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USER TI\Music\Saved Games\Desktop\PROYECTO CUBIERTAS\"/>
    </mc:Choice>
  </mc:AlternateContent>
  <bookViews>
    <workbookView xWindow="0" yWindow="0" windowWidth="23910" windowHeight="9360" tabRatio="917"/>
  </bookViews>
  <sheets>
    <sheet name=" PRESUPUESTO OFICIAL ESMERALDA" sheetId="99" r:id="rId1"/>
    <sheet name="MEMORIA ESMERALDA" sheetId="350" r:id="rId2"/>
    <sheet name="MemCant" sheetId="333" r:id="rId3"/>
    <sheet name="MEMORIA GETZEN" sheetId="349" r:id="rId4"/>
    <sheet name=" PRESUPUESTO OFICIAL GETZEN" sheetId="342" r:id="rId5"/>
    <sheet name="CRONOGRAMA Y F.F GETZEN" sheetId="330" r:id="rId6"/>
    <sheet name="CRONOGRAMA Y F.F LA ESMERALDA" sheetId="346" r:id="rId7"/>
    <sheet name="CRONOGRAMA Y F.F TOTAL" sheetId="347" r:id="rId8"/>
    <sheet name="INFO" sheetId="96" r:id="rId9"/>
    <sheet name="RESUMEN POR CAPITULOS" sheetId="315" state="hidden" r:id="rId10"/>
    <sheet name="MATERIALES_ok" sheetId="90" r:id="rId11"/>
    <sheet name="BASICOS_ok" sheetId="100" r:id="rId12"/>
    <sheet name="EQUIPOS_ok" sheetId="91" r:id="rId13"/>
    <sheet name="MEMORIA_ok" sheetId="254" r:id="rId14"/>
    <sheet name="INTERVENTORIA ESMERALDA" sheetId="348" r:id="rId15"/>
    <sheet name="INTERVENTORÍA GETZEN" sheetId="259" r:id="rId16"/>
    <sheet name="POLIZA_ok" sheetId="329" r:id="rId17"/>
    <sheet name="AIU ESMERALDA" sheetId="255" r:id="rId18"/>
    <sheet name="AIU GETZEN" sheetId="355" r:id="rId19"/>
    <sheet name="FM_ok" sheetId="256" r:id="rId20"/>
    <sheet name="F.P_ok" sheetId="92" r:id="rId21"/>
    <sheet name="MANO DE OBRA_ok" sheetId="93" r:id="rId22"/>
    <sheet name="TRANSPORTE_ok" sheetId="63" r:id="rId23"/>
    <sheet name="1.1" sheetId="240" r:id="rId24"/>
    <sheet name="1.2" sheetId="166" r:id="rId25"/>
    <sheet name="1.3" sheetId="261" r:id="rId26"/>
    <sheet name="1.4" sheetId="206" r:id="rId27"/>
    <sheet name="1.5" sheetId="341" r:id="rId28"/>
    <sheet name="2.1" sheetId="165" r:id="rId29"/>
    <sheet name="2.2" sheetId="332" r:id="rId30"/>
    <sheet name="2.3" sheetId="334" r:id="rId31"/>
    <sheet name="2.4" sheetId="335" r:id="rId32"/>
    <sheet name="2.5" sheetId="336" r:id="rId33"/>
    <sheet name="2.6" sheetId="352" r:id="rId34"/>
    <sheet name="2.7" sheetId="339" r:id="rId35"/>
    <sheet name="3.1" sheetId="272" r:id="rId36"/>
    <sheet name="3.2" sheetId="337" r:id="rId37"/>
    <sheet name="4.1" sheetId="273" r:id="rId38"/>
    <sheet name="4.2" sheetId="271" r:id="rId39"/>
    <sheet name="5.1" sheetId="185" r:id="rId40"/>
    <sheet name="5.2" sheetId="180" r:id="rId41"/>
    <sheet name="5.3" sheetId="338" r:id="rId42"/>
    <sheet name="5.4" sheetId="181" r:id="rId43"/>
    <sheet name="5.5" sheetId="265" r:id="rId44"/>
    <sheet name="6.1" sheetId="274" r:id="rId45"/>
    <sheet name="6.2" sheetId="264" r:id="rId46"/>
    <sheet name="6.3" sheetId="275" r:id="rId47"/>
    <sheet name="6.4" sheetId="276" r:id="rId48"/>
    <sheet name="6.5" sheetId="328" r:id="rId49"/>
    <sheet name="6.6" sheetId="224" r:id="rId50"/>
    <sheet name="6.7" sheetId="225" r:id="rId51"/>
    <sheet name="Hoja2" sheetId="354" r:id="rId52"/>
    <sheet name="5,3" sheetId="226" state="hidden" r:id="rId53"/>
    <sheet name="NP-47-1" sheetId="282" state="hidden" r:id="rId54"/>
    <sheet name="5.1.1 ok" sheetId="218" state="hidden" r:id="rId55"/>
    <sheet name="11,01" sheetId="138" state="hidden" r:id="rId56"/>
    <sheet name="11,02" sheetId="139" state="hidden" r:id="rId57"/>
    <sheet name="11,03" sheetId="140" state="hidden" r:id="rId58"/>
    <sheet name="8,01" sheetId="125" state="hidden" r:id="rId59"/>
    <sheet name="8,02" sheetId="126" state="hidden" r:id="rId60"/>
    <sheet name="4,01" sheetId="115" state="hidden" r:id="rId61"/>
    <sheet name="4,02" sheetId="116" state="hidden" r:id="rId62"/>
    <sheet name="4,03" sheetId="117" state="hidden" r:id="rId63"/>
    <sheet name="1,01" sheetId="102" state="hidden" r:id="rId64"/>
    <sheet name="6,01" sheetId="119" state="hidden" r:id="rId65"/>
    <sheet name="9,01" sheetId="129" state="hidden" r:id="rId66"/>
    <sheet name="15,01" sheetId="143" state="hidden" r:id="rId67"/>
    <sheet name="6,02" sheetId="120" state="hidden" r:id="rId68"/>
    <sheet name="1,02" sheetId="103" state="hidden" r:id="rId69"/>
    <sheet name="9,04" sheetId="133" state="hidden" r:id="rId70"/>
    <sheet name="6,03" sheetId="121" state="hidden" r:id="rId71"/>
    <sheet name="7,01" sheetId="122" state="hidden" r:id="rId72"/>
    <sheet name="7,02" sheetId="123" state="hidden" r:id="rId73"/>
    <sheet name="7,03" sheetId="124" state="hidden" r:id="rId74"/>
    <sheet name="15,02" sheetId="144" state="hidden" r:id="rId75"/>
    <sheet name="15,03" sheetId="145" state="hidden" r:id="rId76"/>
    <sheet name="15,04" sheetId="146" state="hidden" r:id="rId77"/>
    <sheet name="9,03" sheetId="132" state="hidden" r:id="rId78"/>
    <sheet name="1,04" sheetId="105" state="hidden" r:id="rId79"/>
    <sheet name="1,03" sheetId="104" state="hidden" r:id="rId80"/>
    <sheet name="9,02" sheetId="131" state="hidden" r:id="rId81"/>
    <sheet name="1,05" sheetId="106" state="hidden" r:id="rId82"/>
    <sheet name="2,01" sheetId="107" state="hidden" r:id="rId83"/>
    <sheet name="2,02" sheetId="108" state="hidden" r:id="rId84"/>
    <sheet name="2,03" sheetId="110" state="hidden" r:id="rId85"/>
    <sheet name="13,01" sheetId="141" state="hidden" r:id="rId86"/>
    <sheet name="14,01" sheetId="142" state="hidden" r:id="rId87"/>
    <sheet name="3,02" sheetId="112" state="hidden" r:id="rId88"/>
    <sheet name="8,03" sheetId="128" state="hidden" r:id="rId89"/>
    <sheet name="10,02" sheetId="135" state="hidden" r:id="rId90"/>
    <sheet name="3,03" sheetId="113" state="hidden" r:id="rId91"/>
    <sheet name="10,03" sheetId="136" state="hidden" r:id="rId92"/>
    <sheet name="10,04" sheetId="137" state="hidden" r:id="rId93"/>
    <sheet name="3,01" sheetId="111" state="hidden" r:id="rId94"/>
    <sheet name="3,04" sheetId="114" state="hidden" r:id="rId95"/>
  </sheets>
  <externalReferences>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s>
  <definedNames>
    <definedName name="\a" localSheetId="25">#REF!</definedName>
    <definedName name="\a" localSheetId="36">#REF!</definedName>
    <definedName name="\a" localSheetId="2">#REF!</definedName>
    <definedName name="\a" localSheetId="1">#REF!</definedName>
    <definedName name="\a" localSheetId="3">#REF!</definedName>
    <definedName name="\a" localSheetId="13">#REF!</definedName>
    <definedName name="\a" localSheetId="16">#REF!</definedName>
    <definedName name="\a">#REF!</definedName>
    <definedName name="\b" localSheetId="25">#REF!</definedName>
    <definedName name="\b" localSheetId="36">#REF!</definedName>
    <definedName name="\b" localSheetId="1">#REF!</definedName>
    <definedName name="\b" localSheetId="3">#REF!</definedName>
    <definedName name="\b" localSheetId="13">#REF!</definedName>
    <definedName name="\b" localSheetId="16">#REF!</definedName>
    <definedName name="\b">#REF!</definedName>
    <definedName name="\eliminar" localSheetId="25">[1]RESUM96!#REF!</definedName>
    <definedName name="\eliminar" localSheetId="36">[1]RESUM96!#REF!</definedName>
    <definedName name="\eliminar" localSheetId="16">[1]RESUM96!#REF!</definedName>
    <definedName name="\eliminar">[1]RESUM96!#REF!</definedName>
    <definedName name="\eliminar1" localSheetId="25">[1]RESUM96!#REF!</definedName>
    <definedName name="\eliminar1" localSheetId="36">[1]RESUM96!#REF!</definedName>
    <definedName name="\eliminar1" localSheetId="16">[1]RESUM96!#REF!</definedName>
    <definedName name="\eliminar1">[1]RESUM96!#REF!</definedName>
    <definedName name="\i" localSheetId="25">[2]INSUMOS!#REF!</definedName>
    <definedName name="\i" localSheetId="36">[2]INSUMOS!#REF!</definedName>
    <definedName name="\i">[2]INSUMOS!#REF!</definedName>
    <definedName name="\m" localSheetId="25">[2]INSUMOS!#REF!</definedName>
    <definedName name="\m" localSheetId="36">[2]INSUMOS!#REF!</definedName>
    <definedName name="\m">[2]INSUMOS!#REF!</definedName>
    <definedName name="\q" localSheetId="25">#REF!</definedName>
    <definedName name="\q" localSheetId="36">#REF!</definedName>
    <definedName name="\q" localSheetId="1">#REF!</definedName>
    <definedName name="\q" localSheetId="3">#REF!</definedName>
    <definedName name="\q" localSheetId="13">#REF!</definedName>
    <definedName name="\q" localSheetId="16">#REF!</definedName>
    <definedName name="\q">#REF!</definedName>
    <definedName name="\r" localSheetId="25">[2]INSUMOS!#REF!</definedName>
    <definedName name="\r" localSheetId="36">[2]INSUMOS!#REF!</definedName>
    <definedName name="\r">[2]INSUMOS!#REF!</definedName>
    <definedName name="\s">#REF!</definedName>
    <definedName name="\t" localSheetId="25">[2]INSUMOS!#REF!</definedName>
    <definedName name="\t" localSheetId="36">[2]INSUMOS!#REF!</definedName>
    <definedName name="\t">[2]INSUMOS!#REF!</definedName>
    <definedName name="\x" localSheetId="25">[2]INSUMOS!#REF!</definedName>
    <definedName name="\x" localSheetId="36">[2]INSUMOS!#REF!</definedName>
    <definedName name="\x">[2]INSUMOS!#REF!</definedName>
    <definedName name="_" localSheetId="2">#REF!</definedName>
    <definedName name="_">#REF!</definedName>
    <definedName name="_________________________________apu1" localSheetId="25">[2]INSUMOS!#REF!</definedName>
    <definedName name="_________________________________apu1" localSheetId="36">[2]INSUMOS!#REF!</definedName>
    <definedName name="_________________________________apu1">[2]INSUMOS!#REF!</definedName>
    <definedName name="________________________________apu1" localSheetId="25">[2]INSUMOS!#REF!</definedName>
    <definedName name="________________________________apu1" localSheetId="36">[2]INSUMOS!#REF!</definedName>
    <definedName name="________________________________apu1">[2]INSUMOS!#REF!</definedName>
    <definedName name="_______________________________apu1" localSheetId="25">[2]INSUMOS!#REF!</definedName>
    <definedName name="_______________________________apu1" localSheetId="36">[2]INSUMOS!#REF!</definedName>
    <definedName name="_______________________________apu1">[2]INSUMOS!#REF!</definedName>
    <definedName name="______________________________apu1" localSheetId="25">[2]INSUMOS!#REF!</definedName>
    <definedName name="______________________________apu1" localSheetId="36">[2]INSUMOS!#REF!</definedName>
    <definedName name="______________________________apu1">[2]INSUMOS!#REF!</definedName>
    <definedName name="____________________________apu1" localSheetId="25">[2]INSUMOS!#REF!</definedName>
    <definedName name="____________________________apu1" localSheetId="36">[2]INSUMOS!#REF!</definedName>
    <definedName name="____________________________apu1">[2]INSUMOS!#REF!</definedName>
    <definedName name="___________________________apu1" localSheetId="25">[2]INSUMOS!#REF!</definedName>
    <definedName name="___________________________apu1" localSheetId="36">[2]INSUMOS!#REF!</definedName>
    <definedName name="___________________________apu1">[2]INSUMOS!#REF!</definedName>
    <definedName name="__________________________apu1" localSheetId="25">[2]INSUMOS!#REF!</definedName>
    <definedName name="__________________________apu1" localSheetId="36">[2]INSUMOS!#REF!</definedName>
    <definedName name="__________________________apu1">[2]INSUMOS!#REF!</definedName>
    <definedName name="_________________________apu1" localSheetId="25">[2]INSUMOS!#REF!</definedName>
    <definedName name="_________________________apu1" localSheetId="36">[2]INSUMOS!#REF!</definedName>
    <definedName name="_________________________apu1">[2]INSUMOS!#REF!</definedName>
    <definedName name="________________________apu1" localSheetId="25">[2]INSUMOS!#REF!</definedName>
    <definedName name="________________________apu1" localSheetId="36">[2]INSUMOS!#REF!</definedName>
    <definedName name="________________________apu1">[2]INSUMOS!#REF!</definedName>
    <definedName name="_______________________apu1" localSheetId="25">[2]INSUMOS!#REF!</definedName>
    <definedName name="_______________________apu1" localSheetId="36">[2]INSUMOS!#REF!</definedName>
    <definedName name="_______________________apu1">[2]INSUMOS!#REF!</definedName>
    <definedName name="_____________________apu1" localSheetId="25">[2]INSUMOS!#REF!</definedName>
    <definedName name="_____________________apu1" localSheetId="36">[2]INSUMOS!#REF!</definedName>
    <definedName name="_____________________apu1">[2]INSUMOS!#REF!</definedName>
    <definedName name="____________________apu1" localSheetId="25">[2]INSUMOS!#REF!</definedName>
    <definedName name="____________________apu1" localSheetId="36">[2]INSUMOS!#REF!</definedName>
    <definedName name="____________________apu1">[2]INSUMOS!#REF!</definedName>
    <definedName name="___________________apu1" localSheetId="25">[2]INSUMOS!#REF!</definedName>
    <definedName name="___________________apu1" localSheetId="36">[2]INSUMOS!#REF!</definedName>
    <definedName name="___________________apu1">[2]INSUMOS!#REF!</definedName>
    <definedName name="__________________apu1" localSheetId="25">[2]INSUMOS!#REF!</definedName>
    <definedName name="__________________apu1" localSheetId="36">[2]INSUMOS!#REF!</definedName>
    <definedName name="__________________apu1">[2]INSUMOS!#REF!</definedName>
    <definedName name="_________________apu1" localSheetId="25">[2]INSUMOS!#REF!</definedName>
    <definedName name="_________________apu1" localSheetId="36">[2]INSUMOS!#REF!</definedName>
    <definedName name="_________________apu1">[2]INSUMOS!#REF!</definedName>
    <definedName name="________________apu1" localSheetId="25">[2]INSUMOS!#REF!</definedName>
    <definedName name="________________apu1" localSheetId="36">[2]INSUMOS!#REF!</definedName>
    <definedName name="________________apu1">[2]INSUMOS!#REF!</definedName>
    <definedName name="_______________apu1" localSheetId="25">[2]INSUMOS!#REF!</definedName>
    <definedName name="_______________apu1" localSheetId="36">[2]INSUMOS!#REF!</definedName>
    <definedName name="_______________apu1">[2]INSUMOS!#REF!</definedName>
    <definedName name="_______________EST1" localSheetId="25">#REF!</definedName>
    <definedName name="_______________EST1" localSheetId="36">#REF!</definedName>
    <definedName name="_______________EST1" localSheetId="1">#REF!</definedName>
    <definedName name="_______________EST1" localSheetId="3">#REF!</definedName>
    <definedName name="_______________EST1" localSheetId="13">#REF!</definedName>
    <definedName name="_______________EST1">#REF!</definedName>
    <definedName name="_______________EST10" localSheetId="25">#REF!</definedName>
    <definedName name="_______________EST10" localSheetId="36">#REF!</definedName>
    <definedName name="_______________EST10" localSheetId="1">#REF!</definedName>
    <definedName name="_______________EST10" localSheetId="3">#REF!</definedName>
    <definedName name="_______________EST10" localSheetId="13">#REF!</definedName>
    <definedName name="_______________EST10">#REF!</definedName>
    <definedName name="_______________EST11" localSheetId="25">#REF!</definedName>
    <definedName name="_______________EST11" localSheetId="36">#REF!</definedName>
    <definedName name="_______________EST11" localSheetId="1">#REF!</definedName>
    <definedName name="_______________EST11" localSheetId="3">#REF!</definedName>
    <definedName name="_______________EST11" localSheetId="13">#REF!</definedName>
    <definedName name="_______________EST11">#REF!</definedName>
    <definedName name="_______________EST12" localSheetId="25">#REF!</definedName>
    <definedName name="_______________EST12" localSheetId="36">#REF!</definedName>
    <definedName name="_______________EST12" localSheetId="1">#REF!</definedName>
    <definedName name="_______________EST12" localSheetId="3">#REF!</definedName>
    <definedName name="_______________EST12" localSheetId="13">#REF!</definedName>
    <definedName name="_______________EST12">#REF!</definedName>
    <definedName name="_______________EST13" localSheetId="25">#REF!</definedName>
    <definedName name="_______________EST13" localSheetId="36">#REF!</definedName>
    <definedName name="_______________EST13" localSheetId="1">#REF!</definedName>
    <definedName name="_______________EST13" localSheetId="3">#REF!</definedName>
    <definedName name="_______________EST13" localSheetId="13">#REF!</definedName>
    <definedName name="_______________EST13">#REF!</definedName>
    <definedName name="_______________EST14" localSheetId="25">#REF!</definedName>
    <definedName name="_______________EST14" localSheetId="36">#REF!</definedName>
    <definedName name="_______________EST14" localSheetId="1">#REF!</definedName>
    <definedName name="_______________EST14" localSheetId="3">#REF!</definedName>
    <definedName name="_______________EST14" localSheetId="13">#REF!</definedName>
    <definedName name="_______________EST14">#REF!</definedName>
    <definedName name="_______________EST15" localSheetId="25">#REF!</definedName>
    <definedName name="_______________EST15" localSheetId="36">#REF!</definedName>
    <definedName name="_______________EST15" localSheetId="1">#REF!</definedName>
    <definedName name="_______________EST15" localSheetId="3">#REF!</definedName>
    <definedName name="_______________EST15" localSheetId="13">#REF!</definedName>
    <definedName name="_______________EST15">#REF!</definedName>
    <definedName name="_______________EST16" localSheetId="25">#REF!</definedName>
    <definedName name="_______________EST16" localSheetId="36">#REF!</definedName>
    <definedName name="_______________EST16" localSheetId="1">#REF!</definedName>
    <definedName name="_______________EST16" localSheetId="3">#REF!</definedName>
    <definedName name="_______________EST16" localSheetId="13">#REF!</definedName>
    <definedName name="_______________EST16">#REF!</definedName>
    <definedName name="_______________EST17" localSheetId="25">#REF!</definedName>
    <definedName name="_______________EST17" localSheetId="36">#REF!</definedName>
    <definedName name="_______________EST17" localSheetId="1">#REF!</definedName>
    <definedName name="_______________EST17" localSheetId="3">#REF!</definedName>
    <definedName name="_______________EST17" localSheetId="13">#REF!</definedName>
    <definedName name="_______________EST17">#REF!</definedName>
    <definedName name="_______________EST18" localSheetId="25">#REF!</definedName>
    <definedName name="_______________EST18" localSheetId="36">#REF!</definedName>
    <definedName name="_______________EST18" localSheetId="1">#REF!</definedName>
    <definedName name="_______________EST18" localSheetId="3">#REF!</definedName>
    <definedName name="_______________EST18" localSheetId="13">#REF!</definedName>
    <definedName name="_______________EST18">#REF!</definedName>
    <definedName name="_______________EST19" localSheetId="25">#REF!</definedName>
    <definedName name="_______________EST19" localSheetId="36">#REF!</definedName>
    <definedName name="_______________EST19" localSheetId="1">#REF!</definedName>
    <definedName name="_______________EST19" localSheetId="3">#REF!</definedName>
    <definedName name="_______________EST19" localSheetId="13">#REF!</definedName>
    <definedName name="_______________EST19">#REF!</definedName>
    <definedName name="_______________EST2" localSheetId="25">#REF!</definedName>
    <definedName name="_______________EST2" localSheetId="36">#REF!</definedName>
    <definedName name="_______________EST2" localSheetId="1">#REF!</definedName>
    <definedName name="_______________EST2" localSheetId="3">#REF!</definedName>
    <definedName name="_______________EST2" localSheetId="13">#REF!</definedName>
    <definedName name="_______________EST2">#REF!</definedName>
    <definedName name="_______________EST3" localSheetId="25">#REF!</definedName>
    <definedName name="_______________EST3" localSheetId="36">#REF!</definedName>
    <definedName name="_______________EST3" localSheetId="1">#REF!</definedName>
    <definedName name="_______________EST3" localSheetId="3">#REF!</definedName>
    <definedName name="_______________EST3" localSheetId="13">#REF!</definedName>
    <definedName name="_______________EST3">#REF!</definedName>
    <definedName name="_______________EST4" localSheetId="25">#REF!</definedName>
    <definedName name="_______________EST4" localSheetId="36">#REF!</definedName>
    <definedName name="_______________EST4" localSheetId="1">#REF!</definedName>
    <definedName name="_______________EST4" localSheetId="3">#REF!</definedName>
    <definedName name="_______________EST4" localSheetId="13">#REF!</definedName>
    <definedName name="_______________EST4">#REF!</definedName>
    <definedName name="_______________EST5" localSheetId="25">#REF!</definedName>
    <definedName name="_______________EST5" localSheetId="36">#REF!</definedName>
    <definedName name="_______________EST5" localSheetId="1">#REF!</definedName>
    <definedName name="_______________EST5" localSheetId="3">#REF!</definedName>
    <definedName name="_______________EST5" localSheetId="13">#REF!</definedName>
    <definedName name="_______________EST5">#REF!</definedName>
    <definedName name="_______________EST6" localSheetId="25">#REF!</definedName>
    <definedName name="_______________EST6" localSheetId="36">#REF!</definedName>
    <definedName name="_______________EST6" localSheetId="1">#REF!</definedName>
    <definedName name="_______________EST6" localSheetId="3">#REF!</definedName>
    <definedName name="_______________EST6" localSheetId="13">#REF!</definedName>
    <definedName name="_______________EST6">#REF!</definedName>
    <definedName name="_______________EST7" localSheetId="25">#REF!</definedName>
    <definedName name="_______________EST7" localSheetId="36">#REF!</definedName>
    <definedName name="_______________EST7" localSheetId="1">#REF!</definedName>
    <definedName name="_______________EST7" localSheetId="3">#REF!</definedName>
    <definedName name="_______________EST7" localSheetId="13">#REF!</definedName>
    <definedName name="_______________EST7">#REF!</definedName>
    <definedName name="_______________EST8" localSheetId="25">#REF!</definedName>
    <definedName name="_______________EST8" localSheetId="36">#REF!</definedName>
    <definedName name="_______________EST8" localSheetId="1">#REF!</definedName>
    <definedName name="_______________EST8" localSheetId="3">#REF!</definedName>
    <definedName name="_______________EST8" localSheetId="13">#REF!</definedName>
    <definedName name="_______________EST8">#REF!</definedName>
    <definedName name="_______________EST9" localSheetId="25">#REF!</definedName>
    <definedName name="_______________EST9" localSheetId="36">#REF!</definedName>
    <definedName name="_______________EST9" localSheetId="1">#REF!</definedName>
    <definedName name="_______________EST9" localSheetId="3">#REF!</definedName>
    <definedName name="_______________EST9" localSheetId="13">#REF!</definedName>
    <definedName name="_______________EST9">#REF!</definedName>
    <definedName name="_______________EXC1" localSheetId="25">#REF!</definedName>
    <definedName name="_______________EXC1" localSheetId="36">#REF!</definedName>
    <definedName name="_______________EXC1" localSheetId="1">#REF!</definedName>
    <definedName name="_______________EXC1" localSheetId="3">#REF!</definedName>
    <definedName name="_______________EXC1" localSheetId="13">#REF!</definedName>
    <definedName name="_______________EXC1">#REF!</definedName>
    <definedName name="_______________EXC10" localSheetId="25">#REF!</definedName>
    <definedName name="_______________EXC10" localSheetId="36">#REF!</definedName>
    <definedName name="_______________EXC10" localSheetId="1">#REF!</definedName>
    <definedName name="_______________EXC10" localSheetId="3">#REF!</definedName>
    <definedName name="_______________EXC10" localSheetId="13">#REF!</definedName>
    <definedName name="_______________EXC10">#REF!</definedName>
    <definedName name="_______________EXC11" localSheetId="25">#REF!</definedName>
    <definedName name="_______________EXC11" localSheetId="36">#REF!</definedName>
    <definedName name="_______________EXC11" localSheetId="1">#REF!</definedName>
    <definedName name="_______________EXC11" localSheetId="3">#REF!</definedName>
    <definedName name="_______________EXC11" localSheetId="13">#REF!</definedName>
    <definedName name="_______________EXC11">#REF!</definedName>
    <definedName name="_______________EXC12" localSheetId="25">#REF!</definedName>
    <definedName name="_______________EXC12" localSheetId="36">#REF!</definedName>
    <definedName name="_______________EXC12" localSheetId="1">#REF!</definedName>
    <definedName name="_______________EXC12" localSheetId="3">#REF!</definedName>
    <definedName name="_______________EXC12" localSheetId="13">#REF!</definedName>
    <definedName name="_______________EXC12">#REF!</definedName>
    <definedName name="_______________EXC2" localSheetId="25">#REF!</definedName>
    <definedName name="_______________EXC2" localSheetId="36">#REF!</definedName>
    <definedName name="_______________EXC2" localSheetId="1">#REF!</definedName>
    <definedName name="_______________EXC2" localSheetId="3">#REF!</definedName>
    <definedName name="_______________EXC2" localSheetId="13">#REF!</definedName>
    <definedName name="_______________EXC2">#REF!</definedName>
    <definedName name="_______________EXC3" localSheetId="25">#REF!</definedName>
    <definedName name="_______________EXC3" localSheetId="36">#REF!</definedName>
    <definedName name="_______________EXC3" localSheetId="1">#REF!</definedName>
    <definedName name="_______________EXC3" localSheetId="3">#REF!</definedName>
    <definedName name="_______________EXC3" localSheetId="13">#REF!</definedName>
    <definedName name="_______________EXC3">#REF!</definedName>
    <definedName name="_______________EXC4" localSheetId="25">#REF!</definedName>
    <definedName name="_______________EXC4" localSheetId="36">#REF!</definedName>
    <definedName name="_______________EXC4" localSheetId="1">#REF!</definedName>
    <definedName name="_______________EXC4" localSheetId="3">#REF!</definedName>
    <definedName name="_______________EXC4" localSheetId="13">#REF!</definedName>
    <definedName name="_______________EXC4">#REF!</definedName>
    <definedName name="_______________EXC5" localSheetId="25">#REF!</definedName>
    <definedName name="_______________EXC5" localSheetId="36">#REF!</definedName>
    <definedName name="_______________EXC5" localSheetId="1">#REF!</definedName>
    <definedName name="_______________EXC5" localSheetId="3">#REF!</definedName>
    <definedName name="_______________EXC5" localSheetId="13">#REF!</definedName>
    <definedName name="_______________EXC5">#REF!</definedName>
    <definedName name="_______________EXC6" localSheetId="25">#REF!</definedName>
    <definedName name="_______________EXC6" localSheetId="36">#REF!</definedName>
    <definedName name="_______________EXC6" localSheetId="1">#REF!</definedName>
    <definedName name="_______________EXC6" localSheetId="3">#REF!</definedName>
    <definedName name="_______________EXC6" localSheetId="13">#REF!</definedName>
    <definedName name="_______________EXC6">#REF!</definedName>
    <definedName name="_______________EXC7" localSheetId="25">#REF!</definedName>
    <definedName name="_______________EXC7" localSheetId="36">#REF!</definedName>
    <definedName name="_______________EXC7" localSheetId="1">#REF!</definedName>
    <definedName name="_______________EXC7" localSheetId="3">#REF!</definedName>
    <definedName name="_______________EXC7" localSheetId="13">#REF!</definedName>
    <definedName name="_______________EXC7">#REF!</definedName>
    <definedName name="_______________EXC8" localSheetId="25">#REF!</definedName>
    <definedName name="_______________EXC8" localSheetId="36">#REF!</definedName>
    <definedName name="_______________EXC8" localSheetId="1">#REF!</definedName>
    <definedName name="_______________EXC8" localSheetId="3">#REF!</definedName>
    <definedName name="_______________EXC8" localSheetId="13">#REF!</definedName>
    <definedName name="_______________EXC8">#REF!</definedName>
    <definedName name="_______________EXC9" localSheetId="25">#REF!</definedName>
    <definedName name="_______________EXC9" localSheetId="36">#REF!</definedName>
    <definedName name="_______________EXC9" localSheetId="1">#REF!</definedName>
    <definedName name="_______________EXC9" localSheetId="3">#REF!</definedName>
    <definedName name="_______________EXC9" localSheetId="13">#REF!</definedName>
    <definedName name="_______________EXC9">#REF!</definedName>
    <definedName name="______________apu1" localSheetId="25">[2]INSUMOS!#REF!</definedName>
    <definedName name="______________apu1" localSheetId="36">[2]INSUMOS!#REF!</definedName>
    <definedName name="______________apu1">[2]INSUMOS!#REF!</definedName>
    <definedName name="_____________apu1" localSheetId="25">[2]INSUMOS!#REF!</definedName>
    <definedName name="_____________apu1" localSheetId="36">[2]INSUMOS!#REF!</definedName>
    <definedName name="_____________apu1">[2]INSUMOS!#REF!</definedName>
    <definedName name="_____________EST1" localSheetId="25">#REF!</definedName>
    <definedName name="_____________EST1" localSheetId="36">#REF!</definedName>
    <definedName name="_____________EST1" localSheetId="1">#REF!</definedName>
    <definedName name="_____________EST1" localSheetId="3">#REF!</definedName>
    <definedName name="_____________EST1" localSheetId="13">#REF!</definedName>
    <definedName name="_____________EST1">#REF!</definedName>
    <definedName name="_____________EST10" localSheetId="25">#REF!</definedName>
    <definedName name="_____________EST10" localSheetId="36">#REF!</definedName>
    <definedName name="_____________EST10" localSheetId="1">#REF!</definedName>
    <definedName name="_____________EST10" localSheetId="3">#REF!</definedName>
    <definedName name="_____________EST10" localSheetId="13">#REF!</definedName>
    <definedName name="_____________EST10">#REF!</definedName>
    <definedName name="_____________EST11" localSheetId="25">#REF!</definedName>
    <definedName name="_____________EST11" localSheetId="36">#REF!</definedName>
    <definedName name="_____________EST11" localSheetId="1">#REF!</definedName>
    <definedName name="_____________EST11" localSheetId="3">#REF!</definedName>
    <definedName name="_____________EST11" localSheetId="13">#REF!</definedName>
    <definedName name="_____________EST11">#REF!</definedName>
    <definedName name="_____________EST12" localSheetId="25">#REF!</definedName>
    <definedName name="_____________EST12" localSheetId="36">#REF!</definedName>
    <definedName name="_____________EST12" localSheetId="1">#REF!</definedName>
    <definedName name="_____________EST12" localSheetId="3">#REF!</definedName>
    <definedName name="_____________EST12" localSheetId="13">#REF!</definedName>
    <definedName name="_____________EST12">#REF!</definedName>
    <definedName name="_____________EST13" localSheetId="25">#REF!</definedName>
    <definedName name="_____________EST13" localSheetId="36">#REF!</definedName>
    <definedName name="_____________EST13" localSheetId="1">#REF!</definedName>
    <definedName name="_____________EST13" localSheetId="3">#REF!</definedName>
    <definedName name="_____________EST13" localSheetId="13">#REF!</definedName>
    <definedName name="_____________EST13">#REF!</definedName>
    <definedName name="_____________EST14" localSheetId="25">#REF!</definedName>
    <definedName name="_____________EST14" localSheetId="36">#REF!</definedName>
    <definedName name="_____________EST14" localSheetId="1">#REF!</definedName>
    <definedName name="_____________EST14" localSheetId="3">#REF!</definedName>
    <definedName name="_____________EST14" localSheetId="13">#REF!</definedName>
    <definedName name="_____________EST14">#REF!</definedName>
    <definedName name="_____________EST15" localSheetId="25">#REF!</definedName>
    <definedName name="_____________EST15" localSheetId="36">#REF!</definedName>
    <definedName name="_____________EST15" localSheetId="1">#REF!</definedName>
    <definedName name="_____________EST15" localSheetId="3">#REF!</definedName>
    <definedName name="_____________EST15" localSheetId="13">#REF!</definedName>
    <definedName name="_____________EST15">#REF!</definedName>
    <definedName name="_____________EST16" localSheetId="25">#REF!</definedName>
    <definedName name="_____________EST16" localSheetId="36">#REF!</definedName>
    <definedName name="_____________EST16" localSheetId="1">#REF!</definedName>
    <definedName name="_____________EST16" localSheetId="3">#REF!</definedName>
    <definedName name="_____________EST16" localSheetId="13">#REF!</definedName>
    <definedName name="_____________EST16">#REF!</definedName>
    <definedName name="_____________EST17" localSheetId="25">#REF!</definedName>
    <definedName name="_____________EST17" localSheetId="36">#REF!</definedName>
    <definedName name="_____________EST17" localSheetId="1">#REF!</definedName>
    <definedName name="_____________EST17" localSheetId="3">#REF!</definedName>
    <definedName name="_____________EST17" localSheetId="13">#REF!</definedName>
    <definedName name="_____________EST17">#REF!</definedName>
    <definedName name="_____________EST18" localSheetId="25">#REF!</definedName>
    <definedName name="_____________EST18" localSheetId="36">#REF!</definedName>
    <definedName name="_____________EST18" localSheetId="1">#REF!</definedName>
    <definedName name="_____________EST18" localSheetId="3">#REF!</definedName>
    <definedName name="_____________EST18" localSheetId="13">#REF!</definedName>
    <definedName name="_____________EST18">#REF!</definedName>
    <definedName name="_____________EST19" localSheetId="25">#REF!</definedName>
    <definedName name="_____________EST19" localSheetId="36">#REF!</definedName>
    <definedName name="_____________EST19" localSheetId="1">#REF!</definedName>
    <definedName name="_____________EST19" localSheetId="3">#REF!</definedName>
    <definedName name="_____________EST19" localSheetId="13">#REF!</definedName>
    <definedName name="_____________EST19">#REF!</definedName>
    <definedName name="_____________EST2" localSheetId="25">#REF!</definedName>
    <definedName name="_____________EST2" localSheetId="36">#REF!</definedName>
    <definedName name="_____________EST2" localSheetId="1">#REF!</definedName>
    <definedName name="_____________EST2" localSheetId="3">#REF!</definedName>
    <definedName name="_____________EST2" localSheetId="13">#REF!</definedName>
    <definedName name="_____________EST2">#REF!</definedName>
    <definedName name="_____________EST3" localSheetId="25">#REF!</definedName>
    <definedName name="_____________EST3" localSheetId="36">#REF!</definedName>
    <definedName name="_____________EST3" localSheetId="1">#REF!</definedName>
    <definedName name="_____________EST3" localSheetId="3">#REF!</definedName>
    <definedName name="_____________EST3" localSheetId="13">#REF!</definedName>
    <definedName name="_____________EST3">#REF!</definedName>
    <definedName name="_____________EST4" localSheetId="25">#REF!</definedName>
    <definedName name="_____________EST4" localSheetId="36">#REF!</definedName>
    <definedName name="_____________EST4" localSheetId="1">#REF!</definedName>
    <definedName name="_____________EST4" localSheetId="3">#REF!</definedName>
    <definedName name="_____________EST4" localSheetId="13">#REF!</definedName>
    <definedName name="_____________EST4">#REF!</definedName>
    <definedName name="_____________EST5" localSheetId="25">#REF!</definedName>
    <definedName name="_____________EST5" localSheetId="36">#REF!</definedName>
    <definedName name="_____________EST5" localSheetId="1">#REF!</definedName>
    <definedName name="_____________EST5" localSheetId="3">#REF!</definedName>
    <definedName name="_____________EST5" localSheetId="13">#REF!</definedName>
    <definedName name="_____________EST5">#REF!</definedName>
    <definedName name="_____________EST6" localSheetId="25">#REF!</definedName>
    <definedName name="_____________EST6" localSheetId="36">#REF!</definedName>
    <definedName name="_____________EST6" localSheetId="1">#REF!</definedName>
    <definedName name="_____________EST6" localSheetId="3">#REF!</definedName>
    <definedName name="_____________EST6" localSheetId="13">#REF!</definedName>
    <definedName name="_____________EST6">#REF!</definedName>
    <definedName name="_____________EST7" localSheetId="25">#REF!</definedName>
    <definedName name="_____________EST7" localSheetId="36">#REF!</definedName>
    <definedName name="_____________EST7" localSheetId="1">#REF!</definedName>
    <definedName name="_____________EST7" localSheetId="3">#REF!</definedName>
    <definedName name="_____________EST7" localSheetId="13">#REF!</definedName>
    <definedName name="_____________EST7">#REF!</definedName>
    <definedName name="_____________EST8" localSheetId="25">#REF!</definedName>
    <definedName name="_____________EST8" localSheetId="36">#REF!</definedName>
    <definedName name="_____________EST8" localSheetId="1">#REF!</definedName>
    <definedName name="_____________EST8" localSheetId="3">#REF!</definedName>
    <definedName name="_____________EST8" localSheetId="13">#REF!</definedName>
    <definedName name="_____________EST8">#REF!</definedName>
    <definedName name="_____________EST9" localSheetId="25">#REF!</definedName>
    <definedName name="_____________EST9" localSheetId="36">#REF!</definedName>
    <definedName name="_____________EST9" localSheetId="1">#REF!</definedName>
    <definedName name="_____________EST9" localSheetId="3">#REF!</definedName>
    <definedName name="_____________EST9" localSheetId="13">#REF!</definedName>
    <definedName name="_____________EST9">#REF!</definedName>
    <definedName name="_____________EXC1" localSheetId="25">#REF!</definedName>
    <definedName name="_____________EXC1" localSheetId="36">#REF!</definedName>
    <definedName name="_____________EXC1" localSheetId="1">#REF!</definedName>
    <definedName name="_____________EXC1" localSheetId="3">#REF!</definedName>
    <definedName name="_____________EXC1" localSheetId="13">#REF!</definedName>
    <definedName name="_____________EXC1">#REF!</definedName>
    <definedName name="_____________EXC10" localSheetId="25">#REF!</definedName>
    <definedName name="_____________EXC10" localSheetId="36">#REF!</definedName>
    <definedName name="_____________EXC10" localSheetId="1">#REF!</definedName>
    <definedName name="_____________EXC10" localSheetId="3">#REF!</definedName>
    <definedName name="_____________EXC10" localSheetId="13">#REF!</definedName>
    <definedName name="_____________EXC10">#REF!</definedName>
    <definedName name="_____________EXC11" localSheetId="25">#REF!</definedName>
    <definedName name="_____________EXC11" localSheetId="36">#REF!</definedName>
    <definedName name="_____________EXC11" localSheetId="1">#REF!</definedName>
    <definedName name="_____________EXC11" localSheetId="3">#REF!</definedName>
    <definedName name="_____________EXC11" localSheetId="13">#REF!</definedName>
    <definedName name="_____________EXC11">#REF!</definedName>
    <definedName name="_____________EXC12" localSheetId="25">#REF!</definedName>
    <definedName name="_____________EXC12" localSheetId="36">#REF!</definedName>
    <definedName name="_____________EXC12" localSheetId="1">#REF!</definedName>
    <definedName name="_____________EXC12" localSheetId="3">#REF!</definedName>
    <definedName name="_____________EXC12" localSheetId="13">#REF!</definedName>
    <definedName name="_____________EXC12">#REF!</definedName>
    <definedName name="_____________EXC2" localSheetId="25">#REF!</definedName>
    <definedName name="_____________EXC2" localSheetId="36">#REF!</definedName>
    <definedName name="_____________EXC2" localSheetId="1">#REF!</definedName>
    <definedName name="_____________EXC2" localSheetId="3">#REF!</definedName>
    <definedName name="_____________EXC2" localSheetId="13">#REF!</definedName>
    <definedName name="_____________EXC2">#REF!</definedName>
    <definedName name="_____________EXC3" localSheetId="25">#REF!</definedName>
    <definedName name="_____________EXC3" localSheetId="36">#REF!</definedName>
    <definedName name="_____________EXC3" localSheetId="1">#REF!</definedName>
    <definedName name="_____________EXC3" localSheetId="3">#REF!</definedName>
    <definedName name="_____________EXC3" localSheetId="13">#REF!</definedName>
    <definedName name="_____________EXC3">#REF!</definedName>
    <definedName name="_____________EXC4" localSheetId="25">#REF!</definedName>
    <definedName name="_____________EXC4" localSheetId="36">#REF!</definedName>
    <definedName name="_____________EXC4" localSheetId="1">#REF!</definedName>
    <definedName name="_____________EXC4" localSheetId="3">#REF!</definedName>
    <definedName name="_____________EXC4" localSheetId="13">#REF!</definedName>
    <definedName name="_____________EXC4">#REF!</definedName>
    <definedName name="_____________EXC5" localSheetId="25">#REF!</definedName>
    <definedName name="_____________EXC5" localSheetId="36">#REF!</definedName>
    <definedName name="_____________EXC5" localSheetId="1">#REF!</definedName>
    <definedName name="_____________EXC5" localSheetId="3">#REF!</definedName>
    <definedName name="_____________EXC5" localSheetId="13">#REF!</definedName>
    <definedName name="_____________EXC5">#REF!</definedName>
    <definedName name="_____________EXC8" localSheetId="25">#REF!</definedName>
    <definedName name="_____________EXC8" localSheetId="36">#REF!</definedName>
    <definedName name="_____________EXC8" localSheetId="1">#REF!</definedName>
    <definedName name="_____________EXC8" localSheetId="3">#REF!</definedName>
    <definedName name="_____________EXC8" localSheetId="13">#REF!</definedName>
    <definedName name="_____________EXC8">#REF!</definedName>
    <definedName name="_____________EXC9" localSheetId="25">#REF!</definedName>
    <definedName name="_____________EXC9" localSheetId="36">#REF!</definedName>
    <definedName name="_____________EXC9" localSheetId="1">#REF!</definedName>
    <definedName name="_____________EXC9" localSheetId="3">#REF!</definedName>
    <definedName name="_____________EXC9" localSheetId="13">#REF!</definedName>
    <definedName name="_____________EXC9">#REF!</definedName>
    <definedName name="_____________ORO10" localSheetId="25">#REF!</definedName>
    <definedName name="_____________ORO10" localSheetId="36">#REF!</definedName>
    <definedName name="_____________ORO10" localSheetId="1">#REF!</definedName>
    <definedName name="_____________ORO10" localSheetId="3">#REF!</definedName>
    <definedName name="_____________ORO10" localSheetId="13">#REF!</definedName>
    <definedName name="_____________ORO10">#REF!</definedName>
    <definedName name="_____________ORO11" localSheetId="25">#REF!</definedName>
    <definedName name="_____________ORO11" localSheetId="36">#REF!</definedName>
    <definedName name="_____________ORO11" localSheetId="1">#REF!</definedName>
    <definedName name="_____________ORO11" localSheetId="3">#REF!</definedName>
    <definedName name="_____________ORO11" localSheetId="13">#REF!</definedName>
    <definedName name="_____________ORO11">#REF!</definedName>
    <definedName name="_____________ORO12" localSheetId="25">#REF!</definedName>
    <definedName name="_____________ORO12" localSheetId="36">#REF!</definedName>
    <definedName name="_____________ORO12" localSheetId="1">#REF!</definedName>
    <definedName name="_____________ORO12" localSheetId="3">#REF!</definedName>
    <definedName name="_____________ORO12" localSheetId="13">#REF!</definedName>
    <definedName name="_____________ORO12">#REF!</definedName>
    <definedName name="_____________ORO13" localSheetId="25">#REF!</definedName>
    <definedName name="_____________ORO13" localSheetId="36">#REF!</definedName>
    <definedName name="_____________ORO13" localSheetId="1">#REF!</definedName>
    <definedName name="_____________ORO13" localSheetId="3">#REF!</definedName>
    <definedName name="_____________ORO13" localSheetId="13">#REF!</definedName>
    <definedName name="_____________ORO13">#REF!</definedName>
    <definedName name="_____________ORO14" localSheetId="25">#REF!</definedName>
    <definedName name="_____________ORO14" localSheetId="36">#REF!</definedName>
    <definedName name="_____________ORO14" localSheetId="1">#REF!</definedName>
    <definedName name="_____________ORO14" localSheetId="3">#REF!</definedName>
    <definedName name="_____________ORO14" localSheetId="13">#REF!</definedName>
    <definedName name="_____________ORO14">#REF!</definedName>
    <definedName name="_____________ORO15" localSheetId="25">#REF!</definedName>
    <definedName name="_____________ORO15" localSheetId="36">#REF!</definedName>
    <definedName name="_____________ORO15" localSheetId="1">#REF!</definedName>
    <definedName name="_____________ORO15" localSheetId="3">#REF!</definedName>
    <definedName name="_____________ORO15" localSheetId="13">#REF!</definedName>
    <definedName name="_____________ORO15">#REF!</definedName>
    <definedName name="_____________ORO16" localSheetId="25">#REF!</definedName>
    <definedName name="_____________ORO16" localSheetId="36">#REF!</definedName>
    <definedName name="_____________ORO16" localSheetId="1">#REF!</definedName>
    <definedName name="_____________ORO16" localSheetId="3">#REF!</definedName>
    <definedName name="_____________ORO16" localSheetId="13">#REF!</definedName>
    <definedName name="_____________ORO16">#REF!</definedName>
    <definedName name="_____________ORO17" localSheetId="25">#REF!</definedName>
    <definedName name="_____________ORO17" localSheetId="36">#REF!</definedName>
    <definedName name="_____________ORO17" localSheetId="1">#REF!</definedName>
    <definedName name="_____________ORO17" localSheetId="3">#REF!</definedName>
    <definedName name="_____________ORO17" localSheetId="13">#REF!</definedName>
    <definedName name="_____________ORO17">#REF!</definedName>
    <definedName name="_____________ORO18" localSheetId="25">#REF!</definedName>
    <definedName name="_____________ORO18" localSheetId="36">#REF!</definedName>
    <definedName name="_____________ORO18" localSheetId="1">#REF!</definedName>
    <definedName name="_____________ORO18" localSheetId="3">#REF!</definedName>
    <definedName name="_____________ORO18" localSheetId="13">#REF!</definedName>
    <definedName name="_____________ORO18">#REF!</definedName>
    <definedName name="_____________ORO19" localSheetId="25">#REF!</definedName>
    <definedName name="_____________ORO19" localSheetId="36">#REF!</definedName>
    <definedName name="_____________ORO19" localSheetId="1">#REF!</definedName>
    <definedName name="_____________ORO19" localSheetId="3">#REF!</definedName>
    <definedName name="_____________ORO19" localSheetId="13">#REF!</definedName>
    <definedName name="_____________ORO19">#REF!</definedName>
    <definedName name="____________apu1" localSheetId="25">[2]INSUMOS!#REF!</definedName>
    <definedName name="____________apu1" localSheetId="36">[2]INSUMOS!#REF!</definedName>
    <definedName name="____________apu1">[2]INSUMOS!#REF!</definedName>
    <definedName name="____________EXC6" localSheetId="25">#REF!</definedName>
    <definedName name="____________EXC6" localSheetId="36">#REF!</definedName>
    <definedName name="____________EXC6" localSheetId="1">#REF!</definedName>
    <definedName name="____________EXC6" localSheetId="3">#REF!</definedName>
    <definedName name="____________EXC6" localSheetId="13">#REF!</definedName>
    <definedName name="____________EXC6">#REF!</definedName>
    <definedName name="____________EXC7" localSheetId="25">#REF!</definedName>
    <definedName name="____________EXC7" localSheetId="36">#REF!</definedName>
    <definedName name="____________EXC7" localSheetId="1">#REF!</definedName>
    <definedName name="____________EXC7" localSheetId="3">#REF!</definedName>
    <definedName name="____________EXC7" localSheetId="13">#REF!</definedName>
    <definedName name="____________EXC7">#REF!</definedName>
    <definedName name="___________apu1" localSheetId="25">[2]INSUMOS!#REF!</definedName>
    <definedName name="___________apu1" localSheetId="36">[2]INSUMOS!#REF!</definedName>
    <definedName name="___________apu1">[2]INSUMOS!#REF!</definedName>
    <definedName name="___________tab1" localSheetId="25">#REF!</definedName>
    <definedName name="___________tab1" localSheetId="36">#REF!</definedName>
    <definedName name="___________tab1" localSheetId="1">#REF!</definedName>
    <definedName name="___________tab1" localSheetId="3">#REF!</definedName>
    <definedName name="___________tab1" localSheetId="13">#REF!</definedName>
    <definedName name="___________tab1">#REF!</definedName>
    <definedName name="___________tab2" localSheetId="25">#REF!</definedName>
    <definedName name="___________tab2" localSheetId="36">#REF!</definedName>
    <definedName name="___________tab2" localSheetId="1">#REF!</definedName>
    <definedName name="___________tab2" localSheetId="3">#REF!</definedName>
    <definedName name="___________tab2" localSheetId="13">#REF!</definedName>
    <definedName name="___________tab2">#REF!</definedName>
    <definedName name="___________tab3" localSheetId="25">#REF!</definedName>
    <definedName name="___________tab3" localSheetId="36">#REF!</definedName>
    <definedName name="___________tab3" localSheetId="1">#REF!</definedName>
    <definedName name="___________tab3" localSheetId="3">#REF!</definedName>
    <definedName name="___________tab3" localSheetId="13">#REF!</definedName>
    <definedName name="___________tab3">#REF!</definedName>
    <definedName name="___________TAB4" localSheetId="25">#REF!</definedName>
    <definedName name="___________TAB4" localSheetId="36">#REF!</definedName>
    <definedName name="___________TAB4" localSheetId="1">#REF!</definedName>
    <definedName name="___________TAB4" localSheetId="3">#REF!</definedName>
    <definedName name="___________TAB4" localSheetId="13">#REF!</definedName>
    <definedName name="___________TAB4">#REF!</definedName>
    <definedName name="__________apu1" localSheetId="25">[2]INSUMOS!#REF!</definedName>
    <definedName name="__________apu1" localSheetId="36">[2]INSUMOS!#REF!</definedName>
    <definedName name="__________apu1">[2]INSUMOS!#REF!</definedName>
    <definedName name="__________CHD1045" localSheetId="16">[3]APU!#REF!</definedName>
    <definedName name="__________CHD1045">[3]APU!#REF!</definedName>
    <definedName name="__________CHD1090" localSheetId="16">[3]APU!#REF!</definedName>
    <definedName name="__________CHD1090">[3]APU!#REF!</definedName>
    <definedName name="__________CHD1245" localSheetId="16">[3]APU!#REF!</definedName>
    <definedName name="__________CHD1245">[3]APU!#REF!</definedName>
    <definedName name="__________CHD1290" localSheetId="16">[3]APU!#REF!</definedName>
    <definedName name="__________CHD1290">[3]APU!#REF!</definedName>
    <definedName name="__________CHD445" localSheetId="16">[3]APU!#REF!</definedName>
    <definedName name="__________CHD445">[3]APU!#REF!</definedName>
    <definedName name="__________CHD490" localSheetId="16">[3]APU!#REF!</definedName>
    <definedName name="__________CHD490">[3]APU!#REF!</definedName>
    <definedName name="__________CHD645" localSheetId="16">[3]APU!#REF!</definedName>
    <definedName name="__________CHD645">[3]APU!#REF!</definedName>
    <definedName name="__________CHD690" localSheetId="16">[3]APU!#REF!</definedName>
    <definedName name="__________CHD690">[3]APU!#REF!</definedName>
    <definedName name="__________CHD845" localSheetId="16">[3]APU!#REF!</definedName>
    <definedName name="__________CHD845">[3]APU!#REF!</definedName>
    <definedName name="__________CHD890" localSheetId="16">[3]APU!#REF!</definedName>
    <definedName name="__________CHD890">[3]APU!#REF!</definedName>
    <definedName name="__________ORO10" localSheetId="25">#REF!</definedName>
    <definedName name="__________ORO10" localSheetId="36">#REF!</definedName>
    <definedName name="__________ORO10" localSheetId="1">#REF!</definedName>
    <definedName name="__________ORO10" localSheetId="3">#REF!</definedName>
    <definedName name="__________ORO10" localSheetId="13">#REF!</definedName>
    <definedName name="__________ORO10" localSheetId="16">#REF!</definedName>
    <definedName name="__________ORO10">#REF!</definedName>
    <definedName name="__________ORO11" localSheetId="25">#REF!</definedName>
    <definedName name="__________ORO11" localSheetId="36">#REF!</definedName>
    <definedName name="__________ORO11" localSheetId="1">#REF!</definedName>
    <definedName name="__________ORO11" localSheetId="3">#REF!</definedName>
    <definedName name="__________ORO11" localSheetId="13">#REF!</definedName>
    <definedName name="__________ORO11">#REF!</definedName>
    <definedName name="__________ORO12" localSheetId="25">#REF!</definedName>
    <definedName name="__________ORO12" localSheetId="36">#REF!</definedName>
    <definedName name="__________ORO12" localSheetId="1">#REF!</definedName>
    <definedName name="__________ORO12" localSheetId="3">#REF!</definedName>
    <definedName name="__________ORO12" localSheetId="13">#REF!</definedName>
    <definedName name="__________ORO12">#REF!</definedName>
    <definedName name="__________ORO13" localSheetId="25">#REF!</definedName>
    <definedName name="__________ORO13" localSheetId="36">#REF!</definedName>
    <definedName name="__________ORO13" localSheetId="1">#REF!</definedName>
    <definedName name="__________ORO13" localSheetId="3">#REF!</definedName>
    <definedName name="__________ORO13" localSheetId="13">#REF!</definedName>
    <definedName name="__________ORO13">#REF!</definedName>
    <definedName name="__________ORO14" localSheetId="25">#REF!</definedName>
    <definedName name="__________ORO14" localSheetId="36">#REF!</definedName>
    <definedName name="__________ORO14" localSheetId="1">#REF!</definedName>
    <definedName name="__________ORO14" localSheetId="3">#REF!</definedName>
    <definedName name="__________ORO14" localSheetId="13">#REF!</definedName>
    <definedName name="__________ORO14">#REF!</definedName>
    <definedName name="__________ORO15" localSheetId="25">#REF!</definedName>
    <definedName name="__________ORO15" localSheetId="36">#REF!</definedName>
    <definedName name="__________ORO15" localSheetId="1">#REF!</definedName>
    <definedName name="__________ORO15" localSheetId="3">#REF!</definedName>
    <definedName name="__________ORO15" localSheetId="13">#REF!</definedName>
    <definedName name="__________ORO15">#REF!</definedName>
    <definedName name="__________ORO16" localSheetId="25">#REF!</definedName>
    <definedName name="__________ORO16" localSheetId="36">#REF!</definedName>
    <definedName name="__________ORO16" localSheetId="1">#REF!</definedName>
    <definedName name="__________ORO16" localSheetId="3">#REF!</definedName>
    <definedName name="__________ORO16" localSheetId="13">#REF!</definedName>
    <definedName name="__________ORO16">#REF!</definedName>
    <definedName name="__________ORO17" localSheetId="25">#REF!</definedName>
    <definedName name="__________ORO17" localSheetId="36">#REF!</definedName>
    <definedName name="__________ORO17" localSheetId="1">#REF!</definedName>
    <definedName name="__________ORO17" localSheetId="3">#REF!</definedName>
    <definedName name="__________ORO17" localSheetId="13">#REF!</definedName>
    <definedName name="__________ORO17">#REF!</definedName>
    <definedName name="__________ORO18" localSheetId="25">#REF!</definedName>
    <definedName name="__________ORO18" localSheetId="36">#REF!</definedName>
    <definedName name="__________ORO18" localSheetId="1">#REF!</definedName>
    <definedName name="__________ORO18" localSheetId="3">#REF!</definedName>
    <definedName name="__________ORO18" localSheetId="13">#REF!</definedName>
    <definedName name="__________ORO18">#REF!</definedName>
    <definedName name="__________ORO19" localSheetId="25">#REF!</definedName>
    <definedName name="__________ORO19" localSheetId="36">#REF!</definedName>
    <definedName name="__________ORO19" localSheetId="1">#REF!</definedName>
    <definedName name="__________ORO19" localSheetId="3">#REF!</definedName>
    <definedName name="__________ORO19" localSheetId="13">#REF!</definedName>
    <definedName name="__________ORO19">#REF!</definedName>
    <definedName name="__________PZ15" localSheetId="16">[3]APU!#REF!</definedName>
    <definedName name="__________PZ15">[3]APU!#REF!</definedName>
    <definedName name="__________PZ20">[3]APU!$J$3326</definedName>
    <definedName name="__________RD43" localSheetId="16">[3]APU!#REF!</definedName>
    <definedName name="__________RD43">[3]APU!#REF!</definedName>
    <definedName name="__________RD63">[3]APU!#REF!</definedName>
    <definedName name="__________RD64">[3]APU!#REF!</definedName>
    <definedName name="__________RD83">[3]APU!#REF!</definedName>
    <definedName name="__________RD84">[3]APU!#REF!</definedName>
    <definedName name="__________RD86">[3]APU!#REF!</definedName>
    <definedName name="__________TA3">[3]APU!#REF!</definedName>
    <definedName name="__________TA4">[3]APU!#REF!</definedName>
    <definedName name="__________tab1" localSheetId="25">#REF!</definedName>
    <definedName name="__________tab1" localSheetId="36">#REF!</definedName>
    <definedName name="__________tab1" localSheetId="1">#REF!</definedName>
    <definedName name="__________tab1" localSheetId="3">#REF!</definedName>
    <definedName name="__________tab1" localSheetId="13">#REF!</definedName>
    <definedName name="__________tab1" localSheetId="16">#REF!</definedName>
    <definedName name="__________tab1">#REF!</definedName>
    <definedName name="__________tab2" localSheetId="25">#REF!</definedName>
    <definedName name="__________tab2" localSheetId="36">#REF!</definedName>
    <definedName name="__________tab2" localSheetId="1">#REF!</definedName>
    <definedName name="__________tab2" localSheetId="3">#REF!</definedName>
    <definedName name="__________tab2" localSheetId="13">#REF!</definedName>
    <definedName name="__________tab2">#REF!</definedName>
    <definedName name="__________tab3" localSheetId="25">#REF!</definedName>
    <definedName name="__________tab3" localSheetId="36">#REF!</definedName>
    <definedName name="__________tab3" localSheetId="1">#REF!</definedName>
    <definedName name="__________tab3" localSheetId="3">#REF!</definedName>
    <definedName name="__________tab3" localSheetId="13">#REF!</definedName>
    <definedName name="__________tab3">#REF!</definedName>
    <definedName name="__________TAB4" localSheetId="25">#REF!</definedName>
    <definedName name="__________TAB4" localSheetId="36">#REF!</definedName>
    <definedName name="__________TAB4" localSheetId="1">#REF!</definedName>
    <definedName name="__________TAB4" localSheetId="3">#REF!</definedName>
    <definedName name="__________TAB4" localSheetId="13">#REF!</definedName>
    <definedName name="__________TAB4">#REF!</definedName>
    <definedName name="__________TE10">[3]APU!#REF!</definedName>
    <definedName name="__________TE103">[3]APU!#REF!</definedName>
    <definedName name="__________TE104">[3]APU!#REF!</definedName>
    <definedName name="__________TE106">[3]APU!#REF!</definedName>
    <definedName name="__________TE108">[3]APU!#REF!</definedName>
    <definedName name="__________TE12">[3]APU!#REF!</definedName>
    <definedName name="__________TE1210">[3]APU!#REF!</definedName>
    <definedName name="__________TE123">[3]APU!#REF!</definedName>
    <definedName name="__________TE124">[3]APU!#REF!</definedName>
    <definedName name="__________TE126">[3]APU!#REF!</definedName>
    <definedName name="__________TE128">[3]APU!#REF!</definedName>
    <definedName name="__________TE3">[3]APU!#REF!</definedName>
    <definedName name="__________TE4">[3]APU!#REF!</definedName>
    <definedName name="__________TE43">[3]APU!#REF!</definedName>
    <definedName name="__________TE6">[3]APU!#REF!</definedName>
    <definedName name="__________TE63">[3]APU!#REF!</definedName>
    <definedName name="__________TE64">[3]APU!#REF!</definedName>
    <definedName name="__________TE8">[3]APU!#REF!</definedName>
    <definedName name="__________TE83">[3]APU!#REF!</definedName>
    <definedName name="__________TE84">[3]APU!#REF!</definedName>
    <definedName name="__________TE86">[3]APU!#REF!</definedName>
    <definedName name="__________TP10">[3]APU!#REF!</definedName>
    <definedName name="__________TP12">[3]APU!#REF!</definedName>
    <definedName name="__________TP3">[3]APU!#REF!</definedName>
    <definedName name="__________TP4">[3]APU!#REF!</definedName>
    <definedName name="__________TP6">[3]APU!#REF!</definedName>
    <definedName name="__________TP8">[3]APU!#REF!</definedName>
    <definedName name="__________TS12">[3]APU!$J$1018</definedName>
    <definedName name="__________TS6">[3]APU!$J$1908</definedName>
    <definedName name="__________URA10" localSheetId="16">[3]APU!#REF!</definedName>
    <definedName name="__________URA10">[3]APU!#REF!</definedName>
    <definedName name="__________URA12">[3]APU!#REF!</definedName>
    <definedName name="__________URA3">[3]APU!#REF!</definedName>
    <definedName name="__________URA4">[3]APU!#REF!</definedName>
    <definedName name="__________URA6">[3]APU!#REF!</definedName>
    <definedName name="__________URA8">[3]APU!#REF!</definedName>
    <definedName name="__________URE10">[3]APU!#REF!</definedName>
    <definedName name="__________URE12">[3]APU!#REF!</definedName>
    <definedName name="__________URE3">[3]APU!#REF!</definedName>
    <definedName name="__________URE4">[3]APU!#REF!</definedName>
    <definedName name="__________URE6">[3]APU!#REF!</definedName>
    <definedName name="__________URE8">[3]APU!#REF!</definedName>
    <definedName name="__________us24">[3]APU!#REF!</definedName>
    <definedName name="__________US27">[3]APU!#REF!</definedName>
    <definedName name="__________US30">[3]APU!#REF!</definedName>
    <definedName name="__________US33">[3]APU!#REF!</definedName>
    <definedName name="__________US36">[3]APU!#REF!</definedName>
    <definedName name="__________US39">[3]APU!#REF!</definedName>
    <definedName name="__________US42">[3]APU!#REF!</definedName>
    <definedName name="__________US45">[3]APU!#REF!</definedName>
    <definedName name="__________VCE10">[3]APU!#REF!</definedName>
    <definedName name="__________VCE3">[3]APU!#REF!</definedName>
    <definedName name="__________VCE4">[3]APU!#REF!</definedName>
    <definedName name="__________VCE6">[3]APU!#REF!</definedName>
    <definedName name="__________VCE8">[3]APU!#REF!</definedName>
    <definedName name="_________apu1" localSheetId="25">[2]INSUMOS!#REF!</definedName>
    <definedName name="_________apu1" localSheetId="36">[2]INSUMOS!#REF!</definedName>
    <definedName name="_________apu1">[2]INSUMOS!#REF!</definedName>
    <definedName name="_________EMC4">[3]APU!$J$1646</definedName>
    <definedName name="_________PJ50" localSheetId="2">#REF!</definedName>
    <definedName name="_________PJ50" localSheetId="16">#REF!</definedName>
    <definedName name="_________PJ50">#REF!</definedName>
    <definedName name="_________PMT5671" localSheetId="25">[4]MEMORIAS!#REF!</definedName>
    <definedName name="_________PMT5671" localSheetId="36">[4]MEMORIAS!#REF!</definedName>
    <definedName name="_________PMT5671" localSheetId="17">[5]MEMORIAS!#REF!</definedName>
    <definedName name="_________PMT5671" localSheetId="18">[5]MEMORIAS!#REF!</definedName>
    <definedName name="_________PMT5671" localSheetId="19">[5]MEMORIAS!#REF!</definedName>
    <definedName name="_________PMT5671" localSheetId="14">[5]MEMORIAS!#REF!</definedName>
    <definedName name="_________PMT5671" localSheetId="15">[5]MEMORIAS!#REF!</definedName>
    <definedName name="_________PMT5671" localSheetId="16">[4]MEMORIAS!#REF!</definedName>
    <definedName name="_________PMT5671">[4]MEMORIAS!#REF!</definedName>
    <definedName name="_________PMT5805" localSheetId="25">[4]MEMORIAS!#REF!</definedName>
    <definedName name="_________PMT5805" localSheetId="36">[4]MEMORIAS!#REF!</definedName>
    <definedName name="_________PMT5805" localSheetId="17">[5]MEMORIAS!#REF!</definedName>
    <definedName name="_________PMT5805" localSheetId="18">[5]MEMORIAS!#REF!</definedName>
    <definedName name="_________PMT5805" localSheetId="19">[5]MEMORIAS!#REF!</definedName>
    <definedName name="_________PMT5805" localSheetId="14">[5]MEMORIAS!#REF!</definedName>
    <definedName name="_________PMT5805" localSheetId="15">[5]MEMORIAS!#REF!</definedName>
    <definedName name="_________PMT5805" localSheetId="16">[4]MEMORIAS!#REF!</definedName>
    <definedName name="_________PMT5805">[4]MEMORIAS!#REF!</definedName>
    <definedName name="_________PMT5806" localSheetId="25">[4]MEMORIAS!#REF!</definedName>
    <definedName name="_________PMT5806" localSheetId="36">[4]MEMORIAS!#REF!</definedName>
    <definedName name="_________PMT5806" localSheetId="17">[5]MEMORIAS!#REF!</definedName>
    <definedName name="_________PMT5806" localSheetId="18">[5]MEMORIAS!#REF!</definedName>
    <definedName name="_________PMT5806" localSheetId="19">[5]MEMORIAS!#REF!</definedName>
    <definedName name="_________PMT5806" localSheetId="14">[5]MEMORIAS!#REF!</definedName>
    <definedName name="_________PMT5806" localSheetId="15">[5]MEMORIAS!#REF!</definedName>
    <definedName name="_________PMT5806">[4]MEMORIAS!#REF!</definedName>
    <definedName name="_________PMT5815" localSheetId="25">[4]MEMORIAS!#REF!</definedName>
    <definedName name="_________PMT5815" localSheetId="36">[4]MEMORIAS!#REF!</definedName>
    <definedName name="_________PMT5815" localSheetId="17">[5]MEMORIAS!#REF!</definedName>
    <definedName name="_________PMT5815" localSheetId="18">[5]MEMORIAS!#REF!</definedName>
    <definedName name="_________PMT5815" localSheetId="19">[5]MEMORIAS!#REF!</definedName>
    <definedName name="_________PMT5815" localSheetId="14">[5]MEMORIAS!#REF!</definedName>
    <definedName name="_________PMT5815" localSheetId="15">[5]MEMORIAS!#REF!</definedName>
    <definedName name="_________PMT5815">[4]MEMORIAS!#REF!</definedName>
    <definedName name="_________PMT5820" localSheetId="25">[4]MEMORIAS!#REF!</definedName>
    <definedName name="_________PMT5820" localSheetId="36">[4]MEMORIAS!#REF!</definedName>
    <definedName name="_________PMT5820" localSheetId="17">[5]MEMORIAS!#REF!</definedName>
    <definedName name="_________PMT5820" localSheetId="18">[5]MEMORIAS!#REF!</definedName>
    <definedName name="_________PMT5820" localSheetId="19">[5]MEMORIAS!#REF!</definedName>
    <definedName name="_________PMT5820" localSheetId="14">[5]MEMORIAS!#REF!</definedName>
    <definedName name="_________PMT5820" localSheetId="15">[5]MEMORIAS!#REF!</definedName>
    <definedName name="_________PMT5820">[4]MEMORIAS!#REF!</definedName>
    <definedName name="_________PZ30">[3]APU!$J$3378</definedName>
    <definedName name="_________PZ40">[3]APU!$J$3430</definedName>
    <definedName name="_________PZ50">[3]APU!$J$3482</definedName>
    <definedName name="_________SY106">[3]APU!$J$2338</definedName>
    <definedName name="_________TS10">[3]APU!$J$2014</definedName>
    <definedName name="_________TS20">[3]APU!$J$2234</definedName>
    <definedName name="_________TS24">[3]APU!$J$2598</definedName>
    <definedName name="_________TS27">[6]APU!$J$2661</definedName>
    <definedName name="_________TS30">[6]APU!$J$2713</definedName>
    <definedName name="________aiu2">[7]AIU!$J$105</definedName>
    <definedName name="________apu1" localSheetId="25">[2]INSUMOS!#REF!</definedName>
    <definedName name="________apu1" localSheetId="36">[2]INSUMOS!#REF!</definedName>
    <definedName name="________apu1" localSheetId="17">[2]INSUMOS!#REF!</definedName>
    <definedName name="________apu1" localSheetId="18">[2]INSUMOS!#REF!</definedName>
    <definedName name="________apu1" localSheetId="19">[2]INSUMOS!#REF!</definedName>
    <definedName name="________apu1" localSheetId="14">[2]INSUMOS!#REF!</definedName>
    <definedName name="________apu1" localSheetId="15">[2]INSUMOS!#REF!</definedName>
    <definedName name="________apu1">[2]INSUMOS!#REF!</definedName>
    <definedName name="________CHD1045" localSheetId="16">[3]APU!#REF!</definedName>
    <definedName name="________CHD1045">[3]APU!#REF!</definedName>
    <definedName name="________CHD1090">[3]APU!#REF!</definedName>
    <definedName name="________CHD1245">[3]APU!#REF!</definedName>
    <definedName name="________CHD1290">[3]APU!#REF!</definedName>
    <definedName name="________CHD445">[3]APU!#REF!</definedName>
    <definedName name="________CHD490">[3]APU!#REF!</definedName>
    <definedName name="________CHD645">[3]APU!#REF!</definedName>
    <definedName name="________CHD690">[3]APU!#REF!</definedName>
    <definedName name="________CHD845">[3]APU!#REF!</definedName>
    <definedName name="________CHD890">[3]APU!#REF!</definedName>
    <definedName name="________EST10" localSheetId="25">#REF!</definedName>
    <definedName name="________EST10" localSheetId="36">#REF!</definedName>
    <definedName name="________EST10" localSheetId="1">#REF!</definedName>
    <definedName name="________EST10" localSheetId="3">#REF!</definedName>
    <definedName name="________EST10" localSheetId="13">#REF!</definedName>
    <definedName name="________EST10" localSheetId="16">#REF!</definedName>
    <definedName name="________EST10">#REF!</definedName>
    <definedName name="________EST11" localSheetId="25">#REF!</definedName>
    <definedName name="________EST11" localSheetId="36">#REF!</definedName>
    <definedName name="________EST11" localSheetId="1">#REF!</definedName>
    <definedName name="________EST11" localSheetId="3">#REF!</definedName>
    <definedName name="________EST11" localSheetId="13">#REF!</definedName>
    <definedName name="________EST11">#REF!</definedName>
    <definedName name="________EST12" localSheetId="25">#REF!</definedName>
    <definedName name="________EST12" localSheetId="36">#REF!</definedName>
    <definedName name="________EST12" localSheetId="1">#REF!</definedName>
    <definedName name="________EST12" localSheetId="3">#REF!</definedName>
    <definedName name="________EST12" localSheetId="13">#REF!</definedName>
    <definedName name="________EST12">#REF!</definedName>
    <definedName name="________EST13" localSheetId="25">#REF!</definedName>
    <definedName name="________EST13" localSheetId="36">#REF!</definedName>
    <definedName name="________EST13" localSheetId="1">#REF!</definedName>
    <definedName name="________EST13" localSheetId="3">#REF!</definedName>
    <definedName name="________EST13" localSheetId="13">#REF!</definedName>
    <definedName name="________EST13">#REF!</definedName>
    <definedName name="________EST14" localSheetId="25">#REF!</definedName>
    <definedName name="________EST14" localSheetId="36">#REF!</definedName>
    <definedName name="________EST14" localSheetId="1">#REF!</definedName>
    <definedName name="________EST14" localSheetId="3">#REF!</definedName>
    <definedName name="________EST14" localSheetId="13">#REF!</definedName>
    <definedName name="________EST14">#REF!</definedName>
    <definedName name="________EST16" localSheetId="25">#REF!</definedName>
    <definedName name="________EST16" localSheetId="36">#REF!</definedName>
    <definedName name="________EST16" localSheetId="1">#REF!</definedName>
    <definedName name="________EST16" localSheetId="3">#REF!</definedName>
    <definedName name="________EST16" localSheetId="13">#REF!</definedName>
    <definedName name="________EST16">#REF!</definedName>
    <definedName name="________EST17" localSheetId="25">#REF!</definedName>
    <definedName name="________EST17" localSheetId="36">#REF!</definedName>
    <definedName name="________EST17" localSheetId="1">#REF!</definedName>
    <definedName name="________EST17" localSheetId="3">#REF!</definedName>
    <definedName name="________EST17" localSheetId="13">#REF!</definedName>
    <definedName name="________EST17">#REF!</definedName>
    <definedName name="________EST18" localSheetId="25">#REF!</definedName>
    <definedName name="________EST18" localSheetId="36">#REF!</definedName>
    <definedName name="________EST18" localSheetId="1">#REF!</definedName>
    <definedName name="________EST18" localSheetId="3">#REF!</definedName>
    <definedName name="________EST18" localSheetId="13">#REF!</definedName>
    <definedName name="________EST18">#REF!</definedName>
    <definedName name="________EST19" localSheetId="25">#REF!</definedName>
    <definedName name="________EST19" localSheetId="36">#REF!</definedName>
    <definedName name="________EST19" localSheetId="1">#REF!</definedName>
    <definedName name="________EST19" localSheetId="3">#REF!</definedName>
    <definedName name="________EST19" localSheetId="13">#REF!</definedName>
    <definedName name="________EST19">#REF!</definedName>
    <definedName name="________EST2" localSheetId="25">#REF!</definedName>
    <definedName name="________EST2" localSheetId="36">#REF!</definedName>
    <definedName name="________EST2" localSheetId="1">#REF!</definedName>
    <definedName name="________EST2" localSheetId="3">#REF!</definedName>
    <definedName name="________EST2" localSheetId="13">#REF!</definedName>
    <definedName name="________EST2">#REF!</definedName>
    <definedName name="________EST3" localSheetId="25">#REF!</definedName>
    <definedName name="________EST3" localSheetId="36">#REF!</definedName>
    <definedName name="________EST3" localSheetId="1">#REF!</definedName>
    <definedName name="________EST3" localSheetId="3">#REF!</definedName>
    <definedName name="________EST3" localSheetId="13">#REF!</definedName>
    <definedName name="________EST3">#REF!</definedName>
    <definedName name="________EST4" localSheetId="25">#REF!</definedName>
    <definedName name="________EST4" localSheetId="36">#REF!</definedName>
    <definedName name="________EST4" localSheetId="1">#REF!</definedName>
    <definedName name="________EST4" localSheetId="3">#REF!</definedName>
    <definedName name="________EST4" localSheetId="13">#REF!</definedName>
    <definedName name="________EST4">#REF!</definedName>
    <definedName name="________EST5" localSheetId="25">#REF!</definedName>
    <definedName name="________EST5" localSheetId="36">#REF!</definedName>
    <definedName name="________EST5" localSheetId="1">#REF!</definedName>
    <definedName name="________EST5" localSheetId="3">#REF!</definedName>
    <definedName name="________EST5" localSheetId="13">#REF!</definedName>
    <definedName name="________EST5">#REF!</definedName>
    <definedName name="________EST6" localSheetId="25">#REF!</definedName>
    <definedName name="________EST6" localSheetId="36">#REF!</definedName>
    <definedName name="________EST6" localSheetId="1">#REF!</definedName>
    <definedName name="________EST6" localSheetId="3">#REF!</definedName>
    <definedName name="________EST6" localSheetId="13">#REF!</definedName>
    <definedName name="________EST6">#REF!</definedName>
    <definedName name="________EST7" localSheetId="25">#REF!</definedName>
    <definedName name="________EST7" localSheetId="36">#REF!</definedName>
    <definedName name="________EST7" localSheetId="1">#REF!</definedName>
    <definedName name="________EST7" localSheetId="3">#REF!</definedName>
    <definedName name="________EST7" localSheetId="13">#REF!</definedName>
    <definedName name="________EST7">#REF!</definedName>
    <definedName name="________EST8" localSheetId="25">#REF!</definedName>
    <definedName name="________EST8" localSheetId="36">#REF!</definedName>
    <definedName name="________EST8" localSheetId="1">#REF!</definedName>
    <definedName name="________EST8" localSheetId="3">#REF!</definedName>
    <definedName name="________EST8" localSheetId="13">#REF!</definedName>
    <definedName name="________EST8">#REF!</definedName>
    <definedName name="________EST9" localSheetId="25">#REF!</definedName>
    <definedName name="________EST9" localSheetId="36">#REF!</definedName>
    <definedName name="________EST9" localSheetId="1">#REF!</definedName>
    <definedName name="________EST9" localSheetId="3">#REF!</definedName>
    <definedName name="________EST9" localSheetId="13">#REF!</definedName>
    <definedName name="________EST9">#REF!</definedName>
    <definedName name="________EXC1" localSheetId="25">#REF!</definedName>
    <definedName name="________EXC1" localSheetId="36">#REF!</definedName>
    <definedName name="________EXC1" localSheetId="1">#REF!</definedName>
    <definedName name="________EXC1" localSheetId="3">#REF!</definedName>
    <definedName name="________EXC1" localSheetId="13">#REF!</definedName>
    <definedName name="________EXC1">#REF!</definedName>
    <definedName name="________EXC10" localSheetId="25">#REF!</definedName>
    <definedName name="________EXC10" localSheetId="36">#REF!</definedName>
    <definedName name="________EXC10" localSheetId="1">#REF!</definedName>
    <definedName name="________EXC10" localSheetId="3">#REF!</definedName>
    <definedName name="________EXC10" localSheetId="13">#REF!</definedName>
    <definedName name="________EXC10">#REF!</definedName>
    <definedName name="________EXC11" localSheetId="25">#REF!</definedName>
    <definedName name="________EXC11" localSheetId="36">#REF!</definedName>
    <definedName name="________EXC11" localSheetId="1">#REF!</definedName>
    <definedName name="________EXC11" localSheetId="3">#REF!</definedName>
    <definedName name="________EXC11" localSheetId="13">#REF!</definedName>
    <definedName name="________EXC11">#REF!</definedName>
    <definedName name="________EXC12" localSheetId="25">#REF!</definedName>
    <definedName name="________EXC12" localSheetId="36">#REF!</definedName>
    <definedName name="________EXC12" localSheetId="1">#REF!</definedName>
    <definedName name="________EXC12" localSheetId="3">#REF!</definedName>
    <definedName name="________EXC12" localSheetId="13">#REF!</definedName>
    <definedName name="________EXC12">#REF!</definedName>
    <definedName name="________EXC2" localSheetId="25">#REF!</definedName>
    <definedName name="________EXC2" localSheetId="36">#REF!</definedName>
    <definedName name="________EXC2" localSheetId="1">#REF!</definedName>
    <definedName name="________EXC2" localSheetId="3">#REF!</definedName>
    <definedName name="________EXC2" localSheetId="13">#REF!</definedName>
    <definedName name="________EXC2">#REF!</definedName>
    <definedName name="________EXC3" localSheetId="25">#REF!</definedName>
    <definedName name="________EXC3" localSheetId="36">#REF!</definedName>
    <definedName name="________EXC3" localSheetId="1">#REF!</definedName>
    <definedName name="________EXC3" localSheetId="3">#REF!</definedName>
    <definedName name="________EXC3" localSheetId="13">#REF!</definedName>
    <definedName name="________EXC3">#REF!</definedName>
    <definedName name="________EXC4" localSheetId="25">#REF!</definedName>
    <definedName name="________EXC4" localSheetId="36">#REF!</definedName>
    <definedName name="________EXC4" localSheetId="1">#REF!</definedName>
    <definedName name="________EXC4" localSheetId="3">#REF!</definedName>
    <definedName name="________EXC4" localSheetId="13">#REF!</definedName>
    <definedName name="________EXC4">#REF!</definedName>
    <definedName name="________EXC5" localSheetId="25">#REF!</definedName>
    <definedName name="________EXC5" localSheetId="36">#REF!</definedName>
    <definedName name="________EXC5" localSheetId="1">#REF!</definedName>
    <definedName name="________EXC5" localSheetId="3">#REF!</definedName>
    <definedName name="________EXC5" localSheetId="13">#REF!</definedName>
    <definedName name="________EXC5">#REF!</definedName>
    <definedName name="________EXC8" localSheetId="25">#REF!</definedName>
    <definedName name="________EXC8" localSheetId="36">#REF!</definedName>
    <definedName name="________EXC8" localSheetId="1">#REF!</definedName>
    <definedName name="________EXC8" localSheetId="3">#REF!</definedName>
    <definedName name="________EXC8" localSheetId="13">#REF!</definedName>
    <definedName name="________EXC8">#REF!</definedName>
    <definedName name="________EXC9" localSheetId="25">#REF!</definedName>
    <definedName name="________EXC9" localSheetId="36">#REF!</definedName>
    <definedName name="________EXC9" localSheetId="1">#REF!</definedName>
    <definedName name="________EXC9" localSheetId="3">#REF!</definedName>
    <definedName name="________EXC9" localSheetId="13">#REF!</definedName>
    <definedName name="________EXC9">#REF!</definedName>
    <definedName name="________PJ50">#REF!</definedName>
    <definedName name="________PZ15">[3]APU!#REF!</definedName>
    <definedName name="________PZ20">[3]APU!$J$3326</definedName>
    <definedName name="________RD43" localSheetId="16">[3]APU!#REF!</definedName>
    <definedName name="________RD43">[3]APU!#REF!</definedName>
    <definedName name="________RD63">[3]APU!#REF!</definedName>
    <definedName name="________RD64">[3]APU!#REF!</definedName>
    <definedName name="________RD83">[3]APU!#REF!</definedName>
    <definedName name="________RD84">[3]APU!#REF!</definedName>
    <definedName name="________RD86">[3]APU!#REF!</definedName>
    <definedName name="________TA3">[3]APU!#REF!</definedName>
    <definedName name="________TA4">[3]APU!#REF!</definedName>
    <definedName name="________TE10">[3]APU!#REF!</definedName>
    <definedName name="________TE103">[3]APU!#REF!</definedName>
    <definedName name="________TE104">[3]APU!#REF!</definedName>
    <definedName name="________TE106">[3]APU!#REF!</definedName>
    <definedName name="________TE108">[3]APU!#REF!</definedName>
    <definedName name="________TE12">[3]APU!#REF!</definedName>
    <definedName name="________TE1210">[3]APU!#REF!</definedName>
    <definedName name="________TE123">[3]APU!#REF!</definedName>
    <definedName name="________TE124">[3]APU!#REF!</definedName>
    <definedName name="________TE126">[3]APU!#REF!</definedName>
    <definedName name="________TE128">[3]APU!#REF!</definedName>
    <definedName name="________TE3">[3]APU!#REF!</definedName>
    <definedName name="________TE4">[3]APU!#REF!</definedName>
    <definedName name="________TE43">[3]APU!#REF!</definedName>
    <definedName name="________TE6">[3]APU!#REF!</definedName>
    <definedName name="________TE63">[3]APU!#REF!</definedName>
    <definedName name="________TE64">[3]APU!#REF!</definedName>
    <definedName name="________TE8">[3]APU!#REF!</definedName>
    <definedName name="________TE83">[3]APU!#REF!</definedName>
    <definedName name="________TE84">[3]APU!#REF!</definedName>
    <definedName name="________TE86">[3]APU!#REF!</definedName>
    <definedName name="________TP10">[3]APU!#REF!</definedName>
    <definedName name="________TP12">[3]APU!#REF!</definedName>
    <definedName name="________TP3">[3]APU!#REF!</definedName>
    <definedName name="________TP4">[3]APU!#REF!</definedName>
    <definedName name="________TP6">[3]APU!#REF!</definedName>
    <definedName name="________TP8">[3]APU!#REF!</definedName>
    <definedName name="________TS12">[3]APU!$J$1018</definedName>
    <definedName name="________TS20">[6]APU!$J$2245</definedName>
    <definedName name="________TS24">[6]APU!$J$2609</definedName>
    <definedName name="________TS27">[6]APU!$J$2661</definedName>
    <definedName name="________TS30">[6]APU!$J$2713</definedName>
    <definedName name="________TS6">[3]APU!$J$1908</definedName>
    <definedName name="________URA10" localSheetId="16">[3]APU!#REF!</definedName>
    <definedName name="________URA10">[3]APU!#REF!</definedName>
    <definedName name="________URA12">[3]APU!#REF!</definedName>
    <definedName name="________URA3">[3]APU!#REF!</definedName>
    <definedName name="________URA4">[3]APU!#REF!</definedName>
    <definedName name="________URA6">[3]APU!#REF!</definedName>
    <definedName name="________URA8">[3]APU!#REF!</definedName>
    <definedName name="________URE10">[3]APU!#REF!</definedName>
    <definedName name="________URE12">[3]APU!#REF!</definedName>
    <definedName name="________URE3">[3]APU!#REF!</definedName>
    <definedName name="________URE4">[3]APU!#REF!</definedName>
    <definedName name="________URE6">[3]APU!#REF!</definedName>
    <definedName name="________URE8">[3]APU!#REF!</definedName>
    <definedName name="________us24">[3]APU!#REF!</definedName>
    <definedName name="________US27">[3]APU!#REF!</definedName>
    <definedName name="________US30">[3]APU!#REF!</definedName>
    <definedName name="________US33">[3]APU!#REF!</definedName>
    <definedName name="________US36">[3]APU!#REF!</definedName>
    <definedName name="________US39">[3]APU!#REF!</definedName>
    <definedName name="________US42">[3]APU!#REF!</definedName>
    <definedName name="________US45">[3]APU!#REF!</definedName>
    <definedName name="________VCE10">[3]APU!#REF!</definedName>
    <definedName name="________VCE3">[3]APU!#REF!</definedName>
    <definedName name="________VCE4">[3]APU!#REF!</definedName>
    <definedName name="________VCE6">[3]APU!#REF!</definedName>
    <definedName name="________VCE8">[3]APU!#REF!</definedName>
    <definedName name="_______apu1" localSheetId="25">[2]INSUMOS!#REF!</definedName>
    <definedName name="_______apu1" localSheetId="36">[2]INSUMOS!#REF!</definedName>
    <definedName name="_______apu1">[2]INSUMOS!#REF!</definedName>
    <definedName name="_______EMC4">[3]APU!$J$1646</definedName>
    <definedName name="_______EST1" localSheetId="25">#REF!</definedName>
    <definedName name="_______EST1" localSheetId="36">#REF!</definedName>
    <definedName name="_______EST1" localSheetId="1">#REF!</definedName>
    <definedName name="_______EST1" localSheetId="3">#REF!</definedName>
    <definedName name="_______EST1" localSheetId="13">#REF!</definedName>
    <definedName name="_______EST1" localSheetId="16">#REF!</definedName>
    <definedName name="_______EST1">#REF!</definedName>
    <definedName name="_______EST10" localSheetId="25">#REF!</definedName>
    <definedName name="_______EST10" localSheetId="36">#REF!</definedName>
    <definedName name="_______EST10" localSheetId="1">#REF!</definedName>
    <definedName name="_______EST10" localSheetId="3">#REF!</definedName>
    <definedName name="_______EST10" localSheetId="13">#REF!</definedName>
    <definedName name="_______EST10">#REF!</definedName>
    <definedName name="_______EST11" localSheetId="25">#REF!</definedName>
    <definedName name="_______EST11" localSheetId="36">#REF!</definedName>
    <definedName name="_______EST11" localSheetId="1">#REF!</definedName>
    <definedName name="_______EST11" localSheetId="3">#REF!</definedName>
    <definedName name="_______EST11" localSheetId="13">#REF!</definedName>
    <definedName name="_______EST11">#REF!</definedName>
    <definedName name="_______EST12" localSheetId="25">#REF!</definedName>
    <definedName name="_______EST12" localSheetId="36">#REF!</definedName>
    <definedName name="_______EST12" localSheetId="1">#REF!</definedName>
    <definedName name="_______EST12" localSheetId="3">#REF!</definedName>
    <definedName name="_______EST12" localSheetId="13">#REF!</definedName>
    <definedName name="_______EST12">#REF!</definedName>
    <definedName name="_______EST13" localSheetId="25">#REF!</definedName>
    <definedName name="_______EST13" localSheetId="36">#REF!</definedName>
    <definedName name="_______EST13" localSheetId="1">#REF!</definedName>
    <definedName name="_______EST13" localSheetId="3">#REF!</definedName>
    <definedName name="_______EST13" localSheetId="13">#REF!</definedName>
    <definedName name="_______EST13">#REF!</definedName>
    <definedName name="_______EST14" localSheetId="25">#REF!</definedName>
    <definedName name="_______EST14" localSheetId="36">#REF!</definedName>
    <definedName name="_______EST14" localSheetId="1">#REF!</definedName>
    <definedName name="_______EST14" localSheetId="3">#REF!</definedName>
    <definedName name="_______EST14" localSheetId="13">#REF!</definedName>
    <definedName name="_______EST14">#REF!</definedName>
    <definedName name="_______EST15" localSheetId="25">#REF!</definedName>
    <definedName name="_______EST15" localSheetId="36">#REF!</definedName>
    <definedName name="_______EST15" localSheetId="1">#REF!</definedName>
    <definedName name="_______EST15" localSheetId="3">#REF!</definedName>
    <definedName name="_______EST15" localSheetId="13">#REF!</definedName>
    <definedName name="_______EST15">#REF!</definedName>
    <definedName name="_______EST16" localSheetId="25">#REF!</definedName>
    <definedName name="_______EST16" localSheetId="36">#REF!</definedName>
    <definedName name="_______EST16" localSheetId="1">#REF!</definedName>
    <definedName name="_______EST16" localSheetId="3">#REF!</definedName>
    <definedName name="_______EST16" localSheetId="13">#REF!</definedName>
    <definedName name="_______EST16">#REF!</definedName>
    <definedName name="_______EST17" localSheetId="25">#REF!</definedName>
    <definedName name="_______EST17" localSheetId="36">#REF!</definedName>
    <definedName name="_______EST17" localSheetId="1">#REF!</definedName>
    <definedName name="_______EST17" localSheetId="3">#REF!</definedName>
    <definedName name="_______EST17" localSheetId="13">#REF!</definedName>
    <definedName name="_______EST17">#REF!</definedName>
    <definedName name="_______EST18" localSheetId="25">#REF!</definedName>
    <definedName name="_______EST18" localSheetId="36">#REF!</definedName>
    <definedName name="_______EST18" localSheetId="1">#REF!</definedName>
    <definedName name="_______EST18" localSheetId="3">#REF!</definedName>
    <definedName name="_______EST18" localSheetId="13">#REF!</definedName>
    <definedName name="_______EST18">#REF!</definedName>
    <definedName name="_______EST19" localSheetId="25">#REF!</definedName>
    <definedName name="_______EST19" localSheetId="36">#REF!</definedName>
    <definedName name="_______EST19" localSheetId="1">#REF!</definedName>
    <definedName name="_______EST19" localSheetId="3">#REF!</definedName>
    <definedName name="_______EST19" localSheetId="13">#REF!</definedName>
    <definedName name="_______EST19">#REF!</definedName>
    <definedName name="_______EST2" localSheetId="25">#REF!</definedName>
    <definedName name="_______EST2" localSheetId="36">#REF!</definedName>
    <definedName name="_______EST2" localSheetId="1">#REF!</definedName>
    <definedName name="_______EST2" localSheetId="3">#REF!</definedName>
    <definedName name="_______EST2" localSheetId="13">#REF!</definedName>
    <definedName name="_______EST2">#REF!</definedName>
    <definedName name="_______EST3" localSheetId="25">#REF!</definedName>
    <definedName name="_______EST3" localSheetId="36">#REF!</definedName>
    <definedName name="_______EST3" localSheetId="1">#REF!</definedName>
    <definedName name="_______EST3" localSheetId="3">#REF!</definedName>
    <definedName name="_______EST3" localSheetId="13">#REF!</definedName>
    <definedName name="_______EST3">#REF!</definedName>
    <definedName name="_______EST4" localSheetId="25">#REF!</definedName>
    <definedName name="_______EST4" localSheetId="36">#REF!</definedName>
    <definedName name="_______EST4" localSheetId="1">#REF!</definedName>
    <definedName name="_______EST4" localSheetId="3">#REF!</definedName>
    <definedName name="_______EST4" localSheetId="13">#REF!</definedName>
    <definedName name="_______EST4">#REF!</definedName>
    <definedName name="_______EST5" localSheetId="25">#REF!</definedName>
    <definedName name="_______EST5" localSheetId="36">#REF!</definedName>
    <definedName name="_______EST5" localSheetId="1">#REF!</definedName>
    <definedName name="_______EST5" localSheetId="3">#REF!</definedName>
    <definedName name="_______EST5" localSheetId="13">#REF!</definedName>
    <definedName name="_______EST5">#REF!</definedName>
    <definedName name="_______EST6" localSheetId="25">#REF!</definedName>
    <definedName name="_______EST6" localSheetId="36">#REF!</definedName>
    <definedName name="_______EST6" localSheetId="1">#REF!</definedName>
    <definedName name="_______EST6" localSheetId="3">#REF!</definedName>
    <definedName name="_______EST6" localSheetId="13">#REF!</definedName>
    <definedName name="_______EST6">#REF!</definedName>
    <definedName name="_______EST7" localSheetId="25">#REF!</definedName>
    <definedName name="_______EST7" localSheetId="36">#REF!</definedName>
    <definedName name="_______EST7" localSheetId="1">#REF!</definedName>
    <definedName name="_______EST7" localSheetId="3">#REF!</definedName>
    <definedName name="_______EST7" localSheetId="13">#REF!</definedName>
    <definedName name="_______EST7">#REF!</definedName>
    <definedName name="_______EST8" localSheetId="25">#REF!</definedName>
    <definedName name="_______EST8" localSheetId="36">#REF!</definedName>
    <definedName name="_______EST8" localSheetId="1">#REF!</definedName>
    <definedName name="_______EST8" localSheetId="3">#REF!</definedName>
    <definedName name="_______EST8" localSheetId="13">#REF!</definedName>
    <definedName name="_______EST8">#REF!</definedName>
    <definedName name="_______EST9" localSheetId="25">#REF!</definedName>
    <definedName name="_______EST9" localSheetId="36">#REF!</definedName>
    <definedName name="_______EST9" localSheetId="1">#REF!</definedName>
    <definedName name="_______EST9" localSheetId="3">#REF!</definedName>
    <definedName name="_______EST9" localSheetId="13">#REF!</definedName>
    <definedName name="_______EST9">#REF!</definedName>
    <definedName name="_______EXC1" localSheetId="25">#REF!</definedName>
    <definedName name="_______EXC1" localSheetId="36">#REF!</definedName>
    <definedName name="_______EXC1" localSheetId="1">#REF!</definedName>
    <definedName name="_______EXC1" localSheetId="3">#REF!</definedName>
    <definedName name="_______EXC1" localSheetId="13">#REF!</definedName>
    <definedName name="_______EXC1">#REF!</definedName>
    <definedName name="_______EXC10" localSheetId="25">#REF!</definedName>
    <definedName name="_______EXC10" localSheetId="36">#REF!</definedName>
    <definedName name="_______EXC10" localSheetId="1">#REF!</definedName>
    <definedName name="_______EXC10" localSheetId="3">#REF!</definedName>
    <definedName name="_______EXC10" localSheetId="13">#REF!</definedName>
    <definedName name="_______EXC10">#REF!</definedName>
    <definedName name="_______EXC11" localSheetId="25">#REF!</definedName>
    <definedName name="_______EXC11" localSheetId="36">#REF!</definedName>
    <definedName name="_______EXC11" localSheetId="1">#REF!</definedName>
    <definedName name="_______EXC11" localSheetId="3">#REF!</definedName>
    <definedName name="_______EXC11" localSheetId="13">#REF!</definedName>
    <definedName name="_______EXC11">#REF!</definedName>
    <definedName name="_______EXC12" localSheetId="25">#REF!</definedName>
    <definedName name="_______EXC12" localSheetId="36">#REF!</definedName>
    <definedName name="_______EXC12" localSheetId="1">#REF!</definedName>
    <definedName name="_______EXC12" localSheetId="3">#REF!</definedName>
    <definedName name="_______EXC12" localSheetId="13">#REF!</definedName>
    <definedName name="_______EXC12">#REF!</definedName>
    <definedName name="_______EXC2" localSheetId="25">#REF!</definedName>
    <definedName name="_______EXC2" localSheetId="36">#REF!</definedName>
    <definedName name="_______EXC2" localSheetId="1">#REF!</definedName>
    <definedName name="_______EXC2" localSheetId="3">#REF!</definedName>
    <definedName name="_______EXC2" localSheetId="13">#REF!</definedName>
    <definedName name="_______EXC2">#REF!</definedName>
    <definedName name="_______EXC3" localSheetId="25">#REF!</definedName>
    <definedName name="_______EXC3" localSheetId="36">#REF!</definedName>
    <definedName name="_______EXC3" localSheetId="1">#REF!</definedName>
    <definedName name="_______EXC3" localSheetId="3">#REF!</definedName>
    <definedName name="_______EXC3" localSheetId="13">#REF!</definedName>
    <definedName name="_______EXC3">#REF!</definedName>
    <definedName name="_______EXC4" localSheetId="25">#REF!</definedName>
    <definedName name="_______EXC4" localSheetId="36">#REF!</definedName>
    <definedName name="_______EXC4" localSheetId="1">#REF!</definedName>
    <definedName name="_______EXC4" localSheetId="3">#REF!</definedName>
    <definedName name="_______EXC4" localSheetId="13">#REF!</definedName>
    <definedName name="_______EXC4">#REF!</definedName>
    <definedName name="_______EXC5" localSheetId="25">#REF!</definedName>
    <definedName name="_______EXC5" localSheetId="36">#REF!</definedName>
    <definedName name="_______EXC5" localSheetId="1">#REF!</definedName>
    <definedName name="_______EXC5" localSheetId="3">#REF!</definedName>
    <definedName name="_______EXC5" localSheetId="13">#REF!</definedName>
    <definedName name="_______EXC5">#REF!</definedName>
    <definedName name="_______EXC6" localSheetId="25">#REF!</definedName>
    <definedName name="_______EXC6" localSheetId="36">#REF!</definedName>
    <definedName name="_______EXC6" localSheetId="1">#REF!</definedName>
    <definedName name="_______EXC6" localSheetId="3">#REF!</definedName>
    <definedName name="_______EXC6" localSheetId="13">#REF!</definedName>
    <definedName name="_______EXC6">#REF!</definedName>
    <definedName name="_______EXC7" localSheetId="25">#REF!</definedName>
    <definedName name="_______EXC7" localSheetId="36">#REF!</definedName>
    <definedName name="_______EXC7" localSheetId="1">#REF!</definedName>
    <definedName name="_______EXC7" localSheetId="3">#REF!</definedName>
    <definedName name="_______EXC7" localSheetId="13">#REF!</definedName>
    <definedName name="_______EXC7">#REF!</definedName>
    <definedName name="_______EXC8" localSheetId="25">#REF!</definedName>
    <definedName name="_______EXC8" localSheetId="36">#REF!</definedName>
    <definedName name="_______EXC8" localSheetId="1">#REF!</definedName>
    <definedName name="_______EXC8" localSheetId="3">#REF!</definedName>
    <definedName name="_______EXC8" localSheetId="13">#REF!</definedName>
    <definedName name="_______EXC8">#REF!</definedName>
    <definedName name="_______EXC9" localSheetId="25">#REF!</definedName>
    <definedName name="_______EXC9" localSheetId="36">#REF!</definedName>
    <definedName name="_______EXC9" localSheetId="1">#REF!</definedName>
    <definedName name="_______EXC9" localSheetId="3">#REF!</definedName>
    <definedName name="_______EXC9" localSheetId="13">#REF!</definedName>
    <definedName name="_______EXC9">#REF!</definedName>
    <definedName name="_______PJ50">#REF!</definedName>
    <definedName name="_______PZ30">[3]APU!$J$3378</definedName>
    <definedName name="_______PZ40">[3]APU!$J$3430</definedName>
    <definedName name="_______PZ50">[3]APU!$J$3482</definedName>
    <definedName name="_______SY106">[3]APU!$J$2338</definedName>
    <definedName name="_______TS10">[3]APU!$J$2014</definedName>
    <definedName name="_______TS20">[3]APU!$J$2234</definedName>
    <definedName name="_______TS24">[3]APU!$J$2598</definedName>
    <definedName name="_______TS27">[6]APU!$J$2661</definedName>
    <definedName name="_______TS30">[6]APU!$J$2713</definedName>
    <definedName name="______apu1" localSheetId="25">[2]INSUMOS!#REF!</definedName>
    <definedName name="______apu1" localSheetId="36">[2]INSUMOS!#REF!</definedName>
    <definedName name="______apu1">[2]INSUMOS!#REF!</definedName>
    <definedName name="______CHD1045" localSheetId="16">[3]APU!#REF!</definedName>
    <definedName name="______CHD1045">[3]APU!#REF!</definedName>
    <definedName name="______CHD1090">[3]APU!#REF!</definedName>
    <definedName name="______CHD1245">[3]APU!#REF!</definedName>
    <definedName name="______CHD1290">[3]APU!#REF!</definedName>
    <definedName name="______CHD445">[3]APU!#REF!</definedName>
    <definedName name="______CHD490">[3]APU!#REF!</definedName>
    <definedName name="______CHD645">[3]APU!#REF!</definedName>
    <definedName name="______CHD690">[3]APU!#REF!</definedName>
    <definedName name="______CHD845">[3]APU!#REF!</definedName>
    <definedName name="______CHD890">[3]APU!#REF!</definedName>
    <definedName name="______EST1" localSheetId="25">#REF!</definedName>
    <definedName name="______EST1" localSheetId="36">#REF!</definedName>
    <definedName name="______EST1" localSheetId="1">#REF!</definedName>
    <definedName name="______EST1" localSheetId="3">#REF!</definedName>
    <definedName name="______EST1" localSheetId="13">#REF!</definedName>
    <definedName name="______EST1" localSheetId="16">#REF!</definedName>
    <definedName name="______EST1">#REF!</definedName>
    <definedName name="______EST10" localSheetId="25">#REF!</definedName>
    <definedName name="______EST10" localSheetId="36">#REF!</definedName>
    <definedName name="______EST10" localSheetId="1">#REF!</definedName>
    <definedName name="______EST10" localSheetId="3">#REF!</definedName>
    <definedName name="______EST10" localSheetId="13">#REF!</definedName>
    <definedName name="______EST10">#REF!</definedName>
    <definedName name="______EST11" localSheetId="25">#REF!</definedName>
    <definedName name="______EST11" localSheetId="36">#REF!</definedName>
    <definedName name="______EST11" localSheetId="1">#REF!</definedName>
    <definedName name="______EST11" localSheetId="3">#REF!</definedName>
    <definedName name="______EST11" localSheetId="13">#REF!</definedName>
    <definedName name="______EST11">#REF!</definedName>
    <definedName name="______EST12" localSheetId="25">#REF!</definedName>
    <definedName name="______EST12" localSheetId="36">#REF!</definedName>
    <definedName name="______EST12" localSheetId="1">#REF!</definedName>
    <definedName name="______EST12" localSheetId="3">#REF!</definedName>
    <definedName name="______EST12" localSheetId="13">#REF!</definedName>
    <definedName name="______EST12">#REF!</definedName>
    <definedName name="______EST13" localSheetId="25">#REF!</definedName>
    <definedName name="______EST13" localSheetId="36">#REF!</definedName>
    <definedName name="______EST13" localSheetId="1">#REF!</definedName>
    <definedName name="______EST13" localSheetId="3">#REF!</definedName>
    <definedName name="______EST13" localSheetId="13">#REF!</definedName>
    <definedName name="______EST13">#REF!</definedName>
    <definedName name="______EST14" localSheetId="25">#REF!</definedName>
    <definedName name="______EST14" localSheetId="36">#REF!</definedName>
    <definedName name="______EST14" localSheetId="1">#REF!</definedName>
    <definedName name="______EST14" localSheetId="3">#REF!</definedName>
    <definedName name="______EST14" localSheetId="13">#REF!</definedName>
    <definedName name="______EST14">#REF!</definedName>
    <definedName name="______EST15" localSheetId="25">#REF!</definedName>
    <definedName name="______EST15" localSheetId="36">#REF!</definedName>
    <definedName name="______EST15" localSheetId="1">#REF!</definedName>
    <definedName name="______EST15" localSheetId="3">#REF!</definedName>
    <definedName name="______EST15" localSheetId="13">#REF!</definedName>
    <definedName name="______EST15">#REF!</definedName>
    <definedName name="______EST16" localSheetId="25">#REF!</definedName>
    <definedName name="______EST16" localSheetId="36">#REF!</definedName>
    <definedName name="______EST16" localSheetId="1">#REF!</definedName>
    <definedName name="______EST16" localSheetId="3">#REF!</definedName>
    <definedName name="______EST16" localSheetId="13">#REF!</definedName>
    <definedName name="______EST16">#REF!</definedName>
    <definedName name="______EST17" localSheetId="25">#REF!</definedName>
    <definedName name="______EST17" localSheetId="36">#REF!</definedName>
    <definedName name="______EST17" localSheetId="1">#REF!</definedName>
    <definedName name="______EST17" localSheetId="3">#REF!</definedName>
    <definedName name="______EST17" localSheetId="13">#REF!</definedName>
    <definedName name="______EST17">#REF!</definedName>
    <definedName name="______EST18" localSheetId="25">#REF!</definedName>
    <definedName name="______EST18" localSheetId="36">#REF!</definedName>
    <definedName name="______EST18" localSheetId="1">#REF!</definedName>
    <definedName name="______EST18" localSheetId="3">#REF!</definedName>
    <definedName name="______EST18" localSheetId="13">#REF!</definedName>
    <definedName name="______EST18">#REF!</definedName>
    <definedName name="______EST19" localSheetId="25">#REF!</definedName>
    <definedName name="______EST19" localSheetId="36">#REF!</definedName>
    <definedName name="______EST19" localSheetId="1">#REF!</definedName>
    <definedName name="______EST19" localSheetId="3">#REF!</definedName>
    <definedName name="______EST19" localSheetId="13">#REF!</definedName>
    <definedName name="______EST19">#REF!</definedName>
    <definedName name="______EST2" localSheetId="25">#REF!</definedName>
    <definedName name="______EST2" localSheetId="36">#REF!</definedName>
    <definedName name="______EST2" localSheetId="1">#REF!</definedName>
    <definedName name="______EST2" localSheetId="3">#REF!</definedName>
    <definedName name="______EST2" localSheetId="13">#REF!</definedName>
    <definedName name="______EST2">#REF!</definedName>
    <definedName name="______EST3" localSheetId="25">#REF!</definedName>
    <definedName name="______EST3" localSheetId="36">#REF!</definedName>
    <definedName name="______EST3" localSheetId="1">#REF!</definedName>
    <definedName name="______EST3" localSheetId="3">#REF!</definedName>
    <definedName name="______EST3" localSheetId="13">#REF!</definedName>
    <definedName name="______EST3">#REF!</definedName>
    <definedName name="______EST4" localSheetId="25">#REF!</definedName>
    <definedName name="______EST4" localSheetId="36">#REF!</definedName>
    <definedName name="______EST4" localSheetId="1">#REF!</definedName>
    <definedName name="______EST4" localSheetId="3">#REF!</definedName>
    <definedName name="______EST4" localSheetId="13">#REF!</definedName>
    <definedName name="______EST4">#REF!</definedName>
    <definedName name="______EST5" localSheetId="25">#REF!</definedName>
    <definedName name="______EST5" localSheetId="36">#REF!</definedName>
    <definedName name="______EST5" localSheetId="1">#REF!</definedName>
    <definedName name="______EST5" localSheetId="3">#REF!</definedName>
    <definedName name="______EST5" localSheetId="13">#REF!</definedName>
    <definedName name="______EST5">#REF!</definedName>
    <definedName name="______EST6" localSheetId="25">#REF!</definedName>
    <definedName name="______EST6" localSheetId="36">#REF!</definedName>
    <definedName name="______EST6" localSheetId="1">#REF!</definedName>
    <definedName name="______EST6" localSheetId="3">#REF!</definedName>
    <definedName name="______EST6" localSheetId="13">#REF!</definedName>
    <definedName name="______EST6">#REF!</definedName>
    <definedName name="______EST7" localSheetId="25">#REF!</definedName>
    <definedName name="______EST7" localSheetId="36">#REF!</definedName>
    <definedName name="______EST7" localSheetId="1">#REF!</definedName>
    <definedName name="______EST7" localSheetId="3">#REF!</definedName>
    <definedName name="______EST7" localSheetId="13">#REF!</definedName>
    <definedName name="______EST7">#REF!</definedName>
    <definedName name="______EST8" localSheetId="25">#REF!</definedName>
    <definedName name="______EST8" localSheetId="36">#REF!</definedName>
    <definedName name="______EST8" localSheetId="1">#REF!</definedName>
    <definedName name="______EST8" localSheetId="3">#REF!</definedName>
    <definedName name="______EST8" localSheetId="13">#REF!</definedName>
    <definedName name="______EST8">#REF!</definedName>
    <definedName name="______EST9" localSheetId="25">#REF!</definedName>
    <definedName name="______EST9" localSheetId="36">#REF!</definedName>
    <definedName name="______EST9" localSheetId="1">#REF!</definedName>
    <definedName name="______EST9" localSheetId="3">#REF!</definedName>
    <definedName name="______EST9" localSheetId="13">#REF!</definedName>
    <definedName name="______EST9">#REF!</definedName>
    <definedName name="______EXC1" localSheetId="25">#REF!</definedName>
    <definedName name="______EXC1" localSheetId="36">#REF!</definedName>
    <definedName name="______EXC1" localSheetId="1">#REF!</definedName>
    <definedName name="______EXC1" localSheetId="3">#REF!</definedName>
    <definedName name="______EXC1" localSheetId="13">#REF!</definedName>
    <definedName name="______EXC1">#REF!</definedName>
    <definedName name="______EXC10" localSheetId="25">#REF!</definedName>
    <definedName name="______EXC10" localSheetId="36">#REF!</definedName>
    <definedName name="______EXC10" localSheetId="1">#REF!</definedName>
    <definedName name="______EXC10" localSheetId="3">#REF!</definedName>
    <definedName name="______EXC10" localSheetId="13">#REF!</definedName>
    <definedName name="______EXC10">#REF!</definedName>
    <definedName name="______EXC11" localSheetId="25">#REF!</definedName>
    <definedName name="______EXC11" localSheetId="36">#REF!</definedName>
    <definedName name="______EXC11" localSheetId="1">#REF!</definedName>
    <definedName name="______EXC11" localSheetId="3">#REF!</definedName>
    <definedName name="______EXC11" localSheetId="13">#REF!</definedName>
    <definedName name="______EXC11">#REF!</definedName>
    <definedName name="______EXC12" localSheetId="25">#REF!</definedName>
    <definedName name="______EXC12" localSheetId="36">#REF!</definedName>
    <definedName name="______EXC12" localSheetId="1">#REF!</definedName>
    <definedName name="______EXC12" localSheetId="3">#REF!</definedName>
    <definedName name="______EXC12" localSheetId="13">#REF!</definedName>
    <definedName name="______EXC12">#REF!</definedName>
    <definedName name="______EXC2" localSheetId="25">#REF!</definedName>
    <definedName name="______EXC2" localSheetId="36">#REF!</definedName>
    <definedName name="______EXC2" localSheetId="1">#REF!</definedName>
    <definedName name="______EXC2" localSheetId="3">#REF!</definedName>
    <definedName name="______EXC2" localSheetId="13">#REF!</definedName>
    <definedName name="______EXC2">#REF!</definedName>
    <definedName name="______EXC3" localSheetId="25">#REF!</definedName>
    <definedName name="______EXC3" localSheetId="36">#REF!</definedName>
    <definedName name="______EXC3" localSheetId="1">#REF!</definedName>
    <definedName name="______EXC3" localSheetId="3">#REF!</definedName>
    <definedName name="______EXC3" localSheetId="13">#REF!</definedName>
    <definedName name="______EXC3">#REF!</definedName>
    <definedName name="______EXC4" localSheetId="25">#REF!</definedName>
    <definedName name="______EXC4" localSheetId="36">#REF!</definedName>
    <definedName name="______EXC4" localSheetId="1">#REF!</definedName>
    <definedName name="______EXC4" localSheetId="3">#REF!</definedName>
    <definedName name="______EXC4" localSheetId="13">#REF!</definedName>
    <definedName name="______EXC4">#REF!</definedName>
    <definedName name="______EXC5" localSheetId="25">#REF!</definedName>
    <definedName name="______EXC5" localSheetId="36">#REF!</definedName>
    <definedName name="______EXC5" localSheetId="1">#REF!</definedName>
    <definedName name="______EXC5" localSheetId="3">#REF!</definedName>
    <definedName name="______EXC5" localSheetId="13">#REF!</definedName>
    <definedName name="______EXC5">#REF!</definedName>
    <definedName name="______EXC6" localSheetId="25">#REF!</definedName>
    <definedName name="______EXC6" localSheetId="36">#REF!</definedName>
    <definedName name="______EXC6" localSheetId="1">#REF!</definedName>
    <definedName name="______EXC6" localSheetId="3">#REF!</definedName>
    <definedName name="______EXC6" localSheetId="13">#REF!</definedName>
    <definedName name="______EXC6">#REF!</definedName>
    <definedName name="______EXC7" localSheetId="25">#REF!</definedName>
    <definedName name="______EXC7" localSheetId="36">#REF!</definedName>
    <definedName name="______EXC7" localSheetId="1">#REF!</definedName>
    <definedName name="______EXC7" localSheetId="3">#REF!</definedName>
    <definedName name="______EXC7" localSheetId="13">#REF!</definedName>
    <definedName name="______EXC7">#REF!</definedName>
    <definedName name="______EXC8" localSheetId="25">#REF!</definedName>
    <definedName name="______EXC8" localSheetId="36">#REF!</definedName>
    <definedName name="______EXC8" localSheetId="1">#REF!</definedName>
    <definedName name="______EXC8" localSheetId="3">#REF!</definedName>
    <definedName name="______EXC8" localSheetId="13">#REF!</definedName>
    <definedName name="______EXC8">#REF!</definedName>
    <definedName name="______EXC9" localSheetId="25">#REF!</definedName>
    <definedName name="______EXC9" localSheetId="36">#REF!</definedName>
    <definedName name="______EXC9" localSheetId="1">#REF!</definedName>
    <definedName name="______EXC9" localSheetId="3">#REF!</definedName>
    <definedName name="______EXC9" localSheetId="13">#REF!</definedName>
    <definedName name="______EXC9">#REF!</definedName>
    <definedName name="______PJ50">#REF!</definedName>
    <definedName name="______PZ15">[3]APU!#REF!</definedName>
    <definedName name="______PZ20">[3]APU!$J$3326</definedName>
    <definedName name="______RD43" localSheetId="16">[3]APU!#REF!</definedName>
    <definedName name="______RD43">[3]APU!#REF!</definedName>
    <definedName name="______RD63">[3]APU!#REF!</definedName>
    <definedName name="______RD64">[3]APU!#REF!</definedName>
    <definedName name="______RD83">[3]APU!#REF!</definedName>
    <definedName name="______RD84">[3]APU!#REF!</definedName>
    <definedName name="______RD86">[3]APU!#REF!</definedName>
    <definedName name="______TA3">[3]APU!#REF!</definedName>
    <definedName name="______TA4">[3]APU!#REF!</definedName>
    <definedName name="______TE10">[3]APU!#REF!</definedName>
    <definedName name="______TE103">[3]APU!#REF!</definedName>
    <definedName name="______TE104">[3]APU!#REF!</definedName>
    <definedName name="______TE106">[3]APU!#REF!</definedName>
    <definedName name="______TE108">[3]APU!#REF!</definedName>
    <definedName name="______TE12">[3]APU!#REF!</definedName>
    <definedName name="______TE1210">[3]APU!#REF!</definedName>
    <definedName name="______TE123">[3]APU!#REF!</definedName>
    <definedName name="______TE124">[3]APU!#REF!</definedName>
    <definedName name="______TE126">[3]APU!#REF!</definedName>
    <definedName name="______TE128">[3]APU!#REF!</definedName>
    <definedName name="______TE3">[3]APU!#REF!</definedName>
    <definedName name="______TE4">[3]APU!#REF!</definedName>
    <definedName name="______TE43">[3]APU!#REF!</definedName>
    <definedName name="______TE6">[3]APU!#REF!</definedName>
    <definedName name="______TE63">[3]APU!#REF!</definedName>
    <definedName name="______TE64">[3]APU!#REF!</definedName>
    <definedName name="______TE8">[3]APU!#REF!</definedName>
    <definedName name="______TE83">[3]APU!#REF!</definedName>
    <definedName name="______TE84">[3]APU!#REF!</definedName>
    <definedName name="______TE86">[3]APU!#REF!</definedName>
    <definedName name="______TP10">[3]APU!#REF!</definedName>
    <definedName name="______TP12">[3]APU!#REF!</definedName>
    <definedName name="______TP3">[3]APU!#REF!</definedName>
    <definedName name="______TP4">[3]APU!#REF!</definedName>
    <definedName name="______TP6">[3]APU!#REF!</definedName>
    <definedName name="______TP8">[3]APU!#REF!</definedName>
    <definedName name="______TS12">[3]APU!$J$1018</definedName>
    <definedName name="______TS20">[6]APU!$J$2245</definedName>
    <definedName name="______TS24">[6]APU!$J$2609</definedName>
    <definedName name="______TS27">[6]APU!$J$2661</definedName>
    <definedName name="______TS30">[6]APU!$J$2713</definedName>
    <definedName name="______TS6">[3]APU!$J$1908</definedName>
    <definedName name="______URA10" localSheetId="16">[3]APU!#REF!</definedName>
    <definedName name="______URA10">[3]APU!#REF!</definedName>
    <definedName name="______URA12">[3]APU!#REF!</definedName>
    <definedName name="______URA3">[3]APU!#REF!</definedName>
    <definedName name="______URA4">[3]APU!#REF!</definedName>
    <definedName name="______URA6">[3]APU!#REF!</definedName>
    <definedName name="______URA8">[3]APU!#REF!</definedName>
    <definedName name="______URE10">[3]APU!#REF!</definedName>
    <definedName name="______URE12">[3]APU!#REF!</definedName>
    <definedName name="______URE3">[3]APU!#REF!</definedName>
    <definedName name="______URE4">[3]APU!#REF!</definedName>
    <definedName name="______URE6">[3]APU!#REF!</definedName>
    <definedName name="______URE8">[3]APU!#REF!</definedName>
    <definedName name="______us24">[3]APU!#REF!</definedName>
    <definedName name="______US27">[3]APU!#REF!</definedName>
    <definedName name="______US30">[3]APU!#REF!</definedName>
    <definedName name="______US33">[3]APU!#REF!</definedName>
    <definedName name="______US36">[3]APU!#REF!</definedName>
    <definedName name="______US39">[3]APU!#REF!</definedName>
    <definedName name="______US42">[3]APU!#REF!</definedName>
    <definedName name="______US45">[3]APU!#REF!</definedName>
    <definedName name="______VCE10">[3]APU!#REF!</definedName>
    <definedName name="______VCE3">[3]APU!#REF!</definedName>
    <definedName name="______VCE4">[3]APU!#REF!</definedName>
    <definedName name="______VCE6">[3]APU!#REF!</definedName>
    <definedName name="______VCE8">[3]APU!#REF!</definedName>
    <definedName name="_____aiu2">[7]AIU!$J$105</definedName>
    <definedName name="_____apu1" localSheetId="25">[2]INSUMOS!#REF!</definedName>
    <definedName name="_____apu1" localSheetId="36">[2]INSUMOS!#REF!</definedName>
    <definedName name="_____apu1" localSheetId="17">[2]INSUMOS!#REF!</definedName>
    <definedName name="_____apu1" localSheetId="18">[2]INSUMOS!#REF!</definedName>
    <definedName name="_____apu1" localSheetId="19">[2]INSUMOS!#REF!</definedName>
    <definedName name="_____apu1" localSheetId="14">[2]INSUMOS!#REF!</definedName>
    <definedName name="_____apu1" localSheetId="15">[2]INSUMOS!#REF!</definedName>
    <definedName name="_____apu1">[2]INSUMOS!#REF!</definedName>
    <definedName name="_____CHD1045" localSheetId="16">#REF!</definedName>
    <definedName name="_____CHD1045">#REF!</definedName>
    <definedName name="_____CHD1090">#REF!</definedName>
    <definedName name="_____CHD1245">#REF!</definedName>
    <definedName name="_____CHD1290">#REF!</definedName>
    <definedName name="_____CHD445">#REF!</definedName>
    <definedName name="_____CHD490">#REF!</definedName>
    <definedName name="_____CHD645">#REF!</definedName>
    <definedName name="_____CHD690">#REF!</definedName>
    <definedName name="_____CHD845">#REF!</definedName>
    <definedName name="_____CHD890">#REF!</definedName>
    <definedName name="_____EMC2">#REF!</definedName>
    <definedName name="_____EMC4">#REF!</definedName>
    <definedName name="_____EST1" localSheetId="25">#REF!</definedName>
    <definedName name="_____EST1" localSheetId="36">#REF!</definedName>
    <definedName name="_____EST1" localSheetId="1">#REF!</definedName>
    <definedName name="_____EST1" localSheetId="3">#REF!</definedName>
    <definedName name="_____EST1" localSheetId="13">#REF!</definedName>
    <definedName name="_____EST1">#REF!</definedName>
    <definedName name="_____EST10" localSheetId="25">#REF!</definedName>
    <definedName name="_____EST10" localSheetId="36">#REF!</definedName>
    <definedName name="_____EST10" localSheetId="1">#REF!</definedName>
    <definedName name="_____EST10" localSheetId="3">#REF!</definedName>
    <definedName name="_____EST10" localSheetId="13">#REF!</definedName>
    <definedName name="_____EST10">#REF!</definedName>
    <definedName name="_____EST11" localSheetId="25">#REF!</definedName>
    <definedName name="_____EST11" localSheetId="36">#REF!</definedName>
    <definedName name="_____EST11" localSheetId="1">#REF!</definedName>
    <definedName name="_____EST11" localSheetId="3">#REF!</definedName>
    <definedName name="_____EST11" localSheetId="13">#REF!</definedName>
    <definedName name="_____EST11">#REF!</definedName>
    <definedName name="_____EST12" localSheetId="25">#REF!</definedName>
    <definedName name="_____EST12" localSheetId="36">#REF!</definedName>
    <definedName name="_____EST12" localSheetId="1">#REF!</definedName>
    <definedName name="_____EST12" localSheetId="3">#REF!</definedName>
    <definedName name="_____EST12" localSheetId="13">#REF!</definedName>
    <definedName name="_____EST12">#REF!</definedName>
    <definedName name="_____EST13" localSheetId="25">#REF!</definedName>
    <definedName name="_____EST13" localSheetId="36">#REF!</definedName>
    <definedName name="_____EST13" localSheetId="1">#REF!</definedName>
    <definedName name="_____EST13" localSheetId="3">#REF!</definedName>
    <definedName name="_____EST13" localSheetId="13">#REF!</definedName>
    <definedName name="_____EST13">#REF!</definedName>
    <definedName name="_____EST14" localSheetId="25">#REF!</definedName>
    <definedName name="_____EST14" localSheetId="36">#REF!</definedName>
    <definedName name="_____EST14" localSheetId="1">#REF!</definedName>
    <definedName name="_____EST14" localSheetId="3">#REF!</definedName>
    <definedName name="_____EST14" localSheetId="13">#REF!</definedName>
    <definedName name="_____EST14">#REF!</definedName>
    <definedName name="_____EST15" localSheetId="25">#REF!</definedName>
    <definedName name="_____EST15" localSheetId="36">#REF!</definedName>
    <definedName name="_____EST15" localSheetId="1">#REF!</definedName>
    <definedName name="_____EST15" localSheetId="3">#REF!</definedName>
    <definedName name="_____EST15" localSheetId="13">#REF!</definedName>
    <definedName name="_____EST15">#REF!</definedName>
    <definedName name="_____EST16" localSheetId="25">#REF!</definedName>
    <definedName name="_____EST16" localSheetId="36">#REF!</definedName>
    <definedName name="_____EST16" localSheetId="1">#REF!</definedName>
    <definedName name="_____EST16" localSheetId="3">#REF!</definedName>
    <definedName name="_____EST16" localSheetId="13">#REF!</definedName>
    <definedName name="_____EST16">#REF!</definedName>
    <definedName name="_____EST17" localSheetId="25">#REF!</definedName>
    <definedName name="_____EST17" localSheetId="36">#REF!</definedName>
    <definedName name="_____EST17" localSheetId="1">#REF!</definedName>
    <definedName name="_____EST17" localSheetId="3">#REF!</definedName>
    <definedName name="_____EST17" localSheetId="13">#REF!</definedName>
    <definedName name="_____EST17">#REF!</definedName>
    <definedName name="_____EST18" localSheetId="25">#REF!</definedName>
    <definedName name="_____EST18" localSheetId="36">#REF!</definedName>
    <definedName name="_____EST18" localSheetId="1">#REF!</definedName>
    <definedName name="_____EST18" localSheetId="3">#REF!</definedName>
    <definedName name="_____EST18" localSheetId="13">#REF!</definedName>
    <definedName name="_____EST18">#REF!</definedName>
    <definedName name="_____EST19" localSheetId="25">#REF!</definedName>
    <definedName name="_____EST19" localSheetId="36">#REF!</definedName>
    <definedName name="_____EST19" localSheetId="1">#REF!</definedName>
    <definedName name="_____EST19" localSheetId="3">#REF!</definedName>
    <definedName name="_____EST19" localSheetId="13">#REF!</definedName>
    <definedName name="_____EST19">#REF!</definedName>
    <definedName name="_____EST2" localSheetId="25">#REF!</definedName>
    <definedName name="_____EST2" localSheetId="36">#REF!</definedName>
    <definedName name="_____EST2" localSheetId="1">#REF!</definedName>
    <definedName name="_____EST2" localSheetId="3">#REF!</definedName>
    <definedName name="_____EST2" localSheetId="13">#REF!</definedName>
    <definedName name="_____EST2">#REF!</definedName>
    <definedName name="_____EST3" localSheetId="25">#REF!</definedName>
    <definedName name="_____EST3" localSheetId="36">#REF!</definedName>
    <definedName name="_____EST3" localSheetId="1">#REF!</definedName>
    <definedName name="_____EST3" localSheetId="3">#REF!</definedName>
    <definedName name="_____EST3" localSheetId="13">#REF!</definedName>
    <definedName name="_____EST3">#REF!</definedName>
    <definedName name="_____EST4" localSheetId="25">#REF!</definedName>
    <definedName name="_____EST4" localSheetId="36">#REF!</definedName>
    <definedName name="_____EST4" localSheetId="1">#REF!</definedName>
    <definedName name="_____EST4" localSheetId="3">#REF!</definedName>
    <definedName name="_____EST4" localSheetId="13">#REF!</definedName>
    <definedName name="_____EST4">#REF!</definedName>
    <definedName name="_____EST5" localSheetId="25">#REF!</definedName>
    <definedName name="_____EST5" localSheetId="36">#REF!</definedName>
    <definedName name="_____EST5" localSheetId="1">#REF!</definedName>
    <definedName name="_____EST5" localSheetId="3">#REF!</definedName>
    <definedName name="_____EST5" localSheetId="13">#REF!</definedName>
    <definedName name="_____EST5">#REF!</definedName>
    <definedName name="_____EST6" localSheetId="25">#REF!</definedName>
    <definedName name="_____EST6" localSheetId="36">#REF!</definedName>
    <definedName name="_____EST6" localSheetId="1">#REF!</definedName>
    <definedName name="_____EST6" localSheetId="3">#REF!</definedName>
    <definedName name="_____EST6" localSheetId="13">#REF!</definedName>
    <definedName name="_____EST6">#REF!</definedName>
    <definedName name="_____EST7" localSheetId="25">#REF!</definedName>
    <definedName name="_____EST7" localSheetId="36">#REF!</definedName>
    <definedName name="_____EST7" localSheetId="1">#REF!</definedName>
    <definedName name="_____EST7" localSheetId="3">#REF!</definedName>
    <definedName name="_____EST7" localSheetId="13">#REF!</definedName>
    <definedName name="_____EST7">#REF!</definedName>
    <definedName name="_____EST8" localSheetId="25">#REF!</definedName>
    <definedName name="_____EST8" localSheetId="36">#REF!</definedName>
    <definedName name="_____EST8" localSheetId="1">#REF!</definedName>
    <definedName name="_____EST8" localSheetId="3">#REF!</definedName>
    <definedName name="_____EST8" localSheetId="13">#REF!</definedName>
    <definedName name="_____EST8">#REF!</definedName>
    <definedName name="_____EST9" localSheetId="25">#REF!</definedName>
    <definedName name="_____EST9" localSheetId="36">#REF!</definedName>
    <definedName name="_____EST9" localSheetId="1">#REF!</definedName>
    <definedName name="_____EST9" localSheetId="3">#REF!</definedName>
    <definedName name="_____EST9" localSheetId="13">#REF!</definedName>
    <definedName name="_____EST9">#REF!</definedName>
    <definedName name="_____EXC1" localSheetId="25">#REF!</definedName>
    <definedName name="_____EXC1" localSheetId="36">#REF!</definedName>
    <definedName name="_____EXC1" localSheetId="1">#REF!</definedName>
    <definedName name="_____EXC1" localSheetId="3">#REF!</definedName>
    <definedName name="_____EXC1" localSheetId="13">#REF!</definedName>
    <definedName name="_____EXC1">#REF!</definedName>
    <definedName name="_____EXC10" localSheetId="25">#REF!</definedName>
    <definedName name="_____EXC10" localSheetId="36">#REF!</definedName>
    <definedName name="_____EXC10" localSheetId="1">#REF!</definedName>
    <definedName name="_____EXC10" localSheetId="3">#REF!</definedName>
    <definedName name="_____EXC10" localSheetId="13">#REF!</definedName>
    <definedName name="_____EXC10">#REF!</definedName>
    <definedName name="_____EXC11" localSheetId="25">#REF!</definedName>
    <definedName name="_____EXC11" localSheetId="36">#REF!</definedName>
    <definedName name="_____EXC11" localSheetId="1">#REF!</definedName>
    <definedName name="_____EXC11" localSheetId="3">#REF!</definedName>
    <definedName name="_____EXC11" localSheetId="13">#REF!</definedName>
    <definedName name="_____EXC11">#REF!</definedName>
    <definedName name="_____EXC12" localSheetId="25">#REF!</definedName>
    <definedName name="_____EXC12" localSheetId="36">#REF!</definedName>
    <definedName name="_____EXC12" localSheetId="1">#REF!</definedName>
    <definedName name="_____EXC12" localSheetId="3">#REF!</definedName>
    <definedName name="_____EXC12" localSheetId="13">#REF!</definedName>
    <definedName name="_____EXC12">#REF!</definedName>
    <definedName name="_____EXC2" localSheetId="25">#REF!</definedName>
    <definedName name="_____EXC2" localSheetId="36">#REF!</definedName>
    <definedName name="_____EXC2" localSheetId="1">#REF!</definedName>
    <definedName name="_____EXC2" localSheetId="3">#REF!</definedName>
    <definedName name="_____EXC2" localSheetId="13">#REF!</definedName>
    <definedName name="_____EXC2">#REF!</definedName>
    <definedName name="_____EXC3" localSheetId="25">#REF!</definedName>
    <definedName name="_____EXC3" localSheetId="36">#REF!</definedName>
    <definedName name="_____EXC3" localSheetId="1">#REF!</definedName>
    <definedName name="_____EXC3" localSheetId="3">#REF!</definedName>
    <definedName name="_____EXC3" localSheetId="13">#REF!</definedName>
    <definedName name="_____EXC3">#REF!</definedName>
    <definedName name="_____EXC4" localSheetId="25">#REF!</definedName>
    <definedName name="_____EXC4" localSheetId="36">#REF!</definedName>
    <definedName name="_____EXC4" localSheetId="1">#REF!</definedName>
    <definedName name="_____EXC4" localSheetId="3">#REF!</definedName>
    <definedName name="_____EXC4" localSheetId="13">#REF!</definedName>
    <definedName name="_____EXC4">#REF!</definedName>
    <definedName name="_____EXC5" localSheetId="25">#REF!</definedName>
    <definedName name="_____EXC5" localSheetId="36">#REF!</definedName>
    <definedName name="_____EXC5" localSheetId="1">#REF!</definedName>
    <definedName name="_____EXC5" localSheetId="3">#REF!</definedName>
    <definedName name="_____EXC5" localSheetId="13">#REF!</definedName>
    <definedName name="_____EXC5">#REF!</definedName>
    <definedName name="_____EXC6" localSheetId="25">#REF!</definedName>
    <definedName name="_____EXC6" localSheetId="36">#REF!</definedName>
    <definedName name="_____EXC6" localSheetId="1">#REF!</definedName>
    <definedName name="_____EXC6" localSheetId="3">#REF!</definedName>
    <definedName name="_____EXC6" localSheetId="13">#REF!</definedName>
    <definedName name="_____EXC6">#REF!</definedName>
    <definedName name="_____EXC7" localSheetId="25">#REF!</definedName>
    <definedName name="_____EXC7" localSheetId="36">#REF!</definedName>
    <definedName name="_____EXC7" localSheetId="1">#REF!</definedName>
    <definedName name="_____EXC7" localSheetId="3">#REF!</definedName>
    <definedName name="_____EXC7" localSheetId="13">#REF!</definedName>
    <definedName name="_____EXC7">#REF!</definedName>
    <definedName name="_____EXC8" localSheetId="25">#REF!</definedName>
    <definedName name="_____EXC8" localSheetId="36">#REF!</definedName>
    <definedName name="_____EXC8" localSheetId="1">#REF!</definedName>
    <definedName name="_____EXC8" localSheetId="3">#REF!</definedName>
    <definedName name="_____EXC8" localSheetId="13">#REF!</definedName>
    <definedName name="_____EXC8">#REF!</definedName>
    <definedName name="_____EXC9" localSheetId="25">#REF!</definedName>
    <definedName name="_____EXC9" localSheetId="36">#REF!</definedName>
    <definedName name="_____EXC9" localSheetId="1">#REF!</definedName>
    <definedName name="_____EXC9" localSheetId="3">#REF!</definedName>
    <definedName name="_____EXC9" localSheetId="13">#REF!</definedName>
    <definedName name="_____EXC9">#REF!</definedName>
    <definedName name="_____ORO10" localSheetId="25">#REF!</definedName>
    <definedName name="_____ORO10" localSheetId="36">#REF!</definedName>
    <definedName name="_____ORO10" localSheetId="1">#REF!</definedName>
    <definedName name="_____ORO10" localSheetId="3">#REF!</definedName>
    <definedName name="_____ORO10" localSheetId="13">#REF!</definedName>
    <definedName name="_____ORO10">#REF!</definedName>
    <definedName name="_____ORO11" localSheetId="25">#REF!</definedName>
    <definedName name="_____ORO11" localSheetId="36">#REF!</definedName>
    <definedName name="_____ORO11" localSheetId="1">#REF!</definedName>
    <definedName name="_____ORO11" localSheetId="3">#REF!</definedName>
    <definedName name="_____ORO11" localSheetId="13">#REF!</definedName>
    <definedName name="_____ORO11">#REF!</definedName>
    <definedName name="_____ORO12" localSheetId="25">#REF!</definedName>
    <definedName name="_____ORO12" localSheetId="36">#REF!</definedName>
    <definedName name="_____ORO12" localSheetId="1">#REF!</definedName>
    <definedName name="_____ORO12" localSheetId="3">#REF!</definedName>
    <definedName name="_____ORO12" localSheetId="13">#REF!</definedName>
    <definedName name="_____ORO12">#REF!</definedName>
    <definedName name="_____ORO13" localSheetId="25">#REF!</definedName>
    <definedName name="_____ORO13" localSheetId="36">#REF!</definedName>
    <definedName name="_____ORO13" localSheetId="1">#REF!</definedName>
    <definedName name="_____ORO13" localSheetId="3">#REF!</definedName>
    <definedName name="_____ORO13" localSheetId="13">#REF!</definedName>
    <definedName name="_____ORO13">#REF!</definedName>
    <definedName name="_____ORO14" localSheetId="25">#REF!</definedName>
    <definedName name="_____ORO14" localSheetId="36">#REF!</definedName>
    <definedName name="_____ORO14" localSheetId="1">#REF!</definedName>
    <definedName name="_____ORO14" localSheetId="3">#REF!</definedName>
    <definedName name="_____ORO14" localSheetId="13">#REF!</definedName>
    <definedName name="_____ORO14">#REF!</definedName>
    <definedName name="_____ORO15" localSheetId="25">#REF!</definedName>
    <definedName name="_____ORO15" localSheetId="36">#REF!</definedName>
    <definedName name="_____ORO15" localSheetId="1">#REF!</definedName>
    <definedName name="_____ORO15" localSheetId="3">#REF!</definedName>
    <definedName name="_____ORO15" localSheetId="13">#REF!</definedName>
    <definedName name="_____ORO15">#REF!</definedName>
    <definedName name="_____ORO16" localSheetId="25">#REF!</definedName>
    <definedName name="_____ORO16" localSheetId="36">#REF!</definedName>
    <definedName name="_____ORO16" localSheetId="1">#REF!</definedName>
    <definedName name="_____ORO16" localSheetId="3">#REF!</definedName>
    <definedName name="_____ORO16" localSheetId="13">#REF!</definedName>
    <definedName name="_____ORO16">#REF!</definedName>
    <definedName name="_____ORO17" localSheetId="25">#REF!</definedName>
    <definedName name="_____ORO17" localSheetId="36">#REF!</definedName>
    <definedName name="_____ORO17" localSheetId="1">#REF!</definedName>
    <definedName name="_____ORO17" localSheetId="3">#REF!</definedName>
    <definedName name="_____ORO17" localSheetId="13">#REF!</definedName>
    <definedName name="_____ORO17">#REF!</definedName>
    <definedName name="_____ORO18" localSheetId="25">#REF!</definedName>
    <definedName name="_____ORO18" localSheetId="36">#REF!</definedName>
    <definedName name="_____ORO18" localSheetId="1">#REF!</definedName>
    <definedName name="_____ORO18" localSheetId="3">#REF!</definedName>
    <definedName name="_____ORO18" localSheetId="13">#REF!</definedName>
    <definedName name="_____ORO18">#REF!</definedName>
    <definedName name="_____ORO19" localSheetId="25">#REF!</definedName>
    <definedName name="_____ORO19" localSheetId="36">#REF!</definedName>
    <definedName name="_____ORO19" localSheetId="1">#REF!</definedName>
    <definedName name="_____ORO19" localSheetId="3">#REF!</definedName>
    <definedName name="_____ORO19" localSheetId="13">#REF!</definedName>
    <definedName name="_____ORO19">#REF!</definedName>
    <definedName name="_____PJ50" localSheetId="25">#REF!</definedName>
    <definedName name="_____PJ50" localSheetId="36">#REF!</definedName>
    <definedName name="_____PJ50" localSheetId="1">#REF!</definedName>
    <definedName name="_____PJ50" localSheetId="3">#REF!</definedName>
    <definedName name="_____PJ50" localSheetId="13">#REF!</definedName>
    <definedName name="_____PJ50">#REF!</definedName>
    <definedName name="_____pj51" localSheetId="25">#REF!</definedName>
    <definedName name="_____pj51" localSheetId="36">#REF!</definedName>
    <definedName name="_____pj51" localSheetId="1">#REF!</definedName>
    <definedName name="_____pj51" localSheetId="3">#REF!</definedName>
    <definedName name="_____pj51" localSheetId="13">#REF!</definedName>
    <definedName name="_____pj51">#REF!</definedName>
    <definedName name="_____PMT5671" localSheetId="25">[4]MEMORIAS!#REF!</definedName>
    <definedName name="_____PMT5671" localSheetId="36">[4]MEMORIAS!#REF!</definedName>
    <definedName name="_____PMT5671" localSheetId="17">[5]MEMORIAS!#REF!</definedName>
    <definedName name="_____PMT5671" localSheetId="18">[5]MEMORIAS!#REF!</definedName>
    <definedName name="_____PMT5671" localSheetId="19">[5]MEMORIAS!#REF!</definedName>
    <definedName name="_____PMT5671" localSheetId="14">[5]MEMORIAS!#REF!</definedName>
    <definedName name="_____PMT5671" localSheetId="15">[5]MEMORIAS!#REF!</definedName>
    <definedName name="_____PMT5671">[4]MEMORIAS!#REF!</definedName>
    <definedName name="_____PMT5805" localSheetId="25">[4]MEMORIAS!#REF!</definedName>
    <definedName name="_____PMT5805" localSheetId="36">[4]MEMORIAS!#REF!</definedName>
    <definedName name="_____PMT5805" localSheetId="17">[5]MEMORIAS!#REF!</definedName>
    <definedName name="_____PMT5805" localSheetId="18">[5]MEMORIAS!#REF!</definedName>
    <definedName name="_____PMT5805" localSheetId="19">[5]MEMORIAS!#REF!</definedName>
    <definedName name="_____PMT5805" localSheetId="14">[5]MEMORIAS!#REF!</definedName>
    <definedName name="_____PMT5805" localSheetId="15">[5]MEMORIAS!#REF!</definedName>
    <definedName name="_____PMT5805">[4]MEMORIAS!#REF!</definedName>
    <definedName name="_____PMT5806" localSheetId="25">[4]MEMORIAS!#REF!</definedName>
    <definedName name="_____PMT5806" localSheetId="36">[4]MEMORIAS!#REF!</definedName>
    <definedName name="_____PMT5806" localSheetId="17">[5]MEMORIAS!#REF!</definedName>
    <definedName name="_____PMT5806" localSheetId="18">[5]MEMORIAS!#REF!</definedName>
    <definedName name="_____PMT5806" localSheetId="19">[5]MEMORIAS!#REF!</definedName>
    <definedName name="_____PMT5806" localSheetId="14">[5]MEMORIAS!#REF!</definedName>
    <definedName name="_____PMT5806" localSheetId="15">[5]MEMORIAS!#REF!</definedName>
    <definedName name="_____PMT5806">[4]MEMORIAS!#REF!</definedName>
    <definedName name="_____PMT5815" localSheetId="25">[4]MEMORIAS!#REF!</definedName>
    <definedName name="_____PMT5815" localSheetId="36">[4]MEMORIAS!#REF!</definedName>
    <definedName name="_____PMT5815" localSheetId="17">[5]MEMORIAS!#REF!</definedName>
    <definedName name="_____PMT5815" localSheetId="18">[5]MEMORIAS!#REF!</definedName>
    <definedName name="_____PMT5815" localSheetId="19">[5]MEMORIAS!#REF!</definedName>
    <definedName name="_____PMT5815" localSheetId="14">[5]MEMORIAS!#REF!</definedName>
    <definedName name="_____PMT5815" localSheetId="15">[5]MEMORIAS!#REF!</definedName>
    <definedName name="_____PMT5815">[4]MEMORIAS!#REF!</definedName>
    <definedName name="_____PMT5820" localSheetId="25">[4]MEMORIAS!#REF!</definedName>
    <definedName name="_____PMT5820" localSheetId="36">[4]MEMORIAS!#REF!</definedName>
    <definedName name="_____PMT5820" localSheetId="17">[5]MEMORIAS!#REF!</definedName>
    <definedName name="_____PMT5820" localSheetId="18">[5]MEMORIAS!#REF!</definedName>
    <definedName name="_____PMT5820" localSheetId="19">[5]MEMORIAS!#REF!</definedName>
    <definedName name="_____PMT5820" localSheetId="14">[5]MEMORIAS!#REF!</definedName>
    <definedName name="_____PMT5820" localSheetId="15">[5]MEMORIAS!#REF!</definedName>
    <definedName name="_____PMT5820">[4]MEMORIAS!#REF!</definedName>
    <definedName name="_____PR1" localSheetId="23">#REF!</definedName>
    <definedName name="_____PR1" localSheetId="25">#REF!</definedName>
    <definedName name="_____PR1" localSheetId="27">#REF!</definedName>
    <definedName name="_____PR1" localSheetId="36">#REF!</definedName>
    <definedName name="_____PR1" localSheetId="39">#REF!</definedName>
    <definedName name="_____PR1" localSheetId="40">#REF!</definedName>
    <definedName name="_____PR1" localSheetId="41">#REF!</definedName>
    <definedName name="_____PR1" localSheetId="42">#REF!</definedName>
    <definedName name="_____PR1" localSheetId="2">#REF!</definedName>
    <definedName name="_____PR1" localSheetId="1">[8]PRECIOS!$A:$E</definedName>
    <definedName name="_____PR1" localSheetId="3">[8]PRECIOS!$A:$E</definedName>
    <definedName name="_____PR1" localSheetId="13">[8]PRECIOS!$A:$E</definedName>
    <definedName name="_____PR1" localSheetId="16">[9]PRECIOS!$A$1:$E$65536</definedName>
    <definedName name="_____PR1">#REF!</definedName>
    <definedName name="_____PZ20" localSheetId="16">#REF!</definedName>
    <definedName name="_____PZ20">#REF!</definedName>
    <definedName name="_____PZ30">[3]APU!$J$3378</definedName>
    <definedName name="_____PZ40">[3]APU!$J$3430</definedName>
    <definedName name="_____PZ50">[3]APU!$J$3482</definedName>
    <definedName name="_____r" localSheetId="25">#REF!</definedName>
    <definedName name="_____r" localSheetId="36">#REF!</definedName>
    <definedName name="_____r" localSheetId="1">#REF!</definedName>
    <definedName name="_____r" localSheetId="3">#REF!</definedName>
    <definedName name="_____r" localSheetId="13">#REF!</definedName>
    <definedName name="_____r" localSheetId="16">#REF!</definedName>
    <definedName name="_____r">#REF!</definedName>
    <definedName name="_____RD43">#REF!</definedName>
    <definedName name="_____RD63">#REF!</definedName>
    <definedName name="_____RD64">#REF!</definedName>
    <definedName name="_____RD83">#REF!</definedName>
    <definedName name="_____RD84">#REF!</definedName>
    <definedName name="_____RD86">#REF!</definedName>
    <definedName name="_____SY106">#REF!</definedName>
    <definedName name="_____SY126">#REF!</definedName>
    <definedName name="_____SY166">#REF!</definedName>
    <definedName name="_____SY186">#REF!</definedName>
    <definedName name="_____SY86">#REF!</definedName>
    <definedName name="_____TA3">#REF!</definedName>
    <definedName name="_____TA4">#REF!</definedName>
    <definedName name="_____tab1" localSheetId="25">#REF!</definedName>
    <definedName name="_____tab1" localSheetId="36">#REF!</definedName>
    <definedName name="_____tab1" localSheetId="1">#REF!</definedName>
    <definedName name="_____tab1" localSheetId="3">#REF!</definedName>
    <definedName name="_____tab1" localSheetId="13">#REF!</definedName>
    <definedName name="_____tab1">#REF!</definedName>
    <definedName name="_____tab2" localSheetId="25">#REF!</definedName>
    <definedName name="_____tab2" localSheetId="36">#REF!</definedName>
    <definedName name="_____tab2" localSheetId="1">#REF!</definedName>
    <definedName name="_____tab2" localSheetId="3">#REF!</definedName>
    <definedName name="_____tab2" localSheetId="13">#REF!</definedName>
    <definedName name="_____tab2">#REF!</definedName>
    <definedName name="_____tab3" localSheetId="25">#REF!</definedName>
    <definedName name="_____tab3" localSheetId="36">#REF!</definedName>
    <definedName name="_____tab3" localSheetId="1">#REF!</definedName>
    <definedName name="_____tab3" localSheetId="3">#REF!</definedName>
    <definedName name="_____tab3" localSheetId="13">#REF!</definedName>
    <definedName name="_____tab3">#REF!</definedName>
    <definedName name="_____TAB4" localSheetId="25">#REF!</definedName>
    <definedName name="_____TAB4" localSheetId="36">#REF!</definedName>
    <definedName name="_____TAB4" localSheetId="1">#REF!</definedName>
    <definedName name="_____TAB4" localSheetId="3">#REF!</definedName>
    <definedName name="_____TAB4" localSheetId="13">#REF!</definedName>
    <definedName name="_____TAB4">#REF!</definedName>
    <definedName name="_____TE10">#REF!</definedName>
    <definedName name="_____TE103">#REF!</definedName>
    <definedName name="_____TE104">#REF!</definedName>
    <definedName name="_____TE106">#REF!</definedName>
    <definedName name="_____TE108">#REF!</definedName>
    <definedName name="_____TE12">#REF!</definedName>
    <definedName name="_____TE1210">#REF!</definedName>
    <definedName name="_____TE123">#REF!</definedName>
    <definedName name="_____TE124">#REF!</definedName>
    <definedName name="_____TE126">#REF!</definedName>
    <definedName name="_____TE128">#REF!</definedName>
    <definedName name="_____TE3">#REF!</definedName>
    <definedName name="_____TE4">#REF!</definedName>
    <definedName name="_____TE43">#REF!</definedName>
    <definedName name="_____TE6">#REF!</definedName>
    <definedName name="_____TE63">#REF!</definedName>
    <definedName name="_____TE64">#REF!</definedName>
    <definedName name="_____TE8">#REF!</definedName>
    <definedName name="_____TE83">#REF!</definedName>
    <definedName name="_____TE84">#REF!</definedName>
    <definedName name="_____TE86">#REF!</definedName>
    <definedName name="_____TP10">#REF!</definedName>
    <definedName name="_____TP12">#REF!</definedName>
    <definedName name="_____TP3">#REF!</definedName>
    <definedName name="_____TP4">#REF!</definedName>
    <definedName name="_____TP6">#REF!</definedName>
    <definedName name="_____TP8">#REF!</definedName>
    <definedName name="_____TS10">#REF!</definedName>
    <definedName name="_____TS12">#REF!</definedName>
    <definedName name="_____TS16">#REF!</definedName>
    <definedName name="_____TS18">#REF!</definedName>
    <definedName name="_____TS20">[3]APU!$J$2234</definedName>
    <definedName name="_____TS24">[3]APU!$J$2598</definedName>
    <definedName name="_____TS27">[10]APU!$J$2661</definedName>
    <definedName name="_____TS30" localSheetId="16">#REF!</definedName>
    <definedName name="_____TS30">#REF!</definedName>
    <definedName name="_____TS33">#REF!</definedName>
    <definedName name="_____TS36">#REF!</definedName>
    <definedName name="_____TS39">#REF!</definedName>
    <definedName name="_____TS42">#REF!</definedName>
    <definedName name="_____TS45">#REF!</definedName>
    <definedName name="_____TS6">#REF!</definedName>
    <definedName name="_____URA10">#REF!</definedName>
    <definedName name="_____URA12">#REF!</definedName>
    <definedName name="_____URA3">#REF!</definedName>
    <definedName name="_____URA4">#REF!</definedName>
    <definedName name="_____URA6">#REF!</definedName>
    <definedName name="_____URA8">#REF!</definedName>
    <definedName name="_____URE10">#REF!</definedName>
    <definedName name="_____URE12">#REF!</definedName>
    <definedName name="_____URE3">#REF!</definedName>
    <definedName name="_____URE4">#REF!</definedName>
    <definedName name="_____URE6">#REF!</definedName>
    <definedName name="_____URE8">#REF!</definedName>
    <definedName name="_____VCE10">#REF!</definedName>
    <definedName name="_____VCE3">#REF!</definedName>
    <definedName name="_____VCE4">#REF!</definedName>
    <definedName name="_____VCE6">#REF!</definedName>
    <definedName name="_____VCE8">#REF!</definedName>
    <definedName name="_____Vol1" localSheetId="17">[11]Item!$A:$D</definedName>
    <definedName name="_____Vol1" localSheetId="18">[11]Item!$A:$D</definedName>
    <definedName name="_____Vol1" localSheetId="19">[11]Item!$A:$D</definedName>
    <definedName name="_____Vol1" localSheetId="14">[11]Item!$A:$D</definedName>
    <definedName name="_____Vol1" localSheetId="15">[11]Item!$A:$D</definedName>
    <definedName name="_____Vol1">[12]Item!$A:$D</definedName>
    <definedName name="____aiu2">[7]AIU!$J$105</definedName>
    <definedName name="____apu1" localSheetId="25">[2]INSUMOS!#REF!</definedName>
    <definedName name="____apu1" localSheetId="36">[2]INSUMOS!#REF!</definedName>
    <definedName name="____apu1" localSheetId="17">[2]INSUMOS!#REF!</definedName>
    <definedName name="____apu1" localSheetId="18">[2]INSUMOS!#REF!</definedName>
    <definedName name="____apu1" localSheetId="19">[2]INSUMOS!#REF!</definedName>
    <definedName name="____apu1" localSheetId="14">[2]INSUMOS!#REF!</definedName>
    <definedName name="____apu1" localSheetId="15">[2]INSUMOS!#REF!</definedName>
    <definedName name="____apu1">[2]INSUMOS!#REF!</definedName>
    <definedName name="____CHD1045" localSheetId="16">[13]APU!#REF!</definedName>
    <definedName name="____CHD1045">[13]APU!#REF!</definedName>
    <definedName name="____CHD1090" localSheetId="16">[13]APU!#REF!</definedName>
    <definedName name="____CHD1090">[13]APU!#REF!</definedName>
    <definedName name="____CHD1245">[13]APU!#REF!</definedName>
    <definedName name="____CHD1290">[13]APU!#REF!</definedName>
    <definedName name="____CHD445">[13]APU!#REF!</definedName>
    <definedName name="____CHD490">[13]APU!#REF!</definedName>
    <definedName name="____CHD645">[13]APU!#REF!</definedName>
    <definedName name="____CHD690">[13]APU!#REF!</definedName>
    <definedName name="____CHD845">[13]APU!#REF!</definedName>
    <definedName name="____CHD890">[13]APU!#REF!</definedName>
    <definedName name="____EMC4">[3]APU!$J$1646</definedName>
    <definedName name="____EST1" localSheetId="25">#REF!</definedName>
    <definedName name="____EST1" localSheetId="36">#REF!</definedName>
    <definedName name="____EST1" localSheetId="1">#REF!</definedName>
    <definedName name="____EST1" localSheetId="3">#REF!</definedName>
    <definedName name="____EST1" localSheetId="13">#REF!</definedName>
    <definedName name="____EST1" localSheetId="16">#REF!</definedName>
    <definedName name="____EST1">#REF!</definedName>
    <definedName name="____EST10" localSheetId="25">#REF!</definedName>
    <definedName name="____EST10" localSheetId="36">#REF!</definedName>
    <definedName name="____EST10" localSheetId="1">#REF!</definedName>
    <definedName name="____EST10" localSheetId="3">#REF!</definedName>
    <definedName name="____EST10" localSheetId="13">#REF!</definedName>
    <definedName name="____EST10">#REF!</definedName>
    <definedName name="____EST11" localSheetId="25">#REF!</definedName>
    <definedName name="____EST11" localSheetId="36">#REF!</definedName>
    <definedName name="____EST11" localSheetId="1">#REF!</definedName>
    <definedName name="____EST11" localSheetId="3">#REF!</definedName>
    <definedName name="____EST11" localSheetId="13">#REF!</definedName>
    <definedName name="____EST11">#REF!</definedName>
    <definedName name="____EST12" localSheetId="25">#REF!</definedName>
    <definedName name="____EST12" localSheetId="36">#REF!</definedName>
    <definedName name="____EST12" localSheetId="1">#REF!</definedName>
    <definedName name="____EST12" localSheetId="3">#REF!</definedName>
    <definedName name="____EST12" localSheetId="13">#REF!</definedName>
    <definedName name="____EST12">#REF!</definedName>
    <definedName name="____EST13" localSheetId="25">#REF!</definedName>
    <definedName name="____EST13" localSheetId="36">#REF!</definedName>
    <definedName name="____EST13" localSheetId="1">#REF!</definedName>
    <definedName name="____EST13" localSheetId="3">#REF!</definedName>
    <definedName name="____EST13" localSheetId="13">#REF!</definedName>
    <definedName name="____EST13">#REF!</definedName>
    <definedName name="____EST14" localSheetId="25">#REF!</definedName>
    <definedName name="____EST14" localSheetId="36">#REF!</definedName>
    <definedName name="____EST14" localSheetId="1">#REF!</definedName>
    <definedName name="____EST14" localSheetId="3">#REF!</definedName>
    <definedName name="____EST14" localSheetId="13">#REF!</definedName>
    <definedName name="____EST14">#REF!</definedName>
    <definedName name="____EST15" localSheetId="25">#REF!</definedName>
    <definedName name="____EST15" localSheetId="36">#REF!</definedName>
    <definedName name="____EST15" localSheetId="1">#REF!</definedName>
    <definedName name="____EST15" localSheetId="3">#REF!</definedName>
    <definedName name="____EST15" localSheetId="13">#REF!</definedName>
    <definedName name="____EST15">#REF!</definedName>
    <definedName name="____EST16" localSheetId="25">#REF!</definedName>
    <definedName name="____EST16" localSheetId="36">#REF!</definedName>
    <definedName name="____EST16" localSheetId="1">#REF!</definedName>
    <definedName name="____EST16" localSheetId="3">#REF!</definedName>
    <definedName name="____EST16" localSheetId="13">#REF!</definedName>
    <definedName name="____EST16">#REF!</definedName>
    <definedName name="____EST17" localSheetId="25">#REF!</definedName>
    <definedName name="____EST17" localSheetId="36">#REF!</definedName>
    <definedName name="____EST17" localSheetId="1">#REF!</definedName>
    <definedName name="____EST17" localSheetId="3">#REF!</definedName>
    <definedName name="____EST17" localSheetId="13">#REF!</definedName>
    <definedName name="____EST17">#REF!</definedName>
    <definedName name="____EST18" localSheetId="25">#REF!</definedName>
    <definedName name="____EST18" localSheetId="36">#REF!</definedName>
    <definedName name="____EST18" localSheetId="1">#REF!</definedName>
    <definedName name="____EST18" localSheetId="3">#REF!</definedName>
    <definedName name="____EST18" localSheetId="13">#REF!</definedName>
    <definedName name="____EST18">#REF!</definedName>
    <definedName name="____EST19" localSheetId="25">#REF!</definedName>
    <definedName name="____EST19" localSheetId="36">#REF!</definedName>
    <definedName name="____EST19" localSheetId="1">#REF!</definedName>
    <definedName name="____EST19" localSheetId="3">#REF!</definedName>
    <definedName name="____EST19" localSheetId="13">#REF!</definedName>
    <definedName name="____EST19">#REF!</definedName>
    <definedName name="____EST2" localSheetId="25">#REF!</definedName>
    <definedName name="____EST2" localSheetId="36">#REF!</definedName>
    <definedName name="____EST2" localSheetId="1">#REF!</definedName>
    <definedName name="____EST2" localSheetId="3">#REF!</definedName>
    <definedName name="____EST2" localSheetId="13">#REF!</definedName>
    <definedName name="____EST2">#REF!</definedName>
    <definedName name="____EST3" localSheetId="25">#REF!</definedName>
    <definedName name="____EST3" localSheetId="36">#REF!</definedName>
    <definedName name="____EST3" localSheetId="1">#REF!</definedName>
    <definedName name="____EST3" localSheetId="3">#REF!</definedName>
    <definedName name="____EST3" localSheetId="13">#REF!</definedName>
    <definedName name="____EST3">#REF!</definedName>
    <definedName name="____EST4" localSheetId="25">#REF!</definedName>
    <definedName name="____EST4" localSheetId="36">#REF!</definedName>
    <definedName name="____EST4" localSheetId="1">#REF!</definedName>
    <definedName name="____EST4" localSheetId="3">#REF!</definedName>
    <definedName name="____EST4" localSheetId="13">#REF!</definedName>
    <definedName name="____EST4">#REF!</definedName>
    <definedName name="____EST5" localSheetId="25">#REF!</definedName>
    <definedName name="____EST5" localSheetId="36">#REF!</definedName>
    <definedName name="____EST5" localSheetId="1">#REF!</definedName>
    <definedName name="____EST5" localSheetId="3">#REF!</definedName>
    <definedName name="____EST5" localSheetId="13">#REF!</definedName>
    <definedName name="____EST5">#REF!</definedName>
    <definedName name="____EST6" localSheetId="25">#REF!</definedName>
    <definedName name="____EST6" localSheetId="36">#REF!</definedName>
    <definedName name="____EST6" localSheetId="1">#REF!</definedName>
    <definedName name="____EST6" localSheetId="3">#REF!</definedName>
    <definedName name="____EST6" localSheetId="13">#REF!</definedName>
    <definedName name="____EST6">#REF!</definedName>
    <definedName name="____EST7" localSheetId="25">#REF!</definedName>
    <definedName name="____EST7" localSheetId="36">#REF!</definedName>
    <definedName name="____EST7" localSheetId="1">#REF!</definedName>
    <definedName name="____EST7" localSheetId="3">#REF!</definedName>
    <definedName name="____EST7" localSheetId="13">#REF!</definedName>
    <definedName name="____EST7">#REF!</definedName>
    <definedName name="____EST8" localSheetId="25">#REF!</definedName>
    <definedName name="____EST8" localSheetId="36">#REF!</definedName>
    <definedName name="____EST8" localSheetId="1">#REF!</definedName>
    <definedName name="____EST8" localSheetId="3">#REF!</definedName>
    <definedName name="____EST8" localSheetId="13">#REF!</definedName>
    <definedName name="____EST8">#REF!</definedName>
    <definedName name="____EST9" localSheetId="25">#REF!</definedName>
    <definedName name="____EST9" localSheetId="36">#REF!</definedName>
    <definedName name="____EST9" localSheetId="1">#REF!</definedName>
    <definedName name="____EST9" localSheetId="3">#REF!</definedName>
    <definedName name="____EST9" localSheetId="13">#REF!</definedName>
    <definedName name="____EST9">#REF!</definedName>
    <definedName name="____EXC1" localSheetId="25">#REF!</definedName>
    <definedName name="____EXC1" localSheetId="36">#REF!</definedName>
    <definedName name="____EXC1" localSheetId="1">#REF!</definedName>
    <definedName name="____EXC1" localSheetId="3">#REF!</definedName>
    <definedName name="____EXC1" localSheetId="13">#REF!</definedName>
    <definedName name="____EXC1">#REF!</definedName>
    <definedName name="____EXC10" localSheetId="25">#REF!</definedName>
    <definedName name="____EXC10" localSheetId="36">#REF!</definedName>
    <definedName name="____EXC10" localSheetId="1">#REF!</definedName>
    <definedName name="____EXC10" localSheetId="3">#REF!</definedName>
    <definedName name="____EXC10" localSheetId="13">#REF!</definedName>
    <definedName name="____EXC10">#REF!</definedName>
    <definedName name="____EXC11" localSheetId="25">#REF!</definedName>
    <definedName name="____EXC11" localSheetId="36">#REF!</definedName>
    <definedName name="____EXC11" localSheetId="1">#REF!</definedName>
    <definedName name="____EXC11" localSheetId="3">#REF!</definedName>
    <definedName name="____EXC11" localSheetId="13">#REF!</definedName>
    <definedName name="____EXC11">#REF!</definedName>
    <definedName name="____EXC12" localSheetId="25">#REF!</definedName>
    <definedName name="____EXC12" localSheetId="36">#REF!</definedName>
    <definedName name="____EXC12" localSheetId="1">#REF!</definedName>
    <definedName name="____EXC12" localSheetId="3">#REF!</definedName>
    <definedName name="____EXC12" localSheetId="13">#REF!</definedName>
    <definedName name="____EXC12">#REF!</definedName>
    <definedName name="____EXC2" localSheetId="25">#REF!</definedName>
    <definedName name="____EXC2" localSheetId="36">#REF!</definedName>
    <definedName name="____EXC2" localSheetId="1">#REF!</definedName>
    <definedName name="____EXC2" localSheetId="3">#REF!</definedName>
    <definedName name="____EXC2" localSheetId="13">#REF!</definedName>
    <definedName name="____EXC2">#REF!</definedName>
    <definedName name="____EXC3" localSheetId="25">#REF!</definedName>
    <definedName name="____EXC3" localSheetId="36">#REF!</definedName>
    <definedName name="____EXC3" localSheetId="1">#REF!</definedName>
    <definedName name="____EXC3" localSheetId="3">#REF!</definedName>
    <definedName name="____EXC3" localSheetId="13">#REF!</definedName>
    <definedName name="____EXC3">#REF!</definedName>
    <definedName name="____EXC4" localSheetId="25">#REF!</definedName>
    <definedName name="____EXC4" localSheetId="36">#REF!</definedName>
    <definedName name="____EXC4" localSheetId="1">#REF!</definedName>
    <definedName name="____EXC4" localSheetId="3">#REF!</definedName>
    <definedName name="____EXC4" localSheetId="13">#REF!</definedName>
    <definedName name="____EXC4">#REF!</definedName>
    <definedName name="____EXC5" localSheetId="25">#REF!</definedName>
    <definedName name="____EXC5" localSheetId="36">#REF!</definedName>
    <definedName name="____EXC5" localSheetId="1">#REF!</definedName>
    <definedName name="____EXC5" localSheetId="3">#REF!</definedName>
    <definedName name="____EXC5" localSheetId="13">#REF!</definedName>
    <definedName name="____EXC5">#REF!</definedName>
    <definedName name="____EXC6" localSheetId="25">#REF!</definedName>
    <definedName name="____EXC6" localSheetId="36">#REF!</definedName>
    <definedName name="____EXC6" localSheetId="1">#REF!</definedName>
    <definedName name="____EXC6" localSheetId="3">#REF!</definedName>
    <definedName name="____EXC6" localSheetId="13">#REF!</definedName>
    <definedName name="____EXC6">#REF!</definedName>
    <definedName name="____EXC7" localSheetId="25">#REF!</definedName>
    <definedName name="____EXC7" localSheetId="36">#REF!</definedName>
    <definedName name="____EXC7" localSheetId="1">#REF!</definedName>
    <definedName name="____EXC7" localSheetId="3">#REF!</definedName>
    <definedName name="____EXC7" localSheetId="13">#REF!</definedName>
    <definedName name="____EXC7">#REF!</definedName>
    <definedName name="____EXC8" localSheetId="25">#REF!</definedName>
    <definedName name="____EXC8" localSheetId="36">#REF!</definedName>
    <definedName name="____EXC8" localSheetId="1">#REF!</definedName>
    <definedName name="____EXC8" localSheetId="3">#REF!</definedName>
    <definedName name="____EXC8" localSheetId="13">#REF!</definedName>
    <definedName name="____EXC8">#REF!</definedName>
    <definedName name="____EXC9" localSheetId="25">#REF!</definedName>
    <definedName name="____EXC9" localSheetId="36">#REF!</definedName>
    <definedName name="____EXC9" localSheetId="1">#REF!</definedName>
    <definedName name="____EXC9" localSheetId="3">#REF!</definedName>
    <definedName name="____EXC9" localSheetId="13">#REF!</definedName>
    <definedName name="____EXC9">#REF!</definedName>
    <definedName name="____F">#REF!</definedName>
    <definedName name="____ORO10" localSheetId="25">#REF!</definedName>
    <definedName name="____ORO10" localSheetId="36">#REF!</definedName>
    <definedName name="____ORO10" localSheetId="1">#REF!</definedName>
    <definedName name="____ORO10" localSheetId="3">#REF!</definedName>
    <definedName name="____ORO10" localSheetId="13">#REF!</definedName>
    <definedName name="____ORO10">#REF!</definedName>
    <definedName name="____ORO11" localSheetId="25">#REF!</definedName>
    <definedName name="____ORO11" localSheetId="36">#REF!</definedName>
    <definedName name="____ORO11" localSheetId="1">#REF!</definedName>
    <definedName name="____ORO11" localSheetId="3">#REF!</definedName>
    <definedName name="____ORO11" localSheetId="13">#REF!</definedName>
    <definedName name="____ORO11">#REF!</definedName>
    <definedName name="____ORO12" localSheetId="25">#REF!</definedName>
    <definedName name="____ORO12" localSheetId="36">#REF!</definedName>
    <definedName name="____ORO12" localSheetId="1">#REF!</definedName>
    <definedName name="____ORO12" localSheetId="3">#REF!</definedName>
    <definedName name="____ORO12" localSheetId="13">#REF!</definedName>
    <definedName name="____ORO12">#REF!</definedName>
    <definedName name="____ORO13" localSheetId="25">#REF!</definedName>
    <definedName name="____ORO13" localSheetId="36">#REF!</definedName>
    <definedName name="____ORO13" localSheetId="1">#REF!</definedName>
    <definedName name="____ORO13" localSheetId="3">#REF!</definedName>
    <definedName name="____ORO13" localSheetId="13">#REF!</definedName>
    <definedName name="____ORO13">#REF!</definedName>
    <definedName name="____ORO14" localSheetId="25">#REF!</definedName>
    <definedName name="____ORO14" localSheetId="36">#REF!</definedName>
    <definedName name="____ORO14" localSheetId="1">#REF!</definedName>
    <definedName name="____ORO14" localSheetId="3">#REF!</definedName>
    <definedName name="____ORO14" localSheetId="13">#REF!</definedName>
    <definedName name="____ORO14">#REF!</definedName>
    <definedName name="____ORO15" localSheetId="25">#REF!</definedName>
    <definedName name="____ORO15" localSheetId="36">#REF!</definedName>
    <definedName name="____ORO15" localSheetId="1">#REF!</definedName>
    <definedName name="____ORO15" localSheetId="3">#REF!</definedName>
    <definedName name="____ORO15" localSheetId="13">#REF!</definedName>
    <definedName name="____ORO15">#REF!</definedName>
    <definedName name="____ORO16" localSheetId="25">#REF!</definedName>
    <definedName name="____ORO16" localSheetId="36">#REF!</definedName>
    <definedName name="____ORO16" localSheetId="1">#REF!</definedName>
    <definedName name="____ORO16" localSheetId="3">#REF!</definedName>
    <definedName name="____ORO16" localSheetId="13">#REF!</definedName>
    <definedName name="____ORO16">#REF!</definedName>
    <definedName name="____ORO17" localSheetId="25">#REF!</definedName>
    <definedName name="____ORO17" localSheetId="36">#REF!</definedName>
    <definedName name="____ORO17" localSheetId="1">#REF!</definedName>
    <definedName name="____ORO17" localSheetId="3">#REF!</definedName>
    <definedName name="____ORO17" localSheetId="13">#REF!</definedName>
    <definedName name="____ORO17">#REF!</definedName>
    <definedName name="____ORO18" localSheetId="25">#REF!</definedName>
    <definedName name="____ORO18" localSheetId="36">#REF!</definedName>
    <definedName name="____ORO18" localSheetId="1">#REF!</definedName>
    <definedName name="____ORO18" localSheetId="3">#REF!</definedName>
    <definedName name="____ORO18" localSheetId="13">#REF!</definedName>
    <definedName name="____ORO18">#REF!</definedName>
    <definedName name="____ORO19" localSheetId="25">#REF!</definedName>
    <definedName name="____ORO19" localSheetId="36">#REF!</definedName>
    <definedName name="____ORO19" localSheetId="1">#REF!</definedName>
    <definedName name="____ORO19" localSheetId="3">#REF!</definedName>
    <definedName name="____ORO19" localSheetId="13">#REF!</definedName>
    <definedName name="____ORO19">#REF!</definedName>
    <definedName name="____PJ50" localSheetId="25">#REF!</definedName>
    <definedName name="____PJ50" localSheetId="36">#REF!</definedName>
    <definedName name="____PJ50" localSheetId="1">#REF!</definedName>
    <definedName name="____PJ50" localSheetId="3">#REF!</definedName>
    <definedName name="____PJ50" localSheetId="13">#REF!</definedName>
    <definedName name="____PJ50">#REF!</definedName>
    <definedName name="____pj51" localSheetId="25">#REF!</definedName>
    <definedName name="____pj51" localSheetId="36">#REF!</definedName>
    <definedName name="____pj51" localSheetId="1">#REF!</definedName>
    <definedName name="____pj51" localSheetId="3">#REF!</definedName>
    <definedName name="____pj51" localSheetId="13">#REF!</definedName>
    <definedName name="____pj51">#REF!</definedName>
    <definedName name="____PMT5671" localSheetId="25">[4]MEMORIAS!#REF!</definedName>
    <definedName name="____PMT5671" localSheetId="36">[4]MEMORIAS!#REF!</definedName>
    <definedName name="____PMT5671" localSheetId="17">[5]MEMORIAS!#REF!</definedName>
    <definedName name="____PMT5671" localSheetId="18">[5]MEMORIAS!#REF!</definedName>
    <definedName name="____PMT5671" localSheetId="19">[5]MEMORIAS!#REF!</definedName>
    <definedName name="____PMT5671" localSheetId="14">[5]MEMORIAS!#REF!</definedName>
    <definedName name="____PMT5671" localSheetId="15">[5]MEMORIAS!#REF!</definedName>
    <definedName name="____PMT5671">[4]MEMORIAS!#REF!</definedName>
    <definedName name="____PMT5805" localSheetId="25">[4]MEMORIAS!#REF!</definedName>
    <definedName name="____PMT5805" localSheetId="36">[4]MEMORIAS!#REF!</definedName>
    <definedName name="____PMT5805" localSheetId="17">[5]MEMORIAS!#REF!</definedName>
    <definedName name="____PMT5805" localSheetId="18">[5]MEMORIAS!#REF!</definedName>
    <definedName name="____PMT5805" localSheetId="19">[5]MEMORIAS!#REF!</definedName>
    <definedName name="____PMT5805" localSheetId="14">[5]MEMORIAS!#REF!</definedName>
    <definedName name="____PMT5805" localSheetId="15">[5]MEMORIAS!#REF!</definedName>
    <definedName name="____PMT5805">[4]MEMORIAS!#REF!</definedName>
    <definedName name="____PMT5806" localSheetId="25">[4]MEMORIAS!#REF!</definedName>
    <definedName name="____PMT5806" localSheetId="36">[4]MEMORIAS!#REF!</definedName>
    <definedName name="____PMT5806" localSheetId="17">[5]MEMORIAS!#REF!</definedName>
    <definedName name="____PMT5806" localSheetId="18">[5]MEMORIAS!#REF!</definedName>
    <definedName name="____PMT5806" localSheetId="19">[5]MEMORIAS!#REF!</definedName>
    <definedName name="____PMT5806" localSheetId="14">[5]MEMORIAS!#REF!</definedName>
    <definedName name="____PMT5806" localSheetId="15">[5]MEMORIAS!#REF!</definedName>
    <definedName name="____PMT5806">[4]MEMORIAS!#REF!</definedName>
    <definedName name="____PMT5815" localSheetId="25">[4]MEMORIAS!#REF!</definedName>
    <definedName name="____PMT5815" localSheetId="36">[4]MEMORIAS!#REF!</definedName>
    <definedName name="____PMT5815" localSheetId="17">[5]MEMORIAS!#REF!</definedName>
    <definedName name="____PMT5815" localSheetId="18">[5]MEMORIAS!#REF!</definedName>
    <definedName name="____PMT5815" localSheetId="19">[5]MEMORIAS!#REF!</definedName>
    <definedName name="____PMT5815" localSheetId="14">[5]MEMORIAS!#REF!</definedName>
    <definedName name="____PMT5815" localSheetId="15">[5]MEMORIAS!#REF!</definedName>
    <definedName name="____PMT5815">[4]MEMORIAS!#REF!</definedName>
    <definedName name="____PMT5820" localSheetId="25">[4]MEMORIAS!#REF!</definedName>
    <definedName name="____PMT5820" localSheetId="36">[4]MEMORIAS!#REF!</definedName>
    <definedName name="____PMT5820" localSheetId="17">[5]MEMORIAS!#REF!</definedName>
    <definedName name="____PMT5820" localSheetId="18">[5]MEMORIAS!#REF!</definedName>
    <definedName name="____PMT5820" localSheetId="19">[5]MEMORIAS!#REF!</definedName>
    <definedName name="____PMT5820" localSheetId="14">[5]MEMORIAS!#REF!</definedName>
    <definedName name="____PMT5820" localSheetId="15">[5]MEMORIAS!#REF!</definedName>
    <definedName name="____PMT5820">[4]MEMORIAS!#REF!</definedName>
    <definedName name="____PR1" localSheetId="2">#REF!</definedName>
    <definedName name="____PR1" localSheetId="16">[14]PRECIOS!$A$1:$E$65536</definedName>
    <definedName name="____PR1">[15]PRECIOS!$A:$E</definedName>
    <definedName name="____PZ15" localSheetId="16">#REF!</definedName>
    <definedName name="____PZ15">#REF!</definedName>
    <definedName name="____PZ20">[3]APU!$J$3326</definedName>
    <definedName name="____PZ30" localSheetId="16">#REF!</definedName>
    <definedName name="____PZ30">#REF!</definedName>
    <definedName name="____PZ40">#REF!</definedName>
    <definedName name="____PZ50">#REF!</definedName>
    <definedName name="____r" localSheetId="25">#REF!</definedName>
    <definedName name="____r" localSheetId="36">#REF!</definedName>
    <definedName name="____r" localSheetId="1">#REF!</definedName>
    <definedName name="____r" localSheetId="3">#REF!</definedName>
    <definedName name="____r" localSheetId="13">#REF!</definedName>
    <definedName name="____r">#REF!</definedName>
    <definedName name="____RD43">[13]APU!#REF!</definedName>
    <definedName name="____RD63">[13]APU!#REF!</definedName>
    <definedName name="____RD64">[13]APU!#REF!</definedName>
    <definedName name="____RD83">[13]APU!#REF!</definedName>
    <definedName name="____RD84">[13]APU!#REF!</definedName>
    <definedName name="____RD86">[13]APU!#REF!</definedName>
    <definedName name="____SAL1" localSheetId="25">#REF!</definedName>
    <definedName name="____SAL1" localSheetId="36">#REF!</definedName>
    <definedName name="____SAL1" localSheetId="1">#REF!</definedName>
    <definedName name="____SAL1" localSheetId="3">#REF!</definedName>
    <definedName name="____SAL1" localSheetId="13">#REF!</definedName>
    <definedName name="____SAL1" localSheetId="16">#REF!</definedName>
    <definedName name="____SAL1">#REF!</definedName>
    <definedName name="____SY106">[3]APU!$J$2338</definedName>
    <definedName name="____SY206" localSheetId="16">#REF!</definedName>
    <definedName name="____SY206">#REF!</definedName>
    <definedName name="____TA3" localSheetId="16">[13]APU!#REF!</definedName>
    <definedName name="____TA3">[13]APU!#REF!</definedName>
    <definedName name="____TA4" localSheetId="16">[13]APU!#REF!</definedName>
    <definedName name="____TA4">[13]APU!#REF!</definedName>
    <definedName name="____tab1" localSheetId="25">#REF!</definedName>
    <definedName name="____tab1" localSheetId="36">#REF!</definedName>
    <definedName name="____tab1" localSheetId="1">#REF!</definedName>
    <definedName name="____tab1" localSheetId="3">#REF!</definedName>
    <definedName name="____tab1" localSheetId="13">#REF!</definedName>
    <definedName name="____tab1" localSheetId="16">#REF!</definedName>
    <definedName name="____tab1">#REF!</definedName>
    <definedName name="____tab2" localSheetId="25">#REF!</definedName>
    <definedName name="____tab2" localSheetId="36">#REF!</definedName>
    <definedName name="____tab2" localSheetId="1">#REF!</definedName>
    <definedName name="____tab2" localSheetId="3">#REF!</definedName>
    <definedName name="____tab2" localSheetId="13">#REF!</definedName>
    <definedName name="____tab2">#REF!</definedName>
    <definedName name="____tab3" localSheetId="25">#REF!</definedName>
    <definedName name="____tab3" localSheetId="36">#REF!</definedName>
    <definedName name="____tab3" localSheetId="1">#REF!</definedName>
    <definedName name="____tab3" localSheetId="3">#REF!</definedName>
    <definedName name="____tab3" localSheetId="13">#REF!</definedName>
    <definedName name="____tab3">#REF!</definedName>
    <definedName name="____TAB4" localSheetId="25">#REF!</definedName>
    <definedName name="____TAB4" localSheetId="36">#REF!</definedName>
    <definedName name="____TAB4" localSheetId="1">#REF!</definedName>
    <definedName name="____TAB4" localSheetId="3">#REF!</definedName>
    <definedName name="____TAB4" localSheetId="13">#REF!</definedName>
    <definedName name="____TAB4">#REF!</definedName>
    <definedName name="____TE10">[13]APU!#REF!</definedName>
    <definedName name="____TE103">[13]APU!#REF!</definedName>
    <definedName name="____TE104">[13]APU!#REF!</definedName>
    <definedName name="____TE106">[13]APU!#REF!</definedName>
    <definedName name="____TE108">[13]APU!#REF!</definedName>
    <definedName name="____TE12">[13]APU!#REF!</definedName>
    <definedName name="____TE1210">[13]APU!#REF!</definedName>
    <definedName name="____TE123">[13]APU!#REF!</definedName>
    <definedName name="____TE124">[13]APU!#REF!</definedName>
    <definedName name="____TE126">[13]APU!#REF!</definedName>
    <definedName name="____TE128">[13]APU!#REF!</definedName>
    <definedName name="____TE3">[13]APU!#REF!</definedName>
    <definedName name="____TE4">[13]APU!#REF!</definedName>
    <definedName name="____TE43">[13]APU!#REF!</definedName>
    <definedName name="____TE6">[13]APU!#REF!</definedName>
    <definedName name="____TE63">[13]APU!#REF!</definedName>
    <definedName name="____TE64">[13]APU!#REF!</definedName>
    <definedName name="____TE8">[13]APU!#REF!</definedName>
    <definedName name="____TE83">[13]APU!#REF!</definedName>
    <definedName name="____TE84">[13]APU!#REF!</definedName>
    <definedName name="____TE86">[13]APU!#REF!</definedName>
    <definedName name="____TP10">[13]APU!#REF!</definedName>
    <definedName name="____TP12">[13]APU!#REF!</definedName>
    <definedName name="____TP3">[13]APU!#REF!</definedName>
    <definedName name="____TP4">[13]APU!#REF!</definedName>
    <definedName name="____TP6">[13]APU!#REF!</definedName>
    <definedName name="____TP8">[13]APU!#REF!</definedName>
    <definedName name="____TS10">[3]APU!$J$2014</definedName>
    <definedName name="____TS12">[3]APU!$J$1018</definedName>
    <definedName name="____TS20" localSheetId="16">#REF!</definedName>
    <definedName name="____TS20">#REF!</definedName>
    <definedName name="____TS24">#REF!</definedName>
    <definedName name="____TS27">#REF!</definedName>
    <definedName name="____TS30">[10]APU!$J$2713</definedName>
    <definedName name="____TS6">[3]APU!$J$1908</definedName>
    <definedName name="____TS8" localSheetId="16">#REF!</definedName>
    <definedName name="____TS8">#REF!</definedName>
    <definedName name="____URA10" localSheetId="16">[13]APU!#REF!</definedName>
    <definedName name="____URA10">[13]APU!#REF!</definedName>
    <definedName name="____URA12" localSheetId="16">[13]APU!#REF!</definedName>
    <definedName name="____URA12">[13]APU!#REF!</definedName>
    <definedName name="____URA3">[13]APU!#REF!</definedName>
    <definedName name="____URA4">[13]APU!#REF!</definedName>
    <definedName name="____URA6">[13]APU!#REF!</definedName>
    <definedName name="____URA8">[13]APU!#REF!</definedName>
    <definedName name="____URE10">[13]APU!#REF!</definedName>
    <definedName name="____URE12">[13]APU!#REF!</definedName>
    <definedName name="____URE3">[13]APU!#REF!</definedName>
    <definedName name="____URE4">[13]APU!#REF!</definedName>
    <definedName name="____URE6">[13]APU!#REF!</definedName>
    <definedName name="____URE8">[13]APU!#REF!</definedName>
    <definedName name="____us24" localSheetId="16">#REF!</definedName>
    <definedName name="____us24">#REF!</definedName>
    <definedName name="____US27">#REF!</definedName>
    <definedName name="____US30">#REF!</definedName>
    <definedName name="____US33">#REF!</definedName>
    <definedName name="____US36">#REF!</definedName>
    <definedName name="____US39">#REF!</definedName>
    <definedName name="____US42">#REF!</definedName>
    <definedName name="____US45">#REF!</definedName>
    <definedName name="____VCE10">[13]APU!#REF!</definedName>
    <definedName name="____VCE3">[13]APU!#REF!</definedName>
    <definedName name="____VCE4">[13]APU!#REF!</definedName>
    <definedName name="____VCE6">[13]APU!#REF!</definedName>
    <definedName name="____VCE8">[13]APU!#REF!</definedName>
    <definedName name="____Vol1" localSheetId="17">[11]Item!$A:$D</definedName>
    <definedName name="____Vol1" localSheetId="18">[11]Item!$A:$D</definedName>
    <definedName name="____Vol1" localSheetId="19">[11]Item!$A:$D</definedName>
    <definedName name="____Vol1" localSheetId="14">[11]Item!$A:$D</definedName>
    <definedName name="____Vol1" localSheetId="15">[11]Item!$A:$D</definedName>
    <definedName name="____Vol1">[12]Item!$A:$D</definedName>
    <definedName name="___Adi2" localSheetId="2">#REF!</definedName>
    <definedName name="___Adi2" localSheetId="16">[16]Sábana!#REF!</definedName>
    <definedName name="___Adi2">[16]Sábana!#REF!</definedName>
    <definedName name="___Adi3" localSheetId="2">#REF!</definedName>
    <definedName name="___Adi3" localSheetId="16">[16]Sábana!#REF!</definedName>
    <definedName name="___Adi3">[16]Sábana!#REF!</definedName>
    <definedName name="___Ady1" localSheetId="2">#REF!</definedName>
    <definedName name="___Ady1">[17]Sábana!#REF!</definedName>
    <definedName name="___Ady2" localSheetId="2">#REF!</definedName>
    <definedName name="___Ady2">[17]Sábana!#REF!</definedName>
    <definedName name="___Ady3" localSheetId="2">#REF!</definedName>
    <definedName name="___Ady3">[17]Sábana!#REF!</definedName>
    <definedName name="___aiu2">[7]AIU!$J$105</definedName>
    <definedName name="___Alt2" localSheetId="2">#REF!</definedName>
    <definedName name="___Alt2" localSheetId="16">[16]Sábana!#REF!</definedName>
    <definedName name="___Alt2">[16]Sábana!#REF!</definedName>
    <definedName name="___Alt3" localSheetId="2">#REF!</definedName>
    <definedName name="___Alt3" localSheetId="16">[16]Sábana!#REF!</definedName>
    <definedName name="___Alt3">[16]Sábana!#REF!</definedName>
    <definedName name="___And1" localSheetId="2">#REF!</definedName>
    <definedName name="___And1">[17]Sábana!#REF!</definedName>
    <definedName name="___And2" localSheetId="2">#REF!</definedName>
    <definedName name="___And2">[17]Sábana!#REF!</definedName>
    <definedName name="___And3" localSheetId="2">#REF!</definedName>
    <definedName name="___And3">[17]Sábana!#REF!</definedName>
    <definedName name="___Ant2" localSheetId="2">#REF!</definedName>
    <definedName name="___Ant2">[17]Sábana!#REF!</definedName>
    <definedName name="___Ant3" localSheetId="2">#REF!</definedName>
    <definedName name="___Ant3">[17]Sábana!#REF!</definedName>
    <definedName name="___apu1" localSheetId="25">[2]INSUMOS!#REF!</definedName>
    <definedName name="___apu1" localSheetId="36">[2]INSUMOS!#REF!</definedName>
    <definedName name="___apu1" localSheetId="17">[2]INSUMOS!#REF!</definedName>
    <definedName name="___apu1" localSheetId="18">[2]INSUMOS!#REF!</definedName>
    <definedName name="___apu1" localSheetId="19">[2]INSUMOS!#REF!</definedName>
    <definedName name="___apu1" localSheetId="14">[2]INSUMOS!#REF!</definedName>
    <definedName name="___apu1" localSheetId="15">[2]INSUMOS!#REF!</definedName>
    <definedName name="___apu1">[2]INSUMOS!#REF!</definedName>
    <definedName name="___CHD1045" localSheetId="16">#REF!</definedName>
    <definedName name="___CHD1045">#REF!</definedName>
    <definedName name="___CHD1090">#REF!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Con1" localSheetId="2">#REF!</definedName>
    <definedName name="___Con1">[17]Sábana!#REF!</definedName>
    <definedName name="___Con2" localSheetId="2">#REF!</definedName>
    <definedName name="___Con2">[17]Sábana!#REF!</definedName>
    <definedName name="___Con3" localSheetId="2">#REF!</definedName>
    <definedName name="___Con3">[17]Sábana!#REF!</definedName>
    <definedName name="___Ega2" localSheetId="2">#REF!</definedName>
    <definedName name="___Ega2">[17]Sábana!#REF!</definedName>
    <definedName name="___Ega3" localSheetId="2">#REF!</definedName>
    <definedName name="___Ega3">[17]Sábana!#REF!</definedName>
    <definedName name="___Ele2" localSheetId="2">#REF!</definedName>
    <definedName name="___Ele2">[17]Sábana!#REF!</definedName>
    <definedName name="___Ele3" localSheetId="2">#REF!</definedName>
    <definedName name="___Ele3">[17]Sábana!#REF!</definedName>
    <definedName name="___EMC2" localSheetId="16">#REF!</definedName>
    <definedName name="___EMC2">#REF!</definedName>
    <definedName name="___EMC4">#REF!</definedName>
    <definedName name="___Epm2" localSheetId="2">#REF!</definedName>
    <definedName name="___Epm2">[17]Sábana!#REF!</definedName>
    <definedName name="___Epm3" localSheetId="2">#REF!</definedName>
    <definedName name="___Epm3">[17]Sábana!#REF!</definedName>
    <definedName name="___EST1" localSheetId="25">#REF!</definedName>
    <definedName name="___EST1" localSheetId="36">#REF!</definedName>
    <definedName name="___EST1" localSheetId="1">#REF!</definedName>
    <definedName name="___EST1" localSheetId="3">#REF!</definedName>
    <definedName name="___EST1" localSheetId="13">#REF!</definedName>
    <definedName name="___EST1" localSheetId="16">#REF!</definedName>
    <definedName name="___EST1">#REF!</definedName>
    <definedName name="___EST10" localSheetId="25">#REF!</definedName>
    <definedName name="___EST10" localSheetId="36">#REF!</definedName>
    <definedName name="___EST10" localSheetId="1">#REF!</definedName>
    <definedName name="___EST10" localSheetId="3">#REF!</definedName>
    <definedName name="___EST10" localSheetId="13">#REF!</definedName>
    <definedName name="___EST10">#REF!</definedName>
    <definedName name="___EST11" localSheetId="25">#REF!</definedName>
    <definedName name="___EST11" localSheetId="36">#REF!</definedName>
    <definedName name="___EST11" localSheetId="1">#REF!</definedName>
    <definedName name="___EST11" localSheetId="3">#REF!</definedName>
    <definedName name="___EST11" localSheetId="13">#REF!</definedName>
    <definedName name="___EST11">#REF!</definedName>
    <definedName name="___EST12" localSheetId="25">#REF!</definedName>
    <definedName name="___EST12" localSheetId="36">#REF!</definedName>
    <definedName name="___EST12" localSheetId="1">#REF!</definedName>
    <definedName name="___EST12" localSheetId="3">#REF!</definedName>
    <definedName name="___EST12" localSheetId="13">#REF!</definedName>
    <definedName name="___EST12">#REF!</definedName>
    <definedName name="___EST13" localSheetId="25">#REF!</definedName>
    <definedName name="___EST13" localSheetId="36">#REF!</definedName>
    <definedName name="___EST13" localSheetId="1">#REF!</definedName>
    <definedName name="___EST13" localSheetId="3">#REF!</definedName>
    <definedName name="___EST13" localSheetId="13">#REF!</definedName>
    <definedName name="___EST13">#REF!</definedName>
    <definedName name="___EST14" localSheetId="25">#REF!</definedName>
    <definedName name="___EST14" localSheetId="36">#REF!</definedName>
    <definedName name="___EST14" localSheetId="1">#REF!</definedName>
    <definedName name="___EST14" localSheetId="3">#REF!</definedName>
    <definedName name="___EST14" localSheetId="13">#REF!</definedName>
    <definedName name="___EST14">#REF!</definedName>
    <definedName name="___EST15" localSheetId="25">#REF!</definedName>
    <definedName name="___EST15" localSheetId="36">#REF!</definedName>
    <definedName name="___EST15" localSheetId="1">#REF!</definedName>
    <definedName name="___EST15" localSheetId="3">#REF!</definedName>
    <definedName name="___EST15" localSheetId="13">#REF!</definedName>
    <definedName name="___EST15">#REF!</definedName>
    <definedName name="___EST16" localSheetId="25">#REF!</definedName>
    <definedName name="___EST16" localSheetId="36">#REF!</definedName>
    <definedName name="___EST16" localSheetId="1">#REF!</definedName>
    <definedName name="___EST16" localSheetId="3">#REF!</definedName>
    <definedName name="___EST16" localSheetId="13">#REF!</definedName>
    <definedName name="___EST16">#REF!</definedName>
    <definedName name="___EST17" localSheetId="25">#REF!</definedName>
    <definedName name="___EST17" localSheetId="36">#REF!</definedName>
    <definedName name="___EST17" localSheetId="1">#REF!</definedName>
    <definedName name="___EST17" localSheetId="3">#REF!</definedName>
    <definedName name="___EST17" localSheetId="13">#REF!</definedName>
    <definedName name="___EST17">#REF!</definedName>
    <definedName name="___EST18" localSheetId="25">#REF!</definedName>
    <definedName name="___EST18" localSheetId="36">#REF!</definedName>
    <definedName name="___EST18" localSheetId="1">#REF!</definedName>
    <definedName name="___EST18" localSheetId="3">#REF!</definedName>
    <definedName name="___EST18" localSheetId="13">#REF!</definedName>
    <definedName name="___EST18">#REF!</definedName>
    <definedName name="___EST19" localSheetId="25">#REF!</definedName>
    <definedName name="___EST19" localSheetId="36">#REF!</definedName>
    <definedName name="___EST19" localSheetId="1">#REF!</definedName>
    <definedName name="___EST19" localSheetId="3">#REF!</definedName>
    <definedName name="___EST19" localSheetId="13">#REF!</definedName>
    <definedName name="___EST19">#REF!</definedName>
    <definedName name="___EST2" localSheetId="25">#REF!</definedName>
    <definedName name="___EST2" localSheetId="36">#REF!</definedName>
    <definedName name="___EST2" localSheetId="1">#REF!</definedName>
    <definedName name="___EST2" localSheetId="3">#REF!</definedName>
    <definedName name="___EST2" localSheetId="13">#REF!</definedName>
    <definedName name="___EST2">#REF!</definedName>
    <definedName name="___EST3" localSheetId="25">#REF!</definedName>
    <definedName name="___EST3" localSheetId="36">#REF!</definedName>
    <definedName name="___EST3" localSheetId="1">#REF!</definedName>
    <definedName name="___EST3" localSheetId="3">#REF!</definedName>
    <definedName name="___EST3" localSheetId="13">#REF!</definedName>
    <definedName name="___EST3">#REF!</definedName>
    <definedName name="___EST4" localSheetId="25">#REF!</definedName>
    <definedName name="___EST4" localSheetId="36">#REF!</definedName>
    <definedName name="___EST4" localSheetId="1">#REF!</definedName>
    <definedName name="___EST4" localSheetId="3">#REF!</definedName>
    <definedName name="___EST4" localSheetId="13">#REF!</definedName>
    <definedName name="___EST4">#REF!</definedName>
    <definedName name="___EST5" localSheetId="25">#REF!</definedName>
    <definedName name="___EST5" localSheetId="36">#REF!</definedName>
    <definedName name="___EST5" localSheetId="1">#REF!</definedName>
    <definedName name="___EST5" localSheetId="3">#REF!</definedName>
    <definedName name="___EST5" localSheetId="13">#REF!</definedName>
    <definedName name="___EST5">#REF!</definedName>
    <definedName name="___EST6" localSheetId="25">#REF!</definedName>
    <definedName name="___EST6" localSheetId="36">#REF!</definedName>
    <definedName name="___EST6" localSheetId="1">#REF!</definedName>
    <definedName name="___EST6" localSheetId="3">#REF!</definedName>
    <definedName name="___EST6" localSheetId="13">#REF!</definedName>
    <definedName name="___EST6">#REF!</definedName>
    <definedName name="___EST7" localSheetId="25">#REF!</definedName>
    <definedName name="___EST7" localSheetId="36">#REF!</definedName>
    <definedName name="___EST7" localSheetId="1">#REF!</definedName>
    <definedName name="___EST7" localSheetId="3">#REF!</definedName>
    <definedName name="___EST7" localSheetId="13">#REF!</definedName>
    <definedName name="___EST7">#REF!</definedName>
    <definedName name="___EST8" localSheetId="25">#REF!</definedName>
    <definedName name="___EST8" localSheetId="36">#REF!</definedName>
    <definedName name="___EST8" localSheetId="1">#REF!</definedName>
    <definedName name="___EST8" localSheetId="3">#REF!</definedName>
    <definedName name="___EST8" localSheetId="13">#REF!</definedName>
    <definedName name="___EST8">#REF!</definedName>
    <definedName name="___EST9" localSheetId="25">#REF!</definedName>
    <definedName name="___EST9" localSheetId="36">#REF!</definedName>
    <definedName name="___EST9" localSheetId="1">#REF!</definedName>
    <definedName name="___EST9" localSheetId="3">#REF!</definedName>
    <definedName name="___EST9" localSheetId="13">#REF!</definedName>
    <definedName name="___EST9">#REF!</definedName>
    <definedName name="___ETR13" localSheetId="25">#REF!</definedName>
    <definedName name="___ETR13" localSheetId="36">#REF!</definedName>
    <definedName name="___ETR13" localSheetId="1">#REF!</definedName>
    <definedName name="___ETR13" localSheetId="3">#REF!</definedName>
    <definedName name="___ETR13" localSheetId="13">#REF!</definedName>
    <definedName name="___ETR13">#REF!</definedName>
    <definedName name="___EXC1" localSheetId="25">#REF!</definedName>
    <definedName name="___EXC1" localSheetId="36">#REF!</definedName>
    <definedName name="___Exc1" localSheetId="2">#REF!</definedName>
    <definedName name="___EXC1" localSheetId="1">#REF!</definedName>
    <definedName name="___EXC1" localSheetId="3">#REF!</definedName>
    <definedName name="___EXC1" localSheetId="13">#REF!</definedName>
    <definedName name="___Exc1" localSheetId="16">[17]Sábana!#REF!</definedName>
    <definedName name="___EXC1">#REF!</definedName>
    <definedName name="___EXC10" localSheetId="25">#REF!</definedName>
    <definedName name="___EXC10" localSheetId="36">#REF!</definedName>
    <definedName name="___EXC10" localSheetId="1">#REF!</definedName>
    <definedName name="___EXC10" localSheetId="3">#REF!</definedName>
    <definedName name="___EXC10" localSheetId="13">#REF!</definedName>
    <definedName name="___EXC10" localSheetId="16">#REF!</definedName>
    <definedName name="___EXC10">#REF!</definedName>
    <definedName name="___EXC11" localSheetId="25">#REF!</definedName>
    <definedName name="___EXC11" localSheetId="36">#REF!</definedName>
    <definedName name="___EXC11" localSheetId="1">#REF!</definedName>
    <definedName name="___EXC11" localSheetId="3">#REF!</definedName>
    <definedName name="___EXC11" localSheetId="13">#REF!</definedName>
    <definedName name="___EXC11">#REF!</definedName>
    <definedName name="___EXC12" localSheetId="25">#REF!</definedName>
    <definedName name="___EXC12" localSheetId="36">#REF!</definedName>
    <definedName name="___EXC12" localSheetId="1">#REF!</definedName>
    <definedName name="___EXC12" localSheetId="3">#REF!</definedName>
    <definedName name="___EXC12" localSheetId="13">#REF!</definedName>
    <definedName name="___EXC12">#REF!</definedName>
    <definedName name="___EXC2" localSheetId="25">#REF!</definedName>
    <definedName name="___EXC2" localSheetId="36">#REF!</definedName>
    <definedName name="___Exc2" localSheetId="2">#REF!</definedName>
    <definedName name="___EXC2" localSheetId="1">#REF!</definedName>
    <definedName name="___EXC2" localSheetId="3">#REF!</definedName>
    <definedName name="___EXC2" localSheetId="13">#REF!</definedName>
    <definedName name="___Exc2" localSheetId="16">[17]Sábana!#REF!</definedName>
    <definedName name="___EXC2">#REF!</definedName>
    <definedName name="___EXC3" localSheetId="25">#REF!</definedName>
    <definedName name="___EXC3" localSheetId="36">#REF!</definedName>
    <definedName name="___Exc3" localSheetId="2">#REF!</definedName>
    <definedName name="___EXC3" localSheetId="1">#REF!</definedName>
    <definedName name="___EXC3" localSheetId="3">#REF!</definedName>
    <definedName name="___EXC3" localSheetId="13">#REF!</definedName>
    <definedName name="___Exc3" localSheetId="16">[17]Sábana!#REF!</definedName>
    <definedName name="___EXC3">#REF!</definedName>
    <definedName name="___EXC4" localSheetId="25">#REF!</definedName>
    <definedName name="___EXC4" localSheetId="36">#REF!</definedName>
    <definedName name="___EXC4" localSheetId="1">#REF!</definedName>
    <definedName name="___EXC4" localSheetId="3">#REF!</definedName>
    <definedName name="___EXC4" localSheetId="13">#REF!</definedName>
    <definedName name="___EXC4" localSheetId="16">#REF!</definedName>
    <definedName name="___EXC4">#REF!</definedName>
    <definedName name="___EXC5" localSheetId="25">#REF!</definedName>
    <definedName name="___EXC5" localSheetId="36">#REF!</definedName>
    <definedName name="___EXC5" localSheetId="1">#REF!</definedName>
    <definedName name="___EXC5" localSheetId="3">#REF!</definedName>
    <definedName name="___EXC5" localSheetId="13">#REF!</definedName>
    <definedName name="___EXC5">#REF!</definedName>
    <definedName name="___EXC6" localSheetId="25">#REF!</definedName>
    <definedName name="___EXC6" localSheetId="36">#REF!</definedName>
    <definedName name="___EXC6" localSheetId="1">#REF!</definedName>
    <definedName name="___EXC6" localSheetId="3">#REF!</definedName>
    <definedName name="___EXC6" localSheetId="13">#REF!</definedName>
    <definedName name="___EXC6">#REF!</definedName>
    <definedName name="___EXC7" localSheetId="25">#REF!</definedName>
    <definedName name="___EXC7" localSheetId="36">#REF!</definedName>
    <definedName name="___EXC7" localSheetId="1">#REF!</definedName>
    <definedName name="___EXC7" localSheetId="3">#REF!</definedName>
    <definedName name="___EXC7" localSheetId="13">#REF!</definedName>
    <definedName name="___EXC7">#REF!</definedName>
    <definedName name="___EXC8" localSheetId="25">#REF!</definedName>
    <definedName name="___EXC8" localSheetId="36">#REF!</definedName>
    <definedName name="___EXC8" localSheetId="1">#REF!</definedName>
    <definedName name="___EXC8" localSheetId="3">#REF!</definedName>
    <definedName name="___EXC8" localSheetId="13">#REF!</definedName>
    <definedName name="___EXC8">#REF!</definedName>
    <definedName name="___EXC9" localSheetId="25">#REF!</definedName>
    <definedName name="___EXC9" localSheetId="36">#REF!</definedName>
    <definedName name="___EXC9" localSheetId="1">#REF!</definedName>
    <definedName name="___EXC9" localSheetId="3">#REF!</definedName>
    <definedName name="___EXC9" localSheetId="13">#REF!</definedName>
    <definedName name="___EXC9">#REF!</definedName>
    <definedName name="___F">#REF!</definedName>
    <definedName name="___Inc1" localSheetId="2">#REF!</definedName>
    <definedName name="___Inc1">[17]Sábana!#REF!</definedName>
    <definedName name="___Inc2" localSheetId="2">#REF!</definedName>
    <definedName name="___Inc2">[17]Sábana!#REF!</definedName>
    <definedName name="___Inc3" localSheetId="2">#REF!</definedName>
    <definedName name="___Inc3">[17]Sábana!#REF!</definedName>
    <definedName name="___Ing1" localSheetId="2">#REF!</definedName>
    <definedName name="___Ing1">[17]Sábana!#REF!</definedName>
    <definedName name="___Ing2" localSheetId="2">#REF!</definedName>
    <definedName name="___Ing2">[17]Sábana!#REF!</definedName>
    <definedName name="___Ing3" localSheetId="2">#REF!</definedName>
    <definedName name="___Ing3">[17]Sábana!#REF!</definedName>
    <definedName name="___Jai1" localSheetId="2">#REF!</definedName>
    <definedName name="___Jai1">[17]Sábana!#REF!</definedName>
    <definedName name="___Jai2" localSheetId="2">#REF!</definedName>
    <definedName name="___Jai2">[17]Sábana!#REF!</definedName>
    <definedName name="___Jai3" localSheetId="2">#REF!</definedName>
    <definedName name="___Jai3">[17]Sábana!#REF!</definedName>
    <definedName name="___MB1" localSheetId="2">#REF!</definedName>
    <definedName name="___MB1">[17]Sábana!#REF!</definedName>
    <definedName name="___MB2" localSheetId="2">#REF!</definedName>
    <definedName name="___MB2">[17]Sábana!#REF!</definedName>
    <definedName name="___MB3" localSheetId="2">#REF!</definedName>
    <definedName name="___MB3">[17]Sábana!#REF!</definedName>
    <definedName name="___Ope1" localSheetId="2">#REF!</definedName>
    <definedName name="___Ope1">[17]Sábana!#REF!</definedName>
    <definedName name="___Ope2" localSheetId="2">#REF!</definedName>
    <definedName name="___Ope2">[17]Sábana!#REF!</definedName>
    <definedName name="___Ope3" localSheetId="2">#REF!</definedName>
    <definedName name="___Ope3">[17]Sábana!#REF!</definedName>
    <definedName name="___ORO10" localSheetId="25">#REF!</definedName>
    <definedName name="___ORO10" localSheetId="36">#REF!</definedName>
    <definedName name="___ORO10" localSheetId="1">#REF!</definedName>
    <definedName name="___ORO10" localSheetId="3">#REF!</definedName>
    <definedName name="___ORO10" localSheetId="13">#REF!</definedName>
    <definedName name="___ORO10" localSheetId="16">#REF!</definedName>
    <definedName name="___ORO10">#REF!</definedName>
    <definedName name="___ORO11" localSheetId="25">#REF!</definedName>
    <definedName name="___ORO11" localSheetId="36">#REF!</definedName>
    <definedName name="___ORO11" localSheetId="1">#REF!</definedName>
    <definedName name="___ORO11" localSheetId="3">#REF!</definedName>
    <definedName name="___ORO11" localSheetId="13">#REF!</definedName>
    <definedName name="___ORO11">#REF!</definedName>
    <definedName name="___ORO12" localSheetId="25">#REF!</definedName>
    <definedName name="___ORO12" localSheetId="36">#REF!</definedName>
    <definedName name="___ORO12" localSheetId="1">#REF!</definedName>
    <definedName name="___ORO12" localSheetId="3">#REF!</definedName>
    <definedName name="___ORO12" localSheetId="13">#REF!</definedName>
    <definedName name="___ORO12">#REF!</definedName>
    <definedName name="___ORO13" localSheetId="25">#REF!</definedName>
    <definedName name="___ORO13" localSheetId="36">#REF!</definedName>
    <definedName name="___ORO13" localSheetId="1">#REF!</definedName>
    <definedName name="___ORO13" localSheetId="3">#REF!</definedName>
    <definedName name="___ORO13" localSheetId="13">#REF!</definedName>
    <definedName name="___ORO13">#REF!</definedName>
    <definedName name="___ORO14" localSheetId="25">#REF!</definedName>
    <definedName name="___ORO14" localSheetId="36">#REF!</definedName>
    <definedName name="___ORO14" localSheetId="1">#REF!</definedName>
    <definedName name="___ORO14" localSheetId="3">#REF!</definedName>
    <definedName name="___ORO14" localSheetId="13">#REF!</definedName>
    <definedName name="___ORO14">#REF!</definedName>
    <definedName name="___ORO15" localSheetId="25">#REF!</definedName>
    <definedName name="___ORO15" localSheetId="36">#REF!</definedName>
    <definedName name="___ORO15" localSheetId="1">#REF!</definedName>
    <definedName name="___ORO15" localSheetId="3">#REF!</definedName>
    <definedName name="___ORO15" localSheetId="13">#REF!</definedName>
    <definedName name="___ORO15">#REF!</definedName>
    <definedName name="___ORO16" localSheetId="25">#REF!</definedName>
    <definedName name="___ORO16" localSheetId="36">#REF!</definedName>
    <definedName name="___ORO16" localSheetId="1">#REF!</definedName>
    <definedName name="___ORO16" localSheetId="3">#REF!</definedName>
    <definedName name="___ORO16" localSheetId="13">#REF!</definedName>
    <definedName name="___ORO16">#REF!</definedName>
    <definedName name="___ORO17" localSheetId="25">#REF!</definedName>
    <definedName name="___ORO17" localSheetId="36">#REF!</definedName>
    <definedName name="___ORO17" localSheetId="1">#REF!</definedName>
    <definedName name="___ORO17" localSheetId="3">#REF!</definedName>
    <definedName name="___ORO17" localSheetId="13">#REF!</definedName>
    <definedName name="___ORO17">#REF!</definedName>
    <definedName name="___ORO18" localSheetId="25">#REF!</definedName>
    <definedName name="___ORO18" localSheetId="36">#REF!</definedName>
    <definedName name="___ORO18" localSheetId="1">#REF!</definedName>
    <definedName name="___ORO18" localSheetId="3">#REF!</definedName>
    <definedName name="___ORO18" localSheetId="13">#REF!</definedName>
    <definedName name="___ORO18">#REF!</definedName>
    <definedName name="___ORO19" localSheetId="25">#REF!</definedName>
    <definedName name="___ORO19" localSheetId="36">#REF!</definedName>
    <definedName name="___ORO19" localSheetId="1">#REF!</definedName>
    <definedName name="___ORO19" localSheetId="3">#REF!</definedName>
    <definedName name="___ORO19" localSheetId="13">#REF!</definedName>
    <definedName name="___ORO19">#REF!</definedName>
    <definedName name="___Pae1" localSheetId="2">#REF!</definedName>
    <definedName name="___Pae1">[17]Sábana!#REF!</definedName>
    <definedName name="___Pae2" localSheetId="2">#REF!</definedName>
    <definedName name="___Pae2">[17]Sábana!#REF!</definedName>
    <definedName name="___Pae3" localSheetId="2">#REF!</definedName>
    <definedName name="___Pae3">[17]Sábana!#REF!</definedName>
    <definedName name="___PJ50" localSheetId="25">#REF!</definedName>
    <definedName name="___PJ50" localSheetId="36">#REF!</definedName>
    <definedName name="___PJ50" localSheetId="1">#REF!</definedName>
    <definedName name="___PJ50" localSheetId="3">#REF!</definedName>
    <definedName name="___PJ50" localSheetId="13">#REF!</definedName>
    <definedName name="___PJ50" localSheetId="16">#REF!</definedName>
    <definedName name="___PJ50">#REF!</definedName>
    <definedName name="___pj51" localSheetId="25">#REF!</definedName>
    <definedName name="___pj51" localSheetId="36">#REF!</definedName>
    <definedName name="___pj51" localSheetId="1">#REF!</definedName>
    <definedName name="___pj51" localSheetId="3">#REF!</definedName>
    <definedName name="___pj51" localSheetId="13">#REF!</definedName>
    <definedName name="___pj51">#REF!</definedName>
    <definedName name="___PMT5671" localSheetId="25">[4]MEMORIAS!#REF!</definedName>
    <definedName name="___PMT5671" localSheetId="36">[4]MEMORIAS!#REF!</definedName>
    <definedName name="___PMT5671" localSheetId="17">[5]MEMORIAS!#REF!</definedName>
    <definedName name="___PMT5671" localSheetId="18">[5]MEMORIAS!#REF!</definedName>
    <definedName name="___PMT5671" localSheetId="19">[5]MEMORIAS!#REF!</definedName>
    <definedName name="___PMT5671" localSheetId="14">[5]MEMORIAS!#REF!</definedName>
    <definedName name="___PMT5671" localSheetId="15">[5]MEMORIAS!#REF!</definedName>
    <definedName name="___PMT5671">[4]MEMORIAS!#REF!</definedName>
    <definedName name="___PMT5805" localSheetId="25">[4]MEMORIAS!#REF!</definedName>
    <definedName name="___PMT5805" localSheetId="36">[4]MEMORIAS!#REF!</definedName>
    <definedName name="___PMT5805" localSheetId="17">[5]MEMORIAS!#REF!</definedName>
    <definedName name="___PMT5805" localSheetId="18">[5]MEMORIAS!#REF!</definedName>
    <definedName name="___PMT5805" localSheetId="19">[5]MEMORIAS!#REF!</definedName>
    <definedName name="___PMT5805" localSheetId="14">[5]MEMORIAS!#REF!</definedName>
    <definedName name="___PMT5805" localSheetId="15">[5]MEMORIAS!#REF!</definedName>
    <definedName name="___PMT5805">[4]MEMORIAS!#REF!</definedName>
    <definedName name="___PMT5806" localSheetId="25">[4]MEMORIAS!#REF!</definedName>
    <definedName name="___PMT5806" localSheetId="36">[4]MEMORIAS!#REF!</definedName>
    <definedName name="___PMT5806" localSheetId="17">[5]MEMORIAS!#REF!</definedName>
    <definedName name="___PMT5806" localSheetId="18">[5]MEMORIAS!#REF!</definedName>
    <definedName name="___PMT5806" localSheetId="19">[5]MEMORIAS!#REF!</definedName>
    <definedName name="___PMT5806" localSheetId="14">[5]MEMORIAS!#REF!</definedName>
    <definedName name="___PMT5806" localSheetId="15">[5]MEMORIAS!#REF!</definedName>
    <definedName name="___PMT5806">[4]MEMORIAS!#REF!</definedName>
    <definedName name="___PMT5815" localSheetId="25">[4]MEMORIAS!#REF!</definedName>
    <definedName name="___PMT5815" localSheetId="36">[4]MEMORIAS!#REF!</definedName>
    <definedName name="___PMT5815" localSheetId="17">[5]MEMORIAS!#REF!</definedName>
    <definedName name="___PMT5815" localSheetId="18">[5]MEMORIAS!#REF!</definedName>
    <definedName name="___PMT5815" localSheetId="19">[5]MEMORIAS!#REF!</definedName>
    <definedName name="___PMT5815" localSheetId="14">[5]MEMORIAS!#REF!</definedName>
    <definedName name="___PMT5815" localSheetId="15">[5]MEMORIAS!#REF!</definedName>
    <definedName name="___PMT5815">[4]MEMORIAS!#REF!</definedName>
    <definedName name="___PMT5820" localSheetId="25">[4]MEMORIAS!#REF!</definedName>
    <definedName name="___PMT5820" localSheetId="36">[4]MEMORIAS!#REF!</definedName>
    <definedName name="___PMT5820" localSheetId="17">[5]MEMORIAS!#REF!</definedName>
    <definedName name="___PMT5820" localSheetId="18">[5]MEMORIAS!#REF!</definedName>
    <definedName name="___PMT5820" localSheetId="19">[5]MEMORIAS!#REF!</definedName>
    <definedName name="___PMT5820" localSheetId="14">[5]MEMORIAS!#REF!</definedName>
    <definedName name="___PMT5820" localSheetId="15">[5]MEMORIAS!#REF!</definedName>
    <definedName name="___PMT5820">[4]MEMORIAS!#REF!</definedName>
    <definedName name="___PR1" localSheetId="23">#REF!</definedName>
    <definedName name="___PR1" localSheetId="25">#REF!</definedName>
    <definedName name="___PR1" localSheetId="27">#REF!</definedName>
    <definedName name="___PR1" localSheetId="36">#REF!</definedName>
    <definedName name="___PR1" localSheetId="39">#REF!</definedName>
    <definedName name="___PR1" localSheetId="40">#REF!</definedName>
    <definedName name="___PR1" localSheetId="41">#REF!</definedName>
    <definedName name="___PR1" localSheetId="42">#REF!</definedName>
    <definedName name="___PR1" localSheetId="2">#REF!</definedName>
    <definedName name="___PR1" localSheetId="1">[18]PRECIOS!$A:$E</definedName>
    <definedName name="___PR1" localSheetId="3">[18]PRECIOS!$A:$E</definedName>
    <definedName name="___PR1" localSheetId="13">[18]PRECIOS!$A:$E</definedName>
    <definedName name="___PR1" localSheetId="16">[19]PRECIOS!$A$1:$E$65536</definedName>
    <definedName name="___PR1">#REF!</definedName>
    <definedName name="___pr2" localSheetId="25">#REF!</definedName>
    <definedName name="___pr2" localSheetId="36">#REF!</definedName>
    <definedName name="___pr2">#REF!</definedName>
    <definedName name="___PZ15" localSheetId="16">[3]APU!#REF!</definedName>
    <definedName name="___PZ15">[3]APU!#REF!</definedName>
    <definedName name="___PZ20" localSheetId="16">#REF!</definedName>
    <definedName name="___PZ20">#REF!</definedName>
    <definedName name="___PZ30">[3]APU!$J$3378</definedName>
    <definedName name="___PZ40">[3]APU!$J$3430</definedName>
    <definedName name="___PZ50">[3]APU!$J$3482</definedName>
    <definedName name="___r" localSheetId="25">#REF!</definedName>
    <definedName name="___r" localSheetId="36">#REF!</definedName>
    <definedName name="___r" localSheetId="1">#REF!</definedName>
    <definedName name="___r" localSheetId="3">#REF!</definedName>
    <definedName name="___r" localSheetId="13">#REF!</definedName>
    <definedName name="___r" localSheetId="16">#REF!</definedName>
    <definedName name="___r">#REF!</definedName>
    <definedName name="___rc">#REF!</definedName>
    <definedName name="___RD43">#REF!</definedName>
    <definedName name="___RD63">#REF!</definedName>
    <definedName name="___RD64">#REF!</definedName>
    <definedName name="___RD83">#REF!</definedName>
    <definedName name="___RD84">#REF!</definedName>
    <definedName name="___RD86">#REF!</definedName>
    <definedName name="___Red1" localSheetId="2">#REF!</definedName>
    <definedName name="___Red1">[17]Sábana!#REF!</definedName>
    <definedName name="___Red2" localSheetId="2">#REF!</definedName>
    <definedName name="___Red2">[17]Sábana!#REF!</definedName>
    <definedName name="___Red3" localSheetId="2">#REF!</definedName>
    <definedName name="___Red3">[17]Sábana!#REF!</definedName>
    <definedName name="___Sum3" localSheetId="2">#REF!</definedName>
    <definedName name="___Sum3">[17]Sábana!#REF!</definedName>
    <definedName name="___SY106" localSheetId="16">#REF!</definedName>
    <definedName name="___SY106">#REF!</definedName>
    <definedName name="___SY126">#REF!</definedName>
    <definedName name="___SY166">#REF!</definedName>
    <definedName name="___SY186">#REF!</definedName>
    <definedName name="___SY86">#REF!</definedName>
    <definedName name="___TA3">#REF!</definedName>
    <definedName name="___TA4">#REF!</definedName>
    <definedName name="___tab1" localSheetId="25">#REF!</definedName>
    <definedName name="___tab1" localSheetId="36">#REF!</definedName>
    <definedName name="___tab1" localSheetId="1">#REF!</definedName>
    <definedName name="___tab1" localSheetId="3">#REF!</definedName>
    <definedName name="___tab1" localSheetId="13">#REF!</definedName>
    <definedName name="___tab1">#REF!</definedName>
    <definedName name="___tab2" localSheetId="25">#REF!</definedName>
    <definedName name="___tab2" localSheetId="36">#REF!</definedName>
    <definedName name="___tab2" localSheetId="1">#REF!</definedName>
    <definedName name="___tab2" localSheetId="3">#REF!</definedName>
    <definedName name="___tab2" localSheetId="13">#REF!</definedName>
    <definedName name="___tab2">#REF!</definedName>
    <definedName name="___tab3" localSheetId="25">#REF!</definedName>
    <definedName name="___tab3" localSheetId="36">#REF!</definedName>
    <definedName name="___tab3" localSheetId="1">#REF!</definedName>
    <definedName name="___tab3" localSheetId="3">#REF!</definedName>
    <definedName name="___tab3" localSheetId="13">#REF!</definedName>
    <definedName name="___tab3">#REF!</definedName>
    <definedName name="___TAB4" localSheetId="25">#REF!</definedName>
    <definedName name="___TAB4" localSheetId="36">#REF!</definedName>
    <definedName name="___TAB4" localSheetId="1">#REF!</definedName>
    <definedName name="___TAB4" localSheetId="3">#REF!</definedName>
    <definedName name="___TAB4" localSheetId="13">#REF!</definedName>
    <definedName name="___TAB4">#REF!</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P10">#REF!</definedName>
    <definedName name="___TP12">#REF!</definedName>
    <definedName name="___TP3">#REF!</definedName>
    <definedName name="___TP4">#REF!</definedName>
    <definedName name="___TP6">#REF!</definedName>
    <definedName name="___TP8">#REF!</definedName>
    <definedName name="___Tra1" localSheetId="2">#REF!</definedName>
    <definedName name="___Tra1">[17]Sábana!#REF!</definedName>
    <definedName name="___Tra2" localSheetId="2">#REF!</definedName>
    <definedName name="___Tra2">[17]Sábana!#REF!</definedName>
    <definedName name="___Tra3" localSheetId="2">#REF!</definedName>
    <definedName name="___Tra3">[17]Sábana!#REF!</definedName>
    <definedName name="___TS10" localSheetId="16">#REF!</definedName>
    <definedName name="___TS10">#REF!</definedName>
    <definedName name="___TS12">#REF!</definedName>
    <definedName name="___TS16">#REF!</definedName>
    <definedName name="___TS18">#REF!</definedName>
    <definedName name="___TS20">[3]APU!$J$2234</definedName>
    <definedName name="___TS24">[3]APU!$J$2598</definedName>
    <definedName name="___TS27">[10]APU!$J$2661</definedName>
    <definedName name="___TS30" localSheetId="16">#REF!</definedName>
    <definedName name="___TS30">#REF!</definedName>
    <definedName name="___TS33">#REF!</definedName>
    <definedName name="___TS36">#REF!</definedName>
    <definedName name="___TS39">#REF!</definedName>
    <definedName name="___TS42">#REF!</definedName>
    <definedName name="___TS45">#REF!</definedName>
    <definedName name="___TS6">#REF!</definedName>
    <definedName name="___URA10">#REF!</definedName>
    <definedName name="___URA12">#REF!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us24">[3]APU!#REF!</definedName>
    <definedName name="___US27">[3]APU!#REF!</definedName>
    <definedName name="___US30">[3]APU!#REF!</definedName>
    <definedName name="___US33">[3]APU!#REF!</definedName>
    <definedName name="___US36">[3]APU!#REF!</definedName>
    <definedName name="___US39">[3]APU!#REF!</definedName>
    <definedName name="___US42">[3]APU!#REF!</definedName>
    <definedName name="___US45">[3]APU!#REF!</definedName>
    <definedName name="___VCE10" localSheetId="16">#REF!</definedName>
    <definedName name="___VCE10">#REF!</definedName>
    <definedName name="___VCE3">#REF!</definedName>
    <definedName name="___VCE4">#REF!</definedName>
    <definedName name="___VCE6">#REF!</definedName>
    <definedName name="___VCE8">#REF!</definedName>
    <definedName name="___Vol1" localSheetId="17">[11]Item!$A:$D</definedName>
    <definedName name="___Vol1" localSheetId="18">[11]Item!$A:$D</definedName>
    <definedName name="___Vol1" localSheetId="19">[11]Item!$A:$D</definedName>
    <definedName name="___Vol1" localSheetId="14">[11]Item!$A:$D</definedName>
    <definedName name="___Vol1" localSheetId="15">[11]Item!$A:$D</definedName>
    <definedName name="___Vol1">[12]Item!$A:$D</definedName>
    <definedName name="__123Graph_AMAIN" hidden="1">'[20]ETAPA 50 SMMLV'!#REF!</definedName>
    <definedName name="__123Graph_BMAIN" hidden="1">'[20]ETAPA 50 SMMLV'!#REF!</definedName>
    <definedName name="__123Graph_XMAIN" hidden="1">'[20]ETAPA 50 SMMLV'!#REF!</definedName>
    <definedName name="__1Excel_BuiltIn_Print_Area_1_1_1" localSheetId="25">#REF!</definedName>
    <definedName name="__1Excel_BuiltIn_Print_Area_1_1_1" localSheetId="36">#REF!</definedName>
    <definedName name="__1Excel_BuiltIn_Print_Area_1_1_1" localSheetId="1">#REF!</definedName>
    <definedName name="__1Excel_BuiltIn_Print_Area_1_1_1" localSheetId="3">#REF!</definedName>
    <definedName name="__1Excel_BuiltIn_Print_Area_1_1_1" localSheetId="13">#REF!</definedName>
    <definedName name="__1Excel_BuiltIn_Print_Area_1_1_1" localSheetId="16">#REF!</definedName>
    <definedName name="__1Excel_BuiltIn_Print_Area_1_1_1">#REF!</definedName>
    <definedName name="__1Sin_nombre" localSheetId="2">#REF!</definedName>
    <definedName name="__1Sin_nombre">'[21]Control AVance'!$B$4:$K$226</definedName>
    <definedName name="__2Excel_BuiltIn_Print_Titles_1_1_1_1" localSheetId="25">#REF!</definedName>
    <definedName name="__2Excel_BuiltIn_Print_Titles_1_1_1_1" localSheetId="36">#REF!</definedName>
    <definedName name="__2Excel_BuiltIn_Print_Titles_1_1_1_1" localSheetId="1">#REF!</definedName>
    <definedName name="__2Excel_BuiltIn_Print_Titles_1_1_1_1" localSheetId="3">#REF!</definedName>
    <definedName name="__2Excel_BuiltIn_Print_Titles_1_1_1_1" localSheetId="13">#REF!</definedName>
    <definedName name="__2Excel_BuiltIn_Print_Titles_1_1_1_1" localSheetId="16">#REF!</definedName>
    <definedName name="__2Excel_BuiltIn_Print_Titles_1_1_1_1">#REF!</definedName>
    <definedName name="__A17000" localSheetId="25">#REF!</definedName>
    <definedName name="__A17000" localSheetId="36">#REF!</definedName>
    <definedName name="__A17000" localSheetId="1">#REF!</definedName>
    <definedName name="__A17000" localSheetId="3">#REF!</definedName>
    <definedName name="__A17000" localSheetId="13">#REF!</definedName>
    <definedName name="__A17000">#REF!</definedName>
    <definedName name="__A20000" localSheetId="25">#REF!</definedName>
    <definedName name="__A20000" localSheetId="36">#REF!</definedName>
    <definedName name="__A20000" localSheetId="1">#REF!</definedName>
    <definedName name="__A20000" localSheetId="3">#REF!</definedName>
    <definedName name="__A20000" localSheetId="13">#REF!</definedName>
    <definedName name="__A20000">#REF!</definedName>
    <definedName name="__A30000" localSheetId="25">#REF!</definedName>
    <definedName name="__A30000" localSheetId="36">#REF!</definedName>
    <definedName name="__A30000" localSheetId="1">#REF!</definedName>
    <definedName name="__A30000" localSheetId="3">#REF!</definedName>
    <definedName name="__A30000" localSheetId="13">#REF!</definedName>
    <definedName name="__A30000">#REF!</definedName>
    <definedName name="__AFC1">[22]INV!$A$25:$D$28</definedName>
    <definedName name="__AFC3">[22]INV!$F$25:$I$28</definedName>
    <definedName name="__AFC5">[22]INV!$K$25:$N$28</definedName>
    <definedName name="__aiu2">[7]AIU!$J$105</definedName>
    <definedName name="__apu1" localSheetId="25">[2]INSUMOS!#REF!</definedName>
    <definedName name="__apu1" localSheetId="36">[2]INSUMOS!#REF!</definedName>
    <definedName name="__apu1" localSheetId="17">[2]INSUMOS!#REF!</definedName>
    <definedName name="__apu1" localSheetId="18">[2]INSUMOS!#REF!</definedName>
    <definedName name="__apu1" localSheetId="19">[2]INSUMOS!#REF!</definedName>
    <definedName name="__apu1" localSheetId="14">[2]INSUMOS!#REF!</definedName>
    <definedName name="__apu1" localSheetId="15">[2]INSUMOS!#REF!</definedName>
    <definedName name="__apu1">[2]INSUMOS!#REF!</definedName>
    <definedName name="__BGC1">[22]INV!$A$5:$D$8</definedName>
    <definedName name="__BGC3">[22]INV!$F$5:$I$8</definedName>
    <definedName name="__BGC5">[22]INV!$K$5:$N$8</definedName>
    <definedName name="__CAC1">[22]INV!$A$19:$D$22</definedName>
    <definedName name="__CAC3">[22]INV!$F$19:$I$22</definedName>
    <definedName name="__CAC5">[22]INV!$K$19:$N$22</definedName>
    <definedName name="__CHD1045" localSheetId="16">[3]APU!#REF!</definedName>
    <definedName name="__CHD1045">[3]APU!#REF!</definedName>
    <definedName name="__CHD1090">[3]APU!#REF!</definedName>
    <definedName name="__CHD1245">[3]APU!#REF!</definedName>
    <definedName name="__CHD1290">[3]APU!#REF!</definedName>
    <definedName name="__CHD445">[3]APU!#REF!</definedName>
    <definedName name="__CHD490">[3]APU!#REF!</definedName>
    <definedName name="__CHD645">[3]APU!#REF!</definedName>
    <definedName name="__CHD690">[3]APU!#REF!</definedName>
    <definedName name="__CHD845">[3]APU!#REF!</definedName>
    <definedName name="__CHD890">[3]APU!#REF!</definedName>
    <definedName name="__CMU005" hidden="1">#REF!</definedName>
    <definedName name="__DEC1" localSheetId="2">#REF!</definedName>
    <definedName name="__DEC1">[23]PRECIOS!$G$7</definedName>
    <definedName name="__DEC12" localSheetId="2">#REF!</definedName>
    <definedName name="__DEC12">[23]PRECIOS!$G$7</definedName>
    <definedName name="__EMC2" localSheetId="16">#REF!</definedName>
    <definedName name="__EMC2">#REF!</definedName>
    <definedName name="__EMC4">[3]APU!$J$1646</definedName>
    <definedName name="__EST1" localSheetId="25">#REF!</definedName>
    <definedName name="__EST1" localSheetId="36">#REF!</definedName>
    <definedName name="__EST1" localSheetId="1">#REF!</definedName>
    <definedName name="__EST1" localSheetId="3">#REF!</definedName>
    <definedName name="__EST1" localSheetId="13">#REF!</definedName>
    <definedName name="__EST1" localSheetId="16">#REF!</definedName>
    <definedName name="__EST1">#REF!</definedName>
    <definedName name="__EST10" localSheetId="25">#REF!</definedName>
    <definedName name="__EST10" localSheetId="36">#REF!</definedName>
    <definedName name="__EST10" localSheetId="1">#REF!</definedName>
    <definedName name="__EST10" localSheetId="3">#REF!</definedName>
    <definedName name="__EST10" localSheetId="13">#REF!</definedName>
    <definedName name="__EST10">#REF!</definedName>
    <definedName name="__EST11" localSheetId="25">#REF!</definedName>
    <definedName name="__EST11" localSheetId="36">#REF!</definedName>
    <definedName name="__EST11" localSheetId="1">#REF!</definedName>
    <definedName name="__EST11" localSheetId="3">#REF!</definedName>
    <definedName name="__EST11" localSheetId="13">#REF!</definedName>
    <definedName name="__EST11">#REF!</definedName>
    <definedName name="__EST12" localSheetId="25">#REF!</definedName>
    <definedName name="__EST12" localSheetId="36">#REF!</definedName>
    <definedName name="__EST12" localSheetId="1">#REF!</definedName>
    <definedName name="__EST12" localSheetId="3">#REF!</definedName>
    <definedName name="__EST12" localSheetId="13">#REF!</definedName>
    <definedName name="__EST12">#REF!</definedName>
    <definedName name="__EST13" localSheetId="25">#REF!</definedName>
    <definedName name="__EST13" localSheetId="36">#REF!</definedName>
    <definedName name="__EST13" localSheetId="1">#REF!</definedName>
    <definedName name="__EST13" localSheetId="3">#REF!</definedName>
    <definedName name="__EST13" localSheetId="13">#REF!</definedName>
    <definedName name="__EST13">#REF!</definedName>
    <definedName name="__EST14" localSheetId="25">#REF!</definedName>
    <definedName name="__EST14" localSheetId="36">#REF!</definedName>
    <definedName name="__EST14" localSheetId="1">#REF!</definedName>
    <definedName name="__EST14" localSheetId="3">#REF!</definedName>
    <definedName name="__EST14" localSheetId="13">#REF!</definedName>
    <definedName name="__EST14">#REF!</definedName>
    <definedName name="__EST15" localSheetId="25">#REF!</definedName>
    <definedName name="__EST15" localSheetId="36">#REF!</definedName>
    <definedName name="__EST15" localSheetId="1">#REF!</definedName>
    <definedName name="__EST15" localSheetId="3">#REF!</definedName>
    <definedName name="__EST15" localSheetId="13">#REF!</definedName>
    <definedName name="__EST15">#REF!</definedName>
    <definedName name="__EST16" localSheetId="25">#REF!</definedName>
    <definedName name="__EST16" localSheetId="36">#REF!</definedName>
    <definedName name="__EST16" localSheetId="1">#REF!</definedName>
    <definedName name="__EST16" localSheetId="3">#REF!</definedName>
    <definedName name="__EST16" localSheetId="13">#REF!</definedName>
    <definedName name="__EST16">#REF!</definedName>
    <definedName name="__EST17" localSheetId="25">#REF!</definedName>
    <definedName name="__EST17" localSheetId="36">#REF!</definedName>
    <definedName name="__EST17" localSheetId="1">#REF!</definedName>
    <definedName name="__EST17" localSheetId="3">#REF!</definedName>
    <definedName name="__EST17" localSheetId="13">#REF!</definedName>
    <definedName name="__EST17">#REF!</definedName>
    <definedName name="__EST18" localSheetId="25">#REF!</definedName>
    <definedName name="__EST18" localSheetId="36">#REF!</definedName>
    <definedName name="__EST18" localSheetId="1">#REF!</definedName>
    <definedName name="__EST18" localSheetId="3">#REF!</definedName>
    <definedName name="__EST18" localSheetId="13">#REF!</definedName>
    <definedName name="__EST18">#REF!</definedName>
    <definedName name="__EST19" localSheetId="25">#REF!</definedName>
    <definedName name="__EST19" localSheetId="36">#REF!</definedName>
    <definedName name="__EST19" localSheetId="1">#REF!</definedName>
    <definedName name="__EST19" localSheetId="3">#REF!</definedName>
    <definedName name="__EST19" localSheetId="13">#REF!</definedName>
    <definedName name="__EST19">#REF!</definedName>
    <definedName name="__EST2" localSheetId="25">#REF!</definedName>
    <definedName name="__EST2" localSheetId="36">#REF!</definedName>
    <definedName name="__EST2" localSheetId="1">#REF!</definedName>
    <definedName name="__EST2" localSheetId="3">#REF!</definedName>
    <definedName name="__EST2" localSheetId="13">#REF!</definedName>
    <definedName name="__EST2">#REF!</definedName>
    <definedName name="__EST23" localSheetId="25">#REF!</definedName>
    <definedName name="__EST23" localSheetId="36">#REF!</definedName>
    <definedName name="__EST23" localSheetId="1">#REF!</definedName>
    <definedName name="__EST23" localSheetId="3">#REF!</definedName>
    <definedName name="__EST23" localSheetId="13">#REF!</definedName>
    <definedName name="__EST23">#REF!</definedName>
    <definedName name="__EST3" localSheetId="25">#REF!</definedName>
    <definedName name="__EST3" localSheetId="36">#REF!</definedName>
    <definedName name="__EST3" localSheetId="1">#REF!</definedName>
    <definedName name="__EST3" localSheetId="3">#REF!</definedName>
    <definedName name="__EST3" localSheetId="13">#REF!</definedName>
    <definedName name="__EST3">#REF!</definedName>
    <definedName name="__EST4" localSheetId="25">#REF!</definedName>
    <definedName name="__EST4" localSheetId="36">#REF!</definedName>
    <definedName name="__EST4" localSheetId="1">#REF!</definedName>
    <definedName name="__EST4" localSheetId="3">#REF!</definedName>
    <definedName name="__EST4" localSheetId="13">#REF!</definedName>
    <definedName name="__EST4">#REF!</definedName>
    <definedName name="__EST5" localSheetId="25">#REF!</definedName>
    <definedName name="__EST5" localSheetId="36">#REF!</definedName>
    <definedName name="__EST5" localSheetId="1">#REF!</definedName>
    <definedName name="__EST5" localSheetId="3">#REF!</definedName>
    <definedName name="__EST5" localSheetId="13">#REF!</definedName>
    <definedName name="__EST5">#REF!</definedName>
    <definedName name="__EST6" localSheetId="25">#REF!</definedName>
    <definedName name="__EST6" localSheetId="36">#REF!</definedName>
    <definedName name="__EST6" localSheetId="1">#REF!</definedName>
    <definedName name="__EST6" localSheetId="3">#REF!</definedName>
    <definedName name="__EST6" localSheetId="13">#REF!</definedName>
    <definedName name="__EST6">#REF!</definedName>
    <definedName name="__EST7" localSheetId="25">#REF!</definedName>
    <definedName name="__EST7" localSheetId="36">#REF!</definedName>
    <definedName name="__EST7" localSheetId="1">#REF!</definedName>
    <definedName name="__EST7" localSheetId="3">#REF!</definedName>
    <definedName name="__EST7" localSheetId="13">#REF!</definedName>
    <definedName name="__EST7">#REF!</definedName>
    <definedName name="__EST8" localSheetId="25">#REF!</definedName>
    <definedName name="__EST8" localSheetId="36">#REF!</definedName>
    <definedName name="__EST8" localSheetId="1">#REF!</definedName>
    <definedName name="__EST8" localSheetId="3">#REF!</definedName>
    <definedName name="__EST8" localSheetId="13">#REF!</definedName>
    <definedName name="__EST8">#REF!</definedName>
    <definedName name="__EST9" localSheetId="25">#REF!</definedName>
    <definedName name="__EST9" localSheetId="36">#REF!</definedName>
    <definedName name="__EST9" localSheetId="1">#REF!</definedName>
    <definedName name="__EST9" localSheetId="3">#REF!</definedName>
    <definedName name="__EST9" localSheetId="13">#REF!</definedName>
    <definedName name="__EST9">#REF!</definedName>
    <definedName name="__ETR13" localSheetId="25">#REF!</definedName>
    <definedName name="__ETR13" localSheetId="36">#REF!</definedName>
    <definedName name="__ETR13" localSheetId="1">#REF!</definedName>
    <definedName name="__ETR13" localSheetId="3">#REF!</definedName>
    <definedName name="__ETR13" localSheetId="13">#REF!</definedName>
    <definedName name="__ETR13">#REF!</definedName>
    <definedName name="__EXC1" localSheetId="25">#REF!</definedName>
    <definedName name="__EXC1" localSheetId="36">#REF!</definedName>
    <definedName name="__EXC1" localSheetId="1">#REF!</definedName>
    <definedName name="__EXC1" localSheetId="3">#REF!</definedName>
    <definedName name="__EXC1" localSheetId="13">#REF!</definedName>
    <definedName name="__EXC1">#REF!</definedName>
    <definedName name="__EXC10" localSheetId="25">#REF!</definedName>
    <definedName name="__EXC10" localSheetId="36">#REF!</definedName>
    <definedName name="__EXC10" localSheetId="1">#REF!</definedName>
    <definedName name="__EXC10" localSheetId="3">#REF!</definedName>
    <definedName name="__EXC10" localSheetId="13">#REF!</definedName>
    <definedName name="__EXC10">#REF!</definedName>
    <definedName name="__EXC11" localSheetId="25">#REF!</definedName>
    <definedName name="__EXC11" localSheetId="36">#REF!</definedName>
    <definedName name="__EXC11" localSheetId="1">#REF!</definedName>
    <definedName name="__EXC11" localSheetId="3">#REF!</definedName>
    <definedName name="__EXC11" localSheetId="13">#REF!</definedName>
    <definedName name="__EXC11">#REF!</definedName>
    <definedName name="__EXC12" localSheetId="25">#REF!</definedName>
    <definedName name="__EXC12" localSheetId="36">#REF!</definedName>
    <definedName name="__EXC12" localSheetId="1">#REF!</definedName>
    <definedName name="__EXC12" localSheetId="3">#REF!</definedName>
    <definedName name="__EXC12" localSheetId="13">#REF!</definedName>
    <definedName name="__EXC12">#REF!</definedName>
    <definedName name="__EXC2" localSheetId="25">#REF!</definedName>
    <definedName name="__EXC2" localSheetId="36">#REF!</definedName>
    <definedName name="__EXC2" localSheetId="1">#REF!</definedName>
    <definedName name="__EXC2" localSheetId="3">#REF!</definedName>
    <definedName name="__EXC2" localSheetId="13">#REF!</definedName>
    <definedName name="__EXC2">#REF!</definedName>
    <definedName name="__EXC3" localSheetId="25">#REF!</definedName>
    <definedName name="__EXC3" localSheetId="36">#REF!</definedName>
    <definedName name="__EXC3" localSheetId="1">#REF!</definedName>
    <definedName name="__EXC3" localSheetId="3">#REF!</definedName>
    <definedName name="__EXC3" localSheetId="13">#REF!</definedName>
    <definedName name="__EXC3">#REF!</definedName>
    <definedName name="__EXC4" localSheetId="25">#REF!</definedName>
    <definedName name="__EXC4" localSheetId="36">#REF!</definedName>
    <definedName name="__EXC4" localSheetId="1">#REF!</definedName>
    <definedName name="__EXC4" localSheetId="3">#REF!</definedName>
    <definedName name="__EXC4" localSheetId="13">#REF!</definedName>
    <definedName name="__EXC4">#REF!</definedName>
    <definedName name="__EXC5" localSheetId="25">#REF!</definedName>
    <definedName name="__EXC5" localSheetId="36">#REF!</definedName>
    <definedName name="__EXC5" localSheetId="1">#REF!</definedName>
    <definedName name="__EXC5" localSheetId="3">#REF!</definedName>
    <definedName name="__EXC5" localSheetId="13">#REF!</definedName>
    <definedName name="__EXC5">#REF!</definedName>
    <definedName name="__EXC6" localSheetId="25">#REF!</definedName>
    <definedName name="__EXC6" localSheetId="36">#REF!</definedName>
    <definedName name="__EXC6" localSheetId="1">#REF!</definedName>
    <definedName name="__EXC6" localSheetId="3">#REF!</definedName>
    <definedName name="__EXC6" localSheetId="13">#REF!</definedName>
    <definedName name="__EXC6">#REF!</definedName>
    <definedName name="__EXC7" localSheetId="25">#REF!</definedName>
    <definedName name="__EXC7" localSheetId="36">#REF!</definedName>
    <definedName name="__EXC7" localSheetId="1">#REF!</definedName>
    <definedName name="__EXC7" localSheetId="3">#REF!</definedName>
    <definedName name="__EXC7" localSheetId="13">#REF!</definedName>
    <definedName name="__EXC7">#REF!</definedName>
    <definedName name="__EXC8" localSheetId="25">#REF!</definedName>
    <definedName name="__EXC8" localSheetId="36">#REF!</definedName>
    <definedName name="__EXC8" localSheetId="1">#REF!</definedName>
    <definedName name="__EXC8" localSheetId="3">#REF!</definedName>
    <definedName name="__EXC8" localSheetId="13">#REF!</definedName>
    <definedName name="__EXC8">#REF!</definedName>
    <definedName name="__EXC9" localSheetId="25">#REF!</definedName>
    <definedName name="__EXC9" localSheetId="36">#REF!</definedName>
    <definedName name="__EXC9" localSheetId="1">#REF!</definedName>
    <definedName name="__EXC9" localSheetId="3">#REF!</definedName>
    <definedName name="__EXC9" localSheetId="13">#REF!</definedName>
    <definedName name="__EXC9">#REF!</definedName>
    <definedName name="__ORO10" localSheetId="25">#REF!</definedName>
    <definedName name="__ORO10" localSheetId="36">#REF!</definedName>
    <definedName name="__ORO10" localSheetId="1">#REF!</definedName>
    <definedName name="__ORO10" localSheetId="3">#REF!</definedName>
    <definedName name="__ORO10" localSheetId="13">#REF!</definedName>
    <definedName name="__ORO10">#REF!</definedName>
    <definedName name="__ORO11" localSheetId="25">#REF!</definedName>
    <definedName name="__ORO11" localSheetId="36">#REF!</definedName>
    <definedName name="__ORO11" localSheetId="1">#REF!</definedName>
    <definedName name="__ORO11" localSheetId="3">#REF!</definedName>
    <definedName name="__ORO11" localSheetId="13">#REF!</definedName>
    <definedName name="__ORO11">#REF!</definedName>
    <definedName name="__ORO12" localSheetId="25">#REF!</definedName>
    <definedName name="__ORO12" localSheetId="36">#REF!</definedName>
    <definedName name="__ORO12" localSheetId="1">#REF!</definedName>
    <definedName name="__ORO12" localSheetId="3">#REF!</definedName>
    <definedName name="__ORO12" localSheetId="13">#REF!</definedName>
    <definedName name="__ORO12">#REF!</definedName>
    <definedName name="__ORO13" localSheetId="25">#REF!</definedName>
    <definedName name="__ORO13" localSheetId="36">#REF!</definedName>
    <definedName name="__ORO13" localSheetId="1">#REF!</definedName>
    <definedName name="__ORO13" localSheetId="3">#REF!</definedName>
    <definedName name="__ORO13" localSheetId="13">#REF!</definedName>
    <definedName name="__ORO13">#REF!</definedName>
    <definedName name="__ORO14" localSheetId="25">#REF!</definedName>
    <definedName name="__ORO14" localSheetId="36">#REF!</definedName>
    <definedName name="__ORO14" localSheetId="1">#REF!</definedName>
    <definedName name="__ORO14" localSheetId="3">#REF!</definedName>
    <definedName name="__ORO14" localSheetId="13">#REF!</definedName>
    <definedName name="__ORO14">#REF!</definedName>
    <definedName name="__ORO15" localSheetId="25">#REF!</definedName>
    <definedName name="__ORO15" localSheetId="36">#REF!</definedName>
    <definedName name="__ORO15" localSheetId="1">#REF!</definedName>
    <definedName name="__ORO15" localSheetId="3">#REF!</definedName>
    <definedName name="__ORO15" localSheetId="13">#REF!</definedName>
    <definedName name="__ORO15">#REF!</definedName>
    <definedName name="__ORO16" localSheetId="25">#REF!</definedName>
    <definedName name="__ORO16" localSheetId="36">#REF!</definedName>
    <definedName name="__ORO16" localSheetId="1">#REF!</definedName>
    <definedName name="__ORO16" localSheetId="3">#REF!</definedName>
    <definedName name="__ORO16" localSheetId="13">#REF!</definedName>
    <definedName name="__ORO16">#REF!</definedName>
    <definedName name="__ORO17" localSheetId="25">#REF!</definedName>
    <definedName name="__ORO17" localSheetId="36">#REF!</definedName>
    <definedName name="__ORO17" localSheetId="1">#REF!</definedName>
    <definedName name="__ORO17" localSheetId="3">#REF!</definedName>
    <definedName name="__ORO17" localSheetId="13">#REF!</definedName>
    <definedName name="__ORO17">#REF!</definedName>
    <definedName name="__ORO18" localSheetId="25">#REF!</definedName>
    <definedName name="__ORO18" localSheetId="36">#REF!</definedName>
    <definedName name="__ORO18" localSheetId="1">#REF!</definedName>
    <definedName name="__ORO18" localSheetId="3">#REF!</definedName>
    <definedName name="__ORO18" localSheetId="13">#REF!</definedName>
    <definedName name="__ORO18">#REF!</definedName>
    <definedName name="__ORO19" localSheetId="25">#REF!</definedName>
    <definedName name="__ORO19" localSheetId="36">#REF!</definedName>
    <definedName name="__ORO19" localSheetId="1">#REF!</definedName>
    <definedName name="__ORO19" localSheetId="3">#REF!</definedName>
    <definedName name="__ORO19" localSheetId="13">#REF!</definedName>
    <definedName name="__ORO19">#REF!</definedName>
    <definedName name="__PJ50" localSheetId="25">#REF!</definedName>
    <definedName name="__PJ50" localSheetId="36">#REF!</definedName>
    <definedName name="__PJ50" localSheetId="1">#REF!</definedName>
    <definedName name="__PJ50" localSheetId="3">#REF!</definedName>
    <definedName name="__PJ50" localSheetId="13">#REF!</definedName>
    <definedName name="__PJ50">#REF!</definedName>
    <definedName name="__pj51" localSheetId="25">#REF!</definedName>
    <definedName name="__pj51" localSheetId="36">#REF!</definedName>
    <definedName name="__pj51" localSheetId="1">#REF!</definedName>
    <definedName name="__pj51" localSheetId="3">#REF!</definedName>
    <definedName name="__pj51" localSheetId="13">#REF!</definedName>
    <definedName name="__pj51">#REF!</definedName>
    <definedName name="__PMT5671" localSheetId="25">[4]MEMORIAS!#REF!</definedName>
    <definedName name="__PMT5671" localSheetId="36">[4]MEMORIAS!#REF!</definedName>
    <definedName name="__PMT5671" localSheetId="17">[5]MEMORIAS!#REF!</definedName>
    <definedName name="__PMT5671" localSheetId="18">[5]MEMORIAS!#REF!</definedName>
    <definedName name="__PMT5671" localSheetId="19">[5]MEMORIAS!#REF!</definedName>
    <definedName name="__PMT5671" localSheetId="14">[5]MEMORIAS!#REF!</definedName>
    <definedName name="__PMT5671" localSheetId="15">[5]MEMORIAS!#REF!</definedName>
    <definedName name="__PMT5671">[4]MEMORIAS!#REF!</definedName>
    <definedName name="__PMT5805" localSheetId="25">[4]MEMORIAS!#REF!</definedName>
    <definedName name="__PMT5805" localSheetId="36">[4]MEMORIAS!#REF!</definedName>
    <definedName name="__PMT5805" localSheetId="17">[5]MEMORIAS!#REF!</definedName>
    <definedName name="__PMT5805" localSheetId="18">[5]MEMORIAS!#REF!</definedName>
    <definedName name="__PMT5805" localSheetId="19">[5]MEMORIAS!#REF!</definedName>
    <definedName name="__PMT5805" localSheetId="14">[5]MEMORIAS!#REF!</definedName>
    <definedName name="__PMT5805" localSheetId="15">[5]MEMORIAS!#REF!</definedName>
    <definedName name="__PMT5805">[4]MEMORIAS!#REF!</definedName>
    <definedName name="__PMT5806" localSheetId="25">[4]MEMORIAS!#REF!</definedName>
    <definedName name="__PMT5806" localSheetId="36">[4]MEMORIAS!#REF!</definedName>
    <definedName name="__PMT5806" localSheetId="17">[5]MEMORIAS!#REF!</definedName>
    <definedName name="__PMT5806" localSheetId="18">[5]MEMORIAS!#REF!</definedName>
    <definedName name="__PMT5806" localSheetId="19">[5]MEMORIAS!#REF!</definedName>
    <definedName name="__PMT5806" localSheetId="14">[5]MEMORIAS!#REF!</definedName>
    <definedName name="__PMT5806" localSheetId="15">[5]MEMORIAS!#REF!</definedName>
    <definedName name="__PMT5806">[4]MEMORIAS!#REF!</definedName>
    <definedName name="__PMT5815" localSheetId="25">[4]MEMORIAS!#REF!</definedName>
    <definedName name="__PMT5815" localSheetId="36">[4]MEMORIAS!#REF!</definedName>
    <definedName name="__PMT5815" localSheetId="17">[5]MEMORIAS!#REF!</definedName>
    <definedName name="__PMT5815" localSheetId="18">[5]MEMORIAS!#REF!</definedName>
    <definedName name="__PMT5815" localSheetId="19">[5]MEMORIAS!#REF!</definedName>
    <definedName name="__PMT5815" localSheetId="14">[5]MEMORIAS!#REF!</definedName>
    <definedName name="__PMT5815" localSheetId="15">[5]MEMORIAS!#REF!</definedName>
    <definedName name="__PMT5815">[4]MEMORIAS!#REF!</definedName>
    <definedName name="__PMT5820" localSheetId="25">[4]MEMORIAS!#REF!</definedName>
    <definedName name="__PMT5820" localSheetId="36">[4]MEMORIAS!#REF!</definedName>
    <definedName name="__PMT5820" localSheetId="17">[5]MEMORIAS!#REF!</definedName>
    <definedName name="__PMT5820" localSheetId="18">[5]MEMORIAS!#REF!</definedName>
    <definedName name="__PMT5820" localSheetId="19">[5]MEMORIAS!#REF!</definedName>
    <definedName name="__PMT5820" localSheetId="14">[5]MEMORIAS!#REF!</definedName>
    <definedName name="__PMT5820" localSheetId="15">[5]MEMORIAS!#REF!</definedName>
    <definedName name="__PMT5820">[4]MEMORIAS!#REF!</definedName>
    <definedName name="__PR1" localSheetId="23">#REF!</definedName>
    <definedName name="__PR1" localSheetId="25">#REF!</definedName>
    <definedName name="__PR1" localSheetId="27">#REF!</definedName>
    <definedName name="__PR1" localSheetId="36">#REF!</definedName>
    <definedName name="__PR1" localSheetId="39">#REF!</definedName>
    <definedName name="__PR1" localSheetId="40">#REF!</definedName>
    <definedName name="__PR1" localSheetId="41">#REF!</definedName>
    <definedName name="__PR1" localSheetId="42">#REF!</definedName>
    <definedName name="__PR1" localSheetId="2">#REF!</definedName>
    <definedName name="__PR1" localSheetId="1">[24]PRECIOS!$A:$E</definedName>
    <definedName name="__PR1" localSheetId="3">[24]PRECIOS!$A:$E</definedName>
    <definedName name="__PR1" localSheetId="13">[24]PRECIOS!$A:$E</definedName>
    <definedName name="__PR1" localSheetId="16">[25]PRECIOS!$A$1:$E$65536</definedName>
    <definedName name="__PR1">#REF!</definedName>
    <definedName name="__PZ15" localSheetId="16">#REF!</definedName>
    <definedName name="__PZ15">#REF!</definedName>
    <definedName name="__PZ20">#REF!</definedName>
    <definedName name="__PZ30">#REF!</definedName>
    <definedName name="__PZ40">#REF!</definedName>
    <definedName name="__PZ50">#REF!</definedName>
    <definedName name="__r" localSheetId="25">#REF!</definedName>
    <definedName name="__r" localSheetId="36">#REF!</definedName>
    <definedName name="__r" localSheetId="2">#REF!</definedName>
    <definedName name="__r" localSheetId="1">#REF!</definedName>
    <definedName name="__r" localSheetId="3">#REF!</definedName>
    <definedName name="__r" localSheetId="13">#REF!</definedName>
    <definedName name="__r" localSheetId="16">[26]C!$C$9</definedName>
    <definedName name="__r">#REF!</definedName>
    <definedName name="__rc" localSheetId="25">#REF!</definedName>
    <definedName name="__rc" localSheetId="36">#REF!</definedName>
    <definedName name="__rc" localSheetId="1">#REF!</definedName>
    <definedName name="__rc" localSheetId="3">#REF!</definedName>
    <definedName name="__rc" localSheetId="13">#REF!</definedName>
    <definedName name="__rc" localSheetId="16">#REF!</definedName>
    <definedName name="__rc">#REF!</definedName>
    <definedName name="__RD43" localSheetId="16">[3]APU!#REF!</definedName>
    <definedName name="__RD43">[3]APU!#REF!</definedName>
    <definedName name="__RD63">[3]APU!#REF!</definedName>
    <definedName name="__RD64">[3]APU!#REF!</definedName>
    <definedName name="__RD83">[3]APU!#REF!</definedName>
    <definedName name="__RD84">[3]APU!#REF!</definedName>
    <definedName name="__RD86">[3]APU!#REF!</definedName>
    <definedName name="__SBC1">[22]INV!$A$12:$D$15</definedName>
    <definedName name="__SBC3">[22]INV!$F$12:$I$15</definedName>
    <definedName name="__SBC5">[22]INV!$K$12:$N$15</definedName>
    <definedName name="__SY106">[3]APU!$J$2338</definedName>
    <definedName name="__SY126" localSheetId="16">#REF!</definedName>
    <definedName name="__SY126">#REF!</definedName>
    <definedName name="__SY166">#REF!</definedName>
    <definedName name="__SY186">#REF!</definedName>
    <definedName name="__SY206">#REF!</definedName>
    <definedName name="__SY86">#REF!</definedName>
    <definedName name="__TA3">[3]APU!#REF!</definedName>
    <definedName name="__TA4">[3]APU!#REF!</definedName>
    <definedName name="__tab1" localSheetId="25">#REF!</definedName>
    <definedName name="__tab1" localSheetId="36">#REF!</definedName>
    <definedName name="__tab1" localSheetId="1">#REF!</definedName>
    <definedName name="__tab1" localSheetId="3">#REF!</definedName>
    <definedName name="__tab1" localSheetId="13">#REF!</definedName>
    <definedName name="__tab1" localSheetId="16">#REF!</definedName>
    <definedName name="__tab1">#REF!</definedName>
    <definedName name="__tab2" localSheetId="25">#REF!</definedName>
    <definedName name="__tab2" localSheetId="36">#REF!</definedName>
    <definedName name="__tab2" localSheetId="1">#REF!</definedName>
    <definedName name="__tab2" localSheetId="3">#REF!</definedName>
    <definedName name="__tab2" localSheetId="13">#REF!</definedName>
    <definedName name="__tab2">#REF!</definedName>
    <definedName name="__tab3" localSheetId="25">#REF!</definedName>
    <definedName name="__tab3" localSheetId="36">#REF!</definedName>
    <definedName name="__tab3" localSheetId="1">#REF!</definedName>
    <definedName name="__tab3" localSheetId="3">#REF!</definedName>
    <definedName name="__tab3" localSheetId="13">#REF!</definedName>
    <definedName name="__tab3">#REF!</definedName>
    <definedName name="__TAB4" localSheetId="25">#REF!</definedName>
    <definedName name="__TAB4" localSheetId="36">#REF!</definedName>
    <definedName name="__TAB4" localSheetId="1">#REF!</definedName>
    <definedName name="__TAB4" localSheetId="3">#REF!</definedName>
    <definedName name="__TAB4" localSheetId="13">#REF!</definedName>
    <definedName name="__TAB4">#REF!</definedName>
    <definedName name="__TCN1" localSheetId="25">#REF!</definedName>
    <definedName name="__TCN1" localSheetId="36">#REF!</definedName>
    <definedName name="__TCN1" localSheetId="1">#REF!</definedName>
    <definedName name="__TCN1" localSheetId="3">#REF!</definedName>
    <definedName name="__TCN1" localSheetId="13">#REF!</definedName>
    <definedName name="__TCN1">#REF!</definedName>
    <definedName name="__TCN2" localSheetId="25">#REF!</definedName>
    <definedName name="__TCN2" localSheetId="36">#REF!</definedName>
    <definedName name="__TCN2" localSheetId="1">#REF!</definedName>
    <definedName name="__TCN2" localSheetId="3">#REF!</definedName>
    <definedName name="__TCN2" localSheetId="13">#REF!</definedName>
    <definedName name="__TCN2">#REF!</definedName>
    <definedName name="__TE10">[3]APU!#REF!</definedName>
    <definedName name="__TE103">[3]APU!#REF!</definedName>
    <definedName name="__TE104">[3]APU!#REF!</definedName>
    <definedName name="__TE106">[3]APU!#REF!</definedName>
    <definedName name="__TE108">[3]APU!#REF!</definedName>
    <definedName name="__TE12">[3]APU!#REF!</definedName>
    <definedName name="__TE1210">[3]APU!#REF!</definedName>
    <definedName name="__TE123">[3]APU!#REF!</definedName>
    <definedName name="__TE124">[3]APU!#REF!</definedName>
    <definedName name="__TE126">[3]APU!#REF!</definedName>
    <definedName name="__TE128">[3]APU!#REF!</definedName>
    <definedName name="__TE3">[3]APU!#REF!</definedName>
    <definedName name="__TE4">[3]APU!#REF!</definedName>
    <definedName name="__TE43">[3]APU!#REF!</definedName>
    <definedName name="__TE6">[3]APU!#REF!</definedName>
    <definedName name="__TE63">[3]APU!#REF!</definedName>
    <definedName name="__TE64">[3]APU!#REF!</definedName>
    <definedName name="__TE8">[3]APU!#REF!</definedName>
    <definedName name="__TE83">[3]APU!#REF!</definedName>
    <definedName name="__TE84">[3]APU!#REF!</definedName>
    <definedName name="__TE86">[3]APU!#REF!</definedName>
    <definedName name="__TP10">[3]APU!#REF!</definedName>
    <definedName name="__TP12">[3]APU!#REF!</definedName>
    <definedName name="__TP3">[3]APU!#REF!</definedName>
    <definedName name="__TP4">[3]APU!#REF!</definedName>
    <definedName name="__TP6">[3]APU!#REF!</definedName>
    <definedName name="__TP8">[3]APU!#REF!</definedName>
    <definedName name="__TS10">[3]APU!$J$2014</definedName>
    <definedName name="__TS12" localSheetId="16">#REF!</definedName>
    <definedName name="__TS12">#REF!</definedName>
    <definedName name="__TS16">#REF!</definedName>
    <definedName name="__TS18">#REF!</definedName>
    <definedName name="__TS20">#REF!</definedName>
    <definedName name="__TS24">#REF!</definedName>
    <definedName name="__TS27">#REF!</definedName>
    <definedName name="__TS30">[10]APU!$J$2713</definedName>
    <definedName name="__TS33" localSheetId="16">#REF!</definedName>
    <definedName name="__TS33">#REF!</definedName>
    <definedName name="__TS36">#REF!</definedName>
    <definedName name="__TS39">#REF!</definedName>
    <definedName name="__TS42">#REF!</definedName>
    <definedName name="__TS45">#REF!</definedName>
    <definedName name="__TS6">#REF!</definedName>
    <definedName name="__TS8">#REF!</definedName>
    <definedName name="__URA10">[3]APU!#REF!</definedName>
    <definedName name="__URA12">[3]APU!#REF!</definedName>
    <definedName name="__URA3">[3]APU!#REF!</definedName>
    <definedName name="__URA4">[3]APU!#REF!</definedName>
    <definedName name="__URA6">[3]APU!#REF!</definedName>
    <definedName name="__URA8">[3]APU!#REF!</definedName>
    <definedName name="__URE10">[3]APU!#REF!</definedName>
    <definedName name="__URE12">[3]APU!#REF!</definedName>
    <definedName name="__URE3">[3]APU!#REF!</definedName>
    <definedName name="__URE4">[3]APU!#REF!</definedName>
    <definedName name="__URE6">[3]APU!#REF!</definedName>
    <definedName name="__URE8">[3]APU!#REF!</definedName>
    <definedName name="__us24" localSheetId="16">#REF!</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VCE10">[3]APU!#REF!</definedName>
    <definedName name="__VCE3">[3]APU!#REF!</definedName>
    <definedName name="__VCE4">[3]APU!#REF!</definedName>
    <definedName name="__VCE6">[3]APU!#REF!</definedName>
    <definedName name="__VCE8">[3]APU!#REF!</definedName>
    <definedName name="__Vol1" localSheetId="17">[11]Item!$A:$D</definedName>
    <definedName name="__Vol1" localSheetId="18">[11]Item!$A:$D</definedName>
    <definedName name="__Vol1" localSheetId="19">[11]Item!$A:$D</definedName>
    <definedName name="__Vol1" localSheetId="14">[11]Item!$A:$D</definedName>
    <definedName name="__Vol1" localSheetId="15">[11]Item!$A:$D</definedName>
    <definedName name="__Vol1">[12]Item!$A:$D</definedName>
    <definedName name="__xlfn.BAHTTEXT" hidden="1">#NAME?</definedName>
    <definedName name="__xlnm.Print_Area_1" localSheetId="16">#REF!</definedName>
    <definedName name="__xlnm.Print_Area_1">#REF!</definedName>
    <definedName name="__xlnm.Print_Area_2">#REF!</definedName>
    <definedName name="__xlnm.Print_Titles_1">#REF!</definedName>
    <definedName name="_1_1__APU" localSheetId="25">#REF!</definedName>
    <definedName name="_1_1__APU" localSheetId="36">#REF!</definedName>
    <definedName name="_1_1__APU" localSheetId="1">#REF!</definedName>
    <definedName name="_1_1__APU" localSheetId="3">#REF!</definedName>
    <definedName name="_1_1__APU" localSheetId="13">#REF!</definedName>
    <definedName name="_1_1__APU">#REF!</definedName>
    <definedName name="_12__Excel_BuiltIn_Print_Area_2">#REF!</definedName>
    <definedName name="_15_Excel_BuiltIn_Print_Area_2">#REF!</definedName>
    <definedName name="_19Excel_BuiltIn_Print_Area_1_1_1" localSheetId="25">#REF!</definedName>
    <definedName name="_19Excel_BuiltIn_Print_Area_1_1_1" localSheetId="36">#REF!</definedName>
    <definedName name="_19Excel_BuiltIn_Print_Area_1_1_1" localSheetId="1">#REF!</definedName>
    <definedName name="_19Excel_BuiltIn_Print_Area_1_1_1" localSheetId="3">#REF!</definedName>
    <definedName name="_19Excel_BuiltIn_Print_Area_1_1_1" localSheetId="13">#REF!</definedName>
    <definedName name="_19Excel_BuiltIn_Print_Area_1_1_1">#REF!</definedName>
    <definedName name="_1Excel_BuiltIn_Print_Area_1_1" localSheetId="25">#REF!</definedName>
    <definedName name="_1Excel_BuiltIn_Print_Area_1_1" localSheetId="36">#REF!</definedName>
    <definedName name="_1Excel_BuiltIn_Print_Area_1_1" localSheetId="1">#REF!</definedName>
    <definedName name="_1Excel_BuiltIn_Print_Area_1_1" localSheetId="3">#REF!</definedName>
    <definedName name="_1Excel_BuiltIn_Print_Area_1_1" localSheetId="13">#REF!</definedName>
    <definedName name="_1Excel_BuiltIn_Print_Area_1_1">#REF!</definedName>
    <definedName name="_1Excel_BuiltIn_Print_Area_1_1_1" localSheetId="25">#REF!</definedName>
    <definedName name="_1Excel_BuiltIn_Print_Area_1_1_1" localSheetId="36">#REF!</definedName>
    <definedName name="_1Excel_BuiltIn_Print_Area_1_1_1" localSheetId="1">#REF!</definedName>
    <definedName name="_1Excel_BuiltIn_Print_Area_1_1_1" localSheetId="3">#REF!</definedName>
    <definedName name="_1Excel_BuiltIn_Print_Area_1_1_1" localSheetId="13">#REF!</definedName>
    <definedName name="_1Excel_BuiltIn_Print_Area_1_1_1">#REF!</definedName>
    <definedName name="_1Sin_nombre" localSheetId="2">#REF!</definedName>
    <definedName name="_1Sin_nombre">#REF!</definedName>
    <definedName name="_25Excel_BuiltIn_Print_Titles_1_1_1_1" localSheetId="25">#REF!</definedName>
    <definedName name="_25Excel_BuiltIn_Print_Titles_1_1_1_1" localSheetId="36">#REF!</definedName>
    <definedName name="_25Excel_BuiltIn_Print_Titles_1_1_1_1" localSheetId="1">#REF!</definedName>
    <definedName name="_25Excel_BuiltIn_Print_Titles_1_1_1_1" localSheetId="3">#REF!</definedName>
    <definedName name="_25Excel_BuiltIn_Print_Titles_1_1_1_1" localSheetId="13">#REF!</definedName>
    <definedName name="_25Excel_BuiltIn_Print_Titles_1_1_1_1">#REF!</definedName>
    <definedName name="_2Excel_BuiltIn_Print_Titles_1_1_1_1" localSheetId="25">#REF!</definedName>
    <definedName name="_2Excel_BuiltIn_Print_Titles_1_1_1_1" localSheetId="36">#REF!</definedName>
    <definedName name="_2Excel_BuiltIn_Print_Titles_1_1_1_1" localSheetId="1">#REF!</definedName>
    <definedName name="_2Excel_BuiltIn_Print_Titles_1_1_1_1" localSheetId="3">#REF!</definedName>
    <definedName name="_2Excel_BuiltIn_Print_Titles_1_1_1_1" localSheetId="13">#REF!</definedName>
    <definedName name="_2Excel_BuiltIn_Print_Titles_1_1_1_1">#REF!</definedName>
    <definedName name="_3_____Excel_BuiltIn_Print_Area_2">#REF!</definedName>
    <definedName name="_6____Excel_BuiltIn_Print_Area_2">#REF!</definedName>
    <definedName name="_9___Excel_BuiltIn_Print_Area_2">#REF!</definedName>
    <definedName name="_A" localSheetId="2">#REF!</definedName>
    <definedName name="_A">[27]FORMULACION!$C$39</definedName>
    <definedName name="_a1" localSheetId="25">#REF!</definedName>
    <definedName name="_a1" localSheetId="36">#REF!</definedName>
    <definedName name="_a1" localSheetId="2" hidden="1">{"TAB1",#N/A,TRUE,"GENERAL";"TAB2",#N/A,TRUE,"GENERAL";"TAB3",#N/A,TRUE,"GENERAL";"TAB4",#N/A,TRUE,"GENERAL";"TAB5",#N/A,TRUE,"GENERAL"}</definedName>
    <definedName name="_a1" localSheetId="1">#REF!</definedName>
    <definedName name="_a1" localSheetId="3">#REF!</definedName>
    <definedName name="_a1" localSheetId="13">#REF!</definedName>
    <definedName name="_a1">#REF!</definedName>
    <definedName name="_a1_1" localSheetId="25">#REF!</definedName>
    <definedName name="_a1_1" localSheetId="36">#REF!</definedName>
    <definedName name="_a1_1" localSheetId="1">#REF!</definedName>
    <definedName name="_a1_1" localSheetId="3">#REF!</definedName>
    <definedName name="_a1_1" localSheetId="13">#REF!</definedName>
    <definedName name="_a1_1">#REF!</definedName>
    <definedName name="_A17000" localSheetId="25">#REF!</definedName>
    <definedName name="_A17000" localSheetId="36">#REF!</definedName>
    <definedName name="_A17000" localSheetId="1">#REF!</definedName>
    <definedName name="_A17000" localSheetId="3">#REF!</definedName>
    <definedName name="_A17000" localSheetId="13">#REF!</definedName>
    <definedName name="_A17000">#REF!</definedName>
    <definedName name="_A20000" localSheetId="25">#REF!</definedName>
    <definedName name="_A20000" localSheetId="36">#REF!</definedName>
    <definedName name="_A20000" localSheetId="1">#REF!</definedName>
    <definedName name="_A20000" localSheetId="3">#REF!</definedName>
    <definedName name="_A20000" localSheetId="13">#REF!</definedName>
    <definedName name="_A20000">#REF!</definedName>
    <definedName name="_a3" localSheetId="25">#REF!</definedName>
    <definedName name="_a3" localSheetId="36">#REF!</definedName>
    <definedName name="_a3" localSheetId="2" hidden="1">{"TAB1",#N/A,TRUE,"GENERAL";"TAB2",#N/A,TRUE,"GENERAL";"TAB3",#N/A,TRUE,"GENERAL";"TAB4",#N/A,TRUE,"GENERAL";"TAB5",#N/A,TRUE,"GENERAL"}</definedName>
    <definedName name="_a3" localSheetId="1">#REF!</definedName>
    <definedName name="_a3" localSheetId="3">#REF!</definedName>
    <definedName name="_a3" localSheetId="13">#REF!</definedName>
    <definedName name="_a3">#REF!</definedName>
    <definedName name="_a3_1" localSheetId="25">#REF!</definedName>
    <definedName name="_a3_1" localSheetId="36">#REF!</definedName>
    <definedName name="_a3_1" localSheetId="1">#REF!</definedName>
    <definedName name="_a3_1" localSheetId="3">#REF!</definedName>
    <definedName name="_a3_1" localSheetId="13">#REF!</definedName>
    <definedName name="_a3_1">#REF!</definedName>
    <definedName name="_A30000" localSheetId="25">#REF!</definedName>
    <definedName name="_A30000" localSheetId="36">#REF!</definedName>
    <definedName name="_A30000" localSheetId="1">#REF!</definedName>
    <definedName name="_A30000" localSheetId="3">#REF!</definedName>
    <definedName name="_A30000" localSheetId="13">#REF!</definedName>
    <definedName name="_A30000">#REF!</definedName>
    <definedName name="_a4" localSheetId="25">#REF!</definedName>
    <definedName name="_a4" localSheetId="36">#REF!</definedName>
    <definedName name="_a4" localSheetId="2" hidden="1">{"via1",#N/A,TRUE,"general";"via2",#N/A,TRUE,"general";"via3",#N/A,TRUE,"general"}</definedName>
    <definedName name="_a4" localSheetId="1">#REF!</definedName>
    <definedName name="_a4" localSheetId="3">#REF!</definedName>
    <definedName name="_a4" localSheetId="13">#REF!</definedName>
    <definedName name="_a4">#REF!</definedName>
    <definedName name="_a4_1" localSheetId="25">#REF!</definedName>
    <definedName name="_a4_1" localSheetId="36">#REF!</definedName>
    <definedName name="_a4_1" localSheetId="1">#REF!</definedName>
    <definedName name="_a4_1" localSheetId="3">#REF!</definedName>
    <definedName name="_a4_1" localSheetId="13">#REF!</definedName>
    <definedName name="_a4_1">#REF!</definedName>
    <definedName name="_a5" localSheetId="25">#REF!</definedName>
    <definedName name="_a5" localSheetId="36">#REF!</definedName>
    <definedName name="_a5" localSheetId="2" hidden="1">{"TAB1",#N/A,TRUE,"GENERAL";"TAB2",#N/A,TRUE,"GENERAL";"TAB3",#N/A,TRUE,"GENERAL";"TAB4",#N/A,TRUE,"GENERAL";"TAB5",#N/A,TRUE,"GENERAL"}</definedName>
    <definedName name="_a5" localSheetId="1">#REF!</definedName>
    <definedName name="_a5" localSheetId="3">#REF!</definedName>
    <definedName name="_a5" localSheetId="13">#REF!</definedName>
    <definedName name="_a5">#REF!</definedName>
    <definedName name="_a5_1" localSheetId="25">#REF!</definedName>
    <definedName name="_a5_1" localSheetId="36">#REF!</definedName>
    <definedName name="_a5_1" localSheetId="1">#REF!</definedName>
    <definedName name="_a5_1" localSheetId="3">#REF!</definedName>
    <definedName name="_a5_1" localSheetId="13">#REF!</definedName>
    <definedName name="_a5_1">#REF!</definedName>
    <definedName name="_a6" localSheetId="25">#REF!</definedName>
    <definedName name="_a6" localSheetId="36">#REF!</definedName>
    <definedName name="_a6" localSheetId="2" hidden="1">{"TAB1",#N/A,TRUE,"GENERAL";"TAB2",#N/A,TRUE,"GENERAL";"TAB3",#N/A,TRUE,"GENERAL";"TAB4",#N/A,TRUE,"GENERAL";"TAB5",#N/A,TRUE,"GENERAL"}</definedName>
    <definedName name="_a6" localSheetId="1">#REF!</definedName>
    <definedName name="_a6" localSheetId="3">#REF!</definedName>
    <definedName name="_a6" localSheetId="13">#REF!</definedName>
    <definedName name="_a6">#REF!</definedName>
    <definedName name="_a6_1" localSheetId="25">#REF!</definedName>
    <definedName name="_a6_1" localSheetId="36">#REF!</definedName>
    <definedName name="_a6_1" localSheetId="1">#REF!</definedName>
    <definedName name="_a6_1" localSheetId="3">#REF!</definedName>
    <definedName name="_a6_1" localSheetId="13">#REF!</definedName>
    <definedName name="_a6_1">#REF!</definedName>
    <definedName name="_Adi2" localSheetId="2">#REF!</definedName>
    <definedName name="_Adi2" localSheetId="16">[16]Sábana!#REF!</definedName>
    <definedName name="_Adi2">[16]Sábana!#REF!</definedName>
    <definedName name="_Adi3" localSheetId="2">#REF!</definedName>
    <definedName name="_Adi3" localSheetId="16">[16]Sábana!#REF!</definedName>
    <definedName name="_Adi3">[16]Sábana!#REF!</definedName>
    <definedName name="_Ady1" localSheetId="2">#REF!</definedName>
    <definedName name="_Ady1">[17]Sábana!#REF!</definedName>
    <definedName name="_Ady2" localSheetId="2">#REF!</definedName>
    <definedName name="_Ady2">[17]Sábana!#REF!</definedName>
    <definedName name="_Ady3" localSheetId="2">#REF!</definedName>
    <definedName name="_Ady3">[17]Sábana!#REF!</definedName>
    <definedName name="_AFC1">[22]INV!$A$25:$D$28</definedName>
    <definedName name="_AFC3">[22]INV!$F$25:$I$28</definedName>
    <definedName name="_AFC5">[22]INV!$K$25:$N$28</definedName>
    <definedName name="_aiu2">[7]AIU!$J$105</definedName>
    <definedName name="_Alt2" localSheetId="2">#REF!</definedName>
    <definedName name="_Alt2" localSheetId="16">[16]Sábana!#REF!</definedName>
    <definedName name="_Alt2">[16]Sábana!#REF!</definedName>
    <definedName name="_Alt3" localSheetId="2">#REF!</definedName>
    <definedName name="_Alt3" localSheetId="16">[16]Sábana!#REF!</definedName>
    <definedName name="_Alt3">[16]Sábana!#REF!</definedName>
    <definedName name="_And1" localSheetId="2">#REF!</definedName>
    <definedName name="_And1">[17]Sábana!#REF!</definedName>
    <definedName name="_And2" localSheetId="2">#REF!</definedName>
    <definedName name="_And2">[17]Sábana!#REF!</definedName>
    <definedName name="_And3" localSheetId="2">#REF!</definedName>
    <definedName name="_And3">[17]Sábana!#REF!</definedName>
    <definedName name="_Ant2" localSheetId="2">#REF!</definedName>
    <definedName name="_Ant2">[17]Sábana!#REF!</definedName>
    <definedName name="_Ant3" localSheetId="2">#REF!</definedName>
    <definedName name="_Ant3">[17]Sábana!#REF!</definedName>
    <definedName name="_apu1" localSheetId="25">[2]INSUMOS!#REF!</definedName>
    <definedName name="_apu1" localSheetId="36">[2]INSUMOS!#REF!</definedName>
    <definedName name="_apu1" localSheetId="17">[2]INSUMOS!#REF!</definedName>
    <definedName name="_apu1" localSheetId="18">[2]INSUMOS!#REF!</definedName>
    <definedName name="_apu1" localSheetId="19">[2]INSUMOS!#REF!</definedName>
    <definedName name="_apu1" localSheetId="14">[2]INSUMOS!#REF!</definedName>
    <definedName name="_apu1" localSheetId="15">[2]INSUMOS!#REF!</definedName>
    <definedName name="_apu1">[2]INSUMOS!#REF!</definedName>
    <definedName name="_apu10000" localSheetId="25">#REF!</definedName>
    <definedName name="_apu10000" localSheetId="36">#REF!</definedName>
    <definedName name="_apu10000">#REF!</definedName>
    <definedName name="_apu100001" localSheetId="25">#REF!</definedName>
    <definedName name="_apu100001" localSheetId="36">#REF!</definedName>
    <definedName name="_apu100001">#REF!</definedName>
    <definedName name="_APU221" localSheetId="25">#REF!</definedName>
    <definedName name="_APU221" localSheetId="36">#REF!</definedName>
    <definedName name="_APU221" localSheetId="1">#REF!</definedName>
    <definedName name="_APU221" localSheetId="3">#REF!</definedName>
    <definedName name="_APU221" localSheetId="13">#REF!</definedName>
    <definedName name="_APU221" localSheetId="16">#REF!</definedName>
    <definedName name="_APU221">#REF!</definedName>
    <definedName name="_APU233335" localSheetId="4">[28]!absc</definedName>
    <definedName name="_APU233335" localSheetId="23">[28]!absc</definedName>
    <definedName name="_APU233335" localSheetId="25">[28]!absc</definedName>
    <definedName name="_APU233335" localSheetId="27">[28]!absc</definedName>
    <definedName name="_APU233335" localSheetId="29">[28]!absc</definedName>
    <definedName name="_APU233335" localSheetId="30">[28]!absc</definedName>
    <definedName name="_APU233335" localSheetId="31">[28]!absc</definedName>
    <definedName name="_APU233335" localSheetId="32">[28]!absc</definedName>
    <definedName name="_APU233335" localSheetId="33">[28]!absc</definedName>
    <definedName name="_APU233335" localSheetId="34">[28]!absc</definedName>
    <definedName name="_APU233335" localSheetId="36">[28]!absc</definedName>
    <definedName name="_APU233335" localSheetId="41">[28]!absc</definedName>
    <definedName name="_APU233335" localSheetId="18">[28]!absc</definedName>
    <definedName name="_APU233335" localSheetId="6">[28]!absc</definedName>
    <definedName name="_APU233335" localSheetId="7">[28]!absc</definedName>
    <definedName name="_APU233335" localSheetId="14">[28]!absc</definedName>
    <definedName name="_APU233335" localSheetId="3">[28]!absc</definedName>
    <definedName name="_APU233335">[28]!absc</definedName>
    <definedName name="_APU465" localSheetId="4">[28]!absc</definedName>
    <definedName name="_APU465" localSheetId="23">[28]!absc</definedName>
    <definedName name="_APU465" localSheetId="25">[28]!absc</definedName>
    <definedName name="_APU465" localSheetId="27">[28]!absc</definedName>
    <definedName name="_APU465" localSheetId="29">[28]!absc</definedName>
    <definedName name="_APU465" localSheetId="30">[28]!absc</definedName>
    <definedName name="_APU465" localSheetId="31">[28]!absc</definedName>
    <definedName name="_APU465" localSheetId="32">[28]!absc</definedName>
    <definedName name="_APU465" localSheetId="33">[28]!absc</definedName>
    <definedName name="_APU465" localSheetId="34">[28]!absc</definedName>
    <definedName name="_APU465" localSheetId="36">[28]!absc</definedName>
    <definedName name="_APU465" localSheetId="41">[28]!absc</definedName>
    <definedName name="_APU465" localSheetId="18">[28]!absc</definedName>
    <definedName name="_APU465" localSheetId="6">[28]!absc</definedName>
    <definedName name="_APU465" localSheetId="7">[28]!absc</definedName>
    <definedName name="_APU465" localSheetId="14">[28]!absc</definedName>
    <definedName name="_APU465" localSheetId="1">[28]!absc</definedName>
    <definedName name="_APU465" localSheetId="3">[28]!absc</definedName>
    <definedName name="_APU465" localSheetId="13">[28]!absc</definedName>
    <definedName name="_APU465">[28]!absc</definedName>
    <definedName name="_APU489652345666" localSheetId="4">[28]!absc</definedName>
    <definedName name="_APU489652345666" localSheetId="25">[28]!absc</definedName>
    <definedName name="_APU489652345666" localSheetId="27">[28]!absc</definedName>
    <definedName name="_APU489652345666" localSheetId="29">[28]!absc</definedName>
    <definedName name="_APU489652345666" localSheetId="30">[28]!absc</definedName>
    <definedName name="_APU489652345666" localSheetId="31">[28]!absc</definedName>
    <definedName name="_APU489652345666" localSheetId="32">[28]!absc</definedName>
    <definedName name="_APU489652345666" localSheetId="33">[28]!absc</definedName>
    <definedName name="_APU489652345666" localSheetId="34">[28]!absc</definedName>
    <definedName name="_APU489652345666" localSheetId="36">[28]!absc</definedName>
    <definedName name="_APU489652345666" localSheetId="41">[28]!absc</definedName>
    <definedName name="_APU489652345666" localSheetId="18">[28]!absc</definedName>
    <definedName name="_APU489652345666" localSheetId="6">[28]!absc</definedName>
    <definedName name="_APU489652345666" localSheetId="7">[28]!absc</definedName>
    <definedName name="_APU489652345666" localSheetId="14">[28]!absc</definedName>
    <definedName name="_APU489652345666" localSheetId="3">[28]!absc</definedName>
    <definedName name="_APU489652345666">[28]!absc</definedName>
    <definedName name="_APU589632212585" localSheetId="4">[29]!absc</definedName>
    <definedName name="_APU589632212585" localSheetId="23">[29]!absc</definedName>
    <definedName name="_APU589632212585" localSheetId="25">[29]!absc</definedName>
    <definedName name="_APU589632212585" localSheetId="27">[29]!absc</definedName>
    <definedName name="_APU589632212585" localSheetId="29">[29]!absc</definedName>
    <definedName name="_APU589632212585" localSheetId="30">[29]!absc</definedName>
    <definedName name="_APU589632212585" localSheetId="31">[29]!absc</definedName>
    <definedName name="_APU589632212585" localSheetId="32">[29]!absc</definedName>
    <definedName name="_APU589632212585" localSheetId="33">[29]!absc</definedName>
    <definedName name="_APU589632212585" localSheetId="34">[29]!absc</definedName>
    <definedName name="_APU589632212585" localSheetId="36">[29]!absc</definedName>
    <definedName name="_APU589632212585" localSheetId="41">[29]!absc</definedName>
    <definedName name="_APU589632212585" localSheetId="18">[29]!absc</definedName>
    <definedName name="_APU589632212585" localSheetId="6">[29]!absc</definedName>
    <definedName name="_APU589632212585" localSheetId="7">[29]!absc</definedName>
    <definedName name="_APU589632212585" localSheetId="14">[29]!absc</definedName>
    <definedName name="_APU589632212585" localSheetId="3">[29]!absc</definedName>
    <definedName name="_APU589632212585">[29]!absc</definedName>
    <definedName name="_az" hidden="1">#REF!</definedName>
    <definedName name="_B" localSheetId="2">#REF!</definedName>
    <definedName name="_b" localSheetId="16">#REF!</definedName>
    <definedName name="_b">#REF!</definedName>
    <definedName name="_b2" localSheetId="25">#REF!</definedName>
    <definedName name="_b2" localSheetId="36">#REF!</definedName>
    <definedName name="_b2" localSheetId="2" hidden="1">{"TAB1",#N/A,TRUE,"GENERAL";"TAB2",#N/A,TRUE,"GENERAL";"TAB3",#N/A,TRUE,"GENERAL";"TAB4",#N/A,TRUE,"GENERAL";"TAB5",#N/A,TRUE,"GENERAL"}</definedName>
    <definedName name="_b2" localSheetId="1">#REF!</definedName>
    <definedName name="_b2" localSheetId="3">#REF!</definedName>
    <definedName name="_b2" localSheetId="13">#REF!</definedName>
    <definedName name="_b2">#REF!</definedName>
    <definedName name="_b2_1" localSheetId="25">#REF!</definedName>
    <definedName name="_b2_1" localSheetId="36">#REF!</definedName>
    <definedName name="_b2_1" localSheetId="1">#REF!</definedName>
    <definedName name="_b2_1" localSheetId="3">#REF!</definedName>
    <definedName name="_b2_1" localSheetId="13">#REF!</definedName>
    <definedName name="_b2_1">#REF!</definedName>
    <definedName name="_b3" localSheetId="25">#REF!</definedName>
    <definedName name="_b3" localSheetId="36">#REF!</definedName>
    <definedName name="_b3" localSheetId="2" hidden="1">{"TAB1",#N/A,TRUE,"GENERAL";"TAB2",#N/A,TRUE,"GENERAL";"TAB3",#N/A,TRUE,"GENERAL";"TAB4",#N/A,TRUE,"GENERAL";"TAB5",#N/A,TRUE,"GENERAL"}</definedName>
    <definedName name="_b3" localSheetId="1">#REF!</definedName>
    <definedName name="_b3" localSheetId="3">#REF!</definedName>
    <definedName name="_b3" localSheetId="13">#REF!</definedName>
    <definedName name="_b3">#REF!</definedName>
    <definedName name="_b3_1" localSheetId="25">#REF!</definedName>
    <definedName name="_b3_1" localSheetId="36">#REF!</definedName>
    <definedName name="_b3_1" localSheetId="1">#REF!</definedName>
    <definedName name="_b3_1" localSheetId="3">#REF!</definedName>
    <definedName name="_b3_1" localSheetId="13">#REF!</definedName>
    <definedName name="_b3_1">#REF!</definedName>
    <definedName name="_b4" localSheetId="25">#REF!</definedName>
    <definedName name="_b4" localSheetId="36">#REF!</definedName>
    <definedName name="_b4" localSheetId="2" hidden="1">{"TAB1",#N/A,TRUE,"GENERAL";"TAB2",#N/A,TRUE,"GENERAL";"TAB3",#N/A,TRUE,"GENERAL";"TAB4",#N/A,TRUE,"GENERAL";"TAB5",#N/A,TRUE,"GENERAL"}</definedName>
    <definedName name="_b4" localSheetId="1">#REF!</definedName>
    <definedName name="_b4" localSheetId="3">#REF!</definedName>
    <definedName name="_b4" localSheetId="13">#REF!</definedName>
    <definedName name="_b4">#REF!</definedName>
    <definedName name="_b4_1" localSheetId="25">#REF!</definedName>
    <definedName name="_b4_1" localSheetId="36">#REF!</definedName>
    <definedName name="_b4_1" localSheetId="1">#REF!</definedName>
    <definedName name="_b4_1" localSheetId="3">#REF!</definedName>
    <definedName name="_b4_1" localSheetId="13">#REF!</definedName>
    <definedName name="_b4_1">#REF!</definedName>
    <definedName name="_b5" localSheetId="25">#REF!</definedName>
    <definedName name="_b5" localSheetId="36">#REF!</definedName>
    <definedName name="_b5" localSheetId="2" hidden="1">{"TAB1",#N/A,TRUE,"GENERAL";"TAB2",#N/A,TRUE,"GENERAL";"TAB3",#N/A,TRUE,"GENERAL";"TAB4",#N/A,TRUE,"GENERAL";"TAB5",#N/A,TRUE,"GENERAL"}</definedName>
    <definedName name="_b5" localSheetId="1">#REF!</definedName>
    <definedName name="_b5" localSheetId="3">#REF!</definedName>
    <definedName name="_b5" localSheetId="13">#REF!</definedName>
    <definedName name="_b5">#REF!</definedName>
    <definedName name="_b5_1" localSheetId="25">#REF!</definedName>
    <definedName name="_b5_1" localSheetId="36">#REF!</definedName>
    <definedName name="_b5_1" localSheetId="1">#REF!</definedName>
    <definedName name="_b5_1" localSheetId="3">#REF!</definedName>
    <definedName name="_b5_1" localSheetId="13">#REF!</definedName>
    <definedName name="_b5_1">#REF!</definedName>
    <definedName name="_b6" localSheetId="25">#REF!</definedName>
    <definedName name="_b6" localSheetId="36">#REF!</definedName>
    <definedName name="_b6" localSheetId="2" hidden="1">{"TAB1",#N/A,TRUE,"GENERAL";"TAB2",#N/A,TRUE,"GENERAL";"TAB3",#N/A,TRUE,"GENERAL";"TAB4",#N/A,TRUE,"GENERAL";"TAB5",#N/A,TRUE,"GENERAL"}</definedName>
    <definedName name="_b6" localSheetId="1">#REF!</definedName>
    <definedName name="_b6" localSheetId="3">#REF!</definedName>
    <definedName name="_b6" localSheetId="13">#REF!</definedName>
    <definedName name="_b6">#REF!</definedName>
    <definedName name="_b6_1" localSheetId="25">#REF!</definedName>
    <definedName name="_b6_1" localSheetId="36">#REF!</definedName>
    <definedName name="_b6_1" localSheetId="1">#REF!</definedName>
    <definedName name="_b6_1" localSheetId="3">#REF!</definedName>
    <definedName name="_b6_1" localSheetId="13">#REF!</definedName>
    <definedName name="_b6_1">#REF!</definedName>
    <definedName name="_b7" localSheetId="25">#REF!</definedName>
    <definedName name="_b7" localSheetId="36">#REF!</definedName>
    <definedName name="_b7" localSheetId="2" hidden="1">{"via1",#N/A,TRUE,"general";"via2",#N/A,TRUE,"general";"via3",#N/A,TRUE,"general"}</definedName>
    <definedName name="_b7" localSheetId="1">#REF!</definedName>
    <definedName name="_b7" localSheetId="3">#REF!</definedName>
    <definedName name="_b7" localSheetId="13">#REF!</definedName>
    <definedName name="_b7">#REF!</definedName>
    <definedName name="_b7_1" localSheetId="25">#REF!</definedName>
    <definedName name="_b7_1" localSheetId="36">#REF!</definedName>
    <definedName name="_b7_1" localSheetId="1">#REF!</definedName>
    <definedName name="_b7_1" localSheetId="3">#REF!</definedName>
    <definedName name="_b7_1" localSheetId="13">#REF!</definedName>
    <definedName name="_b7_1">#REF!</definedName>
    <definedName name="_b8" localSheetId="25">#REF!</definedName>
    <definedName name="_b8" localSheetId="36">#REF!</definedName>
    <definedName name="_b8" localSheetId="2" hidden="1">{"via1",#N/A,TRUE,"general";"via2",#N/A,TRUE,"general";"via3",#N/A,TRUE,"general"}</definedName>
    <definedName name="_b8" localSheetId="1">#REF!</definedName>
    <definedName name="_b8" localSheetId="3">#REF!</definedName>
    <definedName name="_b8" localSheetId="13">#REF!</definedName>
    <definedName name="_b8">#REF!</definedName>
    <definedName name="_b8_1" localSheetId="25">#REF!</definedName>
    <definedName name="_b8_1" localSheetId="36">#REF!</definedName>
    <definedName name="_b8_1" localSheetId="1">#REF!</definedName>
    <definedName name="_b8_1" localSheetId="3">#REF!</definedName>
    <definedName name="_b8_1" localSheetId="13">#REF!</definedName>
    <definedName name="_b8_1">#REF!</definedName>
    <definedName name="_bb9" localSheetId="25">#REF!</definedName>
    <definedName name="_bb9" localSheetId="36">#REF!</definedName>
    <definedName name="_bb9" localSheetId="2" hidden="1">{"TAB1",#N/A,TRUE,"GENERAL";"TAB2",#N/A,TRUE,"GENERAL";"TAB3",#N/A,TRUE,"GENERAL";"TAB4",#N/A,TRUE,"GENERAL";"TAB5",#N/A,TRUE,"GENERAL"}</definedName>
    <definedName name="_bb9" localSheetId="1">#REF!</definedName>
    <definedName name="_bb9" localSheetId="3">#REF!</definedName>
    <definedName name="_bb9" localSheetId="13">#REF!</definedName>
    <definedName name="_bb9">#REF!</definedName>
    <definedName name="_bb9_1" localSheetId="25">#REF!</definedName>
    <definedName name="_bb9_1" localSheetId="36">#REF!</definedName>
    <definedName name="_bb9_1" localSheetId="1">#REF!</definedName>
    <definedName name="_bb9_1" localSheetId="3">#REF!</definedName>
    <definedName name="_bb9_1" localSheetId="13">#REF!</definedName>
    <definedName name="_bb9_1">#REF!</definedName>
    <definedName name="_bgb5" localSheetId="25">#REF!</definedName>
    <definedName name="_bgb5" localSheetId="36">#REF!</definedName>
    <definedName name="_bgb5" localSheetId="2" hidden="1">{"TAB1",#N/A,TRUE,"GENERAL";"TAB2",#N/A,TRUE,"GENERAL";"TAB3",#N/A,TRUE,"GENERAL";"TAB4",#N/A,TRUE,"GENERAL";"TAB5",#N/A,TRUE,"GENERAL"}</definedName>
    <definedName name="_bgb5" localSheetId="1">#REF!</definedName>
    <definedName name="_bgb5" localSheetId="3">#REF!</definedName>
    <definedName name="_bgb5" localSheetId="13">#REF!</definedName>
    <definedName name="_bgb5">#REF!</definedName>
    <definedName name="_bgb5_1" localSheetId="25">#REF!</definedName>
    <definedName name="_bgb5_1" localSheetId="36">#REF!</definedName>
    <definedName name="_bgb5_1" localSheetId="1">#REF!</definedName>
    <definedName name="_bgb5_1" localSheetId="3">#REF!</definedName>
    <definedName name="_bgb5_1" localSheetId="13">#REF!</definedName>
    <definedName name="_bgb5_1">#REF!</definedName>
    <definedName name="_BGC1">[22]INV!$A$5:$D$8</definedName>
    <definedName name="_BGC3">[22]INV!$F$5:$I$8</definedName>
    <definedName name="_BGC5">[22]INV!$K$5:$N$8</definedName>
    <definedName name="_C" localSheetId="2">#REF!</definedName>
    <definedName name="_c" localSheetId="16">#REF!</definedName>
    <definedName name="_c">#REF!</definedName>
    <definedName name="_CAC1">[22]INV!$A$19:$D$22</definedName>
    <definedName name="_CAC3">[22]INV!$F$19:$I$22</definedName>
    <definedName name="_CAC5">[22]INV!$K$19:$N$22</definedName>
    <definedName name="_cdh491" localSheetId="16">#REF!</definedName>
    <definedName name="_cdh491">#REF!</definedName>
    <definedName name="_CHD1045" localSheetId="25">#REF!</definedName>
    <definedName name="_CHD1045" localSheetId="36">#REF!</definedName>
    <definedName name="_CHD1045" localSheetId="1">#REF!</definedName>
    <definedName name="_CHD1045" localSheetId="3">#REF!</definedName>
    <definedName name="_CHD1045" localSheetId="13">#REF!</definedName>
    <definedName name="_CHD1045">#REF!</definedName>
    <definedName name="_CHD1090" localSheetId="25">#REF!</definedName>
    <definedName name="_CHD1090" localSheetId="36">#REF!</definedName>
    <definedName name="_CHD1090" localSheetId="1">#REF!</definedName>
    <definedName name="_CHD1090" localSheetId="3">#REF!</definedName>
    <definedName name="_CHD1090" localSheetId="13">#REF!</definedName>
    <definedName name="_CHD1090">#REF!</definedName>
    <definedName name="_CHD1245" localSheetId="25">#REF!</definedName>
    <definedName name="_CHD1245" localSheetId="36">#REF!</definedName>
    <definedName name="_CHD1245" localSheetId="1">#REF!</definedName>
    <definedName name="_CHD1245" localSheetId="3">#REF!</definedName>
    <definedName name="_CHD1245" localSheetId="13">#REF!</definedName>
    <definedName name="_CHD1245">#REF!</definedName>
    <definedName name="_CHD1290" localSheetId="25">#REF!</definedName>
    <definedName name="_CHD1290" localSheetId="36">#REF!</definedName>
    <definedName name="_CHD1290" localSheetId="1">#REF!</definedName>
    <definedName name="_CHD1290" localSheetId="3">#REF!</definedName>
    <definedName name="_CHD1290" localSheetId="13">#REF!</definedName>
    <definedName name="_CHD1290">#REF!</definedName>
    <definedName name="_CHD445" localSheetId="25">#REF!</definedName>
    <definedName name="_CHD445" localSheetId="36">#REF!</definedName>
    <definedName name="_CHD445" localSheetId="1">#REF!</definedName>
    <definedName name="_CHD445" localSheetId="3">#REF!</definedName>
    <definedName name="_CHD445" localSheetId="13">#REF!</definedName>
    <definedName name="_CHD445">#REF!</definedName>
    <definedName name="_CHD490" localSheetId="25">#REF!</definedName>
    <definedName name="_CHD490" localSheetId="36">#REF!</definedName>
    <definedName name="_CHD490" localSheetId="1">#REF!</definedName>
    <definedName name="_CHD490" localSheetId="3">#REF!</definedName>
    <definedName name="_CHD490" localSheetId="13">#REF!</definedName>
    <definedName name="_CHD490">#REF!</definedName>
    <definedName name="_CHD645" localSheetId="25">#REF!</definedName>
    <definedName name="_CHD645" localSheetId="36">#REF!</definedName>
    <definedName name="_CHD645" localSheetId="1">#REF!</definedName>
    <definedName name="_CHD645" localSheetId="3">#REF!</definedName>
    <definedName name="_CHD645" localSheetId="13">#REF!</definedName>
    <definedName name="_CHD645">#REF!</definedName>
    <definedName name="_CHD690" localSheetId="25">#REF!</definedName>
    <definedName name="_CHD690" localSheetId="36">#REF!</definedName>
    <definedName name="_CHD690" localSheetId="1">#REF!</definedName>
    <definedName name="_CHD690" localSheetId="3">#REF!</definedName>
    <definedName name="_CHD690" localSheetId="13">#REF!</definedName>
    <definedName name="_CHD690">#REF!</definedName>
    <definedName name="_CHD845" localSheetId="25">#REF!</definedName>
    <definedName name="_CHD845" localSheetId="36">#REF!</definedName>
    <definedName name="_CHD845" localSheetId="1">#REF!</definedName>
    <definedName name="_CHD845" localSheetId="3">#REF!</definedName>
    <definedName name="_CHD845" localSheetId="13">#REF!</definedName>
    <definedName name="_CHD845">#REF!</definedName>
    <definedName name="_CHD890" localSheetId="25">#REF!</definedName>
    <definedName name="_CHD890" localSheetId="36">#REF!</definedName>
    <definedName name="_CHD890" localSheetId="1">#REF!</definedName>
    <definedName name="_CHD890" localSheetId="3">#REF!</definedName>
    <definedName name="_CHD890" localSheetId="13">#REF!</definedName>
    <definedName name="_CHD890">#REF!</definedName>
    <definedName name="_CMU005" hidden="1">#REF!</definedName>
    <definedName name="_Con1" localSheetId="2">#REF!</definedName>
    <definedName name="_Con1">[17]Sábana!#REF!</definedName>
    <definedName name="_Con2" localSheetId="2">#REF!</definedName>
    <definedName name="_Con2">[17]Sábana!#REF!</definedName>
    <definedName name="_Con3" localSheetId="2">#REF!</definedName>
    <definedName name="_Con3">[17]Sábana!#REF!</definedName>
    <definedName name="_DEC1" localSheetId="2">#REF!</definedName>
    <definedName name="_DEC1">[23]PRECIOS!$G$7</definedName>
    <definedName name="_DEC12" localSheetId="2">#REF!</definedName>
    <definedName name="_DEC12">[23]PRECIOS!$G$7</definedName>
    <definedName name="_E" localSheetId="2">#REF!</definedName>
    <definedName name="_e" localSheetId="16">#REF!</definedName>
    <definedName name="_e">#REF!</definedName>
    <definedName name="_Ega2" localSheetId="2">#REF!</definedName>
    <definedName name="_Ega2" localSheetId="16">[17]Sábana!#REF!</definedName>
    <definedName name="_Ega2">[17]Sábana!#REF!</definedName>
    <definedName name="_Ega3" localSheetId="2">#REF!</definedName>
    <definedName name="_Ega3" localSheetId="16">[17]Sábana!#REF!</definedName>
    <definedName name="_Ega3">[17]Sábana!#REF!</definedName>
    <definedName name="_Ele2" localSheetId="2">#REF!</definedName>
    <definedName name="_Ele2">[17]Sábana!#REF!</definedName>
    <definedName name="_Ele3" localSheetId="2">#REF!</definedName>
    <definedName name="_Ele3">[17]Sábana!#REF!</definedName>
    <definedName name="_EMC2" localSheetId="25">#REF!</definedName>
    <definedName name="_EMC2" localSheetId="36">#REF!</definedName>
    <definedName name="_EMC2" localSheetId="1">#REF!</definedName>
    <definedName name="_EMC2" localSheetId="3">#REF!</definedName>
    <definedName name="_EMC2" localSheetId="13">#REF!</definedName>
    <definedName name="_EMC2" localSheetId="16">#REF!</definedName>
    <definedName name="_EMC2">#REF!</definedName>
    <definedName name="_EMC4" localSheetId="25">#REF!</definedName>
    <definedName name="_EMC4" localSheetId="36">#REF!</definedName>
    <definedName name="_EMC4" localSheetId="1">#REF!</definedName>
    <definedName name="_EMC4" localSheetId="3">#REF!</definedName>
    <definedName name="_EMC4" localSheetId="13">#REF!</definedName>
    <definedName name="_EMC4">#REF!</definedName>
    <definedName name="_EMR2">#REF!</definedName>
    <definedName name="_Epm2" localSheetId="2">#REF!</definedName>
    <definedName name="_Epm2">[17]Sábana!#REF!</definedName>
    <definedName name="_Epm3" localSheetId="2">#REF!</definedName>
    <definedName name="_Epm3">[17]Sábana!#REF!</definedName>
    <definedName name="_EST1" localSheetId="25">#REF!</definedName>
    <definedName name="_EST1" localSheetId="36">#REF!</definedName>
    <definedName name="_EST1" localSheetId="1">#REF!</definedName>
    <definedName name="_EST1" localSheetId="3">#REF!</definedName>
    <definedName name="_EST1" localSheetId="13">#REF!</definedName>
    <definedName name="_EST1" localSheetId="16">#REF!</definedName>
    <definedName name="_EST1">#REF!</definedName>
    <definedName name="_EST10" localSheetId="25">#REF!</definedName>
    <definedName name="_EST10" localSheetId="36">#REF!</definedName>
    <definedName name="_EST10" localSheetId="1">#REF!</definedName>
    <definedName name="_EST10" localSheetId="3">#REF!</definedName>
    <definedName name="_EST10" localSheetId="13">#REF!</definedName>
    <definedName name="_EST10">#REF!</definedName>
    <definedName name="_EST11" localSheetId="25">#REF!</definedName>
    <definedName name="_EST11" localSheetId="36">#REF!</definedName>
    <definedName name="_EST11" localSheetId="1">#REF!</definedName>
    <definedName name="_EST11" localSheetId="3">#REF!</definedName>
    <definedName name="_EST11" localSheetId="13">#REF!</definedName>
    <definedName name="_EST11">#REF!</definedName>
    <definedName name="_EST12" localSheetId="25">#REF!</definedName>
    <definedName name="_EST12" localSheetId="36">#REF!</definedName>
    <definedName name="_EST12" localSheetId="1">#REF!</definedName>
    <definedName name="_EST12" localSheetId="3">#REF!</definedName>
    <definedName name="_EST12" localSheetId="13">#REF!</definedName>
    <definedName name="_EST12">#REF!</definedName>
    <definedName name="_EST13" localSheetId="25">#REF!</definedName>
    <definedName name="_EST13" localSheetId="36">#REF!</definedName>
    <definedName name="_EST13" localSheetId="1">#REF!</definedName>
    <definedName name="_EST13" localSheetId="3">#REF!</definedName>
    <definedName name="_EST13" localSheetId="13">#REF!</definedName>
    <definedName name="_EST13">#REF!</definedName>
    <definedName name="_EST14" localSheetId="25">#REF!</definedName>
    <definedName name="_EST14" localSheetId="36">#REF!</definedName>
    <definedName name="_EST14" localSheetId="1">#REF!</definedName>
    <definedName name="_EST14" localSheetId="3">#REF!</definedName>
    <definedName name="_EST14" localSheetId="13">#REF!</definedName>
    <definedName name="_EST14">#REF!</definedName>
    <definedName name="_EST15" localSheetId="25">#REF!</definedName>
    <definedName name="_EST15" localSheetId="36">#REF!</definedName>
    <definedName name="_EST15" localSheetId="1">#REF!</definedName>
    <definedName name="_EST15" localSheetId="3">#REF!</definedName>
    <definedName name="_EST15" localSheetId="13">#REF!</definedName>
    <definedName name="_EST15">#REF!</definedName>
    <definedName name="_EST16" localSheetId="25">#REF!</definedName>
    <definedName name="_EST16" localSheetId="36">#REF!</definedName>
    <definedName name="_EST16" localSheetId="1">#REF!</definedName>
    <definedName name="_EST16" localSheetId="3">#REF!</definedName>
    <definedName name="_EST16" localSheetId="13">#REF!</definedName>
    <definedName name="_EST16">#REF!</definedName>
    <definedName name="_EST17" localSheetId="25">#REF!</definedName>
    <definedName name="_EST17" localSheetId="36">#REF!</definedName>
    <definedName name="_EST17" localSheetId="1">#REF!</definedName>
    <definedName name="_EST17" localSheetId="3">#REF!</definedName>
    <definedName name="_EST17" localSheetId="13">#REF!</definedName>
    <definedName name="_EST17">#REF!</definedName>
    <definedName name="_EST18" localSheetId="25">#REF!</definedName>
    <definedName name="_EST18" localSheetId="36">#REF!</definedName>
    <definedName name="_EST18" localSheetId="1">#REF!</definedName>
    <definedName name="_EST18" localSheetId="3">#REF!</definedName>
    <definedName name="_EST18" localSheetId="13">#REF!</definedName>
    <definedName name="_EST18">#REF!</definedName>
    <definedName name="_EST19" localSheetId="25">#REF!</definedName>
    <definedName name="_EST19" localSheetId="36">#REF!</definedName>
    <definedName name="_EST19" localSheetId="1">#REF!</definedName>
    <definedName name="_EST19" localSheetId="3">#REF!</definedName>
    <definedName name="_EST19" localSheetId="13">#REF!</definedName>
    <definedName name="_EST19">#REF!</definedName>
    <definedName name="_EST2" localSheetId="25">#REF!</definedName>
    <definedName name="_EST2" localSheetId="36">#REF!</definedName>
    <definedName name="_EST2" localSheetId="1">#REF!</definedName>
    <definedName name="_EST2" localSheetId="3">#REF!</definedName>
    <definedName name="_EST2" localSheetId="13">#REF!</definedName>
    <definedName name="_EST2">#REF!</definedName>
    <definedName name="_EST23" localSheetId="25">#REF!</definedName>
    <definedName name="_EST23" localSheetId="36">#REF!</definedName>
    <definedName name="_EST23" localSheetId="1">#REF!</definedName>
    <definedName name="_EST23" localSheetId="3">#REF!</definedName>
    <definedName name="_EST23" localSheetId="13">#REF!</definedName>
    <definedName name="_EST23">#REF!</definedName>
    <definedName name="_EST3" localSheetId="25">#REF!</definedName>
    <definedName name="_EST3" localSheetId="36">#REF!</definedName>
    <definedName name="_EST3" localSheetId="1">#REF!</definedName>
    <definedName name="_EST3" localSheetId="3">#REF!</definedName>
    <definedName name="_EST3" localSheetId="13">#REF!</definedName>
    <definedName name="_EST3">#REF!</definedName>
    <definedName name="_EST4" localSheetId="25">#REF!</definedName>
    <definedName name="_EST4" localSheetId="36">#REF!</definedName>
    <definedName name="_EST4" localSheetId="1">#REF!</definedName>
    <definedName name="_EST4" localSheetId="3">#REF!</definedName>
    <definedName name="_EST4" localSheetId="13">#REF!</definedName>
    <definedName name="_EST4">#REF!</definedName>
    <definedName name="_EST5" localSheetId="25">#REF!</definedName>
    <definedName name="_EST5" localSheetId="36">#REF!</definedName>
    <definedName name="_EST5" localSheetId="1">#REF!</definedName>
    <definedName name="_EST5" localSheetId="3">#REF!</definedName>
    <definedName name="_EST5" localSheetId="13">#REF!</definedName>
    <definedName name="_EST5">#REF!</definedName>
    <definedName name="_EST6" localSheetId="25">#REF!</definedName>
    <definedName name="_EST6" localSheetId="36">#REF!</definedName>
    <definedName name="_EST6" localSheetId="1">#REF!</definedName>
    <definedName name="_EST6" localSheetId="3">#REF!</definedName>
    <definedName name="_EST6" localSheetId="13">#REF!</definedName>
    <definedName name="_EST6">#REF!</definedName>
    <definedName name="_EST7" localSheetId="25">#REF!</definedName>
    <definedName name="_EST7" localSheetId="36">#REF!</definedName>
    <definedName name="_EST7" localSheetId="1">#REF!</definedName>
    <definedName name="_EST7" localSheetId="3">#REF!</definedName>
    <definedName name="_EST7" localSheetId="13">#REF!</definedName>
    <definedName name="_EST7">#REF!</definedName>
    <definedName name="_EST8" localSheetId="25">#REF!</definedName>
    <definedName name="_EST8" localSheetId="36">#REF!</definedName>
    <definedName name="_EST8" localSheetId="1">#REF!</definedName>
    <definedName name="_EST8" localSheetId="3">#REF!</definedName>
    <definedName name="_EST8" localSheetId="13">#REF!</definedName>
    <definedName name="_EST8">#REF!</definedName>
    <definedName name="_EST9" localSheetId="25">#REF!</definedName>
    <definedName name="_EST9" localSheetId="36">#REF!</definedName>
    <definedName name="_EST9" localSheetId="1">#REF!</definedName>
    <definedName name="_EST9" localSheetId="3">#REF!</definedName>
    <definedName name="_EST9" localSheetId="13">#REF!</definedName>
    <definedName name="_EST9">#REF!</definedName>
    <definedName name="_ETR13" localSheetId="25">#REF!</definedName>
    <definedName name="_ETR13" localSheetId="36">#REF!</definedName>
    <definedName name="_ETR13" localSheetId="1">#REF!</definedName>
    <definedName name="_ETR13" localSheetId="3">#REF!</definedName>
    <definedName name="_ETR13" localSheetId="13">#REF!</definedName>
    <definedName name="_ETR13">#REF!</definedName>
    <definedName name="_EXC1" localSheetId="25">#REF!</definedName>
    <definedName name="_EXC1" localSheetId="36">#REF!</definedName>
    <definedName name="_EXC1" localSheetId="1">#REF!</definedName>
    <definedName name="_EXC1" localSheetId="3">#REF!</definedName>
    <definedName name="_EXC1" localSheetId="13">#REF!</definedName>
    <definedName name="_EXC1">#REF!</definedName>
    <definedName name="_EXC10" localSheetId="25">#REF!</definedName>
    <definedName name="_EXC10" localSheetId="36">#REF!</definedName>
    <definedName name="_EXC10" localSheetId="1">#REF!</definedName>
    <definedName name="_EXC10" localSheetId="3">#REF!</definedName>
    <definedName name="_EXC10" localSheetId="13">#REF!</definedName>
    <definedName name="_EXC10">#REF!</definedName>
    <definedName name="_EXC11" localSheetId="25">#REF!</definedName>
    <definedName name="_EXC11" localSheetId="36">#REF!</definedName>
    <definedName name="_EXC11" localSheetId="1">#REF!</definedName>
    <definedName name="_EXC11" localSheetId="3">#REF!</definedName>
    <definedName name="_EXC11" localSheetId="13">#REF!</definedName>
    <definedName name="_EXC11">#REF!</definedName>
    <definedName name="_EXC12" localSheetId="25">#REF!</definedName>
    <definedName name="_EXC12" localSheetId="36">#REF!</definedName>
    <definedName name="_EXC12" localSheetId="1">#REF!</definedName>
    <definedName name="_EXC12" localSheetId="3">#REF!</definedName>
    <definedName name="_EXC12" localSheetId="13">#REF!</definedName>
    <definedName name="_EXC12">#REF!</definedName>
    <definedName name="_EXC2" localSheetId="25">#REF!</definedName>
    <definedName name="_EXC2" localSheetId="36">#REF!</definedName>
    <definedName name="_EXC2" localSheetId="1">#REF!</definedName>
    <definedName name="_EXC2" localSheetId="3">#REF!</definedName>
    <definedName name="_EXC2" localSheetId="13">#REF!</definedName>
    <definedName name="_EXC2">#REF!</definedName>
    <definedName name="_EXC3" localSheetId="25">#REF!</definedName>
    <definedName name="_EXC3" localSheetId="36">#REF!</definedName>
    <definedName name="_EXC3" localSheetId="1">#REF!</definedName>
    <definedName name="_EXC3" localSheetId="3">#REF!</definedName>
    <definedName name="_EXC3" localSheetId="13">#REF!</definedName>
    <definedName name="_EXC3">#REF!</definedName>
    <definedName name="_EXC4" localSheetId="25">#REF!</definedName>
    <definedName name="_EXC4" localSheetId="36">#REF!</definedName>
    <definedName name="_EXC4" localSheetId="1">#REF!</definedName>
    <definedName name="_EXC4" localSheetId="3">#REF!</definedName>
    <definedName name="_EXC4" localSheetId="13">#REF!</definedName>
    <definedName name="_EXC4">#REF!</definedName>
    <definedName name="_EXC5" localSheetId="25">#REF!</definedName>
    <definedName name="_EXC5" localSheetId="36">#REF!</definedName>
    <definedName name="_EXC5" localSheetId="1">#REF!</definedName>
    <definedName name="_EXC5" localSheetId="3">#REF!</definedName>
    <definedName name="_EXC5" localSheetId="13">#REF!</definedName>
    <definedName name="_EXC5">#REF!</definedName>
    <definedName name="_EXC6" localSheetId="25">#REF!</definedName>
    <definedName name="_EXC6" localSheetId="36">#REF!</definedName>
    <definedName name="_EXC6" localSheetId="1">#REF!</definedName>
    <definedName name="_EXC6" localSheetId="3">#REF!</definedName>
    <definedName name="_EXC6" localSheetId="13">#REF!</definedName>
    <definedName name="_EXC6">#REF!</definedName>
    <definedName name="_EXC7" localSheetId="25">#REF!</definedName>
    <definedName name="_EXC7" localSheetId="36">#REF!</definedName>
    <definedName name="_EXC7" localSheetId="1">#REF!</definedName>
    <definedName name="_EXC7" localSheetId="3">#REF!</definedName>
    <definedName name="_EXC7" localSheetId="13">#REF!</definedName>
    <definedName name="_EXC7">#REF!</definedName>
    <definedName name="_EXC8" localSheetId="25">#REF!</definedName>
    <definedName name="_EXC8" localSheetId="36">#REF!</definedName>
    <definedName name="_EXC8" localSheetId="1">#REF!</definedName>
    <definedName name="_EXC8" localSheetId="3">#REF!</definedName>
    <definedName name="_EXC8" localSheetId="13">#REF!</definedName>
    <definedName name="_EXC8">#REF!</definedName>
    <definedName name="_EXC9" localSheetId="25">#REF!</definedName>
    <definedName name="_EXC9" localSheetId="36">#REF!</definedName>
    <definedName name="_EXC9" localSheetId="1">#REF!</definedName>
    <definedName name="_EXC9" localSheetId="3">#REF!</definedName>
    <definedName name="_EXC9" localSheetId="13">#REF!</definedName>
    <definedName name="_EXC9">#REF!</definedName>
    <definedName name="_f" localSheetId="2">#REF!</definedName>
    <definedName name="_F" localSheetId="16" hidden="1">#REF!</definedName>
    <definedName name="_f">[30]C!$B$3</definedName>
    <definedName name="_Fill" localSheetId="25">#REF!</definedName>
    <definedName name="_Fill" localSheetId="36">#REF!</definedName>
    <definedName name="_Fill" localSheetId="1">#REF!</definedName>
    <definedName name="_Fill" localSheetId="3">#REF!</definedName>
    <definedName name="_Fill" localSheetId="13">#REF!</definedName>
    <definedName name="_Fill" localSheetId="16" hidden="1">#REF!</definedName>
    <definedName name="_Fill">#REF!</definedName>
    <definedName name="_fill1" localSheetId="25">#REF!</definedName>
    <definedName name="_fill1" localSheetId="36">#REF!</definedName>
    <definedName name="_fill1" localSheetId="1">#REF!</definedName>
    <definedName name="_fill1" localSheetId="3">#REF!</definedName>
    <definedName name="_fill1" localSheetId="13">#REF!</definedName>
    <definedName name="_fill1">#REF!</definedName>
    <definedName name="_xlnm._FilterDatabase" localSheetId="12" hidden="1">EQUIPOS_ok!$B$6:$B$27</definedName>
    <definedName name="_xlnm._FilterDatabase" localSheetId="10" hidden="1">MATERIALES_ok!$B$6:$B$82</definedName>
    <definedName name="_xlnm._FilterDatabase" hidden="1">[31]Presupuesto_Via_distribuidora!$A$9:$H$344</definedName>
    <definedName name="_g2" localSheetId="25">#REF!</definedName>
    <definedName name="_g2" localSheetId="36">#REF!</definedName>
    <definedName name="_g2" localSheetId="2" hidden="1">{"TAB1",#N/A,TRUE,"GENERAL";"TAB2",#N/A,TRUE,"GENERAL";"TAB3",#N/A,TRUE,"GENERAL";"TAB4",#N/A,TRUE,"GENERAL";"TAB5",#N/A,TRUE,"GENERAL"}</definedName>
    <definedName name="_g2" localSheetId="1">#REF!</definedName>
    <definedName name="_g2" localSheetId="3">#REF!</definedName>
    <definedName name="_g2" localSheetId="13">#REF!</definedName>
    <definedName name="_g2">#REF!</definedName>
    <definedName name="_g2_1" localSheetId="25">#REF!</definedName>
    <definedName name="_g2_1" localSheetId="36">#REF!</definedName>
    <definedName name="_g2_1" localSheetId="1">#REF!</definedName>
    <definedName name="_g2_1" localSheetId="3">#REF!</definedName>
    <definedName name="_g2_1" localSheetId="13">#REF!</definedName>
    <definedName name="_g2_1">#REF!</definedName>
    <definedName name="_g3" localSheetId="25">#REF!</definedName>
    <definedName name="_g3" localSheetId="36">#REF!</definedName>
    <definedName name="_g3" localSheetId="2" hidden="1">{"via1",#N/A,TRUE,"general";"via2",#N/A,TRUE,"general";"via3",#N/A,TRUE,"general"}</definedName>
    <definedName name="_g3" localSheetId="1">#REF!</definedName>
    <definedName name="_g3" localSheetId="3">#REF!</definedName>
    <definedName name="_g3" localSheetId="13">#REF!</definedName>
    <definedName name="_g3">#REF!</definedName>
    <definedName name="_g3_1" localSheetId="25">#REF!</definedName>
    <definedName name="_g3_1" localSheetId="36">#REF!</definedName>
    <definedName name="_g3_1" localSheetId="1">#REF!</definedName>
    <definedName name="_g3_1" localSheetId="3">#REF!</definedName>
    <definedName name="_g3_1" localSheetId="13">#REF!</definedName>
    <definedName name="_g3_1">#REF!</definedName>
    <definedName name="_g4" localSheetId="25">#REF!</definedName>
    <definedName name="_g4" localSheetId="36">#REF!</definedName>
    <definedName name="_g4" localSheetId="2" hidden="1">{"via1",#N/A,TRUE,"general";"via2",#N/A,TRUE,"general";"via3",#N/A,TRUE,"general"}</definedName>
    <definedName name="_g4" localSheetId="1">#REF!</definedName>
    <definedName name="_g4" localSheetId="3">#REF!</definedName>
    <definedName name="_g4" localSheetId="13">#REF!</definedName>
    <definedName name="_g4">#REF!</definedName>
    <definedName name="_g4_1" localSheetId="25">#REF!</definedName>
    <definedName name="_g4_1" localSheetId="36">#REF!</definedName>
    <definedName name="_g4_1" localSheetId="1">#REF!</definedName>
    <definedName name="_g4_1" localSheetId="3">#REF!</definedName>
    <definedName name="_g4_1" localSheetId="13">#REF!</definedName>
    <definedName name="_g4_1">#REF!</definedName>
    <definedName name="_g5" localSheetId="25">#REF!</definedName>
    <definedName name="_g5" localSheetId="36">#REF!</definedName>
    <definedName name="_g5" localSheetId="2" hidden="1">{"via1",#N/A,TRUE,"general";"via2",#N/A,TRUE,"general";"via3",#N/A,TRUE,"general"}</definedName>
    <definedName name="_g5" localSheetId="1">#REF!</definedName>
    <definedName name="_g5" localSheetId="3">#REF!</definedName>
    <definedName name="_g5" localSheetId="13">#REF!</definedName>
    <definedName name="_g5">#REF!</definedName>
    <definedName name="_g5_1" localSheetId="25">#REF!</definedName>
    <definedName name="_g5_1" localSheetId="36">#REF!</definedName>
    <definedName name="_g5_1" localSheetId="1">#REF!</definedName>
    <definedName name="_g5_1" localSheetId="3">#REF!</definedName>
    <definedName name="_g5_1" localSheetId="13">#REF!</definedName>
    <definedName name="_g5_1">#REF!</definedName>
    <definedName name="_g6" localSheetId="25">#REF!</definedName>
    <definedName name="_g6" localSheetId="36">#REF!</definedName>
    <definedName name="_g6" localSheetId="2" hidden="1">{"via1",#N/A,TRUE,"general";"via2",#N/A,TRUE,"general";"via3",#N/A,TRUE,"general"}</definedName>
    <definedName name="_g6" localSheetId="1">#REF!</definedName>
    <definedName name="_g6" localSheetId="3">#REF!</definedName>
    <definedName name="_g6" localSheetId="13">#REF!</definedName>
    <definedName name="_g6">#REF!</definedName>
    <definedName name="_g6_1" localSheetId="25">#REF!</definedName>
    <definedName name="_g6_1" localSheetId="36">#REF!</definedName>
    <definedName name="_g6_1" localSheetId="1">#REF!</definedName>
    <definedName name="_g6_1" localSheetId="3">#REF!</definedName>
    <definedName name="_g6_1" localSheetId="13">#REF!</definedName>
    <definedName name="_g6_1">#REF!</definedName>
    <definedName name="_g7" localSheetId="25">#REF!</definedName>
    <definedName name="_g7" localSheetId="36">#REF!</definedName>
    <definedName name="_g7" localSheetId="2" hidden="1">{"TAB1",#N/A,TRUE,"GENERAL";"TAB2",#N/A,TRUE,"GENERAL";"TAB3",#N/A,TRUE,"GENERAL";"TAB4",#N/A,TRUE,"GENERAL";"TAB5",#N/A,TRUE,"GENERAL"}</definedName>
    <definedName name="_g7" localSheetId="1">#REF!</definedName>
    <definedName name="_g7" localSheetId="3">#REF!</definedName>
    <definedName name="_g7" localSheetId="13">#REF!</definedName>
    <definedName name="_g7">#REF!</definedName>
    <definedName name="_g7_1" localSheetId="25">#REF!</definedName>
    <definedName name="_g7_1" localSheetId="36">#REF!</definedName>
    <definedName name="_g7_1" localSheetId="1">#REF!</definedName>
    <definedName name="_g7_1" localSheetId="3">#REF!</definedName>
    <definedName name="_g7_1" localSheetId="13">#REF!</definedName>
    <definedName name="_g7_1">#REF!</definedName>
    <definedName name="_GR1" localSheetId="25">#REF!</definedName>
    <definedName name="_GR1" localSheetId="36">#REF!</definedName>
    <definedName name="_GR1" localSheetId="2" hidden="1">{"TAB1",#N/A,TRUE,"GENERAL";"TAB2",#N/A,TRUE,"GENERAL";"TAB3",#N/A,TRUE,"GENERAL";"TAB4",#N/A,TRUE,"GENERAL";"TAB5",#N/A,TRUE,"GENERAL"}</definedName>
    <definedName name="_GR1" localSheetId="1">#REF!</definedName>
    <definedName name="_GR1" localSheetId="3">#REF!</definedName>
    <definedName name="_GR1" localSheetId="13">#REF!</definedName>
    <definedName name="_GR1">#REF!</definedName>
    <definedName name="_GR1_1" localSheetId="25">#REF!</definedName>
    <definedName name="_GR1_1" localSheetId="36">#REF!</definedName>
    <definedName name="_GR1_1" localSheetId="1">#REF!</definedName>
    <definedName name="_GR1_1" localSheetId="3">#REF!</definedName>
    <definedName name="_GR1_1" localSheetId="13">#REF!</definedName>
    <definedName name="_GR1_1">#REF!</definedName>
    <definedName name="_gtr4" localSheetId="25">#REF!</definedName>
    <definedName name="_gtr4" localSheetId="36">#REF!</definedName>
    <definedName name="_gtr4" localSheetId="2" hidden="1">{"via1",#N/A,TRUE,"general";"via2",#N/A,TRUE,"general";"via3",#N/A,TRUE,"general"}</definedName>
    <definedName name="_gtr4" localSheetId="1">#REF!</definedName>
    <definedName name="_gtr4" localSheetId="3">#REF!</definedName>
    <definedName name="_gtr4" localSheetId="13">#REF!</definedName>
    <definedName name="_gtr4">#REF!</definedName>
    <definedName name="_gtr4_1" localSheetId="25">#REF!</definedName>
    <definedName name="_gtr4_1" localSheetId="36">#REF!</definedName>
    <definedName name="_gtr4_1" localSheetId="1">#REF!</definedName>
    <definedName name="_gtr4_1" localSheetId="3">#REF!</definedName>
    <definedName name="_gtr4_1" localSheetId="13">#REF!</definedName>
    <definedName name="_gtr4_1">#REF!</definedName>
    <definedName name="_h2" localSheetId="25">#REF!</definedName>
    <definedName name="_h2" localSheetId="36">#REF!</definedName>
    <definedName name="_h2" localSheetId="2" hidden="1">{"via1",#N/A,TRUE,"general";"via2",#N/A,TRUE,"general";"via3",#N/A,TRUE,"general"}</definedName>
    <definedName name="_h2" localSheetId="1">#REF!</definedName>
    <definedName name="_h2" localSheetId="3">#REF!</definedName>
    <definedName name="_h2" localSheetId="13">#REF!</definedName>
    <definedName name="_h2">#REF!</definedName>
    <definedName name="_h2_1" localSheetId="25">#REF!</definedName>
    <definedName name="_h2_1" localSheetId="36">#REF!</definedName>
    <definedName name="_h2_1" localSheetId="1">#REF!</definedName>
    <definedName name="_h2_1" localSheetId="3">#REF!</definedName>
    <definedName name="_h2_1" localSheetId="13">#REF!</definedName>
    <definedName name="_h2_1">#REF!</definedName>
    <definedName name="_h3" localSheetId="25">#REF!</definedName>
    <definedName name="_h3" localSheetId="36">#REF!</definedName>
    <definedName name="_h3" localSheetId="2" hidden="1">{"via1",#N/A,TRUE,"general";"via2",#N/A,TRUE,"general";"via3",#N/A,TRUE,"general"}</definedName>
    <definedName name="_h3" localSheetId="1">#REF!</definedName>
    <definedName name="_h3" localSheetId="3">#REF!</definedName>
    <definedName name="_h3" localSheetId="13">#REF!</definedName>
    <definedName name="_h3">#REF!</definedName>
    <definedName name="_h3_1" localSheetId="25">#REF!</definedName>
    <definedName name="_h3_1" localSheetId="36">#REF!</definedName>
    <definedName name="_h3_1" localSheetId="1">#REF!</definedName>
    <definedName name="_h3_1" localSheetId="3">#REF!</definedName>
    <definedName name="_h3_1" localSheetId="13">#REF!</definedName>
    <definedName name="_h3_1">#REF!</definedName>
    <definedName name="_h4" localSheetId="25">#REF!</definedName>
    <definedName name="_h4" localSheetId="36">#REF!</definedName>
    <definedName name="_h4" localSheetId="2" hidden="1">{"TAB1",#N/A,TRUE,"GENERAL";"TAB2",#N/A,TRUE,"GENERAL";"TAB3",#N/A,TRUE,"GENERAL";"TAB4",#N/A,TRUE,"GENERAL";"TAB5",#N/A,TRUE,"GENERAL"}</definedName>
    <definedName name="_h4" localSheetId="1">#REF!</definedName>
    <definedName name="_h4" localSheetId="3">#REF!</definedName>
    <definedName name="_h4" localSheetId="13">#REF!</definedName>
    <definedName name="_h4">#REF!</definedName>
    <definedName name="_h4_1" localSheetId="25">#REF!</definedName>
    <definedName name="_h4_1" localSheetId="36">#REF!</definedName>
    <definedName name="_h4_1" localSheetId="1">#REF!</definedName>
    <definedName name="_h4_1" localSheetId="3">#REF!</definedName>
    <definedName name="_h4_1" localSheetId="13">#REF!</definedName>
    <definedName name="_h4_1">#REF!</definedName>
    <definedName name="_h5" localSheetId="25">#REF!</definedName>
    <definedName name="_h5" localSheetId="36">#REF!</definedName>
    <definedName name="_h5" localSheetId="2" hidden="1">{"TAB1",#N/A,TRUE,"GENERAL";"TAB2",#N/A,TRUE,"GENERAL";"TAB3",#N/A,TRUE,"GENERAL";"TAB4",#N/A,TRUE,"GENERAL";"TAB5",#N/A,TRUE,"GENERAL"}</definedName>
    <definedName name="_h5" localSheetId="1">#REF!</definedName>
    <definedName name="_h5" localSheetId="3">#REF!</definedName>
    <definedName name="_h5" localSheetId="13">#REF!</definedName>
    <definedName name="_h5">#REF!</definedName>
    <definedName name="_h5_1" localSheetId="25">#REF!</definedName>
    <definedName name="_h5_1" localSheetId="36">#REF!</definedName>
    <definedName name="_h5_1" localSheetId="1">#REF!</definedName>
    <definedName name="_h5_1" localSheetId="3">#REF!</definedName>
    <definedName name="_h5_1" localSheetId="13">#REF!</definedName>
    <definedName name="_h5_1">#REF!</definedName>
    <definedName name="_h6" localSheetId="25">#REF!</definedName>
    <definedName name="_h6" localSheetId="36">#REF!</definedName>
    <definedName name="_h6" localSheetId="2" hidden="1">{"via1",#N/A,TRUE,"general";"via2",#N/A,TRUE,"general";"via3",#N/A,TRUE,"general"}</definedName>
    <definedName name="_h6" localSheetId="1">#REF!</definedName>
    <definedName name="_h6" localSheetId="3">#REF!</definedName>
    <definedName name="_h6" localSheetId="13">#REF!</definedName>
    <definedName name="_h6">#REF!</definedName>
    <definedName name="_h6_1" localSheetId="25">#REF!</definedName>
    <definedName name="_h6_1" localSheetId="36">#REF!</definedName>
    <definedName name="_h6_1" localSheetId="1">#REF!</definedName>
    <definedName name="_h6_1" localSheetId="3">#REF!</definedName>
    <definedName name="_h6_1" localSheetId="13">#REF!</definedName>
    <definedName name="_h6_1">#REF!</definedName>
    <definedName name="_h7" localSheetId="25">#REF!</definedName>
    <definedName name="_h7" localSheetId="36">#REF!</definedName>
    <definedName name="_h7" localSheetId="2" hidden="1">{"TAB1",#N/A,TRUE,"GENERAL";"TAB2",#N/A,TRUE,"GENERAL";"TAB3",#N/A,TRUE,"GENERAL";"TAB4",#N/A,TRUE,"GENERAL";"TAB5",#N/A,TRUE,"GENERAL"}</definedName>
    <definedName name="_h7" localSheetId="1">#REF!</definedName>
    <definedName name="_h7" localSheetId="3">#REF!</definedName>
    <definedName name="_h7" localSheetId="13">#REF!</definedName>
    <definedName name="_h7">#REF!</definedName>
    <definedName name="_h7_1" localSheetId="25">#REF!</definedName>
    <definedName name="_h7_1" localSheetId="36">#REF!</definedName>
    <definedName name="_h7_1" localSheetId="1">#REF!</definedName>
    <definedName name="_h7_1" localSheetId="3">#REF!</definedName>
    <definedName name="_h7_1" localSheetId="13">#REF!</definedName>
    <definedName name="_h7_1">#REF!</definedName>
    <definedName name="_h8" localSheetId="25">#REF!</definedName>
    <definedName name="_h8" localSheetId="36">#REF!</definedName>
    <definedName name="_h8" localSheetId="2" hidden="1">{"via1",#N/A,TRUE,"general";"via2",#N/A,TRUE,"general";"via3",#N/A,TRUE,"general"}</definedName>
    <definedName name="_h8" localSheetId="1">#REF!</definedName>
    <definedName name="_h8" localSheetId="3">#REF!</definedName>
    <definedName name="_h8" localSheetId="13">#REF!</definedName>
    <definedName name="_h8">#REF!</definedName>
    <definedName name="_h8_1" localSheetId="25">#REF!</definedName>
    <definedName name="_h8_1" localSheetId="36">#REF!</definedName>
    <definedName name="_h8_1" localSheetId="1">#REF!</definedName>
    <definedName name="_h8_1" localSheetId="3">#REF!</definedName>
    <definedName name="_h8_1" localSheetId="13">#REF!</definedName>
    <definedName name="_h8_1">#REF!</definedName>
    <definedName name="_hfh7" localSheetId="25">#REF!</definedName>
    <definedName name="_hfh7" localSheetId="36">#REF!</definedName>
    <definedName name="_hfh7" localSheetId="2" hidden="1">{"via1",#N/A,TRUE,"general";"via2",#N/A,TRUE,"general";"via3",#N/A,TRUE,"general"}</definedName>
    <definedName name="_hfh7" localSheetId="1">#REF!</definedName>
    <definedName name="_hfh7" localSheetId="3">#REF!</definedName>
    <definedName name="_hfh7" localSheetId="13">#REF!</definedName>
    <definedName name="_hfh7">#REF!</definedName>
    <definedName name="_hfh7_1" localSheetId="25">#REF!</definedName>
    <definedName name="_hfh7_1" localSheetId="36">#REF!</definedName>
    <definedName name="_hfh7_1" localSheetId="1">#REF!</definedName>
    <definedName name="_hfh7_1" localSheetId="3">#REF!</definedName>
    <definedName name="_hfh7_1" localSheetId="13">#REF!</definedName>
    <definedName name="_hfh7_1">#REF!</definedName>
    <definedName name="_i" localSheetId="16">#REF!</definedName>
    <definedName name="_i">#REF!</definedName>
    <definedName name="_i4" localSheetId="25">#REF!</definedName>
    <definedName name="_i4" localSheetId="36">#REF!</definedName>
    <definedName name="_i4" localSheetId="2" hidden="1">{"via1",#N/A,TRUE,"general";"via2",#N/A,TRUE,"general";"via3",#N/A,TRUE,"general"}</definedName>
    <definedName name="_i4" localSheetId="1">#REF!</definedName>
    <definedName name="_i4" localSheetId="3">#REF!</definedName>
    <definedName name="_i4" localSheetId="13">#REF!</definedName>
    <definedName name="_i4">#REF!</definedName>
    <definedName name="_i4_1" localSheetId="25">#REF!</definedName>
    <definedName name="_i4_1" localSheetId="36">#REF!</definedName>
    <definedName name="_i4_1" localSheetId="1">#REF!</definedName>
    <definedName name="_i4_1" localSheetId="3">#REF!</definedName>
    <definedName name="_i4_1" localSheetId="13">#REF!</definedName>
    <definedName name="_i4_1">#REF!</definedName>
    <definedName name="_i5" localSheetId="25">#REF!</definedName>
    <definedName name="_i5" localSheetId="36">#REF!</definedName>
    <definedName name="_i5" localSheetId="2" hidden="1">{"TAB1",#N/A,TRUE,"GENERAL";"TAB2",#N/A,TRUE,"GENERAL";"TAB3",#N/A,TRUE,"GENERAL";"TAB4",#N/A,TRUE,"GENERAL";"TAB5",#N/A,TRUE,"GENERAL"}</definedName>
    <definedName name="_i5" localSheetId="1">#REF!</definedName>
    <definedName name="_i5" localSheetId="3">#REF!</definedName>
    <definedName name="_i5" localSheetId="13">#REF!</definedName>
    <definedName name="_i5">#REF!</definedName>
    <definedName name="_i5_1" localSheetId="25">#REF!</definedName>
    <definedName name="_i5_1" localSheetId="36">#REF!</definedName>
    <definedName name="_i5_1" localSheetId="1">#REF!</definedName>
    <definedName name="_i5_1" localSheetId="3">#REF!</definedName>
    <definedName name="_i5_1" localSheetId="13">#REF!</definedName>
    <definedName name="_i5_1">#REF!</definedName>
    <definedName name="_i6" localSheetId="25">#REF!</definedName>
    <definedName name="_i6" localSheetId="36">#REF!</definedName>
    <definedName name="_i6" localSheetId="2" hidden="1">{"TAB1",#N/A,TRUE,"GENERAL";"TAB2",#N/A,TRUE,"GENERAL";"TAB3",#N/A,TRUE,"GENERAL";"TAB4",#N/A,TRUE,"GENERAL";"TAB5",#N/A,TRUE,"GENERAL"}</definedName>
    <definedName name="_i6" localSheetId="1">#REF!</definedName>
    <definedName name="_i6" localSheetId="3">#REF!</definedName>
    <definedName name="_i6" localSheetId="13">#REF!</definedName>
    <definedName name="_i6">#REF!</definedName>
    <definedName name="_i6_1" localSheetId="25">#REF!</definedName>
    <definedName name="_i6_1" localSheetId="36">#REF!</definedName>
    <definedName name="_i6_1" localSheetId="1">#REF!</definedName>
    <definedName name="_i6_1" localSheetId="3">#REF!</definedName>
    <definedName name="_i6_1" localSheetId="13">#REF!</definedName>
    <definedName name="_i6_1">#REF!</definedName>
    <definedName name="_i7" localSheetId="25">#REF!</definedName>
    <definedName name="_i7" localSheetId="36">#REF!</definedName>
    <definedName name="_i7" localSheetId="2" hidden="1">{"via1",#N/A,TRUE,"general";"via2",#N/A,TRUE,"general";"via3",#N/A,TRUE,"general"}</definedName>
    <definedName name="_i7" localSheetId="1">#REF!</definedName>
    <definedName name="_i7" localSheetId="3">#REF!</definedName>
    <definedName name="_i7" localSheetId="13">#REF!</definedName>
    <definedName name="_i7">#REF!</definedName>
    <definedName name="_i7_1" localSheetId="25">#REF!</definedName>
    <definedName name="_i7_1" localSheetId="36">#REF!</definedName>
    <definedName name="_i7_1" localSheetId="1">#REF!</definedName>
    <definedName name="_i7_1" localSheetId="3">#REF!</definedName>
    <definedName name="_i7_1" localSheetId="13">#REF!</definedName>
    <definedName name="_i7_1">#REF!</definedName>
    <definedName name="_i77" localSheetId="25">#REF!</definedName>
    <definedName name="_i77" localSheetId="36">#REF!</definedName>
    <definedName name="_i77" localSheetId="2" hidden="1">{"TAB1",#N/A,TRUE,"GENERAL";"TAB2",#N/A,TRUE,"GENERAL";"TAB3",#N/A,TRUE,"GENERAL";"TAB4",#N/A,TRUE,"GENERAL";"TAB5",#N/A,TRUE,"GENERAL"}</definedName>
    <definedName name="_i77" localSheetId="1">#REF!</definedName>
    <definedName name="_i77" localSheetId="3">#REF!</definedName>
    <definedName name="_i77" localSheetId="13">#REF!</definedName>
    <definedName name="_i77">#REF!</definedName>
    <definedName name="_i77_1" localSheetId="25">#REF!</definedName>
    <definedName name="_i77_1" localSheetId="36">#REF!</definedName>
    <definedName name="_i77_1" localSheetId="1">#REF!</definedName>
    <definedName name="_i77_1" localSheetId="3">#REF!</definedName>
    <definedName name="_i77_1" localSheetId="13">#REF!</definedName>
    <definedName name="_i77_1">#REF!</definedName>
    <definedName name="_i8" localSheetId="25">#REF!</definedName>
    <definedName name="_i8" localSheetId="36">#REF!</definedName>
    <definedName name="_i8" localSheetId="2" hidden="1">{"via1",#N/A,TRUE,"general";"via2",#N/A,TRUE,"general";"via3",#N/A,TRUE,"general"}</definedName>
    <definedName name="_i8" localSheetId="1">#REF!</definedName>
    <definedName name="_i8" localSheetId="3">#REF!</definedName>
    <definedName name="_i8" localSheetId="13">#REF!</definedName>
    <definedName name="_i8">#REF!</definedName>
    <definedName name="_i8_1" localSheetId="25">#REF!</definedName>
    <definedName name="_i8_1" localSheetId="36">#REF!</definedName>
    <definedName name="_i8_1" localSheetId="1">#REF!</definedName>
    <definedName name="_i8_1" localSheetId="3">#REF!</definedName>
    <definedName name="_i8_1" localSheetId="13">#REF!</definedName>
    <definedName name="_i8_1">#REF!</definedName>
    <definedName name="_i9" localSheetId="25">#REF!</definedName>
    <definedName name="_i9" localSheetId="36">#REF!</definedName>
    <definedName name="_i9" localSheetId="2" hidden="1">{"TAB1",#N/A,TRUE,"GENERAL";"TAB2",#N/A,TRUE,"GENERAL";"TAB3",#N/A,TRUE,"GENERAL";"TAB4",#N/A,TRUE,"GENERAL";"TAB5",#N/A,TRUE,"GENERAL"}</definedName>
    <definedName name="_i9" localSheetId="1">#REF!</definedName>
    <definedName name="_i9" localSheetId="3">#REF!</definedName>
    <definedName name="_i9" localSheetId="13">#REF!</definedName>
    <definedName name="_i9">#REF!</definedName>
    <definedName name="_i9_1" localSheetId="25">#REF!</definedName>
    <definedName name="_i9_1" localSheetId="36">#REF!</definedName>
    <definedName name="_i9_1" localSheetId="1">#REF!</definedName>
    <definedName name="_i9_1" localSheetId="3">#REF!</definedName>
    <definedName name="_i9_1" localSheetId="13">#REF!</definedName>
    <definedName name="_i9_1">#REF!</definedName>
    <definedName name="_Inc1" localSheetId="2">#REF!</definedName>
    <definedName name="_Inc1" localSheetId="16">[17]Sábana!#REF!</definedName>
    <definedName name="_Inc1">[17]Sábana!#REF!</definedName>
    <definedName name="_Inc2" localSheetId="2">#REF!</definedName>
    <definedName name="_Inc2" localSheetId="16">[17]Sábana!#REF!</definedName>
    <definedName name="_Inc2">[17]Sábana!#REF!</definedName>
    <definedName name="_Inc3" localSheetId="2">#REF!</definedName>
    <definedName name="_Inc3">[17]Sábana!#REF!</definedName>
    <definedName name="_INF1" localSheetId="2">#REF!</definedName>
    <definedName name="_INF1" localSheetId="16">#REF!</definedName>
    <definedName name="_INF1">#REF!</definedName>
    <definedName name="_Ing1" localSheetId="2">#REF!</definedName>
    <definedName name="_Ing1" localSheetId="16">[17]Sábana!#REF!</definedName>
    <definedName name="_Ing1">[17]Sábana!#REF!</definedName>
    <definedName name="_Ing2" localSheetId="2">#REF!</definedName>
    <definedName name="_Ing2" localSheetId="16">[17]Sábana!#REF!</definedName>
    <definedName name="_Ing2">[17]Sábana!#REF!</definedName>
    <definedName name="_Ing3" localSheetId="2">#REF!</definedName>
    <definedName name="_Ing3">[17]Sábana!#REF!</definedName>
    <definedName name="_IPC2002" localSheetId="2">#REF!</definedName>
    <definedName name="_IPC2002" localSheetId="16">#REF!</definedName>
    <definedName name="_IPC2002">#REF!</definedName>
    <definedName name="_Jai1" localSheetId="2">#REF!</definedName>
    <definedName name="_Jai1" localSheetId="16">[17]Sábana!#REF!</definedName>
    <definedName name="_Jai1">[17]Sábana!#REF!</definedName>
    <definedName name="_Jai2" localSheetId="2">#REF!</definedName>
    <definedName name="_Jai2" localSheetId="16">[17]Sábana!#REF!</definedName>
    <definedName name="_Jai2">[17]Sábana!#REF!</definedName>
    <definedName name="_Jai3" localSheetId="2">#REF!</definedName>
    <definedName name="_Jai3">[17]Sábana!#REF!</definedName>
    <definedName name="_k3" localSheetId="25">#REF!</definedName>
    <definedName name="_k3" localSheetId="36">#REF!</definedName>
    <definedName name="_k3" localSheetId="2" hidden="1">{"TAB1",#N/A,TRUE,"GENERAL";"TAB2",#N/A,TRUE,"GENERAL";"TAB3",#N/A,TRUE,"GENERAL";"TAB4",#N/A,TRUE,"GENERAL";"TAB5",#N/A,TRUE,"GENERAL"}</definedName>
    <definedName name="_k3" localSheetId="1">#REF!</definedName>
    <definedName name="_k3" localSheetId="3">#REF!</definedName>
    <definedName name="_k3" localSheetId="13">#REF!</definedName>
    <definedName name="_k3">#REF!</definedName>
    <definedName name="_k3_1" localSheetId="25">#REF!</definedName>
    <definedName name="_k3_1" localSheetId="36">#REF!</definedName>
    <definedName name="_k3_1" localSheetId="1">#REF!</definedName>
    <definedName name="_k3_1" localSheetId="3">#REF!</definedName>
    <definedName name="_k3_1" localSheetId="13">#REF!</definedName>
    <definedName name="_k3_1">#REF!</definedName>
    <definedName name="_k4" localSheetId="25">#REF!</definedName>
    <definedName name="_k4" localSheetId="36">#REF!</definedName>
    <definedName name="_k4" localSheetId="2" hidden="1">{"via1",#N/A,TRUE,"general";"via2",#N/A,TRUE,"general";"via3",#N/A,TRUE,"general"}</definedName>
    <definedName name="_k4" localSheetId="1">#REF!</definedName>
    <definedName name="_k4" localSheetId="3">#REF!</definedName>
    <definedName name="_k4" localSheetId="13">#REF!</definedName>
    <definedName name="_k4">#REF!</definedName>
    <definedName name="_k4_1" localSheetId="25">#REF!</definedName>
    <definedName name="_k4_1" localSheetId="36">#REF!</definedName>
    <definedName name="_k4_1" localSheetId="1">#REF!</definedName>
    <definedName name="_k4_1" localSheetId="3">#REF!</definedName>
    <definedName name="_k4_1" localSheetId="13">#REF!</definedName>
    <definedName name="_k4_1">#REF!</definedName>
    <definedName name="_k5" localSheetId="25">#REF!</definedName>
    <definedName name="_k5" localSheetId="36">#REF!</definedName>
    <definedName name="_k5" localSheetId="2" hidden="1">{"via1",#N/A,TRUE,"general";"via2",#N/A,TRUE,"general";"via3",#N/A,TRUE,"general"}</definedName>
    <definedName name="_k5" localSheetId="1">#REF!</definedName>
    <definedName name="_k5" localSheetId="3">#REF!</definedName>
    <definedName name="_k5" localSheetId="13">#REF!</definedName>
    <definedName name="_k5">#REF!</definedName>
    <definedName name="_k5_1" localSheetId="25">#REF!</definedName>
    <definedName name="_k5_1" localSheetId="36">#REF!</definedName>
    <definedName name="_k5_1" localSheetId="1">#REF!</definedName>
    <definedName name="_k5_1" localSheetId="3">#REF!</definedName>
    <definedName name="_k5_1" localSheetId="13">#REF!</definedName>
    <definedName name="_k5_1">#REF!</definedName>
    <definedName name="_k6" localSheetId="25">#REF!</definedName>
    <definedName name="_k6" localSheetId="36">#REF!</definedName>
    <definedName name="_k6" localSheetId="2" hidden="1">{"TAB1",#N/A,TRUE,"GENERAL";"TAB2",#N/A,TRUE,"GENERAL";"TAB3",#N/A,TRUE,"GENERAL";"TAB4",#N/A,TRUE,"GENERAL";"TAB5",#N/A,TRUE,"GENERAL"}</definedName>
    <definedName name="_k6" localSheetId="1">#REF!</definedName>
    <definedName name="_k6" localSheetId="3">#REF!</definedName>
    <definedName name="_k6" localSheetId="13">#REF!</definedName>
    <definedName name="_k6">#REF!</definedName>
    <definedName name="_k6_1" localSheetId="25">#REF!</definedName>
    <definedName name="_k6_1" localSheetId="36">#REF!</definedName>
    <definedName name="_k6_1" localSheetId="1">#REF!</definedName>
    <definedName name="_k6_1" localSheetId="3">#REF!</definedName>
    <definedName name="_k6_1" localSheetId="13">#REF!</definedName>
    <definedName name="_k6_1">#REF!</definedName>
    <definedName name="_k7" localSheetId="25">#REF!</definedName>
    <definedName name="_k7" localSheetId="36">#REF!</definedName>
    <definedName name="_k7" localSheetId="2" hidden="1">{"via1",#N/A,TRUE,"general";"via2",#N/A,TRUE,"general";"via3",#N/A,TRUE,"general"}</definedName>
    <definedName name="_k7" localSheetId="1">#REF!</definedName>
    <definedName name="_k7" localSheetId="3">#REF!</definedName>
    <definedName name="_k7" localSheetId="13">#REF!</definedName>
    <definedName name="_k7">#REF!</definedName>
    <definedName name="_k7_1" localSheetId="25">#REF!</definedName>
    <definedName name="_k7_1" localSheetId="36">#REF!</definedName>
    <definedName name="_k7_1" localSheetId="1">#REF!</definedName>
    <definedName name="_k7_1" localSheetId="3">#REF!</definedName>
    <definedName name="_k7_1" localSheetId="13">#REF!</definedName>
    <definedName name="_k7_1">#REF!</definedName>
    <definedName name="_k8" localSheetId="25">#REF!</definedName>
    <definedName name="_k8" localSheetId="36">#REF!</definedName>
    <definedName name="_k8" localSheetId="2" hidden="1">{"via1",#N/A,TRUE,"general";"via2",#N/A,TRUE,"general";"via3",#N/A,TRUE,"general"}</definedName>
    <definedName name="_k8" localSheetId="1">#REF!</definedName>
    <definedName name="_k8" localSheetId="3">#REF!</definedName>
    <definedName name="_k8" localSheetId="13">#REF!</definedName>
    <definedName name="_k8">#REF!</definedName>
    <definedName name="_k8_1" localSheetId="25">#REF!</definedName>
    <definedName name="_k8_1" localSheetId="36">#REF!</definedName>
    <definedName name="_k8_1" localSheetId="1">#REF!</definedName>
    <definedName name="_k8_1" localSheetId="3">#REF!</definedName>
    <definedName name="_k8_1" localSheetId="13">#REF!</definedName>
    <definedName name="_k8_1">#REF!</definedName>
    <definedName name="_k9" localSheetId="25">#REF!</definedName>
    <definedName name="_k9" localSheetId="36">#REF!</definedName>
    <definedName name="_k9" localSheetId="2" hidden="1">{"TAB1",#N/A,TRUE,"GENERAL";"TAB2",#N/A,TRUE,"GENERAL";"TAB3",#N/A,TRUE,"GENERAL";"TAB4",#N/A,TRUE,"GENERAL";"TAB5",#N/A,TRUE,"GENERAL"}</definedName>
    <definedName name="_k9" localSheetId="1">#REF!</definedName>
    <definedName name="_k9" localSheetId="3">#REF!</definedName>
    <definedName name="_k9" localSheetId="13">#REF!</definedName>
    <definedName name="_k9">#REF!</definedName>
    <definedName name="_k9_1" localSheetId="25">#REF!</definedName>
    <definedName name="_k9_1" localSheetId="36">#REF!</definedName>
    <definedName name="_k9_1" localSheetId="1">#REF!</definedName>
    <definedName name="_k9_1" localSheetId="3">#REF!</definedName>
    <definedName name="_k9_1" localSheetId="13">#REF!</definedName>
    <definedName name="_k9_1">#REF!</definedName>
    <definedName name="_Key1" localSheetId="25">#REF!</definedName>
    <definedName name="_Key1" localSheetId="36">#REF!</definedName>
    <definedName name="_Key1" localSheetId="2" hidden="1">#REF!</definedName>
    <definedName name="_Key1" localSheetId="1">#REF!</definedName>
    <definedName name="_Key1" localSheetId="3">#REF!</definedName>
    <definedName name="_Key1" localSheetId="13">#REF!</definedName>
    <definedName name="_Key1">#REF!</definedName>
    <definedName name="_Key2" localSheetId="25" hidden="1">#REF!</definedName>
    <definedName name="_Key2" localSheetId="36" hidden="1">#REF!</definedName>
    <definedName name="_Key2" localSheetId="2" hidden="1">#REF!</definedName>
    <definedName name="_Key2" hidden="1">#REF!</definedName>
    <definedName name="_kjk6" localSheetId="25">#REF!</definedName>
    <definedName name="_kjk6" localSheetId="36">#REF!</definedName>
    <definedName name="_kjk6" localSheetId="2" hidden="1">{"TAB1",#N/A,TRUE,"GENERAL";"TAB2",#N/A,TRUE,"GENERAL";"TAB3",#N/A,TRUE,"GENERAL";"TAB4",#N/A,TRUE,"GENERAL";"TAB5",#N/A,TRUE,"GENERAL"}</definedName>
    <definedName name="_kjk6" localSheetId="1">#REF!</definedName>
    <definedName name="_kjk6" localSheetId="3">#REF!</definedName>
    <definedName name="_kjk6" localSheetId="13">#REF!</definedName>
    <definedName name="_kjk6">#REF!</definedName>
    <definedName name="_kjk6_1" localSheetId="25">#REF!</definedName>
    <definedName name="_kjk6_1" localSheetId="36">#REF!</definedName>
    <definedName name="_kjk6_1" localSheetId="1">#REF!</definedName>
    <definedName name="_kjk6_1" localSheetId="3">#REF!</definedName>
    <definedName name="_kjk6_1" localSheetId="13">#REF!</definedName>
    <definedName name="_kjk6_1">#REF!</definedName>
    <definedName name="_m">#REF!</definedName>
    <definedName name="_m3" localSheetId="25">#REF!</definedName>
    <definedName name="_m3" localSheetId="36">#REF!</definedName>
    <definedName name="_m3" localSheetId="2" hidden="1">{"via1",#N/A,TRUE,"general";"via2",#N/A,TRUE,"general";"via3",#N/A,TRUE,"general"}</definedName>
    <definedName name="_m3" localSheetId="1">#REF!</definedName>
    <definedName name="_m3" localSheetId="3">#REF!</definedName>
    <definedName name="_m3" localSheetId="13">#REF!</definedName>
    <definedName name="_m3">#REF!</definedName>
    <definedName name="_m3_1" localSheetId="25">#REF!</definedName>
    <definedName name="_m3_1" localSheetId="36">#REF!</definedName>
    <definedName name="_m3_1" localSheetId="1">#REF!</definedName>
    <definedName name="_m3_1" localSheetId="3">#REF!</definedName>
    <definedName name="_m3_1" localSheetId="13">#REF!</definedName>
    <definedName name="_m3_1">#REF!</definedName>
    <definedName name="_m4" localSheetId="25">#REF!</definedName>
    <definedName name="_m4" localSheetId="36">#REF!</definedName>
    <definedName name="_m4" localSheetId="2" hidden="1">{"TAB1",#N/A,TRUE,"GENERAL";"TAB2",#N/A,TRUE,"GENERAL";"TAB3",#N/A,TRUE,"GENERAL";"TAB4",#N/A,TRUE,"GENERAL";"TAB5",#N/A,TRUE,"GENERAL"}</definedName>
    <definedName name="_m4" localSheetId="1">#REF!</definedName>
    <definedName name="_m4" localSheetId="3">#REF!</definedName>
    <definedName name="_m4" localSheetId="13">#REF!</definedName>
    <definedName name="_m4">#REF!</definedName>
    <definedName name="_m4_1" localSheetId="25">#REF!</definedName>
    <definedName name="_m4_1" localSheetId="36">#REF!</definedName>
    <definedName name="_m4_1" localSheetId="1">#REF!</definedName>
    <definedName name="_m4_1" localSheetId="3">#REF!</definedName>
    <definedName name="_m4_1" localSheetId="13">#REF!</definedName>
    <definedName name="_m4_1">#REF!</definedName>
    <definedName name="_m5" localSheetId="25">#REF!</definedName>
    <definedName name="_m5" localSheetId="36">#REF!</definedName>
    <definedName name="_m5" localSheetId="2" hidden="1">{"via1",#N/A,TRUE,"general";"via2",#N/A,TRUE,"general";"via3",#N/A,TRUE,"general"}</definedName>
    <definedName name="_m5" localSheetId="1">#REF!</definedName>
    <definedName name="_m5" localSheetId="3">#REF!</definedName>
    <definedName name="_m5" localSheetId="13">#REF!</definedName>
    <definedName name="_m5">#REF!</definedName>
    <definedName name="_m5_1" localSheetId="25">#REF!</definedName>
    <definedName name="_m5_1" localSheetId="36">#REF!</definedName>
    <definedName name="_m5_1" localSheetId="1">#REF!</definedName>
    <definedName name="_m5_1" localSheetId="3">#REF!</definedName>
    <definedName name="_m5_1" localSheetId="13">#REF!</definedName>
    <definedName name="_m5_1">#REF!</definedName>
    <definedName name="_m6" localSheetId="25">#REF!</definedName>
    <definedName name="_m6" localSheetId="36">#REF!</definedName>
    <definedName name="_m6" localSheetId="2" hidden="1">{"TAB1",#N/A,TRUE,"GENERAL";"TAB2",#N/A,TRUE,"GENERAL";"TAB3",#N/A,TRUE,"GENERAL";"TAB4",#N/A,TRUE,"GENERAL";"TAB5",#N/A,TRUE,"GENERAL"}</definedName>
    <definedName name="_m6" localSheetId="1">#REF!</definedName>
    <definedName name="_m6" localSheetId="3">#REF!</definedName>
    <definedName name="_m6" localSheetId="13">#REF!</definedName>
    <definedName name="_m6">#REF!</definedName>
    <definedName name="_m6_1" localSheetId="25">#REF!</definedName>
    <definedName name="_m6_1" localSheetId="36">#REF!</definedName>
    <definedName name="_m6_1" localSheetId="1">#REF!</definedName>
    <definedName name="_m6_1" localSheetId="3">#REF!</definedName>
    <definedName name="_m6_1" localSheetId="13">#REF!</definedName>
    <definedName name="_m6_1">#REF!</definedName>
    <definedName name="_m7" localSheetId="25">#REF!</definedName>
    <definedName name="_m7" localSheetId="36">#REF!</definedName>
    <definedName name="_m7" localSheetId="2" hidden="1">{"TAB1",#N/A,TRUE,"GENERAL";"TAB2",#N/A,TRUE,"GENERAL";"TAB3",#N/A,TRUE,"GENERAL";"TAB4",#N/A,TRUE,"GENERAL";"TAB5",#N/A,TRUE,"GENERAL"}</definedName>
    <definedName name="_m7" localSheetId="1">#REF!</definedName>
    <definedName name="_m7" localSheetId="3">#REF!</definedName>
    <definedName name="_m7" localSheetId="13">#REF!</definedName>
    <definedName name="_m7">#REF!</definedName>
    <definedName name="_m7_1" localSheetId="25">#REF!</definedName>
    <definedName name="_m7_1" localSheetId="36">#REF!</definedName>
    <definedName name="_m7_1" localSheetId="1">#REF!</definedName>
    <definedName name="_m7_1" localSheetId="3">#REF!</definedName>
    <definedName name="_m7_1" localSheetId="13">#REF!</definedName>
    <definedName name="_m7_1">#REF!</definedName>
    <definedName name="_m8" localSheetId="25">#REF!</definedName>
    <definedName name="_m8" localSheetId="36">#REF!</definedName>
    <definedName name="_m8" localSheetId="2" hidden="1">{"via1",#N/A,TRUE,"general";"via2",#N/A,TRUE,"general";"via3",#N/A,TRUE,"general"}</definedName>
    <definedName name="_m8" localSheetId="1">#REF!</definedName>
    <definedName name="_m8" localSheetId="3">#REF!</definedName>
    <definedName name="_m8" localSheetId="13">#REF!</definedName>
    <definedName name="_m8">#REF!</definedName>
    <definedName name="_m8_1" localSheetId="25">#REF!</definedName>
    <definedName name="_m8_1" localSheetId="36">#REF!</definedName>
    <definedName name="_m8_1" localSheetId="1">#REF!</definedName>
    <definedName name="_m8_1" localSheetId="3">#REF!</definedName>
    <definedName name="_m8_1" localSheetId="13">#REF!</definedName>
    <definedName name="_m8_1">#REF!</definedName>
    <definedName name="_m9" localSheetId="25">#REF!</definedName>
    <definedName name="_m9" localSheetId="36">#REF!</definedName>
    <definedName name="_m9" localSheetId="2" hidden="1">{"via1",#N/A,TRUE,"general";"via2",#N/A,TRUE,"general";"via3",#N/A,TRUE,"general"}</definedName>
    <definedName name="_m9" localSheetId="1">#REF!</definedName>
    <definedName name="_m9" localSheetId="3">#REF!</definedName>
    <definedName name="_m9" localSheetId="13">#REF!</definedName>
    <definedName name="_m9">#REF!</definedName>
    <definedName name="_m9_1" localSheetId="25">#REF!</definedName>
    <definedName name="_m9_1" localSheetId="36">#REF!</definedName>
    <definedName name="_m9_1" localSheetId="1">#REF!</definedName>
    <definedName name="_m9_1" localSheetId="3">#REF!</definedName>
    <definedName name="_m9_1" localSheetId="13">#REF!</definedName>
    <definedName name="_m9_1">#REF!</definedName>
    <definedName name="_MB1" localSheetId="2">#REF!</definedName>
    <definedName name="_MB1">[17]Sábana!#REF!</definedName>
    <definedName name="_MB2" localSheetId="2">#REF!</definedName>
    <definedName name="_MB2">[17]Sábana!#REF!</definedName>
    <definedName name="_MB3" localSheetId="2">#REF!</definedName>
    <definedName name="_MB3">[17]Sábana!#REF!</definedName>
    <definedName name="_N" localSheetId="2">#REF!</definedName>
    <definedName name="_N">[27]FORMULACION!$C$40</definedName>
    <definedName name="_n3" localSheetId="25">#REF!</definedName>
    <definedName name="_n3" localSheetId="36">#REF!</definedName>
    <definedName name="_n3" localSheetId="2" hidden="1">{"TAB1",#N/A,TRUE,"GENERAL";"TAB2",#N/A,TRUE,"GENERAL";"TAB3",#N/A,TRUE,"GENERAL";"TAB4",#N/A,TRUE,"GENERAL";"TAB5",#N/A,TRUE,"GENERAL"}</definedName>
    <definedName name="_n3" localSheetId="1">#REF!</definedName>
    <definedName name="_n3" localSheetId="3">#REF!</definedName>
    <definedName name="_n3" localSheetId="13">#REF!</definedName>
    <definedName name="_n3">#REF!</definedName>
    <definedName name="_n3_1" localSheetId="25">#REF!</definedName>
    <definedName name="_n3_1" localSheetId="36">#REF!</definedName>
    <definedName name="_n3_1" localSheetId="1">#REF!</definedName>
    <definedName name="_n3_1" localSheetId="3">#REF!</definedName>
    <definedName name="_n3_1" localSheetId="13">#REF!</definedName>
    <definedName name="_n3_1">#REF!</definedName>
    <definedName name="_n4" localSheetId="25">#REF!</definedName>
    <definedName name="_n4" localSheetId="36">#REF!</definedName>
    <definedName name="_n4" localSheetId="2" hidden="1">{"via1",#N/A,TRUE,"general";"via2",#N/A,TRUE,"general";"via3",#N/A,TRUE,"general"}</definedName>
    <definedName name="_n4" localSheetId="1">#REF!</definedName>
    <definedName name="_n4" localSheetId="3">#REF!</definedName>
    <definedName name="_n4" localSheetId="13">#REF!</definedName>
    <definedName name="_n4">#REF!</definedName>
    <definedName name="_n4_1" localSheetId="25">#REF!</definedName>
    <definedName name="_n4_1" localSheetId="36">#REF!</definedName>
    <definedName name="_n4_1" localSheetId="1">#REF!</definedName>
    <definedName name="_n4_1" localSheetId="3">#REF!</definedName>
    <definedName name="_n4_1" localSheetId="13">#REF!</definedName>
    <definedName name="_n4_1">#REF!</definedName>
    <definedName name="_n5" localSheetId="25">#REF!</definedName>
    <definedName name="_n5" localSheetId="36">#REF!</definedName>
    <definedName name="_n5" localSheetId="2" hidden="1">{"TAB1",#N/A,TRUE,"GENERAL";"TAB2",#N/A,TRUE,"GENERAL";"TAB3",#N/A,TRUE,"GENERAL";"TAB4",#N/A,TRUE,"GENERAL";"TAB5",#N/A,TRUE,"GENERAL"}</definedName>
    <definedName name="_n5" localSheetId="1">#REF!</definedName>
    <definedName name="_n5" localSheetId="3">#REF!</definedName>
    <definedName name="_n5" localSheetId="13">#REF!</definedName>
    <definedName name="_n5">#REF!</definedName>
    <definedName name="_n5_1" localSheetId="25">#REF!</definedName>
    <definedName name="_n5_1" localSheetId="36">#REF!</definedName>
    <definedName name="_n5_1" localSheetId="1">#REF!</definedName>
    <definedName name="_n5_1" localSheetId="3">#REF!</definedName>
    <definedName name="_n5_1" localSheetId="13">#REF!</definedName>
    <definedName name="_n5_1">#REF!</definedName>
    <definedName name="_nyn7" localSheetId="25">#REF!</definedName>
    <definedName name="_nyn7" localSheetId="36">#REF!</definedName>
    <definedName name="_nyn7" localSheetId="2" hidden="1">{"via1",#N/A,TRUE,"general";"via2",#N/A,TRUE,"general";"via3",#N/A,TRUE,"general"}</definedName>
    <definedName name="_nyn7" localSheetId="1">#REF!</definedName>
    <definedName name="_nyn7" localSheetId="3">#REF!</definedName>
    <definedName name="_nyn7" localSheetId="13">#REF!</definedName>
    <definedName name="_nyn7">#REF!</definedName>
    <definedName name="_nyn7_1" localSheetId="25">#REF!</definedName>
    <definedName name="_nyn7_1" localSheetId="36">#REF!</definedName>
    <definedName name="_nyn7_1" localSheetId="1">#REF!</definedName>
    <definedName name="_nyn7_1" localSheetId="3">#REF!</definedName>
    <definedName name="_nyn7_1" localSheetId="13">#REF!</definedName>
    <definedName name="_nyn7_1">#REF!</definedName>
    <definedName name="_o4" localSheetId="25">#REF!</definedName>
    <definedName name="_o4" localSheetId="36">#REF!</definedName>
    <definedName name="_o4" localSheetId="2" hidden="1">{"via1",#N/A,TRUE,"general";"via2",#N/A,TRUE,"general";"via3",#N/A,TRUE,"general"}</definedName>
    <definedName name="_o4" localSheetId="1">#REF!</definedName>
    <definedName name="_o4" localSheetId="3">#REF!</definedName>
    <definedName name="_o4" localSheetId="13">#REF!</definedName>
    <definedName name="_o4">#REF!</definedName>
    <definedName name="_o4_1" localSheetId="25">#REF!</definedName>
    <definedName name="_o4_1" localSheetId="36">#REF!</definedName>
    <definedName name="_o4_1" localSheetId="1">#REF!</definedName>
    <definedName name="_o4_1" localSheetId="3">#REF!</definedName>
    <definedName name="_o4_1" localSheetId="13">#REF!</definedName>
    <definedName name="_o4_1">#REF!</definedName>
    <definedName name="_o5" localSheetId="25">#REF!</definedName>
    <definedName name="_o5" localSheetId="36">#REF!</definedName>
    <definedName name="_o5" localSheetId="2" hidden="1">{"TAB1",#N/A,TRUE,"GENERAL";"TAB2",#N/A,TRUE,"GENERAL";"TAB3",#N/A,TRUE,"GENERAL";"TAB4",#N/A,TRUE,"GENERAL";"TAB5",#N/A,TRUE,"GENERAL"}</definedName>
    <definedName name="_o5" localSheetId="1">#REF!</definedName>
    <definedName name="_o5" localSheetId="3">#REF!</definedName>
    <definedName name="_o5" localSheetId="13">#REF!</definedName>
    <definedName name="_o5">#REF!</definedName>
    <definedName name="_o5_1" localSheetId="25">#REF!</definedName>
    <definedName name="_o5_1" localSheetId="36">#REF!</definedName>
    <definedName name="_o5_1" localSheetId="1">#REF!</definedName>
    <definedName name="_o5_1" localSheetId="3">#REF!</definedName>
    <definedName name="_o5_1" localSheetId="13">#REF!</definedName>
    <definedName name="_o5_1">#REF!</definedName>
    <definedName name="_o6" localSheetId="25">#REF!</definedName>
    <definedName name="_o6" localSheetId="36">#REF!</definedName>
    <definedName name="_o6" localSheetId="2" hidden="1">{"TAB1",#N/A,TRUE,"GENERAL";"TAB2",#N/A,TRUE,"GENERAL";"TAB3",#N/A,TRUE,"GENERAL";"TAB4",#N/A,TRUE,"GENERAL";"TAB5",#N/A,TRUE,"GENERAL"}</definedName>
    <definedName name="_o6" localSheetId="1">#REF!</definedName>
    <definedName name="_o6" localSheetId="3">#REF!</definedName>
    <definedName name="_o6" localSheetId="13">#REF!</definedName>
    <definedName name="_o6">#REF!</definedName>
    <definedName name="_o6_1" localSheetId="25">#REF!</definedName>
    <definedName name="_o6_1" localSheetId="36">#REF!</definedName>
    <definedName name="_o6_1" localSheetId="1">#REF!</definedName>
    <definedName name="_o6_1" localSheetId="3">#REF!</definedName>
    <definedName name="_o6_1" localSheetId="13">#REF!</definedName>
    <definedName name="_o6_1">#REF!</definedName>
    <definedName name="_o7" localSheetId="25">#REF!</definedName>
    <definedName name="_o7" localSheetId="36">#REF!</definedName>
    <definedName name="_o7" localSheetId="2" hidden="1">{"TAB1",#N/A,TRUE,"GENERAL";"TAB2",#N/A,TRUE,"GENERAL";"TAB3",#N/A,TRUE,"GENERAL";"TAB4",#N/A,TRUE,"GENERAL";"TAB5",#N/A,TRUE,"GENERAL"}</definedName>
    <definedName name="_o7" localSheetId="1">#REF!</definedName>
    <definedName name="_o7" localSheetId="3">#REF!</definedName>
    <definedName name="_o7" localSheetId="13">#REF!</definedName>
    <definedName name="_o7">#REF!</definedName>
    <definedName name="_o7_1" localSheetId="25">#REF!</definedName>
    <definedName name="_o7_1" localSheetId="36">#REF!</definedName>
    <definedName name="_o7_1" localSheetId="1">#REF!</definedName>
    <definedName name="_o7_1" localSheetId="3">#REF!</definedName>
    <definedName name="_o7_1" localSheetId="13">#REF!</definedName>
    <definedName name="_o7_1">#REF!</definedName>
    <definedName name="_o8" localSheetId="25">#REF!</definedName>
    <definedName name="_o8" localSheetId="36">#REF!</definedName>
    <definedName name="_o8" localSheetId="2" hidden="1">{"via1",#N/A,TRUE,"general";"via2",#N/A,TRUE,"general";"via3",#N/A,TRUE,"general"}</definedName>
    <definedName name="_o8" localSheetId="1">#REF!</definedName>
    <definedName name="_o8" localSheetId="3">#REF!</definedName>
    <definedName name="_o8" localSheetId="13">#REF!</definedName>
    <definedName name="_o8">#REF!</definedName>
    <definedName name="_o8_1" localSheetId="25">#REF!</definedName>
    <definedName name="_o8_1" localSheetId="36">#REF!</definedName>
    <definedName name="_o8_1" localSheetId="1">#REF!</definedName>
    <definedName name="_o8_1" localSheetId="3">#REF!</definedName>
    <definedName name="_o8_1" localSheetId="13">#REF!</definedName>
    <definedName name="_o8_1">#REF!</definedName>
    <definedName name="_o9" localSheetId="25">#REF!</definedName>
    <definedName name="_o9" localSheetId="36">#REF!</definedName>
    <definedName name="_o9" localSheetId="2" hidden="1">{"TAB1",#N/A,TRUE,"GENERAL";"TAB2",#N/A,TRUE,"GENERAL";"TAB3",#N/A,TRUE,"GENERAL";"TAB4",#N/A,TRUE,"GENERAL";"TAB5",#N/A,TRUE,"GENERAL"}</definedName>
    <definedName name="_o9" localSheetId="1">#REF!</definedName>
    <definedName name="_o9" localSheetId="3">#REF!</definedName>
    <definedName name="_o9" localSheetId="13">#REF!</definedName>
    <definedName name="_o9">#REF!</definedName>
    <definedName name="_o9_1" localSheetId="25">#REF!</definedName>
    <definedName name="_o9_1" localSheetId="36">#REF!</definedName>
    <definedName name="_o9_1" localSheetId="1">#REF!</definedName>
    <definedName name="_o9_1" localSheetId="3">#REF!</definedName>
    <definedName name="_o9_1" localSheetId="13">#REF!</definedName>
    <definedName name="_o9_1">#REF!</definedName>
    <definedName name="_Ope1" localSheetId="2">#REF!</definedName>
    <definedName name="_Ope1" localSheetId="16">[17]Sábana!#REF!</definedName>
    <definedName name="_Ope1">[17]Sábana!#REF!</definedName>
    <definedName name="_Ope2" localSheetId="2">#REF!</definedName>
    <definedName name="_Ope2" localSheetId="16">[17]Sábana!#REF!</definedName>
    <definedName name="_Ope2">[17]Sábana!#REF!</definedName>
    <definedName name="_Ope3" localSheetId="2">#REF!</definedName>
    <definedName name="_Ope3">[17]Sábana!#REF!</definedName>
    <definedName name="_Order1" localSheetId="17" hidden="1">255</definedName>
    <definedName name="_Order1" localSheetId="18" hidden="1">255</definedName>
    <definedName name="_Order1" localSheetId="19" hidden="1">255</definedName>
    <definedName name="_Order1" localSheetId="14" hidden="1">255</definedName>
    <definedName name="_Order1" localSheetId="15" hidden="1">255</definedName>
    <definedName name="_Order1" localSheetId="16" hidden="1">255</definedName>
    <definedName name="_Order1" hidden="1">0</definedName>
    <definedName name="_Order2" localSheetId="17" hidden="1">255</definedName>
    <definedName name="_Order2" localSheetId="18" hidden="1">255</definedName>
    <definedName name="_Order2" localSheetId="19" hidden="1">255</definedName>
    <definedName name="_Order2" localSheetId="14" hidden="1">255</definedName>
    <definedName name="_Order2" localSheetId="15" hidden="1">255</definedName>
    <definedName name="_Order2" localSheetId="16" hidden="1">255</definedName>
    <definedName name="_Order2" hidden="1">0</definedName>
    <definedName name="_ORO10" localSheetId="25">#REF!</definedName>
    <definedName name="_ORO10" localSheetId="36">#REF!</definedName>
    <definedName name="_ORO10" localSheetId="1">#REF!</definedName>
    <definedName name="_ORO10" localSheetId="3">#REF!</definedName>
    <definedName name="_ORO10" localSheetId="13">#REF!</definedName>
    <definedName name="_ORO10" localSheetId="16">#REF!</definedName>
    <definedName name="_ORO10">#REF!</definedName>
    <definedName name="_ORO11" localSheetId="25">#REF!</definedName>
    <definedName name="_ORO11" localSheetId="36">#REF!</definedName>
    <definedName name="_ORO11" localSheetId="1">#REF!</definedName>
    <definedName name="_ORO11" localSheetId="3">#REF!</definedName>
    <definedName name="_ORO11" localSheetId="13">#REF!</definedName>
    <definedName name="_ORO11">#REF!</definedName>
    <definedName name="_ORO12" localSheetId="25">#REF!</definedName>
    <definedName name="_ORO12" localSheetId="36">#REF!</definedName>
    <definedName name="_ORO12" localSheetId="1">#REF!</definedName>
    <definedName name="_ORO12" localSheetId="3">#REF!</definedName>
    <definedName name="_ORO12" localSheetId="13">#REF!</definedName>
    <definedName name="_ORO12">#REF!</definedName>
    <definedName name="_ORO13" localSheetId="25">#REF!</definedName>
    <definedName name="_ORO13" localSheetId="36">#REF!</definedName>
    <definedName name="_ORO13" localSheetId="1">#REF!</definedName>
    <definedName name="_ORO13" localSheetId="3">#REF!</definedName>
    <definedName name="_ORO13" localSheetId="13">#REF!</definedName>
    <definedName name="_ORO13">#REF!</definedName>
    <definedName name="_ORO14" localSheetId="25">#REF!</definedName>
    <definedName name="_ORO14" localSheetId="36">#REF!</definedName>
    <definedName name="_ORO14" localSheetId="1">#REF!</definedName>
    <definedName name="_ORO14" localSheetId="3">#REF!</definedName>
    <definedName name="_ORO14" localSheetId="13">#REF!</definedName>
    <definedName name="_ORO14">#REF!</definedName>
    <definedName name="_ORO15" localSheetId="25">#REF!</definedName>
    <definedName name="_ORO15" localSheetId="36">#REF!</definedName>
    <definedName name="_ORO15" localSheetId="1">#REF!</definedName>
    <definedName name="_ORO15" localSheetId="3">#REF!</definedName>
    <definedName name="_ORO15" localSheetId="13">#REF!</definedName>
    <definedName name="_ORO15">#REF!</definedName>
    <definedName name="_ORO16" localSheetId="25">#REF!</definedName>
    <definedName name="_ORO16" localSheetId="36">#REF!</definedName>
    <definedName name="_ORO16" localSheetId="1">#REF!</definedName>
    <definedName name="_ORO16" localSheetId="3">#REF!</definedName>
    <definedName name="_ORO16" localSheetId="13">#REF!</definedName>
    <definedName name="_ORO16">#REF!</definedName>
    <definedName name="_ORO17" localSheetId="25">#REF!</definedName>
    <definedName name="_ORO17" localSheetId="36">#REF!</definedName>
    <definedName name="_ORO17" localSheetId="1">#REF!</definedName>
    <definedName name="_ORO17" localSheetId="3">#REF!</definedName>
    <definedName name="_ORO17" localSheetId="13">#REF!</definedName>
    <definedName name="_ORO17">#REF!</definedName>
    <definedName name="_ORO18" localSheetId="25">#REF!</definedName>
    <definedName name="_ORO18" localSheetId="36">#REF!</definedName>
    <definedName name="_ORO18" localSheetId="1">#REF!</definedName>
    <definedName name="_ORO18" localSheetId="3">#REF!</definedName>
    <definedName name="_ORO18" localSheetId="13">#REF!</definedName>
    <definedName name="_ORO18">#REF!</definedName>
    <definedName name="_ORO19" localSheetId="25">#REF!</definedName>
    <definedName name="_ORO19" localSheetId="36">#REF!</definedName>
    <definedName name="_ORO19" localSheetId="1">#REF!</definedName>
    <definedName name="_ORO19" localSheetId="3">#REF!</definedName>
    <definedName name="_ORO19" localSheetId="13">#REF!</definedName>
    <definedName name="_ORO19">#REF!</definedName>
    <definedName name="_p6" localSheetId="25">#REF!</definedName>
    <definedName name="_p6" localSheetId="36">#REF!</definedName>
    <definedName name="_p6" localSheetId="2" hidden="1">{"via1",#N/A,TRUE,"general";"via2",#N/A,TRUE,"general";"via3",#N/A,TRUE,"general"}</definedName>
    <definedName name="_p6" localSheetId="1">#REF!</definedName>
    <definedName name="_p6" localSheetId="3">#REF!</definedName>
    <definedName name="_p6" localSheetId="13">#REF!</definedName>
    <definedName name="_p6">#REF!</definedName>
    <definedName name="_p6_1" localSheetId="25">#REF!</definedName>
    <definedName name="_p6_1" localSheetId="36">#REF!</definedName>
    <definedName name="_p6_1" localSheetId="1">#REF!</definedName>
    <definedName name="_p6_1" localSheetId="3">#REF!</definedName>
    <definedName name="_p6_1" localSheetId="13">#REF!</definedName>
    <definedName name="_p6_1">#REF!</definedName>
    <definedName name="_p7" localSheetId="25">#REF!</definedName>
    <definedName name="_p7" localSheetId="36">#REF!</definedName>
    <definedName name="_p7" localSheetId="2" hidden="1">{"via1",#N/A,TRUE,"general";"via2",#N/A,TRUE,"general";"via3",#N/A,TRUE,"general"}</definedName>
    <definedName name="_p7" localSheetId="1">#REF!</definedName>
    <definedName name="_p7" localSheetId="3">#REF!</definedName>
    <definedName name="_p7" localSheetId="13">#REF!</definedName>
    <definedName name="_p7">#REF!</definedName>
    <definedName name="_p7_1" localSheetId="25">#REF!</definedName>
    <definedName name="_p7_1" localSheetId="36">#REF!</definedName>
    <definedName name="_p7_1" localSheetId="1">#REF!</definedName>
    <definedName name="_p7_1" localSheetId="3">#REF!</definedName>
    <definedName name="_p7_1" localSheetId="13">#REF!</definedName>
    <definedName name="_p7_1">#REF!</definedName>
    <definedName name="_p8" localSheetId="25">#REF!</definedName>
    <definedName name="_p8" localSheetId="36">#REF!</definedName>
    <definedName name="_p8" localSheetId="2" hidden="1">{"TAB1",#N/A,TRUE,"GENERAL";"TAB2",#N/A,TRUE,"GENERAL";"TAB3",#N/A,TRUE,"GENERAL";"TAB4",#N/A,TRUE,"GENERAL";"TAB5",#N/A,TRUE,"GENERAL"}</definedName>
    <definedName name="_p8" localSheetId="1">#REF!</definedName>
    <definedName name="_p8" localSheetId="3">#REF!</definedName>
    <definedName name="_p8" localSheetId="13">#REF!</definedName>
    <definedName name="_p8">#REF!</definedName>
    <definedName name="_p8_1" localSheetId="25">#REF!</definedName>
    <definedName name="_p8_1" localSheetId="36">#REF!</definedName>
    <definedName name="_p8_1" localSheetId="1">#REF!</definedName>
    <definedName name="_p8_1" localSheetId="3">#REF!</definedName>
    <definedName name="_p8_1" localSheetId="13">#REF!</definedName>
    <definedName name="_p8_1">#REF!</definedName>
    <definedName name="_Pae1" localSheetId="2">#REF!</definedName>
    <definedName name="_Pae1">[17]Sábana!#REF!</definedName>
    <definedName name="_Pae2" localSheetId="2">#REF!</definedName>
    <definedName name="_Pae2">[17]Sábana!#REF!</definedName>
    <definedName name="_Pae3" localSheetId="2">#REF!</definedName>
    <definedName name="_Pae3">[17]Sábana!#REF!</definedName>
    <definedName name="_Parse_Out" hidden="1">#REF!</definedName>
    <definedName name="_PJ50" localSheetId="25">#REF!</definedName>
    <definedName name="_PJ50" localSheetId="36">#REF!</definedName>
    <definedName name="_PJ50" localSheetId="1">#REF!</definedName>
    <definedName name="_PJ50" localSheetId="3">#REF!</definedName>
    <definedName name="_PJ50" localSheetId="13">#REF!</definedName>
    <definedName name="_PJ50" localSheetId="16">#REF!</definedName>
    <definedName name="_PJ50">#REF!</definedName>
    <definedName name="_pj51" localSheetId="25">#REF!</definedName>
    <definedName name="_pj51" localSheetId="36">#REF!</definedName>
    <definedName name="_pj51" localSheetId="1">#REF!</definedName>
    <definedName name="_pj51" localSheetId="3">#REF!</definedName>
    <definedName name="_pj51" localSheetId="13">#REF!</definedName>
    <definedName name="_pj51">#REF!</definedName>
    <definedName name="_PMT5671" localSheetId="25">[4]MEMORIAS!#REF!</definedName>
    <definedName name="_PMT5671" localSheetId="36">[4]MEMORIAS!#REF!</definedName>
    <definedName name="_PMT5671" localSheetId="17">[5]MEMORIAS!#REF!</definedName>
    <definedName name="_PMT5671" localSheetId="18">[5]MEMORIAS!#REF!</definedName>
    <definedName name="_PMT5671" localSheetId="19">[5]MEMORIAS!#REF!</definedName>
    <definedName name="_PMT5671" localSheetId="14">[5]MEMORIAS!#REF!</definedName>
    <definedName name="_PMT5671" localSheetId="15">[5]MEMORIAS!#REF!</definedName>
    <definedName name="_PMT5671">[4]MEMORIAS!#REF!</definedName>
    <definedName name="_PMT5805" localSheetId="25">[4]MEMORIAS!#REF!</definedName>
    <definedName name="_PMT5805" localSheetId="36">[4]MEMORIAS!#REF!</definedName>
    <definedName name="_PMT5805" localSheetId="17">[5]MEMORIAS!#REF!</definedName>
    <definedName name="_PMT5805" localSheetId="18">[5]MEMORIAS!#REF!</definedName>
    <definedName name="_PMT5805" localSheetId="19">[5]MEMORIAS!#REF!</definedName>
    <definedName name="_PMT5805" localSheetId="14">[5]MEMORIAS!#REF!</definedName>
    <definedName name="_PMT5805" localSheetId="15">[5]MEMORIAS!#REF!</definedName>
    <definedName name="_PMT5805">[4]MEMORIAS!#REF!</definedName>
    <definedName name="_PMT5806" localSheetId="25">[4]MEMORIAS!#REF!</definedName>
    <definedName name="_PMT5806" localSheetId="36">[4]MEMORIAS!#REF!</definedName>
    <definedName name="_PMT5806" localSheetId="17">[5]MEMORIAS!#REF!</definedName>
    <definedName name="_PMT5806" localSheetId="18">[5]MEMORIAS!#REF!</definedName>
    <definedName name="_PMT5806" localSheetId="19">[5]MEMORIAS!#REF!</definedName>
    <definedName name="_PMT5806" localSheetId="14">[5]MEMORIAS!#REF!</definedName>
    <definedName name="_PMT5806" localSheetId="15">[5]MEMORIAS!#REF!</definedName>
    <definedName name="_PMT5806">[4]MEMORIAS!#REF!</definedName>
    <definedName name="_PMT5815" localSheetId="25">[4]MEMORIAS!#REF!</definedName>
    <definedName name="_PMT5815" localSheetId="36">[4]MEMORIAS!#REF!</definedName>
    <definedName name="_PMT5815" localSheetId="17">[5]MEMORIAS!#REF!</definedName>
    <definedName name="_PMT5815" localSheetId="18">[5]MEMORIAS!#REF!</definedName>
    <definedName name="_PMT5815" localSheetId="19">[5]MEMORIAS!#REF!</definedName>
    <definedName name="_PMT5815" localSheetId="14">[5]MEMORIAS!#REF!</definedName>
    <definedName name="_PMT5815" localSheetId="15">[5]MEMORIAS!#REF!</definedName>
    <definedName name="_PMT5815">[4]MEMORIAS!#REF!</definedName>
    <definedName name="_PMT5820" localSheetId="25">[4]MEMORIAS!#REF!</definedName>
    <definedName name="_PMT5820" localSheetId="36">[4]MEMORIAS!#REF!</definedName>
    <definedName name="_PMT5820" localSheetId="17">[5]MEMORIAS!#REF!</definedName>
    <definedName name="_PMT5820" localSheetId="18">[5]MEMORIAS!#REF!</definedName>
    <definedName name="_PMT5820" localSheetId="19">[5]MEMORIAS!#REF!</definedName>
    <definedName name="_PMT5820" localSheetId="14">[5]MEMORIAS!#REF!</definedName>
    <definedName name="_PMT5820" localSheetId="15">[5]MEMORIAS!#REF!</definedName>
    <definedName name="_PMT5820">[4]MEMORIAS!#REF!</definedName>
    <definedName name="_PP1">#REF!</definedName>
    <definedName name="_PP10">#REF!</definedName>
    <definedName name="_PP11">#REF!</definedName>
    <definedName name="_PP12">#REF!</definedName>
    <definedName name="_PP13">#REF!</definedName>
    <definedName name="_PP14">#REF!</definedName>
    <definedName name="_PP2">#REF!</definedName>
    <definedName name="_PP3">#REF!</definedName>
    <definedName name="_PP4">#REF!</definedName>
    <definedName name="_PP5">#REF!</definedName>
    <definedName name="_PP6">#REF!</definedName>
    <definedName name="_PP7">#REF!</definedName>
    <definedName name="_PP8">#REF!</definedName>
    <definedName name="_PP9">#REF!</definedName>
    <definedName name="_PR1" localSheetId="23">#REF!</definedName>
    <definedName name="_PR1" localSheetId="25">#REF!</definedName>
    <definedName name="_PR1" localSheetId="27">#REF!</definedName>
    <definedName name="_PR1" localSheetId="36">#REF!</definedName>
    <definedName name="_PR1" localSheetId="39">#REF!</definedName>
    <definedName name="_PR1" localSheetId="40">#REF!</definedName>
    <definedName name="_PR1" localSheetId="41">#REF!</definedName>
    <definedName name="_PR1" localSheetId="42">#REF!</definedName>
    <definedName name="_PR1" localSheetId="2">#REF!</definedName>
    <definedName name="_PR1" localSheetId="1">[32]PRECIOS!$A:$E</definedName>
    <definedName name="_PR1" localSheetId="3">[32]PRECIOS!$A:$E</definedName>
    <definedName name="_PR1" localSheetId="13">[32]PRECIOS!$A:$E</definedName>
    <definedName name="_PR1" localSheetId="16">[33]PRECIOS!$A$1:$E$65536</definedName>
    <definedName name="_PR1">#REF!</definedName>
    <definedName name="_PZ15" localSheetId="25">#REF!</definedName>
    <definedName name="_PZ15" localSheetId="36">#REF!</definedName>
    <definedName name="_PZ15" localSheetId="1">#REF!</definedName>
    <definedName name="_PZ15" localSheetId="3">#REF!</definedName>
    <definedName name="_PZ15" localSheetId="13">#REF!</definedName>
    <definedName name="_PZ15" localSheetId="16">#REF!</definedName>
    <definedName name="_PZ15">#REF!</definedName>
    <definedName name="_PZ20" localSheetId="25">#REF!</definedName>
    <definedName name="_PZ20" localSheetId="36">#REF!</definedName>
    <definedName name="_PZ20" localSheetId="1">#REF!</definedName>
    <definedName name="_PZ20" localSheetId="3">#REF!</definedName>
    <definedName name="_PZ20" localSheetId="13">#REF!</definedName>
    <definedName name="_PZ20">#REF!</definedName>
    <definedName name="_PZ30" localSheetId="25">#REF!</definedName>
    <definedName name="_PZ30" localSheetId="36">#REF!</definedName>
    <definedName name="_PZ30" localSheetId="1">#REF!</definedName>
    <definedName name="_PZ30" localSheetId="3">#REF!</definedName>
    <definedName name="_PZ30" localSheetId="13">#REF!</definedName>
    <definedName name="_PZ30">#REF!</definedName>
    <definedName name="_PZ40" localSheetId="25">#REF!</definedName>
    <definedName name="_PZ40" localSheetId="36">#REF!</definedName>
    <definedName name="_PZ40" localSheetId="1">#REF!</definedName>
    <definedName name="_PZ40" localSheetId="3">#REF!</definedName>
    <definedName name="_PZ40" localSheetId="13">#REF!</definedName>
    <definedName name="_PZ40">#REF!</definedName>
    <definedName name="_PZ50" localSheetId="25">#REF!</definedName>
    <definedName name="_PZ50" localSheetId="36">#REF!</definedName>
    <definedName name="_PZ50" localSheetId="1">#REF!</definedName>
    <definedName name="_PZ50" localSheetId="3">#REF!</definedName>
    <definedName name="_PZ50" localSheetId="13">#REF!</definedName>
    <definedName name="_PZ50">#REF!</definedName>
    <definedName name="_r" localSheetId="17">#REF!</definedName>
    <definedName name="_r" localSheetId="18">#REF!</definedName>
    <definedName name="_r" localSheetId="19">#REF!</definedName>
    <definedName name="_r" localSheetId="14">#REF!</definedName>
    <definedName name="_r" localSheetId="15">#REF!</definedName>
    <definedName name="_r" localSheetId="2" hidden="1">{"TAB1",#N/A,TRUE,"GENERAL";"TAB2",#N/A,TRUE,"GENERAL";"TAB3",#N/A,TRUE,"GENERAL";"TAB4",#N/A,TRUE,"GENERAL";"TAB5",#N/A,TRUE,"GENERAL"}</definedName>
    <definedName name="_r" localSheetId="16">#REF!</definedName>
    <definedName name="_r">[34]C!$C$9</definedName>
    <definedName name="_r_1" localSheetId="25">#REF!</definedName>
    <definedName name="_r_1" localSheetId="36">#REF!</definedName>
    <definedName name="_r_1" localSheetId="1">#REF!</definedName>
    <definedName name="_r_1" localSheetId="3">#REF!</definedName>
    <definedName name="_r_1" localSheetId="13">#REF!</definedName>
    <definedName name="_r_1">#REF!</definedName>
    <definedName name="_r4r" localSheetId="25">#REF!</definedName>
    <definedName name="_r4r" localSheetId="36">#REF!</definedName>
    <definedName name="_r4r" localSheetId="2" hidden="1">{"via1",#N/A,TRUE,"general";"via2",#N/A,TRUE,"general";"via3",#N/A,TRUE,"general"}</definedName>
    <definedName name="_r4r" localSheetId="1">#REF!</definedName>
    <definedName name="_r4r" localSheetId="3">#REF!</definedName>
    <definedName name="_r4r" localSheetId="13">#REF!</definedName>
    <definedName name="_r4r">#REF!</definedName>
    <definedName name="_r4r_1" localSheetId="25">#REF!</definedName>
    <definedName name="_r4r_1" localSheetId="36">#REF!</definedName>
    <definedName name="_r4r_1" localSheetId="1">#REF!</definedName>
    <definedName name="_r4r_1" localSheetId="3">#REF!</definedName>
    <definedName name="_r4r_1" localSheetId="13">#REF!</definedName>
    <definedName name="_r4r_1">#REF!</definedName>
    <definedName name="_rc" localSheetId="25">#REF!</definedName>
    <definedName name="_rc" localSheetId="36">#REF!</definedName>
    <definedName name="_rc" localSheetId="2">#REF!</definedName>
    <definedName name="_rc" localSheetId="1">#REF!</definedName>
    <definedName name="_rc" localSheetId="3">#REF!</definedName>
    <definedName name="_rc" localSheetId="13">#REF!</definedName>
    <definedName name="_rc">#REF!</definedName>
    <definedName name="_RD43" localSheetId="25">#REF!</definedName>
    <definedName name="_RD43" localSheetId="36">#REF!</definedName>
    <definedName name="_RD43" localSheetId="1">#REF!</definedName>
    <definedName name="_RD43" localSheetId="3">#REF!</definedName>
    <definedName name="_RD43" localSheetId="13">#REF!</definedName>
    <definedName name="_RD43">#REF!</definedName>
    <definedName name="_RD63" localSheetId="25">#REF!</definedName>
    <definedName name="_RD63" localSheetId="36">#REF!</definedName>
    <definedName name="_RD63" localSheetId="1">#REF!</definedName>
    <definedName name="_RD63" localSheetId="3">#REF!</definedName>
    <definedName name="_RD63" localSheetId="13">#REF!</definedName>
    <definedName name="_RD63">#REF!</definedName>
    <definedName name="_RD64" localSheetId="25">#REF!</definedName>
    <definedName name="_RD64" localSheetId="36">#REF!</definedName>
    <definedName name="_RD64" localSheetId="1">#REF!</definedName>
    <definedName name="_RD64" localSheetId="3">#REF!</definedName>
    <definedName name="_RD64" localSheetId="13">#REF!</definedName>
    <definedName name="_RD64">#REF!</definedName>
    <definedName name="_RD83" localSheetId="25">#REF!</definedName>
    <definedName name="_RD83" localSheetId="36">#REF!</definedName>
    <definedName name="_RD83" localSheetId="1">#REF!</definedName>
    <definedName name="_RD83" localSheetId="3">#REF!</definedName>
    <definedName name="_RD83" localSheetId="13">#REF!</definedName>
    <definedName name="_RD83">#REF!</definedName>
    <definedName name="_RD84" localSheetId="25">#REF!</definedName>
    <definedName name="_RD84" localSheetId="36">#REF!</definedName>
    <definedName name="_RD84" localSheetId="1">#REF!</definedName>
    <definedName name="_RD84" localSheetId="3">#REF!</definedName>
    <definedName name="_RD84" localSheetId="13">#REF!</definedName>
    <definedName name="_RD84">#REF!</definedName>
    <definedName name="_RD86" localSheetId="25">#REF!</definedName>
    <definedName name="_RD86" localSheetId="36">#REF!</definedName>
    <definedName name="_RD86" localSheetId="1">#REF!</definedName>
    <definedName name="_RD86" localSheetId="3">#REF!</definedName>
    <definedName name="_RD86" localSheetId="13">#REF!</definedName>
    <definedName name="_RD86">#REF!</definedName>
    <definedName name="_Red1" localSheetId="2">#REF!</definedName>
    <definedName name="_Red1">[17]Sábana!#REF!</definedName>
    <definedName name="_Red2" localSheetId="2">#REF!</definedName>
    <definedName name="_Red2">[17]Sábana!#REF!</definedName>
    <definedName name="_Red3" localSheetId="2">#REF!</definedName>
    <definedName name="_Red3">[17]Sábana!#REF!</definedName>
    <definedName name="_Regression_Out" hidden="1">#REF!</definedName>
    <definedName name="_Regression_X" hidden="1">#REF!</definedName>
    <definedName name="_Regression_Y" hidden="1">#REF!</definedName>
    <definedName name="_rtu6" localSheetId="25">#REF!</definedName>
    <definedName name="_rtu6" localSheetId="36">#REF!</definedName>
    <definedName name="_rtu6" localSheetId="2" hidden="1">{"via1",#N/A,TRUE,"general";"via2",#N/A,TRUE,"general";"via3",#N/A,TRUE,"general"}</definedName>
    <definedName name="_rtu6" localSheetId="1">#REF!</definedName>
    <definedName name="_rtu6" localSheetId="3">#REF!</definedName>
    <definedName name="_rtu6" localSheetId="13">#REF!</definedName>
    <definedName name="_rtu6">#REF!</definedName>
    <definedName name="_rtu6_1" localSheetId="25">#REF!</definedName>
    <definedName name="_rtu6_1" localSheetId="36">#REF!</definedName>
    <definedName name="_rtu6_1" localSheetId="1">#REF!</definedName>
    <definedName name="_rtu6_1" localSheetId="3">#REF!</definedName>
    <definedName name="_rtu6_1" localSheetId="13">#REF!</definedName>
    <definedName name="_rtu6_1">#REF!</definedName>
    <definedName name="_s1" localSheetId="25">#REF!</definedName>
    <definedName name="_s1" localSheetId="36">#REF!</definedName>
    <definedName name="_s1" localSheetId="2" hidden="1">{"via1",#N/A,TRUE,"general";"via2",#N/A,TRUE,"general";"via3",#N/A,TRUE,"general"}</definedName>
    <definedName name="_s1" localSheetId="1">#REF!</definedName>
    <definedName name="_s1" localSheetId="3">#REF!</definedName>
    <definedName name="_s1" localSheetId="13">#REF!</definedName>
    <definedName name="_s1">#REF!</definedName>
    <definedName name="_s1_1" localSheetId="25">#REF!</definedName>
    <definedName name="_s1_1" localSheetId="36">#REF!</definedName>
    <definedName name="_s1_1" localSheetId="1">#REF!</definedName>
    <definedName name="_s1_1" localSheetId="3">#REF!</definedName>
    <definedName name="_s1_1" localSheetId="13">#REF!</definedName>
    <definedName name="_s1_1">#REF!</definedName>
    <definedName name="_s2" localSheetId="25">#REF!</definedName>
    <definedName name="_s2" localSheetId="36">#REF!</definedName>
    <definedName name="_s2" localSheetId="2" hidden="1">{"TAB1",#N/A,TRUE,"GENERAL";"TAB2",#N/A,TRUE,"GENERAL";"TAB3",#N/A,TRUE,"GENERAL";"TAB4",#N/A,TRUE,"GENERAL";"TAB5",#N/A,TRUE,"GENERAL"}</definedName>
    <definedName name="_s2" localSheetId="1">#REF!</definedName>
    <definedName name="_s2" localSheetId="3">#REF!</definedName>
    <definedName name="_s2" localSheetId="13">#REF!</definedName>
    <definedName name="_s2">#REF!</definedName>
    <definedName name="_s2_1" localSheetId="25">#REF!</definedName>
    <definedName name="_s2_1" localSheetId="36">#REF!</definedName>
    <definedName name="_s2_1" localSheetId="1">#REF!</definedName>
    <definedName name="_s2_1" localSheetId="3">#REF!</definedName>
    <definedName name="_s2_1" localSheetId="13">#REF!</definedName>
    <definedName name="_s2_1">#REF!</definedName>
    <definedName name="_s3" localSheetId="25">#REF!</definedName>
    <definedName name="_s3" localSheetId="36">#REF!</definedName>
    <definedName name="_s3" localSheetId="2" hidden="1">{"TAB1",#N/A,TRUE,"GENERAL";"TAB2",#N/A,TRUE,"GENERAL";"TAB3",#N/A,TRUE,"GENERAL";"TAB4",#N/A,TRUE,"GENERAL";"TAB5",#N/A,TRUE,"GENERAL"}</definedName>
    <definedName name="_s3" localSheetId="1">#REF!</definedName>
    <definedName name="_s3" localSheetId="3">#REF!</definedName>
    <definedName name="_s3" localSheetId="13">#REF!</definedName>
    <definedName name="_s3">#REF!</definedName>
    <definedName name="_s3_1" localSheetId="25">#REF!</definedName>
    <definedName name="_s3_1" localSheetId="36">#REF!</definedName>
    <definedName name="_s3_1" localSheetId="1">#REF!</definedName>
    <definedName name="_s3_1" localSheetId="3">#REF!</definedName>
    <definedName name="_s3_1" localSheetId="13">#REF!</definedName>
    <definedName name="_s3_1">#REF!</definedName>
    <definedName name="_s4" localSheetId="25">#REF!</definedName>
    <definedName name="_s4" localSheetId="36">#REF!</definedName>
    <definedName name="_s4" localSheetId="2" hidden="1">{"via1",#N/A,TRUE,"general";"via2",#N/A,TRUE,"general";"via3",#N/A,TRUE,"general"}</definedName>
    <definedName name="_s4" localSheetId="1">#REF!</definedName>
    <definedName name="_s4" localSheetId="3">#REF!</definedName>
    <definedName name="_s4" localSheetId="13">#REF!</definedName>
    <definedName name="_s4">#REF!</definedName>
    <definedName name="_s4_1" localSheetId="25">#REF!</definedName>
    <definedName name="_s4_1" localSheetId="36">#REF!</definedName>
    <definedName name="_s4_1" localSheetId="1">#REF!</definedName>
    <definedName name="_s4_1" localSheetId="3">#REF!</definedName>
    <definedName name="_s4_1" localSheetId="13">#REF!</definedName>
    <definedName name="_s4_1">#REF!</definedName>
    <definedName name="_s5" localSheetId="25">#REF!</definedName>
    <definedName name="_s5" localSheetId="36">#REF!</definedName>
    <definedName name="_s5" localSheetId="2" hidden="1">{"via1",#N/A,TRUE,"general";"via2",#N/A,TRUE,"general";"via3",#N/A,TRUE,"general"}</definedName>
    <definedName name="_s5" localSheetId="1">#REF!</definedName>
    <definedName name="_s5" localSheetId="3">#REF!</definedName>
    <definedName name="_s5" localSheetId="13">#REF!</definedName>
    <definedName name="_s5">#REF!</definedName>
    <definedName name="_s5_1" localSheetId="25">#REF!</definedName>
    <definedName name="_s5_1" localSheetId="36">#REF!</definedName>
    <definedName name="_s5_1" localSheetId="1">#REF!</definedName>
    <definedName name="_s5_1" localSheetId="3">#REF!</definedName>
    <definedName name="_s5_1" localSheetId="13">#REF!</definedName>
    <definedName name="_s5_1">#REF!</definedName>
    <definedName name="_s6" localSheetId="25">#REF!</definedName>
    <definedName name="_s6" localSheetId="36">#REF!</definedName>
    <definedName name="_s6" localSheetId="2" hidden="1">{"TAB1",#N/A,TRUE,"GENERAL";"TAB2",#N/A,TRUE,"GENERAL";"TAB3",#N/A,TRUE,"GENERAL";"TAB4",#N/A,TRUE,"GENERAL";"TAB5",#N/A,TRUE,"GENERAL"}</definedName>
    <definedName name="_s6" localSheetId="1">#REF!</definedName>
    <definedName name="_s6" localSheetId="3">#REF!</definedName>
    <definedName name="_s6" localSheetId="13">#REF!</definedName>
    <definedName name="_s6">#REF!</definedName>
    <definedName name="_s6_1" localSheetId="25">#REF!</definedName>
    <definedName name="_s6_1" localSheetId="36">#REF!</definedName>
    <definedName name="_s6_1" localSheetId="1">#REF!</definedName>
    <definedName name="_s6_1" localSheetId="3">#REF!</definedName>
    <definedName name="_s6_1" localSheetId="13">#REF!</definedName>
    <definedName name="_s6_1">#REF!</definedName>
    <definedName name="_s7" localSheetId="25">#REF!</definedName>
    <definedName name="_s7" localSheetId="36">#REF!</definedName>
    <definedName name="_s7" localSheetId="2" hidden="1">{"via1",#N/A,TRUE,"general";"via2",#N/A,TRUE,"general";"via3",#N/A,TRUE,"general"}</definedName>
    <definedName name="_s7" localSheetId="1">#REF!</definedName>
    <definedName name="_s7" localSheetId="3">#REF!</definedName>
    <definedName name="_s7" localSheetId="13">#REF!</definedName>
    <definedName name="_s7">#REF!</definedName>
    <definedName name="_s7_1" localSheetId="25">#REF!</definedName>
    <definedName name="_s7_1" localSheetId="36">#REF!</definedName>
    <definedName name="_s7_1" localSheetId="1">#REF!</definedName>
    <definedName name="_s7_1" localSheetId="3">#REF!</definedName>
    <definedName name="_s7_1" localSheetId="13">#REF!</definedName>
    <definedName name="_s7_1">#REF!</definedName>
    <definedName name="_SAL1" localSheetId="25">#REF!</definedName>
    <definedName name="_SAL1" localSheetId="36">#REF!</definedName>
    <definedName name="_SAL1" localSheetId="1">#REF!</definedName>
    <definedName name="_SAL1" localSheetId="3">#REF!</definedName>
    <definedName name="_SAL1" localSheetId="13">#REF!</definedName>
    <definedName name="_SAL1">#REF!</definedName>
    <definedName name="_SBC1">[22]INV!$A$12:$D$15</definedName>
    <definedName name="_SBC3">[22]INV!$F$12:$I$15</definedName>
    <definedName name="_SBC5">[22]INV!$K$12:$N$15</definedName>
    <definedName name="_Sort" localSheetId="25">#REF!</definedName>
    <definedName name="_Sort" localSheetId="36">#REF!</definedName>
    <definedName name="_Sort" localSheetId="2" hidden="1">#REF!</definedName>
    <definedName name="_Sort" localSheetId="1">#REF!</definedName>
    <definedName name="_Sort" localSheetId="3">#REF!</definedName>
    <definedName name="_Sort" localSheetId="13">#REF!</definedName>
    <definedName name="_Sort">#REF!</definedName>
    <definedName name="_Sum3" localSheetId="2">#REF!</definedName>
    <definedName name="_Sum3" localSheetId="16">[17]Sábana!#REF!</definedName>
    <definedName name="_Sum3">[17]Sábana!#REF!</definedName>
    <definedName name="_SY106" localSheetId="25">#REF!</definedName>
    <definedName name="_SY106" localSheetId="36">#REF!</definedName>
    <definedName name="_SY106" localSheetId="1">#REF!</definedName>
    <definedName name="_SY106" localSheetId="3">#REF!</definedName>
    <definedName name="_SY106" localSheetId="13">#REF!</definedName>
    <definedName name="_SY106" localSheetId="16">#REF!</definedName>
    <definedName name="_SY106">#REF!</definedName>
    <definedName name="_SY126" localSheetId="25">#REF!</definedName>
    <definedName name="_SY126" localSheetId="36">#REF!</definedName>
    <definedName name="_SY126" localSheetId="1">#REF!</definedName>
    <definedName name="_SY126" localSheetId="3">#REF!</definedName>
    <definedName name="_SY126" localSheetId="13">#REF!</definedName>
    <definedName name="_SY126">#REF!</definedName>
    <definedName name="_SY166" localSheetId="25">#REF!</definedName>
    <definedName name="_SY166" localSheetId="36">#REF!</definedName>
    <definedName name="_SY166" localSheetId="1">#REF!</definedName>
    <definedName name="_SY166" localSheetId="3">#REF!</definedName>
    <definedName name="_SY166" localSheetId="13">#REF!</definedName>
    <definedName name="_SY166">#REF!</definedName>
    <definedName name="_SY186" localSheetId="25">#REF!</definedName>
    <definedName name="_SY186" localSheetId="36">#REF!</definedName>
    <definedName name="_SY186" localSheetId="1">#REF!</definedName>
    <definedName name="_SY186" localSheetId="3">#REF!</definedName>
    <definedName name="_SY186" localSheetId="13">#REF!</definedName>
    <definedName name="_SY186">#REF!</definedName>
    <definedName name="_SY206" localSheetId="25">#REF!</definedName>
    <definedName name="_SY206" localSheetId="36">#REF!</definedName>
    <definedName name="_SY206" localSheetId="1">#REF!</definedName>
    <definedName name="_SY206" localSheetId="3">#REF!</definedName>
    <definedName name="_SY206" localSheetId="13">#REF!</definedName>
    <definedName name="_SY206">#REF!</definedName>
    <definedName name="_SY86" localSheetId="25">#REF!</definedName>
    <definedName name="_SY86" localSheetId="36">#REF!</definedName>
    <definedName name="_SY86" localSheetId="1">#REF!</definedName>
    <definedName name="_SY86" localSheetId="3">#REF!</definedName>
    <definedName name="_SY86" localSheetId="13">#REF!</definedName>
    <definedName name="_SY86">#REF!</definedName>
    <definedName name="_t">#REF!</definedName>
    <definedName name="_t3" localSheetId="25">#REF!</definedName>
    <definedName name="_t3" localSheetId="36">#REF!</definedName>
    <definedName name="_t3" localSheetId="2" hidden="1">{"TAB1",#N/A,TRUE,"GENERAL";"TAB2",#N/A,TRUE,"GENERAL";"TAB3",#N/A,TRUE,"GENERAL";"TAB4",#N/A,TRUE,"GENERAL";"TAB5",#N/A,TRUE,"GENERAL"}</definedName>
    <definedName name="_t3" localSheetId="1">#REF!</definedName>
    <definedName name="_t3" localSheetId="3">#REF!</definedName>
    <definedName name="_t3" localSheetId="13">#REF!</definedName>
    <definedName name="_t3">#REF!</definedName>
    <definedName name="_t3_1" localSheetId="25">#REF!</definedName>
    <definedName name="_t3_1" localSheetId="36">#REF!</definedName>
    <definedName name="_t3_1" localSheetId="1">#REF!</definedName>
    <definedName name="_t3_1" localSheetId="3">#REF!</definedName>
    <definedName name="_t3_1" localSheetId="13">#REF!</definedName>
    <definedName name="_t3_1">#REF!</definedName>
    <definedName name="_t4" localSheetId="25">#REF!</definedName>
    <definedName name="_t4" localSheetId="36">#REF!</definedName>
    <definedName name="_t4" localSheetId="2" hidden="1">{"via1",#N/A,TRUE,"general";"via2",#N/A,TRUE,"general";"via3",#N/A,TRUE,"general"}</definedName>
    <definedName name="_t4" localSheetId="1">#REF!</definedName>
    <definedName name="_t4" localSheetId="3">#REF!</definedName>
    <definedName name="_t4" localSheetId="13">#REF!</definedName>
    <definedName name="_t4">#REF!</definedName>
    <definedName name="_t4_1" localSheetId="25">#REF!</definedName>
    <definedName name="_t4_1" localSheetId="36">#REF!</definedName>
    <definedName name="_t4_1" localSheetId="1">#REF!</definedName>
    <definedName name="_t4_1" localSheetId="3">#REF!</definedName>
    <definedName name="_t4_1" localSheetId="13">#REF!</definedName>
    <definedName name="_t4_1">#REF!</definedName>
    <definedName name="_t5" localSheetId="25">#REF!</definedName>
    <definedName name="_t5" localSheetId="36">#REF!</definedName>
    <definedName name="_t5" localSheetId="2" hidden="1">{"TAB1",#N/A,TRUE,"GENERAL";"TAB2",#N/A,TRUE,"GENERAL";"TAB3",#N/A,TRUE,"GENERAL";"TAB4",#N/A,TRUE,"GENERAL";"TAB5",#N/A,TRUE,"GENERAL"}</definedName>
    <definedName name="_t5" localSheetId="1">#REF!</definedName>
    <definedName name="_t5" localSheetId="3">#REF!</definedName>
    <definedName name="_t5" localSheetId="13">#REF!</definedName>
    <definedName name="_t5">#REF!</definedName>
    <definedName name="_t5_1" localSheetId="25">#REF!</definedName>
    <definedName name="_t5_1" localSheetId="36">#REF!</definedName>
    <definedName name="_t5_1" localSheetId="1">#REF!</definedName>
    <definedName name="_t5_1" localSheetId="3">#REF!</definedName>
    <definedName name="_t5_1" localSheetId="13">#REF!</definedName>
    <definedName name="_t5_1">#REF!</definedName>
    <definedName name="_t6" localSheetId="25">#REF!</definedName>
    <definedName name="_t6" localSheetId="36">#REF!</definedName>
    <definedName name="_t6" localSheetId="2" hidden="1">{"via1",#N/A,TRUE,"general";"via2",#N/A,TRUE,"general";"via3",#N/A,TRUE,"general"}</definedName>
    <definedName name="_t6" localSheetId="1">#REF!</definedName>
    <definedName name="_t6" localSheetId="3">#REF!</definedName>
    <definedName name="_t6" localSheetId="13">#REF!</definedName>
    <definedName name="_t6">#REF!</definedName>
    <definedName name="_t6_1" localSheetId="25">#REF!</definedName>
    <definedName name="_t6_1" localSheetId="36">#REF!</definedName>
    <definedName name="_t6_1" localSheetId="1">#REF!</definedName>
    <definedName name="_t6_1" localSheetId="3">#REF!</definedName>
    <definedName name="_t6_1" localSheetId="13">#REF!</definedName>
    <definedName name="_t6_1">#REF!</definedName>
    <definedName name="_t66" localSheetId="25">#REF!</definedName>
    <definedName name="_t66" localSheetId="36">#REF!</definedName>
    <definedName name="_t66" localSheetId="2" hidden="1">{"TAB1",#N/A,TRUE,"GENERAL";"TAB2",#N/A,TRUE,"GENERAL";"TAB3",#N/A,TRUE,"GENERAL";"TAB4",#N/A,TRUE,"GENERAL";"TAB5",#N/A,TRUE,"GENERAL"}</definedName>
    <definedName name="_t66" localSheetId="1">#REF!</definedName>
    <definedName name="_t66" localSheetId="3">#REF!</definedName>
    <definedName name="_t66" localSheetId="13">#REF!</definedName>
    <definedName name="_t66">#REF!</definedName>
    <definedName name="_t66_1" localSheetId="25">#REF!</definedName>
    <definedName name="_t66_1" localSheetId="36">#REF!</definedName>
    <definedName name="_t66_1" localSheetId="1">#REF!</definedName>
    <definedName name="_t66_1" localSheetId="3">#REF!</definedName>
    <definedName name="_t66_1" localSheetId="13">#REF!</definedName>
    <definedName name="_t66_1">#REF!</definedName>
    <definedName name="_t7" localSheetId="25">#REF!</definedName>
    <definedName name="_t7" localSheetId="36">#REF!</definedName>
    <definedName name="_t7" localSheetId="2" hidden="1">{"via1",#N/A,TRUE,"general";"via2",#N/A,TRUE,"general";"via3",#N/A,TRUE,"general"}</definedName>
    <definedName name="_t7" localSheetId="1">#REF!</definedName>
    <definedName name="_t7" localSheetId="3">#REF!</definedName>
    <definedName name="_t7" localSheetId="13">#REF!</definedName>
    <definedName name="_t7">#REF!</definedName>
    <definedName name="_t7_1" localSheetId="25">#REF!</definedName>
    <definedName name="_t7_1" localSheetId="36">#REF!</definedName>
    <definedName name="_t7_1" localSheetId="1">#REF!</definedName>
    <definedName name="_t7_1" localSheetId="3">#REF!</definedName>
    <definedName name="_t7_1" localSheetId="13">#REF!</definedName>
    <definedName name="_t7_1">#REF!</definedName>
    <definedName name="_t77" localSheetId="25">#REF!</definedName>
    <definedName name="_t77" localSheetId="36">#REF!</definedName>
    <definedName name="_t77" localSheetId="2" hidden="1">{"TAB1",#N/A,TRUE,"GENERAL";"TAB2",#N/A,TRUE,"GENERAL";"TAB3",#N/A,TRUE,"GENERAL";"TAB4",#N/A,TRUE,"GENERAL";"TAB5",#N/A,TRUE,"GENERAL"}</definedName>
    <definedName name="_t77" localSheetId="1">#REF!</definedName>
    <definedName name="_t77" localSheetId="3">#REF!</definedName>
    <definedName name="_t77" localSheetId="13">#REF!</definedName>
    <definedName name="_t77">#REF!</definedName>
    <definedName name="_t77_1" localSheetId="25">#REF!</definedName>
    <definedName name="_t77_1" localSheetId="36">#REF!</definedName>
    <definedName name="_t77_1" localSheetId="1">#REF!</definedName>
    <definedName name="_t77_1" localSheetId="3">#REF!</definedName>
    <definedName name="_t77_1" localSheetId="13">#REF!</definedName>
    <definedName name="_t77_1">#REF!</definedName>
    <definedName name="_t8" localSheetId="25">#REF!</definedName>
    <definedName name="_t8" localSheetId="36">#REF!</definedName>
    <definedName name="_t8" localSheetId="2" hidden="1">{"TAB1",#N/A,TRUE,"GENERAL";"TAB2",#N/A,TRUE,"GENERAL";"TAB3",#N/A,TRUE,"GENERAL";"TAB4",#N/A,TRUE,"GENERAL";"TAB5",#N/A,TRUE,"GENERAL"}</definedName>
    <definedName name="_t8" localSheetId="1">#REF!</definedName>
    <definedName name="_t8" localSheetId="3">#REF!</definedName>
    <definedName name="_t8" localSheetId="13">#REF!</definedName>
    <definedName name="_t8">#REF!</definedName>
    <definedName name="_t8_1" localSheetId="25">#REF!</definedName>
    <definedName name="_t8_1" localSheetId="36">#REF!</definedName>
    <definedName name="_t8_1" localSheetId="1">#REF!</definedName>
    <definedName name="_t8_1" localSheetId="3">#REF!</definedName>
    <definedName name="_t8_1" localSheetId="13">#REF!</definedName>
    <definedName name="_t8_1">#REF!</definedName>
    <definedName name="_t88" localSheetId="25">#REF!</definedName>
    <definedName name="_t88" localSheetId="36">#REF!</definedName>
    <definedName name="_t88" localSheetId="2" hidden="1">{"via1",#N/A,TRUE,"general";"via2",#N/A,TRUE,"general";"via3",#N/A,TRUE,"general"}</definedName>
    <definedName name="_t88" localSheetId="1">#REF!</definedName>
    <definedName name="_t88" localSheetId="3">#REF!</definedName>
    <definedName name="_t88" localSheetId="13">#REF!</definedName>
    <definedName name="_t88">#REF!</definedName>
    <definedName name="_t88_1" localSheetId="25">#REF!</definedName>
    <definedName name="_t88_1" localSheetId="36">#REF!</definedName>
    <definedName name="_t88_1" localSheetId="1">#REF!</definedName>
    <definedName name="_t88_1" localSheetId="3">#REF!</definedName>
    <definedName name="_t88_1" localSheetId="13">#REF!</definedName>
    <definedName name="_t88_1">#REF!</definedName>
    <definedName name="_t9" localSheetId="25">#REF!</definedName>
    <definedName name="_t9" localSheetId="36">#REF!</definedName>
    <definedName name="_t9" localSheetId="2" hidden="1">{"TAB1",#N/A,TRUE,"GENERAL";"TAB2",#N/A,TRUE,"GENERAL";"TAB3",#N/A,TRUE,"GENERAL";"TAB4",#N/A,TRUE,"GENERAL";"TAB5",#N/A,TRUE,"GENERAL"}</definedName>
    <definedName name="_t9" localSheetId="1">#REF!</definedName>
    <definedName name="_t9" localSheetId="3">#REF!</definedName>
    <definedName name="_t9" localSheetId="13">#REF!</definedName>
    <definedName name="_t9">#REF!</definedName>
    <definedName name="_t9_1" localSheetId="25">#REF!</definedName>
    <definedName name="_t9_1" localSheetId="36">#REF!</definedName>
    <definedName name="_t9_1" localSheetId="1">#REF!</definedName>
    <definedName name="_t9_1" localSheetId="3">#REF!</definedName>
    <definedName name="_t9_1" localSheetId="13">#REF!</definedName>
    <definedName name="_t9_1">#REF!</definedName>
    <definedName name="_t99" localSheetId="25">#REF!</definedName>
    <definedName name="_t99" localSheetId="36">#REF!</definedName>
    <definedName name="_t99" localSheetId="2" hidden="1">{"via1",#N/A,TRUE,"general";"via2",#N/A,TRUE,"general";"via3",#N/A,TRUE,"general"}</definedName>
    <definedName name="_t99" localSheetId="1">#REF!</definedName>
    <definedName name="_t99" localSheetId="3">#REF!</definedName>
    <definedName name="_t99" localSheetId="13">#REF!</definedName>
    <definedName name="_t99">#REF!</definedName>
    <definedName name="_t99_1" localSheetId="25">#REF!</definedName>
    <definedName name="_t99_1" localSheetId="36">#REF!</definedName>
    <definedName name="_t99_1" localSheetId="1">#REF!</definedName>
    <definedName name="_t99_1" localSheetId="3">#REF!</definedName>
    <definedName name="_t99_1" localSheetId="13">#REF!</definedName>
    <definedName name="_t99_1">#REF!</definedName>
    <definedName name="_TA3" localSheetId="25">#REF!</definedName>
    <definedName name="_TA3" localSheetId="36">#REF!</definedName>
    <definedName name="_TA3" localSheetId="1">#REF!</definedName>
    <definedName name="_TA3" localSheetId="3">#REF!</definedName>
    <definedName name="_TA3" localSheetId="13">#REF!</definedName>
    <definedName name="_TA3">#REF!</definedName>
    <definedName name="_TA4" localSheetId="25">#REF!</definedName>
    <definedName name="_TA4" localSheetId="36">#REF!</definedName>
    <definedName name="_TA4" localSheetId="1">#REF!</definedName>
    <definedName name="_TA4" localSheetId="3">#REF!</definedName>
    <definedName name="_TA4" localSheetId="13">#REF!</definedName>
    <definedName name="_TA4">#REF!</definedName>
    <definedName name="_tab1" localSheetId="25">#REF!</definedName>
    <definedName name="_tab1" localSheetId="36">#REF!</definedName>
    <definedName name="_tab1" localSheetId="1">#REF!</definedName>
    <definedName name="_tab1" localSheetId="3">#REF!</definedName>
    <definedName name="_tab1" localSheetId="13">#REF!</definedName>
    <definedName name="_tab1">#REF!</definedName>
    <definedName name="_tab2" localSheetId="25">#REF!</definedName>
    <definedName name="_tab2" localSheetId="36">#REF!</definedName>
    <definedName name="_tab2" localSheetId="1">#REF!</definedName>
    <definedName name="_tab2" localSheetId="3">#REF!</definedName>
    <definedName name="_tab2" localSheetId="13">#REF!</definedName>
    <definedName name="_tab2">#REF!</definedName>
    <definedName name="_tab3" localSheetId="25">#REF!</definedName>
    <definedName name="_tab3" localSheetId="36">#REF!</definedName>
    <definedName name="_tab3" localSheetId="1">#REF!</definedName>
    <definedName name="_tab3" localSheetId="3">#REF!</definedName>
    <definedName name="_tab3" localSheetId="13">#REF!</definedName>
    <definedName name="_tab3">#REF!</definedName>
    <definedName name="_TAB4" localSheetId="25">#REF!</definedName>
    <definedName name="_TAB4" localSheetId="36">#REF!</definedName>
    <definedName name="_TAB4" localSheetId="1">#REF!</definedName>
    <definedName name="_TAB4" localSheetId="3">#REF!</definedName>
    <definedName name="_TAB4" localSheetId="13">#REF!</definedName>
    <definedName name="_TAB4">#REF!</definedName>
    <definedName name="_Table2_Out" hidden="1">#REF!</definedName>
    <definedName name="_TCN1" localSheetId="25">#REF!</definedName>
    <definedName name="_TCN1" localSheetId="36">#REF!</definedName>
    <definedName name="_TCN1" localSheetId="1">#REF!</definedName>
    <definedName name="_TCN1" localSheetId="3">#REF!</definedName>
    <definedName name="_TCN1" localSheetId="13">#REF!</definedName>
    <definedName name="_TCN1">#REF!</definedName>
    <definedName name="_TCN2" localSheetId="25">#REF!</definedName>
    <definedName name="_TCN2" localSheetId="36">#REF!</definedName>
    <definedName name="_TCN2" localSheetId="1">#REF!</definedName>
    <definedName name="_TCN2" localSheetId="3">#REF!</definedName>
    <definedName name="_TCN2" localSheetId="13">#REF!</definedName>
    <definedName name="_TCN2">#REF!</definedName>
    <definedName name="_TE10" localSheetId="25">#REF!</definedName>
    <definedName name="_TE10" localSheetId="36">#REF!</definedName>
    <definedName name="_TE10" localSheetId="1">#REF!</definedName>
    <definedName name="_TE10" localSheetId="3">#REF!</definedName>
    <definedName name="_TE10" localSheetId="13">#REF!</definedName>
    <definedName name="_TE10">#REF!</definedName>
    <definedName name="_TE103" localSheetId="25">#REF!</definedName>
    <definedName name="_TE103" localSheetId="36">#REF!</definedName>
    <definedName name="_TE103" localSheetId="1">#REF!</definedName>
    <definedName name="_TE103" localSheetId="3">#REF!</definedName>
    <definedName name="_TE103" localSheetId="13">#REF!</definedName>
    <definedName name="_TE103">#REF!</definedName>
    <definedName name="_TE104" localSheetId="25">#REF!</definedName>
    <definedName name="_TE104" localSheetId="36">#REF!</definedName>
    <definedName name="_TE104" localSheetId="1">#REF!</definedName>
    <definedName name="_TE104" localSheetId="3">#REF!</definedName>
    <definedName name="_TE104" localSheetId="13">#REF!</definedName>
    <definedName name="_TE104">#REF!</definedName>
    <definedName name="_TE106" localSheetId="25">#REF!</definedName>
    <definedName name="_TE106" localSheetId="36">#REF!</definedName>
    <definedName name="_TE106" localSheetId="1">#REF!</definedName>
    <definedName name="_TE106" localSheetId="3">#REF!</definedName>
    <definedName name="_TE106" localSheetId="13">#REF!</definedName>
    <definedName name="_TE106">#REF!</definedName>
    <definedName name="_TE108" localSheetId="25">#REF!</definedName>
    <definedName name="_TE108" localSheetId="36">#REF!</definedName>
    <definedName name="_TE108" localSheetId="1">#REF!</definedName>
    <definedName name="_TE108" localSheetId="3">#REF!</definedName>
    <definedName name="_TE108" localSheetId="13">#REF!</definedName>
    <definedName name="_TE108">#REF!</definedName>
    <definedName name="_TE12" localSheetId="25">#REF!</definedName>
    <definedName name="_TE12" localSheetId="36">#REF!</definedName>
    <definedName name="_TE12" localSheetId="1">#REF!</definedName>
    <definedName name="_TE12" localSheetId="3">#REF!</definedName>
    <definedName name="_TE12" localSheetId="13">#REF!</definedName>
    <definedName name="_TE12">#REF!</definedName>
    <definedName name="_TE1210" localSheetId="25">#REF!</definedName>
    <definedName name="_TE1210" localSheetId="36">#REF!</definedName>
    <definedName name="_TE1210" localSheetId="1">#REF!</definedName>
    <definedName name="_TE1210" localSheetId="3">#REF!</definedName>
    <definedName name="_TE1210" localSheetId="13">#REF!</definedName>
    <definedName name="_TE1210">#REF!</definedName>
    <definedName name="_TE123" localSheetId="25">#REF!</definedName>
    <definedName name="_TE123" localSheetId="36">#REF!</definedName>
    <definedName name="_TE123" localSheetId="1">#REF!</definedName>
    <definedName name="_TE123" localSheetId="3">#REF!</definedName>
    <definedName name="_TE123" localSheetId="13">#REF!</definedName>
    <definedName name="_TE123">#REF!</definedName>
    <definedName name="_TE124" localSheetId="25">#REF!</definedName>
    <definedName name="_TE124" localSheetId="36">#REF!</definedName>
    <definedName name="_TE124" localSheetId="1">#REF!</definedName>
    <definedName name="_TE124" localSheetId="3">#REF!</definedName>
    <definedName name="_TE124" localSheetId="13">#REF!</definedName>
    <definedName name="_TE124">#REF!</definedName>
    <definedName name="_TE126" localSheetId="25">#REF!</definedName>
    <definedName name="_TE126" localSheetId="36">#REF!</definedName>
    <definedName name="_TE126" localSheetId="1">#REF!</definedName>
    <definedName name="_TE126" localSheetId="3">#REF!</definedName>
    <definedName name="_TE126" localSheetId="13">#REF!</definedName>
    <definedName name="_TE126">#REF!</definedName>
    <definedName name="_TE128" localSheetId="25">#REF!</definedName>
    <definedName name="_TE128" localSheetId="36">#REF!</definedName>
    <definedName name="_TE128" localSheetId="1">#REF!</definedName>
    <definedName name="_TE128" localSheetId="3">#REF!</definedName>
    <definedName name="_TE128" localSheetId="13">#REF!</definedName>
    <definedName name="_TE128">#REF!</definedName>
    <definedName name="_TE3" localSheetId="25">#REF!</definedName>
    <definedName name="_TE3" localSheetId="36">#REF!</definedName>
    <definedName name="_TE3" localSheetId="1">#REF!</definedName>
    <definedName name="_TE3" localSheetId="3">#REF!</definedName>
    <definedName name="_TE3" localSheetId="13">#REF!</definedName>
    <definedName name="_TE3">#REF!</definedName>
    <definedName name="_TE4" localSheetId="25">#REF!</definedName>
    <definedName name="_TE4" localSheetId="36">#REF!</definedName>
    <definedName name="_TE4" localSheetId="1">#REF!</definedName>
    <definedName name="_TE4" localSheetId="3">#REF!</definedName>
    <definedName name="_TE4" localSheetId="13">#REF!</definedName>
    <definedName name="_TE4">#REF!</definedName>
    <definedName name="_TE43" localSheetId="25">#REF!</definedName>
    <definedName name="_TE43" localSheetId="36">#REF!</definedName>
    <definedName name="_TE43" localSheetId="1">#REF!</definedName>
    <definedName name="_TE43" localSheetId="3">#REF!</definedName>
    <definedName name="_TE43" localSheetId="13">#REF!</definedName>
    <definedName name="_TE43">#REF!</definedName>
    <definedName name="_TE6" localSheetId="25">#REF!</definedName>
    <definedName name="_TE6" localSheetId="36">#REF!</definedName>
    <definedName name="_TE6" localSheetId="1">#REF!</definedName>
    <definedName name="_TE6" localSheetId="3">#REF!</definedName>
    <definedName name="_TE6" localSheetId="13">#REF!</definedName>
    <definedName name="_TE6">#REF!</definedName>
    <definedName name="_TE63" localSheetId="25">#REF!</definedName>
    <definedName name="_TE63" localSheetId="36">#REF!</definedName>
    <definedName name="_TE63" localSheetId="1">#REF!</definedName>
    <definedName name="_TE63" localSheetId="3">#REF!</definedName>
    <definedName name="_TE63" localSheetId="13">#REF!</definedName>
    <definedName name="_TE63">#REF!</definedName>
    <definedName name="_TE64" localSheetId="25">#REF!</definedName>
    <definedName name="_TE64" localSheetId="36">#REF!</definedName>
    <definedName name="_TE64" localSheetId="1">#REF!</definedName>
    <definedName name="_TE64" localSheetId="3">#REF!</definedName>
    <definedName name="_TE64" localSheetId="13">#REF!</definedName>
    <definedName name="_TE64">#REF!</definedName>
    <definedName name="_TE8" localSheetId="25">#REF!</definedName>
    <definedName name="_TE8" localSheetId="36">#REF!</definedName>
    <definedName name="_TE8" localSheetId="1">#REF!</definedName>
    <definedName name="_TE8" localSheetId="3">#REF!</definedName>
    <definedName name="_TE8" localSheetId="13">#REF!</definedName>
    <definedName name="_TE8">#REF!</definedName>
    <definedName name="_TE83" localSheetId="25">#REF!</definedName>
    <definedName name="_TE83" localSheetId="36">#REF!</definedName>
    <definedName name="_TE83" localSheetId="1">#REF!</definedName>
    <definedName name="_TE83" localSheetId="3">#REF!</definedName>
    <definedName name="_TE83" localSheetId="13">#REF!</definedName>
    <definedName name="_TE83">#REF!</definedName>
    <definedName name="_TE84" localSheetId="25">#REF!</definedName>
    <definedName name="_TE84" localSheetId="36">#REF!</definedName>
    <definedName name="_TE84" localSheetId="1">#REF!</definedName>
    <definedName name="_TE84" localSheetId="3">#REF!</definedName>
    <definedName name="_TE84" localSheetId="13">#REF!</definedName>
    <definedName name="_TE84">#REF!</definedName>
    <definedName name="_TE86" localSheetId="25">#REF!</definedName>
    <definedName name="_TE86" localSheetId="36">#REF!</definedName>
    <definedName name="_TE86" localSheetId="1">#REF!</definedName>
    <definedName name="_TE86" localSheetId="3">#REF!</definedName>
    <definedName name="_TE86" localSheetId="13">#REF!</definedName>
    <definedName name="_TE86">#REF!</definedName>
    <definedName name="_TP10" localSheetId="25">#REF!</definedName>
    <definedName name="_TP10" localSheetId="36">#REF!</definedName>
    <definedName name="_TP10" localSheetId="1">#REF!</definedName>
    <definedName name="_TP10" localSheetId="3">#REF!</definedName>
    <definedName name="_TP10" localSheetId="13">#REF!</definedName>
    <definedName name="_TP10">#REF!</definedName>
    <definedName name="_TP12" localSheetId="25">#REF!</definedName>
    <definedName name="_TP12" localSheetId="36">#REF!</definedName>
    <definedName name="_TP12" localSheetId="1">#REF!</definedName>
    <definedName name="_TP12" localSheetId="3">#REF!</definedName>
    <definedName name="_TP12" localSheetId="13">#REF!</definedName>
    <definedName name="_TP12">#REF!</definedName>
    <definedName name="_TP3" localSheetId="25">#REF!</definedName>
    <definedName name="_TP3" localSheetId="36">#REF!</definedName>
    <definedName name="_TP3" localSheetId="1">#REF!</definedName>
    <definedName name="_TP3" localSheetId="3">#REF!</definedName>
    <definedName name="_TP3" localSheetId="13">#REF!</definedName>
    <definedName name="_TP3">#REF!</definedName>
    <definedName name="_TP4" localSheetId="25">#REF!</definedName>
    <definedName name="_TP4" localSheetId="36">#REF!</definedName>
    <definedName name="_TP4" localSheetId="1">#REF!</definedName>
    <definedName name="_TP4" localSheetId="3">#REF!</definedName>
    <definedName name="_TP4" localSheetId="13">#REF!</definedName>
    <definedName name="_TP4">#REF!</definedName>
    <definedName name="_TP6" localSheetId="25">#REF!</definedName>
    <definedName name="_TP6" localSheetId="36">#REF!</definedName>
    <definedName name="_TP6" localSheetId="1">#REF!</definedName>
    <definedName name="_TP6" localSheetId="3">#REF!</definedName>
    <definedName name="_TP6" localSheetId="13">#REF!</definedName>
    <definedName name="_TP6">#REF!</definedName>
    <definedName name="_TP8" localSheetId="25">#REF!</definedName>
    <definedName name="_TP8" localSheetId="36">#REF!</definedName>
    <definedName name="_TP8" localSheetId="1">#REF!</definedName>
    <definedName name="_TP8" localSheetId="3">#REF!</definedName>
    <definedName name="_TP8" localSheetId="13">#REF!</definedName>
    <definedName name="_TP8">#REF!</definedName>
    <definedName name="_Tra1" localSheetId="2">#REF!</definedName>
    <definedName name="_Tra1">[17]Sábana!#REF!</definedName>
    <definedName name="_Tra2" localSheetId="2">#REF!</definedName>
    <definedName name="_Tra2">[17]Sábana!#REF!</definedName>
    <definedName name="_Tra3" localSheetId="2">#REF!</definedName>
    <definedName name="_Tra3">[17]Sábana!#REF!</definedName>
    <definedName name="_TS10" localSheetId="25">#REF!</definedName>
    <definedName name="_TS10" localSheetId="36">#REF!</definedName>
    <definedName name="_TS10" localSheetId="1">#REF!</definedName>
    <definedName name="_TS10" localSheetId="3">#REF!</definedName>
    <definedName name="_TS10" localSheetId="13">#REF!</definedName>
    <definedName name="_TS10" localSheetId="16">#REF!</definedName>
    <definedName name="_TS10">#REF!</definedName>
    <definedName name="_TS12" localSheetId="25">#REF!</definedName>
    <definedName name="_TS12" localSheetId="36">#REF!</definedName>
    <definedName name="_TS12" localSheetId="1">#REF!</definedName>
    <definedName name="_TS12" localSheetId="3">#REF!</definedName>
    <definedName name="_TS12" localSheetId="13">#REF!</definedName>
    <definedName name="_TS12">#REF!</definedName>
    <definedName name="_TS16" localSheetId="25">#REF!</definedName>
    <definedName name="_TS16" localSheetId="36">#REF!</definedName>
    <definedName name="_TS16" localSheetId="1">#REF!</definedName>
    <definedName name="_TS16" localSheetId="3">#REF!</definedName>
    <definedName name="_TS16" localSheetId="13">#REF!</definedName>
    <definedName name="_TS16">#REF!</definedName>
    <definedName name="_TS18" localSheetId="25">#REF!</definedName>
    <definedName name="_TS18" localSheetId="36">#REF!</definedName>
    <definedName name="_TS18" localSheetId="1">#REF!</definedName>
    <definedName name="_TS18" localSheetId="3">#REF!</definedName>
    <definedName name="_TS18" localSheetId="13">#REF!</definedName>
    <definedName name="_TS18">#REF!</definedName>
    <definedName name="_TS20" localSheetId="25">#REF!</definedName>
    <definedName name="_TS20" localSheetId="36">#REF!</definedName>
    <definedName name="_TS20" localSheetId="1">#REF!</definedName>
    <definedName name="_TS20" localSheetId="3">#REF!</definedName>
    <definedName name="_TS20" localSheetId="13">#REF!</definedName>
    <definedName name="_TS20">#REF!</definedName>
    <definedName name="_TS24" localSheetId="25">#REF!</definedName>
    <definedName name="_TS24" localSheetId="36">#REF!</definedName>
    <definedName name="_TS24" localSheetId="1">#REF!</definedName>
    <definedName name="_TS24" localSheetId="3">#REF!</definedName>
    <definedName name="_TS24" localSheetId="13">#REF!</definedName>
    <definedName name="_TS24">#REF!</definedName>
    <definedName name="_TS27" localSheetId="25">#REF!</definedName>
    <definedName name="_TS27" localSheetId="36">#REF!</definedName>
    <definedName name="_TS27" localSheetId="1">#REF!</definedName>
    <definedName name="_TS27" localSheetId="3">#REF!</definedName>
    <definedName name="_TS27" localSheetId="13">#REF!</definedName>
    <definedName name="_TS27">#REF!</definedName>
    <definedName name="_TS30" localSheetId="25">#REF!</definedName>
    <definedName name="_TS30" localSheetId="36">#REF!</definedName>
    <definedName name="_TS30" localSheetId="1">#REF!</definedName>
    <definedName name="_TS30" localSheetId="3">#REF!</definedName>
    <definedName name="_TS30" localSheetId="13">#REF!</definedName>
    <definedName name="_TS30">#REF!</definedName>
    <definedName name="_TS33" localSheetId="25">#REF!</definedName>
    <definedName name="_TS33" localSheetId="36">#REF!</definedName>
    <definedName name="_TS33" localSheetId="1">#REF!</definedName>
    <definedName name="_TS33" localSheetId="3">#REF!</definedName>
    <definedName name="_TS33" localSheetId="13">#REF!</definedName>
    <definedName name="_TS33">#REF!</definedName>
    <definedName name="_TS36" localSheetId="25">#REF!</definedName>
    <definedName name="_TS36" localSheetId="36">#REF!</definedName>
    <definedName name="_TS36" localSheetId="1">#REF!</definedName>
    <definedName name="_TS36" localSheetId="3">#REF!</definedName>
    <definedName name="_TS36" localSheetId="13">#REF!</definedName>
    <definedName name="_TS36">#REF!</definedName>
    <definedName name="_TS39" localSheetId="25">#REF!</definedName>
    <definedName name="_TS39" localSheetId="36">#REF!</definedName>
    <definedName name="_TS39" localSheetId="1">#REF!</definedName>
    <definedName name="_TS39" localSheetId="3">#REF!</definedName>
    <definedName name="_TS39" localSheetId="13">#REF!</definedName>
    <definedName name="_TS39">#REF!</definedName>
    <definedName name="_TS42" localSheetId="25">#REF!</definedName>
    <definedName name="_TS42" localSheetId="36">#REF!</definedName>
    <definedName name="_TS42" localSheetId="1">#REF!</definedName>
    <definedName name="_TS42" localSheetId="3">#REF!</definedName>
    <definedName name="_TS42" localSheetId="13">#REF!</definedName>
    <definedName name="_TS42">#REF!</definedName>
    <definedName name="_TS45" localSheetId="25">#REF!</definedName>
    <definedName name="_TS45" localSheetId="36">#REF!</definedName>
    <definedName name="_TS45" localSheetId="1">#REF!</definedName>
    <definedName name="_TS45" localSheetId="3">#REF!</definedName>
    <definedName name="_TS45" localSheetId="13">#REF!</definedName>
    <definedName name="_TS45">#REF!</definedName>
    <definedName name="_TS6" localSheetId="25">#REF!</definedName>
    <definedName name="_TS6" localSheetId="36">#REF!</definedName>
    <definedName name="_TS6" localSheetId="1">#REF!</definedName>
    <definedName name="_TS6" localSheetId="3">#REF!</definedName>
    <definedName name="_TS6" localSheetId="13">#REF!</definedName>
    <definedName name="_TS6">#REF!</definedName>
    <definedName name="_TS8" localSheetId="25">#REF!</definedName>
    <definedName name="_TS8" localSheetId="36">#REF!</definedName>
    <definedName name="_TS8" localSheetId="1">#REF!</definedName>
    <definedName name="_TS8" localSheetId="3">#REF!</definedName>
    <definedName name="_TS8" localSheetId="13">#REF!</definedName>
    <definedName name="_TS8">#REF!</definedName>
    <definedName name="_u4" localSheetId="25">#REF!</definedName>
    <definedName name="_u4" localSheetId="36">#REF!</definedName>
    <definedName name="_u4" localSheetId="2" hidden="1">{"TAB1",#N/A,TRUE,"GENERAL";"TAB2",#N/A,TRUE,"GENERAL";"TAB3",#N/A,TRUE,"GENERAL";"TAB4",#N/A,TRUE,"GENERAL";"TAB5",#N/A,TRUE,"GENERAL"}</definedName>
    <definedName name="_u4" localSheetId="1">#REF!</definedName>
    <definedName name="_u4" localSheetId="3">#REF!</definedName>
    <definedName name="_u4" localSheetId="13">#REF!</definedName>
    <definedName name="_u4">#REF!</definedName>
    <definedName name="_u4_1" localSheetId="25">#REF!</definedName>
    <definedName name="_u4_1" localSheetId="36">#REF!</definedName>
    <definedName name="_u4_1" localSheetId="1">#REF!</definedName>
    <definedName name="_u4_1" localSheetId="3">#REF!</definedName>
    <definedName name="_u4_1" localSheetId="13">#REF!</definedName>
    <definedName name="_u4_1">#REF!</definedName>
    <definedName name="_u5" localSheetId="25">#REF!</definedName>
    <definedName name="_u5" localSheetId="36">#REF!</definedName>
    <definedName name="_u5" localSheetId="2" hidden="1">{"TAB1",#N/A,TRUE,"GENERAL";"TAB2",#N/A,TRUE,"GENERAL";"TAB3",#N/A,TRUE,"GENERAL";"TAB4",#N/A,TRUE,"GENERAL";"TAB5",#N/A,TRUE,"GENERAL"}</definedName>
    <definedName name="_u5" localSheetId="1">#REF!</definedName>
    <definedName name="_u5" localSheetId="3">#REF!</definedName>
    <definedName name="_u5" localSheetId="13">#REF!</definedName>
    <definedName name="_u5">#REF!</definedName>
    <definedName name="_u5_1" localSheetId="25">#REF!</definedName>
    <definedName name="_u5_1" localSheetId="36">#REF!</definedName>
    <definedName name="_u5_1" localSheetId="1">#REF!</definedName>
    <definedName name="_u5_1" localSheetId="3">#REF!</definedName>
    <definedName name="_u5_1" localSheetId="13">#REF!</definedName>
    <definedName name="_u5_1">#REF!</definedName>
    <definedName name="_u6" localSheetId="25">#REF!</definedName>
    <definedName name="_u6" localSheetId="36">#REF!</definedName>
    <definedName name="_u6" localSheetId="2" hidden="1">{"TAB1",#N/A,TRUE,"GENERAL";"TAB2",#N/A,TRUE,"GENERAL";"TAB3",#N/A,TRUE,"GENERAL";"TAB4",#N/A,TRUE,"GENERAL";"TAB5",#N/A,TRUE,"GENERAL"}</definedName>
    <definedName name="_u6" localSheetId="1">#REF!</definedName>
    <definedName name="_u6" localSheetId="3">#REF!</definedName>
    <definedName name="_u6" localSheetId="13">#REF!</definedName>
    <definedName name="_u6">#REF!</definedName>
    <definedName name="_u6_1" localSheetId="25">#REF!</definedName>
    <definedName name="_u6_1" localSheetId="36">#REF!</definedName>
    <definedName name="_u6_1" localSheetId="1">#REF!</definedName>
    <definedName name="_u6_1" localSheetId="3">#REF!</definedName>
    <definedName name="_u6_1" localSheetId="13">#REF!</definedName>
    <definedName name="_u6_1">#REF!</definedName>
    <definedName name="_u7" localSheetId="25">#REF!</definedName>
    <definedName name="_u7" localSheetId="36">#REF!</definedName>
    <definedName name="_u7" localSheetId="2" hidden="1">{"via1",#N/A,TRUE,"general";"via2",#N/A,TRUE,"general";"via3",#N/A,TRUE,"general"}</definedName>
    <definedName name="_u7" localSheetId="1">#REF!</definedName>
    <definedName name="_u7" localSheetId="3">#REF!</definedName>
    <definedName name="_u7" localSheetId="13">#REF!</definedName>
    <definedName name="_u7">#REF!</definedName>
    <definedName name="_u7_1" localSheetId="25">#REF!</definedName>
    <definedName name="_u7_1" localSheetId="36">#REF!</definedName>
    <definedName name="_u7_1" localSheetId="1">#REF!</definedName>
    <definedName name="_u7_1" localSheetId="3">#REF!</definedName>
    <definedName name="_u7_1" localSheetId="13">#REF!</definedName>
    <definedName name="_u7_1">#REF!</definedName>
    <definedName name="_u8" localSheetId="25">#REF!</definedName>
    <definedName name="_u8" localSheetId="36">#REF!</definedName>
    <definedName name="_u8" localSheetId="2" hidden="1">{"TAB1",#N/A,TRUE,"GENERAL";"TAB2",#N/A,TRUE,"GENERAL";"TAB3",#N/A,TRUE,"GENERAL";"TAB4",#N/A,TRUE,"GENERAL";"TAB5",#N/A,TRUE,"GENERAL"}</definedName>
    <definedName name="_u8" localSheetId="1">#REF!</definedName>
    <definedName name="_u8" localSheetId="3">#REF!</definedName>
    <definedName name="_u8" localSheetId="13">#REF!</definedName>
    <definedName name="_u8">#REF!</definedName>
    <definedName name="_u8_1" localSheetId="25">#REF!</definedName>
    <definedName name="_u8_1" localSheetId="36">#REF!</definedName>
    <definedName name="_u8_1" localSheetId="1">#REF!</definedName>
    <definedName name="_u8_1" localSheetId="3">#REF!</definedName>
    <definedName name="_u8_1" localSheetId="13">#REF!</definedName>
    <definedName name="_u8_1">#REF!</definedName>
    <definedName name="_u9" localSheetId="25">#REF!</definedName>
    <definedName name="_u9" localSheetId="36">#REF!</definedName>
    <definedName name="_u9" localSheetId="2" hidden="1">{"TAB1",#N/A,TRUE,"GENERAL";"TAB2",#N/A,TRUE,"GENERAL";"TAB3",#N/A,TRUE,"GENERAL";"TAB4",#N/A,TRUE,"GENERAL";"TAB5",#N/A,TRUE,"GENERAL"}</definedName>
    <definedName name="_u9" localSheetId="1">#REF!</definedName>
    <definedName name="_u9" localSheetId="3">#REF!</definedName>
    <definedName name="_u9" localSheetId="13">#REF!</definedName>
    <definedName name="_u9">#REF!</definedName>
    <definedName name="_u9_1" localSheetId="25">#REF!</definedName>
    <definedName name="_u9_1" localSheetId="36">#REF!</definedName>
    <definedName name="_u9_1" localSheetId="1">#REF!</definedName>
    <definedName name="_u9_1" localSheetId="3">#REF!</definedName>
    <definedName name="_u9_1" localSheetId="13">#REF!</definedName>
    <definedName name="_u9_1">#REF!</definedName>
    <definedName name="_ur7" localSheetId="25">#REF!</definedName>
    <definedName name="_ur7" localSheetId="36">#REF!</definedName>
    <definedName name="_ur7" localSheetId="2" hidden="1">{"TAB1",#N/A,TRUE,"GENERAL";"TAB2",#N/A,TRUE,"GENERAL";"TAB3",#N/A,TRUE,"GENERAL";"TAB4",#N/A,TRUE,"GENERAL";"TAB5",#N/A,TRUE,"GENERAL"}</definedName>
    <definedName name="_ur7" localSheetId="1">#REF!</definedName>
    <definedName name="_ur7" localSheetId="3">#REF!</definedName>
    <definedName name="_ur7" localSheetId="13">#REF!</definedName>
    <definedName name="_ur7">#REF!</definedName>
    <definedName name="_ur7_1" localSheetId="25">#REF!</definedName>
    <definedName name="_ur7_1" localSheetId="36">#REF!</definedName>
    <definedName name="_ur7_1" localSheetId="1">#REF!</definedName>
    <definedName name="_ur7_1" localSheetId="3">#REF!</definedName>
    <definedName name="_ur7_1" localSheetId="13">#REF!</definedName>
    <definedName name="_ur7_1">#REF!</definedName>
    <definedName name="_URA10" localSheetId="25">#REF!</definedName>
    <definedName name="_URA10" localSheetId="36">#REF!</definedName>
    <definedName name="_URA10" localSheetId="1">#REF!</definedName>
    <definedName name="_URA10" localSheetId="3">#REF!</definedName>
    <definedName name="_URA10" localSheetId="13">#REF!</definedName>
    <definedName name="_URA10">#REF!</definedName>
    <definedName name="_URA12" localSheetId="25">#REF!</definedName>
    <definedName name="_URA12" localSheetId="36">#REF!</definedName>
    <definedName name="_URA12" localSheetId="1">#REF!</definedName>
    <definedName name="_URA12" localSheetId="3">#REF!</definedName>
    <definedName name="_URA12" localSheetId="13">#REF!</definedName>
    <definedName name="_URA12">#REF!</definedName>
    <definedName name="_URA3" localSheetId="25">#REF!</definedName>
    <definedName name="_URA3" localSheetId="36">#REF!</definedName>
    <definedName name="_URA3" localSheetId="1">#REF!</definedName>
    <definedName name="_URA3" localSheetId="3">#REF!</definedName>
    <definedName name="_URA3" localSheetId="13">#REF!</definedName>
    <definedName name="_URA3">#REF!</definedName>
    <definedName name="_URA4" localSheetId="25">#REF!</definedName>
    <definedName name="_URA4" localSheetId="36">#REF!</definedName>
    <definedName name="_URA4" localSheetId="1">#REF!</definedName>
    <definedName name="_URA4" localSheetId="3">#REF!</definedName>
    <definedName name="_URA4" localSheetId="13">#REF!</definedName>
    <definedName name="_URA4">#REF!</definedName>
    <definedName name="_URA6" localSheetId="25">#REF!</definedName>
    <definedName name="_URA6" localSheetId="36">#REF!</definedName>
    <definedName name="_URA6" localSheetId="1">#REF!</definedName>
    <definedName name="_URA6" localSheetId="3">#REF!</definedName>
    <definedName name="_URA6" localSheetId="13">#REF!</definedName>
    <definedName name="_URA6">#REF!</definedName>
    <definedName name="_URA8" localSheetId="25">#REF!</definedName>
    <definedName name="_URA8" localSheetId="36">#REF!</definedName>
    <definedName name="_URA8" localSheetId="1">#REF!</definedName>
    <definedName name="_URA8" localSheetId="3">#REF!</definedName>
    <definedName name="_URA8" localSheetId="13">#REF!</definedName>
    <definedName name="_URA8">#REF!</definedName>
    <definedName name="_URE10" localSheetId="25">#REF!</definedName>
    <definedName name="_URE10" localSheetId="36">#REF!</definedName>
    <definedName name="_URE10" localSheetId="1">#REF!</definedName>
    <definedName name="_URE10" localSheetId="3">#REF!</definedName>
    <definedName name="_URE10" localSheetId="13">#REF!</definedName>
    <definedName name="_URE10">#REF!</definedName>
    <definedName name="_URE12" localSheetId="25">#REF!</definedName>
    <definedName name="_URE12" localSheetId="36">#REF!</definedName>
    <definedName name="_URE12" localSheetId="1">#REF!</definedName>
    <definedName name="_URE12" localSheetId="3">#REF!</definedName>
    <definedName name="_URE12" localSheetId="13">#REF!</definedName>
    <definedName name="_URE12">#REF!</definedName>
    <definedName name="_URE3" localSheetId="25">#REF!</definedName>
    <definedName name="_URE3" localSheetId="36">#REF!</definedName>
    <definedName name="_URE3" localSheetId="1">#REF!</definedName>
    <definedName name="_URE3" localSheetId="3">#REF!</definedName>
    <definedName name="_URE3" localSheetId="13">#REF!</definedName>
    <definedName name="_URE3">#REF!</definedName>
    <definedName name="_URE4" localSheetId="25">#REF!</definedName>
    <definedName name="_URE4" localSheetId="36">#REF!</definedName>
    <definedName name="_URE4" localSheetId="1">#REF!</definedName>
    <definedName name="_URE4" localSheetId="3">#REF!</definedName>
    <definedName name="_URE4" localSheetId="13">#REF!</definedName>
    <definedName name="_URE4">#REF!</definedName>
    <definedName name="_URE6" localSheetId="25">#REF!</definedName>
    <definedName name="_URE6" localSheetId="36">#REF!</definedName>
    <definedName name="_URE6" localSheetId="1">#REF!</definedName>
    <definedName name="_URE6" localSheetId="3">#REF!</definedName>
    <definedName name="_URE6" localSheetId="13">#REF!</definedName>
    <definedName name="_URE6">#REF!</definedName>
    <definedName name="_URE8" localSheetId="25">#REF!</definedName>
    <definedName name="_URE8" localSheetId="36">#REF!</definedName>
    <definedName name="_URE8" localSheetId="1">#REF!</definedName>
    <definedName name="_URE8" localSheetId="3">#REF!</definedName>
    <definedName name="_URE8" localSheetId="13">#REF!</definedName>
    <definedName name="_URE8">#REF!</definedName>
    <definedName name="_us24" localSheetId="25">#REF!</definedName>
    <definedName name="_us24" localSheetId="36">#REF!</definedName>
    <definedName name="_us24" localSheetId="1">#REF!</definedName>
    <definedName name="_us24" localSheetId="3">#REF!</definedName>
    <definedName name="_us24" localSheetId="13">#REF!</definedName>
    <definedName name="_us24">#REF!</definedName>
    <definedName name="_US27" localSheetId="25">#REF!</definedName>
    <definedName name="_US27" localSheetId="36">#REF!</definedName>
    <definedName name="_US27" localSheetId="1">#REF!</definedName>
    <definedName name="_US27" localSheetId="3">#REF!</definedName>
    <definedName name="_US27" localSheetId="13">#REF!</definedName>
    <definedName name="_US27">#REF!</definedName>
    <definedName name="_US30" localSheetId="25">#REF!</definedName>
    <definedName name="_US30" localSheetId="36">#REF!</definedName>
    <definedName name="_US30" localSheetId="1">#REF!</definedName>
    <definedName name="_US30" localSheetId="3">#REF!</definedName>
    <definedName name="_US30" localSheetId="13">#REF!</definedName>
    <definedName name="_US30">#REF!</definedName>
    <definedName name="_US33" localSheetId="25">#REF!</definedName>
    <definedName name="_US33" localSheetId="36">#REF!</definedName>
    <definedName name="_US33" localSheetId="1">#REF!</definedName>
    <definedName name="_US33" localSheetId="3">#REF!</definedName>
    <definedName name="_US33" localSheetId="13">#REF!</definedName>
    <definedName name="_US33">#REF!</definedName>
    <definedName name="_US36" localSheetId="25">#REF!</definedName>
    <definedName name="_US36" localSheetId="36">#REF!</definedName>
    <definedName name="_US36" localSheetId="1">#REF!</definedName>
    <definedName name="_US36" localSheetId="3">#REF!</definedName>
    <definedName name="_US36" localSheetId="13">#REF!</definedName>
    <definedName name="_US36">#REF!</definedName>
    <definedName name="_US39" localSheetId="25">#REF!</definedName>
    <definedName name="_US39" localSheetId="36">#REF!</definedName>
    <definedName name="_US39" localSheetId="1">#REF!</definedName>
    <definedName name="_US39" localSheetId="3">#REF!</definedName>
    <definedName name="_US39" localSheetId="13">#REF!</definedName>
    <definedName name="_US39">#REF!</definedName>
    <definedName name="_US42" localSheetId="25">#REF!</definedName>
    <definedName name="_US42" localSheetId="36">#REF!</definedName>
    <definedName name="_US42" localSheetId="1">#REF!</definedName>
    <definedName name="_US42" localSheetId="3">#REF!</definedName>
    <definedName name="_US42" localSheetId="13">#REF!</definedName>
    <definedName name="_US42">#REF!</definedName>
    <definedName name="_US45" localSheetId="25">#REF!</definedName>
    <definedName name="_US45" localSheetId="36">#REF!</definedName>
    <definedName name="_US45" localSheetId="1">#REF!</definedName>
    <definedName name="_US45" localSheetId="3">#REF!</definedName>
    <definedName name="_US45" localSheetId="13">#REF!</definedName>
    <definedName name="_US45">#REF!</definedName>
    <definedName name="_v2" localSheetId="25">#REF!</definedName>
    <definedName name="_v2" localSheetId="36">#REF!</definedName>
    <definedName name="_v2" localSheetId="2" hidden="1">{"via1",#N/A,TRUE,"general";"via2",#N/A,TRUE,"general";"via3",#N/A,TRUE,"general"}</definedName>
    <definedName name="_v2" localSheetId="1">#REF!</definedName>
    <definedName name="_v2" localSheetId="3">#REF!</definedName>
    <definedName name="_v2" localSheetId="13">#REF!</definedName>
    <definedName name="_v2">#REF!</definedName>
    <definedName name="_v2_1" localSheetId="25">#REF!</definedName>
    <definedName name="_v2_1" localSheetId="36">#REF!</definedName>
    <definedName name="_v2_1" localSheetId="1">#REF!</definedName>
    <definedName name="_v2_1" localSheetId="3">#REF!</definedName>
    <definedName name="_v2_1" localSheetId="13">#REF!</definedName>
    <definedName name="_v2_1">#REF!</definedName>
    <definedName name="_v3" localSheetId="25">#REF!</definedName>
    <definedName name="_v3" localSheetId="36">#REF!</definedName>
    <definedName name="_v3" localSheetId="2" hidden="1">{"TAB1",#N/A,TRUE,"GENERAL";"TAB2",#N/A,TRUE,"GENERAL";"TAB3",#N/A,TRUE,"GENERAL";"TAB4",#N/A,TRUE,"GENERAL";"TAB5",#N/A,TRUE,"GENERAL"}</definedName>
    <definedName name="_v3" localSheetId="1">#REF!</definedName>
    <definedName name="_v3" localSheetId="3">#REF!</definedName>
    <definedName name="_v3" localSheetId="13">#REF!</definedName>
    <definedName name="_v3">#REF!</definedName>
    <definedName name="_v3_1" localSheetId="25">#REF!</definedName>
    <definedName name="_v3_1" localSheetId="36">#REF!</definedName>
    <definedName name="_v3_1" localSheetId="1">#REF!</definedName>
    <definedName name="_v3_1" localSheetId="3">#REF!</definedName>
    <definedName name="_v3_1" localSheetId="13">#REF!</definedName>
    <definedName name="_v3_1">#REF!</definedName>
    <definedName name="_v4" localSheetId="25">#REF!</definedName>
    <definedName name="_v4" localSheetId="36">#REF!</definedName>
    <definedName name="_v4" localSheetId="2" hidden="1">{"TAB1",#N/A,TRUE,"GENERAL";"TAB2",#N/A,TRUE,"GENERAL";"TAB3",#N/A,TRUE,"GENERAL";"TAB4",#N/A,TRUE,"GENERAL";"TAB5",#N/A,TRUE,"GENERAL"}</definedName>
    <definedName name="_v4" localSheetId="1">#REF!</definedName>
    <definedName name="_v4" localSheetId="3">#REF!</definedName>
    <definedName name="_v4" localSheetId="13">#REF!</definedName>
    <definedName name="_v4">#REF!</definedName>
    <definedName name="_v4_1" localSheetId="25">#REF!</definedName>
    <definedName name="_v4_1" localSheetId="36">#REF!</definedName>
    <definedName name="_v4_1" localSheetId="1">#REF!</definedName>
    <definedName name="_v4_1" localSheetId="3">#REF!</definedName>
    <definedName name="_v4_1" localSheetId="13">#REF!</definedName>
    <definedName name="_v4_1">#REF!</definedName>
    <definedName name="_v5" localSheetId="25">#REF!</definedName>
    <definedName name="_v5" localSheetId="36">#REF!</definedName>
    <definedName name="_v5" localSheetId="2" hidden="1">{"TAB1",#N/A,TRUE,"GENERAL";"TAB2",#N/A,TRUE,"GENERAL";"TAB3",#N/A,TRUE,"GENERAL";"TAB4",#N/A,TRUE,"GENERAL";"TAB5",#N/A,TRUE,"GENERAL"}</definedName>
    <definedName name="_v5" localSheetId="1">#REF!</definedName>
    <definedName name="_v5" localSheetId="3">#REF!</definedName>
    <definedName name="_v5" localSheetId="13">#REF!</definedName>
    <definedName name="_v5">#REF!</definedName>
    <definedName name="_v5_1" localSheetId="25">#REF!</definedName>
    <definedName name="_v5_1" localSheetId="36">#REF!</definedName>
    <definedName name="_v5_1" localSheetId="1">#REF!</definedName>
    <definedName name="_v5_1" localSheetId="3">#REF!</definedName>
    <definedName name="_v5_1" localSheetId="13">#REF!</definedName>
    <definedName name="_v5_1">#REF!</definedName>
    <definedName name="_v6" localSheetId="25">#REF!</definedName>
    <definedName name="_v6" localSheetId="36">#REF!</definedName>
    <definedName name="_v6" localSheetId="2" hidden="1">{"TAB1",#N/A,TRUE,"GENERAL";"TAB2",#N/A,TRUE,"GENERAL";"TAB3",#N/A,TRUE,"GENERAL";"TAB4",#N/A,TRUE,"GENERAL";"TAB5",#N/A,TRUE,"GENERAL"}</definedName>
    <definedName name="_v6" localSheetId="1">#REF!</definedName>
    <definedName name="_v6" localSheetId="3">#REF!</definedName>
    <definedName name="_v6" localSheetId="13">#REF!</definedName>
    <definedName name="_v6">#REF!</definedName>
    <definedName name="_v6_1" localSheetId="25">#REF!</definedName>
    <definedName name="_v6_1" localSheetId="36">#REF!</definedName>
    <definedName name="_v6_1" localSheetId="1">#REF!</definedName>
    <definedName name="_v6_1" localSheetId="3">#REF!</definedName>
    <definedName name="_v6_1" localSheetId="13">#REF!</definedName>
    <definedName name="_v6_1">#REF!</definedName>
    <definedName name="_v7" localSheetId="25">#REF!</definedName>
    <definedName name="_v7" localSheetId="36">#REF!</definedName>
    <definedName name="_v7" localSheetId="2" hidden="1">{"via1",#N/A,TRUE,"general";"via2",#N/A,TRUE,"general";"via3",#N/A,TRUE,"general"}</definedName>
    <definedName name="_v7" localSheetId="1">#REF!</definedName>
    <definedName name="_v7" localSheetId="3">#REF!</definedName>
    <definedName name="_v7" localSheetId="13">#REF!</definedName>
    <definedName name="_v7">#REF!</definedName>
    <definedName name="_v7_1" localSheetId="25">#REF!</definedName>
    <definedName name="_v7_1" localSheetId="36">#REF!</definedName>
    <definedName name="_v7_1" localSheetId="1">#REF!</definedName>
    <definedName name="_v7_1" localSheetId="3">#REF!</definedName>
    <definedName name="_v7_1" localSheetId="13">#REF!</definedName>
    <definedName name="_v7_1">#REF!</definedName>
    <definedName name="_v8" localSheetId="25">#REF!</definedName>
    <definedName name="_v8" localSheetId="36">#REF!</definedName>
    <definedName name="_v8" localSheetId="2" hidden="1">{"TAB1",#N/A,TRUE,"GENERAL";"TAB2",#N/A,TRUE,"GENERAL";"TAB3",#N/A,TRUE,"GENERAL";"TAB4",#N/A,TRUE,"GENERAL";"TAB5",#N/A,TRUE,"GENERAL"}</definedName>
    <definedName name="_v8" localSheetId="1">#REF!</definedName>
    <definedName name="_v8" localSheetId="3">#REF!</definedName>
    <definedName name="_v8" localSheetId="13">#REF!</definedName>
    <definedName name="_v8">#REF!</definedName>
    <definedName name="_v8_1" localSheetId="25">#REF!</definedName>
    <definedName name="_v8_1" localSheetId="36">#REF!</definedName>
    <definedName name="_v8_1" localSheetId="1">#REF!</definedName>
    <definedName name="_v8_1" localSheetId="3">#REF!</definedName>
    <definedName name="_v8_1" localSheetId="13">#REF!</definedName>
    <definedName name="_v8_1">#REF!</definedName>
    <definedName name="_v9" localSheetId="25">#REF!</definedName>
    <definedName name="_v9" localSheetId="36">#REF!</definedName>
    <definedName name="_v9" localSheetId="2" hidden="1">{"TAB1",#N/A,TRUE,"GENERAL";"TAB2",#N/A,TRUE,"GENERAL";"TAB3",#N/A,TRUE,"GENERAL";"TAB4",#N/A,TRUE,"GENERAL";"TAB5",#N/A,TRUE,"GENERAL"}</definedName>
    <definedName name="_v9" localSheetId="1">#REF!</definedName>
    <definedName name="_v9" localSheetId="3">#REF!</definedName>
    <definedName name="_v9" localSheetId="13">#REF!</definedName>
    <definedName name="_v9">#REF!</definedName>
    <definedName name="_v9_1" localSheetId="25">#REF!</definedName>
    <definedName name="_v9_1" localSheetId="36">#REF!</definedName>
    <definedName name="_v9_1" localSheetId="1">#REF!</definedName>
    <definedName name="_v9_1" localSheetId="3">#REF!</definedName>
    <definedName name="_v9_1" localSheetId="13">#REF!</definedName>
    <definedName name="_v9_1">#REF!</definedName>
    <definedName name="_VCE10" localSheetId="25">#REF!</definedName>
    <definedName name="_VCE10" localSheetId="36">#REF!</definedName>
    <definedName name="_VCE10" localSheetId="1">#REF!</definedName>
    <definedName name="_VCE10" localSheetId="3">#REF!</definedName>
    <definedName name="_VCE10" localSheetId="13">#REF!</definedName>
    <definedName name="_VCE10">#REF!</definedName>
    <definedName name="_VCE3" localSheetId="25">#REF!</definedName>
    <definedName name="_VCE3" localSheetId="36">#REF!</definedName>
    <definedName name="_VCE3" localSheetId="1">#REF!</definedName>
    <definedName name="_VCE3" localSheetId="3">#REF!</definedName>
    <definedName name="_VCE3" localSheetId="13">#REF!</definedName>
    <definedName name="_VCE3">#REF!</definedName>
    <definedName name="_VCE4" localSheetId="25">#REF!</definedName>
    <definedName name="_VCE4" localSheetId="36">#REF!</definedName>
    <definedName name="_VCE4" localSheetId="1">#REF!</definedName>
    <definedName name="_VCE4" localSheetId="3">#REF!</definedName>
    <definedName name="_VCE4" localSheetId="13">#REF!</definedName>
    <definedName name="_VCE4">#REF!</definedName>
    <definedName name="_VCE6" localSheetId="25">#REF!</definedName>
    <definedName name="_VCE6" localSheetId="36">#REF!</definedName>
    <definedName name="_VCE6" localSheetId="1">#REF!</definedName>
    <definedName name="_VCE6" localSheetId="3">#REF!</definedName>
    <definedName name="_VCE6" localSheetId="13">#REF!</definedName>
    <definedName name="_VCE6">#REF!</definedName>
    <definedName name="_VCE8" localSheetId="25">#REF!</definedName>
    <definedName name="_VCE8" localSheetId="36">#REF!</definedName>
    <definedName name="_VCE8" localSheetId="1">#REF!</definedName>
    <definedName name="_VCE8" localSheetId="3">#REF!</definedName>
    <definedName name="_VCE8" localSheetId="13">#REF!</definedName>
    <definedName name="_VCE8">#REF!</definedName>
    <definedName name="_vfv4" localSheetId="25">#REF!</definedName>
    <definedName name="_vfv4" localSheetId="36">#REF!</definedName>
    <definedName name="_vfv4" localSheetId="2" hidden="1">{"via1",#N/A,TRUE,"general";"via2",#N/A,TRUE,"general";"via3",#N/A,TRUE,"general"}</definedName>
    <definedName name="_vfv4" localSheetId="1">#REF!</definedName>
    <definedName name="_vfv4" localSheetId="3">#REF!</definedName>
    <definedName name="_vfv4" localSheetId="13">#REF!</definedName>
    <definedName name="_vfv4">#REF!</definedName>
    <definedName name="_vfv4_1" localSheetId="25">#REF!</definedName>
    <definedName name="_vfv4_1" localSheetId="36">#REF!</definedName>
    <definedName name="_vfv4_1" localSheetId="1">#REF!</definedName>
    <definedName name="_vfv4_1" localSheetId="3">#REF!</definedName>
    <definedName name="_vfv4_1" localSheetId="13">#REF!</definedName>
    <definedName name="_vfv4_1">#REF!</definedName>
    <definedName name="_Vol1" localSheetId="17">[11]Item!$A:$D</definedName>
    <definedName name="_Vol1" localSheetId="18">[11]Item!$A:$D</definedName>
    <definedName name="_Vol1" localSheetId="19">[11]Item!$A:$D</definedName>
    <definedName name="_Vol1" localSheetId="14">[11]Item!$A:$D</definedName>
    <definedName name="_Vol1" localSheetId="15">[11]Item!$A:$D</definedName>
    <definedName name="_Vol1">[12]Item!$A:$D</definedName>
    <definedName name="_x" localSheetId="16">#REF!</definedName>
    <definedName name="_x">#REF!</definedName>
    <definedName name="_x1" localSheetId="25">#REF!</definedName>
    <definedName name="_x1" localSheetId="36">#REF!</definedName>
    <definedName name="_x1" localSheetId="2" hidden="1">{"TAB1",#N/A,TRUE,"GENERAL";"TAB2",#N/A,TRUE,"GENERAL";"TAB3",#N/A,TRUE,"GENERAL";"TAB4",#N/A,TRUE,"GENERAL";"TAB5",#N/A,TRUE,"GENERAL"}</definedName>
    <definedName name="_x1" localSheetId="1">#REF!</definedName>
    <definedName name="_x1" localSheetId="3">#REF!</definedName>
    <definedName name="_x1" localSheetId="13">#REF!</definedName>
    <definedName name="_x1">#REF!</definedName>
    <definedName name="_x1_1" localSheetId="25">#REF!</definedName>
    <definedName name="_x1_1" localSheetId="36">#REF!</definedName>
    <definedName name="_x1_1" localSheetId="1">#REF!</definedName>
    <definedName name="_x1_1" localSheetId="3">#REF!</definedName>
    <definedName name="_x1_1" localSheetId="13">#REF!</definedName>
    <definedName name="_x1_1">#REF!</definedName>
    <definedName name="_x2" localSheetId="25">#REF!</definedName>
    <definedName name="_x2" localSheetId="36">#REF!</definedName>
    <definedName name="_x2" localSheetId="2" hidden="1">{"via1",#N/A,TRUE,"general";"via2",#N/A,TRUE,"general";"via3",#N/A,TRUE,"general"}</definedName>
    <definedName name="_x2" localSheetId="1">#REF!</definedName>
    <definedName name="_x2" localSheetId="3">#REF!</definedName>
    <definedName name="_x2" localSheetId="13">#REF!</definedName>
    <definedName name="_x2">#REF!</definedName>
    <definedName name="_x2_1" localSheetId="25">#REF!</definedName>
    <definedName name="_x2_1" localSheetId="36">#REF!</definedName>
    <definedName name="_x2_1" localSheetId="1">#REF!</definedName>
    <definedName name="_x2_1" localSheetId="3">#REF!</definedName>
    <definedName name="_x2_1" localSheetId="13">#REF!</definedName>
    <definedName name="_x2_1">#REF!</definedName>
    <definedName name="_x3" localSheetId="25">#REF!</definedName>
    <definedName name="_x3" localSheetId="36">#REF!</definedName>
    <definedName name="_x3" localSheetId="2" hidden="1">{"via1",#N/A,TRUE,"general";"via2",#N/A,TRUE,"general";"via3",#N/A,TRUE,"general"}</definedName>
    <definedName name="_x3" localSheetId="1">#REF!</definedName>
    <definedName name="_x3" localSheetId="3">#REF!</definedName>
    <definedName name="_x3" localSheetId="13">#REF!</definedName>
    <definedName name="_x3">#REF!</definedName>
    <definedName name="_x3_1" localSheetId="25">#REF!</definedName>
    <definedName name="_x3_1" localSheetId="36">#REF!</definedName>
    <definedName name="_x3_1" localSheetId="1">#REF!</definedName>
    <definedName name="_x3_1" localSheetId="3">#REF!</definedName>
    <definedName name="_x3_1" localSheetId="13">#REF!</definedName>
    <definedName name="_x3_1">#REF!</definedName>
    <definedName name="_x4" localSheetId="25">#REF!</definedName>
    <definedName name="_x4" localSheetId="36">#REF!</definedName>
    <definedName name="_x4" localSheetId="2" hidden="1">{"via1",#N/A,TRUE,"general";"via2",#N/A,TRUE,"general";"via3",#N/A,TRUE,"general"}</definedName>
    <definedName name="_x4" localSheetId="1">#REF!</definedName>
    <definedName name="_x4" localSheetId="3">#REF!</definedName>
    <definedName name="_x4" localSheetId="13">#REF!</definedName>
    <definedName name="_x4">#REF!</definedName>
    <definedName name="_x4_1" localSheetId="25">#REF!</definedName>
    <definedName name="_x4_1" localSheetId="36">#REF!</definedName>
    <definedName name="_x4_1" localSheetId="1">#REF!</definedName>
    <definedName name="_x4_1" localSheetId="3">#REF!</definedName>
    <definedName name="_x4_1" localSheetId="13">#REF!</definedName>
    <definedName name="_x4_1">#REF!</definedName>
    <definedName name="_x5" localSheetId="25">#REF!</definedName>
    <definedName name="_x5" localSheetId="36">#REF!</definedName>
    <definedName name="_x5" localSheetId="2" hidden="1">{"TAB1",#N/A,TRUE,"GENERAL";"TAB2",#N/A,TRUE,"GENERAL";"TAB3",#N/A,TRUE,"GENERAL";"TAB4",#N/A,TRUE,"GENERAL";"TAB5",#N/A,TRUE,"GENERAL"}</definedName>
    <definedName name="_x5" localSheetId="1">#REF!</definedName>
    <definedName name="_x5" localSheetId="3">#REF!</definedName>
    <definedName name="_x5" localSheetId="13">#REF!</definedName>
    <definedName name="_x5">#REF!</definedName>
    <definedName name="_x5_1" localSheetId="25">#REF!</definedName>
    <definedName name="_x5_1" localSheetId="36">#REF!</definedName>
    <definedName name="_x5_1" localSheetId="1">#REF!</definedName>
    <definedName name="_x5_1" localSheetId="3">#REF!</definedName>
    <definedName name="_x5_1" localSheetId="13">#REF!</definedName>
    <definedName name="_x5_1">#REF!</definedName>
    <definedName name="_x6" localSheetId="25">#REF!</definedName>
    <definedName name="_x6" localSheetId="36">#REF!</definedName>
    <definedName name="_x6" localSheetId="2" hidden="1">{"TAB1",#N/A,TRUE,"GENERAL";"TAB2",#N/A,TRUE,"GENERAL";"TAB3",#N/A,TRUE,"GENERAL";"TAB4",#N/A,TRUE,"GENERAL";"TAB5",#N/A,TRUE,"GENERAL"}</definedName>
    <definedName name="_x6" localSheetId="1">#REF!</definedName>
    <definedName name="_x6" localSheetId="3">#REF!</definedName>
    <definedName name="_x6" localSheetId="13">#REF!</definedName>
    <definedName name="_x6">#REF!</definedName>
    <definedName name="_x6_1" localSheetId="25">#REF!</definedName>
    <definedName name="_x6_1" localSheetId="36">#REF!</definedName>
    <definedName name="_x6_1" localSheetId="1">#REF!</definedName>
    <definedName name="_x6_1" localSheetId="3">#REF!</definedName>
    <definedName name="_x6_1" localSheetId="13">#REF!</definedName>
    <definedName name="_x6_1">#REF!</definedName>
    <definedName name="_x7" localSheetId="25">#REF!</definedName>
    <definedName name="_x7" localSheetId="36">#REF!</definedName>
    <definedName name="_x7" localSheetId="2" hidden="1">{"TAB1",#N/A,TRUE,"GENERAL";"TAB2",#N/A,TRUE,"GENERAL";"TAB3",#N/A,TRUE,"GENERAL";"TAB4",#N/A,TRUE,"GENERAL";"TAB5",#N/A,TRUE,"GENERAL"}</definedName>
    <definedName name="_x7" localSheetId="1">#REF!</definedName>
    <definedName name="_x7" localSheetId="3">#REF!</definedName>
    <definedName name="_x7" localSheetId="13">#REF!</definedName>
    <definedName name="_x7">#REF!</definedName>
    <definedName name="_x7_1" localSheetId="25">#REF!</definedName>
    <definedName name="_x7_1" localSheetId="36">#REF!</definedName>
    <definedName name="_x7_1" localSheetId="1">#REF!</definedName>
    <definedName name="_x7_1" localSheetId="3">#REF!</definedName>
    <definedName name="_x7_1" localSheetId="13">#REF!</definedName>
    <definedName name="_x7_1">#REF!</definedName>
    <definedName name="_x8" localSheetId="25">#REF!</definedName>
    <definedName name="_x8" localSheetId="36">#REF!</definedName>
    <definedName name="_x8" localSheetId="2" hidden="1">{"via1",#N/A,TRUE,"general";"via2",#N/A,TRUE,"general";"via3",#N/A,TRUE,"general"}</definedName>
    <definedName name="_x8" localSheetId="1">#REF!</definedName>
    <definedName name="_x8" localSheetId="3">#REF!</definedName>
    <definedName name="_x8" localSheetId="13">#REF!</definedName>
    <definedName name="_x8">#REF!</definedName>
    <definedName name="_x8_1" localSheetId="25">#REF!</definedName>
    <definedName name="_x8_1" localSheetId="36">#REF!</definedName>
    <definedName name="_x8_1" localSheetId="1">#REF!</definedName>
    <definedName name="_x8_1" localSheetId="3">#REF!</definedName>
    <definedName name="_x8_1" localSheetId="13">#REF!</definedName>
    <definedName name="_x8_1">#REF!</definedName>
    <definedName name="_x9" localSheetId="25">#REF!</definedName>
    <definedName name="_x9" localSheetId="36">#REF!</definedName>
    <definedName name="_x9" localSheetId="2" hidden="1">{"TAB1",#N/A,TRUE,"GENERAL";"TAB2",#N/A,TRUE,"GENERAL";"TAB3",#N/A,TRUE,"GENERAL";"TAB4",#N/A,TRUE,"GENERAL";"TAB5",#N/A,TRUE,"GENERAL"}</definedName>
    <definedName name="_x9" localSheetId="1">#REF!</definedName>
    <definedName name="_x9" localSheetId="3">#REF!</definedName>
    <definedName name="_x9" localSheetId="13">#REF!</definedName>
    <definedName name="_x9">#REF!</definedName>
    <definedName name="_x9_1" localSheetId="25">#REF!</definedName>
    <definedName name="_x9_1" localSheetId="36">#REF!</definedName>
    <definedName name="_x9_1" localSheetId="1">#REF!</definedName>
    <definedName name="_x9_1" localSheetId="3">#REF!</definedName>
    <definedName name="_x9_1" localSheetId="13">#REF!</definedName>
    <definedName name="_x9_1">#REF!</definedName>
    <definedName name="_y2" localSheetId="25">#REF!</definedName>
    <definedName name="_y2" localSheetId="36">#REF!</definedName>
    <definedName name="_y2" localSheetId="2" hidden="1">{"TAB1",#N/A,TRUE,"GENERAL";"TAB2",#N/A,TRUE,"GENERAL";"TAB3",#N/A,TRUE,"GENERAL";"TAB4",#N/A,TRUE,"GENERAL";"TAB5",#N/A,TRUE,"GENERAL"}</definedName>
    <definedName name="_y2" localSheetId="1">#REF!</definedName>
    <definedName name="_y2" localSheetId="3">#REF!</definedName>
    <definedName name="_y2" localSheetId="13">#REF!</definedName>
    <definedName name="_y2">#REF!</definedName>
    <definedName name="_y2_1" localSheetId="25">#REF!</definedName>
    <definedName name="_y2_1" localSheetId="36">#REF!</definedName>
    <definedName name="_y2_1" localSheetId="1">#REF!</definedName>
    <definedName name="_y2_1" localSheetId="3">#REF!</definedName>
    <definedName name="_y2_1" localSheetId="13">#REF!</definedName>
    <definedName name="_y2_1">#REF!</definedName>
    <definedName name="_y3" localSheetId="25">#REF!</definedName>
    <definedName name="_y3" localSheetId="36">#REF!</definedName>
    <definedName name="_y3" localSheetId="2" hidden="1">{"via1",#N/A,TRUE,"general";"via2",#N/A,TRUE,"general";"via3",#N/A,TRUE,"general"}</definedName>
    <definedName name="_y3" localSheetId="1">#REF!</definedName>
    <definedName name="_y3" localSheetId="3">#REF!</definedName>
    <definedName name="_y3" localSheetId="13">#REF!</definedName>
    <definedName name="_y3">#REF!</definedName>
    <definedName name="_y3_1" localSheetId="25">#REF!</definedName>
    <definedName name="_y3_1" localSheetId="36">#REF!</definedName>
    <definedName name="_y3_1" localSheetId="1">#REF!</definedName>
    <definedName name="_y3_1" localSheetId="3">#REF!</definedName>
    <definedName name="_y3_1" localSheetId="13">#REF!</definedName>
    <definedName name="_y3_1">#REF!</definedName>
    <definedName name="_y4" localSheetId="25">#REF!</definedName>
    <definedName name="_y4" localSheetId="36">#REF!</definedName>
    <definedName name="_y4" localSheetId="2" hidden="1">{"via1",#N/A,TRUE,"general";"via2",#N/A,TRUE,"general";"via3",#N/A,TRUE,"general"}</definedName>
    <definedName name="_y4" localSheetId="1">#REF!</definedName>
    <definedName name="_y4" localSheetId="3">#REF!</definedName>
    <definedName name="_y4" localSheetId="13">#REF!</definedName>
    <definedName name="_y4">#REF!</definedName>
    <definedName name="_y4_1" localSheetId="25">#REF!</definedName>
    <definedName name="_y4_1" localSheetId="36">#REF!</definedName>
    <definedName name="_y4_1" localSheetId="1">#REF!</definedName>
    <definedName name="_y4_1" localSheetId="3">#REF!</definedName>
    <definedName name="_y4_1" localSheetId="13">#REF!</definedName>
    <definedName name="_y4_1">#REF!</definedName>
    <definedName name="_y5" localSheetId="25">#REF!</definedName>
    <definedName name="_y5" localSheetId="36">#REF!</definedName>
    <definedName name="_y5" localSheetId="2" hidden="1">{"TAB1",#N/A,TRUE,"GENERAL";"TAB2",#N/A,TRUE,"GENERAL";"TAB3",#N/A,TRUE,"GENERAL";"TAB4",#N/A,TRUE,"GENERAL";"TAB5",#N/A,TRUE,"GENERAL"}</definedName>
    <definedName name="_y5" localSheetId="1">#REF!</definedName>
    <definedName name="_y5" localSheetId="3">#REF!</definedName>
    <definedName name="_y5" localSheetId="13">#REF!</definedName>
    <definedName name="_y5">#REF!</definedName>
    <definedName name="_y5_1" localSheetId="25">#REF!</definedName>
    <definedName name="_y5_1" localSheetId="36">#REF!</definedName>
    <definedName name="_y5_1" localSheetId="1">#REF!</definedName>
    <definedName name="_y5_1" localSheetId="3">#REF!</definedName>
    <definedName name="_y5_1" localSheetId="13">#REF!</definedName>
    <definedName name="_y5_1">#REF!</definedName>
    <definedName name="_y6" localSheetId="25">#REF!</definedName>
    <definedName name="_y6" localSheetId="36">#REF!</definedName>
    <definedName name="_y6" localSheetId="2" hidden="1">{"via1",#N/A,TRUE,"general";"via2",#N/A,TRUE,"general";"via3",#N/A,TRUE,"general"}</definedName>
    <definedName name="_y6" localSheetId="1">#REF!</definedName>
    <definedName name="_y6" localSheetId="3">#REF!</definedName>
    <definedName name="_y6" localSheetId="13">#REF!</definedName>
    <definedName name="_y6">#REF!</definedName>
    <definedName name="_y6_1" localSheetId="25">#REF!</definedName>
    <definedName name="_y6_1" localSheetId="36">#REF!</definedName>
    <definedName name="_y6_1" localSheetId="1">#REF!</definedName>
    <definedName name="_y6_1" localSheetId="3">#REF!</definedName>
    <definedName name="_y6_1" localSheetId="13">#REF!</definedName>
    <definedName name="_y6_1">#REF!</definedName>
    <definedName name="_y7" localSheetId="25">#REF!</definedName>
    <definedName name="_y7" localSheetId="36">#REF!</definedName>
    <definedName name="_y7" localSheetId="2" hidden="1">{"via1",#N/A,TRUE,"general";"via2",#N/A,TRUE,"general";"via3",#N/A,TRUE,"general"}</definedName>
    <definedName name="_y7" localSheetId="1">#REF!</definedName>
    <definedName name="_y7" localSheetId="3">#REF!</definedName>
    <definedName name="_y7" localSheetId="13">#REF!</definedName>
    <definedName name="_y7">#REF!</definedName>
    <definedName name="_y7_1" localSheetId="25">#REF!</definedName>
    <definedName name="_y7_1" localSheetId="36">#REF!</definedName>
    <definedName name="_y7_1" localSheetId="1">#REF!</definedName>
    <definedName name="_y7_1" localSheetId="3">#REF!</definedName>
    <definedName name="_y7_1" localSheetId="13">#REF!</definedName>
    <definedName name="_y7_1">#REF!</definedName>
    <definedName name="_y8" localSheetId="25">#REF!</definedName>
    <definedName name="_y8" localSheetId="36">#REF!</definedName>
    <definedName name="_y8" localSheetId="2" hidden="1">{"via1",#N/A,TRUE,"general";"via2",#N/A,TRUE,"general";"via3",#N/A,TRUE,"general"}</definedName>
    <definedName name="_y8" localSheetId="1">#REF!</definedName>
    <definedName name="_y8" localSheetId="3">#REF!</definedName>
    <definedName name="_y8" localSheetId="13">#REF!</definedName>
    <definedName name="_y8">#REF!</definedName>
    <definedName name="_y8_1" localSheetId="25">#REF!</definedName>
    <definedName name="_y8_1" localSheetId="36">#REF!</definedName>
    <definedName name="_y8_1" localSheetId="1">#REF!</definedName>
    <definedName name="_y8_1" localSheetId="3">#REF!</definedName>
    <definedName name="_y8_1" localSheetId="13">#REF!</definedName>
    <definedName name="_y8_1">#REF!</definedName>
    <definedName name="_y9" localSheetId="25">#REF!</definedName>
    <definedName name="_y9" localSheetId="36">#REF!</definedName>
    <definedName name="_y9" localSheetId="2" hidden="1">{"TAB1",#N/A,TRUE,"GENERAL";"TAB2",#N/A,TRUE,"GENERAL";"TAB3",#N/A,TRUE,"GENERAL";"TAB4",#N/A,TRUE,"GENERAL";"TAB5",#N/A,TRUE,"GENERAL"}</definedName>
    <definedName name="_y9" localSheetId="1">#REF!</definedName>
    <definedName name="_y9" localSheetId="3">#REF!</definedName>
    <definedName name="_y9" localSheetId="13">#REF!</definedName>
    <definedName name="_y9">#REF!</definedName>
    <definedName name="_y9_1" localSheetId="25">#REF!</definedName>
    <definedName name="_y9_1" localSheetId="36">#REF!</definedName>
    <definedName name="_y9_1" localSheetId="1">#REF!</definedName>
    <definedName name="_y9_1" localSheetId="3">#REF!</definedName>
    <definedName name="_y9_1" localSheetId="13">#REF!</definedName>
    <definedName name="_y9_1">#REF!</definedName>
    <definedName name="_z">#REF!</definedName>
    <definedName name="_z1" localSheetId="25">#REF!</definedName>
    <definedName name="_z1" localSheetId="36">#REF!</definedName>
    <definedName name="_z1" localSheetId="2" hidden="1">{"TAB1",#N/A,TRUE,"GENERAL";"TAB2",#N/A,TRUE,"GENERAL";"TAB3",#N/A,TRUE,"GENERAL";"TAB4",#N/A,TRUE,"GENERAL";"TAB5",#N/A,TRUE,"GENERAL"}</definedName>
    <definedName name="_z1" localSheetId="1">#REF!</definedName>
    <definedName name="_z1" localSheetId="3">#REF!</definedName>
    <definedName name="_z1" localSheetId="13">#REF!</definedName>
    <definedName name="_z1">#REF!</definedName>
    <definedName name="_z1_1" localSheetId="25">#REF!</definedName>
    <definedName name="_z1_1" localSheetId="36">#REF!</definedName>
    <definedName name="_z1_1" localSheetId="1">#REF!</definedName>
    <definedName name="_z1_1" localSheetId="3">#REF!</definedName>
    <definedName name="_z1_1" localSheetId="13">#REF!</definedName>
    <definedName name="_z1_1">#REF!</definedName>
    <definedName name="_z2" localSheetId="25">#REF!</definedName>
    <definedName name="_z2" localSheetId="36">#REF!</definedName>
    <definedName name="_z2" localSheetId="2" hidden="1">{"via1",#N/A,TRUE,"general";"via2",#N/A,TRUE,"general";"via3",#N/A,TRUE,"general"}</definedName>
    <definedName name="_z2" localSheetId="1">#REF!</definedName>
    <definedName name="_z2" localSheetId="3">#REF!</definedName>
    <definedName name="_z2" localSheetId="13">#REF!</definedName>
    <definedName name="_z2">#REF!</definedName>
    <definedName name="_z2_1" localSheetId="25">#REF!</definedName>
    <definedName name="_z2_1" localSheetId="36">#REF!</definedName>
    <definedName name="_z2_1" localSheetId="1">#REF!</definedName>
    <definedName name="_z2_1" localSheetId="3">#REF!</definedName>
    <definedName name="_z2_1" localSheetId="13">#REF!</definedName>
    <definedName name="_z2_1">#REF!</definedName>
    <definedName name="_z3" localSheetId="25">#REF!</definedName>
    <definedName name="_z3" localSheetId="36">#REF!</definedName>
    <definedName name="_z3" localSheetId="2" hidden="1">{"via1",#N/A,TRUE,"general";"via2",#N/A,TRUE,"general";"via3",#N/A,TRUE,"general"}</definedName>
    <definedName name="_z3" localSheetId="1">#REF!</definedName>
    <definedName name="_z3" localSheetId="3">#REF!</definedName>
    <definedName name="_z3" localSheetId="13">#REF!</definedName>
    <definedName name="_z3">#REF!</definedName>
    <definedName name="_z3_1" localSheetId="25">#REF!</definedName>
    <definedName name="_z3_1" localSheetId="36">#REF!</definedName>
    <definedName name="_z3_1" localSheetId="1">#REF!</definedName>
    <definedName name="_z3_1" localSheetId="3">#REF!</definedName>
    <definedName name="_z3_1" localSheetId="13">#REF!</definedName>
    <definedName name="_z3_1">#REF!</definedName>
    <definedName name="_z4" localSheetId="25">#REF!</definedName>
    <definedName name="_z4" localSheetId="36">#REF!</definedName>
    <definedName name="_z4" localSheetId="2" hidden="1">{"TAB1",#N/A,TRUE,"GENERAL";"TAB2",#N/A,TRUE,"GENERAL";"TAB3",#N/A,TRUE,"GENERAL";"TAB4",#N/A,TRUE,"GENERAL";"TAB5",#N/A,TRUE,"GENERAL"}</definedName>
    <definedName name="_z4" localSheetId="1">#REF!</definedName>
    <definedName name="_z4" localSheetId="3">#REF!</definedName>
    <definedName name="_z4" localSheetId="13">#REF!</definedName>
    <definedName name="_z4">#REF!</definedName>
    <definedName name="_z4_1" localSheetId="25">#REF!</definedName>
    <definedName name="_z4_1" localSheetId="36">#REF!</definedName>
    <definedName name="_z4_1" localSheetId="1">#REF!</definedName>
    <definedName name="_z4_1" localSheetId="3">#REF!</definedName>
    <definedName name="_z4_1" localSheetId="13">#REF!</definedName>
    <definedName name="_z4_1">#REF!</definedName>
    <definedName name="_z5" localSheetId="25">#REF!</definedName>
    <definedName name="_z5" localSheetId="36">#REF!</definedName>
    <definedName name="_z5" localSheetId="2" hidden="1">{"via1",#N/A,TRUE,"general";"via2",#N/A,TRUE,"general";"via3",#N/A,TRUE,"general"}</definedName>
    <definedName name="_z5" localSheetId="1">#REF!</definedName>
    <definedName name="_z5" localSheetId="3">#REF!</definedName>
    <definedName name="_z5" localSheetId="13">#REF!</definedName>
    <definedName name="_z5">#REF!</definedName>
    <definedName name="_z5_1" localSheetId="25">#REF!</definedName>
    <definedName name="_z5_1" localSheetId="36">#REF!</definedName>
    <definedName name="_z5_1" localSheetId="1">#REF!</definedName>
    <definedName name="_z5_1" localSheetId="3">#REF!</definedName>
    <definedName name="_z5_1" localSheetId="13">#REF!</definedName>
    <definedName name="_z5_1">#REF!</definedName>
    <definedName name="_z6" localSheetId="25">#REF!</definedName>
    <definedName name="_z6" localSheetId="36">#REF!</definedName>
    <definedName name="_z6" localSheetId="2" hidden="1">{"TAB1",#N/A,TRUE,"GENERAL";"TAB2",#N/A,TRUE,"GENERAL";"TAB3",#N/A,TRUE,"GENERAL";"TAB4",#N/A,TRUE,"GENERAL";"TAB5",#N/A,TRUE,"GENERAL"}</definedName>
    <definedName name="_z6" localSheetId="1">#REF!</definedName>
    <definedName name="_z6" localSheetId="3">#REF!</definedName>
    <definedName name="_z6" localSheetId="13">#REF!</definedName>
    <definedName name="_z6">#REF!</definedName>
    <definedName name="_z6_1" localSheetId="25">#REF!</definedName>
    <definedName name="_z6_1" localSheetId="36">#REF!</definedName>
    <definedName name="_z6_1" localSheetId="1">#REF!</definedName>
    <definedName name="_z6_1" localSheetId="3">#REF!</definedName>
    <definedName name="_z6_1" localSheetId="13">#REF!</definedName>
    <definedName name="_z6_1">#REF!</definedName>
    <definedName name="A" localSheetId="23">#REF!</definedName>
    <definedName name="A" localSheetId="25">#REF!</definedName>
    <definedName name="A" localSheetId="27">#REF!</definedName>
    <definedName name="A" localSheetId="36">#REF!</definedName>
    <definedName name="A" localSheetId="39">#REF!</definedName>
    <definedName name="A" localSheetId="40">#REF!</definedName>
    <definedName name="A" localSheetId="41">#REF!</definedName>
    <definedName name="A" localSheetId="42">#REF!</definedName>
    <definedName name="a" localSheetId="17">#REF!</definedName>
    <definedName name="a" localSheetId="18">#REF!</definedName>
    <definedName name="a" localSheetId="19">#REF!</definedName>
    <definedName name="a" localSheetId="14">#REF!</definedName>
    <definedName name="a" localSheetId="15">#REF!</definedName>
    <definedName name="A" localSheetId="2">#REF!</definedName>
    <definedName name="A" localSheetId="1">[32]PRECIOS!$J$62</definedName>
    <definedName name="A" localSheetId="3">[32]PRECIOS!$J$62</definedName>
    <definedName name="A" localSheetId="13">[32]PRECIOS!$J$62</definedName>
    <definedName name="A" localSheetId="16">[35]PRECIOS!$G$1</definedName>
    <definedName name="A">#REF!</definedName>
    <definedName name="A_impresión_IM" localSheetId="25">#REF!</definedName>
    <definedName name="A_impresión_IM" localSheetId="36">#REF!</definedName>
    <definedName name="A_impresión_IM" localSheetId="2">#REF!</definedName>
    <definedName name="A_impresión_IM" localSheetId="1">#REF!</definedName>
    <definedName name="A_impresión_IM" localSheetId="3">#REF!</definedName>
    <definedName name="A_impresión_IM" localSheetId="13">#REF!</definedName>
    <definedName name="A_IMPRESIÓN_IM" localSheetId="16">#N/A</definedName>
    <definedName name="A_impresión_IM">#REF!</definedName>
    <definedName name="A_impresión_IM_2" localSheetId="25">#REF!</definedName>
    <definedName name="A_impresión_IM_2" localSheetId="36">#REF!</definedName>
    <definedName name="A_impresión_IM_2">#REF!</definedName>
    <definedName name="A_nuevo">#REF!</definedName>
    <definedName name="a1..056" localSheetId="16">#REF!</definedName>
    <definedName name="a1..056">#REF!</definedName>
    <definedName name="a2a" localSheetId="25">#REF!</definedName>
    <definedName name="a2a" localSheetId="36">#REF!</definedName>
    <definedName name="a2a" localSheetId="2" hidden="1">{"TAB1",#N/A,TRUE,"GENERAL";"TAB2",#N/A,TRUE,"GENERAL";"TAB3",#N/A,TRUE,"GENERAL";"TAB4",#N/A,TRUE,"GENERAL";"TAB5",#N/A,TRUE,"GENERAL"}</definedName>
    <definedName name="a2a" localSheetId="1">#REF!</definedName>
    <definedName name="a2a" localSheetId="3">#REF!</definedName>
    <definedName name="a2a" localSheetId="13">#REF!</definedName>
    <definedName name="a2a">#REF!</definedName>
    <definedName name="a2a_1" localSheetId="25">#REF!</definedName>
    <definedName name="a2a_1" localSheetId="36">#REF!</definedName>
    <definedName name="a2a_1" localSheetId="1">#REF!</definedName>
    <definedName name="a2a_1" localSheetId="3">#REF!</definedName>
    <definedName name="a2a_1" localSheetId="13">#REF!</definedName>
    <definedName name="a2a_1">#REF!</definedName>
    <definedName name="A3.3.6.0.0" localSheetId="25">#REF!</definedName>
    <definedName name="A3.3.6.0.0" localSheetId="36">#REF!</definedName>
    <definedName name="A3.3.6.0.0" localSheetId="1">#REF!</definedName>
    <definedName name="A3.3.6.0.0" localSheetId="3">#REF!</definedName>
    <definedName name="A3.3.6.0.0" localSheetId="13">#REF!</definedName>
    <definedName name="A3.3.6.0.0">#REF!</definedName>
    <definedName name="aa" localSheetId="2">#REF!</definedName>
    <definedName name="AA" localSheetId="16" hidden="1">{#N/A,#N/A,TRUE,"INGENIERIA";#N/A,#N/A,TRUE,"COMPRAS";#N/A,#N/A,TRUE,"DIRECCION";#N/A,#N/A,TRUE,"RESUMEN"}</definedName>
    <definedName name="aa">'[36]PU (2)'!#REF!</definedName>
    <definedName name="AAA" localSheetId="25">#REF!</definedName>
    <definedName name="AAA" localSheetId="36">#REF!</definedName>
    <definedName name="aaa" localSheetId="2">#REF!</definedName>
    <definedName name="AAA" localSheetId="1">#REF!</definedName>
    <definedName name="AAA" localSheetId="3">#REF!</definedName>
    <definedName name="AAA" localSheetId="13">#REF!</definedName>
    <definedName name="AAA" localSheetId="16">'[36]PU (2)'!#REF!</definedName>
    <definedName name="AAA">#REF!</definedName>
    <definedName name="AAAA" localSheetId="2">#REF!</definedName>
    <definedName name="AAAA">'[36]PU (2)'!$F$10</definedName>
    <definedName name="AAAAA">[37]PRECIOS!$J$62</definedName>
    <definedName name="AAAAAA">#REF!</definedName>
    <definedName name="AAAAAAAAAA" localSheetId="25">#REF!</definedName>
    <definedName name="AAAAAAAAAA" localSheetId="36">#REF!</definedName>
    <definedName name="AAAAAAAAAA" localSheetId="1">#REF!</definedName>
    <definedName name="AAAAAAAAAA" localSheetId="3">#REF!</definedName>
    <definedName name="AAAAAAAAAA" localSheetId="13">#REF!</definedName>
    <definedName name="AAAAAAAAAA" localSheetId="16">#REF!</definedName>
    <definedName name="AAAAAAAAAA">#REF!</definedName>
    <definedName name="AAAAAAAAAAAAAAAAAAAA" localSheetId="25">#REF!</definedName>
    <definedName name="AAAAAAAAAAAAAAAAAAAA" localSheetId="36">#REF!</definedName>
    <definedName name="AAAAAAAAAAAAAAAAAAAA" localSheetId="1">#REF!</definedName>
    <definedName name="AAAAAAAAAAAAAAAAAAAA" localSheetId="3">#REF!</definedName>
    <definedName name="AAAAAAAAAAAAAAAAAAAA" localSheetId="13">#REF!</definedName>
    <definedName name="AAAAAAAAAAAAAAAAAAAA">#REF!</definedName>
    <definedName name="aaaaas" localSheetId="25">#REF!</definedName>
    <definedName name="aaaaas" localSheetId="36">#REF!</definedName>
    <definedName name="aaaaas" localSheetId="2" hidden="1">{"TAB1",#N/A,TRUE,"GENERAL";"TAB2",#N/A,TRUE,"GENERAL";"TAB3",#N/A,TRUE,"GENERAL";"TAB4",#N/A,TRUE,"GENERAL";"TAB5",#N/A,TRUE,"GENERAL"}</definedName>
    <definedName name="aaaaas" localSheetId="1">#REF!</definedName>
    <definedName name="aaaaas" localSheetId="3">#REF!</definedName>
    <definedName name="aaaaas" localSheetId="13">#REF!</definedName>
    <definedName name="aaaaas">#REF!</definedName>
    <definedName name="aaaaas_1" localSheetId="25">#REF!</definedName>
    <definedName name="aaaaas_1" localSheetId="36">#REF!</definedName>
    <definedName name="aaaaas_1" localSheetId="1">#REF!</definedName>
    <definedName name="aaaaas_1" localSheetId="3">#REF!</definedName>
    <definedName name="aaaaas_1" localSheetId="13">#REF!</definedName>
    <definedName name="aaaaas_1">#REF!</definedName>
    <definedName name="aaas">#REF!</definedName>
    <definedName name="AAC">[22]AASHTO!$A$14:$F$17</definedName>
    <definedName name="AADOQUINVEH" localSheetId="25">#REF!</definedName>
    <definedName name="AADOQUINVEH" localSheetId="36">#REF!</definedName>
    <definedName name="AADOQUINVEH" localSheetId="1">#REF!</definedName>
    <definedName name="AADOQUINVEH" localSheetId="3">#REF!</definedName>
    <definedName name="AADOQUINVEH" localSheetId="13">#REF!</definedName>
    <definedName name="AADOQUINVEH" localSheetId="16">#REF!</definedName>
    <definedName name="AADOQUINVEH">#REF!</definedName>
    <definedName name="AANDENES" localSheetId="25">#REF!</definedName>
    <definedName name="AANDENES" localSheetId="36">#REF!</definedName>
    <definedName name="AANDENES" localSheetId="1">#REF!</definedName>
    <definedName name="AANDENES" localSheetId="3">#REF!</definedName>
    <definedName name="AANDENES" localSheetId="13">#REF!</definedName>
    <definedName name="AANDENES">#REF!</definedName>
    <definedName name="aas" localSheetId="25">#REF!</definedName>
    <definedName name="aas" localSheetId="36">#REF!</definedName>
    <definedName name="aas" localSheetId="2" hidden="1">{"TAB1",#N/A,TRUE,"GENERAL";"TAB2",#N/A,TRUE,"GENERAL";"TAB3",#N/A,TRUE,"GENERAL";"TAB4",#N/A,TRUE,"GENERAL";"TAB5",#N/A,TRUE,"GENERAL"}</definedName>
    <definedName name="aas" localSheetId="1">#REF!</definedName>
    <definedName name="aas" localSheetId="3">#REF!</definedName>
    <definedName name="aas" localSheetId="13">#REF!</definedName>
    <definedName name="aas">#REF!</definedName>
    <definedName name="aas_1" localSheetId="25">#REF!</definedName>
    <definedName name="aas_1" localSheetId="36">#REF!</definedName>
    <definedName name="aas_1" localSheetId="1">#REF!</definedName>
    <definedName name="aas_1" localSheetId="3">#REF!</definedName>
    <definedName name="aas_1" localSheetId="13">#REF!</definedName>
    <definedName name="aas_1">#REF!</definedName>
    <definedName name="ab" localSheetId="25">#REF!</definedName>
    <definedName name="ab" localSheetId="36">#REF!</definedName>
    <definedName name="AB" localSheetId="2">#REF!</definedName>
    <definedName name="ab" localSheetId="1">#REF!</definedName>
    <definedName name="ab" localSheetId="3">#REF!</definedName>
    <definedName name="ab" localSheetId="13">#REF!</definedName>
    <definedName name="AB" localSheetId="16">[38]PRECIOS!#REF!</definedName>
    <definedName name="ab">#REF!</definedName>
    <definedName name="abc" localSheetId="25">#REF!</definedName>
    <definedName name="abc" localSheetId="36">#REF!</definedName>
    <definedName name="abc" localSheetId="2">#REF!</definedName>
    <definedName name="abc" localSheetId="1">#REF!</definedName>
    <definedName name="abc" localSheetId="3">#REF!</definedName>
    <definedName name="abc" localSheetId="13">#REF!</definedName>
    <definedName name="abc" localSheetId="16">#REF!</definedName>
    <definedName name="abc">#REF!</definedName>
    <definedName name="ABG">[22]AASHTO!$A$2:$F$5</definedName>
    <definedName name="ABR" localSheetId="25">#REF!</definedName>
    <definedName name="ABR" localSheetId="36">#REF!</definedName>
    <definedName name="ABR" localSheetId="1">#REF!</definedName>
    <definedName name="ABR" localSheetId="3">#REF!</definedName>
    <definedName name="ABR" localSheetId="13">#REF!</definedName>
    <definedName name="ABR" localSheetId="16">#REF!</definedName>
    <definedName name="ABR">#REF!</definedName>
    <definedName name="absc" localSheetId="2">#REF!</definedName>
    <definedName name="absc">#N/A</definedName>
    <definedName name="AC" localSheetId="2">#REF!</definedName>
    <definedName name="AC" localSheetId="1" hidden="1">{#N/A,#N/A,TRUE,"INGENIERIA";#N/A,#N/A,TRUE,"COMPRAS";#N/A,#N/A,TRUE,"DIRECCION";#N/A,#N/A,TRUE,"RESUMEN"}</definedName>
    <definedName name="AC" localSheetId="3" hidden="1">{#N/A,#N/A,TRUE,"INGENIERIA";#N/A,#N/A,TRUE,"COMPRAS";#N/A,#N/A,TRUE,"DIRECCION";#N/A,#N/A,TRUE,"RESUMEN"}</definedName>
    <definedName name="AC" hidden="1">{#N/A,#N/A,TRUE,"INGENIERIA";#N/A,#N/A,TRUE,"COMPRAS";#N/A,#N/A,TRUE,"DIRECCION";#N/A,#N/A,TRUE,"RESUMEN"}</definedName>
    <definedName name="acade">#REF!</definedName>
    <definedName name="ACALZADA" localSheetId="25">#REF!</definedName>
    <definedName name="ACALZADA" localSheetId="36">#REF!</definedName>
    <definedName name="ACALZADA" localSheetId="1">#REF!</definedName>
    <definedName name="ACALZADA" localSheetId="3">#REF!</definedName>
    <definedName name="ACALZADA" localSheetId="13">#REF!</definedName>
    <definedName name="ACALZADA" localSheetId="16">#REF!</definedName>
    <definedName name="ACALZADA">#REF!</definedName>
    <definedName name="Acarreo_Manual_peatonal">#REF!</definedName>
    <definedName name="accegres3">[39]Unitarios!$B$3</definedName>
    <definedName name="accegres4">[39]Unitarios!$B$4</definedName>
    <definedName name="AccessDatabase" localSheetId="17" hidden="1">"C:\C-314\VOLUMENES\volfin4.mdb"</definedName>
    <definedName name="AccessDatabase" localSheetId="18" hidden="1">"C:\C-314\VOLUMENES\volfin4.mdb"</definedName>
    <definedName name="AccessDatabase" localSheetId="19" hidden="1">"C:\C-314\VOLUMENES\volfin4.mdb"</definedName>
    <definedName name="AccessDatabase" localSheetId="14" hidden="1">"C:\C-314\VOLUMENES\volfin4.mdb"</definedName>
    <definedName name="AccessDatabase" localSheetId="15" hidden="1">"C:\C-314\VOLUMENES\volfin4.mdb"</definedName>
    <definedName name="AccessDatabase" localSheetId="2" hidden="1">"C:\C-314\VOLUMENES\volfin4.mdb"</definedName>
    <definedName name="AccessDatabase" localSheetId="16" hidden="1">"C:\C-314\VOLUMENES\volfin4.mdb"</definedName>
    <definedName name="AccessDatabase" hidden="1">"A:\SAIN.mdb"</definedName>
    <definedName name="ACERO" localSheetId="25">#REF!</definedName>
    <definedName name="ACERO" localSheetId="36">#REF!</definedName>
    <definedName name="ACERO" localSheetId="17">#REF!</definedName>
    <definedName name="ACERO" localSheetId="18">#REF!</definedName>
    <definedName name="ACERO" localSheetId="19">#REF!</definedName>
    <definedName name="ACERO" localSheetId="14">#REF!</definedName>
    <definedName name="ACERO" localSheetId="15">#REF!</definedName>
    <definedName name="acero" localSheetId="16">[39]Unitarios!$B$6</definedName>
    <definedName name="ACERO">#REF!</definedName>
    <definedName name="ACERO_DE_REFUERZO_60000" localSheetId="2">#REF!</definedName>
    <definedName name="ACERO_DE_REFUERZO_60000">'[40]Acero de 60.000psi'!$I$53</definedName>
    <definedName name="ACTA" localSheetId="25">#REF!</definedName>
    <definedName name="ACTA" localSheetId="36">#REF!</definedName>
    <definedName name="ACTA" localSheetId="1">#REF!</definedName>
    <definedName name="ACTA" localSheetId="3">#REF!</definedName>
    <definedName name="ACTA" localSheetId="13">#REF!</definedName>
    <definedName name="ACTA">#REF!</definedName>
    <definedName name="ACTIVIDADES" comment="Items" localSheetId="25">#REF!</definedName>
    <definedName name="ACTIVIDADES" comment="Items" localSheetId="36">#REF!</definedName>
    <definedName name="ACTIVIDADES" comment="Items" localSheetId="17">#REF!</definedName>
    <definedName name="ACTIVIDADES" comment="Items" localSheetId="18">#REF!</definedName>
    <definedName name="ACTIVIDADES" comment="Items" localSheetId="19">#REF!</definedName>
    <definedName name="ACTIVIDADES" comment="Items" localSheetId="14">#REF!</definedName>
    <definedName name="ACTIVIDADES" comment="Items" localSheetId="15">#REF!</definedName>
    <definedName name="ACTIVIDADES" comment="Items" localSheetId="1">#REF!</definedName>
    <definedName name="ACTIVIDADES" comment="Items" localSheetId="3">#REF!</definedName>
    <definedName name="ACTIVIDADES" comment="Items" localSheetId="13">#REF!</definedName>
    <definedName name="Actividades" localSheetId="16">#REF!</definedName>
    <definedName name="ACTIVIDADES" comment="Items">#REF!</definedName>
    <definedName name="Actividades_Macro">#REF!</definedName>
    <definedName name="Actividaes_Final">#REF!</definedName>
    <definedName name="actores">[41]Listado!$L$2:$L$11</definedName>
    <definedName name="actual" localSheetId="25">#REF!</definedName>
    <definedName name="actual" localSheetId="36">#REF!</definedName>
    <definedName name="actual" localSheetId="1">#REF!</definedName>
    <definedName name="actual" localSheetId="3">#REF!</definedName>
    <definedName name="actual" localSheetId="13">#REF!</definedName>
    <definedName name="actual">#REF!</definedName>
    <definedName name="ACwvu.TAB1." hidden="1">[31]Presupuesto_Via_distribuidora!#REF!</definedName>
    <definedName name="ACwvu.TAB2." hidden="1">[31]Presupuesto_Via_distribuidora!#REF!</definedName>
    <definedName name="ACwvu.TAB3." hidden="1">[31]Presupuesto_Via_distribuidora!#REF!</definedName>
    <definedName name="ACwvu.TAB4." hidden="1">[31]Presupuesto_Via_distribuidora!#REF!</definedName>
    <definedName name="ACwvu.TAB5." hidden="1">[31]Presupuesto_Via_distribuidora!#REF!</definedName>
    <definedName name="ad" localSheetId="2">#REF!</definedName>
    <definedName name="AD" localSheetId="16" hidden="1">{#N/A,#N/A,TRUE,"INGENIERIA";#N/A,#N/A,TRUE,"COMPRAS";#N/A,#N/A,TRUE,"DIRECCION";#N/A,#N/A,TRUE,"RESUMEN"}</definedName>
    <definedName name="ad">[42]MATERIALES!$H$4</definedName>
    <definedName name="adfasdfsa" localSheetId="25">[43]Insumos!#REF!</definedName>
    <definedName name="adfasdfsa" localSheetId="36">[43]Insumos!#REF!</definedName>
    <definedName name="adfasdfsa" localSheetId="17">[43]Insumos!#REF!</definedName>
    <definedName name="adfasdfsa" localSheetId="18">[43]Insumos!#REF!</definedName>
    <definedName name="adfasdfsa" localSheetId="19">[43]Insumos!#REF!</definedName>
    <definedName name="adfasdfsa" localSheetId="14">[43]Insumos!#REF!</definedName>
    <definedName name="adfasdfsa" localSheetId="15">[43]Insumos!#REF!</definedName>
    <definedName name="adfasdfsa">[43]Insumos!#REF!</definedName>
    <definedName name="adfasfadfa" localSheetId="25">[43]Insumos!#REF!</definedName>
    <definedName name="adfasfadfa" localSheetId="36">[43]Insumos!#REF!</definedName>
    <definedName name="adfasfadfa" localSheetId="17">[43]Insumos!#REF!</definedName>
    <definedName name="adfasfadfa" localSheetId="18">[43]Insumos!#REF!</definedName>
    <definedName name="adfasfadfa" localSheetId="19">[43]Insumos!#REF!</definedName>
    <definedName name="adfasfadfa" localSheetId="14">[43]Insumos!#REF!</definedName>
    <definedName name="adfasfadfa" localSheetId="15">[43]Insumos!#REF!</definedName>
    <definedName name="adfasfadfa">[43]Insumos!#REF!</definedName>
    <definedName name="ADFGSDB" localSheetId="25">#REF!</definedName>
    <definedName name="ADFGSDB" localSheetId="36">#REF!</definedName>
    <definedName name="ADFGSDB" localSheetId="2" hidden="1">{"via1",#N/A,TRUE,"general";"via2",#N/A,TRUE,"general";"via3",#N/A,TRUE,"general"}</definedName>
    <definedName name="ADFGSDB" localSheetId="1">#REF!</definedName>
    <definedName name="ADFGSDB" localSheetId="3">#REF!</definedName>
    <definedName name="ADFGSDB" localSheetId="13">#REF!</definedName>
    <definedName name="ADFGSDB">#REF!</definedName>
    <definedName name="ADFGSDB_1" localSheetId="25">#REF!</definedName>
    <definedName name="ADFGSDB_1" localSheetId="36">#REF!</definedName>
    <definedName name="ADFGSDB_1" localSheetId="1">#REF!</definedName>
    <definedName name="ADFGSDB_1" localSheetId="3">#REF!</definedName>
    <definedName name="ADFGSDB_1" localSheetId="13">#REF!</definedName>
    <definedName name="ADFGSDB_1">#REF!</definedName>
    <definedName name="adicional" localSheetId="25">#REF!</definedName>
    <definedName name="adicional" localSheetId="36">#REF!</definedName>
    <definedName name="adicional" localSheetId="1">#REF!</definedName>
    <definedName name="adicional" localSheetId="3">#REF!</definedName>
    <definedName name="adicional" localSheetId="13">#REF!</definedName>
    <definedName name="adicional">#REF!</definedName>
    <definedName name="Adm">#REF!</definedName>
    <definedName name="ADMON" localSheetId="25">#REF!</definedName>
    <definedName name="ADMON" localSheetId="36">#REF!</definedName>
    <definedName name="admon" localSheetId="16">#REF!</definedName>
    <definedName name="ADMON">#REF!</definedName>
    <definedName name="adoq" localSheetId="4">[29]!absc</definedName>
    <definedName name="adoq" localSheetId="23">[29]!absc</definedName>
    <definedName name="adoq" localSheetId="25">[29]!absc</definedName>
    <definedName name="adoq" localSheetId="27">[29]!absc</definedName>
    <definedName name="adoq" localSheetId="29">[29]!absc</definedName>
    <definedName name="adoq" localSheetId="30">[29]!absc</definedName>
    <definedName name="adoq" localSheetId="31">[29]!absc</definedName>
    <definedName name="adoq" localSheetId="32">[29]!absc</definedName>
    <definedName name="adoq" localSheetId="33">[29]!absc</definedName>
    <definedName name="adoq" localSheetId="34">[29]!absc</definedName>
    <definedName name="adoq" localSheetId="36">[29]!absc</definedName>
    <definedName name="adoq" localSheetId="41">[29]!absc</definedName>
    <definedName name="adoq" localSheetId="18">[29]!absc</definedName>
    <definedName name="adoq" localSheetId="6">[29]!absc</definedName>
    <definedName name="adoq" localSheetId="7">[29]!absc</definedName>
    <definedName name="adoq" localSheetId="14">[29]!absc</definedName>
    <definedName name="adoq" localSheetId="2">#REF!</definedName>
    <definedName name="adoq" localSheetId="1">[29]!absc</definedName>
    <definedName name="adoq" localSheetId="3">[29]!absc</definedName>
    <definedName name="adoq" localSheetId="13">[29]!absc</definedName>
    <definedName name="adoq">[29]!absc</definedName>
    <definedName name="ADSAD" localSheetId="25">#REF!</definedName>
    <definedName name="ADSAD" localSheetId="36">#REF!</definedName>
    <definedName name="ADSAD" localSheetId="2" hidden="1">{"TAB1",#N/A,TRUE,"GENERAL";"TAB2",#N/A,TRUE,"GENERAL";"TAB3",#N/A,TRUE,"GENERAL";"TAB4",#N/A,TRUE,"GENERAL";"TAB5",#N/A,TRUE,"GENERAL"}</definedName>
    <definedName name="ADSAD" localSheetId="1">#REF!</definedName>
    <definedName name="ADSAD" localSheetId="3">#REF!</definedName>
    <definedName name="ADSAD" localSheetId="13">#REF!</definedName>
    <definedName name="ADSAD">#REF!</definedName>
    <definedName name="ADSAD_1" localSheetId="25">#REF!</definedName>
    <definedName name="ADSAD_1" localSheetId="36">#REF!</definedName>
    <definedName name="ADSAD_1" localSheetId="1">#REF!</definedName>
    <definedName name="ADSAD_1" localSheetId="3">#REF!</definedName>
    <definedName name="ADSAD_1" localSheetId="13">#REF!</definedName>
    <definedName name="ADSAD_1">#REF!</definedName>
    <definedName name="adsfadsfasdfafdasfdasfd" localSheetId="25">[2]INSUMOS!#REF!</definedName>
    <definedName name="adsfadsfasdfafdasfdasfd" localSheetId="36">[2]INSUMOS!#REF!</definedName>
    <definedName name="adsfadsfasdfafdasfdasfd">[2]INSUMOS!#REF!</definedName>
    <definedName name="adsfadsfasfasdfasfdasdfadsfdsafdsa" localSheetId="25">[43]Insumos!#REF!</definedName>
    <definedName name="adsfadsfasfasdfasfdasdfadsfdsafdsa" localSheetId="36">[43]Insumos!#REF!</definedName>
    <definedName name="adsfadsfasfasdfasfdasdfadsfdsafdsa">[43]Insumos!#REF!</definedName>
    <definedName name="AE" localSheetId="1" hidden="1">{#N/A,#N/A,TRUE,"INGENIERIA";#N/A,#N/A,TRUE,"COMPRAS";#N/A,#N/A,TRUE,"DIRECCION";#N/A,#N/A,TRUE,"RESUMEN"}</definedName>
    <definedName name="AE" localSheetId="3" hidden="1">{#N/A,#N/A,TRUE,"INGENIERIA";#N/A,#N/A,TRUE,"COMPRAS";#N/A,#N/A,TRUE,"DIRECCION";#N/A,#N/A,TRUE,"RESUMEN"}</definedName>
    <definedName name="AE" hidden="1">{#N/A,#N/A,TRUE,"INGENIERIA";#N/A,#N/A,TRUE,"COMPRAS";#N/A,#N/A,TRUE,"DIRECCION";#N/A,#N/A,TRUE,"RESUMEN"}</definedName>
    <definedName name="aefa" localSheetId="25">#REF!</definedName>
    <definedName name="aefa" localSheetId="36">#REF!</definedName>
    <definedName name="aefa" localSheetId="2" hidden="1">{"via1",#N/A,TRUE,"general";"via2",#N/A,TRUE,"general";"via3",#N/A,TRUE,"general"}</definedName>
    <definedName name="aefa" localSheetId="1">#REF!</definedName>
    <definedName name="aefa" localSheetId="3">#REF!</definedName>
    <definedName name="aefa" localSheetId="13">#REF!</definedName>
    <definedName name="aefa">#REF!</definedName>
    <definedName name="aefa_1" localSheetId="25">#REF!</definedName>
    <definedName name="aefa_1" localSheetId="36">#REF!</definedName>
    <definedName name="aefa_1" localSheetId="1">#REF!</definedName>
    <definedName name="aefa_1" localSheetId="3">#REF!</definedName>
    <definedName name="aefa_1" localSheetId="13">#REF!</definedName>
    <definedName name="aefa_1">#REF!</definedName>
    <definedName name="AF" localSheetId="1" hidden="1">{#N/A,#N/A,TRUE,"INGENIERIA";#N/A,#N/A,TRUE,"COMPRAS";#N/A,#N/A,TRUE,"DIRECCION";#N/A,#N/A,TRUE,"RESUMEN"}</definedName>
    <definedName name="AF" localSheetId="3" hidden="1">{#N/A,#N/A,TRUE,"INGENIERIA";#N/A,#N/A,TRUE,"COMPRAS";#N/A,#N/A,TRUE,"DIRECCION";#N/A,#N/A,TRUE,"RESUMEN"}</definedName>
    <definedName name="AF" hidden="1">{#N/A,#N/A,TRUE,"INGENIERIA";#N/A,#N/A,TRUE,"COMPRAS";#N/A,#N/A,TRUE,"DIRECCION";#N/A,#N/A,TRUE,"RESUMEN"}</definedName>
    <definedName name="afdaffaf" localSheetId="25">[43]Insumos!#REF!</definedName>
    <definedName name="afdaffaf" localSheetId="36">[43]Insumos!#REF!</definedName>
    <definedName name="afdaffaf">[43]Insumos!#REF!</definedName>
    <definedName name="afdsw" localSheetId="25">#REF!</definedName>
    <definedName name="afdsw" localSheetId="36">#REF!</definedName>
    <definedName name="afdsw" localSheetId="2" hidden="1">{"TAB1",#N/A,TRUE,"GENERAL";"TAB2",#N/A,TRUE,"GENERAL";"TAB3",#N/A,TRUE,"GENERAL";"TAB4",#N/A,TRUE,"GENERAL";"TAB5",#N/A,TRUE,"GENERAL"}</definedName>
    <definedName name="afdsw" localSheetId="1">#REF!</definedName>
    <definedName name="afdsw" localSheetId="3">#REF!</definedName>
    <definedName name="afdsw" localSheetId="13">#REF!</definedName>
    <definedName name="afdsw">#REF!</definedName>
    <definedName name="afdsw_1" localSheetId="25">#REF!</definedName>
    <definedName name="afdsw_1" localSheetId="36">#REF!</definedName>
    <definedName name="afdsw_1" localSheetId="1">#REF!</definedName>
    <definedName name="afdsw_1" localSheetId="3">#REF!</definedName>
    <definedName name="afdsw_1" localSheetId="13">#REF!</definedName>
    <definedName name="afdsw_1">#REF!</definedName>
    <definedName name="AfEaefAEF" localSheetId="1" hidden="1">{"TAB1",#N/A,TRUE,"GENERAL";"TAB2",#N/A,TRUE,"GENERAL";"TAB3",#N/A,TRUE,"GENERAL";"TAB4",#N/A,TRUE,"GENERAL";"TAB5",#N/A,TRUE,"GENERAL"}</definedName>
    <definedName name="AfEaefAEF" localSheetId="3" hidden="1">{"TAB1",#N/A,TRUE,"GENERAL";"TAB2",#N/A,TRUE,"GENERAL";"TAB3",#N/A,TRUE,"GENERAL";"TAB4",#N/A,TRUE,"GENERAL";"TAB5",#N/A,TRUE,"GENERAL"}</definedName>
    <definedName name="AfEaefAEF" hidden="1">{"TAB1",#N/A,TRUE,"GENERAL";"TAB2",#N/A,TRUE,"GENERAL";"TAB3",#N/A,TRUE,"GENERAL";"TAB4",#N/A,TRUE,"GENERAL";"TAB5",#N/A,TRUE,"GENERAL"}</definedName>
    <definedName name="AG"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5">#REF!</definedName>
    <definedName name="agdsgg" localSheetId="36">#REF!</definedName>
    <definedName name="agdsgg" localSheetId="2" hidden="1">{"via1",#N/A,TRUE,"general";"via2",#N/A,TRUE,"general";"via3",#N/A,TRUE,"general"}</definedName>
    <definedName name="agdsgg" localSheetId="1">#REF!</definedName>
    <definedName name="agdsgg" localSheetId="3">#REF!</definedName>
    <definedName name="agdsgg" localSheetId="13">#REF!</definedName>
    <definedName name="agdsgg">#REF!</definedName>
    <definedName name="agdsgg_1" localSheetId="25">#REF!</definedName>
    <definedName name="agdsgg_1" localSheetId="36">#REF!</definedName>
    <definedName name="agdsgg_1" localSheetId="1">#REF!</definedName>
    <definedName name="agdsgg_1" localSheetId="3">#REF!</definedName>
    <definedName name="agdsgg_1" localSheetId="13">#REF!</definedName>
    <definedName name="agdsgg_1">#REF!</definedName>
    <definedName name="AGO" localSheetId="25">#REF!</definedName>
    <definedName name="AGO" localSheetId="36">#REF!</definedName>
    <definedName name="AGO" localSheetId="1">#REF!</definedName>
    <definedName name="AGO" localSheetId="3">#REF!</definedName>
    <definedName name="AGO" localSheetId="13">#REF!</definedName>
    <definedName name="AGO" localSheetId="16">#REF!</definedName>
    <definedName name="AGO">#REF!</definedName>
    <definedName name="AGUA">[44]INSUMOS!$D$4</definedName>
    <definedName name="ah" localSheetId="25">#REF!</definedName>
    <definedName name="ah" localSheetId="36">#REF!</definedName>
    <definedName name="ah" localSheetId="2">#REF!</definedName>
    <definedName name="ah" localSheetId="1">#REF!</definedName>
    <definedName name="ah" localSheetId="3">#REF!</definedName>
    <definedName name="ah" localSheetId="13">#REF!</definedName>
    <definedName name="AH" localSheetId="16" hidden="1">{#N/A,#N/A,TRUE,"INGENIERIA";#N/A,#N/A,TRUE,"COMPRAS";#N/A,#N/A,TRUE,"DIRECCION";#N/A,#N/A,TRUE,"RESUMEN"}</definedName>
    <definedName name="ah">#REF!</definedName>
    <definedName name="ahe" localSheetId="25">#REF!</definedName>
    <definedName name="ahe" localSheetId="36">#REF!</definedName>
    <definedName name="ahe" localSheetId="2">#REF!</definedName>
    <definedName name="ahe" localSheetId="1">#REF!</definedName>
    <definedName name="ahe" localSheetId="3">#REF!</definedName>
    <definedName name="ahe" localSheetId="13">#REF!</definedName>
    <definedName name="ahe" localSheetId="16">#REF!</definedName>
    <definedName name="ahe">#REF!</definedName>
    <definedName name="aiu" localSheetId="25">#REF!</definedName>
    <definedName name="aiu" localSheetId="36">#REF!</definedName>
    <definedName name="aiu" localSheetId="17">#REF!</definedName>
    <definedName name="aiu" localSheetId="18">#REF!</definedName>
    <definedName name="AIU" localSheetId="2">#REF!</definedName>
    <definedName name="aiu" localSheetId="1">#REF!</definedName>
    <definedName name="aiu" localSheetId="3">#REF!</definedName>
    <definedName name="aiu" localSheetId="13">#REF!</definedName>
    <definedName name="AIU" localSheetId="16">[45]PRECIOS!$B$2</definedName>
    <definedName name="aiu">#REF!</definedName>
    <definedName name="AIU_ADMON" localSheetId="17">[46]DATOS!$D$8</definedName>
    <definedName name="AIU_ADMON" localSheetId="18">[46]DATOS!$D$8</definedName>
    <definedName name="AIU_ADMON" localSheetId="19">[46]DATOS!$D$8</definedName>
    <definedName name="AIU_ADMON" localSheetId="14">[46]DATOS!$D$8</definedName>
    <definedName name="AIU_ADMON" localSheetId="15">[46]DATOS!$D$8</definedName>
    <definedName name="AIU_ADMON">[47]DATOS!$D$8</definedName>
    <definedName name="AIU_IMP" localSheetId="17">[46]DATOS!$D$9</definedName>
    <definedName name="AIU_IMP" localSheetId="18">[46]DATOS!$D$9</definedName>
    <definedName name="AIU_IMP" localSheetId="19">[46]DATOS!$D$9</definedName>
    <definedName name="AIU_IMP" localSheetId="14">[46]DATOS!$D$9</definedName>
    <definedName name="AIU_IMP" localSheetId="15">[46]DATOS!$D$9</definedName>
    <definedName name="AIU_IMP">[47]DATOS!$D$9</definedName>
    <definedName name="AIU_UTIL" localSheetId="17">[46]DATOS!$D$10</definedName>
    <definedName name="AIU_UTIL" localSheetId="18">[46]DATOS!$D$10</definedName>
    <definedName name="AIU_UTIL" localSheetId="19">[46]DATOS!$D$10</definedName>
    <definedName name="AIU_UTIL" localSheetId="14">[46]DATOS!$D$10</definedName>
    <definedName name="AIU_UTIL" localSheetId="15">[46]DATOS!$D$10</definedName>
    <definedName name="AIU_UTIL">[47]DATOS!$D$10</definedName>
    <definedName name="aj" localSheetId="25">#REF!</definedName>
    <definedName name="aj" localSheetId="36">#REF!</definedName>
    <definedName name="aj" localSheetId="1">#REF!</definedName>
    <definedName name="aj" localSheetId="3">#REF!</definedName>
    <definedName name="aj" localSheetId="13">#REF!</definedName>
    <definedName name="aj" localSheetId="16">#REF!</definedName>
    <definedName name="aj">#REF!</definedName>
    <definedName name="AJBHJU12">#REF!</definedName>
    <definedName name="Ajuste" localSheetId="17">[48]Datos!$B$11</definedName>
    <definedName name="Ajuste" localSheetId="18">[48]Datos!$B$11</definedName>
    <definedName name="Ajuste" localSheetId="19">[48]Datos!$B$11</definedName>
    <definedName name="Ajuste" localSheetId="14">[48]Datos!$B$11</definedName>
    <definedName name="Ajuste" localSheetId="15">[48]Datos!$B$11</definedName>
    <definedName name="Ajuste">[49]Datos!$B$11</definedName>
    <definedName name="ALAMB">[44]INSUMOS!$D$169</definedName>
    <definedName name="ALAMBRE" localSheetId="25">#REF!</definedName>
    <definedName name="ALAMBRE" localSheetId="36">#REF!</definedName>
    <definedName name="ALAMBRE" localSheetId="17">#REF!</definedName>
    <definedName name="ALAMBRE" localSheetId="18">#REF!</definedName>
    <definedName name="ALAMBRE" localSheetId="19">#REF!</definedName>
    <definedName name="ALAMBRE" localSheetId="14">#REF!</definedName>
    <definedName name="ALAMBRE" localSheetId="15">#REF!</definedName>
    <definedName name="ALAMBRE">#REF!</definedName>
    <definedName name="ALAMBRE_NEGRO_No_18" localSheetId="25">#REF!</definedName>
    <definedName name="ALAMBRE_NEGRO_No_18" localSheetId="36">#REF!</definedName>
    <definedName name="ALAMBRE_NEGRO_No_18" localSheetId="1">#REF!</definedName>
    <definedName name="ALAMBRE_NEGRO_No_18" localSheetId="3">#REF!</definedName>
    <definedName name="ALAMBRE_NEGRO_No_18" localSheetId="13">#REF!</definedName>
    <definedName name="ALAMBRE_NEGRO_No_18" localSheetId="16">#REF!</definedName>
    <definedName name="ALAMBRE_NEGRO_No_18">#REF!</definedName>
    <definedName name="alberca" localSheetId="25">#REF!</definedName>
    <definedName name="alberca" localSheetId="36">#REF!</definedName>
    <definedName name="alberca" localSheetId="1">#REF!</definedName>
    <definedName name="alberca" localSheetId="3">#REF!</definedName>
    <definedName name="alberca" localSheetId="13">#REF!</definedName>
    <definedName name="alberca">#REF!</definedName>
    <definedName name="alc" localSheetId="4">[50]!absc</definedName>
    <definedName name="alc" localSheetId="23">[50]!absc</definedName>
    <definedName name="alc" localSheetId="25">[50]!absc</definedName>
    <definedName name="alc" localSheetId="27">[50]!absc</definedName>
    <definedName name="alc" localSheetId="29">[50]!absc</definedName>
    <definedName name="alc" localSheetId="30">[50]!absc</definedName>
    <definedName name="alc" localSheetId="31">[50]!absc</definedName>
    <definedName name="alc" localSheetId="32">[50]!absc</definedName>
    <definedName name="alc" localSheetId="33">[50]!absc</definedName>
    <definedName name="alc" localSheetId="34">[50]!absc</definedName>
    <definedName name="alc" localSheetId="36">[50]!absc</definedName>
    <definedName name="alc" localSheetId="41">[50]!absc</definedName>
    <definedName name="alc" localSheetId="18">[50]!absc</definedName>
    <definedName name="alc" localSheetId="6">[50]!absc</definedName>
    <definedName name="alc" localSheetId="7">[50]!absc</definedName>
    <definedName name="alc" localSheetId="14">[50]!absc</definedName>
    <definedName name="alc" localSheetId="1">[50]!absc</definedName>
    <definedName name="alc" localSheetId="3">[50]!absc</definedName>
    <definedName name="alc" localSheetId="13">[50]!absc</definedName>
    <definedName name="alc">[50]!absc</definedName>
    <definedName name="alfajia">[39]Unitarios!$B$10</definedName>
    <definedName name="alistado.piso">[39]Unitarios!$B$11</definedName>
    <definedName name="amazonía">[41]Listado!$D$31:$D$33</definedName>
    <definedName name="AMBIENTAL" localSheetId="25">#REF!</definedName>
    <definedName name="AMBIENTAL" localSheetId="36">#REF!</definedName>
    <definedName name="AMBIENTAL" localSheetId="1">#REF!</definedName>
    <definedName name="AMBIENTAL" localSheetId="3">#REF!</definedName>
    <definedName name="AMBIENTAL" localSheetId="13">#REF!</definedName>
    <definedName name="AMBIENTAL" localSheetId="16">#REF!</definedName>
    <definedName name="AMBIENTAL">#REF!</definedName>
    <definedName name="AME" localSheetId="25">#REF!</definedName>
    <definedName name="AME" localSheetId="36">#REF!</definedName>
    <definedName name="AME" localSheetId="1">#REF!</definedName>
    <definedName name="AME" localSheetId="3">#REF!</definedName>
    <definedName name="AME" localSheetId="13">#REF!</definedName>
    <definedName name="AME">#REF!</definedName>
    <definedName name="ANA" localSheetId="2">#REF!</definedName>
    <definedName name="ana" localSheetId="16">[51]PRECIOS!$G$71:$J$153</definedName>
    <definedName name="ana">[52]PRECIOS!$G$71:$J$153</definedName>
    <definedName name="ANALISIS" localSheetId="16">#REF!</definedName>
    <definedName name="ANALISIS">#REF!</definedName>
    <definedName name="Analyst" hidden="1">#REF!</definedName>
    <definedName name="anden">[39]Unitarios!$B$12</definedName>
    <definedName name="ANDENESV" localSheetId="25">#REF!</definedName>
    <definedName name="ANDENESV" localSheetId="36">#REF!</definedName>
    <definedName name="ANDENESV" localSheetId="17">#REF!</definedName>
    <definedName name="ANDENESV" localSheetId="18">#REF!</definedName>
    <definedName name="ANDENESV" localSheetId="19">#REF!</definedName>
    <definedName name="ANDENESV" localSheetId="14">#REF!</definedName>
    <definedName name="ANDENESV" localSheetId="15">#REF!</definedName>
    <definedName name="ANDENESV">#REF!</definedName>
    <definedName name="ANDRES">#REF!</definedName>
    <definedName name="anscount" localSheetId="2" hidden="1">1</definedName>
    <definedName name="anscount" hidden="1">10</definedName>
    <definedName name="ANTIC" localSheetId="2">#REF!</definedName>
    <definedName name="ANTIC" localSheetId="16">'[53]1'!#REF!</definedName>
    <definedName name="ANTIC">'[53]1'!#REF!</definedName>
    <definedName name="ANTICIPO">#REF!</definedName>
    <definedName name="ANTISB">[44]INSUMOS!$D$181</definedName>
    <definedName name="año" localSheetId="25">#REF!</definedName>
    <definedName name="año" localSheetId="36">#REF!</definedName>
    <definedName name="año" localSheetId="1">#REF!</definedName>
    <definedName name="año" localSheetId="3">#REF!</definedName>
    <definedName name="año" localSheetId="13">#REF!</definedName>
    <definedName name="año">#REF!</definedName>
    <definedName name="año1" localSheetId="25">#REF!</definedName>
    <definedName name="año1" localSheetId="36">#REF!</definedName>
    <definedName name="año1" localSheetId="1">#REF!</definedName>
    <definedName name="año1" localSheetId="3">#REF!</definedName>
    <definedName name="año1" localSheetId="13">#REF!</definedName>
    <definedName name="año1">#REF!</definedName>
    <definedName name="AÑOWUIE" localSheetId="2">#REF!</definedName>
    <definedName name="AÑOWUIE">'[54]Res-Accide-10'!$R$2:$R$7</definedName>
    <definedName name="Ao" localSheetId="25">[55]Indices!#REF!</definedName>
    <definedName name="Ao" localSheetId="36">[55]Indices!#REF!</definedName>
    <definedName name="Ao" localSheetId="17">[56]Indices!#REF!</definedName>
    <definedName name="Ao" localSheetId="18">[56]Indices!#REF!</definedName>
    <definedName name="Ao" localSheetId="19">[56]Indices!#REF!</definedName>
    <definedName name="Ao" localSheetId="14">[56]Indices!#REF!</definedName>
    <definedName name="Ao" localSheetId="15">[56]Indices!#REF!</definedName>
    <definedName name="ao" localSheetId="2">#REF!</definedName>
    <definedName name="ao" localSheetId="16">#REF!</definedName>
    <definedName name="Ao">[55]Indices!#REF!</definedName>
    <definedName name="ap" localSheetId="25">#REF!</definedName>
    <definedName name="ap" localSheetId="36">#REF!</definedName>
    <definedName name="ap">#REF!</definedName>
    <definedName name="APB" localSheetId="23">#REF!</definedName>
    <definedName name="APB" localSheetId="25">#REF!</definedName>
    <definedName name="APB" localSheetId="27">#REF!</definedName>
    <definedName name="APB" localSheetId="36">#REF!</definedName>
    <definedName name="APB" localSheetId="39">#REF!</definedName>
    <definedName name="APB" localSheetId="40">#REF!</definedName>
    <definedName name="APB" localSheetId="41">#REF!</definedName>
    <definedName name="APB" localSheetId="42">#REF!</definedName>
    <definedName name="APB" localSheetId="2">#REF!</definedName>
    <definedName name="APB" localSheetId="1">[32]PRECIOS!$G$71:$J$153</definedName>
    <definedName name="APB" localSheetId="3">[32]PRECIOS!$G$71:$J$153</definedName>
    <definedName name="APB" localSheetId="13">[32]PRECIOS!$G$71:$J$153</definedName>
    <definedName name="APB" localSheetId="16">[35]PRECIOS!$I$1:$L$51</definedName>
    <definedName name="APB">#REF!</definedName>
    <definedName name="apozos" localSheetId="16">#REF!</definedName>
    <definedName name="apozos">#REF!</definedName>
    <definedName name="APU" localSheetId="4">[57]!absc</definedName>
    <definedName name="APU" localSheetId="23">[57]!absc</definedName>
    <definedName name="APU" localSheetId="25">[57]!absc</definedName>
    <definedName name="APU" localSheetId="27">[57]!absc</definedName>
    <definedName name="APU" localSheetId="29">[57]!absc</definedName>
    <definedName name="APU" localSheetId="30">[57]!absc</definedName>
    <definedName name="APU" localSheetId="31">[57]!absc</definedName>
    <definedName name="APU" localSheetId="32">[57]!absc</definedName>
    <definedName name="APU" localSheetId="33">[57]!absc</definedName>
    <definedName name="APU" localSheetId="34">[57]!absc</definedName>
    <definedName name="APU" localSheetId="36">[57]!absc</definedName>
    <definedName name="APU" localSheetId="41">[57]!absc</definedName>
    <definedName name="apu" localSheetId="17">[43]Insumos!#REF!</definedName>
    <definedName name="apu" localSheetId="18">[43]Insumos!#REF!</definedName>
    <definedName name="APU" localSheetId="6">[57]!absc</definedName>
    <definedName name="APU" localSheetId="7">[57]!absc</definedName>
    <definedName name="apu" localSheetId="19">[43]Insumos!#REF!</definedName>
    <definedName name="apu" localSheetId="14">[43]Insumos!#REF!</definedName>
    <definedName name="apu" localSheetId="15">[43]Insumos!#REF!</definedName>
    <definedName name="APU" localSheetId="1">[57]!absc</definedName>
    <definedName name="APU" localSheetId="3">[57]!absc</definedName>
    <definedName name="APU" localSheetId="13">[57]!absc</definedName>
    <definedName name="APU" localSheetId="16">[58]!absc</definedName>
    <definedName name="APU">[57]!absc</definedName>
    <definedName name="APU221.1" localSheetId="25">#REF!</definedName>
    <definedName name="APU221.1" localSheetId="36">#REF!</definedName>
    <definedName name="APU221.1" localSheetId="1">#REF!</definedName>
    <definedName name="APU221.1" localSheetId="3">#REF!</definedName>
    <definedName name="APU221.1" localSheetId="13">#REF!</definedName>
    <definedName name="APU221.1" localSheetId="16">#REF!</definedName>
    <definedName name="APU221.1">#REF!</definedName>
    <definedName name="APU221.2" localSheetId="25">#REF!</definedName>
    <definedName name="APU221.2" localSheetId="36">#REF!</definedName>
    <definedName name="APU221.2" localSheetId="1">#REF!</definedName>
    <definedName name="APU221.2" localSheetId="3">#REF!</definedName>
    <definedName name="APU221.2" localSheetId="13">#REF!</definedName>
    <definedName name="APU221.2">#REF!</definedName>
    <definedName name="apubox" localSheetId="25">#REF!</definedName>
    <definedName name="apubox" localSheetId="36">#REF!</definedName>
    <definedName name="apubox" localSheetId="1">#REF!</definedName>
    <definedName name="apubox" localSheetId="3">#REF!</definedName>
    <definedName name="apubox" localSheetId="13">#REF!</definedName>
    <definedName name="apubox">#REF!</definedName>
    <definedName name="APUS" localSheetId="2">#REF!</definedName>
    <definedName name="APUS">[23]APU!$A$6:$C$255</definedName>
    <definedName name="aqaq" localSheetId="25">#REF!</definedName>
    <definedName name="aqaq" localSheetId="36">#REF!</definedName>
    <definedName name="aqaq" localSheetId="2" hidden="1">{"TAB1",#N/A,TRUE,"GENERAL";"TAB2",#N/A,TRUE,"GENERAL";"TAB3",#N/A,TRUE,"GENERAL";"TAB4",#N/A,TRUE,"GENERAL";"TAB5",#N/A,TRUE,"GENERAL"}</definedName>
    <definedName name="aqaq" localSheetId="1">#REF!</definedName>
    <definedName name="aqaq" localSheetId="3">#REF!</definedName>
    <definedName name="aqaq" localSheetId="13">#REF!</definedName>
    <definedName name="aqaq">#REF!</definedName>
    <definedName name="aqaq_1" localSheetId="25">#REF!</definedName>
    <definedName name="aqaq_1" localSheetId="36">#REF!</definedName>
    <definedName name="aqaq_1" localSheetId="1">#REF!</definedName>
    <definedName name="aqaq_1" localSheetId="3">#REF!</definedName>
    <definedName name="aqaq_1" localSheetId="13">#REF!</definedName>
    <definedName name="aqaq_1">#REF!</definedName>
    <definedName name="aqw">#REF!</definedName>
    <definedName name="AREA" localSheetId="25">#REF!</definedName>
    <definedName name="AREA" localSheetId="36">#REF!</definedName>
    <definedName name="AREA" localSheetId="1">#REF!</definedName>
    <definedName name="AREA" localSheetId="3">#REF!</definedName>
    <definedName name="AREA" localSheetId="13">#REF!</definedName>
    <definedName name="AREA" localSheetId="16">#REF!</definedName>
    <definedName name="AREA">#REF!</definedName>
    <definedName name="_xlnm.Print_Area" localSheetId="0">' PRESUPUESTO OFICIAL ESMERALDA'!$B$1:$G$76</definedName>
    <definedName name="_xlnm.Print_Area" localSheetId="4">' PRESUPUESTO OFICIAL GETZEN'!$B$1:$G$76</definedName>
    <definedName name="_xlnm.Print_Area" localSheetId="63">'1,01'!$A$1:$H$55</definedName>
    <definedName name="_xlnm.Print_Area" localSheetId="68">'1,02'!$A$1:$H$55</definedName>
    <definedName name="_xlnm.Print_Area" localSheetId="79">'1,03'!$A$1:$H$55</definedName>
    <definedName name="_xlnm.Print_Area" localSheetId="78">'1,04'!$A$1:$H$55</definedName>
    <definedName name="_xlnm.Print_Area" localSheetId="81">'1,05'!$A$1:$H$55</definedName>
    <definedName name="_xlnm.Print_Area" localSheetId="23">'1.1'!$A$1:$G$53</definedName>
    <definedName name="_xlnm.Print_Area" localSheetId="24">'1.2'!$B$1:$G$54</definedName>
    <definedName name="_xlnm.Print_Area" localSheetId="25">'1.3'!$B$1:$G$54</definedName>
    <definedName name="_xlnm.Print_Area" localSheetId="26">'1.4'!$B$1:$G$52</definedName>
    <definedName name="_xlnm.Print_Area" localSheetId="27">'1.5'!$A$1:$G$54</definedName>
    <definedName name="_xlnm.Print_Area" localSheetId="89">'10,02'!$A$1:$H$55</definedName>
    <definedName name="_xlnm.Print_Area" localSheetId="91">'10,03'!$A$1:$H$55</definedName>
    <definedName name="_xlnm.Print_Area" localSheetId="92">'10,04'!$A$1:$H$55</definedName>
    <definedName name="_xlnm.Print_Area" localSheetId="55">'11,01'!$A$1:$H$55</definedName>
    <definedName name="_xlnm.Print_Area" localSheetId="56">'11,02'!$A$1:$H$55</definedName>
    <definedName name="_xlnm.Print_Area" localSheetId="57">'11,03'!$A$1:$H$55</definedName>
    <definedName name="_xlnm.Print_Area" localSheetId="85">'13,01'!$A$1:$H$58</definedName>
    <definedName name="_xlnm.Print_Area" localSheetId="86">'14,01'!$A$1:$H$55</definedName>
    <definedName name="_xlnm.Print_Area" localSheetId="66">'15,01'!$A$1:$H$55</definedName>
    <definedName name="_xlnm.Print_Area" localSheetId="74">'15,02'!$A$1:$H$55</definedName>
    <definedName name="_xlnm.Print_Area" localSheetId="75">'15,03'!$A$1:$H$55</definedName>
    <definedName name="_xlnm.Print_Area" localSheetId="76">'15,04'!$A$1:$H$55</definedName>
    <definedName name="_xlnm.Print_Area" localSheetId="82">'2,01'!$A$1:$H$55</definedName>
    <definedName name="_xlnm.Print_Area" localSheetId="83">'2,02'!$A$1:$H$55</definedName>
    <definedName name="_xlnm.Print_Area" localSheetId="84">'2,03'!$A$1:$H$55</definedName>
    <definedName name="_xlnm.Print_Area" localSheetId="28">'2.1'!$B$1:$G$54</definedName>
    <definedName name="_xlnm.Print_Area" localSheetId="29">'2.2'!$B$1:$G$54</definedName>
    <definedName name="_xlnm.Print_Area" localSheetId="30">'2.3'!$B$1:$G$54</definedName>
    <definedName name="_xlnm.Print_Area" localSheetId="31">'2.4'!$B$1:$G$54</definedName>
    <definedName name="_xlnm.Print_Area" localSheetId="32">'2.5'!$B$1:$G$54</definedName>
    <definedName name="_xlnm.Print_Area" localSheetId="33">'2.6'!$B$1:$G$54</definedName>
    <definedName name="_xlnm.Print_Area" localSheetId="34">'2.7'!$B$1:$G$53</definedName>
    <definedName name="_xlnm.Print_Area" localSheetId="93">'3,01'!$A$1:$H$55</definedName>
    <definedName name="_xlnm.Print_Area" localSheetId="87">'3,02'!$A$1:$H$58</definedName>
    <definedName name="_xlnm.Print_Area" localSheetId="90">'3,03'!$A$1:$H$55</definedName>
    <definedName name="_xlnm.Print_Area" localSheetId="94">'3,04'!$A$1:$H$55</definedName>
    <definedName name="_xlnm.Print_Area" localSheetId="35">'3.1'!$B$1:$G$54</definedName>
    <definedName name="_xlnm.Print_Area" localSheetId="36">'3.2'!$B$1:$G$51</definedName>
    <definedName name="_xlnm.Print_Area" localSheetId="60">'4,01'!$A$1:$H$55</definedName>
    <definedName name="_xlnm.Print_Area" localSheetId="61">'4,02'!$A$1:$H$55</definedName>
    <definedName name="_xlnm.Print_Area" localSheetId="62">'4,03'!$A$1:$H$55</definedName>
    <definedName name="_xlnm.Print_Area" localSheetId="37">'4.1'!$B$1:$G$54</definedName>
    <definedName name="_xlnm.Print_Area" localSheetId="38">'4.2'!$B$1:$G$54</definedName>
    <definedName name="_xlnm.Print_Area" localSheetId="52">'5,3'!$B$1:$G$55</definedName>
    <definedName name="_xlnm.Print_Area" localSheetId="39">'5.1'!$B$1:$G$53</definedName>
    <definedName name="_xlnm.Print_Area" localSheetId="54">'5.1.1 ok'!$B$1:$G$56</definedName>
    <definedName name="_xlnm.Print_Area" localSheetId="40">'5.2'!$B$1:$G$52</definedName>
    <definedName name="_xlnm.Print_Area" localSheetId="41">'5.3'!$B$1:$G$52</definedName>
    <definedName name="_xlnm.Print_Area" localSheetId="42">'5.4'!$B$1:$G$55</definedName>
    <definedName name="_xlnm.Print_Area" localSheetId="43">'5.5'!$B$1:$G$55</definedName>
    <definedName name="_xlnm.Print_Area" localSheetId="64">'6,01'!$A$1:$H$55</definedName>
    <definedName name="_xlnm.Print_Area" localSheetId="67">'6,02'!$A$1:$H$55</definedName>
    <definedName name="_xlnm.Print_Area" localSheetId="70">'6,03'!$A$1:$H$55</definedName>
    <definedName name="_xlnm.Print_Area" localSheetId="44">'6.1'!$B$1:$G$67</definedName>
    <definedName name="_xlnm.Print_Area" localSheetId="45">'6.2'!$B$1:$G$56</definedName>
    <definedName name="_xlnm.Print_Area" localSheetId="46">'6.3'!$B$1:$G$51</definedName>
    <definedName name="_xlnm.Print_Area" localSheetId="47">'6.4'!$B$1:$G$54</definedName>
    <definedName name="_xlnm.Print_Area" localSheetId="48">'6.5'!$B$1:$G$54</definedName>
    <definedName name="_xlnm.Print_Area" localSheetId="49">'6.6'!$B$1:$G$56</definedName>
    <definedName name="_xlnm.Print_Area" localSheetId="50">'6.7'!$B$1:$G$57</definedName>
    <definedName name="_xlnm.Print_Area" localSheetId="71">'7,01'!$A$1:$H$55</definedName>
    <definedName name="_xlnm.Print_Area" localSheetId="72">'7,02'!$A$1:$H$55</definedName>
    <definedName name="_xlnm.Print_Area" localSheetId="73">'7,03'!$A$1:$H$55</definedName>
    <definedName name="_xlnm.Print_Area" localSheetId="58">'8,01'!$A$1:$H$55</definedName>
    <definedName name="_xlnm.Print_Area" localSheetId="59">'8,02'!$A$1:$H$55</definedName>
    <definedName name="_xlnm.Print_Area" localSheetId="88">'8,03'!$A$1:$H$55</definedName>
    <definedName name="_xlnm.Print_Area" localSheetId="65">'9,01'!$A$1:$H$55</definedName>
    <definedName name="_xlnm.Print_Area" localSheetId="80">'9,02'!$A$1:$H$55</definedName>
    <definedName name="_xlnm.Print_Area" localSheetId="77">'9,03'!$A$1:$H$55</definedName>
    <definedName name="_xlnm.Print_Area" localSheetId="69">'9,04'!$A$1:$H$55</definedName>
    <definedName name="_xlnm.Print_Area" localSheetId="17">'AIU ESMERALDA'!$B$1:$K$50</definedName>
    <definedName name="_xlnm.Print_Area" localSheetId="18">'AIU GETZEN'!$B$1:$K$50</definedName>
    <definedName name="_xlnm.Print_Area" localSheetId="11">BASICOS_ok!$A$1:$P$236</definedName>
    <definedName name="_xlnm.Print_Area" localSheetId="12">EQUIPOS_ok!$A$1:$D$37</definedName>
    <definedName name="_xlnm.Print_Area" localSheetId="20">F.P_ok!$A$1:$H$46</definedName>
    <definedName name="_xlnm.Print_Area" localSheetId="19">FM_ok!$A$1:$E$48</definedName>
    <definedName name="_xlnm.Print_Area" localSheetId="14">'INTERVENTORIA ESMERALDA'!$B$1:$J$34</definedName>
    <definedName name="_xlnm.Print_Area" localSheetId="15">'INTERVENTORÍA GETZEN'!$B$1:$J$34</definedName>
    <definedName name="_xlnm.Print_Area" localSheetId="21">'MANO DE OBRA_ok'!$A$1:$P$93</definedName>
    <definedName name="_xlnm.Print_Area" localSheetId="10">MATERIALES_ok!$A$1:$D$98</definedName>
    <definedName name="_xlnm.Print_Area" localSheetId="2">MemCant!$A$1:$O$876</definedName>
    <definedName name="_xlnm.Print_Area" localSheetId="1">'MEMORIA ESMERALDA'!$B$2:$AL$896</definedName>
    <definedName name="_xlnm.Print_Area" localSheetId="3">'MEMORIA GETZEN'!$B$2:$AL$954</definedName>
    <definedName name="_xlnm.Print_Area" localSheetId="13">MEMORIA_ok!$B$2:$AP$726</definedName>
    <definedName name="_xlnm.Print_Area" localSheetId="53">'NP-47-1'!$B$1:$G$52</definedName>
    <definedName name="_xlnm.Print_Area" localSheetId="16">#REF!</definedName>
    <definedName name="_xlnm.Print_Area" localSheetId="22">TRANSPORTE_ok!$A$1:$D$18</definedName>
    <definedName name="_xlnm.Print_Area">#REF!</definedName>
    <definedName name="AREA_DE_Impresion_sub_analisis" localSheetId="16">#REF!</definedName>
    <definedName name="AREA_DE_Impresion_sub_analisis">#REF!</definedName>
    <definedName name="Area_Impresión">#REF!</definedName>
    <definedName name="AREA1">#REF!</definedName>
    <definedName name="AREA2">#REF!</definedName>
    <definedName name="ARENA" localSheetId="25">#REF!</definedName>
    <definedName name="ARENA" localSheetId="36">#REF!</definedName>
    <definedName name="ARENA" localSheetId="17">#REF!</definedName>
    <definedName name="ARENA" localSheetId="18">#REF!</definedName>
    <definedName name="ARENA" localSheetId="19">#REF!</definedName>
    <definedName name="ARENA" localSheetId="14">#REF!</definedName>
    <definedName name="ARENA" localSheetId="15">#REF!</definedName>
    <definedName name="ARENA">#REF!</definedName>
    <definedName name="arg" hidden="1">[59]MI!#REF!</definedName>
    <definedName name="Arial" localSheetId="16">#REF!</definedName>
    <definedName name="Arial">#REF!</definedName>
    <definedName name="as" localSheetId="25">#REF!</definedName>
    <definedName name="as" localSheetId="36">#REF!</definedName>
    <definedName name="as" localSheetId="2">#REF!</definedName>
    <definedName name="as" localSheetId="1">#REF!</definedName>
    <definedName name="as" localSheetId="3">#REF!</definedName>
    <definedName name="as" localSheetId="13">#REF!</definedName>
    <definedName name="as">#REF!</definedName>
    <definedName name="asa">#REF!</definedName>
    <definedName name="asaws">#REF!</definedName>
    <definedName name="ASB">[22]AASHTO!$A$8:$F$11</definedName>
    <definedName name="asbhw" localSheetId="16">#REF!</definedName>
    <definedName name="asbhw">#REF!</definedName>
    <definedName name="ASD" localSheetId="2" hidden="1">{"via1",#N/A,TRUE,"general";"via2",#N/A,TRUE,"general";"via3",#N/A,TRUE,"general"}</definedName>
    <definedName name="ASD">[60]PRECIOS!$G$6</definedName>
    <definedName name="ASD_1" localSheetId="25">#REF!</definedName>
    <definedName name="ASD_1" localSheetId="36">#REF!</definedName>
    <definedName name="ASD_1" localSheetId="1">#REF!</definedName>
    <definedName name="ASD_1" localSheetId="3">#REF!</definedName>
    <definedName name="ASD_1" localSheetId="13">#REF!</definedName>
    <definedName name="ASD_1">#REF!</definedName>
    <definedName name="ASDA" localSheetId="25">#REF!</definedName>
    <definedName name="ASDA" localSheetId="36">#REF!</definedName>
    <definedName name="ASDA" localSheetId="2" hidden="1">{"via1",#N/A,TRUE,"general";"via2",#N/A,TRUE,"general";"via3",#N/A,TRUE,"general"}</definedName>
    <definedName name="ASDA" localSheetId="1">#REF!</definedName>
    <definedName name="ASDA" localSheetId="3">#REF!</definedName>
    <definedName name="ASDA" localSheetId="13">#REF!</definedName>
    <definedName name="ASDA">#REF!</definedName>
    <definedName name="ASDA_1" localSheetId="25">#REF!</definedName>
    <definedName name="ASDA_1" localSheetId="36">#REF!</definedName>
    <definedName name="ASDA_1" localSheetId="1">#REF!</definedName>
    <definedName name="ASDA_1" localSheetId="3">#REF!</definedName>
    <definedName name="ASDA_1" localSheetId="13">#REF!</definedName>
    <definedName name="ASDA_1">#REF!</definedName>
    <definedName name="asdasd" localSheetId="25">#REF!</definedName>
    <definedName name="asdasd" localSheetId="36">#REF!</definedName>
    <definedName name="asdasd" localSheetId="2" hidden="1">{"TAB1",#N/A,TRUE,"GENERAL";"TAB2",#N/A,TRUE,"GENERAL";"TAB3",#N/A,TRUE,"GENERAL";"TAB4",#N/A,TRUE,"GENERAL";"TAB5",#N/A,TRUE,"GENERAL"}</definedName>
    <definedName name="asdasd" localSheetId="1">#REF!</definedName>
    <definedName name="asdasd" localSheetId="3">#REF!</definedName>
    <definedName name="asdasd" localSheetId="13">#REF!</definedName>
    <definedName name="asdasd">#REF!</definedName>
    <definedName name="asdasd_1" localSheetId="25">#REF!</definedName>
    <definedName name="asdasd_1" localSheetId="36">#REF!</definedName>
    <definedName name="asdasd_1" localSheetId="1">#REF!</definedName>
    <definedName name="asdasd_1" localSheetId="3">#REF!</definedName>
    <definedName name="asdasd_1" localSheetId="13">#REF!</definedName>
    <definedName name="asdasd_1">#REF!</definedName>
    <definedName name="asdf" localSheetId="25">#REF!</definedName>
    <definedName name="asdf" localSheetId="36">#REF!</definedName>
    <definedName name="asdf" localSheetId="2" hidden="1">{"via1",#N/A,TRUE,"general";"via2",#N/A,TRUE,"general";"via3",#N/A,TRUE,"general"}</definedName>
    <definedName name="asdf" localSheetId="1">#REF!</definedName>
    <definedName name="asdf" localSheetId="3">#REF!</definedName>
    <definedName name="asdf" localSheetId="13">#REF!</definedName>
    <definedName name="asdf">#REF!</definedName>
    <definedName name="asdf_1" localSheetId="25">#REF!</definedName>
    <definedName name="asdf_1" localSheetId="36">#REF!</definedName>
    <definedName name="asdf_1" localSheetId="1">#REF!</definedName>
    <definedName name="asdf_1" localSheetId="3">#REF!</definedName>
    <definedName name="asdf_1" localSheetId="13">#REF!</definedName>
    <definedName name="asdf_1">#REF!</definedName>
    <definedName name="asdfa" localSheetId="25">#REF!</definedName>
    <definedName name="asdfa" localSheetId="36">#REF!</definedName>
    <definedName name="asdfa" localSheetId="2" hidden="1">{"via1",#N/A,TRUE,"general";"via2",#N/A,TRUE,"general";"via3",#N/A,TRUE,"general"}</definedName>
    <definedName name="asdfa" localSheetId="1">#REF!</definedName>
    <definedName name="asdfa" localSheetId="3">#REF!</definedName>
    <definedName name="asdfa" localSheetId="13">#REF!</definedName>
    <definedName name="asdfa">#REF!</definedName>
    <definedName name="asdfa_1" localSheetId="25">#REF!</definedName>
    <definedName name="asdfa_1" localSheetId="36">#REF!</definedName>
    <definedName name="asdfa_1" localSheetId="1">#REF!</definedName>
    <definedName name="asdfa_1" localSheetId="3">#REF!</definedName>
    <definedName name="asdfa_1" localSheetId="13">#REF!</definedName>
    <definedName name="asdfa_1">#REF!</definedName>
    <definedName name="asdfadsfadsfafda" localSheetId="25">[43]Insumos!#REF!</definedName>
    <definedName name="asdfadsfadsfafda" localSheetId="36">[43]Insumos!#REF!</definedName>
    <definedName name="asdfadsfadsfafda">[43]Insumos!#REF!</definedName>
    <definedName name="asdfasdf" localSheetId="25">[2]INSUMOS!#REF!</definedName>
    <definedName name="asdfasdf" localSheetId="36">[2]INSUMOS!#REF!</definedName>
    <definedName name="asdfasdf">[2]INSUMOS!#REF!</definedName>
    <definedName name="asdfñk" localSheetId="4">[61]!absc</definedName>
    <definedName name="asdfñk" localSheetId="23">[61]!absc</definedName>
    <definedName name="asdfñk" localSheetId="25">[61]!absc</definedName>
    <definedName name="asdfñk" localSheetId="27">[61]!absc</definedName>
    <definedName name="asdfñk" localSheetId="29">[61]!absc</definedName>
    <definedName name="asdfñk" localSheetId="30">[61]!absc</definedName>
    <definedName name="asdfñk" localSheetId="31">[61]!absc</definedName>
    <definedName name="asdfñk" localSheetId="32">[61]!absc</definedName>
    <definedName name="asdfñk" localSheetId="33">[61]!absc</definedName>
    <definedName name="asdfñk" localSheetId="34">[61]!absc</definedName>
    <definedName name="asdfñk" localSheetId="36">[61]!absc</definedName>
    <definedName name="asdfñk" localSheetId="41">[61]!absc</definedName>
    <definedName name="asdfñk" localSheetId="18">[61]!absc</definedName>
    <definedName name="asdfñk" localSheetId="6">[61]!absc</definedName>
    <definedName name="asdfñk" localSheetId="7">[61]!absc</definedName>
    <definedName name="asdfñk" localSheetId="14">[61]!absc</definedName>
    <definedName name="asdfñk" localSheetId="1">[61]!absc</definedName>
    <definedName name="asdfñk" localSheetId="3">[61]!absc</definedName>
    <definedName name="asdfñk" localSheetId="13">[61]!absc</definedName>
    <definedName name="asdfñk" localSheetId="16">[62]!absc</definedName>
    <definedName name="asdfñk">[61]!absc</definedName>
    <definedName name="ASF" localSheetId="16">#REF!</definedName>
    <definedName name="ASF">#REF!</definedName>
    <definedName name="asfasd" localSheetId="25">#REF!</definedName>
    <definedName name="asfasd" localSheetId="36">#REF!</definedName>
    <definedName name="asfasd" localSheetId="2" hidden="1">{"via1",#N/A,TRUE,"general";"via2",#N/A,TRUE,"general";"via3",#N/A,TRUE,"general"}</definedName>
    <definedName name="asfasd" localSheetId="1">#REF!</definedName>
    <definedName name="asfasd" localSheetId="3">#REF!</definedName>
    <definedName name="asfasd" localSheetId="13">#REF!</definedName>
    <definedName name="asfasd">#REF!</definedName>
    <definedName name="asfasd_1" localSheetId="25">#REF!</definedName>
    <definedName name="asfasd_1" localSheetId="36">#REF!</definedName>
    <definedName name="asfasd_1" localSheetId="1">#REF!</definedName>
    <definedName name="asfasd_1" localSheetId="3">#REF!</definedName>
    <definedName name="asfasd_1" localSheetId="13">#REF!</definedName>
    <definedName name="asfasd_1">#REF!</definedName>
    <definedName name="asfasdl" localSheetId="25">#REF!</definedName>
    <definedName name="asfasdl" localSheetId="36">#REF!</definedName>
    <definedName name="asfasdl" localSheetId="2" hidden="1">{"via1",#N/A,TRUE,"general";"via2",#N/A,TRUE,"general";"via3",#N/A,TRUE,"general"}</definedName>
    <definedName name="asfasdl" localSheetId="1">#REF!</definedName>
    <definedName name="asfasdl" localSheetId="3">#REF!</definedName>
    <definedName name="asfasdl" localSheetId="13">#REF!</definedName>
    <definedName name="asfasdl">#REF!</definedName>
    <definedName name="asfasdl_1" localSheetId="25">#REF!</definedName>
    <definedName name="asfasdl_1" localSheetId="36">#REF!</definedName>
    <definedName name="asfasdl_1" localSheetId="1">#REF!</definedName>
    <definedName name="asfasdl_1" localSheetId="3">#REF!</definedName>
    <definedName name="asfasdl_1" localSheetId="13">#REF!</definedName>
    <definedName name="asfasdl_1">#REF!</definedName>
    <definedName name="ASFASSF">#REF!</definedName>
    <definedName name="asff" localSheetId="25">#REF!</definedName>
    <definedName name="asff" localSheetId="36">#REF!</definedName>
    <definedName name="asff" localSheetId="2" hidden="1">{"TAB1",#N/A,TRUE,"GENERAL";"TAB2",#N/A,TRUE,"GENERAL";"TAB3",#N/A,TRUE,"GENERAL";"TAB4",#N/A,TRUE,"GENERAL";"TAB5",#N/A,TRUE,"GENERAL"}</definedName>
    <definedName name="asff" localSheetId="1">#REF!</definedName>
    <definedName name="asff" localSheetId="3">#REF!</definedName>
    <definedName name="asff" localSheetId="13">#REF!</definedName>
    <definedName name="asff">#REF!</definedName>
    <definedName name="asff_1" localSheetId="25">#REF!</definedName>
    <definedName name="asff_1" localSheetId="36">#REF!</definedName>
    <definedName name="asff_1" localSheetId="1">#REF!</definedName>
    <definedName name="asff_1" localSheetId="3">#REF!</definedName>
    <definedName name="asff_1" localSheetId="13">#REF!</definedName>
    <definedName name="asff_1">#REF!</definedName>
    <definedName name="asfghjoi" localSheetId="25">#REF!</definedName>
    <definedName name="asfghjoi" localSheetId="36">#REF!</definedName>
    <definedName name="asfghjoi" localSheetId="2" hidden="1">{"via1",#N/A,TRUE,"general";"via2",#N/A,TRUE,"general";"via3",#N/A,TRUE,"general"}</definedName>
    <definedName name="asfghjoi" localSheetId="1">#REF!</definedName>
    <definedName name="asfghjoi" localSheetId="3">#REF!</definedName>
    <definedName name="asfghjoi" localSheetId="13">#REF!</definedName>
    <definedName name="asfghjoi">#REF!</definedName>
    <definedName name="asfghjoi_1" localSheetId="25">#REF!</definedName>
    <definedName name="asfghjoi_1" localSheetId="36">#REF!</definedName>
    <definedName name="asfghjoi_1" localSheetId="1">#REF!</definedName>
    <definedName name="asfghjoi_1" localSheetId="3">#REF!</definedName>
    <definedName name="asfghjoi_1" localSheetId="13">#REF!</definedName>
    <definedName name="asfghjoi_1">#REF!</definedName>
    <definedName name="asojkdr" localSheetId="25">#REF!</definedName>
    <definedName name="asojkdr" localSheetId="36">#REF!</definedName>
    <definedName name="asojkdr" localSheetId="2" hidden="1">{"TAB1",#N/A,TRUE,"GENERAL";"TAB2",#N/A,TRUE,"GENERAL";"TAB3",#N/A,TRUE,"GENERAL";"TAB4",#N/A,TRUE,"GENERAL";"TAB5",#N/A,TRUE,"GENERAL"}</definedName>
    <definedName name="asojkdr" localSheetId="1">#REF!</definedName>
    <definedName name="asojkdr" localSheetId="3">#REF!</definedName>
    <definedName name="asojkdr" localSheetId="13">#REF!</definedName>
    <definedName name="asojkdr">#REF!</definedName>
    <definedName name="asojkdr_1" localSheetId="25">#REF!</definedName>
    <definedName name="asojkdr_1" localSheetId="36">#REF!</definedName>
    <definedName name="asojkdr_1" localSheetId="1">#REF!</definedName>
    <definedName name="asojkdr_1" localSheetId="3">#REF!</definedName>
    <definedName name="asojkdr_1" localSheetId="13">#REF!</definedName>
    <definedName name="asojkdr_1">#REF!</definedName>
    <definedName name="ASRGHDJ">#REF!</definedName>
    <definedName name="ass" hidden="1">#REF!</definedName>
    <definedName name="ATenerEnCuenta" localSheetId="25">#REF!</definedName>
    <definedName name="ATenerEnCuenta" localSheetId="36">#REF!</definedName>
    <definedName name="ATenerEnCuenta" localSheetId="17">#REF!</definedName>
    <definedName name="ATenerEnCuenta" localSheetId="18">#REF!</definedName>
    <definedName name="ATenerEnCuenta" localSheetId="1">#REF!</definedName>
    <definedName name="ATenerEnCuenta" localSheetId="3">#REF!</definedName>
    <definedName name="ATenerEnCuenta" localSheetId="13">#REF!</definedName>
    <definedName name="ATenerEnCuenta">#REF!</definedName>
    <definedName name="AU" localSheetId="25">'[63]CIRCUITOS CODENSA'!#REF!</definedName>
    <definedName name="AU" localSheetId="36">'[63]CIRCUITOS CODENSA'!#REF!</definedName>
    <definedName name="AU" localSheetId="17">'[64]CIRCUITOS CODENSA'!#REF!</definedName>
    <definedName name="AU" localSheetId="18">'[64]CIRCUITOS CODENSA'!#REF!</definedName>
    <definedName name="AU" localSheetId="19">'[64]CIRCUITOS CODENSA'!#REF!</definedName>
    <definedName name="AU" localSheetId="14">'[64]CIRCUITOS CODENSA'!#REF!</definedName>
    <definedName name="AU" localSheetId="15">'[64]CIRCUITOS CODENSA'!#REF!</definedName>
    <definedName name="au" localSheetId="2">#REF!</definedName>
    <definedName name="AU" localSheetId="1">'[63]CIRCUITOS CODENSA'!#REF!</definedName>
    <definedName name="AU" localSheetId="3">'[63]CIRCUITOS CODENSA'!#REF!</definedName>
    <definedName name="AU" localSheetId="13">'[63]CIRCUITOS CODENSA'!#REF!</definedName>
    <definedName name="au" localSheetId="16">#REF!</definedName>
    <definedName name="AU">'[63]CIRCUITOS CODENSA'!#REF!</definedName>
    <definedName name="AUI">#REF!</definedName>
    <definedName name="aur" localSheetId="25">#REF!</definedName>
    <definedName name="aur" localSheetId="36">#REF!</definedName>
    <definedName name="aur" localSheetId="2">#REF!</definedName>
    <definedName name="aur" localSheetId="1">#REF!</definedName>
    <definedName name="aur" localSheetId="3">#REF!</definedName>
    <definedName name="aur" localSheetId="13">#REF!</definedName>
    <definedName name="aur">#REF!</definedName>
    <definedName name="auto1" localSheetId="25">#REF!</definedName>
    <definedName name="auto1" localSheetId="36">#REF!</definedName>
    <definedName name="auto1" localSheetId="1">#REF!</definedName>
    <definedName name="auto1" localSheetId="3">#REF!</definedName>
    <definedName name="auto1" localSheetId="13">#REF!</definedName>
    <definedName name="auto1">#REF!</definedName>
    <definedName name="auto2" localSheetId="25">#REF!</definedName>
    <definedName name="auto2" localSheetId="36">#REF!</definedName>
    <definedName name="auto2" localSheetId="1">#REF!</definedName>
    <definedName name="auto2" localSheetId="3">#REF!</definedName>
    <definedName name="auto2" localSheetId="13">#REF!</definedName>
    <definedName name="auto2">#REF!</definedName>
    <definedName name="auto5">#REF!</definedName>
    <definedName name="AUTOPISTA" localSheetId="25">'[63]CIRCUITOS CODENSA'!#REF!</definedName>
    <definedName name="AUTOPISTA" localSheetId="36">'[63]CIRCUITOS CODENSA'!#REF!</definedName>
    <definedName name="AUTOPISTA" localSheetId="17">'[64]CIRCUITOS CODENSA'!#REF!</definedName>
    <definedName name="AUTOPISTA" localSheetId="18">'[64]CIRCUITOS CODENSA'!#REF!</definedName>
    <definedName name="AUTOPISTA" localSheetId="19">'[64]CIRCUITOS CODENSA'!#REF!</definedName>
    <definedName name="AUTOPISTA" localSheetId="14">'[64]CIRCUITOS CODENSA'!#REF!</definedName>
    <definedName name="AUTOPISTA" localSheetId="15">'[64]CIRCUITOS CODENSA'!#REF!</definedName>
    <definedName name="AUTOPISTA">'[63]CIRCUITOS CODENSA'!#REF!</definedName>
    <definedName name="av" localSheetId="25">#REF!</definedName>
    <definedName name="av" localSheetId="36">#REF!</definedName>
    <definedName name="av" localSheetId="1">#REF!</definedName>
    <definedName name="av" localSheetId="3">#REF!</definedName>
    <definedName name="av" localSheetId="13">#REF!</definedName>
    <definedName name="av" localSheetId="16">#REF!</definedName>
    <definedName name="av">#REF!</definedName>
    <definedName name="ax" localSheetId="25">#REF!</definedName>
    <definedName name="ax" localSheetId="36">#REF!</definedName>
    <definedName name="ax" localSheetId="1">#REF!</definedName>
    <definedName name="ax" localSheetId="3">#REF!</definedName>
    <definedName name="ax" localSheetId="13">#REF!</definedName>
    <definedName name="ax">#REF!</definedName>
    <definedName name="AY" localSheetId="2">#REF!</definedName>
    <definedName name="AY" localSheetId="16">[35]PRECIOS!$G$6</definedName>
    <definedName name="AY">[65]Hoja1!$G$6</definedName>
    <definedName name="AYU" localSheetId="17">#REF!</definedName>
    <definedName name="AYU" localSheetId="18">#REF!</definedName>
    <definedName name="AYU" localSheetId="19">#REF!</definedName>
    <definedName name="AYU" localSheetId="14">#REF!</definedName>
    <definedName name="AYU" localSheetId="15">#REF!</definedName>
    <definedName name="AYU" localSheetId="2">#REF!</definedName>
    <definedName name="AYU" localSheetId="16">[35]PRECIOS!$F$6</definedName>
    <definedName name="AYU">[65]Hoja1!$F$6</definedName>
    <definedName name="AYUDANTE" localSheetId="16">#REF!</definedName>
    <definedName name="AYUDANTE">#REF!</definedName>
    <definedName name="AYUDATE">#REF!</definedName>
    <definedName name="az" hidden="1">#REF!</definedName>
    <definedName name="azaz" localSheetId="25">#REF!</definedName>
    <definedName name="azaz" localSheetId="36">#REF!</definedName>
    <definedName name="azaz" localSheetId="2" hidden="1">{"TAB1",#N/A,TRUE,"GENERAL";"TAB2",#N/A,TRUE,"GENERAL";"TAB3",#N/A,TRUE,"GENERAL";"TAB4",#N/A,TRUE,"GENERAL";"TAB5",#N/A,TRUE,"GENERAL"}</definedName>
    <definedName name="azaz" localSheetId="1">#REF!</definedName>
    <definedName name="azaz" localSheetId="3">#REF!</definedName>
    <definedName name="azaz" localSheetId="13">#REF!</definedName>
    <definedName name="azaz">#REF!</definedName>
    <definedName name="azaz_1" localSheetId="25">#REF!</definedName>
    <definedName name="azaz_1" localSheetId="36">#REF!</definedName>
    <definedName name="azaz_1" localSheetId="1">#REF!</definedName>
    <definedName name="azaz_1" localSheetId="3">#REF!</definedName>
    <definedName name="azaz_1" localSheetId="13">#REF!</definedName>
    <definedName name="azaz_1">#REF!</definedName>
    <definedName name="azta" localSheetId="25">#REF!</definedName>
    <definedName name="azta" localSheetId="36">#REF!</definedName>
    <definedName name="azta" localSheetId="1">#REF!</definedName>
    <definedName name="azta" localSheetId="3">#REF!</definedName>
    <definedName name="azta" localSheetId="13">#REF!</definedName>
    <definedName name="azta">#REF!</definedName>
    <definedName name="b" localSheetId="25">#REF!</definedName>
    <definedName name="b" localSheetId="36">#REF!</definedName>
    <definedName name="B" localSheetId="2" hidden="1">{"via1",#N/A,TRUE,"general";"via2",#N/A,TRUE,"general";"via3",#N/A,TRUE,"general"}</definedName>
    <definedName name="b" localSheetId="1">#REF!</definedName>
    <definedName name="b" localSheetId="3">#REF!</definedName>
    <definedName name="b" localSheetId="13">#REF!</definedName>
    <definedName name="B" localSheetId="16">[66]PRECIOS!$G$1</definedName>
    <definedName name="b">#REF!</definedName>
    <definedName name="B_1" localSheetId="25">#REF!</definedName>
    <definedName name="B_1" localSheetId="36">#REF!</definedName>
    <definedName name="B_1" localSheetId="1">#REF!</definedName>
    <definedName name="B_1" localSheetId="3">#REF!</definedName>
    <definedName name="B_1" localSheetId="13">#REF!</definedName>
    <definedName name="B_1">#REF!</definedName>
    <definedName name="B_impresión_IM" localSheetId="25">#REF!</definedName>
    <definedName name="B_impresión_IM" localSheetId="36">#REF!</definedName>
    <definedName name="B_impresión_IM" localSheetId="1">#REF!</definedName>
    <definedName name="B_impresión_IM" localSheetId="3">#REF!</definedName>
    <definedName name="B_impresión_IM" localSheetId="13">#REF!</definedName>
    <definedName name="B_impresión_IM" localSheetId="16">#REF!</definedName>
    <definedName name="B_impresión_IM">#REF!</definedName>
    <definedName name="bal" hidden="1">#REF!</definedName>
    <definedName name="baldosin.blanco20">[39]Unitarios!$B$40</definedName>
    <definedName name="BANCO" localSheetId="25">#REF!</definedName>
    <definedName name="BANCO" localSheetId="36">#REF!</definedName>
    <definedName name="BANCO" localSheetId="1">#REF!</definedName>
    <definedName name="BANCO" localSheetId="3">#REF!</definedName>
    <definedName name="BANCO" localSheetId="13">#REF!</definedName>
    <definedName name="BANCO" localSheetId="16">#REF!</definedName>
    <definedName name="BANCO">#REF!</definedName>
    <definedName name="bancos" localSheetId="25">#REF!</definedName>
    <definedName name="bancos" localSheetId="36">#REF!</definedName>
    <definedName name="bancos" localSheetId="1">#REF!</definedName>
    <definedName name="bancos" localSheetId="3">#REF!</definedName>
    <definedName name="bancos" localSheetId="13">#REF!</definedName>
    <definedName name="bancos">#REF!</definedName>
    <definedName name="bancos2">#REF!</definedName>
    <definedName name="BASE" localSheetId="25">#REF!</definedName>
    <definedName name="BASE" localSheetId="36">#REF!</definedName>
    <definedName name="Base" localSheetId="2" hidden="1">{"TAB1",#N/A,TRUE,"GENERAL";"TAB2",#N/A,TRUE,"GENERAL";"TAB3",#N/A,TRUE,"GENERAL";"TAB4",#N/A,TRUE,"GENERAL";"TAB5",#N/A,TRUE,"GENERAL"}</definedName>
    <definedName name="BASE" localSheetId="1">#REF!</definedName>
    <definedName name="BASE" localSheetId="3">#REF!</definedName>
    <definedName name="BASE" localSheetId="13">#REF!</definedName>
    <definedName name="BASE">#REF!</definedName>
    <definedName name="Base_datos_IM" localSheetId="25">[43]Insumos!#REF!</definedName>
    <definedName name="Base_datos_IM" localSheetId="36">[43]Insumos!#REF!</definedName>
    <definedName name="Base_datos_IM" localSheetId="1">[43]Insumos!#REF!</definedName>
    <definedName name="Base_datos_IM" localSheetId="3">[43]Insumos!#REF!</definedName>
    <definedName name="Base_datos_IM" localSheetId="16">#REF!</definedName>
    <definedName name="Base_datos_IM">[43]Insumos!#REF!</definedName>
    <definedName name="BASE_DE_DATOS" localSheetId="1">#REF!</definedName>
    <definedName name="BASE_DE_DATOS" localSheetId="3">#REF!</definedName>
    <definedName name="BASE_DE_DATOS">#REF!</definedName>
    <definedName name="BASE2" localSheetId="25">#REF!</definedName>
    <definedName name="BASE2" localSheetId="36">#REF!</definedName>
    <definedName name="BASE2" localSheetId="1">#REF!</definedName>
    <definedName name="BASE2" localSheetId="3">#REF!</definedName>
    <definedName name="BASE2" localSheetId="13">#REF!</definedName>
    <definedName name="BASE2">#REF!</definedName>
    <definedName name="_xlnm.Database" localSheetId="25">#REF!</definedName>
    <definedName name="_xlnm.Database" localSheetId="36">#REF!</definedName>
    <definedName name="_xlnm.Database" localSheetId="1">#REF!</definedName>
    <definedName name="_xlnm.Database" localSheetId="3">#REF!</definedName>
    <definedName name="_xlnm.Database" localSheetId="13">#REF!</definedName>
    <definedName name="_xlnm.Database">#REF!</definedName>
    <definedName name="BASEGRAV" localSheetId="25">#REF!</definedName>
    <definedName name="BASEGRAV" localSheetId="36">#REF!</definedName>
    <definedName name="BASEGRAV">#REF!</definedName>
    <definedName name="basico" localSheetId="16" hidden="1">#REF!</definedName>
    <definedName name="basico" hidden="1">#REF!</definedName>
    <definedName name="BAT" localSheetId="2">#REF!</definedName>
    <definedName name="BAT">[45]PROYECTO!$C$17</definedName>
    <definedName name="bb" localSheetId="2">#REF!</definedName>
    <definedName name="bb" localSheetId="16">#REF!</definedName>
    <definedName name="bb">#REF!</definedName>
    <definedName name="bbbbb" localSheetId="1" hidden="1">{"TAB1",#N/A,TRUE,"GENERAL";"TAB2",#N/A,TRUE,"GENERAL";"TAB3",#N/A,TRUE,"GENERAL";"TAB4",#N/A,TRUE,"GENERAL";"TAB5",#N/A,TRUE,"GENERAL"}</definedName>
    <definedName name="bbbbb" localSheetId="3" hidden="1">{"TAB1",#N/A,TRUE,"GENERAL";"TAB2",#N/A,TRUE,"GENERAL";"TAB3",#N/A,TRUE,"GENERAL";"TAB4",#N/A,TRUE,"GENERAL";"TAB5",#N/A,TRUE,"GENERAL"}</definedName>
    <definedName name="bbbbb" hidden="1">{"TAB1",#N/A,TRUE,"GENERAL";"TAB2",#N/A,TRUE,"GENERAL";"TAB3",#N/A,TRUE,"GENERAL";"TAB4",#N/A,TRUE,"GENERAL";"TAB5",#N/A,TRUE,"GENERAL"}</definedName>
    <definedName name="bbbbbb" localSheetId="25">#REF!</definedName>
    <definedName name="bbbbbb" localSheetId="36">#REF!</definedName>
    <definedName name="bbbbbb" localSheetId="2" hidden="1">{"via1",#N/A,TRUE,"general";"via2",#N/A,TRUE,"general";"via3",#N/A,TRUE,"general"}</definedName>
    <definedName name="bbbbbb" localSheetId="1">#REF!</definedName>
    <definedName name="bbbbbb" localSheetId="3">#REF!</definedName>
    <definedName name="bbbbbb" localSheetId="13">#REF!</definedName>
    <definedName name="bbbbbb">#REF!</definedName>
    <definedName name="bbbbbb_1" localSheetId="25">#REF!</definedName>
    <definedName name="bbbbbb_1" localSheetId="36">#REF!</definedName>
    <definedName name="bbbbbb_1" localSheetId="1">#REF!</definedName>
    <definedName name="bbbbbb_1" localSheetId="3">#REF!</definedName>
    <definedName name="bbbbbb_1" localSheetId="13">#REF!</definedName>
    <definedName name="bbbbbb_1">#REF!</definedName>
    <definedName name="BBBBBBBB">#REF!</definedName>
    <definedName name="bbbbbh" localSheetId="25">#REF!</definedName>
    <definedName name="bbbbbh" localSheetId="36">#REF!</definedName>
    <definedName name="bbbbbh" localSheetId="2" hidden="1">{"TAB1",#N/A,TRUE,"GENERAL";"TAB2",#N/A,TRUE,"GENERAL";"TAB3",#N/A,TRUE,"GENERAL";"TAB4",#N/A,TRUE,"GENERAL";"TAB5",#N/A,TRUE,"GENERAL"}</definedName>
    <definedName name="bbbbbh" localSheetId="1">#REF!</definedName>
    <definedName name="bbbbbh" localSheetId="3">#REF!</definedName>
    <definedName name="bbbbbh" localSheetId="13">#REF!</definedName>
    <definedName name="bbbbbh">#REF!</definedName>
    <definedName name="bbbbbh_1" localSheetId="25">#REF!</definedName>
    <definedName name="bbbbbh_1" localSheetId="36">#REF!</definedName>
    <definedName name="bbbbbh_1" localSheetId="1">#REF!</definedName>
    <definedName name="bbbbbh_1" localSheetId="3">#REF!</definedName>
    <definedName name="bbbbbh_1" localSheetId="13">#REF!</definedName>
    <definedName name="bbbbbh_1">#REF!</definedName>
    <definedName name="bbd" localSheetId="25">#REF!</definedName>
    <definedName name="bbd" localSheetId="36">#REF!</definedName>
    <definedName name="bbd" localSheetId="2" hidden="1">{"TAB1",#N/A,TRUE,"GENERAL";"TAB2",#N/A,TRUE,"GENERAL";"TAB3",#N/A,TRUE,"GENERAL";"TAB4",#N/A,TRUE,"GENERAL";"TAB5",#N/A,TRUE,"GENERAL"}</definedName>
    <definedName name="bbd" localSheetId="1">#REF!</definedName>
    <definedName name="bbd" localSheetId="3">#REF!</definedName>
    <definedName name="bbd" localSheetId="13">#REF!</definedName>
    <definedName name="bbd">#REF!</definedName>
    <definedName name="bbd_1" localSheetId="25">#REF!</definedName>
    <definedName name="bbd_1" localSheetId="36">#REF!</definedName>
    <definedName name="bbd_1" localSheetId="1">#REF!</definedName>
    <definedName name="bbd_1" localSheetId="3">#REF!</definedName>
    <definedName name="bbd_1" localSheetId="13">#REF!</definedName>
    <definedName name="bbd_1">#REF!</definedName>
    <definedName name="BCXBDFG" localSheetId="25">#REF!</definedName>
    <definedName name="BCXBDFG" localSheetId="36">#REF!</definedName>
    <definedName name="BCXBDFG" localSheetId="2" hidden="1">{"TAB1",#N/A,TRUE,"GENERAL";"TAB2",#N/A,TRUE,"GENERAL";"TAB3",#N/A,TRUE,"GENERAL";"TAB4",#N/A,TRUE,"GENERAL";"TAB5",#N/A,TRUE,"GENERAL"}</definedName>
    <definedName name="BCXBDFG" localSheetId="1">#REF!</definedName>
    <definedName name="BCXBDFG" localSheetId="3">#REF!</definedName>
    <definedName name="BCXBDFG" localSheetId="13">#REF!</definedName>
    <definedName name="BCXBDFG">#REF!</definedName>
    <definedName name="BCXBDFG_1" localSheetId="25">#REF!</definedName>
    <definedName name="BCXBDFG_1" localSheetId="36">#REF!</definedName>
    <definedName name="BCXBDFG_1" localSheetId="1">#REF!</definedName>
    <definedName name="BCXBDFG_1" localSheetId="3">#REF!</definedName>
    <definedName name="BCXBDFG_1" localSheetId="13">#REF!</definedName>
    <definedName name="BCXBDFG_1">#REF!</definedName>
    <definedName name="BDFB" localSheetId="25">#REF!</definedName>
    <definedName name="BDFB" localSheetId="36">#REF!</definedName>
    <definedName name="BDFB" localSheetId="2" hidden="1">{"via1",#N/A,TRUE,"general";"via2",#N/A,TRUE,"general";"via3",#N/A,TRUE,"general"}</definedName>
    <definedName name="BDFB" localSheetId="1">#REF!</definedName>
    <definedName name="BDFB" localSheetId="3">#REF!</definedName>
    <definedName name="BDFB" localSheetId="13">#REF!</definedName>
    <definedName name="BDFB">#REF!</definedName>
    <definedName name="BDFB_1" localSheetId="25">#REF!</definedName>
    <definedName name="BDFB_1" localSheetId="36">#REF!</definedName>
    <definedName name="BDFB_1" localSheetId="1">#REF!</definedName>
    <definedName name="BDFB_1" localSheetId="3">#REF!</definedName>
    <definedName name="BDFB_1" localSheetId="13">#REF!</definedName>
    <definedName name="BDFB_1">#REF!</definedName>
    <definedName name="BDFGDG" localSheetId="25">#REF!</definedName>
    <definedName name="BDFGDG" localSheetId="36">#REF!</definedName>
    <definedName name="BDFGDG" localSheetId="2" hidden="1">{"TAB1",#N/A,TRUE,"GENERAL";"TAB2",#N/A,TRUE,"GENERAL";"TAB3",#N/A,TRUE,"GENERAL";"TAB4",#N/A,TRUE,"GENERAL";"TAB5",#N/A,TRUE,"GENERAL"}</definedName>
    <definedName name="BDFGDG" localSheetId="1">#REF!</definedName>
    <definedName name="BDFGDG" localSheetId="3">#REF!</definedName>
    <definedName name="BDFGDG" localSheetId="13">#REF!</definedName>
    <definedName name="BDFGDG">#REF!</definedName>
    <definedName name="BDFGDG_1" localSheetId="25">#REF!</definedName>
    <definedName name="BDFGDG_1" localSheetId="36">#REF!</definedName>
    <definedName name="BDFGDG_1" localSheetId="1">#REF!</definedName>
    <definedName name="BDFGDG_1" localSheetId="3">#REF!</definedName>
    <definedName name="BDFGDG_1" localSheetId="13">#REF!</definedName>
    <definedName name="BDFGDG_1">#REF!</definedName>
    <definedName name="BDLICITACION" localSheetId="2">#REF!</definedName>
    <definedName name="BDLICITACION">[67]BD!$1:$1048576</definedName>
    <definedName name="be" localSheetId="25">#REF!</definedName>
    <definedName name="be" localSheetId="36">#REF!</definedName>
    <definedName name="be" localSheetId="2" hidden="1">{"TAB1",#N/A,TRUE,"GENERAL";"TAB2",#N/A,TRUE,"GENERAL";"TAB3",#N/A,TRUE,"GENERAL";"TAB4",#N/A,TRUE,"GENERAL";"TAB5",#N/A,TRUE,"GENERAL"}</definedName>
    <definedName name="be" localSheetId="1">#REF!</definedName>
    <definedName name="be" localSheetId="3">#REF!</definedName>
    <definedName name="be" localSheetId="13">#REF!</definedName>
    <definedName name="be">#REF!</definedName>
    <definedName name="be_1" localSheetId="25">#REF!</definedName>
    <definedName name="be_1" localSheetId="36">#REF!</definedName>
    <definedName name="be_1" localSheetId="1">#REF!</definedName>
    <definedName name="be_1" localSheetId="3">#REF!</definedName>
    <definedName name="be_1" localSheetId="13">#REF!</definedName>
    <definedName name="be_1">#REF!</definedName>
    <definedName name="Beg_Bal" localSheetId="25">#REF!</definedName>
    <definedName name="Beg_Bal" localSheetId="36">#REF!</definedName>
    <definedName name="Beg_Bal" localSheetId="1">#REF!</definedName>
    <definedName name="Beg_Bal" localSheetId="3">#REF!</definedName>
    <definedName name="Beg_Bal" localSheetId="13">#REF!</definedName>
    <definedName name="Beg_Bal">#REF!</definedName>
    <definedName name="berberberber" localSheetId="16">#REF!</definedName>
    <definedName name="berberberber">#REF!</definedName>
    <definedName name="bfnfv" localSheetId="25">#REF!</definedName>
    <definedName name="bfnfv" localSheetId="36">#REF!</definedName>
    <definedName name="bfnfv" localSheetId="2" hidden="1">{"TAB1",#N/A,TRUE,"GENERAL";"TAB2",#N/A,TRUE,"GENERAL";"TAB3",#N/A,TRUE,"GENERAL";"TAB4",#N/A,TRUE,"GENERAL";"TAB5",#N/A,TRUE,"GENERAL"}</definedName>
    <definedName name="bfnfv" localSheetId="1">#REF!</definedName>
    <definedName name="bfnfv" localSheetId="3">#REF!</definedName>
    <definedName name="bfnfv" localSheetId="13">#REF!</definedName>
    <definedName name="bfnfv">#REF!</definedName>
    <definedName name="bfnfv_1" localSheetId="25">#REF!</definedName>
    <definedName name="bfnfv_1" localSheetId="36">#REF!</definedName>
    <definedName name="bfnfv_1" localSheetId="1">#REF!</definedName>
    <definedName name="bfnfv_1" localSheetId="3">#REF!</definedName>
    <definedName name="bfnfv_1" localSheetId="13">#REF!</definedName>
    <definedName name="bfnfv_1">#REF!</definedName>
    <definedName name="bgb" localSheetId="25">#REF!</definedName>
    <definedName name="bgb" localSheetId="36">#REF!</definedName>
    <definedName name="bgb" localSheetId="2" hidden="1">{"TAB1",#N/A,TRUE,"GENERAL";"TAB2",#N/A,TRUE,"GENERAL";"TAB3",#N/A,TRUE,"GENERAL";"TAB4",#N/A,TRUE,"GENERAL";"TAB5",#N/A,TRUE,"GENERAL"}</definedName>
    <definedName name="bgb" localSheetId="1">#REF!</definedName>
    <definedName name="bgb" localSheetId="3">#REF!</definedName>
    <definedName name="bgb" localSheetId="13">#REF!</definedName>
    <definedName name="bgb">#REF!</definedName>
    <definedName name="bgb_1" localSheetId="25">#REF!</definedName>
    <definedName name="bgb_1" localSheetId="36">#REF!</definedName>
    <definedName name="bgb_1" localSheetId="1">#REF!</definedName>
    <definedName name="bgb_1" localSheetId="3">#REF!</definedName>
    <definedName name="bgb_1" localSheetId="13">#REF!</definedName>
    <definedName name="bgb_1">#REF!</definedName>
    <definedName name="BGDGFRT" localSheetId="25">#REF!</definedName>
    <definedName name="BGDGFRT" localSheetId="36">#REF!</definedName>
    <definedName name="BGDGFRT" localSheetId="2" hidden="1">{"via1",#N/A,TRUE,"general";"via2",#N/A,TRUE,"general";"via3",#N/A,TRUE,"general"}</definedName>
    <definedName name="BGDGFRT" localSheetId="1">#REF!</definedName>
    <definedName name="BGDGFRT" localSheetId="3">#REF!</definedName>
    <definedName name="BGDGFRT" localSheetId="13">#REF!</definedName>
    <definedName name="BGDGFRT">#REF!</definedName>
    <definedName name="BGDGFRT_1" localSheetId="25">#REF!</definedName>
    <definedName name="BGDGFRT_1" localSheetId="36">#REF!</definedName>
    <definedName name="BGDGFRT_1" localSheetId="1">#REF!</definedName>
    <definedName name="BGDGFRT_1" localSheetId="3">#REF!</definedName>
    <definedName name="BGDGFRT_1" localSheetId="13">#REF!</definedName>
    <definedName name="BGDGFRT_1">#REF!</definedName>
    <definedName name="BGFBFH" localSheetId="25">#REF!</definedName>
    <definedName name="BGFBFH" localSheetId="36">#REF!</definedName>
    <definedName name="BGFBFH" localSheetId="2" hidden="1">{"via1",#N/A,TRUE,"general";"via2",#N/A,TRUE,"general";"via3",#N/A,TRUE,"general"}</definedName>
    <definedName name="BGFBFH" localSheetId="1">#REF!</definedName>
    <definedName name="BGFBFH" localSheetId="3">#REF!</definedName>
    <definedName name="BGFBFH" localSheetId="13">#REF!</definedName>
    <definedName name="BGFBFH">#REF!</definedName>
    <definedName name="BGFBFH_1" localSheetId="25">#REF!</definedName>
    <definedName name="BGFBFH_1" localSheetId="36">#REF!</definedName>
    <definedName name="BGFBFH_1" localSheetId="1">#REF!</definedName>
    <definedName name="BGFBFH_1" localSheetId="3">#REF!</definedName>
    <definedName name="BGFBFH_1" localSheetId="13">#REF!</definedName>
    <definedName name="BGFBFH_1">#REF!</definedName>
    <definedName name="bgh" localSheetId="25">#REF!</definedName>
    <definedName name="bgh" localSheetId="36">#REF!</definedName>
    <definedName name="bgh" localSheetId="2">#REF!</definedName>
    <definedName name="bgh" localSheetId="1">#REF!</definedName>
    <definedName name="bgh" localSheetId="3">#REF!</definedName>
    <definedName name="bgh" localSheetId="13">#REF!</definedName>
    <definedName name="bgh">#REF!</definedName>
    <definedName name="bgvfcdx" localSheetId="25">#REF!</definedName>
    <definedName name="bgvfcdx" localSheetId="36">#REF!</definedName>
    <definedName name="bgvfcdx" localSheetId="2" hidden="1">{"via1",#N/A,TRUE,"general";"via2",#N/A,TRUE,"general";"via3",#N/A,TRUE,"general"}</definedName>
    <definedName name="bgvfcdx" localSheetId="1">#REF!</definedName>
    <definedName name="bgvfcdx" localSheetId="3">#REF!</definedName>
    <definedName name="bgvfcdx" localSheetId="13">#REF!</definedName>
    <definedName name="bgvfcdx">#REF!</definedName>
    <definedName name="bgvfcdx_1" localSheetId="25">#REF!</definedName>
    <definedName name="bgvfcdx_1" localSheetId="36">#REF!</definedName>
    <definedName name="bgvfcdx_1" localSheetId="1">#REF!</definedName>
    <definedName name="bgvfcdx_1" localSheetId="3">#REF!</definedName>
    <definedName name="bgvfcdx_1" localSheetId="13">#REF!</definedName>
    <definedName name="bgvfcdx_1">#REF!</definedName>
    <definedName name="BHT" localSheetId="25">#REF!</definedName>
    <definedName name="BHT" localSheetId="36">#REF!</definedName>
    <definedName name="BHT" localSheetId="2">#REF!</definedName>
    <definedName name="BHT" localSheetId="1">#REF!</definedName>
    <definedName name="BHT" localSheetId="3">#REF!</definedName>
    <definedName name="BHT" localSheetId="13">#REF!</definedName>
    <definedName name="BHT">#REF!</definedName>
    <definedName name="bI">#REF!</definedName>
    <definedName name="biblio" localSheetId="25">'[68]O &amp; M P. Parque Recreodeportiv '!#REF!</definedName>
    <definedName name="biblio" localSheetId="36">'[68]O &amp; M P. Parque Recreodeportiv '!#REF!</definedName>
    <definedName name="biblio" localSheetId="17">'[68]O &amp; M P. Parque Recreodeportiv '!#REF!</definedName>
    <definedName name="biblio" localSheetId="18">'[68]O &amp; M P. Parque Recreodeportiv '!#REF!</definedName>
    <definedName name="biblio" localSheetId="19">'[68]O &amp; M P. Parque Recreodeportiv '!#REF!</definedName>
    <definedName name="biblio" localSheetId="14">'[68]O &amp; M P. Parque Recreodeportiv '!#REF!</definedName>
    <definedName name="biblio" localSheetId="15">'[68]O &amp; M P. Parque Recreodeportiv '!#REF!</definedName>
    <definedName name="biblio">'[68]O &amp; M P. Parque Recreodeportiv '!#REF!</definedName>
    <definedName name="bimestre" localSheetId="2">#REF!</definedName>
    <definedName name="bimestre">'[69]ESTADO RED'!$E$8</definedName>
    <definedName name="biq">#REF!</definedName>
    <definedName name="BL" localSheetId="25">'[63]CIRCUITOS CODENSA'!#REF!</definedName>
    <definedName name="BL" localSheetId="36">'[63]CIRCUITOS CODENSA'!#REF!</definedName>
    <definedName name="BL" localSheetId="17">'[64]CIRCUITOS CODENSA'!#REF!</definedName>
    <definedName name="BL" localSheetId="18">'[64]CIRCUITOS CODENSA'!#REF!</definedName>
    <definedName name="BL" localSheetId="19">'[64]CIRCUITOS CODENSA'!#REF!</definedName>
    <definedName name="BL" localSheetId="14">'[64]CIRCUITOS CODENSA'!#REF!</definedName>
    <definedName name="BL" localSheetId="15">'[64]CIRCUITOS CODENSA'!#REF!</definedName>
    <definedName name="bl" localSheetId="2">#REF!</definedName>
    <definedName name="bl" localSheetId="16">#REF!</definedName>
    <definedName name="BL">'[63]CIRCUITOS CODENSA'!#REF!</definedName>
    <definedName name="BNGTRHY">[70]Insumos!$A$22:$A$828</definedName>
    <definedName name="bnm" localSheetId="25">#REF!</definedName>
    <definedName name="bnm" localSheetId="36">#REF!</definedName>
    <definedName name="bnm" localSheetId="1">#REF!</definedName>
    <definedName name="bnm" localSheetId="3">#REF!</definedName>
    <definedName name="bnm" localSheetId="13">#REF!</definedName>
    <definedName name="bnm" localSheetId="16">#REF!</definedName>
    <definedName name="bnm">#REF!</definedName>
    <definedName name="BO" localSheetId="25">'[63]CIRCUITOS CODENSA'!#REF!</definedName>
    <definedName name="BO" localSheetId="36">'[63]CIRCUITOS CODENSA'!#REF!</definedName>
    <definedName name="BO" localSheetId="17">'[64]CIRCUITOS CODENSA'!#REF!</definedName>
    <definedName name="BO" localSheetId="18">'[64]CIRCUITOS CODENSA'!#REF!</definedName>
    <definedName name="BO" localSheetId="19">'[64]CIRCUITOS CODENSA'!#REF!</definedName>
    <definedName name="BO" localSheetId="14">'[64]CIRCUITOS CODENSA'!#REF!</definedName>
    <definedName name="BO" localSheetId="15">'[64]CIRCUITOS CODENSA'!#REF!</definedName>
    <definedName name="BO" localSheetId="16">'[63]CIRCUITOS CODENSA'!#REF!</definedName>
    <definedName name="BO">'[63]CIRCUITOS CODENSA'!#REF!</definedName>
    <definedName name="BORDE1" localSheetId="16">#REF!</definedName>
    <definedName name="BORDE1">#N/A</definedName>
    <definedName name="BORDE2">#REF!</definedName>
    <definedName name="BORDE3">#REF!</definedName>
    <definedName name="bos">#REF!</definedName>
    <definedName name="br" localSheetId="25">#REF!</definedName>
    <definedName name="br" localSheetId="36">#REF!</definedName>
    <definedName name="br" localSheetId="2" hidden="1">{"TAB1",#N/A,TRUE,"GENERAL";"TAB2",#N/A,TRUE,"GENERAL";"TAB3",#N/A,TRUE,"GENERAL";"TAB4",#N/A,TRUE,"GENERAL";"TAB5",#N/A,TRUE,"GENERAL"}</definedName>
    <definedName name="br" localSheetId="1">#REF!</definedName>
    <definedName name="br" localSheetId="3">#REF!</definedName>
    <definedName name="br" localSheetId="13">#REF!</definedName>
    <definedName name="br">#REF!</definedName>
    <definedName name="br_1" localSheetId="25">#REF!</definedName>
    <definedName name="br_1" localSheetId="36">#REF!</definedName>
    <definedName name="br_1" localSheetId="1">#REF!</definedName>
    <definedName name="br_1" localSheetId="3">#REF!</definedName>
    <definedName name="br_1" localSheetId="13">#REF!</definedName>
    <definedName name="br_1">#REF!</definedName>
    <definedName name="BS_Data_Col" hidden="1">#REF!</definedName>
    <definedName name="bsb" localSheetId="25">#REF!</definedName>
    <definedName name="bsb" localSheetId="36">#REF!</definedName>
    <definedName name="bsb" localSheetId="2" hidden="1">{"via1",#N/A,TRUE,"general";"via2",#N/A,TRUE,"general";"via3",#N/A,TRUE,"general"}</definedName>
    <definedName name="bsb" localSheetId="1">#REF!</definedName>
    <definedName name="bsb" localSheetId="3">#REF!</definedName>
    <definedName name="bsb" localSheetId="13">#REF!</definedName>
    <definedName name="bsb">#REF!</definedName>
    <definedName name="bsb_1" localSheetId="25">#REF!</definedName>
    <definedName name="bsb_1" localSheetId="36">#REF!</definedName>
    <definedName name="bsb_1" localSheetId="1">#REF!</definedName>
    <definedName name="bsb_1" localSheetId="3">#REF!</definedName>
    <definedName name="bsb_1" localSheetId="13">#REF!</definedName>
    <definedName name="bsb_1">#REF!</definedName>
    <definedName name="BSpb" hidden="1">#REF!</definedName>
    <definedName name="bspoi" localSheetId="25">#REF!</definedName>
    <definedName name="bspoi" localSheetId="36">#REF!</definedName>
    <definedName name="bspoi" localSheetId="2" hidden="1">{"TAB1",#N/A,TRUE,"GENERAL";"TAB2",#N/A,TRUE,"GENERAL";"TAB3",#N/A,TRUE,"GENERAL";"TAB4",#N/A,TRUE,"GENERAL";"TAB5",#N/A,TRUE,"GENERAL"}</definedName>
    <definedName name="bspoi" localSheetId="1">#REF!</definedName>
    <definedName name="bspoi" localSheetId="3">#REF!</definedName>
    <definedName name="bspoi" localSheetId="13">#REF!</definedName>
    <definedName name="bspoi">#REF!</definedName>
    <definedName name="bspoi_1" localSheetId="25">#REF!</definedName>
    <definedName name="bspoi_1" localSheetId="36">#REF!</definedName>
    <definedName name="bspoi_1" localSheetId="1">#REF!</definedName>
    <definedName name="bspoi_1" localSheetId="3">#REF!</definedName>
    <definedName name="bspoi_1" localSheetId="13">#REF!</definedName>
    <definedName name="bspoi_1">#REF!</definedName>
    <definedName name="bt" localSheetId="25">#REF!</definedName>
    <definedName name="bt" localSheetId="36">#REF!</definedName>
    <definedName name="bt" localSheetId="2" hidden="1">{"via1",#N/A,TRUE,"general";"via2",#N/A,TRUE,"general";"via3",#N/A,TRUE,"general"}</definedName>
    <definedName name="bt" localSheetId="1">#REF!</definedName>
    <definedName name="bt" localSheetId="3">#REF!</definedName>
    <definedName name="bt" localSheetId="13">#REF!</definedName>
    <definedName name="bt">#REF!</definedName>
    <definedName name="bt_1" localSheetId="25">#REF!</definedName>
    <definedName name="bt_1" localSheetId="36">#REF!</definedName>
    <definedName name="bt_1" localSheetId="1">#REF!</definedName>
    <definedName name="bt_1" localSheetId="3">#REF!</definedName>
    <definedName name="bt_1" localSheetId="13">#REF!</definedName>
    <definedName name="bt_1">#REF!</definedName>
    <definedName name="BTYJHTR" localSheetId="25">#REF!</definedName>
    <definedName name="BTYJHTR" localSheetId="36">#REF!</definedName>
    <definedName name="BTYJHTR" localSheetId="2" hidden="1">{"TAB1",#N/A,TRUE,"GENERAL";"TAB2",#N/A,TRUE,"GENERAL";"TAB3",#N/A,TRUE,"GENERAL";"TAB4",#N/A,TRUE,"GENERAL";"TAB5",#N/A,TRUE,"GENERAL"}</definedName>
    <definedName name="BTYJHTR" localSheetId="1">#REF!</definedName>
    <definedName name="BTYJHTR" localSheetId="3">#REF!</definedName>
    <definedName name="BTYJHTR" localSheetId="13">#REF!</definedName>
    <definedName name="BTYJHTR">#REF!</definedName>
    <definedName name="BTYJHTR_1" localSheetId="25">#REF!</definedName>
    <definedName name="BTYJHTR_1" localSheetId="36">#REF!</definedName>
    <definedName name="BTYJHTR_1" localSheetId="1">#REF!</definedName>
    <definedName name="BTYJHTR_1" localSheetId="3">#REF!</definedName>
    <definedName name="BTYJHTR_1" localSheetId="13">#REF!</definedName>
    <definedName name="BTYJHTR_1">#REF!</definedName>
    <definedName name="BudgetTab">#REF!</definedName>
    <definedName name="BUENO4006" localSheetId="25">#REF!</definedName>
    <definedName name="BUENO4006" localSheetId="36">#REF!</definedName>
    <definedName name="BUENO4006" localSheetId="1">#REF!</definedName>
    <definedName name="BUENO4006" localSheetId="3">#REF!</definedName>
    <definedName name="BUENO4006" localSheetId="13">#REF!</definedName>
    <definedName name="BUENO4006">#REF!</definedName>
    <definedName name="BUENO4006A" localSheetId="25">#REF!</definedName>
    <definedName name="BUENO4006A" localSheetId="36">#REF!</definedName>
    <definedName name="BUENO4006A" localSheetId="1">#REF!</definedName>
    <definedName name="BUENO4006A" localSheetId="3">#REF!</definedName>
    <definedName name="BUENO4006A" localSheetId="13">#REF!</definedName>
    <definedName name="BUENO4006A">#REF!</definedName>
    <definedName name="BUENO40CN01" localSheetId="25">#REF!</definedName>
    <definedName name="BUENO40CN01" localSheetId="36">#REF!</definedName>
    <definedName name="BUENO40CN01" localSheetId="1">#REF!</definedName>
    <definedName name="BUENO40CN01" localSheetId="3">#REF!</definedName>
    <definedName name="BUENO40CN01" localSheetId="13">#REF!</definedName>
    <definedName name="BUENO40CN01">#REF!</definedName>
    <definedName name="BUENO40CNA" localSheetId="25">#REF!</definedName>
    <definedName name="BUENO40CNA" localSheetId="36">#REF!</definedName>
    <definedName name="BUENO40CNA" localSheetId="1">#REF!</definedName>
    <definedName name="BUENO40CNA" localSheetId="3">#REF!</definedName>
    <definedName name="BUENO40CNA" localSheetId="13">#REF!</definedName>
    <definedName name="BUENO40CNA">#REF!</definedName>
    <definedName name="BUENO40CNB" localSheetId="25">#REF!</definedName>
    <definedName name="BUENO40CNB" localSheetId="36">#REF!</definedName>
    <definedName name="BUENO40CNB" localSheetId="1">#REF!</definedName>
    <definedName name="BUENO40CNB" localSheetId="3">#REF!</definedName>
    <definedName name="BUENO40CNB" localSheetId="13">#REF!</definedName>
    <definedName name="BUENO40CNB">#REF!</definedName>
    <definedName name="BUENO55CN01" localSheetId="25">#REF!</definedName>
    <definedName name="BUENO55CN01" localSheetId="36">#REF!</definedName>
    <definedName name="BUENO55CN01" localSheetId="1">#REF!</definedName>
    <definedName name="BUENO55CN01" localSheetId="3">#REF!</definedName>
    <definedName name="BUENO55CN01" localSheetId="13">#REF!</definedName>
    <definedName name="BUENO55CN01">#REF!</definedName>
    <definedName name="BUENO55CN03" localSheetId="25">#REF!</definedName>
    <definedName name="BUENO55CN03" localSheetId="36">#REF!</definedName>
    <definedName name="BUENO55CN03" localSheetId="1">#REF!</definedName>
    <definedName name="BUENO55CN03" localSheetId="3">#REF!</definedName>
    <definedName name="BUENO55CN03" localSheetId="13">#REF!</definedName>
    <definedName name="BUENO55CN03">#REF!</definedName>
    <definedName name="BUENO5607" localSheetId="25">#REF!</definedName>
    <definedName name="BUENO5607" localSheetId="36">#REF!</definedName>
    <definedName name="BUENO5607" localSheetId="1">#REF!</definedName>
    <definedName name="BUENO5607" localSheetId="3">#REF!</definedName>
    <definedName name="BUENO5607" localSheetId="13">#REF!</definedName>
    <definedName name="BUENO5607">#REF!</definedName>
    <definedName name="BUENOAFIR5607" localSheetId="25">#REF!</definedName>
    <definedName name="BUENOAFIR5607" localSheetId="36">#REF!</definedName>
    <definedName name="BUENOAFIR5607" localSheetId="1">#REF!</definedName>
    <definedName name="BUENOAFIR5607" localSheetId="3">#REF!</definedName>
    <definedName name="BUENOAFIR5607" localSheetId="13">#REF!</definedName>
    <definedName name="BUENOAFIR5607">#REF!</definedName>
    <definedName name="BuiltIn_Print_Area" localSheetId="2">#REF!</definedName>
    <definedName name="BuiltIn_Print_Area">"#REF!"</definedName>
    <definedName name="BuiltIn_Print_Area___0" localSheetId="25">#REF!</definedName>
    <definedName name="BuiltIn_Print_Area___0" localSheetId="36">#REF!</definedName>
    <definedName name="BuiltIn_Print_Area___0" localSheetId="1">#REF!</definedName>
    <definedName name="BuiltIn_Print_Area___0" localSheetId="3">#REF!</definedName>
    <definedName name="BuiltIn_Print_Area___0" localSheetId="13">#REF!</definedName>
    <definedName name="BuiltIn_Print_Area___0" localSheetId="16">#REF!</definedName>
    <definedName name="BuiltIn_Print_Area___0">#REF!</definedName>
    <definedName name="BuiltIn_Print_Area_2">"#REF!"</definedName>
    <definedName name="BuiltIn_Print_Area_3">"#REF!"</definedName>
    <definedName name="BuiltIn_Print_Titles" localSheetId="25">#REF!</definedName>
    <definedName name="BuiltIn_Print_Titles" localSheetId="36">#REF!</definedName>
    <definedName name="BuiltIn_Print_Titles" localSheetId="2">#REF!</definedName>
    <definedName name="BuiltIn_Print_Titles" localSheetId="1">#REF!</definedName>
    <definedName name="BuiltIn_Print_Titles" localSheetId="3">#REF!</definedName>
    <definedName name="BuiltIn_Print_Titles" localSheetId="13">#REF!</definedName>
    <definedName name="BuiltIn_Print_Titles" localSheetId="16">"#REF!"</definedName>
    <definedName name="BuiltIn_Print_Titles">#REF!</definedName>
    <definedName name="BuiltIn_Print_Titles___0" localSheetId="25">#REF!</definedName>
    <definedName name="BuiltIn_Print_Titles___0" localSheetId="36">#REF!</definedName>
    <definedName name="BuiltIn_Print_Titles___0" localSheetId="1">#REF!</definedName>
    <definedName name="BuiltIn_Print_Titles___0" localSheetId="3">#REF!</definedName>
    <definedName name="BuiltIn_Print_Titles___0" localSheetId="13">#REF!</definedName>
    <definedName name="BuiltIn_Print_Titles___0">#REF!</definedName>
    <definedName name="BuiltIn_Print_Titles_2">"#REF!"</definedName>
    <definedName name="BuiltIn_Print_Titles_3">"#REF!"</definedName>
    <definedName name="BuscHSeguim">#REF!</definedName>
    <definedName name="BuscHSeguim2">#REF!</definedName>
    <definedName name="busco" localSheetId="25">#REF!</definedName>
    <definedName name="busco" localSheetId="36">#REF!</definedName>
    <definedName name="busco" localSheetId="1">#REF!</definedName>
    <definedName name="busco" localSheetId="3">#REF!</definedName>
    <definedName name="busco" localSheetId="13">#REF!</definedName>
    <definedName name="busco">#REF!</definedName>
    <definedName name="bustos" localSheetId="2">#REF!</definedName>
    <definedName name="bustos">[65]Hoja1!$G$10</definedName>
    <definedName name="bvb" localSheetId="25">#REF!</definedName>
    <definedName name="bvb" localSheetId="36">#REF!</definedName>
    <definedName name="bvb" localSheetId="1">#REF!</definedName>
    <definedName name="bvb" localSheetId="3">#REF!</definedName>
    <definedName name="bvb" localSheetId="13">#REF!</definedName>
    <definedName name="bvb">#REF!</definedName>
    <definedName name="bvbc" localSheetId="25">#REF!</definedName>
    <definedName name="bvbc" localSheetId="36">#REF!</definedName>
    <definedName name="bvbc" localSheetId="2" hidden="1">{"TAB1",#N/A,TRUE,"GENERAL";"TAB2",#N/A,TRUE,"GENERAL";"TAB3",#N/A,TRUE,"GENERAL";"TAB4",#N/A,TRUE,"GENERAL";"TAB5",#N/A,TRUE,"GENERAL"}</definedName>
    <definedName name="bvbc" localSheetId="1">#REF!</definedName>
    <definedName name="bvbc" localSheetId="3">#REF!</definedName>
    <definedName name="bvbc" localSheetId="13">#REF!</definedName>
    <definedName name="bvbc">#REF!</definedName>
    <definedName name="bvbc_1" localSheetId="25">#REF!</definedName>
    <definedName name="bvbc_1" localSheetId="36">#REF!</definedName>
    <definedName name="bvbc_1" localSheetId="1">#REF!</definedName>
    <definedName name="bvbc_1" localSheetId="3">#REF!</definedName>
    <definedName name="bvbc_1" localSheetId="13">#REF!</definedName>
    <definedName name="bvbc_1">#REF!</definedName>
    <definedName name="bvcb" localSheetId="25">#REF!</definedName>
    <definedName name="bvcb" localSheetId="36">#REF!</definedName>
    <definedName name="bvcb" localSheetId="2" hidden="1">{"via1",#N/A,TRUE,"general";"via2",#N/A,TRUE,"general";"via3",#N/A,TRUE,"general"}</definedName>
    <definedName name="bvcb" localSheetId="1">#REF!</definedName>
    <definedName name="bvcb" localSheetId="3">#REF!</definedName>
    <definedName name="bvcb" localSheetId="13">#REF!</definedName>
    <definedName name="bvcb">#REF!</definedName>
    <definedName name="bvcb_1" localSheetId="25">#REF!</definedName>
    <definedName name="bvcb_1" localSheetId="36">#REF!</definedName>
    <definedName name="bvcb_1" localSheetId="1">#REF!</definedName>
    <definedName name="bvcb_1" localSheetId="3">#REF!</definedName>
    <definedName name="bvcb_1" localSheetId="13">#REF!</definedName>
    <definedName name="bvcb_1">#REF!</definedName>
    <definedName name="bvn" localSheetId="25">#REF!</definedName>
    <definedName name="bvn" localSheetId="36">#REF!</definedName>
    <definedName name="bvn" localSheetId="2" hidden="1">{"via1",#N/A,TRUE,"general";"via2",#N/A,TRUE,"general";"via3",#N/A,TRUE,"general"}</definedName>
    <definedName name="bvn" localSheetId="1">#REF!</definedName>
    <definedName name="bvn" localSheetId="3">#REF!</definedName>
    <definedName name="bvn" localSheetId="13">#REF!</definedName>
    <definedName name="bvn">#REF!</definedName>
    <definedName name="bvn_1" localSheetId="25">#REF!</definedName>
    <definedName name="bvn_1" localSheetId="36">#REF!</definedName>
    <definedName name="bvn_1" localSheetId="1">#REF!</definedName>
    <definedName name="bvn_1" localSheetId="3">#REF!</definedName>
    <definedName name="bvn_1" localSheetId="13">#REF!</definedName>
    <definedName name="bvn_1">#REF!</definedName>
    <definedName name="bw" localSheetId="25">#REF!</definedName>
    <definedName name="bw" localSheetId="36">#REF!</definedName>
    <definedName name="bw" localSheetId="2">#REF!</definedName>
    <definedName name="bw" localSheetId="1">#REF!</definedName>
    <definedName name="bw" localSheetId="3">#REF!</definedName>
    <definedName name="bw" localSheetId="13">#REF!</definedName>
    <definedName name="bw" localSheetId="16">#REF!</definedName>
    <definedName name="bw">#REF!</definedName>
    <definedName name="by" localSheetId="25">#REF!</definedName>
    <definedName name="by" localSheetId="36">#REF!</definedName>
    <definedName name="by" localSheetId="2" hidden="1">{"via1",#N/A,TRUE,"general";"via2",#N/A,TRUE,"general";"via3",#N/A,TRUE,"general"}</definedName>
    <definedName name="by" localSheetId="1">#REF!</definedName>
    <definedName name="by" localSheetId="3">#REF!</definedName>
    <definedName name="by" localSheetId="13">#REF!</definedName>
    <definedName name="by">#REF!</definedName>
    <definedName name="by_1" localSheetId="25">#REF!</definedName>
    <definedName name="by_1" localSheetId="36">#REF!</definedName>
    <definedName name="by_1" localSheetId="1">#REF!</definedName>
    <definedName name="by_1" localSheetId="3">#REF!</definedName>
    <definedName name="by_1" localSheetId="13">#REF!</definedName>
    <definedName name="by_1">#REF!</definedName>
    <definedName name="c.1041" localSheetId="16">[13]APU!#REF!</definedName>
    <definedName name="c.1041">[13]APU!#REF!</definedName>
    <definedName name="C.1045" localSheetId="25">#REF!</definedName>
    <definedName name="C.1045" localSheetId="36">#REF!</definedName>
    <definedName name="C.1045" localSheetId="1">#REF!</definedName>
    <definedName name="C.1045" localSheetId="3">#REF!</definedName>
    <definedName name="C.1045" localSheetId="13">#REF!</definedName>
    <definedName name="C.1045" localSheetId="16">#REF!</definedName>
    <definedName name="C.1045">#REF!</definedName>
    <definedName name="C.1090" localSheetId="25">#REF!</definedName>
    <definedName name="C.1090" localSheetId="36">#REF!</definedName>
    <definedName name="C.1090" localSheetId="1">#REF!</definedName>
    <definedName name="C.1090" localSheetId="3">#REF!</definedName>
    <definedName name="C.1090" localSheetId="13">#REF!</definedName>
    <definedName name="C.1090" localSheetId="16">#REF!</definedName>
    <definedName name="C.1090">#REF!</definedName>
    <definedName name="C.1245" localSheetId="25">#REF!</definedName>
    <definedName name="C.1245" localSheetId="36">#REF!</definedName>
    <definedName name="C.1245" localSheetId="1">#REF!</definedName>
    <definedName name="C.1245" localSheetId="3">#REF!</definedName>
    <definedName name="C.1245" localSheetId="13">#REF!</definedName>
    <definedName name="C.1245" localSheetId="16">#REF!</definedName>
    <definedName name="C.1245">#REF!</definedName>
    <definedName name="C.1290" localSheetId="25">#REF!</definedName>
    <definedName name="C.1290" localSheetId="36">#REF!</definedName>
    <definedName name="C.1290" localSheetId="1">#REF!</definedName>
    <definedName name="C.1290" localSheetId="3">#REF!</definedName>
    <definedName name="C.1290" localSheetId="13">#REF!</definedName>
    <definedName name="C.1290" localSheetId="16">#REF!</definedName>
    <definedName name="C.1290">#REF!</definedName>
    <definedName name="C.345" localSheetId="25">#REF!</definedName>
    <definedName name="C.345" localSheetId="36">#REF!</definedName>
    <definedName name="C.345" localSheetId="1">#REF!</definedName>
    <definedName name="C.345" localSheetId="3">#REF!</definedName>
    <definedName name="C.345" localSheetId="13">#REF!</definedName>
    <definedName name="C.345" localSheetId="16">#REF!</definedName>
    <definedName name="C.345">#REF!</definedName>
    <definedName name="C.390" localSheetId="25">#REF!</definedName>
    <definedName name="C.390" localSheetId="36">#REF!</definedName>
    <definedName name="C.390" localSheetId="1">#REF!</definedName>
    <definedName name="C.390" localSheetId="3">#REF!</definedName>
    <definedName name="C.390" localSheetId="13">#REF!</definedName>
    <definedName name="C.390" localSheetId="16">#REF!</definedName>
    <definedName name="C.390">#REF!</definedName>
    <definedName name="C.445" localSheetId="25">#REF!</definedName>
    <definedName name="C.445" localSheetId="36">#REF!</definedName>
    <definedName name="C.445" localSheetId="1">#REF!</definedName>
    <definedName name="C.445" localSheetId="3">#REF!</definedName>
    <definedName name="C.445" localSheetId="13">#REF!</definedName>
    <definedName name="C.445" localSheetId="16">#REF!</definedName>
    <definedName name="C.445">#REF!</definedName>
    <definedName name="C.490" localSheetId="25">#REF!</definedName>
    <definedName name="C.490" localSheetId="36">#REF!</definedName>
    <definedName name="C.490" localSheetId="1">#REF!</definedName>
    <definedName name="C.490" localSheetId="3">#REF!</definedName>
    <definedName name="C.490" localSheetId="13">#REF!</definedName>
    <definedName name="C.490" localSheetId="16">#REF!</definedName>
    <definedName name="C.490">#REF!</definedName>
    <definedName name="C.645" localSheetId="25">#REF!</definedName>
    <definedName name="C.645" localSheetId="36">#REF!</definedName>
    <definedName name="C.645" localSheetId="1">#REF!</definedName>
    <definedName name="C.645" localSheetId="3">#REF!</definedName>
    <definedName name="C.645" localSheetId="13">#REF!</definedName>
    <definedName name="C.645" localSheetId="16">#REF!</definedName>
    <definedName name="C.645">#REF!</definedName>
    <definedName name="C.690" localSheetId="25">#REF!</definedName>
    <definedName name="C.690" localSheetId="36">#REF!</definedName>
    <definedName name="C.690" localSheetId="1">#REF!</definedName>
    <definedName name="C.690" localSheetId="3">#REF!</definedName>
    <definedName name="C.690" localSheetId="13">#REF!</definedName>
    <definedName name="C.690" localSheetId="16">#REF!</definedName>
    <definedName name="C.690">#REF!</definedName>
    <definedName name="C.845" localSheetId="25">#REF!</definedName>
    <definedName name="C.845" localSheetId="36">#REF!</definedName>
    <definedName name="C.845" localSheetId="1">#REF!</definedName>
    <definedName name="C.845" localSheetId="3">#REF!</definedName>
    <definedName name="C.845" localSheetId="13">#REF!</definedName>
    <definedName name="C.845" localSheetId="16">#REF!</definedName>
    <definedName name="C.845">#REF!</definedName>
    <definedName name="C.890" localSheetId="25">#REF!</definedName>
    <definedName name="C.890" localSheetId="36">#REF!</definedName>
    <definedName name="C.890" localSheetId="1">#REF!</definedName>
    <definedName name="C.890" localSheetId="3">#REF!</definedName>
    <definedName name="C.890" localSheetId="13">#REF!</definedName>
    <definedName name="C.890" localSheetId="16">#REF!</definedName>
    <definedName name="C.890">#REF!</definedName>
    <definedName name="C_" localSheetId="25">#REF!</definedName>
    <definedName name="C_" localSheetId="36">#REF!</definedName>
    <definedName name="C_" localSheetId="1">#REF!</definedName>
    <definedName name="C_" localSheetId="3">#REF!</definedName>
    <definedName name="C_" localSheetId="13">#REF!</definedName>
    <definedName name="C_">#REF!</definedName>
    <definedName name="C_Apus" comment="Codigo Apus" localSheetId="17">'[71]1_Preliminares'!$A$26</definedName>
    <definedName name="C_Apus" comment="Codigo Apus" localSheetId="18">'[71]1_Preliminares'!$A$26</definedName>
    <definedName name="C_Apus" comment="Codigo Apus">'[72]1_Preliminares'!$A$26</definedName>
    <definedName name="C2.500" localSheetId="25">#REF!</definedName>
    <definedName name="C2.500" localSheetId="36">#REF!</definedName>
    <definedName name="C2.500" localSheetId="1">#REF!</definedName>
    <definedName name="C2.500" localSheetId="3">#REF!</definedName>
    <definedName name="C2.500" localSheetId="13">#REF!</definedName>
    <definedName name="C2.500" localSheetId="16">#REF!</definedName>
    <definedName name="C2.500">#REF!</definedName>
    <definedName name="C3.000" localSheetId="25">#REF!</definedName>
    <definedName name="C3.000" localSheetId="36">#REF!</definedName>
    <definedName name="C3.000" localSheetId="1">#REF!</definedName>
    <definedName name="C3.000" localSheetId="3">#REF!</definedName>
    <definedName name="C3.000" localSheetId="13">#REF!</definedName>
    <definedName name="C3.000">#REF!</definedName>
    <definedName name="C4.000" localSheetId="25">#REF!</definedName>
    <definedName name="C4.000" localSheetId="36">#REF!</definedName>
    <definedName name="C4.000" localSheetId="1">#REF!</definedName>
    <definedName name="C4.000" localSheetId="3">#REF!</definedName>
    <definedName name="C4.000" localSheetId="13">#REF!</definedName>
    <definedName name="C4.000">#REF!</definedName>
    <definedName name="CA" localSheetId="23">#REF!</definedName>
    <definedName name="CA" localSheetId="25">#REF!</definedName>
    <definedName name="CA" localSheetId="27">#REF!</definedName>
    <definedName name="CA" localSheetId="36">#REF!</definedName>
    <definedName name="CA" localSheetId="39">#REF!</definedName>
    <definedName name="CA" localSheetId="40">#REF!</definedName>
    <definedName name="CA" localSheetId="41">#REF!</definedName>
    <definedName name="CA" localSheetId="42">#REF!</definedName>
    <definedName name="CA" localSheetId="2">#REF!</definedName>
    <definedName name="CA" localSheetId="1">[32]PRECIOS!$J$64</definedName>
    <definedName name="CA" localSheetId="3">[32]PRECIOS!$J$64</definedName>
    <definedName name="CA" localSheetId="13">[32]PRECIOS!$J$64</definedName>
    <definedName name="CA" localSheetId="16">[33]PRECIOS!$J$64</definedName>
    <definedName name="CA">#REF!</definedName>
    <definedName name="CAAE3" localSheetId="25">#REF!</definedName>
    <definedName name="CAAE3" localSheetId="36">#REF!</definedName>
    <definedName name="CAAE3" localSheetId="1">#REF!</definedName>
    <definedName name="CAAE3" localSheetId="3">#REF!</definedName>
    <definedName name="CAAE3" localSheetId="13">#REF!</definedName>
    <definedName name="CAAE3">#REF!</definedName>
    <definedName name="CAAE4" localSheetId="25">#REF!</definedName>
    <definedName name="CAAE4" localSheetId="36">#REF!</definedName>
    <definedName name="CAAE4" localSheetId="1">#REF!</definedName>
    <definedName name="CAAE4" localSheetId="3">#REF!</definedName>
    <definedName name="CAAE4" localSheetId="13">#REF!</definedName>
    <definedName name="CAAE4">#REF!</definedName>
    <definedName name="Cabezal__16_24" localSheetId="16">#REF!</definedName>
    <definedName name="Cabezal__16_24">#REF!</definedName>
    <definedName name="caja" localSheetId="25">#REF!</definedName>
    <definedName name="caja" localSheetId="36">#REF!</definedName>
    <definedName name="caja" localSheetId="1">#REF!</definedName>
    <definedName name="caja" localSheetId="3">#REF!</definedName>
    <definedName name="caja" localSheetId="13">#REF!</definedName>
    <definedName name="caja">#REF!</definedName>
    <definedName name="caja.insp50">[39]Unitarios!$B$14</definedName>
    <definedName name="Caja_cuadrada_1_1_0.60" localSheetId="16">#REF!</definedName>
    <definedName name="Caja_cuadrada_1_1_0.60">#REF!</definedName>
    <definedName name="Caja_Inspeccion_2_2_1.60">#REF!</definedName>
    <definedName name="CAJERO">#REF!</definedName>
    <definedName name="cajmenht" localSheetId="25">#REF!</definedName>
    <definedName name="cajmenht" localSheetId="36">#REF!</definedName>
    <definedName name="cajmenht" localSheetId="1">#REF!</definedName>
    <definedName name="cajmenht" localSheetId="3">#REF!</definedName>
    <definedName name="cajmenht" localSheetId="13">#REF!</definedName>
    <definedName name="cajmenht">#REF!</definedName>
    <definedName name="Calidad" localSheetId="25">#REF!</definedName>
    <definedName name="Calidad" localSheetId="36">#REF!</definedName>
    <definedName name="Calidad" localSheetId="17">#REF!</definedName>
    <definedName name="Calidad" localSheetId="18">#REF!</definedName>
    <definedName name="Calidad" localSheetId="1">#REF!</definedName>
    <definedName name="Calidad" localSheetId="3">#REF!</definedName>
    <definedName name="Calidad" localSheetId="13">#REF!</definedName>
    <definedName name="Calidad">#REF!</definedName>
    <definedName name="Campamento" localSheetId="25">#REF!</definedName>
    <definedName name="Campamento" localSheetId="36">#REF!</definedName>
    <definedName name="Campamento" localSheetId="17">#REF!</definedName>
    <definedName name="Campamento" localSheetId="18">#REF!</definedName>
    <definedName name="Campamento" localSheetId="1">#REF!</definedName>
    <definedName name="Campamento" localSheetId="3">#REF!</definedName>
    <definedName name="Campamento" localSheetId="13">#REF!</definedName>
    <definedName name="Campamento">#REF!</definedName>
    <definedName name="can">#REF!</definedName>
    <definedName name="CANGURO" localSheetId="25">#REF!</definedName>
    <definedName name="CANGURO" localSheetId="36">#REF!</definedName>
    <definedName name="CANGURO">#REF!</definedName>
    <definedName name="CANT" localSheetId="25">#REF!</definedName>
    <definedName name="CANT" localSheetId="36">#REF!</definedName>
    <definedName name="CANT" localSheetId="1">#REF!</definedName>
    <definedName name="CANT" localSheetId="3">#REF!</definedName>
    <definedName name="CANT" localSheetId="13">#REF!</definedName>
    <definedName name="CANT">#REF!</definedName>
    <definedName name="CANT.." localSheetId="25">#REF!</definedName>
    <definedName name="CANT.." localSheetId="36">#REF!</definedName>
    <definedName name="CANT.." localSheetId="1">#REF!</definedName>
    <definedName name="CANT.." localSheetId="3">#REF!</definedName>
    <definedName name="CANT.." localSheetId="13">#REF!</definedName>
    <definedName name="CANT..">#REF!</definedName>
    <definedName name="CANT1">#REF!</definedName>
    <definedName name="CANT1.1" localSheetId="25">#REF!</definedName>
    <definedName name="CANT1.1" localSheetId="36">#REF!</definedName>
    <definedName name="CANT1.1" localSheetId="1">#REF!</definedName>
    <definedName name="CANT1.1" localSheetId="3">#REF!</definedName>
    <definedName name="CANT1.1" localSheetId="13">#REF!</definedName>
    <definedName name="CANT1.1">#REF!</definedName>
    <definedName name="CANT1.2" localSheetId="25">#REF!</definedName>
    <definedName name="CANT1.2" localSheetId="36">#REF!</definedName>
    <definedName name="CANT1.2" localSheetId="1">#REF!</definedName>
    <definedName name="CANT1.2" localSheetId="3">#REF!</definedName>
    <definedName name="CANT1.2" localSheetId="13">#REF!</definedName>
    <definedName name="CANT1.2">#REF!</definedName>
    <definedName name="CANT1.3" localSheetId="25">#REF!</definedName>
    <definedName name="CANT1.3" localSheetId="36">#REF!</definedName>
    <definedName name="CANT1.3" localSheetId="1">#REF!</definedName>
    <definedName name="CANT1.3" localSheetId="3">#REF!</definedName>
    <definedName name="CANT1.3" localSheetId="13">#REF!</definedName>
    <definedName name="CANT1.3">#REF!</definedName>
    <definedName name="CANT1.5" localSheetId="25">#REF!</definedName>
    <definedName name="CANT1.5" localSheetId="36">#REF!</definedName>
    <definedName name="CANT1.5" localSheetId="1">#REF!</definedName>
    <definedName name="CANT1.5" localSheetId="3">#REF!</definedName>
    <definedName name="CANT1.5" localSheetId="13">#REF!</definedName>
    <definedName name="CANT1.5">#REF!</definedName>
    <definedName name="CANT1.6" localSheetId="25">#REF!</definedName>
    <definedName name="CANT1.6" localSheetId="36">#REF!</definedName>
    <definedName name="CANT1.6" localSheetId="1">#REF!</definedName>
    <definedName name="CANT1.6" localSheetId="3">#REF!</definedName>
    <definedName name="CANT1.6" localSheetId="13">#REF!</definedName>
    <definedName name="CANT1.6">#REF!</definedName>
    <definedName name="CANT1.7" localSheetId="25">#REF!</definedName>
    <definedName name="CANT1.7" localSheetId="36">#REF!</definedName>
    <definedName name="CANT1.7" localSheetId="1">#REF!</definedName>
    <definedName name="CANT1.7" localSheetId="3">#REF!</definedName>
    <definedName name="CANT1.7" localSheetId="13">#REF!</definedName>
    <definedName name="CANT1.7">#REF!</definedName>
    <definedName name="CANT1.9" localSheetId="25">#REF!</definedName>
    <definedName name="CANT1.9" localSheetId="36">#REF!</definedName>
    <definedName name="CANT1.9" localSheetId="1">#REF!</definedName>
    <definedName name="CANT1.9" localSheetId="3">#REF!</definedName>
    <definedName name="CANT1.9" localSheetId="13">#REF!</definedName>
    <definedName name="CANT1.9">#REF!</definedName>
    <definedName name="CANT2.11" localSheetId="25">#REF!</definedName>
    <definedName name="CANT2.11" localSheetId="36">#REF!</definedName>
    <definedName name="CANT2.11" localSheetId="1">#REF!</definedName>
    <definedName name="CANT2.11" localSheetId="3">#REF!</definedName>
    <definedName name="CANT2.11" localSheetId="13">#REF!</definedName>
    <definedName name="CANT2.11">#REF!</definedName>
    <definedName name="CANT2.12" localSheetId="25">#REF!</definedName>
    <definedName name="CANT2.12" localSheetId="36">#REF!</definedName>
    <definedName name="CANT2.12" localSheetId="1">#REF!</definedName>
    <definedName name="CANT2.12" localSheetId="3">#REF!</definedName>
    <definedName name="CANT2.12" localSheetId="13">#REF!</definedName>
    <definedName name="CANT2.12">#REF!</definedName>
    <definedName name="CANT2.2" localSheetId="25">#REF!</definedName>
    <definedName name="CANT2.2" localSheetId="36">#REF!</definedName>
    <definedName name="CANT2.2" localSheetId="1">#REF!</definedName>
    <definedName name="CANT2.2" localSheetId="3">#REF!</definedName>
    <definedName name="CANT2.2" localSheetId="13">#REF!</definedName>
    <definedName name="CANT2.2">#REF!</definedName>
    <definedName name="CANT2.3" localSheetId="25">#REF!</definedName>
    <definedName name="CANT2.3" localSheetId="36">#REF!</definedName>
    <definedName name="CANT2.3" localSheetId="1">#REF!</definedName>
    <definedName name="CANT2.3" localSheetId="3">#REF!</definedName>
    <definedName name="CANT2.3" localSheetId="13">#REF!</definedName>
    <definedName name="CANT2.3">#REF!</definedName>
    <definedName name="CANT2.4" localSheetId="25">#REF!</definedName>
    <definedName name="CANT2.4" localSheetId="36">#REF!</definedName>
    <definedName name="CANT2.4" localSheetId="1">#REF!</definedName>
    <definedName name="CANT2.4" localSheetId="3">#REF!</definedName>
    <definedName name="CANT2.4" localSheetId="13">#REF!</definedName>
    <definedName name="CANT2.4">#REF!</definedName>
    <definedName name="CANT8.1" localSheetId="25">#REF!</definedName>
    <definedName name="CANT8.1" localSheetId="36">#REF!</definedName>
    <definedName name="CANT8.1" localSheetId="1">#REF!</definedName>
    <definedName name="CANT8.1" localSheetId="3">#REF!</definedName>
    <definedName name="CANT8.1" localSheetId="13">#REF!</definedName>
    <definedName name="CANT8.1">#REF!</definedName>
    <definedName name="CANT8.2" localSheetId="25">#REF!</definedName>
    <definedName name="CANT8.2" localSheetId="36">#REF!</definedName>
    <definedName name="CANT8.2" localSheetId="1">#REF!</definedName>
    <definedName name="CANT8.2" localSheetId="3">#REF!</definedName>
    <definedName name="CANT8.2" localSheetId="13">#REF!</definedName>
    <definedName name="CANT8.2">#REF!</definedName>
    <definedName name="CANT8.3" localSheetId="25">#REF!</definedName>
    <definedName name="CANT8.3" localSheetId="36">#REF!</definedName>
    <definedName name="CANT8.3" localSheetId="1">#REF!</definedName>
    <definedName name="CANT8.3" localSheetId="3">#REF!</definedName>
    <definedName name="CANT8.3" localSheetId="13">#REF!</definedName>
    <definedName name="CANT8.3">#REF!</definedName>
    <definedName name="CANT8.4" localSheetId="25">#REF!</definedName>
    <definedName name="CANT8.4" localSheetId="36">#REF!</definedName>
    <definedName name="CANT8.4" localSheetId="1">#REF!</definedName>
    <definedName name="CANT8.4" localSheetId="3">#REF!</definedName>
    <definedName name="CANT8.4" localSheetId="13">#REF!</definedName>
    <definedName name="CANT8.4">#REF!</definedName>
    <definedName name="CANT8.5" localSheetId="25">#REF!</definedName>
    <definedName name="CANT8.5" localSheetId="36">#REF!</definedName>
    <definedName name="CANT8.5" localSheetId="1">#REF!</definedName>
    <definedName name="CANT8.5" localSheetId="3">#REF!</definedName>
    <definedName name="CANT8.5" localSheetId="13">#REF!</definedName>
    <definedName name="CANT8.5">#REF!</definedName>
    <definedName name="CANT8.6" localSheetId="25">#REF!</definedName>
    <definedName name="CANT8.6" localSheetId="36">#REF!</definedName>
    <definedName name="CANT8.6" localSheetId="1">#REF!</definedName>
    <definedName name="CANT8.6" localSheetId="3">#REF!</definedName>
    <definedName name="CANT8.6" localSheetId="13">#REF!</definedName>
    <definedName name="CANT8.6">#REF!</definedName>
    <definedName name="CANT8.7" localSheetId="25">#REF!</definedName>
    <definedName name="CANT8.7" localSheetId="36">#REF!</definedName>
    <definedName name="CANT8.7" localSheetId="1">#REF!</definedName>
    <definedName name="CANT8.7" localSheetId="3">#REF!</definedName>
    <definedName name="CANT8.7" localSheetId="13">#REF!</definedName>
    <definedName name="CANT8.7">#REF!</definedName>
    <definedName name="CANTID" localSheetId="25">#REF!</definedName>
    <definedName name="CANTID" localSheetId="36">#REF!</definedName>
    <definedName name="CANTID" localSheetId="1">#REF!</definedName>
    <definedName name="CANTID" localSheetId="3">#REF!</definedName>
    <definedName name="CANTID" localSheetId="13">#REF!</definedName>
    <definedName name="CANTID">#REF!</definedName>
    <definedName name="CANTIDADES" localSheetId="2">#REF!</definedName>
    <definedName name="CANTIDADES">'[67]CANTIDADES DE OBRA'!$D$9:$G$33</definedName>
    <definedName name="cap" localSheetId="25">#REF!</definedName>
    <definedName name="cap" localSheetId="36">#REF!</definedName>
    <definedName name="cap" localSheetId="1">#REF!</definedName>
    <definedName name="cap" localSheetId="3">#REF!</definedName>
    <definedName name="cap" localSheetId="13">#REF!</definedName>
    <definedName name="cap">#REF!</definedName>
    <definedName name="Capitalpb" hidden="1">#REF!</definedName>
    <definedName name="CapitalStructure" hidden="1">#REF!</definedName>
    <definedName name="Capitulo">[73]Capitulos!$B$1:$B$65536</definedName>
    <definedName name="CAPITULO1" localSheetId="25">#REF!</definedName>
    <definedName name="CAPITULO1" localSheetId="36">#REF!</definedName>
    <definedName name="CAPITULO1" localSheetId="17">#REF!</definedName>
    <definedName name="CAPITULO1" localSheetId="18">#REF!</definedName>
    <definedName name="CAPITULO1" localSheetId="1">#REF!</definedName>
    <definedName name="CAPITULO1" localSheetId="3">#REF!</definedName>
    <definedName name="CAPITULO1" localSheetId="13">#REF!</definedName>
    <definedName name="CAPITULO1">#REF!</definedName>
    <definedName name="CAPITULO10" localSheetId="25">#REF!</definedName>
    <definedName name="CAPITULO10" localSheetId="36">#REF!</definedName>
    <definedName name="CAPITULO10" localSheetId="17">#REF!</definedName>
    <definedName name="CAPITULO10" localSheetId="18">#REF!</definedName>
    <definedName name="CAPITULO10" localSheetId="1">#REF!</definedName>
    <definedName name="CAPITULO10" localSheetId="3">#REF!</definedName>
    <definedName name="CAPITULO10" localSheetId="13">#REF!</definedName>
    <definedName name="CAPITULO10">#REF!</definedName>
    <definedName name="CAPITULO11" localSheetId="25">#REF!</definedName>
    <definedName name="CAPITULO11" localSheetId="36">#REF!</definedName>
    <definedName name="CAPITULO11" localSheetId="17">#REF!</definedName>
    <definedName name="CAPITULO11" localSheetId="18">#REF!</definedName>
    <definedName name="CAPITULO11" localSheetId="1">#REF!</definedName>
    <definedName name="CAPITULO11" localSheetId="3">#REF!</definedName>
    <definedName name="CAPITULO11" localSheetId="13">#REF!</definedName>
    <definedName name="CAPITULO11">#REF!</definedName>
    <definedName name="CAPITULO12" localSheetId="25">#REF!</definedName>
    <definedName name="CAPITULO12" localSheetId="36">#REF!</definedName>
    <definedName name="CAPITULO12" localSheetId="17">#REF!</definedName>
    <definedName name="CAPITULO12" localSheetId="18">#REF!</definedName>
    <definedName name="CAPITULO12" localSheetId="1">#REF!</definedName>
    <definedName name="CAPITULO12" localSheetId="3">#REF!</definedName>
    <definedName name="CAPITULO12" localSheetId="13">#REF!</definedName>
    <definedName name="CAPITULO12">#REF!</definedName>
    <definedName name="CAPITULO13" localSheetId="25">#REF!</definedName>
    <definedName name="CAPITULO13" localSheetId="36">#REF!</definedName>
    <definedName name="CAPITULO13" localSheetId="17">#REF!</definedName>
    <definedName name="CAPITULO13" localSheetId="18">#REF!</definedName>
    <definedName name="CAPITULO13" localSheetId="1">#REF!</definedName>
    <definedName name="CAPITULO13" localSheetId="3">#REF!</definedName>
    <definedName name="CAPITULO13" localSheetId="13">#REF!</definedName>
    <definedName name="CAPITULO13">#REF!</definedName>
    <definedName name="CAPITULO14" localSheetId="25">#REF!</definedName>
    <definedName name="CAPITULO14" localSheetId="36">#REF!</definedName>
    <definedName name="CAPITULO14" localSheetId="17">#REF!</definedName>
    <definedName name="CAPITULO14" localSheetId="18">#REF!</definedName>
    <definedName name="CAPITULO14" localSheetId="1">#REF!</definedName>
    <definedName name="CAPITULO14" localSheetId="3">#REF!</definedName>
    <definedName name="CAPITULO14" localSheetId="13">#REF!</definedName>
    <definedName name="CAPITULO14">#REF!</definedName>
    <definedName name="CAPITULO15" localSheetId="25">#REF!</definedName>
    <definedName name="CAPITULO15" localSheetId="36">#REF!</definedName>
    <definedName name="CAPITULO15" localSheetId="17">#REF!</definedName>
    <definedName name="CAPITULO15" localSheetId="18">#REF!</definedName>
    <definedName name="CAPITULO15" localSheetId="1">#REF!</definedName>
    <definedName name="CAPITULO15" localSheetId="3">#REF!</definedName>
    <definedName name="CAPITULO15" localSheetId="13">#REF!</definedName>
    <definedName name="CAPITULO15">#REF!</definedName>
    <definedName name="CAPITULO16" localSheetId="25">#REF!</definedName>
    <definedName name="CAPITULO16" localSheetId="36">#REF!</definedName>
    <definedName name="CAPITULO16" localSheetId="17">#REF!</definedName>
    <definedName name="CAPITULO16" localSheetId="18">#REF!</definedName>
    <definedName name="CAPITULO16" localSheetId="1">#REF!</definedName>
    <definedName name="CAPITULO16" localSheetId="3">#REF!</definedName>
    <definedName name="CAPITULO16" localSheetId="13">#REF!</definedName>
    <definedName name="CAPITULO16">#REF!</definedName>
    <definedName name="CAPITULO17" localSheetId="25">#REF!</definedName>
    <definedName name="CAPITULO17" localSheetId="36">#REF!</definedName>
    <definedName name="CAPITULO17" localSheetId="17">#REF!</definedName>
    <definedName name="CAPITULO17" localSheetId="18">#REF!</definedName>
    <definedName name="CAPITULO17" localSheetId="1">#REF!</definedName>
    <definedName name="CAPITULO17" localSheetId="3">#REF!</definedName>
    <definedName name="CAPITULO17" localSheetId="13">#REF!</definedName>
    <definedName name="CAPITULO17">#REF!</definedName>
    <definedName name="CAPITULO18" localSheetId="25">#REF!</definedName>
    <definedName name="CAPITULO18" localSheetId="36">#REF!</definedName>
    <definedName name="CAPITULO18" localSheetId="17">#REF!</definedName>
    <definedName name="CAPITULO18" localSheetId="18">#REF!</definedName>
    <definedName name="CAPITULO18" localSheetId="1">#REF!</definedName>
    <definedName name="CAPITULO18" localSheetId="3">#REF!</definedName>
    <definedName name="CAPITULO18" localSheetId="13">#REF!</definedName>
    <definedName name="CAPITULO18">#REF!</definedName>
    <definedName name="CAPITULO19" localSheetId="25">#REF!</definedName>
    <definedName name="CAPITULO19" localSheetId="36">#REF!</definedName>
    <definedName name="CAPITULO19" localSheetId="17">#REF!</definedName>
    <definedName name="CAPITULO19" localSheetId="18">#REF!</definedName>
    <definedName name="CAPITULO19" localSheetId="1">#REF!</definedName>
    <definedName name="CAPITULO19" localSheetId="3">#REF!</definedName>
    <definedName name="CAPITULO19" localSheetId="13">#REF!</definedName>
    <definedName name="CAPITULO19">#REF!</definedName>
    <definedName name="CAPITULO2" localSheetId="25">#REF!</definedName>
    <definedName name="CAPITULO2" localSheetId="36">#REF!</definedName>
    <definedName name="CAPITULO2" localSheetId="17">#REF!</definedName>
    <definedName name="CAPITULO2" localSheetId="18">#REF!</definedName>
    <definedName name="CAPITULO2" localSheetId="1">#REF!</definedName>
    <definedName name="CAPITULO2" localSheetId="3">#REF!</definedName>
    <definedName name="CAPITULO2" localSheetId="13">#REF!</definedName>
    <definedName name="CAPITULO2">#REF!</definedName>
    <definedName name="CAPITULO20" localSheetId="25">#REF!</definedName>
    <definedName name="CAPITULO20" localSheetId="36">#REF!</definedName>
    <definedName name="CAPITULO20" localSheetId="17">#REF!</definedName>
    <definedName name="CAPITULO20" localSheetId="18">#REF!</definedName>
    <definedName name="CAPITULO20" localSheetId="1">#REF!</definedName>
    <definedName name="CAPITULO20" localSheetId="3">#REF!</definedName>
    <definedName name="CAPITULO20" localSheetId="13">#REF!</definedName>
    <definedName name="CAPITULO20">#REF!</definedName>
    <definedName name="CAPITULO21" localSheetId="25">#REF!</definedName>
    <definedName name="CAPITULO21" localSheetId="36">#REF!</definedName>
    <definedName name="CAPITULO21" localSheetId="17">#REF!</definedName>
    <definedName name="CAPITULO21" localSheetId="18">#REF!</definedName>
    <definedName name="CAPITULO21" localSheetId="1">#REF!</definedName>
    <definedName name="CAPITULO21" localSheetId="3">#REF!</definedName>
    <definedName name="CAPITULO21" localSheetId="13">#REF!</definedName>
    <definedName name="CAPITULO21">#REF!</definedName>
    <definedName name="CAPITULO3" localSheetId="25">#REF!</definedName>
    <definedName name="CAPITULO3" localSheetId="36">#REF!</definedName>
    <definedName name="CAPITULO3" localSheetId="17">#REF!</definedName>
    <definedName name="CAPITULO3" localSheetId="18">#REF!</definedName>
    <definedName name="CAPITULO3" localSheetId="1">#REF!</definedName>
    <definedName name="CAPITULO3" localSheetId="3">#REF!</definedName>
    <definedName name="CAPITULO3" localSheetId="13">#REF!</definedName>
    <definedName name="CAPITULO3">#REF!</definedName>
    <definedName name="CAPITULO4" localSheetId="25">#REF!</definedName>
    <definedName name="CAPITULO4" localSheetId="36">#REF!</definedName>
    <definedName name="CAPITULO4" localSheetId="17">#REF!</definedName>
    <definedName name="CAPITULO4" localSheetId="18">#REF!</definedName>
    <definedName name="CAPITULO4" localSheetId="1">#REF!</definedName>
    <definedName name="CAPITULO4" localSheetId="3">#REF!</definedName>
    <definedName name="CAPITULO4" localSheetId="13">#REF!</definedName>
    <definedName name="CAPITULO4">#REF!</definedName>
    <definedName name="CAPITULO5" localSheetId="25">#REF!</definedName>
    <definedName name="CAPITULO5" localSheetId="36">#REF!</definedName>
    <definedName name="CAPITULO5" localSheetId="17">#REF!</definedName>
    <definedName name="CAPITULO5" localSheetId="18">#REF!</definedName>
    <definedName name="CAPITULO5" localSheetId="1">#REF!</definedName>
    <definedName name="CAPITULO5" localSheetId="3">#REF!</definedName>
    <definedName name="CAPITULO5" localSheetId="13">#REF!</definedName>
    <definedName name="CAPITULO5">#REF!</definedName>
    <definedName name="CAPITULO6" localSheetId="25">#REF!</definedName>
    <definedName name="CAPITULO6" localSheetId="36">#REF!</definedName>
    <definedName name="CAPITULO6" localSheetId="17">#REF!</definedName>
    <definedName name="CAPITULO6" localSheetId="18">#REF!</definedName>
    <definedName name="CAPITULO6" localSheetId="1">#REF!</definedName>
    <definedName name="CAPITULO6" localSheetId="3">#REF!</definedName>
    <definedName name="CAPITULO6" localSheetId="13">#REF!</definedName>
    <definedName name="CAPITULO6">#REF!</definedName>
    <definedName name="CAPITULO7" localSheetId="25">#REF!</definedName>
    <definedName name="CAPITULO7" localSheetId="36">#REF!</definedName>
    <definedName name="CAPITULO7" localSheetId="17">#REF!</definedName>
    <definedName name="CAPITULO7" localSheetId="18">#REF!</definedName>
    <definedName name="CAPITULO7" localSheetId="1">#REF!</definedName>
    <definedName name="CAPITULO7" localSheetId="3">#REF!</definedName>
    <definedName name="CAPITULO7" localSheetId="13">#REF!</definedName>
    <definedName name="CAPITULO7">#REF!</definedName>
    <definedName name="CAPITULO8" localSheetId="25">#REF!</definedName>
    <definedName name="CAPITULO8" localSheetId="36">#REF!</definedName>
    <definedName name="CAPITULO8" localSheetId="17">#REF!</definedName>
    <definedName name="CAPITULO8" localSheetId="18">#REF!</definedName>
    <definedName name="CAPITULO8" localSheetId="1">#REF!</definedName>
    <definedName name="CAPITULO8" localSheetId="3">#REF!</definedName>
    <definedName name="CAPITULO8" localSheetId="13">#REF!</definedName>
    <definedName name="CAPITULO8">#REF!</definedName>
    <definedName name="CAPITULO9" localSheetId="25">#REF!</definedName>
    <definedName name="CAPITULO9" localSheetId="36">#REF!</definedName>
    <definedName name="CAPITULO9" localSheetId="17">#REF!</definedName>
    <definedName name="CAPITULO9" localSheetId="18">#REF!</definedName>
    <definedName name="CAPITULO9" localSheetId="1">#REF!</definedName>
    <definedName name="CAPITULO9" localSheetId="3">#REF!</definedName>
    <definedName name="CAPITULO9" localSheetId="13">#REF!</definedName>
    <definedName name="CAPITULO9">#REF!</definedName>
    <definedName name="caquetá">[41]Listado!$F$1080:$F$1095</definedName>
    <definedName name="Caquetá_Puerto_Rico">[41]Listado!$K$120:$K$122</definedName>
    <definedName name="caramanto" localSheetId="25">#REF!</definedName>
    <definedName name="caramanto" localSheetId="36">#REF!</definedName>
    <definedName name="caramanto" localSheetId="1">#REF!</definedName>
    <definedName name="caramanto" localSheetId="3">#REF!</definedName>
    <definedName name="caramanto" localSheetId="13">#REF!</definedName>
    <definedName name="caramanto">#REF!</definedName>
    <definedName name="carburo.teja">[39]Unitarios!$B$21</definedName>
    <definedName name="CAREVERGA">#REF!</definedName>
    <definedName name="CARNICOS">#REF!</definedName>
    <definedName name="carol">#REF!</definedName>
    <definedName name="carolb">#REF!</definedName>
    <definedName name="Cashpb" hidden="1">#REF!</definedName>
    <definedName name="caspa" localSheetId="25">#REF!</definedName>
    <definedName name="caspa" localSheetId="36">#REF!</definedName>
    <definedName name="caspa" localSheetId="1">#REF!</definedName>
    <definedName name="caspa" localSheetId="3">#REF!</definedName>
    <definedName name="caspa" localSheetId="13">#REF!</definedName>
    <definedName name="caspa">#REF!</definedName>
    <definedName name="Cat">'[74]OBR-E-1'!$F$10:$F$14</definedName>
    <definedName name="catarata" localSheetId="25">#REF!</definedName>
    <definedName name="catarata" localSheetId="36">#REF!</definedName>
    <definedName name="catarata" localSheetId="1">#REF!</definedName>
    <definedName name="catarata" localSheetId="3">#REF!</definedName>
    <definedName name="catarata" localSheetId="13">#REF!</definedName>
    <definedName name="catarata">#REF!</definedName>
    <definedName name="causa" localSheetId="25">#REF!</definedName>
    <definedName name="causa" localSheetId="36">#REF!</definedName>
    <definedName name="causa" localSheetId="1">#REF!</definedName>
    <definedName name="causa" localSheetId="3">#REF!</definedName>
    <definedName name="causa" localSheetId="13">#REF!</definedName>
    <definedName name="causa" localSheetId="16">#REF!</definedName>
    <definedName name="causa">#REF!</definedName>
    <definedName name="cc" localSheetId="2">#REF!</definedName>
    <definedName name="CC" localSheetId="16">#REF!</definedName>
    <definedName name="cc">[75]PERSONAL!$D$8</definedName>
    <definedName name="CCC" localSheetId="25">#REF!</definedName>
    <definedName name="CCC" localSheetId="36">#REF!</definedName>
    <definedName name="CCC" localSheetId="1">#REF!</definedName>
    <definedName name="CCC" localSheetId="3">#REF!</definedName>
    <definedName name="CCC" localSheetId="13">#REF!</definedName>
    <definedName name="CCC">#REF!</definedName>
    <definedName name="CCCC" localSheetId="25">#REF!</definedName>
    <definedName name="CCCC" localSheetId="36">#REF!</definedName>
    <definedName name="CCCC" localSheetId="1">#REF!</definedName>
    <definedName name="CCCC" localSheetId="3">#REF!</definedName>
    <definedName name="CCCC" localSheetId="13">#REF!</definedName>
    <definedName name="CCCC">#REF!</definedName>
    <definedName name="ccccc" localSheetId="25">#REF!</definedName>
    <definedName name="ccccc" localSheetId="36">#REF!</definedName>
    <definedName name="ccccc" localSheetId="2" hidden="1">{"TAB1",#N/A,TRUE,"GENERAL";"TAB2",#N/A,TRUE,"GENERAL";"TAB3",#N/A,TRUE,"GENERAL";"TAB4",#N/A,TRUE,"GENERAL";"TAB5",#N/A,TRUE,"GENERAL"}</definedName>
    <definedName name="ccccc" localSheetId="1">#REF!</definedName>
    <definedName name="ccccc" localSheetId="3">#REF!</definedName>
    <definedName name="ccccc" localSheetId="13">#REF!</definedName>
    <definedName name="ccccc">#REF!</definedName>
    <definedName name="ccccc_1" localSheetId="25">#REF!</definedName>
    <definedName name="ccccc_1" localSheetId="36">#REF!</definedName>
    <definedName name="ccccc_1" localSheetId="1">#REF!</definedName>
    <definedName name="ccccc_1" localSheetId="3">#REF!</definedName>
    <definedName name="ccccc_1" localSheetId="13">#REF!</definedName>
    <definedName name="ccccc_1">#REF!</definedName>
    <definedName name="CCCCCC" localSheetId="25">'[76]A. P. U.'!#REF!</definedName>
    <definedName name="CCCCCC" localSheetId="36">'[76]A. P. U.'!#REF!</definedName>
    <definedName name="CCCCCC" localSheetId="1">'[76]A. P. U.'!#REF!</definedName>
    <definedName name="CCCCCC" localSheetId="3">'[76]A. P. U.'!#REF!</definedName>
    <definedName name="CCCCCC" localSheetId="13">'[76]A. P. U.'!#REF!</definedName>
    <definedName name="CCCCCC">'[76]A. P. U.'!#REF!</definedName>
    <definedName name="CCTO123">#REF!</definedName>
    <definedName name="ccto210" localSheetId="25">#REF!</definedName>
    <definedName name="ccto210" localSheetId="36">#REF!</definedName>
    <definedName name="ccto210" localSheetId="2">#REF!</definedName>
    <definedName name="ccto210" localSheetId="1">#REF!</definedName>
    <definedName name="ccto210" localSheetId="3">#REF!</definedName>
    <definedName name="ccto210" localSheetId="13">#REF!</definedName>
    <definedName name="ccto210" localSheetId="16">#REF!</definedName>
    <definedName name="ccto210">#REF!</definedName>
    <definedName name="cd" localSheetId="25">#REF!</definedName>
    <definedName name="cd" localSheetId="36">#REF!</definedName>
    <definedName name="cd" localSheetId="2">#REF!</definedName>
    <definedName name="cd" localSheetId="1">#REF!</definedName>
    <definedName name="cd" localSheetId="3">#REF!</definedName>
    <definedName name="cd" localSheetId="13">#REF!</definedName>
    <definedName name="cd">#REF!</definedName>
    <definedName name="CdadCalidad" localSheetId="25">#REF!</definedName>
    <definedName name="CdadCalidad" localSheetId="36">#REF!</definedName>
    <definedName name="CdadCalidad" localSheetId="17">#REF!</definedName>
    <definedName name="CdadCalidad" localSheetId="18">#REF!</definedName>
    <definedName name="CdadCalidad" localSheetId="1">#REF!</definedName>
    <definedName name="CdadCalidad" localSheetId="3">#REF!</definedName>
    <definedName name="CdadCalidad" localSheetId="13">#REF!</definedName>
    <definedName name="CdadCalidad">#REF!</definedName>
    <definedName name="CdadCalidades" localSheetId="25">#REF!</definedName>
    <definedName name="CdadCalidades" localSheetId="36">#REF!</definedName>
    <definedName name="CdadCalidades" localSheetId="17">#REF!</definedName>
    <definedName name="CdadCalidades" localSheetId="18">#REF!</definedName>
    <definedName name="CdadCalidades" localSheetId="1">#REF!</definedName>
    <definedName name="CdadCalidades" localSheetId="3">#REF!</definedName>
    <definedName name="CdadCalidades" localSheetId="13">#REF!</definedName>
    <definedName name="CdadCalidades">#REF!</definedName>
    <definedName name="CdadNoFactura" localSheetId="25">#REF!</definedName>
    <definedName name="CdadNoFactura" localSheetId="36">#REF!</definedName>
    <definedName name="CdadNoFactura" localSheetId="17">#REF!</definedName>
    <definedName name="CdadNoFactura" localSheetId="18">#REF!</definedName>
    <definedName name="CdadNoFactura" localSheetId="1">#REF!</definedName>
    <definedName name="CdadNoFactura" localSheetId="3">#REF!</definedName>
    <definedName name="CdadNoFactura" localSheetId="13">#REF!</definedName>
    <definedName name="CdadNoFactura">#REF!</definedName>
    <definedName name="CdadNoFacturables" localSheetId="25">#REF!</definedName>
    <definedName name="CdadNoFacturables" localSheetId="36">#REF!</definedName>
    <definedName name="CdadNoFacturables" localSheetId="17">#REF!</definedName>
    <definedName name="CdadNoFacturables" localSheetId="18">#REF!</definedName>
    <definedName name="CdadNoFacturables" localSheetId="1">#REF!</definedName>
    <definedName name="CdadNoFacturables" localSheetId="3">#REF!</definedName>
    <definedName name="CdadNoFacturables" localSheetId="13">#REF!</definedName>
    <definedName name="CdadNoFacturables">#REF!</definedName>
    <definedName name="CdadProfesional" localSheetId="25">#REF!</definedName>
    <definedName name="CdadProfesional" localSheetId="36">#REF!</definedName>
    <definedName name="CdadProfesional" localSheetId="17">#REF!</definedName>
    <definedName name="CdadProfesional" localSheetId="18">#REF!</definedName>
    <definedName name="CdadProfesional" localSheetId="1">#REF!</definedName>
    <definedName name="CdadProfesional" localSheetId="3">#REF!</definedName>
    <definedName name="CdadProfesional" localSheetId="13">#REF!</definedName>
    <definedName name="CdadProfesional">#REF!</definedName>
    <definedName name="CdadProfesionales" localSheetId="25">#REF!</definedName>
    <definedName name="CdadProfesionales" localSheetId="36">#REF!</definedName>
    <definedName name="CdadProfesionales" localSheetId="17">#REF!</definedName>
    <definedName name="CdadProfesionales" localSheetId="18">#REF!</definedName>
    <definedName name="CdadProfesionales" localSheetId="1">#REF!</definedName>
    <definedName name="CdadProfesionales" localSheetId="3">#REF!</definedName>
    <definedName name="CdadProfesionales" localSheetId="13">#REF!</definedName>
    <definedName name="CdadProfesionales">#REF!</definedName>
    <definedName name="CdadTecnico" localSheetId="25">#REF!</definedName>
    <definedName name="CdadTecnico" localSheetId="36">#REF!</definedName>
    <definedName name="CdadTecnico" localSheetId="17">#REF!</definedName>
    <definedName name="CdadTecnico" localSheetId="18">#REF!</definedName>
    <definedName name="CdadTecnico" localSheetId="1">#REF!</definedName>
    <definedName name="CdadTecnico" localSheetId="3">#REF!</definedName>
    <definedName name="CdadTecnico" localSheetId="13">#REF!</definedName>
    <definedName name="CdadTecnico">#REF!</definedName>
    <definedName name="CdadTecnicos" localSheetId="25">#REF!</definedName>
    <definedName name="CdadTecnicos" localSheetId="36">#REF!</definedName>
    <definedName name="CdadTecnicos" localSheetId="17">#REF!</definedName>
    <definedName name="CdadTecnicos" localSheetId="18">#REF!</definedName>
    <definedName name="CdadTecnicos" localSheetId="1">#REF!</definedName>
    <definedName name="CdadTecnicos" localSheetId="3">#REF!</definedName>
    <definedName name="CdadTecnicos" localSheetId="13">#REF!</definedName>
    <definedName name="CdadTecnicos">#REF!</definedName>
    <definedName name="cdcdc" localSheetId="25">#REF!</definedName>
    <definedName name="cdcdc" localSheetId="36">#REF!</definedName>
    <definedName name="cdcdc" localSheetId="2" hidden="1">{"via1",#N/A,TRUE,"general";"via2",#N/A,TRUE,"general";"via3",#N/A,TRUE,"general"}</definedName>
    <definedName name="cdcdc" localSheetId="1">#REF!</definedName>
    <definedName name="cdcdc" localSheetId="3">#REF!</definedName>
    <definedName name="cdcdc" localSheetId="13">#REF!</definedName>
    <definedName name="cdcdc">#REF!</definedName>
    <definedName name="cdcdc_1" localSheetId="25">#REF!</definedName>
    <definedName name="cdcdc_1" localSheetId="36">#REF!</definedName>
    <definedName name="cdcdc_1" localSheetId="1">#REF!</definedName>
    <definedName name="cdcdc_1" localSheetId="3">#REF!</definedName>
    <definedName name="cdcdc_1" localSheetId="13">#REF!</definedName>
    <definedName name="cdcdc_1">#REF!</definedName>
    <definedName name="CDCT">#REF!</definedName>
    <definedName name="cdir">#REF!</definedName>
    <definedName name="CDS_V_INDICES_CIRCUITO_CAUSA" localSheetId="25">#REF!</definedName>
    <definedName name="CDS_V_INDICES_CIRCUITO_CAUSA" localSheetId="36">#REF!</definedName>
    <definedName name="CDS_V_INDICES_CIRCUITO_CAUSA" localSheetId="1">#REF!</definedName>
    <definedName name="CDS_V_INDICES_CIRCUITO_CAUSA" localSheetId="3">#REF!</definedName>
    <definedName name="CDS_V_INDICES_CIRCUITO_CAUSA" localSheetId="13">#REF!</definedName>
    <definedName name="CDS_V_INDICES_CIRCUITO_CAUSA">#REF!</definedName>
    <definedName name="CDSeguim">#REF!</definedName>
    <definedName name="ceerf" localSheetId="25">#REF!</definedName>
    <definedName name="ceerf" localSheetId="36">#REF!</definedName>
    <definedName name="ceerf" localSheetId="2" hidden="1">{"TAB1",#N/A,TRUE,"GENERAL";"TAB2",#N/A,TRUE,"GENERAL";"TAB3",#N/A,TRUE,"GENERAL";"TAB4",#N/A,TRUE,"GENERAL";"TAB5",#N/A,TRUE,"GENERAL"}</definedName>
    <definedName name="ceerf" localSheetId="1">#REF!</definedName>
    <definedName name="ceerf" localSheetId="3">#REF!</definedName>
    <definedName name="ceerf" localSheetId="13">#REF!</definedName>
    <definedName name="ceerf">#REF!</definedName>
    <definedName name="ceerf_1" localSheetId="25">#REF!</definedName>
    <definedName name="ceerf_1" localSheetId="36">#REF!</definedName>
    <definedName name="ceerf_1" localSheetId="1">#REF!</definedName>
    <definedName name="ceerf_1" localSheetId="3">#REF!</definedName>
    <definedName name="ceerf_1" localSheetId="13">#REF!</definedName>
    <definedName name="ceerf_1">#REF!</definedName>
    <definedName name="CEL_A" localSheetId="2">#REF!,#REF!,#REF!,#REF!,#REF!,#REF!,#REF!,#REF!,#REF!,#REF!,#REF!,#REF!,#REF!,#REF!,#REF!,#REF!,#REF!,#REF!,#REF!,#REF!,#REF!,#REF!,#REF!,#REF!,#REF!,#REF!,#REF!,#REF!</definedName>
    <definedName name="CEL_A">'[77]FORMATO SOCIAL'!$BE$1,'[77]FORMATO SOCIAL'!$BC$1,'[77]FORMATO SOCIAL'!$BA$1,'[77]FORMATO SOCIAL'!$AY$1,'[77]FORMATO SOCIAL'!$AW$1,'[77]FORMATO SOCIAL'!$AU$1,'[77]FORMATO SOCIAL'!$AS$1,'[77]FORMATO SOCIAL'!$AQ$1,'[77]FORMATO SOCIAL'!$AO$1,'[77]FORMATO SOCIAL'!$AM$1,'[77]FORMATO SOCIAL'!$AK$1,'[77]FORMATO SOCIAL'!$AI$1,'[77]FORMATO SOCIAL'!$AG$1,'[77]FORMATO SOCIAL'!$AE$1,'[77]FORMATO SOCIAL'!$AC$1,'[77]FORMATO SOCIAL'!$AA$1,'[77]FORMATO SOCIAL'!$Y$1,'[77]FORMATO SOCIAL'!$W$1,'[77]FORMATO SOCIAL'!$U$1,'[77]FORMATO SOCIAL'!$S$1,'[77]FORMATO SOCIAL'!$Q$1,'[77]FORMATO SOCIAL'!$O$1,'[77]FORMATO SOCIAL'!$M$1,'[77]FORMATO SOCIAL'!$K$1,'[77]FORMATO SOCIAL'!$I$1,'[77]FORMATO SOCIAL'!$G$1,'[77]FORMATO SOCIAL'!$E$1,'[77]FORMATO SOCIAL'!$C$1</definedName>
    <definedName name="CEM">[44]INSUMOS!$D$275</definedName>
    <definedName name="CEMENTO" localSheetId="25">#REF!</definedName>
    <definedName name="CEMENTO" localSheetId="36">#REF!</definedName>
    <definedName name="CEMENTO" localSheetId="17">#REF!</definedName>
    <definedName name="CEMENTO" localSheetId="18">#REF!</definedName>
    <definedName name="CEMENTO" localSheetId="19">#REF!</definedName>
    <definedName name="CEMENTO" localSheetId="14">#REF!</definedName>
    <definedName name="CEMENTO" localSheetId="15">#REF!</definedName>
    <definedName name="CEMENTO" localSheetId="2">#REF!</definedName>
    <definedName name="CEMENTO" localSheetId="16">[78]Insum!$A$3:$H$63</definedName>
    <definedName name="CEMENTO">#REF!</definedName>
    <definedName name="cercha.met40">[39]Unitarios!$B$22</definedName>
    <definedName name="cesped" localSheetId="25">[79]Mater!#REF!</definedName>
    <definedName name="cesped" localSheetId="36">[79]Mater!#REF!</definedName>
    <definedName name="cesped" localSheetId="17">[79]Mater!#REF!</definedName>
    <definedName name="cesped" localSheetId="18">[79]Mater!#REF!</definedName>
    <definedName name="cesped" localSheetId="19">[79]Mater!#REF!</definedName>
    <definedName name="cesped" localSheetId="14">[79]Mater!#REF!</definedName>
    <definedName name="cesped" localSheetId="15">[79]Mater!#REF!</definedName>
    <definedName name="cesped">[79]Mater!#REF!</definedName>
    <definedName name="cgfkglñ" localSheetId="16">#REF!</definedName>
    <definedName name="cgfkglñ">#REF!</definedName>
    <definedName name="cgjj">#REF!</definedName>
    <definedName name="CH">[80]RRRRRRRRRR!$A$2:$E$104</definedName>
    <definedName name="Change_in_Cash" hidden="1">#REF!</definedName>
    <definedName name="CHECK">IF(AND('[81]Ppto completo'!$D1='[81]Ppto completo'!$D1,'[81]Ppto completo'!$E1='[81]Ppto completo'!$E1,'[81]Ppto completo'!$F1='[81]Ppto completo'!$F1),"ok","ojo")</definedName>
    <definedName name="Check_to_Cash" hidden="1">#REF!</definedName>
    <definedName name="ciclopeo">[39]Unitarios!$B$27</definedName>
    <definedName name="cindir" localSheetId="2">#REF!</definedName>
    <definedName name="cindir" localSheetId="16">#REF!</definedName>
    <definedName name="cindir">#REF!</definedName>
    <definedName name="CIR" localSheetId="4">IF([0]!LG=9,IF(ISERROR([0]!PVT),"",[0]!PVT),"")</definedName>
    <definedName name="CIR" localSheetId="23">IF([0]!LG=9,IF(ISERROR([0]!PVT),"",[0]!PVT),"")</definedName>
    <definedName name="CIR" localSheetId="25">IF([0]!LG=9,IF(ISERROR([0]!PVT),"",[0]!PVT),"")</definedName>
    <definedName name="CIR" localSheetId="27">IF([0]!LG=9,IF(ISERROR([0]!PVT),"",[0]!PVT),"")</definedName>
    <definedName name="CIR" localSheetId="29">IF([0]!LG=9,IF(ISERROR([0]!PVT),"",[0]!PVT),"")</definedName>
    <definedName name="CIR" localSheetId="30">IF([0]!LG=9,IF(ISERROR([0]!PVT),"",[0]!PVT),"")</definedName>
    <definedName name="CIR" localSheetId="31">IF([0]!LG=9,IF(ISERROR([0]!PVT),"",[0]!PVT),"")</definedName>
    <definedName name="CIR" localSheetId="32">IF([0]!LG=9,IF(ISERROR([0]!PVT),"",[0]!PVT),"")</definedName>
    <definedName name="CIR" localSheetId="33">IF([0]!LG=9,IF(ISERROR([0]!PVT),"",[0]!PVT),"")</definedName>
    <definedName name="CIR" localSheetId="34">IF([0]!LG=9,IF(ISERROR([0]!PVT),"",[0]!PVT),"")</definedName>
    <definedName name="CIR" localSheetId="36">IF([0]!LG=9,IF(ISERROR([0]!PVT),"",[0]!PVT),"")</definedName>
    <definedName name="CIR" localSheetId="41">IF([0]!LG=9,IF(ISERROR([0]!PVT),"",[0]!PVT),"")</definedName>
    <definedName name="CIR" localSheetId="17">IF([0]!LG=9,IF(ISERROR([0]!PVT),"",[0]!PVT),"")</definedName>
    <definedName name="CIR" localSheetId="18">IF([0]!LG=9,IF(ISERROR([0]!PVT),"",[0]!PVT),"")</definedName>
    <definedName name="CIR" localSheetId="6">IF([0]!LG=9,IF(ISERROR([0]!PVT),"",[0]!PVT),"")</definedName>
    <definedName name="CIR" localSheetId="7">IF([0]!LG=9,IF(ISERROR([0]!PVT),"",[0]!PVT),"")</definedName>
    <definedName name="CIR" localSheetId="19">IF([0]!LG=9,IF(ISERROR([0]!PVT),"",[0]!PVT),"")</definedName>
    <definedName name="CIR" localSheetId="14">IF([0]!LG=9,IF(ISERROR([0]!PVT),"",[0]!PVT),"")</definedName>
    <definedName name="CIR" localSheetId="15">IF([0]!LG=9,IF(ISERROR([0]!PVT),"",[0]!PVT),"")</definedName>
    <definedName name="CIR" localSheetId="1">IF([0]!LG=9,IF(ISERROR([0]!PVT),"",[0]!PVT),"")</definedName>
    <definedName name="CIR" localSheetId="3">IF([0]!LG=9,IF(ISERROR([0]!PVT),"",[0]!PVT),"")</definedName>
    <definedName name="CIR" localSheetId="13">IF([0]!LG=9,IF(ISERROR([0]!PVT),"",[0]!PVT),"")</definedName>
    <definedName name="CIR">IF([0]!LG=9,IF(ISERROR([0]!PVT),"",[0]!PVT),"")</definedName>
    <definedName name="CIRCUITOS" localSheetId="17">[82]Circuitos!$C$2:$C$891</definedName>
    <definedName name="CIRCUITOS" localSheetId="18">[82]Circuitos!$C$2:$C$891</definedName>
    <definedName name="CIRCUITOS" localSheetId="19">[82]Circuitos!$C$2:$C$891</definedName>
    <definedName name="CIRCUITOS" localSheetId="14">[82]Circuitos!$C$2:$C$891</definedName>
    <definedName name="CIRCUITOS" localSheetId="15">[82]Circuitos!$C$2:$C$891</definedName>
    <definedName name="CIRCUITOS">[83]Circuitos!$C$2:$C$891</definedName>
    <definedName name="CIRCUNVALAR" localSheetId="25">#REF!</definedName>
    <definedName name="CIRCUNVALAR" localSheetId="36">#REF!</definedName>
    <definedName name="CIRCUNVALAR" localSheetId="1">#REF!</definedName>
    <definedName name="CIRCUNVALAR" localSheetId="3">#REF!</definedName>
    <definedName name="CIRCUNVALAR" localSheetId="13">#REF!</definedName>
    <definedName name="CIRCUNVALAR" localSheetId="16">#REF!</definedName>
    <definedName name="CIRCUNVALAR">#REF!</definedName>
    <definedName name="Ciudad" localSheetId="2">#REF!</definedName>
    <definedName name="Ciudad" localSheetId="16">'[84]FIRMAS y DATOS'!$F:$F</definedName>
    <definedName name="ciudad">[85]Insumos!$B$5646:$B$5751</definedName>
    <definedName name="Ciudades" localSheetId="17">[86]Insumos!$B$1813:$B$1912</definedName>
    <definedName name="Ciudades" localSheetId="18">[86]Insumos!$B$1813:$B$1912</definedName>
    <definedName name="Ciudades" localSheetId="19">[86]Insumos!$B$1813:$B$1912</definedName>
    <definedName name="Ciudades" localSheetId="14">[86]Insumos!$B$1813:$B$1912</definedName>
    <definedName name="Ciudades" localSheetId="15">[86]Insumos!$B$1813:$B$1912</definedName>
    <definedName name="Ciudades" localSheetId="2">#REF!</definedName>
    <definedName name="Ciudades">[87]Insumos!$B$5776:$B$5882</definedName>
    <definedName name="cjcvj" localSheetId="16">#REF!</definedName>
    <definedName name="cjcvj">#REF!</definedName>
    <definedName name="CJPZ" localSheetId="25">#REF!</definedName>
    <definedName name="CJPZ" localSheetId="36">#REF!</definedName>
    <definedName name="CJPZ" localSheetId="1">#REF!</definedName>
    <definedName name="CJPZ" localSheetId="3">#REF!</definedName>
    <definedName name="CJPZ" localSheetId="13">#REF!</definedName>
    <definedName name="CJPZ">#REF!</definedName>
    <definedName name="CL" localSheetId="25">'[63]CIRCUITOS CODENSA'!#REF!</definedName>
    <definedName name="CL" localSheetId="36">'[63]CIRCUITOS CODENSA'!#REF!</definedName>
    <definedName name="CL" localSheetId="17">'[64]CIRCUITOS CODENSA'!#REF!</definedName>
    <definedName name="CL" localSheetId="18">'[64]CIRCUITOS CODENSA'!#REF!</definedName>
    <definedName name="CL" localSheetId="19">'[64]CIRCUITOS CODENSA'!#REF!</definedName>
    <definedName name="CL" localSheetId="14">'[64]CIRCUITOS CODENSA'!#REF!</definedName>
    <definedName name="CL" localSheetId="15">'[64]CIRCUITOS CODENSA'!#REF!</definedName>
    <definedName name="CL">'[63]CIRCUITOS CODENSA'!#REF!</definedName>
    <definedName name="clase" localSheetId="25">#REF!</definedName>
    <definedName name="clase" localSheetId="36">#REF!</definedName>
    <definedName name="clase" localSheetId="1">#REF!</definedName>
    <definedName name="clase" localSheetId="3">#REF!</definedName>
    <definedName name="clase" localSheetId="13">#REF!</definedName>
    <definedName name="clase" localSheetId="16">#REF!</definedName>
    <definedName name="clase">#REF!</definedName>
    <definedName name="CO" localSheetId="23">#REF!</definedName>
    <definedName name="CO" localSheetId="25">#REF!</definedName>
    <definedName name="CO" localSheetId="27">#REF!</definedName>
    <definedName name="CO" localSheetId="36">#REF!</definedName>
    <definedName name="CO" localSheetId="39">#REF!</definedName>
    <definedName name="CO" localSheetId="40">#REF!</definedName>
    <definedName name="CO" localSheetId="41">#REF!</definedName>
    <definedName name="CO" localSheetId="42">#REF!</definedName>
    <definedName name="co" localSheetId="2">#REF!</definedName>
    <definedName name="CO" localSheetId="1">[18]PRECIOS!$J$61</definedName>
    <definedName name="CO" localSheetId="3">[18]PRECIOS!$J$61</definedName>
    <definedName name="CO" localSheetId="13">[18]PRECIOS!$J$61</definedName>
    <definedName name="CO" localSheetId="16">[19]PRECIOS!$J$61</definedName>
    <definedName name="CO">#REF!</definedName>
    <definedName name="Codigo" comment="Codigo Insumo" localSheetId="17">[71]Insumos!$A$4:$A$1772</definedName>
    <definedName name="Codigo" comment="Codigo Insumo" localSheetId="18">[71]Insumos!$A$4:$A$1772</definedName>
    <definedName name="Codigo" comment="Codigo Insumo">[72]Insumos!$A$4:$A$1772</definedName>
    <definedName name="Codigo_M.Obra" comment="Mano de obra " localSheetId="17">[71]M.Obra!$A$35:$A$43</definedName>
    <definedName name="Codigo_M.Obra" comment="Mano de obra " localSheetId="18">[71]M.Obra!$A$35:$A$43</definedName>
    <definedName name="Codigo_M.Obra" comment="Mano de obra ">[72]M.Obra!$A$35:$A$43</definedName>
    <definedName name="codigos" localSheetId="17">[88]Banderas!$A:$A</definedName>
    <definedName name="codigos" localSheetId="18">[88]Banderas!$A:$A</definedName>
    <definedName name="codigos" localSheetId="19">[88]Banderas!$A:$A</definedName>
    <definedName name="codigos" localSheetId="14">[88]Banderas!$A:$A</definedName>
    <definedName name="codigos" localSheetId="15">[88]Banderas!$A:$A</definedName>
    <definedName name="codigos">[89]Banderas!$A:$A</definedName>
    <definedName name="CODO" localSheetId="16">#REF!</definedName>
    <definedName name="CODO">#REF!</definedName>
    <definedName name="COL_A_APU">IF([81]apu!$B1="","",IF(LEN([81]apu!$B1)=9,[81]apu!$B1,[81]apu!$A1048576))</definedName>
    <definedName name="COL_A_AUX">IF([81]Auxiliares!$B1="","",IF([81]Auxiliares!$B1048576="",[81]Auxiliares!$B1,[81]Auxiliares!$A1048576))</definedName>
    <definedName name="COL_B">IF(LEFT('[81]Ppto completo'!$D1,5)='[81]Ppto completo'!$D1,"",(LEFT('[81]Ppto completo'!$D1,5)))</definedName>
    <definedName name="COL_C">LEFT('[81]Ppto completo'!$D1,2)</definedName>
    <definedName name="COL_G">IFERROR(VLOOKUP('[81]Ppto completo'!$D1,'[81]CO Teatro'!$A$1:$AB$65536,7,0),0)</definedName>
    <definedName name="COL_H" localSheetId="17">IF(LEN('[81]Ppto completo'!$D1)=9,ROUNDUP(SUM('[81]Ppto completo'!$G1:$G1),0),"")</definedName>
    <definedName name="COL_H" localSheetId="18">IF(LEN('[81]Ppto completo'!$D1)=9,ROUNDUP(SUM('[81]Ppto completo'!$G1:$G1),0),"")</definedName>
    <definedName name="COL_H" localSheetId="19">IF(LEN('[81]Ppto completo'!$D1)=9,ROUNDUP(SUM('[81]Ppto completo'!$G1:$G1),0),"")</definedName>
    <definedName name="COL_H" localSheetId="14">IF(LEN('[81]Ppto completo'!$D1)=9,ROUNDUP(SUM('[81]Ppto completo'!$G1:$G1),0),"")</definedName>
    <definedName name="COL_H" localSheetId="15">IF(LEN('[81]Ppto completo'!$D1)=9,ROUNDUP(SUM('[81]Ppto completo'!$G1:$G1),0),"")</definedName>
    <definedName name="COL_H">IF(LEN('[81]Ppto completo'!$D1)=9,ROUNDUP(SUM('[81]Ppto completo'!$G1:$G1),0),"")</definedName>
    <definedName name="COL_J">IF(LEN('[81]Ppto completo'!$D1)=9,'[81]Ppto completo'!$G1*'[81]Ppto completo'!$I1,"")</definedName>
    <definedName name="COL_J_APU">IF([81]apu!$B1="","",IF(VLOOKUP([81]apu!$B1,[81]Insumos!$D$1:$J$65536,7,FALSE)="",LEFT([81]apu!$B1,2),VLOOKUP([81]apu!$B1,[81]Insumos!$D$1:$J$65536,7,FALSE)))</definedName>
    <definedName name="COL_J_AUX">IF([81]Auxiliares!$B1="","",IF(VLOOKUP([81]Auxiliares!XEW1,[81]Insumos!XEY$1:A$65536,7,FALSE)="",LEFT([81]Auxiliares!$B1,2),VLOOKUP([81]Auxiliares!XEW1,[81]Insumos!XEY$1:A$65536,7,FALSE)))</definedName>
    <definedName name="COL_K_PPTO">IF(LEN('[81]Ppto completo'!XEX1)=5,SUMIF('[81]Ppto completo'!$B$1:$B$65536,'[81]Ppto completo'!$D1,'[81]Ppto completo'!$J$1:$J$65536),"")</definedName>
    <definedName name="COL_L">IF('[81]Ppto completo'!$K1="",SUMIF('[81]Ppto completo'!$C$1:$C$65536,'[81]Ppto completo'!$D1,'[81]Ppto completo'!$K$1:$K$65536),"")</definedName>
    <definedName name="COL_M">IF(LEN('[81]Ppto completo'!$D1)=2,'[81]Ppto completo'!$L1/SUMIF('[81]Ppto completo'!$C$1:$C$65536,"&gt;&lt;""",'[81]Ppto completo'!$L$1:$L$65536),"")</definedName>
    <definedName name="COL_M_APU">IF([81]apu!$B1="","",IF(VLOOKUP([81]apu!$B1,[81]Insumos!$D$1:$J$65536,7,FALSE)="",LEFT([81]apu!$B1,2),VLOOKUP([81]apu!$B1,[81]Insumos!$D$1:$J$65536,7,FALSE)))</definedName>
    <definedName name="columnas" localSheetId="25">#REF!</definedName>
    <definedName name="columnas" localSheetId="36">#REF!</definedName>
    <definedName name="columnas" localSheetId="1">#REF!</definedName>
    <definedName name="columnas" localSheetId="3">#REF!</definedName>
    <definedName name="columnas" localSheetId="13">#REF!</definedName>
    <definedName name="columnas">#REF!</definedName>
    <definedName name="columnas3000">[39]Unitarios!$B$26</definedName>
    <definedName name="COMPRE" localSheetId="25">#REF!</definedName>
    <definedName name="COMPRE" localSheetId="36">#REF!</definedName>
    <definedName name="COMPRE">#REF!</definedName>
    <definedName name="COMUNIDAD_INDIGENA">#REF!</definedName>
    <definedName name="COMUNIDADES">#REF!</definedName>
    <definedName name="CON_HTA">SUMIFS([81]Auxiliares!$G$1:$G$65536,[81]Auxiliares!$A$1:$A$65536,[81]Auxiliares!$A1,[81]Auxiliares!$J$1:$J$65536,"mo")</definedName>
    <definedName name="CON_HTA_APU">SUMIFS([81]apu!$G$1:$G$65536,[81]apu!$A$1:$A$65536,[81]apu!$A1048576,[81]apu!$M$1:$M$65536,"mo")</definedName>
    <definedName name="Conc3" localSheetId="2">#REF!</definedName>
    <definedName name="Conc3" localSheetId="16">[16]Sábana!#REF!</definedName>
    <definedName name="Conc3">[16]Sábana!#REF!</definedName>
    <definedName name="CONCRETO_2000" localSheetId="2">#REF!</definedName>
    <definedName name="CONCRETO_2000">'[40]Concreto de 2000 psi'!$I$53</definedName>
    <definedName name="CONCRETO_2500" localSheetId="2">#REF!</definedName>
    <definedName name="Concreto_2500" localSheetId="16">#REF!</definedName>
    <definedName name="Concreto_2500">#REF!</definedName>
    <definedName name="CONCRETO_3000" localSheetId="2">#REF!</definedName>
    <definedName name="Concreto_3000">#REF!</definedName>
    <definedName name="CONCRETO_3000_PSI" localSheetId="25">#REF!</definedName>
    <definedName name="CONCRETO_3000_PSI" localSheetId="36">#REF!</definedName>
    <definedName name="CONCRETO_3000_PSI" localSheetId="1">#REF!</definedName>
    <definedName name="CONCRETO_3000_PSI" localSheetId="3">#REF!</definedName>
    <definedName name="CONCRETO_3000_PSI" localSheetId="13">#REF!</definedName>
    <definedName name="CONCRETO_3000_PSI">#REF!</definedName>
    <definedName name="Concreto_4000">#REF!</definedName>
    <definedName name="CONCRETO25" localSheetId="25">#REF!</definedName>
    <definedName name="CONCRETO25" localSheetId="36">#REF!</definedName>
    <definedName name="CONCRETO25">#REF!</definedName>
    <definedName name="Concreto2500v" localSheetId="25">#REF!</definedName>
    <definedName name="Concreto2500v" localSheetId="36">#REF!</definedName>
    <definedName name="Concreto2500v">#REF!</definedName>
    <definedName name="CONCRETO3" localSheetId="25">#REF!</definedName>
    <definedName name="CONCRETO3" localSheetId="36">#REF!</definedName>
    <definedName name="CONCRETO3">#REF!</definedName>
    <definedName name="concreto5" localSheetId="25">#REF!</definedName>
    <definedName name="concreto5" localSheetId="36">#REF!</definedName>
    <definedName name="concreto5">#REF!</definedName>
    <definedName name="Concreto5500v" localSheetId="25">#REF!</definedName>
    <definedName name="Concreto5500v" localSheetId="36">#REF!</definedName>
    <definedName name="Concreto5500v">#REF!</definedName>
    <definedName name="concretomuro" localSheetId="25">#REF!</definedName>
    <definedName name="concretomuro" localSheetId="36">#REF!</definedName>
    <definedName name="concretomuro">#REF!</definedName>
    <definedName name="Concretos">#REF!</definedName>
    <definedName name="CONDI1" localSheetId="25">#REF!</definedName>
    <definedName name="CONDI1" localSheetId="36">#REF!</definedName>
    <definedName name="CONDI1" localSheetId="1">#REF!</definedName>
    <definedName name="CONDI1" localSheetId="3">#REF!</definedName>
    <definedName name="CONDI1" localSheetId="13">#REF!</definedName>
    <definedName name="CONDI1">#REF!</definedName>
    <definedName name="CONSOLIDADO">#REF!</definedName>
    <definedName name="CONSTRUCTOR">#REF!</definedName>
    <definedName name="Consultor" localSheetId="17">[90]Datos!$B$3</definedName>
    <definedName name="Consultor" localSheetId="18">[90]Datos!$B$3</definedName>
    <definedName name="Consultor" localSheetId="19">[90]Datos!$B$3</definedName>
    <definedName name="Consultor" localSheetId="14">[90]Datos!$B$3</definedName>
    <definedName name="Consultor" localSheetId="15">[90]Datos!$B$3</definedName>
    <definedName name="Consultor">[91]Datos!$B$3</definedName>
    <definedName name="contador" hidden="1">1</definedName>
    <definedName name="Contrato" localSheetId="17">[90]Datos!$B$2</definedName>
    <definedName name="Contrato" localSheetId="18">[90]Datos!$B$2</definedName>
    <definedName name="Contrato" localSheetId="19">[90]Datos!$B$2</definedName>
    <definedName name="Contrato" localSheetId="14">[90]Datos!$B$2</definedName>
    <definedName name="Contrato" localSheetId="15">[90]Datos!$B$2</definedName>
    <definedName name="Contrato">[91]Datos!$B$2</definedName>
    <definedName name="COOR" localSheetId="16">'[92]COTAS-'!#REF!</definedName>
    <definedName name="COOR">'[92]COTAS-'!#REF!</definedName>
    <definedName name="Coordinador" localSheetId="17">[90]Datos!$B$6</definedName>
    <definedName name="Coordinador" localSheetId="18">[90]Datos!$B$6</definedName>
    <definedName name="Coordinador" localSheetId="19">[90]Datos!$B$6</definedName>
    <definedName name="Coordinador" localSheetId="14">[90]Datos!$B$6</definedName>
    <definedName name="Coordinador" localSheetId="15">[90]Datos!$B$6</definedName>
    <definedName name="Coordinador">[91]Datos!$B$6</definedName>
    <definedName name="correa.metalica20">[39]Unitarios!$B$32</definedName>
    <definedName name="CosteoConsultoria" localSheetId="25">#REF!</definedName>
    <definedName name="CosteoConsultoria" localSheetId="36">#REF!</definedName>
    <definedName name="CosteoConsultoria" localSheetId="17">#REF!</definedName>
    <definedName name="CosteoConsultoria" localSheetId="18">#REF!</definedName>
    <definedName name="CosteoConsultoria" localSheetId="1">#REF!</definedName>
    <definedName name="CosteoConsultoria" localSheetId="3">#REF!</definedName>
    <definedName name="CosteoConsultoria" localSheetId="13">#REF!</definedName>
    <definedName name="CosteoConsultoria" localSheetId="16">#REF!</definedName>
    <definedName name="CosteoConsultoria">#REF!</definedName>
    <definedName name="CostoDirecto" localSheetId="25">#REF!</definedName>
    <definedName name="CostoDirecto" localSheetId="36">#REF!</definedName>
    <definedName name="CostoDirecto" localSheetId="17">#REF!</definedName>
    <definedName name="CostoDirecto" localSheetId="18">#REF!</definedName>
    <definedName name="CostoDirecto" localSheetId="1">#REF!</definedName>
    <definedName name="CostoDirecto" localSheetId="3">#REF!</definedName>
    <definedName name="CostoDirecto" localSheetId="13">#REF!</definedName>
    <definedName name="CostoDirecto">#REF!</definedName>
    <definedName name="CostoDirectoObra">'[93]COSTEO TOTAL OBRA'!$D$7</definedName>
    <definedName name="Costopérdidas" localSheetId="25">[94]Modelo!#REF!</definedName>
    <definedName name="Costopérdidas" localSheetId="36">[94]Modelo!#REF!</definedName>
    <definedName name="Costopérdidas" localSheetId="17">[95]Modelo!#REF!</definedName>
    <definedName name="Costopérdidas" localSheetId="18">[95]Modelo!#REF!</definedName>
    <definedName name="Costopérdidas" localSheetId="19">[95]Modelo!#REF!</definedName>
    <definedName name="Costopérdidas" localSheetId="14">[95]Modelo!#REF!</definedName>
    <definedName name="Costopérdidas" localSheetId="15">[95]Modelo!#REF!</definedName>
    <definedName name="Costopérdidas" localSheetId="16">[94]Modelo!#REF!</definedName>
    <definedName name="Costopérdidas">[94]Modelo!#REF!</definedName>
    <definedName name="CotizacionARP" localSheetId="25">#REF!</definedName>
    <definedName name="CotizacionARP" localSheetId="36">#REF!</definedName>
    <definedName name="CotizacionARP" localSheetId="17">#REF!</definedName>
    <definedName name="CotizacionARP" localSheetId="18">#REF!</definedName>
    <definedName name="CotizacionARP" localSheetId="1">#REF!</definedName>
    <definedName name="CotizacionARP" localSheetId="3">#REF!</definedName>
    <definedName name="CotizacionARP" localSheetId="13">#REF!</definedName>
    <definedName name="CotizacionARP" localSheetId="16">#REF!</definedName>
    <definedName name="CotizacionARP">#REF!</definedName>
    <definedName name="cp" localSheetId="25">#REF!</definedName>
    <definedName name="cp" localSheetId="36">#REF!</definedName>
    <definedName name="cp" localSheetId="1">#REF!</definedName>
    <definedName name="cp" localSheetId="3">#REF!</definedName>
    <definedName name="cp" localSheetId="13">#REF!</definedName>
    <definedName name="cp">#REF!</definedName>
    <definedName name="CPF" localSheetId="25">#REF!</definedName>
    <definedName name="CPF" localSheetId="36">#REF!</definedName>
    <definedName name="CPF" localSheetId="1">#REF!</definedName>
    <definedName name="CPF" localSheetId="3">#REF!</definedName>
    <definedName name="CPF" localSheetId="13">#REF!</definedName>
    <definedName name="CPF">#REF!</definedName>
    <definedName name="CPoblado" hidden="1">""</definedName>
    <definedName name="CPR" localSheetId="25">#REF!</definedName>
    <definedName name="CPR" localSheetId="36">#REF!</definedName>
    <definedName name="CPR" localSheetId="1">#REF!</definedName>
    <definedName name="CPR" localSheetId="3">#REF!</definedName>
    <definedName name="CPR" localSheetId="13">#REF!</definedName>
    <definedName name="CPR">#REF!</definedName>
    <definedName name="CR">[70]Insumos!$A$22:$A$828</definedName>
    <definedName name="CR.3" localSheetId="16">#REF!</definedName>
    <definedName name="CR.3">#REF!</definedName>
    <definedName name="CR.4">#REF!</definedName>
    <definedName name="cr.63">#REF!</definedName>
    <definedName name="_xlnm.Criteria" localSheetId="25">[2]INSUMOS!#REF!</definedName>
    <definedName name="_xlnm.Criteria" localSheetId="36">[2]INSUMOS!#REF!</definedName>
    <definedName name="_xlnm.Criteria">[2]INSUMOS!#REF!</definedName>
    <definedName name="Criterios_IM" localSheetId="25">[2]INSUMOS!#REF!</definedName>
    <definedName name="Criterios_IM" localSheetId="36">[2]INSUMOS!#REF!</definedName>
    <definedName name="Criterios_IM" localSheetId="16">#REF!</definedName>
    <definedName name="Criterios_IM">[2]INSUMOS!#REF!</definedName>
    <definedName name="Criticos" localSheetId="25">#REF!</definedName>
    <definedName name="Criticos" localSheetId="36">#REF!</definedName>
    <definedName name="Criticos" localSheetId="1">#REF!</definedName>
    <definedName name="Criticos" localSheetId="3">#REF!</definedName>
    <definedName name="Criticos" localSheetId="13">#REF!</definedName>
    <definedName name="Criticos">#REF!</definedName>
    <definedName name="CronogFechaFin">#REF!</definedName>
    <definedName name="CronogFechaInic">#REF!</definedName>
    <definedName name="Cronograma" localSheetId="25">[2]INSUMOS!#REF!</definedName>
    <definedName name="Cronograma" localSheetId="36">[2]INSUMOS!#REF!</definedName>
    <definedName name="Cronograma">[2]INSUMOS!#REF!</definedName>
    <definedName name="CT" localSheetId="25">'[63]CIRCUITOS CODENSA'!#REF!</definedName>
    <definedName name="CT" localSheetId="36">'[63]CIRCUITOS CODENSA'!#REF!</definedName>
    <definedName name="CT" localSheetId="17">'[64]CIRCUITOS CODENSA'!#REF!</definedName>
    <definedName name="CT" localSheetId="18">'[64]CIRCUITOS CODENSA'!#REF!</definedName>
    <definedName name="CT" localSheetId="19">'[64]CIRCUITOS CODENSA'!#REF!</definedName>
    <definedName name="CT" localSheetId="14">'[64]CIRCUITOS CODENSA'!#REF!</definedName>
    <definedName name="CT" localSheetId="15">'[64]CIRCUITOS CODENSA'!#REF!</definedName>
    <definedName name="CT" localSheetId="16">'[92]COTAS-'!#REF!</definedName>
    <definedName name="CT">'[63]CIRCUITOS CODENSA'!#REF!</definedName>
    <definedName name="CU" localSheetId="25">'[63]CIRCUITOS CODENSA'!#REF!</definedName>
    <definedName name="CU" localSheetId="36">'[63]CIRCUITOS CODENSA'!#REF!</definedName>
    <definedName name="CU" localSheetId="17">'[64]CIRCUITOS CODENSA'!#REF!</definedName>
    <definedName name="CU" localSheetId="18">'[64]CIRCUITOS CODENSA'!#REF!</definedName>
    <definedName name="CU" localSheetId="19">'[64]CIRCUITOS CODENSA'!#REF!</definedName>
    <definedName name="CU" localSheetId="14">'[64]CIRCUITOS CODENSA'!#REF!</definedName>
    <definedName name="CU" localSheetId="15">'[64]CIRCUITOS CODENSA'!#REF!</definedName>
    <definedName name="CU">'[63]CIRCUITOS CODENSA'!#REF!</definedName>
    <definedName name="CUA" localSheetId="2">#REF!</definedName>
    <definedName name="CUA">'[96]PRECIOS R'!$G$2:$J$26</definedName>
    <definedName name="CUAD" localSheetId="25">#REF!</definedName>
    <definedName name="CUAD" localSheetId="36">#REF!</definedName>
    <definedName name="CUAD" localSheetId="1">#REF!</definedName>
    <definedName name="CUAD" localSheetId="3">#REF!</definedName>
    <definedName name="CUAD" localSheetId="13">#REF!</definedName>
    <definedName name="CUAD">#REF!</definedName>
    <definedName name="cuad1" localSheetId="25">#REF!</definedName>
    <definedName name="cuad1" localSheetId="36">#REF!</definedName>
    <definedName name="cuad1" localSheetId="1">#REF!</definedName>
    <definedName name="cuad1" localSheetId="3">#REF!</definedName>
    <definedName name="cuad1" localSheetId="13">#REF!</definedName>
    <definedName name="cuad1" localSheetId="16">#REF!</definedName>
    <definedName name="cuad1">#REF!</definedName>
    <definedName name="cuad2" localSheetId="25">#REF!</definedName>
    <definedName name="cuad2" localSheetId="36">#REF!</definedName>
    <definedName name="cuad2" localSheetId="1">#REF!</definedName>
    <definedName name="cuad2" localSheetId="3">#REF!</definedName>
    <definedName name="cuad2" localSheetId="13">#REF!</definedName>
    <definedName name="cuad2">#REF!</definedName>
    <definedName name="cuad3" localSheetId="25">#REF!</definedName>
    <definedName name="cuad3" localSheetId="36">#REF!</definedName>
    <definedName name="cuad3" localSheetId="1">#REF!</definedName>
    <definedName name="cuad3" localSheetId="3">#REF!</definedName>
    <definedName name="cuad3" localSheetId="13">#REF!</definedName>
    <definedName name="cuad3">#REF!</definedName>
    <definedName name="cuad4" localSheetId="25">#REF!</definedName>
    <definedName name="cuad4" localSheetId="36">#REF!</definedName>
    <definedName name="cuad4" localSheetId="1">#REF!</definedName>
    <definedName name="cuad4" localSheetId="3">#REF!</definedName>
    <definedName name="cuad4" localSheetId="13">#REF!</definedName>
    <definedName name="cuad4">#REF!</definedName>
    <definedName name="CUAD5" localSheetId="25">#REF!</definedName>
    <definedName name="CUAD5" localSheetId="36">#REF!</definedName>
    <definedName name="CUAD5" localSheetId="1">#REF!</definedName>
    <definedName name="CUAD5" localSheetId="3">#REF!</definedName>
    <definedName name="CUAD5" localSheetId="13">#REF!</definedName>
    <definedName name="CUAD5">#REF!</definedName>
    <definedName name="cuado" localSheetId="25">#REF!</definedName>
    <definedName name="cuado" localSheetId="36">#REF!</definedName>
    <definedName name="cuado" localSheetId="1">#REF!</definedName>
    <definedName name="cuado" localSheetId="3">#REF!</definedName>
    <definedName name="cuado" localSheetId="13">#REF!</definedName>
    <definedName name="cuado">#REF!</definedName>
    <definedName name="cuadrado" localSheetId="25">#REF!</definedName>
    <definedName name="cuadrado" localSheetId="36">#REF!</definedName>
    <definedName name="cuadrado" localSheetId="1">#REF!</definedName>
    <definedName name="cuadrado" localSheetId="3">#REF!</definedName>
    <definedName name="cuadrado" localSheetId="13">#REF!</definedName>
    <definedName name="cuadrado">#REF!</definedName>
    <definedName name="cuadrilla" localSheetId="17">[48]Cuadrillas!$C$13:$F$43</definedName>
    <definedName name="cuadrilla" localSheetId="18">[48]Cuadrillas!$C$13:$F$43</definedName>
    <definedName name="cuadrilla" localSheetId="19">[48]Cuadrillas!$C$13:$F$43</definedName>
    <definedName name="cuadrilla" localSheetId="14">[48]Cuadrillas!$C$13:$F$43</definedName>
    <definedName name="cuadrilla" localSheetId="15">[48]Cuadrillas!$C$13:$F$43</definedName>
    <definedName name="cuadrilla" localSheetId="2">#REF!</definedName>
    <definedName name="CUADRILLA" localSheetId="16">#REF!</definedName>
    <definedName name="cuadrilla">[49]Cuadrillas!$C$13:$F$43</definedName>
    <definedName name="cuadrilla1">[97]Cuadrillas!$A$15:$A$73</definedName>
    <definedName name="cuadrilla2">[97]Equ!$A$16:$A$59</definedName>
    <definedName name="cuadrilla3">[97]Trans!$A$16:$A$63</definedName>
    <definedName name="cuadrilla4">[97]Mat!$A$12:$A$568</definedName>
    <definedName name="cuadrilla5">[97]Equ!$A$12:$G$59</definedName>
    <definedName name="Cuadrillas" localSheetId="17">#REF!</definedName>
    <definedName name="Cuadrillas" localSheetId="18">#REF!</definedName>
    <definedName name="Cuadrillas" localSheetId="2">#REF!</definedName>
    <definedName name="Cuadrillas" localSheetId="16">#REF!</definedName>
    <definedName name="Cuadrillas">[98]Cuadrillas!$A$11:$I$77</definedName>
    <definedName name="cuadrillas1">[97]Cuadrillas!$A$11:$I$73</definedName>
    <definedName name="CUADRILLASJ">#REF!</definedName>
    <definedName name="cuadro" localSheetId="25">#REF!</definedName>
    <definedName name="cuadro" localSheetId="36">#REF!</definedName>
    <definedName name="cuadro" localSheetId="1">#REF!</definedName>
    <definedName name="cuadro" localSheetId="3">#REF!</definedName>
    <definedName name="cuadro" localSheetId="13">#REF!</definedName>
    <definedName name="cuadro">#REF!</definedName>
    <definedName name="cubierta.residencial">[39]Unitarios!$B$33</definedName>
    <definedName name="CUNET" localSheetId="25">#REF!</definedName>
    <definedName name="CUNET" localSheetId="36">#REF!</definedName>
    <definedName name="CUNET" localSheetId="2" hidden="1">{"via1",#N/A,TRUE,"general";"via2",#N/A,TRUE,"general";"via3",#N/A,TRUE,"general"}</definedName>
    <definedName name="CUNET" localSheetId="1">#REF!</definedName>
    <definedName name="CUNET" localSheetId="3">#REF!</definedName>
    <definedName name="CUNET" localSheetId="13">#REF!</definedName>
    <definedName name="CUNET">#REF!</definedName>
    <definedName name="CUNET_1" localSheetId="25">#REF!</definedName>
    <definedName name="CUNET_1" localSheetId="36">#REF!</definedName>
    <definedName name="CUNET_1" localSheetId="1">#REF!</definedName>
    <definedName name="CUNET_1" localSheetId="3">#REF!</definedName>
    <definedName name="CUNET_1" localSheetId="13">#REF!</definedName>
    <definedName name="CUNET_1">#REF!</definedName>
    <definedName name="cuneta">[39]Unitarios!$B$35</definedName>
    <definedName name="CV" localSheetId="25">#REF!</definedName>
    <definedName name="CV" localSheetId="36">#REF!</definedName>
    <definedName name="cv" localSheetId="2" hidden="1">{"TAB1",#N/A,TRUE,"GENERAL";"TAB2",#N/A,TRUE,"GENERAL";"TAB3",#N/A,TRUE,"GENERAL";"TAB4",#N/A,TRUE,"GENERAL";"TAB5",#N/A,TRUE,"GENERAL"}</definedName>
    <definedName name="CV" localSheetId="1">#REF!</definedName>
    <definedName name="CV" localSheetId="3">#REF!</definedName>
    <definedName name="CV" localSheetId="13">#REF!</definedName>
    <definedName name="CV" localSheetId="16">#REF!</definedName>
    <definedName name="CV">#REF!</definedName>
    <definedName name="cv_1" localSheetId="25">#REF!</definedName>
    <definedName name="cv_1" localSheetId="36">#REF!</definedName>
    <definedName name="cv_1" localSheetId="1">#REF!</definedName>
    <definedName name="cv_1" localSheetId="3">#REF!</definedName>
    <definedName name="cv_1" localSheetId="13">#REF!</definedName>
    <definedName name="cv_1">#REF!</definedName>
    <definedName name="cvfvd" localSheetId="25">#REF!</definedName>
    <definedName name="cvfvd" localSheetId="36">#REF!</definedName>
    <definedName name="cvfvd" localSheetId="2" hidden="1">{"via1",#N/A,TRUE,"general";"via2",#N/A,TRUE,"general";"via3",#N/A,TRUE,"general"}</definedName>
    <definedName name="cvfvd" localSheetId="1">#REF!</definedName>
    <definedName name="cvfvd" localSheetId="3">#REF!</definedName>
    <definedName name="cvfvd" localSheetId="13">#REF!</definedName>
    <definedName name="cvfvd">#REF!</definedName>
    <definedName name="cvfvd_1" localSheetId="25">#REF!</definedName>
    <definedName name="cvfvd_1" localSheetId="36">#REF!</definedName>
    <definedName name="cvfvd_1" localSheetId="1">#REF!</definedName>
    <definedName name="cvfvd_1" localSheetId="3">#REF!</definedName>
    <definedName name="cvfvd_1" localSheetId="13">#REF!</definedName>
    <definedName name="cvfvd_1">#REF!</definedName>
    <definedName name="cvn" localSheetId="25">#REF!</definedName>
    <definedName name="cvn" localSheetId="36">#REF!</definedName>
    <definedName name="cvn" localSheetId="2" hidden="1">{"TAB1",#N/A,TRUE,"GENERAL";"TAB2",#N/A,TRUE,"GENERAL";"TAB3",#N/A,TRUE,"GENERAL";"TAB4",#N/A,TRUE,"GENERAL";"TAB5",#N/A,TRUE,"GENERAL"}</definedName>
    <definedName name="cvn" localSheetId="1">#REF!</definedName>
    <definedName name="cvn" localSheetId="3">#REF!</definedName>
    <definedName name="cvn" localSheetId="13">#REF!</definedName>
    <definedName name="cvn">#REF!</definedName>
    <definedName name="cvn_1" localSheetId="25">#REF!</definedName>
    <definedName name="cvn_1" localSheetId="36">#REF!</definedName>
    <definedName name="cvn_1" localSheetId="1">#REF!</definedName>
    <definedName name="cvn_1" localSheetId="3">#REF!</definedName>
    <definedName name="cvn_1" localSheetId="13">#REF!</definedName>
    <definedName name="cvn_1">#REF!</definedName>
    <definedName name="CVXC" localSheetId="25">#REF!</definedName>
    <definedName name="CVXC" localSheetId="36">#REF!</definedName>
    <definedName name="CVXC" localSheetId="2" hidden="1">{"via1",#N/A,TRUE,"general";"via2",#N/A,TRUE,"general";"via3",#N/A,TRUE,"general"}</definedName>
    <definedName name="CVXC" localSheetId="1">#REF!</definedName>
    <definedName name="CVXC" localSheetId="3">#REF!</definedName>
    <definedName name="CVXC" localSheetId="13">#REF!</definedName>
    <definedName name="CVXC">#REF!</definedName>
    <definedName name="CVXC_1" localSheetId="25">#REF!</definedName>
    <definedName name="CVXC_1" localSheetId="36">#REF!</definedName>
    <definedName name="CVXC_1" localSheetId="1">#REF!</definedName>
    <definedName name="CVXC_1" localSheetId="3">#REF!</definedName>
    <definedName name="CVXC_1" localSheetId="13">#REF!</definedName>
    <definedName name="CVXC_1">#REF!</definedName>
    <definedName name="cx" localSheetId="25">#REF!</definedName>
    <definedName name="cx" localSheetId="36">#REF!</definedName>
    <definedName name="cx" localSheetId="2">#REF!</definedName>
    <definedName name="cx" localSheetId="1">#REF!</definedName>
    <definedName name="cx" localSheetId="3">#REF!</definedName>
    <definedName name="cx" localSheetId="13">#REF!</definedName>
    <definedName name="cx">#REF!</definedName>
    <definedName name="czz" hidden="1">'[20]ETAPA 50 SMMLV'!#REF!</definedName>
    <definedName name="D" localSheetId="25">#REF!</definedName>
    <definedName name="D" localSheetId="36">#REF!</definedName>
    <definedName name="d" localSheetId="2" hidden="1">{"TAB1",#N/A,TRUE,"GENERAL";"TAB2",#N/A,TRUE,"GENERAL";"TAB3",#N/A,TRUE,"GENERAL";"TAB4",#N/A,TRUE,"GENERAL";"TAB5",#N/A,TRUE,"GENERAL"}</definedName>
    <definedName name="D" localSheetId="1">#REF!</definedName>
    <definedName name="D" localSheetId="3">#REF!</definedName>
    <definedName name="D" localSheetId="13">#REF!</definedName>
    <definedName name="D" localSheetId="16">[38]PRECIOS!#REF!</definedName>
    <definedName name="D">#REF!</definedName>
    <definedName name="D.31" localSheetId="25">#REF!</definedName>
    <definedName name="D.31" localSheetId="36">#REF!</definedName>
    <definedName name="D.31" localSheetId="1">#REF!</definedName>
    <definedName name="D.31" localSheetId="3">#REF!</definedName>
    <definedName name="D.31" localSheetId="13">#REF!</definedName>
    <definedName name="D.31" localSheetId="16">#REF!</definedName>
    <definedName name="D.31">#REF!</definedName>
    <definedName name="D.32" localSheetId="25">#REF!</definedName>
    <definedName name="D.32" localSheetId="36">#REF!</definedName>
    <definedName name="D.32" localSheetId="1">#REF!</definedName>
    <definedName name="D.32" localSheetId="3">#REF!</definedName>
    <definedName name="D.32" localSheetId="13">#REF!</definedName>
    <definedName name="D.32" localSheetId="16">#REF!</definedName>
    <definedName name="D.32">#REF!</definedName>
    <definedName name="D.41" localSheetId="25">#REF!</definedName>
    <definedName name="D.41" localSheetId="36">#REF!</definedName>
    <definedName name="D.41" localSheetId="1">#REF!</definedName>
    <definedName name="D.41" localSheetId="3">#REF!</definedName>
    <definedName name="D.41" localSheetId="13">#REF!</definedName>
    <definedName name="D.41" localSheetId="16">#REF!</definedName>
    <definedName name="D.41">#REF!</definedName>
    <definedName name="D.42" localSheetId="25">#REF!</definedName>
    <definedName name="D.42" localSheetId="36">#REF!</definedName>
    <definedName name="D.42" localSheetId="1">#REF!</definedName>
    <definedName name="D.42" localSheetId="3">#REF!</definedName>
    <definedName name="D.42" localSheetId="13">#REF!</definedName>
    <definedName name="D.42" localSheetId="16">#REF!</definedName>
    <definedName name="D.42">#REF!</definedName>
    <definedName name="D.61" localSheetId="25">#REF!</definedName>
    <definedName name="D.61" localSheetId="36">#REF!</definedName>
    <definedName name="D.61" localSheetId="1">#REF!</definedName>
    <definedName name="D.61" localSheetId="3">#REF!</definedName>
    <definedName name="D.61" localSheetId="13">#REF!</definedName>
    <definedName name="D.61" localSheetId="16">#REF!</definedName>
    <definedName name="D.61">#REF!</definedName>
    <definedName name="D.62" localSheetId="25">#REF!</definedName>
    <definedName name="D.62" localSheetId="36">#REF!</definedName>
    <definedName name="D.62" localSheetId="1">#REF!</definedName>
    <definedName name="D.62" localSheetId="3">#REF!</definedName>
    <definedName name="D.62" localSheetId="13">#REF!</definedName>
    <definedName name="D.62" localSheetId="16">#REF!</definedName>
    <definedName name="D.62">#REF!</definedName>
    <definedName name="d_1" localSheetId="25">#REF!</definedName>
    <definedName name="d_1" localSheetId="36">#REF!</definedName>
    <definedName name="d_1" localSheetId="1">#REF!</definedName>
    <definedName name="d_1" localSheetId="3">#REF!</definedName>
    <definedName name="d_1" localSheetId="13">#REF!</definedName>
    <definedName name="d_1">#REF!</definedName>
    <definedName name="DADADAD" localSheetId="17" hidden="1">{#N/A,#N/A,TRUE,"CODIGO DEPENDENCIA"}</definedName>
    <definedName name="DADADAD" localSheetId="18" hidden="1">{#N/A,#N/A,TRUE,"CODIGO DEPENDENCIA"}</definedName>
    <definedName name="DADADAD" localSheetId="19" hidden="1">{#N/A,#N/A,TRUE,"CODIGO DEPENDENCIA"}</definedName>
    <definedName name="DADADAD" localSheetId="14" hidden="1">{#N/A,#N/A,TRUE,"CODIGO DEPENDENCIA"}</definedName>
    <definedName name="DADADAD" localSheetId="15" hidden="1">{#N/A,#N/A,TRUE,"CODIGO DEPENDENCIA"}</definedName>
    <definedName name="DADADAD" localSheetId="1" hidden="1">{#N/A,#N/A,TRUE,"CODIGO DEPENDENCIA"}</definedName>
    <definedName name="DADADAD" localSheetId="3" hidden="1">{#N/A,#N/A,TRUE,"CODIGO DEPENDENCIA"}</definedName>
    <definedName name="DADADAD" localSheetId="13" hidden="1">{#N/A,#N/A,TRUE,"CODIGO DEPENDENCIA"}</definedName>
    <definedName name="DADADAD" localSheetId="16" hidden="1">{#N/A,#N/A,TRUE,"CODIGO DEPENDENCIA"}</definedName>
    <definedName name="DADADAD" hidden="1">{#N/A,#N/A,TRUE,"CODIGO DEPENDENCIA"}</definedName>
    <definedName name="daf" localSheetId="16">#REF!</definedName>
    <definedName name="daf">#REF!</definedName>
    <definedName name="DAFG">#REF!</definedName>
    <definedName name="das">#REF!</definedName>
    <definedName name="DASD" localSheetId="25">#REF!</definedName>
    <definedName name="DASD" localSheetId="36">#REF!</definedName>
    <definedName name="DASD" localSheetId="2" hidden="1">{"TAB1",#N/A,TRUE,"GENERAL";"TAB2",#N/A,TRUE,"GENERAL";"TAB3",#N/A,TRUE,"GENERAL";"TAB4",#N/A,TRUE,"GENERAL";"TAB5",#N/A,TRUE,"GENERAL"}</definedName>
    <definedName name="DASD" localSheetId="1">#REF!</definedName>
    <definedName name="DASD" localSheetId="3">#REF!</definedName>
    <definedName name="DASD" localSheetId="13">#REF!</definedName>
    <definedName name="DASD">#REF!</definedName>
    <definedName name="DASD_1" localSheetId="25">#REF!</definedName>
    <definedName name="DASD_1" localSheetId="36">#REF!</definedName>
    <definedName name="DASD_1" localSheetId="1">#REF!</definedName>
    <definedName name="DASD_1" localSheetId="3">#REF!</definedName>
    <definedName name="DASD_1" localSheetId="13">#REF!</definedName>
    <definedName name="DASD_1">#REF!</definedName>
    <definedName name="Data" localSheetId="25">#REF!</definedName>
    <definedName name="Data" localSheetId="36">#REF!</definedName>
    <definedName name="Data" localSheetId="1">#REF!</definedName>
    <definedName name="Data" localSheetId="3">#REF!</definedName>
    <definedName name="Data" localSheetId="13">#REF!</definedName>
    <definedName name="Data">#REF!</definedName>
    <definedName name="Datos" localSheetId="25">#REF!</definedName>
    <definedName name="Datos" localSheetId="36">#REF!</definedName>
    <definedName name="Datos" localSheetId="2">#REF!</definedName>
    <definedName name="Datos" localSheetId="1">#REF!</definedName>
    <definedName name="Datos" localSheetId="3">#REF!</definedName>
    <definedName name="Datos" localSheetId="13">#REF!</definedName>
    <definedName name="Datos" localSheetId="16">'[99]Base de Diseño'!$A$1:$I$216</definedName>
    <definedName name="Datos">#REF!</definedName>
    <definedName name="DATOS_1" localSheetId="2">#REF!</definedName>
    <definedName name="DATOS_1" localSheetId="16">#REF!</definedName>
    <definedName name="DATOS_1">#REF!</definedName>
    <definedName name="datosx" localSheetId="2">#REF!</definedName>
    <definedName name="datosx">#REF!</definedName>
    <definedName name="dbfdfbi" localSheetId="25">#REF!</definedName>
    <definedName name="dbfdfbi" localSheetId="36">#REF!</definedName>
    <definedName name="dbfdfbi" localSheetId="2" hidden="1">{"TAB1",#N/A,TRUE,"GENERAL";"TAB2",#N/A,TRUE,"GENERAL";"TAB3",#N/A,TRUE,"GENERAL";"TAB4",#N/A,TRUE,"GENERAL";"TAB5",#N/A,TRUE,"GENERAL"}</definedName>
    <definedName name="dbfdfbi" localSheetId="1">#REF!</definedName>
    <definedName name="dbfdfbi" localSheetId="3">#REF!</definedName>
    <definedName name="dbfdfbi" localSheetId="13">#REF!</definedName>
    <definedName name="dbfdfbi">#REF!</definedName>
    <definedName name="dbfdfbi_1" localSheetId="25">#REF!</definedName>
    <definedName name="dbfdfbi_1" localSheetId="36">#REF!</definedName>
    <definedName name="dbfdfbi_1" localSheetId="1">#REF!</definedName>
    <definedName name="dbfdfbi_1" localSheetId="3">#REF!</definedName>
    <definedName name="dbfdfbi_1" localSheetId="13">#REF!</definedName>
    <definedName name="dbfdfbi_1">#REF!</definedName>
    <definedName name="dc" localSheetId="25">#REF!</definedName>
    <definedName name="dc" localSheetId="36">#REF!</definedName>
    <definedName name="dc" localSheetId="2">#REF!</definedName>
    <definedName name="dc" localSheetId="1">#REF!</definedName>
    <definedName name="dc" localSheetId="3">#REF!</definedName>
    <definedName name="dc" localSheetId="13">#REF!</definedName>
    <definedName name="dc">#REF!</definedName>
    <definedName name="DCF" localSheetId="25">#REF!</definedName>
    <definedName name="DCF" localSheetId="36">#REF!</definedName>
    <definedName name="DCF" localSheetId="2">#REF!</definedName>
    <definedName name="DCF" localSheetId="1">#REF!</definedName>
    <definedName name="DCF" localSheetId="3">#REF!</definedName>
    <definedName name="DCF" localSheetId="13">#REF!</definedName>
    <definedName name="DCF">#REF!</definedName>
    <definedName name="DCSDCTV" localSheetId="25">#REF!</definedName>
    <definedName name="DCSDCTV" localSheetId="36">#REF!</definedName>
    <definedName name="DCSDCTV" localSheetId="2" hidden="1">{"via1",#N/A,TRUE,"general";"via2",#N/A,TRUE,"general";"via3",#N/A,TRUE,"general"}</definedName>
    <definedName name="DCSDCTV" localSheetId="1">#REF!</definedName>
    <definedName name="DCSDCTV" localSheetId="3">#REF!</definedName>
    <definedName name="DCSDCTV" localSheetId="13">#REF!</definedName>
    <definedName name="DCSDCTV">#REF!</definedName>
    <definedName name="DCSDCTV_1" localSheetId="25">#REF!</definedName>
    <definedName name="DCSDCTV_1" localSheetId="36">#REF!</definedName>
    <definedName name="DCSDCTV_1" localSheetId="1">#REF!</definedName>
    <definedName name="DCSDCTV_1" localSheetId="3">#REF!</definedName>
    <definedName name="DCSDCTV_1" localSheetId="13">#REF!</definedName>
    <definedName name="DCSDCTV_1">#REF!</definedName>
    <definedName name="DD" localSheetId="25">#REF!</definedName>
    <definedName name="DD" localSheetId="36">#REF!</definedName>
    <definedName name="dd" localSheetId="2">#REF!</definedName>
    <definedName name="DD" localSheetId="1">#REF!</definedName>
    <definedName name="DD" localSheetId="3">#REF!</definedName>
    <definedName name="DD" localSheetId="13">#REF!</definedName>
    <definedName name="DD">#REF!</definedName>
    <definedName name="ddd" localSheetId="25">#REF!</definedName>
    <definedName name="ddd" localSheetId="36">#REF!</definedName>
    <definedName name="ddd" localSheetId="2" hidden="1">{"via1",#N/A,TRUE,"general";"via2",#N/A,TRUE,"general";"via3",#N/A,TRUE,"general"}</definedName>
    <definedName name="ddd" localSheetId="1">#REF!</definedName>
    <definedName name="ddd" localSheetId="3">#REF!</definedName>
    <definedName name="ddd" localSheetId="13">#REF!</definedName>
    <definedName name="ddd">#REF!</definedName>
    <definedName name="ddd_1" localSheetId="25">#REF!</definedName>
    <definedName name="ddd_1" localSheetId="36">#REF!</definedName>
    <definedName name="ddd_1" localSheetId="2">NA()</definedName>
    <definedName name="ddd_1" localSheetId="1">#REF!</definedName>
    <definedName name="ddd_1" localSheetId="3">#REF!</definedName>
    <definedName name="ddd_1" localSheetId="13">#REF!</definedName>
    <definedName name="ddd_1" localSheetId="16">NA()</definedName>
    <definedName name="ddd_1">#REF!</definedName>
    <definedName name="ddd_11">NA()</definedName>
    <definedName name="ddd_12">NA()</definedName>
    <definedName name="ddd_6">NA()</definedName>
    <definedName name="ddd_7">NA()</definedName>
    <definedName name="ddd_8">NA()</definedName>
    <definedName name="ddd_9">NA()</definedName>
    <definedName name="DDDD" localSheetId="2">#REF!</definedName>
    <definedName name="DDDD">[13]APU!#REF!</definedName>
    <definedName name="ddddd" localSheetId="25">#REF!</definedName>
    <definedName name="ddddd" localSheetId="36">#REF!</definedName>
    <definedName name="DDDDD" localSheetId="2">#REF!</definedName>
    <definedName name="ddddd" localSheetId="1">#REF!</definedName>
    <definedName name="ddddd" localSheetId="3">#REF!</definedName>
    <definedName name="ddddd" localSheetId="13">#REF!</definedName>
    <definedName name="ddddd">#REF!</definedName>
    <definedName name="ddddt" localSheetId="25">#REF!</definedName>
    <definedName name="ddddt" localSheetId="36">#REF!</definedName>
    <definedName name="ddddt" localSheetId="2" hidden="1">{"via1",#N/A,TRUE,"general";"via2",#N/A,TRUE,"general";"via3",#N/A,TRUE,"general"}</definedName>
    <definedName name="ddddt" localSheetId="1">#REF!</definedName>
    <definedName name="ddddt" localSheetId="3">#REF!</definedName>
    <definedName name="ddddt" localSheetId="13">#REF!</definedName>
    <definedName name="ddddt">#REF!</definedName>
    <definedName name="ddddt_1" localSheetId="25">#REF!</definedName>
    <definedName name="ddddt_1" localSheetId="36">#REF!</definedName>
    <definedName name="ddddt_1" localSheetId="1">#REF!</definedName>
    <definedName name="ddddt_1" localSheetId="3">#REF!</definedName>
    <definedName name="ddddt_1" localSheetId="13">#REF!</definedName>
    <definedName name="ddddt_1">#REF!</definedName>
    <definedName name="ddewdw" localSheetId="25">#REF!</definedName>
    <definedName name="ddewdw" localSheetId="36">#REF!</definedName>
    <definedName name="ddewdw" localSheetId="2" hidden="1">{"TAB1",#N/A,TRUE,"GENERAL";"TAB2",#N/A,TRUE,"GENERAL";"TAB3",#N/A,TRUE,"GENERAL";"TAB4",#N/A,TRUE,"GENERAL";"TAB5",#N/A,TRUE,"GENERAL"}</definedName>
    <definedName name="ddewdw" localSheetId="1">#REF!</definedName>
    <definedName name="ddewdw" localSheetId="3">#REF!</definedName>
    <definedName name="ddewdw" localSheetId="13">#REF!</definedName>
    <definedName name="ddewdw">#REF!</definedName>
    <definedName name="ddewdw_1" localSheetId="25">#REF!</definedName>
    <definedName name="ddewdw_1" localSheetId="36">#REF!</definedName>
    <definedName name="ddewdw_1" localSheetId="1">#REF!</definedName>
    <definedName name="ddewdw_1" localSheetId="3">#REF!</definedName>
    <definedName name="ddewdw_1" localSheetId="13">#REF!</definedName>
    <definedName name="ddewdw_1">#REF!</definedName>
    <definedName name="ddfdh" localSheetId="25">#REF!</definedName>
    <definedName name="ddfdh" localSheetId="36">#REF!</definedName>
    <definedName name="ddfdh" localSheetId="2" hidden="1">{"TAB1",#N/A,TRUE,"GENERAL";"TAB2",#N/A,TRUE,"GENERAL";"TAB3",#N/A,TRUE,"GENERAL";"TAB4",#N/A,TRUE,"GENERAL";"TAB5",#N/A,TRUE,"GENERAL"}</definedName>
    <definedName name="ddfdh" localSheetId="1">#REF!</definedName>
    <definedName name="ddfdh" localSheetId="3">#REF!</definedName>
    <definedName name="ddfdh" localSheetId="13">#REF!</definedName>
    <definedName name="ddfdh">#REF!</definedName>
    <definedName name="ddfdh_1" localSheetId="25">#REF!</definedName>
    <definedName name="ddfdh_1" localSheetId="36">#REF!</definedName>
    <definedName name="ddfdh_1" localSheetId="1">#REF!</definedName>
    <definedName name="ddfdh_1" localSheetId="3">#REF!</definedName>
    <definedName name="ddfdh_1" localSheetId="13">#REF!</definedName>
    <definedName name="ddfdh_1">#REF!</definedName>
    <definedName name="DDGSDP" localSheetId="25">#REF!</definedName>
    <definedName name="DDGSDP" localSheetId="36">#REF!</definedName>
    <definedName name="DDGSDP" localSheetId="2" hidden="1">{"TAB1",#N/A,TRUE,"GENERAL";"TAB2",#N/A,TRUE,"GENERAL";"TAB3",#N/A,TRUE,"GENERAL";"TAB4",#N/A,TRUE,"GENERAL";"TAB5",#N/A,TRUE,"GENERAL"}</definedName>
    <definedName name="DDGSDP" localSheetId="1">#REF!</definedName>
    <definedName name="DDGSDP" localSheetId="3">#REF!</definedName>
    <definedName name="DDGSDP" localSheetId="13">#REF!</definedName>
    <definedName name="DDGSDP">#REF!</definedName>
    <definedName name="DDGSDP_1" localSheetId="25">#REF!</definedName>
    <definedName name="DDGSDP_1" localSheetId="36">#REF!</definedName>
    <definedName name="DDGSDP_1" localSheetId="1">#REF!</definedName>
    <definedName name="DDGSDP_1" localSheetId="3">#REF!</definedName>
    <definedName name="DDGSDP_1" localSheetId="13">#REF!</definedName>
    <definedName name="DDGSDP_1">#REF!</definedName>
    <definedName name="dds" localSheetId="16">#REF!</definedName>
    <definedName name="dds">#REF!</definedName>
    <definedName name="Dealpb" hidden="1">#REF!</definedName>
    <definedName name="DEC" localSheetId="2">#REF!</definedName>
    <definedName name="DEC">[100]PRECIOS!$G$7</definedName>
    <definedName name="Decision" localSheetId="25">#REF!</definedName>
    <definedName name="Decision" localSheetId="36">#REF!</definedName>
    <definedName name="Decision" localSheetId="1">#REF!</definedName>
    <definedName name="Decision" localSheetId="3">#REF!</definedName>
    <definedName name="Decision" localSheetId="13">#REF!</definedName>
    <definedName name="Decision" localSheetId="16">#REF!</definedName>
    <definedName name="Decision">#REF!</definedName>
    <definedName name="decisión" localSheetId="2">#REF!</definedName>
    <definedName name="decisión">'[84]FIRMAS y DATOS'!$M$1:$M$2</definedName>
    <definedName name="DECSAN" localSheetId="2">#REF!</definedName>
    <definedName name="DECSAN">[23]PRECIOS!$G$7</definedName>
    <definedName name="deded" localSheetId="25">#REF!</definedName>
    <definedName name="deded" localSheetId="36">#REF!</definedName>
    <definedName name="deded" localSheetId="2" hidden="1">{"TAB1",#N/A,TRUE,"GENERAL";"TAB2",#N/A,TRUE,"GENERAL";"TAB3",#N/A,TRUE,"GENERAL";"TAB4",#N/A,TRUE,"GENERAL";"TAB5",#N/A,TRUE,"GENERAL"}</definedName>
    <definedName name="deded" localSheetId="1">#REF!</definedName>
    <definedName name="deded" localSheetId="3">#REF!</definedName>
    <definedName name="deded" localSheetId="13">#REF!</definedName>
    <definedName name="deded">#REF!</definedName>
    <definedName name="deded_1" localSheetId="25">#REF!</definedName>
    <definedName name="deded_1" localSheetId="36">#REF!</definedName>
    <definedName name="deded_1" localSheetId="1">#REF!</definedName>
    <definedName name="deded_1" localSheetId="3">#REF!</definedName>
    <definedName name="deded_1" localSheetId="13">#REF!</definedName>
    <definedName name="deded_1">#REF!</definedName>
    <definedName name="DEF" localSheetId="16">#REF!</definedName>
    <definedName name="DEF">#REF!</definedName>
    <definedName name="defd" localSheetId="25">#REF!</definedName>
    <definedName name="defd" localSheetId="36">#REF!</definedName>
    <definedName name="defd" localSheetId="2" hidden="1">{"via1",#N/A,TRUE,"general";"via2",#N/A,TRUE,"general";"via3",#N/A,TRUE,"general"}</definedName>
    <definedName name="defd" localSheetId="1">#REF!</definedName>
    <definedName name="defd" localSheetId="3">#REF!</definedName>
    <definedName name="defd" localSheetId="13">#REF!</definedName>
    <definedName name="defd">#REF!</definedName>
    <definedName name="defd_1" localSheetId="25">#REF!</definedName>
    <definedName name="defd_1" localSheetId="36">#REF!</definedName>
    <definedName name="defd_1" localSheetId="1">#REF!</definedName>
    <definedName name="defd_1" localSheetId="3">#REF!</definedName>
    <definedName name="defd_1" localSheetId="13">#REF!</definedName>
    <definedName name="defd_1">#REF!</definedName>
    <definedName name="demanto">#REF!</definedName>
    <definedName name="Demolicion_PC_0_6_corte_con_martillo">#REF!</definedName>
    <definedName name="Demolicion_PF_corte_con_martillo">#REF!</definedName>
    <definedName name="Demolicion_PF_corte_disco_martillo">#REF!</definedName>
    <definedName name="Demolicion_PR_corte_con_martillo">#REF!</definedName>
    <definedName name="Demolicion_PR_corte_martillo">#REF!</definedName>
    <definedName name="DEMOLICION_Y_RESTITUCION_PAVIMENTO_FLEXIBLE" localSheetId="25">#REF!</definedName>
    <definedName name="DEMOLICION_Y_RESTITUCION_PAVIMENTO_FLEXIBLE" localSheetId="36">#REF!</definedName>
    <definedName name="DEMOLICION_Y_RESTITUCION_PAVIMENTO_FLEXIBLE" localSheetId="1">#REF!</definedName>
    <definedName name="DEMOLICION_Y_RESTITUCION_PAVIMENTO_FLEXIBLE" localSheetId="3">#REF!</definedName>
    <definedName name="DEMOLICION_Y_RESTITUCION_PAVIMENTO_FLEXIBLE" localSheetId="13">#REF!</definedName>
    <definedName name="DEMOLICION_Y_RESTITUCION_PAVIMENTO_FLEXIBLE">#REF!</definedName>
    <definedName name="DEMOLICIONANDEN" localSheetId="25">#REF!</definedName>
    <definedName name="DEMOLICIONANDEN" localSheetId="36">#REF!</definedName>
    <definedName name="DEMOLICIONANDEN">#REF!</definedName>
    <definedName name="DEMOLICIONES">#REF!</definedName>
    <definedName name="demolicionladrillo" localSheetId="25">#REF!</definedName>
    <definedName name="demolicionladrillo" localSheetId="36">#REF!</definedName>
    <definedName name="demolicionladrillo">#REF!</definedName>
    <definedName name="DEMOLICIONMURO" localSheetId="25">#REF!</definedName>
    <definedName name="DEMOLICIONMURO" localSheetId="36">#REF!</definedName>
    <definedName name="DEMOLICIONMURO">#REF!</definedName>
    <definedName name="demolicionpav" localSheetId="25">#REF!</definedName>
    <definedName name="demolicionpav" localSheetId="36">#REF!</definedName>
    <definedName name="demolicionpav">#REF!</definedName>
    <definedName name="Departamento" localSheetId="25">#REF!</definedName>
    <definedName name="Departamento" localSheetId="36">#REF!</definedName>
    <definedName name="Departamento" localSheetId="1">#REF!</definedName>
    <definedName name="Departamento" localSheetId="3">#REF!</definedName>
    <definedName name="Departamento" localSheetId="13">#REF!</definedName>
    <definedName name="Departamento">#REF!</definedName>
    <definedName name="DEPARTAMENTOS" localSheetId="2">#REF!</definedName>
    <definedName name="departamentos">[41]Listado!$P$3:$P$34</definedName>
    <definedName name="DepreciationPB" hidden="1">#REF!</definedName>
    <definedName name="des">#REF!</definedName>
    <definedName name="DESC_APU" localSheetId="25">IF([81]apu!XFC1="",IF([81]apu!XFD1="",IF([81]apu!XFC1048576="","",[0]!DIRECTO),""),'1.3'!DESCRIPCION_APU)</definedName>
    <definedName name="DESC_APU" localSheetId="36">IF([81]apu!XFC1="",IF([81]apu!XFD1="",IF([81]apu!XFC1048576="","",[0]!DIRECTO),""),'3.2'!DESCRIPCION_APU)</definedName>
    <definedName name="DESC_APU" localSheetId="17">IF([81]apu!XFC1="",IF([81]apu!XFD1="",IF([81]apu!XFC1048576="","",DIRECTO),""),'AIU ESMERALDA'!DESCRIPCION_APU)</definedName>
    <definedName name="DESC_APU" localSheetId="18">IF([81]apu!XFC1="",IF([81]apu!XFD1="",IF([81]apu!XFC1048576="","",[0]!DIRECTO),""),'AIU GETZEN'!DESCRIPCION_APU)</definedName>
    <definedName name="DESC_APU" localSheetId="19">IF([81]apu!XFC1="",IF([81]apu!XFD1="",IF([81]apu!XFC1048576="","",DIRECTO),""),FM_ok!DESCRIPCION_APU)</definedName>
    <definedName name="DESC_APU" localSheetId="14">IF([81]apu!XFC1="",IF([81]apu!XFD1="",IF([81]apu!XFC1048576="","",[0]!DIRECTO),""),'INTERVENTORIA ESMERALDA'!DESCRIPCION_APU)</definedName>
    <definedName name="DESC_APU" localSheetId="15">IF([81]apu!XFC1="",IF([81]apu!XFD1="",IF([81]apu!XFC1048576="","",DIRECTO),""),'INTERVENTORÍA GETZEN'!DESCRIPCION_APU)</definedName>
    <definedName name="DESC_APU" localSheetId="1">IF([81]apu!XFC1="",IF([81]apu!XFD1="",IF([81]apu!XFC1048576="","",DIRECTO),""),'MEMORIA ESMERALDA'!DESCRIPCION_APU)</definedName>
    <definedName name="DESC_APU" localSheetId="3">IF([81]apu!XFC1="",IF([81]apu!XFD1="",IF([81]apu!XFC1048576="","",[0]!DIRECTO),""),'MEMORIA GETZEN'!DESCRIPCION_APU)</definedName>
    <definedName name="DESC_APU" localSheetId="13">IF([81]apu!XFC1="",IF([81]apu!XFD1="",IF([81]apu!XFC1048576="","",DIRECTO),""),MEMORIA_ok!DESCRIPCION_APU)</definedName>
    <definedName name="DESC_APU" localSheetId="16">#N/A</definedName>
    <definedName name="DESC_APU">IF([81]apu!XFC1="",IF([81]apu!XFD1="",IF([81]apu!XFC1048576="","",DIRECTO),""),DESCRIPCION_APU)</definedName>
    <definedName name="DESC_AUX">IF([81]Auxiliares!$A1="",IF([81]Auxiliares!$A1048576="","","DIRECTO:  "&amp;TEXT(ROUNDUP(SUMIF([81]Auxiliares!$A$1:$A$65536,[81]Auxiliares!$A1048576,[81]Auxiliares!$G$1:$G$65536)/2,0),"#,##0")&amp;" / "&amp;VLOOKUP([81]Auxiliares!$A1048576,[81]Insumos!$D$1:$F$65536,3,FALSE)),IF([81]Auxiliares!$A1="","",VLOOKUP([81]Auxiliares!$B1,[81]Insumos!$D$1:$E$65536,2,FALSE)))</definedName>
    <definedName name="DESC1" localSheetId="17">[101]ITEMS!$B$2</definedName>
    <definedName name="DESC1" localSheetId="18">[101]ITEMS!$B$2</definedName>
    <definedName name="DESC1" localSheetId="19">[101]ITEMS!$B$2</definedName>
    <definedName name="DESC1" localSheetId="14">[101]ITEMS!$B$2</definedName>
    <definedName name="DESC1" localSheetId="15">[101]ITEMS!$B$2</definedName>
    <definedName name="DESC1">[102]ITEMS!$B$2</definedName>
    <definedName name="DESC521" localSheetId="17">[103]ITEMS!$B$522</definedName>
    <definedName name="DESC521" localSheetId="18">[103]ITEMS!$B$522</definedName>
    <definedName name="DESC521" localSheetId="19">[103]ITEMS!$B$522</definedName>
    <definedName name="DESC521" localSheetId="14">[103]ITEMS!$B$522</definedName>
    <definedName name="DESC521" localSheetId="15">[103]ITEMS!$B$522</definedName>
    <definedName name="DESC521">[104]ITEMS!$B$522</definedName>
    <definedName name="DESCAPOTE" localSheetId="25">#REF!</definedName>
    <definedName name="DESCAPOTE" localSheetId="36">#REF!</definedName>
    <definedName name="DESCAPOTE" localSheetId="1">#REF!</definedName>
    <definedName name="DESCAPOTE" localSheetId="3">#REF!</definedName>
    <definedName name="DESCAPOTE" localSheetId="13">#REF!</definedName>
    <definedName name="DESCAPOTE" localSheetId="16">#REF!</definedName>
    <definedName name="DESCAPOTE">#REF!</definedName>
    <definedName name="descentralizadas" localSheetId="25">#REF!</definedName>
    <definedName name="descentralizadas" localSheetId="36">#REF!</definedName>
    <definedName name="descentralizadas" localSheetId="1">#REF!</definedName>
    <definedName name="descentralizadas" localSheetId="3">#REF!</definedName>
    <definedName name="descentralizadas" localSheetId="13">#REF!</definedName>
    <definedName name="descentralizadas">#REF!</definedName>
    <definedName name="Descrip_cuadrillas" localSheetId="17">#REF!</definedName>
    <definedName name="Descrip_cuadrillas" localSheetId="18">#REF!</definedName>
    <definedName name="Descrip_cuadrillas" localSheetId="2">#REF!</definedName>
    <definedName name="Descrip_cuadrillas" localSheetId="16">#REF!</definedName>
    <definedName name="Descrip_cuadrillas">[98]Cuadrillas!$A$15:$A$77</definedName>
    <definedName name="Descrip_equipos" localSheetId="17">#REF!</definedName>
    <definedName name="Descrip_equipos" localSheetId="18">#REF!</definedName>
    <definedName name="Descrip_equipos" localSheetId="2">#REF!</definedName>
    <definedName name="Descrip_equipos" localSheetId="16">#REF!</definedName>
    <definedName name="Descrip_equipos">[98]Equ!$A$15:$A$102</definedName>
    <definedName name="Descrip_transporte" localSheetId="17">#REF!</definedName>
    <definedName name="Descrip_transporte" localSheetId="18">#REF!</definedName>
    <definedName name="Descrip_transporte" localSheetId="2">#REF!</definedName>
    <definedName name="Descrip_transporte" localSheetId="16">#REF!</definedName>
    <definedName name="Descrip_transporte">[98]Trans!$A$18:$A$65</definedName>
    <definedName name="DESCRIPCION">#REF!</definedName>
    <definedName name="Descripción" localSheetId="17">#REF!</definedName>
    <definedName name="Descripción" localSheetId="18">#REF!</definedName>
    <definedName name="Descripción" localSheetId="2">#REF!</definedName>
    <definedName name="Descripción" localSheetId="16">#REF!</definedName>
    <definedName name="Descripción">[98]Mat!$A$11:$A$1041</definedName>
    <definedName name="DESCRIPCION_1">#REF!</definedName>
    <definedName name="DESCRIPCION_2">#REF!</definedName>
    <definedName name="DESCRIPCION_APU" localSheetId="25">IF(ISERROR(SEARCH("-",[81]apu!$B1,3)),[0]!INSUMO,'1.3'!ITEM)</definedName>
    <definedName name="DESCRIPCION_APU" localSheetId="36">IF(ISERROR(SEARCH("-",[81]apu!$B1,3)),[0]!INSUMO,'3.2'!ITEM)</definedName>
    <definedName name="DESCRIPCION_APU" localSheetId="17">IF(ISERROR(SEARCH("-",[81]apu!$B1,3)),INSUMO,'AIU ESMERALDA'!item)</definedName>
    <definedName name="DESCRIPCION_APU" localSheetId="18">IF(ISERROR(SEARCH("-",[81]apu!$B1,3)),[0]!INSUMO,'AIU GETZEN'!item)</definedName>
    <definedName name="DESCRIPCION_APU" localSheetId="19">IF(ISERROR(SEARCH("-",[81]apu!$B1,3)),INSUMO,FM_ok!item)</definedName>
    <definedName name="DESCRIPCION_APU" localSheetId="14">IF(ISERROR(SEARCH("-",[81]apu!$B1,3)),[0]!INSUMO,'INTERVENTORIA ESMERALDA'!item)</definedName>
    <definedName name="DESCRIPCION_APU" localSheetId="15">IF(ISERROR(SEARCH("-",[81]apu!$B1,3)),INSUMO,'INTERVENTORÍA GETZEN'!item)</definedName>
    <definedName name="DESCRIPCION_APU" localSheetId="1">#N/A</definedName>
    <definedName name="DESCRIPCION_APU" localSheetId="3">#N/A</definedName>
    <definedName name="DESCRIPCION_APU" localSheetId="13">#N/A</definedName>
    <definedName name="DESCRIPCION_APU" localSheetId="16">#N/A</definedName>
    <definedName name="DESCRIPCION_APU">IF(ISERROR(SEARCH("-",[81]apu!$B1,3)),INSUMO,[0]!ITEM)</definedName>
    <definedName name="DESCRP1" localSheetId="17">[46]DATOS!$D$2</definedName>
    <definedName name="DESCRP1" localSheetId="18">[46]DATOS!$D$2</definedName>
    <definedName name="DESCRP1" localSheetId="19">[46]DATOS!$D$2</definedName>
    <definedName name="DESCRP1" localSheetId="14">[46]DATOS!$D$2</definedName>
    <definedName name="DESCRP1" localSheetId="15">[46]DATOS!$D$2</definedName>
    <definedName name="DESCRP1">[47]DATOS!$D$2</definedName>
    <definedName name="DESCRP2" localSheetId="17">[46]DATOS!$D$3</definedName>
    <definedName name="DESCRP2" localSheetId="18">[46]DATOS!$D$3</definedName>
    <definedName name="DESCRP2" localSheetId="19">[46]DATOS!$D$3</definedName>
    <definedName name="DESCRP2" localSheetId="14">[46]DATOS!$D$3</definedName>
    <definedName name="DESCRP2" localSheetId="15">[46]DATOS!$D$3</definedName>
    <definedName name="DESCRP2">[47]DATOS!$D$3</definedName>
    <definedName name="design" localSheetId="2">#REF!</definedName>
    <definedName name="design">'[105]Design (3)'!$A$12:$CM$71</definedName>
    <definedName name="design2" localSheetId="2">#REF!</definedName>
    <definedName name="design2">[105]Design!$A$24:$CM$66</definedName>
    <definedName name="desmonte" localSheetId="25">#REF!</definedName>
    <definedName name="desmonte" localSheetId="36">#REF!</definedName>
    <definedName name="desmonte" localSheetId="1">#REF!</definedName>
    <definedName name="desmonte" localSheetId="3">#REF!</definedName>
    <definedName name="desmonte" localSheetId="13">#REF!</definedName>
    <definedName name="desmonte">#REF!</definedName>
    <definedName name="DestinoConsultoria" localSheetId="25">#REF!</definedName>
    <definedName name="DestinoConsultoria" localSheetId="36">#REF!</definedName>
    <definedName name="DestinoConsultoria" localSheetId="17">#REF!</definedName>
    <definedName name="DestinoConsultoria" localSheetId="18">#REF!</definedName>
    <definedName name="DestinoConsultoria" localSheetId="1">#REF!</definedName>
    <definedName name="DestinoConsultoria" localSheetId="3">#REF!</definedName>
    <definedName name="DestinoConsultoria" localSheetId="13">#REF!</definedName>
    <definedName name="DestinoConsultoria" localSheetId="16">#REF!</definedName>
    <definedName name="DestinoConsultoria">#REF!</definedName>
    <definedName name="DestinoObra" localSheetId="25">#REF!</definedName>
    <definedName name="DestinoObra" localSheetId="36">#REF!</definedName>
    <definedName name="DestinoObra" localSheetId="17">#REF!</definedName>
    <definedName name="DestinoObra" localSheetId="18">#REF!</definedName>
    <definedName name="DestinoObra" localSheetId="1">#REF!</definedName>
    <definedName name="DestinoObra" localSheetId="3">#REF!</definedName>
    <definedName name="DestinoObra" localSheetId="13">#REF!</definedName>
    <definedName name="DestinoObra">#REF!</definedName>
    <definedName name="dewd" hidden="1">#REF!</definedName>
    <definedName name="df" localSheetId="25">#REF!</definedName>
    <definedName name="df" localSheetId="36">#REF!</definedName>
    <definedName name="df" localSheetId="1">#REF!</definedName>
    <definedName name="df" localSheetId="3">#REF!</definedName>
    <definedName name="df" localSheetId="13">#REF!</definedName>
    <definedName name="df">#REF!</definedName>
    <definedName name="dfa" localSheetId="25">#REF!</definedName>
    <definedName name="dfa" localSheetId="36">#REF!</definedName>
    <definedName name="dfa" localSheetId="2" hidden="1">{"TAB1",#N/A,TRUE,"GENERAL";"TAB2",#N/A,TRUE,"GENERAL";"TAB3",#N/A,TRUE,"GENERAL";"TAB4",#N/A,TRUE,"GENERAL";"TAB5",#N/A,TRUE,"GENERAL"}</definedName>
    <definedName name="dfa" localSheetId="1">#REF!</definedName>
    <definedName name="dfa" localSheetId="3">#REF!</definedName>
    <definedName name="dfa" localSheetId="13">#REF!</definedName>
    <definedName name="dfa">#REF!</definedName>
    <definedName name="dfa_1" localSheetId="25">#REF!</definedName>
    <definedName name="dfa_1" localSheetId="36">#REF!</definedName>
    <definedName name="dfa_1" localSheetId="1">#REF!</definedName>
    <definedName name="dfa_1" localSheetId="3">#REF!</definedName>
    <definedName name="dfa_1" localSheetId="13">#REF!</definedName>
    <definedName name="dfa_1">#REF!</definedName>
    <definedName name="dfasd" localSheetId="25">#REF!</definedName>
    <definedName name="dfasd" localSheetId="36">#REF!</definedName>
    <definedName name="dfasd" localSheetId="2" hidden="1">{"TAB1",#N/A,TRUE,"GENERAL";"TAB2",#N/A,TRUE,"GENERAL";"TAB3",#N/A,TRUE,"GENERAL";"TAB4",#N/A,TRUE,"GENERAL";"TAB5",#N/A,TRUE,"GENERAL"}</definedName>
    <definedName name="dfasd" localSheetId="1">#REF!</definedName>
    <definedName name="dfasd" localSheetId="3">#REF!</definedName>
    <definedName name="dfasd" localSheetId="13">#REF!</definedName>
    <definedName name="dfasd">#REF!</definedName>
    <definedName name="dfasd_1" localSheetId="25">#REF!</definedName>
    <definedName name="dfasd_1" localSheetId="36">#REF!</definedName>
    <definedName name="dfasd_1" localSheetId="1">#REF!</definedName>
    <definedName name="dfasd_1" localSheetId="3">#REF!</definedName>
    <definedName name="dfasd_1" localSheetId="13">#REF!</definedName>
    <definedName name="dfasd_1">#REF!</definedName>
    <definedName name="dfasfdasdfadsfasdfas" localSheetId="25">[43]Insumos!#REF!</definedName>
    <definedName name="dfasfdasdfadsfasdfas" localSheetId="36">[43]Insumos!#REF!</definedName>
    <definedName name="dfasfdasdfadsfasdfas">[43]Insumos!#REF!</definedName>
    <definedName name="DFBNJ" localSheetId="25">#REF!</definedName>
    <definedName name="DFBNJ" localSheetId="36">#REF!</definedName>
    <definedName name="DFBNJ" localSheetId="2" hidden="1">{"via1",#N/A,TRUE,"general";"via2",#N/A,TRUE,"general";"via3",#N/A,TRUE,"general"}</definedName>
    <definedName name="DFBNJ" localSheetId="1">#REF!</definedName>
    <definedName name="DFBNJ" localSheetId="3">#REF!</definedName>
    <definedName name="DFBNJ" localSheetId="13">#REF!</definedName>
    <definedName name="DFBNJ">#REF!</definedName>
    <definedName name="DFBNJ_1" localSheetId="25">#REF!</definedName>
    <definedName name="DFBNJ_1" localSheetId="36">#REF!</definedName>
    <definedName name="DFBNJ_1" localSheetId="1">#REF!</definedName>
    <definedName name="DFBNJ_1" localSheetId="3">#REF!</definedName>
    <definedName name="DFBNJ_1" localSheetId="13">#REF!</definedName>
    <definedName name="DFBNJ_1">#REF!</definedName>
    <definedName name="dfdfdfd" localSheetId="1" hidden="1">{"TAB1",#N/A,TRUE,"GENERAL";"TAB2",#N/A,TRUE,"GENERAL";"TAB3",#N/A,TRUE,"GENERAL";"TAB4",#N/A,TRUE,"GENERAL";"TAB5",#N/A,TRUE,"GENERAL"}</definedName>
    <definedName name="dfdfdfd" localSheetId="3" hidden="1">{"TAB1",#N/A,TRUE,"GENERAL";"TAB2",#N/A,TRUE,"GENERAL";"TAB3",#N/A,TRUE,"GENERAL";"TAB4",#N/A,TRUE,"GENERAL";"TAB5",#N/A,TRUE,"GENERAL"}</definedName>
    <definedName name="dfdfdfd" hidden="1">{"TAB1",#N/A,TRUE,"GENERAL";"TAB2",#N/A,TRUE,"GENERAL";"TAB3",#N/A,TRUE,"GENERAL";"TAB4",#N/A,TRUE,"GENERAL";"TAB5",#N/A,TRUE,"GENERAL"}</definedName>
    <definedName name="dfds" localSheetId="25">#REF!</definedName>
    <definedName name="dfds" localSheetId="36">#REF!</definedName>
    <definedName name="dfds" localSheetId="2" hidden="1">{"TAB1",#N/A,TRUE,"GENERAL";"TAB2",#N/A,TRUE,"GENERAL";"TAB3",#N/A,TRUE,"GENERAL";"TAB4",#N/A,TRUE,"GENERAL";"TAB5",#N/A,TRUE,"GENERAL"}</definedName>
    <definedName name="dfds" localSheetId="1">#REF!</definedName>
    <definedName name="dfds" localSheetId="3">#REF!</definedName>
    <definedName name="dfds" localSheetId="13">#REF!</definedName>
    <definedName name="dfds">#REF!</definedName>
    <definedName name="dfds_1" localSheetId="25">#REF!</definedName>
    <definedName name="dfds_1" localSheetId="36">#REF!</definedName>
    <definedName name="dfds_1" localSheetId="1">#REF!</definedName>
    <definedName name="dfds_1" localSheetId="3">#REF!</definedName>
    <definedName name="dfds_1" localSheetId="13">#REF!</definedName>
    <definedName name="dfds_1">#REF!</definedName>
    <definedName name="dfdsfi" localSheetId="25">#REF!</definedName>
    <definedName name="dfdsfi" localSheetId="36">#REF!</definedName>
    <definedName name="dfdsfi" localSheetId="2" hidden="1">{"via1",#N/A,TRUE,"general";"via2",#N/A,TRUE,"general";"via3",#N/A,TRUE,"general"}</definedName>
    <definedName name="dfdsfi" localSheetId="1">#REF!</definedName>
    <definedName name="dfdsfi" localSheetId="3">#REF!</definedName>
    <definedName name="dfdsfi" localSheetId="13">#REF!</definedName>
    <definedName name="dfdsfi">#REF!</definedName>
    <definedName name="dfdsfi_1" localSheetId="25">#REF!</definedName>
    <definedName name="dfdsfi_1" localSheetId="36">#REF!</definedName>
    <definedName name="dfdsfi_1" localSheetId="1">#REF!</definedName>
    <definedName name="dfdsfi_1" localSheetId="3">#REF!</definedName>
    <definedName name="dfdsfi_1" localSheetId="13">#REF!</definedName>
    <definedName name="dfdsfi_1">#REF!</definedName>
    <definedName name="dffffe" localSheetId="25">#REF!</definedName>
    <definedName name="dffffe" localSheetId="36">#REF!</definedName>
    <definedName name="dffffe" localSheetId="2" hidden="1">{"TAB1",#N/A,TRUE,"GENERAL";"TAB2",#N/A,TRUE,"GENERAL";"TAB3",#N/A,TRUE,"GENERAL";"TAB4",#N/A,TRUE,"GENERAL";"TAB5",#N/A,TRUE,"GENERAL"}</definedName>
    <definedName name="dffffe" localSheetId="1">#REF!</definedName>
    <definedName name="dffffe" localSheetId="3">#REF!</definedName>
    <definedName name="dffffe" localSheetId="13">#REF!</definedName>
    <definedName name="dffffe">#REF!</definedName>
    <definedName name="dffffe_1" localSheetId="25">#REF!</definedName>
    <definedName name="dffffe_1" localSheetId="36">#REF!</definedName>
    <definedName name="dffffe_1" localSheetId="1">#REF!</definedName>
    <definedName name="dffffe_1" localSheetId="3">#REF!</definedName>
    <definedName name="dffffe_1" localSheetId="13">#REF!</definedName>
    <definedName name="dffffe_1">#REF!</definedName>
    <definedName name="DFG" localSheetId="25">#REF!</definedName>
    <definedName name="DFG" localSheetId="36">#REF!</definedName>
    <definedName name="DFG" localSheetId="2" hidden="1">{"via1",#N/A,TRUE,"general";"via2",#N/A,TRUE,"general";"via3",#N/A,TRUE,"general"}</definedName>
    <definedName name="DFG" localSheetId="1">#REF!</definedName>
    <definedName name="DFG" localSheetId="3">#REF!</definedName>
    <definedName name="DFG" localSheetId="13">#REF!</definedName>
    <definedName name="DFG">#REF!</definedName>
    <definedName name="DFG_1" localSheetId="25">#REF!</definedName>
    <definedName name="DFG_1" localSheetId="36">#REF!</definedName>
    <definedName name="DFG_1" localSheetId="1">#REF!</definedName>
    <definedName name="DFG_1" localSheetId="3">#REF!</definedName>
    <definedName name="DFG_1" localSheetId="13">#REF!</definedName>
    <definedName name="DFG_1">#REF!</definedName>
    <definedName name="DFGBHJ" localSheetId="25">#REF!</definedName>
    <definedName name="DFGBHJ" localSheetId="36">#REF!</definedName>
    <definedName name="DFGBHJ" localSheetId="2" hidden="1">{"via1",#N/A,TRUE,"general";"via2",#N/A,TRUE,"general";"via3",#N/A,TRUE,"general"}</definedName>
    <definedName name="DFGBHJ" localSheetId="1">#REF!</definedName>
    <definedName name="DFGBHJ" localSheetId="3">#REF!</definedName>
    <definedName name="DFGBHJ" localSheetId="13">#REF!</definedName>
    <definedName name="DFGBHJ">#REF!</definedName>
    <definedName name="DFGBHJ_1" localSheetId="25">#REF!</definedName>
    <definedName name="DFGBHJ_1" localSheetId="36">#REF!</definedName>
    <definedName name="DFGBHJ_1" localSheetId="1">#REF!</definedName>
    <definedName name="DFGBHJ_1" localSheetId="3">#REF!</definedName>
    <definedName name="DFGBHJ_1" localSheetId="13">#REF!</definedName>
    <definedName name="DFGBHJ_1">#REF!</definedName>
    <definedName name="DFGDFG" localSheetId="25">#REF!</definedName>
    <definedName name="DFGDFG" localSheetId="36">#REF!</definedName>
    <definedName name="DFGDFG" localSheetId="2" hidden="1">{"via1",#N/A,TRUE,"general";"via2",#N/A,TRUE,"general";"via3",#N/A,TRUE,"general"}</definedName>
    <definedName name="DFGDFG" localSheetId="1">#REF!</definedName>
    <definedName name="DFGDFG" localSheetId="3">#REF!</definedName>
    <definedName name="DFGDFG" localSheetId="13">#REF!</definedName>
    <definedName name="DFGDFG">#REF!</definedName>
    <definedName name="DFGDFG_1" localSheetId="25">#REF!</definedName>
    <definedName name="DFGDFG_1" localSheetId="36">#REF!</definedName>
    <definedName name="DFGDFG_1" localSheetId="1">#REF!</definedName>
    <definedName name="DFGDFG_1" localSheetId="3">#REF!</definedName>
    <definedName name="DFGDFG_1" localSheetId="13">#REF!</definedName>
    <definedName name="DFGDFG_1">#REF!</definedName>
    <definedName name="DFGDYYB" localSheetId="25">#REF!</definedName>
    <definedName name="DFGDYYB" localSheetId="36">#REF!</definedName>
    <definedName name="DFGDYYB" localSheetId="2" hidden="1">{"TAB1",#N/A,TRUE,"GENERAL";"TAB2",#N/A,TRUE,"GENERAL";"TAB3",#N/A,TRUE,"GENERAL";"TAB4",#N/A,TRUE,"GENERAL";"TAB5",#N/A,TRUE,"GENERAL"}</definedName>
    <definedName name="DFGDYYB" localSheetId="1">#REF!</definedName>
    <definedName name="DFGDYYB" localSheetId="3">#REF!</definedName>
    <definedName name="DFGDYYB" localSheetId="13">#REF!</definedName>
    <definedName name="DFGDYYB">#REF!</definedName>
    <definedName name="DFGDYYB_1" localSheetId="25">#REF!</definedName>
    <definedName name="DFGDYYB_1" localSheetId="36">#REF!</definedName>
    <definedName name="DFGDYYB_1" localSheetId="1">#REF!</definedName>
    <definedName name="DFGDYYB_1" localSheetId="3">#REF!</definedName>
    <definedName name="DFGDYYB_1" localSheetId="13">#REF!</definedName>
    <definedName name="DFGDYYB_1">#REF!</definedName>
    <definedName name="dfgf" localSheetId="25">#REF!</definedName>
    <definedName name="dfgf" localSheetId="36">#REF!</definedName>
    <definedName name="dfgf" localSheetId="2" hidden="1">{"via1",#N/A,TRUE,"general";"via2",#N/A,TRUE,"general";"via3",#N/A,TRUE,"general"}</definedName>
    <definedName name="dfgf" localSheetId="1">#REF!</definedName>
    <definedName name="dfgf" localSheetId="3">#REF!</definedName>
    <definedName name="dfgf" localSheetId="13">#REF!</definedName>
    <definedName name="dfgf">#REF!</definedName>
    <definedName name="dfgf_1" localSheetId="25">#REF!</definedName>
    <definedName name="dfgf_1" localSheetId="36">#REF!</definedName>
    <definedName name="dfgf_1" localSheetId="1">#REF!</definedName>
    <definedName name="dfgf_1" localSheetId="3">#REF!</definedName>
    <definedName name="dfgf_1" localSheetId="13">#REF!</definedName>
    <definedName name="dfgf_1">#REF!</definedName>
    <definedName name="DFGFBOP" localSheetId="25">#REF!</definedName>
    <definedName name="DFGFBOP" localSheetId="36">#REF!</definedName>
    <definedName name="DFGFBOP" localSheetId="2" hidden="1">{"TAB1",#N/A,TRUE,"GENERAL";"TAB2",#N/A,TRUE,"GENERAL";"TAB3",#N/A,TRUE,"GENERAL";"TAB4",#N/A,TRUE,"GENERAL";"TAB5",#N/A,TRUE,"GENERAL"}</definedName>
    <definedName name="DFGFBOP" localSheetId="1">#REF!</definedName>
    <definedName name="DFGFBOP" localSheetId="3">#REF!</definedName>
    <definedName name="DFGFBOP" localSheetId="13">#REF!</definedName>
    <definedName name="DFGFBOP">#REF!</definedName>
    <definedName name="DFGFBOP_1" localSheetId="25">#REF!</definedName>
    <definedName name="DFGFBOP_1" localSheetId="36">#REF!</definedName>
    <definedName name="DFGFBOP_1" localSheetId="1">#REF!</definedName>
    <definedName name="DFGFBOP_1" localSheetId="3">#REF!</definedName>
    <definedName name="DFGFBOP_1" localSheetId="13">#REF!</definedName>
    <definedName name="DFGFBOP_1">#REF!</definedName>
    <definedName name="DFGFDG" localSheetId="25">#REF!</definedName>
    <definedName name="DFGFDG" localSheetId="36">#REF!</definedName>
    <definedName name="DFGFDG" localSheetId="2" hidden="1">{"TAB1",#N/A,TRUE,"GENERAL";"TAB2",#N/A,TRUE,"GENERAL";"TAB3",#N/A,TRUE,"GENERAL";"TAB4",#N/A,TRUE,"GENERAL";"TAB5",#N/A,TRUE,"GENERAL"}</definedName>
    <definedName name="DFGFDG" localSheetId="1">#REF!</definedName>
    <definedName name="DFGFDG" localSheetId="3">#REF!</definedName>
    <definedName name="DFGFDG" localSheetId="13">#REF!</definedName>
    <definedName name="DFGFDG">#REF!</definedName>
    <definedName name="DFGFDG_1" localSheetId="25">#REF!</definedName>
    <definedName name="DFGFDG_1" localSheetId="36">#REF!</definedName>
    <definedName name="DFGFDG_1" localSheetId="1">#REF!</definedName>
    <definedName name="DFGFDG_1" localSheetId="3">#REF!</definedName>
    <definedName name="DFGFDG_1" localSheetId="13">#REF!</definedName>
    <definedName name="DFGFDG_1">#REF!</definedName>
    <definedName name="dfghjk">#REF!</definedName>
    <definedName name="DFGV" localSheetId="25">#REF!</definedName>
    <definedName name="DFGV" localSheetId="36">#REF!</definedName>
    <definedName name="DFGV" localSheetId="2" hidden="1">{"TAB1",#N/A,TRUE,"GENERAL";"TAB2",#N/A,TRUE,"GENERAL";"TAB3",#N/A,TRUE,"GENERAL";"TAB4",#N/A,TRUE,"GENERAL";"TAB5",#N/A,TRUE,"GENERAL"}</definedName>
    <definedName name="DFGV" localSheetId="1">#REF!</definedName>
    <definedName name="DFGV" localSheetId="3">#REF!</definedName>
    <definedName name="DFGV" localSheetId="13">#REF!</definedName>
    <definedName name="DFGV">#REF!</definedName>
    <definedName name="DFGV_1" localSheetId="25">#REF!</definedName>
    <definedName name="DFGV_1" localSheetId="36">#REF!</definedName>
    <definedName name="DFGV_1" localSheetId="1">#REF!</definedName>
    <definedName name="DFGV_1" localSheetId="3">#REF!</definedName>
    <definedName name="DFGV_1" localSheetId="13">#REF!</definedName>
    <definedName name="DFGV_1">#REF!</definedName>
    <definedName name="dfgypuj" localSheetId="25">#REF!</definedName>
    <definedName name="dfgypuj" localSheetId="36">#REF!</definedName>
    <definedName name="dfgypuj" localSheetId="2" hidden="1">{"TAB1",#N/A,TRUE,"GENERAL";"TAB2",#N/A,TRUE,"GENERAL";"TAB3",#N/A,TRUE,"GENERAL";"TAB4",#N/A,TRUE,"GENERAL";"TAB5",#N/A,TRUE,"GENERAL"}</definedName>
    <definedName name="dfgypuj" localSheetId="1">#REF!</definedName>
    <definedName name="dfgypuj" localSheetId="3">#REF!</definedName>
    <definedName name="dfgypuj" localSheetId="13">#REF!</definedName>
    <definedName name="dfgypuj">#REF!</definedName>
    <definedName name="dfgypuj_1" localSheetId="25">#REF!</definedName>
    <definedName name="dfgypuj_1" localSheetId="36">#REF!</definedName>
    <definedName name="dfgypuj_1" localSheetId="1">#REF!</definedName>
    <definedName name="dfgypuj_1" localSheetId="3">#REF!</definedName>
    <definedName name="dfgypuj_1" localSheetId="13">#REF!</definedName>
    <definedName name="dfgypuj_1">#REF!</definedName>
    <definedName name="dfh" localSheetId="25">#REF!</definedName>
    <definedName name="dfh" localSheetId="36">#REF!</definedName>
    <definedName name="dfh" localSheetId="2" hidden="1">{"TAB1",#N/A,TRUE,"GENERAL";"TAB2",#N/A,TRUE,"GENERAL";"TAB3",#N/A,TRUE,"GENERAL";"TAB4",#N/A,TRUE,"GENERAL";"TAB5",#N/A,TRUE,"GENERAL"}</definedName>
    <definedName name="dfh" localSheetId="1">#REF!</definedName>
    <definedName name="dfh" localSheetId="3">#REF!</definedName>
    <definedName name="dfh" localSheetId="13">#REF!</definedName>
    <definedName name="dfh">#REF!</definedName>
    <definedName name="dfh_1" localSheetId="25">#REF!</definedName>
    <definedName name="dfh_1" localSheetId="36">#REF!</definedName>
    <definedName name="dfh_1" localSheetId="1">#REF!</definedName>
    <definedName name="dfh_1" localSheetId="3">#REF!</definedName>
    <definedName name="dfh_1" localSheetId="13">#REF!</definedName>
    <definedName name="dfh_1">#REF!</definedName>
    <definedName name="dfhdr" localSheetId="25">#REF!</definedName>
    <definedName name="dfhdr" localSheetId="36">#REF!</definedName>
    <definedName name="dfhdr" localSheetId="2" hidden="1">{"via1",#N/A,TRUE,"general";"via2",#N/A,TRUE,"general";"via3",#N/A,TRUE,"general"}</definedName>
    <definedName name="dfhdr" localSheetId="1">#REF!</definedName>
    <definedName name="dfhdr" localSheetId="3">#REF!</definedName>
    <definedName name="dfhdr" localSheetId="13">#REF!</definedName>
    <definedName name="dfhdr">#REF!</definedName>
    <definedName name="dfhdr_1" localSheetId="25">#REF!</definedName>
    <definedName name="dfhdr_1" localSheetId="36">#REF!</definedName>
    <definedName name="dfhdr_1" localSheetId="1">#REF!</definedName>
    <definedName name="dfhdr_1" localSheetId="3">#REF!</definedName>
    <definedName name="dfhdr_1" localSheetId="13">#REF!</definedName>
    <definedName name="dfhdr_1">#REF!</definedName>
    <definedName name="dfhgh" localSheetId="25">#REF!</definedName>
    <definedName name="dfhgh" localSheetId="36">#REF!</definedName>
    <definedName name="dfhgh" localSheetId="2" hidden="1">{"via1",#N/A,TRUE,"general";"via2",#N/A,TRUE,"general";"via3",#N/A,TRUE,"general"}</definedName>
    <definedName name="dfhgh" localSheetId="1">#REF!</definedName>
    <definedName name="dfhgh" localSheetId="3">#REF!</definedName>
    <definedName name="dfhgh" localSheetId="13">#REF!</definedName>
    <definedName name="dfhgh">#REF!</definedName>
    <definedName name="dfhgh_1" localSheetId="25">#REF!</definedName>
    <definedName name="dfhgh_1" localSheetId="36">#REF!</definedName>
    <definedName name="dfhgh_1" localSheetId="1">#REF!</definedName>
    <definedName name="dfhgh_1" localSheetId="3">#REF!</definedName>
    <definedName name="dfhgh_1" localSheetId="13">#REF!</definedName>
    <definedName name="dfhgh_1">#REF!</definedName>
    <definedName name="dfj" localSheetId="25">#REF!</definedName>
    <definedName name="dfj" localSheetId="36">#REF!</definedName>
    <definedName name="dfj" localSheetId="2" hidden="1">{"via1",#N/A,TRUE,"general";"via2",#N/A,TRUE,"general";"via3",#N/A,TRUE,"general"}</definedName>
    <definedName name="dfj" localSheetId="1">#REF!</definedName>
    <definedName name="dfj" localSheetId="3">#REF!</definedName>
    <definedName name="dfj" localSheetId="13">#REF!</definedName>
    <definedName name="dfj">#REF!</definedName>
    <definedName name="dfj_1" localSheetId="25">#REF!</definedName>
    <definedName name="dfj_1" localSheetId="36">#REF!</definedName>
    <definedName name="dfj_1" localSheetId="1">#REF!</definedName>
    <definedName name="dfj_1" localSheetId="3">#REF!</definedName>
    <definedName name="dfj_1" localSheetId="13">#REF!</definedName>
    <definedName name="dfj_1">#REF!</definedName>
    <definedName name="DFRFRF" localSheetId="25">#REF!</definedName>
    <definedName name="DFRFRF" localSheetId="36">#REF!</definedName>
    <definedName name="DFRFRF" localSheetId="2" hidden="1">{"via1",#N/A,TRUE,"general";"via2",#N/A,TRUE,"general";"via3",#N/A,TRUE,"general"}</definedName>
    <definedName name="DFRFRF" localSheetId="1">#REF!</definedName>
    <definedName name="DFRFRF" localSheetId="3">#REF!</definedName>
    <definedName name="DFRFRF" localSheetId="13">#REF!</definedName>
    <definedName name="DFRFRF">#REF!</definedName>
    <definedName name="DFRFRF_1" localSheetId="25">#REF!</definedName>
    <definedName name="DFRFRF_1" localSheetId="36">#REF!</definedName>
    <definedName name="DFRFRF_1" localSheetId="1">#REF!</definedName>
    <definedName name="DFRFRF_1" localSheetId="3">#REF!</definedName>
    <definedName name="DFRFRF_1" localSheetId="13">#REF!</definedName>
    <definedName name="DFRFRF_1">#REF!</definedName>
    <definedName name="DFVUI" localSheetId="25">#REF!</definedName>
    <definedName name="DFVUI" localSheetId="36">#REF!</definedName>
    <definedName name="DFVUI" localSheetId="2" hidden="1">{"via1",#N/A,TRUE,"general";"via2",#N/A,TRUE,"general";"via3",#N/A,TRUE,"general"}</definedName>
    <definedName name="DFVUI" localSheetId="1">#REF!</definedName>
    <definedName name="DFVUI" localSheetId="3">#REF!</definedName>
    <definedName name="DFVUI" localSheetId="13">#REF!</definedName>
    <definedName name="DFVUI">#REF!</definedName>
    <definedName name="DFVUI_1" localSheetId="25">#REF!</definedName>
    <definedName name="DFVUI_1" localSheetId="36">#REF!</definedName>
    <definedName name="DFVUI_1" localSheetId="1">#REF!</definedName>
    <definedName name="DFVUI_1" localSheetId="3">#REF!</definedName>
    <definedName name="DFVUI_1" localSheetId="13">#REF!</definedName>
    <definedName name="DFVUI_1">#REF!</definedName>
    <definedName name="dg" localSheetId="25">#REF!</definedName>
    <definedName name="dg" localSheetId="36">#REF!</definedName>
    <definedName name="dg" localSheetId="2" hidden="1">{"via1",#N/A,TRUE,"general";"via2",#N/A,TRUE,"general";"via3",#N/A,TRUE,"general"}</definedName>
    <definedName name="dg" localSheetId="1">#REF!</definedName>
    <definedName name="dg" localSheetId="3">#REF!</definedName>
    <definedName name="dg" localSheetId="13">#REF!</definedName>
    <definedName name="dg">#REF!</definedName>
    <definedName name="dg_1" localSheetId="25">#REF!</definedName>
    <definedName name="dg_1" localSheetId="36">#REF!</definedName>
    <definedName name="dg_1" localSheetId="1">#REF!</definedName>
    <definedName name="dg_1" localSheetId="3">#REF!</definedName>
    <definedName name="dg_1" localSheetId="13">#REF!</definedName>
    <definedName name="dg_1">#REF!</definedName>
    <definedName name="dgdgr" localSheetId="25">#REF!</definedName>
    <definedName name="dgdgr" localSheetId="36">#REF!</definedName>
    <definedName name="dgdgr" localSheetId="2" hidden="1">{"via1",#N/A,TRUE,"general";"via2",#N/A,TRUE,"general";"via3",#N/A,TRUE,"general"}</definedName>
    <definedName name="dgdgr" localSheetId="1">#REF!</definedName>
    <definedName name="dgdgr" localSheetId="3">#REF!</definedName>
    <definedName name="dgdgr" localSheetId="13">#REF!</definedName>
    <definedName name="dgdgr">#REF!</definedName>
    <definedName name="dgdgr_1" localSheetId="25">#REF!</definedName>
    <definedName name="dgdgr_1" localSheetId="36">#REF!</definedName>
    <definedName name="dgdgr_1" localSheetId="1">#REF!</definedName>
    <definedName name="dgdgr_1" localSheetId="3">#REF!</definedName>
    <definedName name="dgdgr_1" localSheetId="13">#REF!</definedName>
    <definedName name="dgdgr_1">#REF!</definedName>
    <definedName name="dgfd" localSheetId="25">#REF!</definedName>
    <definedName name="dgfd" localSheetId="36">#REF!</definedName>
    <definedName name="dgfd" localSheetId="2" hidden="1">{"TAB1",#N/A,TRUE,"GENERAL";"TAB2",#N/A,TRUE,"GENERAL";"TAB3",#N/A,TRUE,"GENERAL";"TAB4",#N/A,TRUE,"GENERAL";"TAB5",#N/A,TRUE,"GENERAL"}</definedName>
    <definedName name="dgfd" localSheetId="1">#REF!</definedName>
    <definedName name="dgfd" localSheetId="3">#REF!</definedName>
    <definedName name="dgfd" localSheetId="13">#REF!</definedName>
    <definedName name="dgfd">#REF!</definedName>
    <definedName name="dgfd_1" localSheetId="25">#REF!</definedName>
    <definedName name="dgfd_1" localSheetId="36">#REF!</definedName>
    <definedName name="dgfd_1" localSheetId="1">#REF!</definedName>
    <definedName name="dgfd_1" localSheetId="3">#REF!</definedName>
    <definedName name="dgfd_1" localSheetId="13">#REF!</definedName>
    <definedName name="dgfd_1">#REF!</definedName>
    <definedName name="DGFDFVSDF" localSheetId="25">#REF!</definedName>
    <definedName name="DGFDFVSDF" localSheetId="36">#REF!</definedName>
    <definedName name="DGFDFVSDF" localSheetId="2" hidden="1">{"via1",#N/A,TRUE,"general";"via2",#N/A,TRUE,"general";"via3",#N/A,TRUE,"general"}</definedName>
    <definedName name="DGFDFVSDF" localSheetId="1">#REF!</definedName>
    <definedName name="DGFDFVSDF" localSheetId="3">#REF!</definedName>
    <definedName name="DGFDFVSDF" localSheetId="13">#REF!</definedName>
    <definedName name="DGFDFVSDF">#REF!</definedName>
    <definedName name="DGFDFVSDF_1" localSheetId="25">#REF!</definedName>
    <definedName name="DGFDFVSDF_1" localSheetId="36">#REF!</definedName>
    <definedName name="DGFDFVSDF_1" localSheetId="1">#REF!</definedName>
    <definedName name="DGFDFVSDF_1" localSheetId="3">#REF!</definedName>
    <definedName name="DGFDFVSDF_1" localSheetId="13">#REF!</definedName>
    <definedName name="DGFDFVSDF_1">#REF!</definedName>
    <definedName name="dgfdg" localSheetId="25">#REF!</definedName>
    <definedName name="dgfdg" localSheetId="36">#REF!</definedName>
    <definedName name="dgfdg" localSheetId="2" hidden="1">{"via1",#N/A,TRUE,"general";"via2",#N/A,TRUE,"general";"via3",#N/A,TRUE,"general"}</definedName>
    <definedName name="dgfdg" localSheetId="1">#REF!</definedName>
    <definedName name="dgfdg" localSheetId="3">#REF!</definedName>
    <definedName name="dgfdg" localSheetId="13">#REF!</definedName>
    <definedName name="dgfdg">#REF!</definedName>
    <definedName name="dgfdg_1" localSheetId="25">#REF!</definedName>
    <definedName name="dgfdg_1" localSheetId="36">#REF!</definedName>
    <definedName name="dgfdg_1" localSheetId="1">#REF!</definedName>
    <definedName name="dgfdg_1" localSheetId="3">#REF!</definedName>
    <definedName name="dgfdg_1" localSheetId="13">#REF!</definedName>
    <definedName name="dgfdg_1">#REF!</definedName>
    <definedName name="DGFG" localSheetId="25">#REF!</definedName>
    <definedName name="DGFG" localSheetId="36">#REF!</definedName>
    <definedName name="DGFG" localSheetId="2" hidden="1">{"via1",#N/A,TRUE,"general";"via2",#N/A,TRUE,"general";"via3",#N/A,TRUE,"general"}</definedName>
    <definedName name="DGFG" localSheetId="1">#REF!</definedName>
    <definedName name="DGFG" localSheetId="3">#REF!</definedName>
    <definedName name="DGFG" localSheetId="13">#REF!</definedName>
    <definedName name="DGFG">#REF!</definedName>
    <definedName name="DGFG_1" localSheetId="25">#REF!</definedName>
    <definedName name="DGFG_1" localSheetId="36">#REF!</definedName>
    <definedName name="DGFG_1" localSheetId="1">#REF!</definedName>
    <definedName name="DGFG_1" localSheetId="3">#REF!</definedName>
    <definedName name="DGFG_1" localSheetId="13">#REF!</definedName>
    <definedName name="DGFG_1">#REF!</definedName>
    <definedName name="dgfsado" localSheetId="25">#REF!</definedName>
    <definedName name="dgfsado" localSheetId="36">#REF!</definedName>
    <definedName name="dgfsado" localSheetId="2" hidden="1">{"TAB1",#N/A,TRUE,"GENERAL";"TAB2",#N/A,TRUE,"GENERAL";"TAB3",#N/A,TRUE,"GENERAL";"TAB4",#N/A,TRUE,"GENERAL";"TAB5",#N/A,TRUE,"GENERAL"}</definedName>
    <definedName name="dgfsado" localSheetId="1">#REF!</definedName>
    <definedName name="dgfsado" localSheetId="3">#REF!</definedName>
    <definedName name="dgfsado" localSheetId="13">#REF!</definedName>
    <definedName name="dgfsado">#REF!</definedName>
    <definedName name="dgfsado_1" localSheetId="25">#REF!</definedName>
    <definedName name="dgfsado_1" localSheetId="36">#REF!</definedName>
    <definedName name="dgfsado_1" localSheetId="1">#REF!</definedName>
    <definedName name="dgfsado_1" localSheetId="3">#REF!</definedName>
    <definedName name="dgfsado_1" localSheetId="13">#REF!</definedName>
    <definedName name="dgfsado_1">#REF!</definedName>
    <definedName name="dgrdeb" localSheetId="25">#REF!</definedName>
    <definedName name="dgrdeb" localSheetId="36">#REF!</definedName>
    <definedName name="dgrdeb" localSheetId="2" hidden="1">{"TAB1",#N/A,TRUE,"GENERAL";"TAB2",#N/A,TRUE,"GENERAL";"TAB3",#N/A,TRUE,"GENERAL";"TAB4",#N/A,TRUE,"GENERAL";"TAB5",#N/A,TRUE,"GENERAL"}</definedName>
    <definedName name="dgrdeb" localSheetId="1">#REF!</definedName>
    <definedName name="dgrdeb" localSheetId="3">#REF!</definedName>
    <definedName name="dgrdeb" localSheetId="13">#REF!</definedName>
    <definedName name="dgrdeb">#REF!</definedName>
    <definedName name="dgrdeb_1" localSheetId="25">#REF!</definedName>
    <definedName name="dgrdeb_1" localSheetId="36">#REF!</definedName>
    <definedName name="dgrdeb_1" localSheetId="1">#REF!</definedName>
    <definedName name="dgrdeb_1" localSheetId="3">#REF!</definedName>
    <definedName name="dgrdeb_1" localSheetId="13">#REF!</definedName>
    <definedName name="dgrdeb_1">#REF!</definedName>
    <definedName name="dgreg" localSheetId="25">#REF!</definedName>
    <definedName name="dgreg" localSheetId="36">#REF!</definedName>
    <definedName name="dgreg" localSheetId="2" hidden="1">{"via1",#N/A,TRUE,"general";"via2",#N/A,TRUE,"general";"via3",#N/A,TRUE,"general"}</definedName>
    <definedName name="dgreg" localSheetId="1">#REF!</definedName>
    <definedName name="dgreg" localSheetId="3">#REF!</definedName>
    <definedName name="dgreg" localSheetId="13">#REF!</definedName>
    <definedName name="dgreg">#REF!</definedName>
    <definedName name="dgreg_1" localSheetId="25">#REF!</definedName>
    <definedName name="dgreg_1" localSheetId="36">#REF!</definedName>
    <definedName name="dgreg_1" localSheetId="1">#REF!</definedName>
    <definedName name="dgreg_1" localSheetId="3">#REF!</definedName>
    <definedName name="dgreg_1" localSheetId="13">#REF!</definedName>
    <definedName name="dgreg_1">#REF!</definedName>
    <definedName name="DGXDH">#REF!</definedName>
    <definedName name="DH" localSheetId="25">#REF!</definedName>
    <definedName name="DH" localSheetId="36">#REF!</definedName>
    <definedName name="DH" localSheetId="2" hidden="1">{"via1",#N/A,TRUE,"general";"via2",#N/A,TRUE,"general";"via3",#N/A,TRUE,"general"}</definedName>
    <definedName name="DH" localSheetId="1">#REF!</definedName>
    <definedName name="DH" localSheetId="3">#REF!</definedName>
    <definedName name="DH" localSheetId="13">#REF!</definedName>
    <definedName name="DH">#REF!</definedName>
    <definedName name="DH_1" localSheetId="25">#REF!</definedName>
    <definedName name="DH_1" localSheetId="36">#REF!</definedName>
    <definedName name="DH_1" localSheetId="1">#REF!</definedName>
    <definedName name="DH_1" localSheetId="3">#REF!</definedName>
    <definedName name="DH_1" localSheetId="13">#REF!</definedName>
    <definedName name="DH_1">#REF!</definedName>
    <definedName name="dhdth" localSheetId="25">#REF!</definedName>
    <definedName name="dhdth" localSheetId="36">#REF!</definedName>
    <definedName name="dhdth" localSheetId="2" hidden="1">{"TAB1",#N/A,TRUE,"GENERAL";"TAB2",#N/A,TRUE,"GENERAL";"TAB3",#N/A,TRUE,"GENERAL";"TAB4",#N/A,TRUE,"GENERAL";"TAB5",#N/A,TRUE,"GENERAL"}</definedName>
    <definedName name="dhdth" localSheetId="1">#REF!</definedName>
    <definedName name="dhdth" localSheetId="3">#REF!</definedName>
    <definedName name="dhdth" localSheetId="13">#REF!</definedName>
    <definedName name="dhdth">#REF!</definedName>
    <definedName name="dhdth_1" localSheetId="25">#REF!</definedName>
    <definedName name="dhdth_1" localSheetId="36">#REF!</definedName>
    <definedName name="dhdth_1" localSheetId="1">#REF!</definedName>
    <definedName name="dhdth_1" localSheetId="3">#REF!</definedName>
    <definedName name="dhdth_1" localSheetId="13">#REF!</definedName>
    <definedName name="dhdth_1">#REF!</definedName>
    <definedName name="DHF">#REF!</definedName>
    <definedName name="dhgh" localSheetId="25">#REF!</definedName>
    <definedName name="dhgh" localSheetId="36">#REF!</definedName>
    <definedName name="dhgh" localSheetId="2" hidden="1">{"via1",#N/A,TRUE,"general";"via2",#N/A,TRUE,"general";"via3",#N/A,TRUE,"general"}</definedName>
    <definedName name="dhgh" localSheetId="1">#REF!</definedName>
    <definedName name="dhgh" localSheetId="3">#REF!</definedName>
    <definedName name="dhgh" localSheetId="13">#REF!</definedName>
    <definedName name="dhgh">#REF!</definedName>
    <definedName name="dhgh_1" localSheetId="25">#REF!</definedName>
    <definedName name="dhgh_1" localSheetId="36">#REF!</definedName>
    <definedName name="dhgh_1" localSheetId="1">#REF!</definedName>
    <definedName name="dhgh_1" localSheetId="3">#REF!</definedName>
    <definedName name="dhgh_1" localSheetId="13">#REF!</definedName>
    <definedName name="dhgh_1">#REF!</definedName>
    <definedName name="di" localSheetId="25">#REF!</definedName>
    <definedName name="di" localSheetId="36">#REF!</definedName>
    <definedName name="di" localSheetId="2">#REF!</definedName>
    <definedName name="di" localSheetId="1">#REF!</definedName>
    <definedName name="di" localSheetId="3">#REF!</definedName>
    <definedName name="di" localSheetId="13">#REF!</definedName>
    <definedName name="di">#REF!</definedName>
    <definedName name="DIA" localSheetId="25">#REF!</definedName>
    <definedName name="DIA" localSheetId="36">#REF!</definedName>
    <definedName name="DIA">#REF!</definedName>
    <definedName name="diametros">[106]Hoja2!$A$21:$A$29</definedName>
    <definedName name="Diana" localSheetId="1" hidden="1">{"TAB1",#N/A,TRUE,"GENERAL";"TAB2",#N/A,TRUE,"GENERAL";"TAB3",#N/A,TRUE,"GENERAL";"TAB4",#N/A,TRUE,"GENERAL";"TAB5",#N/A,TRUE,"GENERAL"}</definedName>
    <definedName name="Diana" localSheetId="3" hidden="1">{"TAB1",#N/A,TRUE,"GENERAL";"TAB2",#N/A,TRUE,"GENERAL";"TAB3",#N/A,TRUE,"GENERAL";"TAB4",#N/A,TRUE,"GENERAL";"TAB5",#N/A,TRUE,"GENERAL"}</definedName>
    <definedName name="Diana" hidden="1">{"TAB1",#N/A,TRUE,"GENERAL";"TAB2",#N/A,TRUE,"GENERAL";"TAB3",#N/A,TRUE,"GENERAL";"TAB4",#N/A,TRUE,"GENERAL";"TAB5",#N/A,TRUE,"GENERAL"}</definedName>
    <definedName name="diario" localSheetId="25">#REF!</definedName>
    <definedName name="diario" localSheetId="36">#REF!</definedName>
    <definedName name="diario" localSheetId="1">#REF!</definedName>
    <definedName name="diario" localSheetId="3">#REF!</definedName>
    <definedName name="diario" localSheetId="13">#REF!</definedName>
    <definedName name="diario" localSheetId="16">#REF!</definedName>
    <definedName name="diario">#REF!</definedName>
    <definedName name="DIC" localSheetId="25">#REF!</definedName>
    <definedName name="DIC" localSheetId="36">#REF!</definedName>
    <definedName name="DIC" localSheetId="1">#REF!</definedName>
    <definedName name="DIC" localSheetId="3">#REF!</definedName>
    <definedName name="DIC" localSheetId="13">#REF!</definedName>
    <definedName name="DIC">#REF!</definedName>
    <definedName name="diego" localSheetId="2">#REF!</definedName>
    <definedName name="diego">[65]Hoja1!$G$5</definedName>
    <definedName name="diego1" localSheetId="25">#REF!</definedName>
    <definedName name="diego1" localSheetId="36">#REF!</definedName>
    <definedName name="diego1" localSheetId="1">#REF!</definedName>
    <definedName name="diego1" localSheetId="3">#REF!</definedName>
    <definedName name="diego1" localSheetId="13">#REF!</definedName>
    <definedName name="diego1" localSheetId="16">#REF!</definedName>
    <definedName name="diego1">#REF!</definedName>
    <definedName name="DifConsultoriaFM" localSheetId="25">#REF!</definedName>
    <definedName name="DifConsultoriaFM" localSheetId="36">#REF!</definedName>
    <definedName name="DifConsultoriaFM" localSheetId="17">#REF!</definedName>
    <definedName name="DifConsultoriaFM" localSheetId="18">#REF!</definedName>
    <definedName name="DifConsultoriaFM" localSheetId="1">#REF!</definedName>
    <definedName name="DifConsultoriaFM" localSheetId="3">#REF!</definedName>
    <definedName name="DifConsultoriaFM" localSheetId="13">#REF!</definedName>
    <definedName name="DifConsultoriaFM">#REF!</definedName>
    <definedName name="DIRECCIÓN" localSheetId="2">#REF!</definedName>
    <definedName name="DIRECCIÓN">'[84]FIRMAS y DATOS'!$E:$E</definedName>
    <definedName name="DIRECCIONES_TERRITORIALES">#REF!</definedName>
    <definedName name="DIRECTO" localSheetId="16">"DIRECTO:  "&amp;TEXT(ROUNDUP(SUMIF(#REF!,#REF!,#REF!)/2,0),"#,##0")&amp;" / "&amp;VLOOKUP(#REF!,'[107]Ppto completo'!$D:$F,3,FALSE)</definedName>
    <definedName name="DIRECTO">"DIRECTO:  "&amp;TEXT(ROUNDUP(SUMIF([81]apu!$A$1:$A$65536,[81]apu!$A1048576,[81]apu!$G$1:$G$65536)/2,0),"#,##0")&amp;" / "&amp;VLOOKUP([81]apu!$A1048576,'[81]Ppto completo'!$D$1:$F$65536,3,FALSE)</definedName>
    <definedName name="DIRECTO1" localSheetId="17">[108]APU!$U$132</definedName>
    <definedName name="DIRECTO1" localSheetId="18">[108]APU!$U$132</definedName>
    <definedName name="DIRECTO1" localSheetId="19">[108]APU!$U$132</definedName>
    <definedName name="DIRECTO1" localSheetId="14">[108]APU!$U$132</definedName>
    <definedName name="DIRECTO1" localSheetId="15">[108]APU!$U$132</definedName>
    <definedName name="DIRECTO1">[109]APU!$U$132</definedName>
    <definedName name="DIRECTO10" localSheetId="17">[108]APU!$U$681</definedName>
    <definedName name="DIRECTO10" localSheetId="18">[108]APU!$U$681</definedName>
    <definedName name="DIRECTO10" localSheetId="19">[108]APU!$U$681</definedName>
    <definedName name="DIRECTO10" localSheetId="14">[108]APU!$U$681</definedName>
    <definedName name="DIRECTO10" localSheetId="15">[108]APU!$U$681</definedName>
    <definedName name="DIRECTO10">[109]APU!$U$681</definedName>
    <definedName name="DIRECTO100" localSheetId="17">[108]APU!$U$6171</definedName>
    <definedName name="DIRECTO100" localSheetId="18">[108]APU!$U$6171</definedName>
    <definedName name="DIRECTO100" localSheetId="19">[108]APU!$U$6171</definedName>
    <definedName name="DIRECTO100" localSheetId="14">[108]APU!$U$6171</definedName>
    <definedName name="DIRECTO100" localSheetId="15">[108]APU!$U$6171</definedName>
    <definedName name="DIRECTO100">[109]APU!$U$6171</definedName>
    <definedName name="DIRECTO101" localSheetId="17">[108]APU!$U$6232</definedName>
    <definedName name="DIRECTO101" localSheetId="18">[108]APU!$U$6232</definedName>
    <definedName name="DIRECTO101" localSheetId="19">[108]APU!$U$6232</definedName>
    <definedName name="DIRECTO101" localSheetId="14">[108]APU!$U$6232</definedName>
    <definedName name="DIRECTO101" localSheetId="15">[108]APU!$U$6232</definedName>
    <definedName name="DIRECTO101">[109]APU!$U$6232</definedName>
    <definedName name="DIRECTO102" localSheetId="17">[108]APU!$U$6293</definedName>
    <definedName name="DIRECTO102" localSheetId="18">[108]APU!$U$6293</definedName>
    <definedName name="DIRECTO102" localSheetId="19">[108]APU!$U$6293</definedName>
    <definedName name="DIRECTO102" localSheetId="14">[108]APU!$U$6293</definedName>
    <definedName name="DIRECTO102" localSheetId="15">[108]APU!$U$6293</definedName>
    <definedName name="DIRECTO102">[109]APU!$U$6293</definedName>
    <definedName name="DIRECTO103" localSheetId="17">[108]APU!$U$6354</definedName>
    <definedName name="DIRECTO103" localSheetId="18">[108]APU!$U$6354</definedName>
    <definedName name="DIRECTO103" localSheetId="19">[108]APU!$U$6354</definedName>
    <definedName name="DIRECTO103" localSheetId="14">[108]APU!$U$6354</definedName>
    <definedName name="DIRECTO103" localSheetId="15">[108]APU!$U$6354</definedName>
    <definedName name="DIRECTO103">[109]APU!$U$6354</definedName>
    <definedName name="DIRECTO104" localSheetId="17">[108]APU!$U$6415</definedName>
    <definedName name="DIRECTO104" localSheetId="18">[108]APU!$U$6415</definedName>
    <definedName name="DIRECTO104" localSheetId="19">[108]APU!$U$6415</definedName>
    <definedName name="DIRECTO104" localSheetId="14">[108]APU!$U$6415</definedName>
    <definedName name="DIRECTO104" localSheetId="15">[108]APU!$U$6415</definedName>
    <definedName name="DIRECTO104">[109]APU!$U$6415</definedName>
    <definedName name="DIRECTO105" localSheetId="17">[108]APU!$U$6476</definedName>
    <definedName name="DIRECTO105" localSheetId="18">[108]APU!$U$6476</definedName>
    <definedName name="DIRECTO105" localSheetId="19">[108]APU!$U$6476</definedName>
    <definedName name="DIRECTO105" localSheetId="14">[108]APU!$U$6476</definedName>
    <definedName name="DIRECTO105" localSheetId="15">[108]APU!$U$6476</definedName>
    <definedName name="DIRECTO105">[109]APU!$U$6476</definedName>
    <definedName name="DIRECTO11" localSheetId="17">[108]APU!$U$742</definedName>
    <definedName name="DIRECTO11" localSheetId="18">[108]APU!$U$742</definedName>
    <definedName name="DIRECTO11" localSheetId="19">[108]APU!$U$742</definedName>
    <definedName name="DIRECTO11" localSheetId="14">[108]APU!$U$742</definedName>
    <definedName name="DIRECTO11" localSheetId="15">[108]APU!$U$742</definedName>
    <definedName name="DIRECTO11">[109]APU!$U$742</definedName>
    <definedName name="DIRECTO12" localSheetId="17">[108]APU!$U$803</definedName>
    <definedName name="DIRECTO12" localSheetId="18">[108]APU!$U$803</definedName>
    <definedName name="DIRECTO12" localSheetId="19">[108]APU!$U$803</definedName>
    <definedName name="DIRECTO12" localSheetId="14">[108]APU!$U$803</definedName>
    <definedName name="DIRECTO12" localSheetId="15">[108]APU!$U$803</definedName>
    <definedName name="DIRECTO12">[109]APU!$U$803</definedName>
    <definedName name="DIRECTO124" localSheetId="17">[108]APU!$U$7635</definedName>
    <definedName name="DIRECTO124" localSheetId="18">[108]APU!$U$7635</definedName>
    <definedName name="DIRECTO124" localSheetId="19">[108]APU!$U$7635</definedName>
    <definedName name="DIRECTO124" localSheetId="14">[108]APU!$U$7635</definedName>
    <definedName name="DIRECTO124" localSheetId="15">[108]APU!$U$7635</definedName>
    <definedName name="DIRECTO124">[109]APU!$U$7635</definedName>
    <definedName name="DIRECTO125" localSheetId="17">[108]APU!$U$7696</definedName>
    <definedName name="DIRECTO125" localSheetId="18">[108]APU!$U$7696</definedName>
    <definedName name="DIRECTO125" localSheetId="19">[108]APU!$U$7696</definedName>
    <definedName name="DIRECTO125" localSheetId="14">[108]APU!$U$7696</definedName>
    <definedName name="DIRECTO125" localSheetId="15">[108]APU!$U$7696</definedName>
    <definedName name="DIRECTO125">[109]APU!$U$7696</definedName>
    <definedName name="DIRECTO126" localSheetId="17">[108]APU!$U$7757</definedName>
    <definedName name="DIRECTO126" localSheetId="18">[108]APU!$U$7757</definedName>
    <definedName name="DIRECTO126" localSheetId="19">[108]APU!$U$7757</definedName>
    <definedName name="DIRECTO126" localSheetId="14">[108]APU!$U$7757</definedName>
    <definedName name="DIRECTO126" localSheetId="15">[108]APU!$U$7757</definedName>
    <definedName name="DIRECTO126">[109]APU!$U$7757</definedName>
    <definedName name="DIRECTO127" localSheetId="17">[108]APU!$U$7818</definedName>
    <definedName name="DIRECTO127" localSheetId="18">[108]APU!$U$7818</definedName>
    <definedName name="DIRECTO127" localSheetId="19">[108]APU!$U$7818</definedName>
    <definedName name="DIRECTO127" localSheetId="14">[108]APU!$U$7818</definedName>
    <definedName name="DIRECTO127" localSheetId="15">[108]APU!$U$7818</definedName>
    <definedName name="DIRECTO127">[109]APU!$U$7818</definedName>
    <definedName name="DIRECTO128" localSheetId="17">[108]APU!$U$7879</definedName>
    <definedName name="DIRECTO128" localSheetId="18">[108]APU!$U$7879</definedName>
    <definedName name="DIRECTO128" localSheetId="19">[108]APU!$U$7879</definedName>
    <definedName name="DIRECTO128" localSheetId="14">[108]APU!$U$7879</definedName>
    <definedName name="DIRECTO128" localSheetId="15">[108]APU!$U$7879</definedName>
    <definedName name="DIRECTO128">[109]APU!$U$7879</definedName>
    <definedName name="DIRECTO129" localSheetId="17">[108]APU!$U$7940</definedName>
    <definedName name="DIRECTO129" localSheetId="18">[108]APU!$U$7940</definedName>
    <definedName name="DIRECTO129" localSheetId="19">[108]APU!$U$7940</definedName>
    <definedName name="DIRECTO129" localSheetId="14">[108]APU!$U$7940</definedName>
    <definedName name="DIRECTO129" localSheetId="15">[108]APU!$U$7940</definedName>
    <definedName name="DIRECTO129">[109]APU!$U$7940</definedName>
    <definedName name="DIRECTO13" localSheetId="17">[108]APU!$U$864</definedName>
    <definedName name="DIRECTO13" localSheetId="18">[108]APU!$U$864</definedName>
    <definedName name="DIRECTO13" localSheetId="19">[108]APU!$U$864</definedName>
    <definedName name="DIRECTO13" localSheetId="14">[108]APU!$U$864</definedName>
    <definedName name="DIRECTO13" localSheetId="15">[108]APU!$U$864</definedName>
    <definedName name="DIRECTO13">[109]APU!$U$864</definedName>
    <definedName name="DIRECTO130" localSheetId="17">[108]APU!$U$8001</definedName>
    <definedName name="DIRECTO130" localSheetId="18">[108]APU!$U$8001</definedName>
    <definedName name="DIRECTO130" localSheetId="19">[108]APU!$U$8001</definedName>
    <definedName name="DIRECTO130" localSheetId="14">[108]APU!$U$8001</definedName>
    <definedName name="DIRECTO130" localSheetId="15">[108]APU!$U$8001</definedName>
    <definedName name="DIRECTO130">[109]APU!$U$8001</definedName>
    <definedName name="DIRECTO131" localSheetId="17">[108]APU!$U$8062</definedName>
    <definedName name="DIRECTO131" localSheetId="18">[108]APU!$U$8062</definedName>
    <definedName name="DIRECTO131" localSheetId="19">[108]APU!$U$8062</definedName>
    <definedName name="DIRECTO131" localSheetId="14">[108]APU!$U$8062</definedName>
    <definedName name="DIRECTO131" localSheetId="15">[108]APU!$U$8062</definedName>
    <definedName name="DIRECTO131">[109]APU!$U$8062</definedName>
    <definedName name="DIRECTO132" localSheetId="17">[108]APU!$U$8123</definedName>
    <definedName name="DIRECTO132" localSheetId="18">[108]APU!$U$8123</definedName>
    <definedName name="DIRECTO132" localSheetId="19">[108]APU!$U$8123</definedName>
    <definedName name="DIRECTO132" localSheetId="14">[108]APU!$U$8123</definedName>
    <definedName name="DIRECTO132" localSheetId="15">[108]APU!$U$8123</definedName>
    <definedName name="DIRECTO132">[109]APU!$U$8123</definedName>
    <definedName name="DIRECTO133" localSheetId="17">[108]APU!$U$8184</definedName>
    <definedName name="DIRECTO133" localSheetId="18">[108]APU!$U$8184</definedName>
    <definedName name="DIRECTO133" localSheetId="19">[108]APU!$U$8184</definedName>
    <definedName name="DIRECTO133" localSheetId="14">[108]APU!$U$8184</definedName>
    <definedName name="DIRECTO133" localSheetId="15">[108]APU!$U$8184</definedName>
    <definedName name="DIRECTO133">[109]APU!$U$8184</definedName>
    <definedName name="DIRECTO134" localSheetId="17">[108]APU!$U$8245</definedName>
    <definedName name="DIRECTO134" localSheetId="18">[108]APU!$U$8245</definedName>
    <definedName name="DIRECTO134" localSheetId="19">[108]APU!$U$8245</definedName>
    <definedName name="DIRECTO134" localSheetId="14">[108]APU!$U$8245</definedName>
    <definedName name="DIRECTO134" localSheetId="15">[108]APU!$U$8245</definedName>
    <definedName name="DIRECTO134">[109]APU!$U$8245</definedName>
    <definedName name="DIRECTO14" localSheetId="17">[108]APU!$U$925</definedName>
    <definedName name="DIRECTO14" localSheetId="18">[108]APU!$U$925</definedName>
    <definedName name="DIRECTO14" localSheetId="19">[108]APU!$U$925</definedName>
    <definedName name="DIRECTO14" localSheetId="14">[108]APU!$U$925</definedName>
    <definedName name="DIRECTO14" localSheetId="15">[108]APU!$U$925</definedName>
    <definedName name="DIRECTO14">[109]APU!$U$925</definedName>
    <definedName name="DIRECTO15" localSheetId="17">[108]APU!$U$986</definedName>
    <definedName name="DIRECTO15" localSheetId="18">[108]APU!$U$986</definedName>
    <definedName name="DIRECTO15" localSheetId="19">[108]APU!$U$986</definedName>
    <definedName name="DIRECTO15" localSheetId="14">[108]APU!$U$986</definedName>
    <definedName name="DIRECTO15" localSheetId="15">[108]APU!$U$986</definedName>
    <definedName name="DIRECTO15">[109]APU!$U$986</definedName>
    <definedName name="DIRECTO16" localSheetId="17">[108]APU!$U$1047</definedName>
    <definedName name="DIRECTO16" localSheetId="18">[108]APU!$U$1047</definedName>
    <definedName name="DIRECTO16" localSheetId="19">[108]APU!$U$1047</definedName>
    <definedName name="DIRECTO16" localSheetId="14">[108]APU!$U$1047</definedName>
    <definedName name="DIRECTO16" localSheetId="15">[108]APU!$U$1047</definedName>
    <definedName name="DIRECTO16">[109]APU!$U$1047</definedName>
    <definedName name="DIRECTO17" localSheetId="17">[108]APU!$U$1108</definedName>
    <definedName name="DIRECTO17" localSheetId="18">[108]APU!$U$1108</definedName>
    <definedName name="DIRECTO17" localSheetId="19">[108]APU!$U$1108</definedName>
    <definedName name="DIRECTO17" localSheetId="14">[108]APU!$U$1108</definedName>
    <definedName name="DIRECTO17" localSheetId="15">[108]APU!$U$1108</definedName>
    <definedName name="DIRECTO17">[109]APU!$U$1108</definedName>
    <definedName name="DIRECTO18" localSheetId="17">[108]APU!$U$1169</definedName>
    <definedName name="DIRECTO18" localSheetId="18">[108]APU!$U$1169</definedName>
    <definedName name="DIRECTO18" localSheetId="19">[108]APU!$U$1169</definedName>
    <definedName name="DIRECTO18" localSheetId="14">[108]APU!$U$1169</definedName>
    <definedName name="DIRECTO18" localSheetId="15">[108]APU!$U$1169</definedName>
    <definedName name="DIRECTO18">[109]APU!$U$1169</definedName>
    <definedName name="DIRECTO2" localSheetId="17">[108]APU!$U$193</definedName>
    <definedName name="DIRECTO2" localSheetId="18">[108]APU!$U$193</definedName>
    <definedName name="DIRECTO2" localSheetId="19">[108]APU!$U$193</definedName>
    <definedName name="DIRECTO2" localSheetId="14">[108]APU!$U$193</definedName>
    <definedName name="DIRECTO2" localSheetId="15">[108]APU!$U$193</definedName>
    <definedName name="DIRECTO2">[109]APU!$U$193</definedName>
    <definedName name="DIRECTO2.10" localSheetId="17">[108]APU!$U$14889</definedName>
    <definedName name="DIRECTO2.10" localSheetId="18">[108]APU!$U$14889</definedName>
    <definedName name="DIRECTO2.10" localSheetId="19">[108]APU!$U$14889</definedName>
    <definedName name="DIRECTO2.10" localSheetId="14">[108]APU!$U$14889</definedName>
    <definedName name="DIRECTO2.10" localSheetId="15">[108]APU!$U$14889</definedName>
    <definedName name="DIRECTO2.10">[109]APU!$U$14889</definedName>
    <definedName name="DIRECTO2.11" localSheetId="17">[108]APU!$U$14950</definedName>
    <definedName name="DIRECTO2.11" localSheetId="18">[108]APU!$U$14950</definedName>
    <definedName name="DIRECTO2.11" localSheetId="19">[108]APU!$U$14950</definedName>
    <definedName name="DIRECTO2.11" localSheetId="14">[108]APU!$U$14950</definedName>
    <definedName name="DIRECTO2.11" localSheetId="15">[108]APU!$U$14950</definedName>
    <definedName name="DIRECTO2.11">[109]APU!$U$14950</definedName>
    <definedName name="DIRECTO2.12" localSheetId="17">[108]APU!$U$15011</definedName>
    <definedName name="DIRECTO2.12" localSheetId="18">[108]APU!$U$15011</definedName>
    <definedName name="DIRECTO2.12" localSheetId="19">[108]APU!$U$15011</definedName>
    <definedName name="DIRECTO2.12" localSheetId="14">[108]APU!$U$15011</definedName>
    <definedName name="DIRECTO2.12" localSheetId="15">[108]APU!$U$15011</definedName>
    <definedName name="DIRECTO2.12">[109]APU!$U$15011</definedName>
    <definedName name="DIRECTO2.9" localSheetId="17">[108]APU!$U$11839</definedName>
    <definedName name="DIRECTO2.9" localSheetId="18">[108]APU!$U$11839</definedName>
    <definedName name="DIRECTO2.9" localSheetId="19">[108]APU!$U$11839</definedName>
    <definedName name="DIRECTO2.9" localSheetId="14">[108]APU!$U$11839</definedName>
    <definedName name="DIRECTO2.9" localSheetId="15">[108]APU!$U$11839</definedName>
    <definedName name="DIRECTO2.9">[109]APU!$U$11839</definedName>
    <definedName name="DIRECTO21" localSheetId="17">[108]APU!$U$1352</definedName>
    <definedName name="DIRECTO21" localSheetId="18">[108]APU!$U$1352</definedName>
    <definedName name="DIRECTO21" localSheetId="19">[108]APU!$U$1352</definedName>
    <definedName name="DIRECTO21" localSheetId="14">[108]APU!$U$1352</definedName>
    <definedName name="DIRECTO21" localSheetId="15">[108]APU!$U$1352</definedName>
    <definedName name="DIRECTO21">[109]APU!$U$1352</definedName>
    <definedName name="DIRECTO22" localSheetId="17">[108]APU!$U$1413</definedName>
    <definedName name="DIRECTO22" localSheetId="18">[108]APU!$U$1413</definedName>
    <definedName name="DIRECTO22" localSheetId="19">[108]APU!$U$1413</definedName>
    <definedName name="DIRECTO22" localSheetId="14">[108]APU!$U$1413</definedName>
    <definedName name="DIRECTO22" localSheetId="15">[108]APU!$U$1413</definedName>
    <definedName name="DIRECTO22">[109]APU!$U$1413</definedName>
    <definedName name="DIRECTO23" localSheetId="17">[108]APU!$U$1474</definedName>
    <definedName name="DIRECTO23" localSheetId="18">[108]APU!$U$1474</definedName>
    <definedName name="DIRECTO23" localSheetId="19">[108]APU!$U$1474</definedName>
    <definedName name="DIRECTO23" localSheetId="14">[108]APU!$U$1474</definedName>
    <definedName name="DIRECTO23" localSheetId="15">[108]APU!$U$1474</definedName>
    <definedName name="DIRECTO23">[109]APU!$U$1474</definedName>
    <definedName name="DIRECTO24" localSheetId="17">[108]APU!$U$1535</definedName>
    <definedName name="DIRECTO24" localSheetId="18">[108]APU!$U$1535</definedName>
    <definedName name="DIRECTO24" localSheetId="19">[108]APU!$U$1535</definedName>
    <definedName name="DIRECTO24" localSheetId="14">[108]APU!$U$1535</definedName>
    <definedName name="DIRECTO24" localSheetId="15">[108]APU!$U$1535</definedName>
    <definedName name="DIRECTO24">[109]APU!$U$1535</definedName>
    <definedName name="DIRECTO25" localSheetId="17">[108]APU!$U$1596</definedName>
    <definedName name="DIRECTO25" localSheetId="18">[108]APU!$U$1596</definedName>
    <definedName name="DIRECTO25" localSheetId="19">[108]APU!$U$1596</definedName>
    <definedName name="DIRECTO25" localSheetId="14">[108]APU!$U$1596</definedName>
    <definedName name="DIRECTO25" localSheetId="15">[108]APU!$U$1596</definedName>
    <definedName name="DIRECTO25">[109]APU!$U$1596</definedName>
    <definedName name="DIRECTO26" localSheetId="17">[108]APU!$U$1657</definedName>
    <definedName name="DIRECTO26" localSheetId="18">[108]APU!$U$1657</definedName>
    <definedName name="DIRECTO26" localSheetId="19">[108]APU!$U$1657</definedName>
    <definedName name="DIRECTO26" localSheetId="14">[108]APU!$U$1657</definedName>
    <definedName name="DIRECTO26" localSheetId="15">[108]APU!$U$1657</definedName>
    <definedName name="DIRECTO26">[109]APU!$U$1657</definedName>
    <definedName name="DIRECTO27" localSheetId="17">[108]APU!$U$1718</definedName>
    <definedName name="DIRECTO27" localSheetId="18">[108]APU!$U$1718</definedName>
    <definedName name="DIRECTO27" localSheetId="19">[108]APU!$U$1718</definedName>
    <definedName name="DIRECTO27" localSheetId="14">[108]APU!$U$1718</definedName>
    <definedName name="DIRECTO27" localSheetId="15">[108]APU!$U$1718</definedName>
    <definedName name="DIRECTO27">[109]APU!$U$1718</definedName>
    <definedName name="DIRECTO28" localSheetId="17">[108]APU!$U$1779</definedName>
    <definedName name="DIRECTO28" localSheetId="18">[108]APU!$U$1779</definedName>
    <definedName name="DIRECTO28" localSheetId="19">[108]APU!$U$1779</definedName>
    <definedName name="DIRECTO28" localSheetId="14">[108]APU!$U$1779</definedName>
    <definedName name="DIRECTO28" localSheetId="15">[108]APU!$U$1779</definedName>
    <definedName name="DIRECTO28">[109]APU!$U$1779</definedName>
    <definedName name="DIRECTO29" localSheetId="17">[108]APU!$U$1840</definedName>
    <definedName name="DIRECTO29" localSheetId="18">[108]APU!$U$1840</definedName>
    <definedName name="DIRECTO29" localSheetId="19">[108]APU!$U$1840</definedName>
    <definedName name="DIRECTO29" localSheetId="14">[108]APU!$U$1840</definedName>
    <definedName name="DIRECTO29" localSheetId="15">[108]APU!$U$1840</definedName>
    <definedName name="DIRECTO29">[109]APU!$U$1840</definedName>
    <definedName name="DIRECTO3" localSheetId="17">[108]APU!$U$254</definedName>
    <definedName name="DIRECTO3" localSheetId="18">[108]APU!$U$254</definedName>
    <definedName name="DIRECTO3" localSheetId="19">[108]APU!$U$254</definedName>
    <definedName name="DIRECTO3" localSheetId="14">[108]APU!$U$254</definedName>
    <definedName name="DIRECTO3" localSheetId="15">[108]APU!$U$254</definedName>
    <definedName name="DIRECTO3">[109]APU!$U$254</definedName>
    <definedName name="DIRECTO3.15" localSheetId="17">[108]APU!$U$8667</definedName>
    <definedName name="DIRECTO3.15" localSheetId="18">[108]APU!$U$8667</definedName>
    <definedName name="DIRECTO3.15" localSheetId="19">[108]APU!$U$8667</definedName>
    <definedName name="DIRECTO3.15" localSheetId="14">[108]APU!$U$8667</definedName>
    <definedName name="DIRECTO3.15" localSheetId="15">[108]APU!$U$8667</definedName>
    <definedName name="DIRECTO3.15">[109]APU!$U$8667</definedName>
    <definedName name="DIRECTO3.16" localSheetId="17">[108]APU!$U$8728</definedName>
    <definedName name="DIRECTO3.16" localSheetId="18">[108]APU!$U$8728</definedName>
    <definedName name="DIRECTO3.16" localSheetId="19">[108]APU!$U$8728</definedName>
    <definedName name="DIRECTO3.16" localSheetId="14">[108]APU!$U$8728</definedName>
    <definedName name="DIRECTO3.16" localSheetId="15">[108]APU!$U$8728</definedName>
    <definedName name="DIRECTO3.16">[109]APU!$U$8728</definedName>
    <definedName name="DIRECTO3.17" localSheetId="17">[108]APU!$U$8789</definedName>
    <definedName name="DIRECTO3.17" localSheetId="18">[108]APU!$U$8789</definedName>
    <definedName name="DIRECTO3.17" localSheetId="19">[108]APU!$U$8789</definedName>
    <definedName name="DIRECTO3.17" localSheetId="14">[108]APU!$U$8789</definedName>
    <definedName name="DIRECTO3.17" localSheetId="15">[108]APU!$U$8789</definedName>
    <definedName name="DIRECTO3.17">[109]APU!$U$8789</definedName>
    <definedName name="DIRECTO3.18" localSheetId="17">[108]APU!$U$8850</definedName>
    <definedName name="DIRECTO3.18" localSheetId="18">[108]APU!$U$8850</definedName>
    <definedName name="DIRECTO3.18" localSheetId="19">[108]APU!$U$8850</definedName>
    <definedName name="DIRECTO3.18" localSheetId="14">[108]APU!$U$8850</definedName>
    <definedName name="DIRECTO3.18" localSheetId="15">[108]APU!$U$8850</definedName>
    <definedName name="DIRECTO3.18">[109]APU!$U$8850</definedName>
    <definedName name="DIRECTO3.19" localSheetId="17">[108]APU!$U$8911</definedName>
    <definedName name="DIRECTO3.19" localSheetId="18">[108]APU!$U$8911</definedName>
    <definedName name="DIRECTO3.19" localSheetId="19">[108]APU!$U$8911</definedName>
    <definedName name="DIRECTO3.19" localSheetId="14">[108]APU!$U$8911</definedName>
    <definedName name="DIRECTO3.19" localSheetId="15">[108]APU!$U$8911</definedName>
    <definedName name="DIRECTO3.19">[109]APU!$U$8911</definedName>
    <definedName name="DIRECTO3.20" localSheetId="17">[108]APU!$U$8972</definedName>
    <definedName name="DIRECTO3.20" localSheetId="18">[108]APU!$U$8972</definedName>
    <definedName name="DIRECTO3.20" localSheetId="19">[108]APU!$U$8972</definedName>
    <definedName name="DIRECTO3.20" localSheetId="14">[108]APU!$U$8972</definedName>
    <definedName name="DIRECTO3.20" localSheetId="15">[108]APU!$U$8972</definedName>
    <definedName name="DIRECTO3.20">[109]APU!$U$8972</definedName>
    <definedName name="DIRECTO3.21" localSheetId="17">[108]APU!$U$11961</definedName>
    <definedName name="DIRECTO3.21" localSheetId="18">[108]APU!$U$11961</definedName>
    <definedName name="DIRECTO3.21" localSheetId="19">[108]APU!$U$11961</definedName>
    <definedName name="DIRECTO3.21" localSheetId="14">[108]APU!$U$11961</definedName>
    <definedName name="DIRECTO3.21" localSheetId="15">[108]APU!$U$11961</definedName>
    <definedName name="DIRECTO3.21">[109]APU!$U$11961</definedName>
    <definedName name="DIRECTO3.22" localSheetId="17">[108]APU!$U$14523</definedName>
    <definedName name="DIRECTO3.22" localSheetId="18">[108]APU!$U$14523</definedName>
    <definedName name="DIRECTO3.22" localSheetId="19">[108]APU!$U$14523</definedName>
    <definedName name="DIRECTO3.22" localSheetId="14">[108]APU!$U$14523</definedName>
    <definedName name="DIRECTO3.22" localSheetId="15">[108]APU!$U$14523</definedName>
    <definedName name="DIRECTO3.22">[109]APU!$U$14523</definedName>
    <definedName name="DIRECTO3.23" localSheetId="17">[108]APU!$U$15133</definedName>
    <definedName name="DIRECTO3.23" localSheetId="18">[108]APU!$U$15133</definedName>
    <definedName name="DIRECTO3.23" localSheetId="19">[108]APU!$U$15133</definedName>
    <definedName name="DIRECTO3.23" localSheetId="14">[108]APU!$U$15133</definedName>
    <definedName name="DIRECTO3.23" localSheetId="15">[108]APU!$U$15133</definedName>
    <definedName name="DIRECTO3.23">[109]APU!$U$15133</definedName>
    <definedName name="DIRECTO3.24" localSheetId="17">[108]APU!$U$16292</definedName>
    <definedName name="DIRECTO3.24" localSheetId="18">[108]APU!$U$16292</definedName>
    <definedName name="DIRECTO3.24" localSheetId="19">[108]APU!$U$16292</definedName>
    <definedName name="DIRECTO3.24" localSheetId="14">[108]APU!$U$16292</definedName>
    <definedName name="DIRECTO3.24" localSheetId="15">[108]APU!$U$16292</definedName>
    <definedName name="DIRECTO3.24">[109]APU!$U$16292</definedName>
    <definedName name="DIRECTO3.25" localSheetId="17">[108]APU!$U$16353</definedName>
    <definedName name="DIRECTO3.25" localSheetId="18">[108]APU!$U$16353</definedName>
    <definedName name="DIRECTO3.25" localSheetId="19">[108]APU!$U$16353</definedName>
    <definedName name="DIRECTO3.25" localSheetId="14">[108]APU!$U$16353</definedName>
    <definedName name="DIRECTO3.25" localSheetId="15">[108]APU!$U$16353</definedName>
    <definedName name="DIRECTO3.25">[109]APU!$U$16353</definedName>
    <definedName name="DIRECTO3.26" localSheetId="17">[108]APU!$U$16414</definedName>
    <definedName name="DIRECTO3.26" localSheetId="18">[108]APU!$U$16414</definedName>
    <definedName name="DIRECTO3.26" localSheetId="19">[108]APU!$U$16414</definedName>
    <definedName name="DIRECTO3.26" localSheetId="14">[108]APU!$U$16414</definedName>
    <definedName name="DIRECTO3.26" localSheetId="15">[108]APU!$U$16414</definedName>
    <definedName name="DIRECTO3.26">[109]APU!$U$16414</definedName>
    <definedName name="DIRECTO3.27" localSheetId="17">[108]APU!$U$16475</definedName>
    <definedName name="DIRECTO3.27" localSheetId="18">[108]APU!$U$16475</definedName>
    <definedName name="DIRECTO3.27" localSheetId="19">[108]APU!$U$16475</definedName>
    <definedName name="DIRECTO3.27" localSheetId="14">[108]APU!$U$16475</definedName>
    <definedName name="DIRECTO3.27" localSheetId="15">[108]APU!$U$16475</definedName>
    <definedName name="DIRECTO3.27">[109]APU!$U$16475</definedName>
    <definedName name="DIRECTO3.28" localSheetId="17">[108]APU!$U$16536</definedName>
    <definedName name="DIRECTO3.28" localSheetId="18">[108]APU!$U$16536</definedName>
    <definedName name="DIRECTO3.28" localSheetId="19">[108]APU!$U$16536</definedName>
    <definedName name="DIRECTO3.28" localSheetId="14">[108]APU!$U$16536</definedName>
    <definedName name="DIRECTO3.28" localSheetId="15">[108]APU!$U$16536</definedName>
    <definedName name="DIRECTO3.28">[109]APU!$U$16536</definedName>
    <definedName name="DIRECTO30" localSheetId="17">[108]APU!$U$1901</definedName>
    <definedName name="DIRECTO30" localSheetId="18">[108]APU!$U$1901</definedName>
    <definedName name="DIRECTO30" localSheetId="19">[108]APU!$U$1901</definedName>
    <definedName name="DIRECTO30" localSheetId="14">[108]APU!$U$1901</definedName>
    <definedName name="DIRECTO30" localSheetId="15">[108]APU!$U$1901</definedName>
    <definedName name="DIRECTO30">[109]APU!$U$1901</definedName>
    <definedName name="DIRECTO31" localSheetId="17">[108]APU!$U$1962</definedName>
    <definedName name="DIRECTO31" localSheetId="18">[108]APU!$U$1962</definedName>
    <definedName name="DIRECTO31" localSheetId="19">[108]APU!$U$1962</definedName>
    <definedName name="DIRECTO31" localSheetId="14">[108]APU!$U$1962</definedName>
    <definedName name="DIRECTO31" localSheetId="15">[108]APU!$U$1962</definedName>
    <definedName name="DIRECTO31">[109]APU!$U$1962</definedName>
    <definedName name="DIRECTO32" localSheetId="17">[108]APU!$U$2023</definedName>
    <definedName name="DIRECTO32" localSheetId="18">[108]APU!$U$2023</definedName>
    <definedName name="DIRECTO32" localSheetId="19">[108]APU!$U$2023</definedName>
    <definedName name="DIRECTO32" localSheetId="14">[108]APU!$U$2023</definedName>
    <definedName name="DIRECTO32" localSheetId="15">[108]APU!$U$2023</definedName>
    <definedName name="DIRECTO32">[109]APU!$U$2023</definedName>
    <definedName name="DIRECTO33" localSheetId="17">[108]APU!$U$2084</definedName>
    <definedName name="DIRECTO33" localSheetId="18">[108]APU!$U$2084</definedName>
    <definedName name="DIRECTO33" localSheetId="19">[108]APU!$U$2084</definedName>
    <definedName name="DIRECTO33" localSheetId="14">[108]APU!$U$2084</definedName>
    <definedName name="DIRECTO33" localSheetId="15">[108]APU!$U$2084</definedName>
    <definedName name="DIRECTO33">[109]APU!$U$2084</definedName>
    <definedName name="DIRECTO34" localSheetId="17">[108]APU!$U$2145</definedName>
    <definedName name="DIRECTO34" localSheetId="18">[108]APU!$U$2145</definedName>
    <definedName name="DIRECTO34" localSheetId="19">[108]APU!$U$2145</definedName>
    <definedName name="DIRECTO34" localSheetId="14">[108]APU!$U$2145</definedName>
    <definedName name="DIRECTO34" localSheetId="15">[108]APU!$U$2145</definedName>
    <definedName name="DIRECTO34">[109]APU!$U$2145</definedName>
    <definedName name="DIRECTO35" localSheetId="17">[108]APU!$U$2206</definedName>
    <definedName name="DIRECTO35" localSheetId="18">[108]APU!$U$2206</definedName>
    <definedName name="DIRECTO35" localSheetId="19">[108]APU!$U$2206</definedName>
    <definedName name="DIRECTO35" localSheetId="14">[108]APU!$U$2206</definedName>
    <definedName name="DIRECTO35" localSheetId="15">[108]APU!$U$2206</definedName>
    <definedName name="DIRECTO35">[109]APU!$U$2206</definedName>
    <definedName name="DIRECTO36" localSheetId="17">[108]APU!$U$2267</definedName>
    <definedName name="DIRECTO36" localSheetId="18">[108]APU!$U$2267</definedName>
    <definedName name="DIRECTO36" localSheetId="19">[108]APU!$U$2267</definedName>
    <definedName name="DIRECTO36" localSheetId="14">[108]APU!$U$2267</definedName>
    <definedName name="DIRECTO36" localSheetId="15">[108]APU!$U$2267</definedName>
    <definedName name="DIRECTO36">[109]APU!$U$2267</definedName>
    <definedName name="DIRECTO37" localSheetId="17">[108]APU!$U$2328</definedName>
    <definedName name="DIRECTO37" localSheetId="18">[108]APU!$U$2328</definedName>
    <definedName name="DIRECTO37" localSheetId="19">[108]APU!$U$2328</definedName>
    <definedName name="DIRECTO37" localSheetId="14">[108]APU!$U$2328</definedName>
    <definedName name="DIRECTO37" localSheetId="15">[108]APU!$U$2328</definedName>
    <definedName name="DIRECTO37">[109]APU!$U$2328</definedName>
    <definedName name="DIRECTO38" localSheetId="17">[108]APU!$U$2389</definedName>
    <definedName name="DIRECTO38" localSheetId="18">[108]APU!$U$2389</definedName>
    <definedName name="DIRECTO38" localSheetId="19">[108]APU!$U$2389</definedName>
    <definedName name="DIRECTO38" localSheetId="14">[108]APU!$U$2389</definedName>
    <definedName name="DIRECTO38" localSheetId="15">[108]APU!$U$2389</definedName>
    <definedName name="DIRECTO38">[109]APU!$U$2389</definedName>
    <definedName name="DIRECTO39" localSheetId="17">[108]APU!$U$2450</definedName>
    <definedName name="DIRECTO39" localSheetId="18">[108]APU!$U$2450</definedName>
    <definedName name="DIRECTO39" localSheetId="19">[108]APU!$U$2450</definedName>
    <definedName name="DIRECTO39" localSheetId="14">[108]APU!$U$2450</definedName>
    <definedName name="DIRECTO39" localSheetId="15">[108]APU!$U$2450</definedName>
    <definedName name="DIRECTO39">[109]APU!$U$2450</definedName>
    <definedName name="DIRECTO4" localSheetId="17">[108]APU!$U$315</definedName>
    <definedName name="DIRECTO4" localSheetId="18">[108]APU!$U$315</definedName>
    <definedName name="DIRECTO4" localSheetId="19">[108]APU!$U$315</definedName>
    <definedName name="DIRECTO4" localSheetId="14">[108]APU!$U$315</definedName>
    <definedName name="DIRECTO4" localSheetId="15">[108]APU!$U$315</definedName>
    <definedName name="DIRECTO4">[109]APU!$U$315</definedName>
    <definedName name="DIRECTO4.20" localSheetId="17">[108]APU!$U$9216</definedName>
    <definedName name="DIRECTO4.20" localSheetId="18">[108]APU!$U$9216</definedName>
    <definedName name="DIRECTO4.20" localSheetId="19">[108]APU!$U$9216</definedName>
    <definedName name="DIRECTO4.20" localSheetId="14">[108]APU!$U$9216</definedName>
    <definedName name="DIRECTO4.20" localSheetId="15">[108]APU!$U$9216</definedName>
    <definedName name="DIRECTO4.20">[109]APU!$U$9216</definedName>
    <definedName name="DIRECTO4.21" localSheetId="17">[108]APU!$U$9277</definedName>
    <definedName name="DIRECTO4.21" localSheetId="18">[108]APU!$U$9277</definedName>
    <definedName name="DIRECTO4.21" localSheetId="19">[108]APU!$U$9277</definedName>
    <definedName name="DIRECTO4.21" localSheetId="14">[108]APU!$U$9277</definedName>
    <definedName name="DIRECTO4.21" localSheetId="15">[108]APU!$U$9277</definedName>
    <definedName name="DIRECTO4.21">[109]APU!$U$9277</definedName>
    <definedName name="DIRECTO4.22" localSheetId="17">[108]APU!$U$9338</definedName>
    <definedName name="DIRECTO4.22" localSheetId="18">[108]APU!$U$9338</definedName>
    <definedName name="DIRECTO4.22" localSheetId="19">[108]APU!$U$9338</definedName>
    <definedName name="DIRECTO4.22" localSheetId="14">[108]APU!$U$9338</definedName>
    <definedName name="DIRECTO4.22" localSheetId="15">[108]APU!$U$9338</definedName>
    <definedName name="DIRECTO4.22">[109]APU!$U$9338</definedName>
    <definedName name="DIRECTO4.23" localSheetId="17">[108]APU!$U$9399</definedName>
    <definedName name="DIRECTO4.23" localSheetId="18">[108]APU!$U$9399</definedName>
    <definedName name="DIRECTO4.23" localSheetId="19">[108]APU!$U$9399</definedName>
    <definedName name="DIRECTO4.23" localSheetId="14">[108]APU!$U$9399</definedName>
    <definedName name="DIRECTO4.23" localSheetId="15">[108]APU!$U$9399</definedName>
    <definedName name="DIRECTO4.23">[109]APU!$U$9399</definedName>
    <definedName name="DIRECTO4.24" localSheetId="17">[108]APU!$U$9460</definedName>
    <definedName name="DIRECTO4.24" localSheetId="18">[108]APU!$U$9460</definedName>
    <definedName name="DIRECTO4.24" localSheetId="19">[108]APU!$U$9460</definedName>
    <definedName name="DIRECTO4.24" localSheetId="14">[108]APU!$U$9460</definedName>
    <definedName name="DIRECTO4.24" localSheetId="15">[108]APU!$U$9460</definedName>
    <definedName name="DIRECTO4.24">[109]APU!$U$9460</definedName>
    <definedName name="DIRECTO4.25" localSheetId="17">[108]APU!$U$9521</definedName>
    <definedName name="DIRECTO4.25" localSheetId="18">[108]APU!$U$9521</definedName>
    <definedName name="DIRECTO4.25" localSheetId="19">[108]APU!$U$9521</definedName>
    <definedName name="DIRECTO4.25" localSheetId="14">[108]APU!$U$9521</definedName>
    <definedName name="DIRECTO4.25" localSheetId="15">[108]APU!$U$9521</definedName>
    <definedName name="DIRECTO4.25">[109]APU!$U$9521</definedName>
    <definedName name="DIRECTO4.26" localSheetId="17">[108]APU!$U$9582</definedName>
    <definedName name="DIRECTO4.26" localSheetId="18">[108]APU!$U$9582</definedName>
    <definedName name="DIRECTO4.26" localSheetId="19">[108]APU!$U$9582</definedName>
    <definedName name="DIRECTO4.26" localSheetId="14">[108]APU!$U$9582</definedName>
    <definedName name="DIRECTO4.26" localSheetId="15">[108]APU!$U$9582</definedName>
    <definedName name="DIRECTO4.26">[109]APU!$U$9582</definedName>
    <definedName name="DIRECTO4.27" localSheetId="17">[108]APU!$U$9643</definedName>
    <definedName name="DIRECTO4.27" localSheetId="18">[108]APU!$U$9643</definedName>
    <definedName name="DIRECTO4.27" localSheetId="19">[108]APU!$U$9643</definedName>
    <definedName name="DIRECTO4.27" localSheetId="14">[108]APU!$U$9643</definedName>
    <definedName name="DIRECTO4.27" localSheetId="15">[108]APU!$U$9643</definedName>
    <definedName name="DIRECTO4.27">[109]APU!$U$9643</definedName>
    <definedName name="DIRECTO4.28" localSheetId="17">[108]APU!$U$9704</definedName>
    <definedName name="DIRECTO4.28" localSheetId="18">[108]APU!$U$9704</definedName>
    <definedName name="DIRECTO4.28" localSheetId="19">[108]APU!$U$9704</definedName>
    <definedName name="DIRECTO4.28" localSheetId="14">[108]APU!$U$9704</definedName>
    <definedName name="DIRECTO4.28" localSheetId="15">[108]APU!$U$9704</definedName>
    <definedName name="DIRECTO4.28">[109]APU!$U$9704</definedName>
    <definedName name="DIRECTO4.29" localSheetId="17">[108]APU!$U$9765</definedName>
    <definedName name="DIRECTO4.29" localSheetId="18">[108]APU!$U$9765</definedName>
    <definedName name="DIRECTO4.29" localSheetId="19">[108]APU!$U$9765</definedName>
    <definedName name="DIRECTO4.29" localSheetId="14">[108]APU!$U$9765</definedName>
    <definedName name="DIRECTO4.29" localSheetId="15">[108]APU!$U$9765</definedName>
    <definedName name="DIRECTO4.29">[109]APU!$U$9765</definedName>
    <definedName name="DIRECTO4.30" localSheetId="17">[108]APU!$U$9826</definedName>
    <definedName name="DIRECTO4.30" localSheetId="18">[108]APU!$U$9826</definedName>
    <definedName name="DIRECTO4.30" localSheetId="19">[108]APU!$U$9826</definedName>
    <definedName name="DIRECTO4.30" localSheetId="14">[108]APU!$U$9826</definedName>
    <definedName name="DIRECTO4.30" localSheetId="15">[108]APU!$U$9826</definedName>
    <definedName name="DIRECTO4.30">[109]APU!$U$9826</definedName>
    <definedName name="DIRECTO4.31" localSheetId="17">[108]APU!$U$9887</definedName>
    <definedName name="DIRECTO4.31" localSheetId="18">[108]APU!$U$9887</definedName>
    <definedName name="DIRECTO4.31" localSheetId="19">[108]APU!$U$9887</definedName>
    <definedName name="DIRECTO4.31" localSheetId="14">[108]APU!$U$9887</definedName>
    <definedName name="DIRECTO4.31" localSheetId="15">[108]APU!$U$9887</definedName>
    <definedName name="DIRECTO4.31">[109]APU!$U$9887</definedName>
    <definedName name="DIRECTO4.32" localSheetId="17">[108]APU!$U$9948</definedName>
    <definedName name="DIRECTO4.32" localSheetId="18">[108]APU!$U$9948</definedName>
    <definedName name="DIRECTO4.32" localSheetId="19">[108]APU!$U$9948</definedName>
    <definedName name="DIRECTO4.32" localSheetId="14">[108]APU!$U$9948</definedName>
    <definedName name="DIRECTO4.32" localSheetId="15">[108]APU!$U$9948</definedName>
    <definedName name="DIRECTO4.32">[109]APU!$U$9948</definedName>
    <definedName name="DIRECTO4.33" localSheetId="17">[108]APU!$U$10009</definedName>
    <definedName name="DIRECTO4.33" localSheetId="18">[108]APU!$U$10009</definedName>
    <definedName name="DIRECTO4.33" localSheetId="19">[108]APU!$U$10009</definedName>
    <definedName name="DIRECTO4.33" localSheetId="14">[108]APU!$U$10009</definedName>
    <definedName name="DIRECTO4.33" localSheetId="15">[108]APU!$U$10009</definedName>
    <definedName name="DIRECTO4.33">[109]APU!$U$10009</definedName>
    <definedName name="DIRECTO4.34" localSheetId="17">[108]APU!$U$10070</definedName>
    <definedName name="DIRECTO4.34" localSheetId="18">[108]APU!$U$10070</definedName>
    <definedName name="DIRECTO4.34" localSheetId="19">[108]APU!$U$10070</definedName>
    <definedName name="DIRECTO4.34" localSheetId="14">[108]APU!$U$10070</definedName>
    <definedName name="DIRECTO4.34" localSheetId="15">[108]APU!$U$10070</definedName>
    <definedName name="DIRECTO4.34">[109]APU!$U$10070</definedName>
    <definedName name="DIRECTO4.35" localSheetId="17">[108]APU!$U$11595</definedName>
    <definedName name="DIRECTO4.35" localSheetId="18">[108]APU!$U$11595</definedName>
    <definedName name="DIRECTO4.35" localSheetId="19">[108]APU!$U$11595</definedName>
    <definedName name="DIRECTO4.35" localSheetId="14">[108]APU!$U$11595</definedName>
    <definedName name="DIRECTO4.35" localSheetId="15">[108]APU!$U$11595</definedName>
    <definedName name="DIRECTO4.35">[109]APU!$U$11595</definedName>
    <definedName name="DIRECTO4.36" localSheetId="17">[108]APU!$U$11656</definedName>
    <definedName name="DIRECTO4.36" localSheetId="18">[108]APU!$U$11656</definedName>
    <definedName name="DIRECTO4.36" localSheetId="19">[108]APU!$U$11656</definedName>
    <definedName name="DIRECTO4.36" localSheetId="14">[108]APU!$U$11656</definedName>
    <definedName name="DIRECTO4.36" localSheetId="15">[108]APU!$U$11656</definedName>
    <definedName name="DIRECTO4.36">[109]APU!$U$11656</definedName>
    <definedName name="DIRECTO4.37" localSheetId="17">[108]APU!$U$15987</definedName>
    <definedName name="DIRECTO4.37" localSheetId="18">[108]APU!$U$15987</definedName>
    <definedName name="DIRECTO4.37" localSheetId="19">[108]APU!$U$15987</definedName>
    <definedName name="DIRECTO4.37" localSheetId="14">[108]APU!$U$15987</definedName>
    <definedName name="DIRECTO4.37" localSheetId="15">[108]APU!$U$15987</definedName>
    <definedName name="DIRECTO4.37">[109]APU!$U$15987</definedName>
    <definedName name="DIRECTO4.38" localSheetId="17">[108]APU!$U$15194</definedName>
    <definedName name="DIRECTO4.38" localSheetId="18">[108]APU!$U$15194</definedName>
    <definedName name="DIRECTO4.38" localSheetId="19">[108]APU!$U$15194</definedName>
    <definedName name="DIRECTO4.38" localSheetId="14">[108]APU!$U$15194</definedName>
    <definedName name="DIRECTO4.38" localSheetId="15">[108]APU!$U$15194</definedName>
    <definedName name="DIRECTO4.38">[109]APU!$U$15194</definedName>
    <definedName name="DIRECTO4.39" localSheetId="17">[108]APU!$U$14279</definedName>
    <definedName name="DIRECTO4.39" localSheetId="18">[108]APU!$U$14279</definedName>
    <definedName name="DIRECTO4.39" localSheetId="19">[108]APU!$U$14279</definedName>
    <definedName name="DIRECTO4.39" localSheetId="14">[108]APU!$U$14279</definedName>
    <definedName name="DIRECTO4.39" localSheetId="15">[108]APU!$U$14279</definedName>
    <definedName name="DIRECTO4.39">[109]APU!$U$14279</definedName>
    <definedName name="DIRECTO4.40" localSheetId="17">[108]APU!$U$14340</definedName>
    <definedName name="DIRECTO4.40" localSheetId="18">[108]APU!$U$14340</definedName>
    <definedName name="DIRECTO4.40" localSheetId="19">[108]APU!$U$14340</definedName>
    <definedName name="DIRECTO4.40" localSheetId="14">[108]APU!$U$14340</definedName>
    <definedName name="DIRECTO4.40" localSheetId="15">[108]APU!$U$14340</definedName>
    <definedName name="DIRECTO4.40">[109]APU!$U$14340</definedName>
    <definedName name="DIRECTO4.41" localSheetId="17">[108]APU!$U$14401</definedName>
    <definedName name="DIRECTO4.41" localSheetId="18">[108]APU!$U$14401</definedName>
    <definedName name="DIRECTO4.41" localSheetId="19">[108]APU!$U$14401</definedName>
    <definedName name="DIRECTO4.41" localSheetId="14">[108]APU!$U$14401</definedName>
    <definedName name="DIRECTO4.41" localSheetId="15">[108]APU!$U$14401</definedName>
    <definedName name="DIRECTO4.41">[109]APU!$U$14401</definedName>
    <definedName name="DIRECTO4.42" localSheetId="17">[108]APU!$U$14462</definedName>
    <definedName name="DIRECTO4.42" localSheetId="18">[108]APU!$U$14462</definedName>
    <definedName name="DIRECTO4.42" localSheetId="19">[108]APU!$U$14462</definedName>
    <definedName name="DIRECTO4.42" localSheetId="14">[108]APU!$U$14462</definedName>
    <definedName name="DIRECTO4.42" localSheetId="15">[108]APU!$U$14462</definedName>
    <definedName name="DIRECTO4.42">[109]APU!$U$14462</definedName>
    <definedName name="DIRECTO4.43" localSheetId="17">[108]APU!$U$14584</definedName>
    <definedName name="DIRECTO4.43" localSheetId="18">[108]APU!$U$14584</definedName>
    <definedName name="DIRECTO4.43" localSheetId="19">[108]APU!$U$14584</definedName>
    <definedName name="DIRECTO4.43" localSheetId="14">[108]APU!$U$14584</definedName>
    <definedName name="DIRECTO4.43" localSheetId="15">[108]APU!$U$14584</definedName>
    <definedName name="DIRECTO4.43">[109]APU!$U$14584</definedName>
    <definedName name="DIRECTO4.44" localSheetId="17">[108]APU!$U$16048</definedName>
    <definedName name="DIRECTO4.44" localSheetId="18">[108]APU!$U$16048</definedName>
    <definedName name="DIRECTO4.44" localSheetId="19">[108]APU!$U$16048</definedName>
    <definedName name="DIRECTO4.44" localSheetId="14">[108]APU!$U$16048</definedName>
    <definedName name="DIRECTO4.44" localSheetId="15">[108]APU!$U$16048</definedName>
    <definedName name="DIRECTO4.44">[109]APU!$U$16048</definedName>
    <definedName name="DIRECTO4.45" localSheetId="17">[108]APU!$U$16109</definedName>
    <definedName name="DIRECTO4.45" localSheetId="18">[108]APU!$U$16109</definedName>
    <definedName name="DIRECTO4.45" localSheetId="19">[108]APU!$U$16109</definedName>
    <definedName name="DIRECTO4.45" localSheetId="14">[108]APU!$U$16109</definedName>
    <definedName name="DIRECTO4.45" localSheetId="15">[108]APU!$U$16109</definedName>
    <definedName name="DIRECTO4.45">[109]APU!$U$16109</definedName>
    <definedName name="DIRECTO4.46" localSheetId="17">[108]APU!$U$14706</definedName>
    <definedName name="DIRECTO4.46" localSheetId="18">[108]APU!$U$14706</definedName>
    <definedName name="DIRECTO4.46" localSheetId="19">[108]APU!$U$14706</definedName>
    <definedName name="DIRECTO4.46" localSheetId="14">[108]APU!$U$14706</definedName>
    <definedName name="DIRECTO4.46" localSheetId="15">[108]APU!$U$14706</definedName>
    <definedName name="DIRECTO4.46">[109]APU!$U$14706</definedName>
    <definedName name="DIRECTO4.47" localSheetId="17">[108]APU!$U$15926</definedName>
    <definedName name="DIRECTO4.47" localSheetId="18">[108]APU!$U$15926</definedName>
    <definedName name="DIRECTO4.47" localSheetId="19">[108]APU!$U$15926</definedName>
    <definedName name="DIRECTO4.47" localSheetId="14">[108]APU!$U$15926</definedName>
    <definedName name="DIRECTO4.47" localSheetId="15">[108]APU!$U$15926</definedName>
    <definedName name="DIRECTO4.47">[109]APU!$U$15926</definedName>
    <definedName name="DIRECTO4.48" localSheetId="17">[108]APU!$U$16170</definedName>
    <definedName name="DIRECTO4.48" localSheetId="18">[108]APU!$U$16170</definedName>
    <definedName name="DIRECTO4.48" localSheetId="19">[108]APU!$U$16170</definedName>
    <definedName name="DIRECTO4.48" localSheetId="14">[108]APU!$U$16170</definedName>
    <definedName name="DIRECTO4.48" localSheetId="15">[108]APU!$U$16170</definedName>
    <definedName name="DIRECTO4.48">[109]APU!$U$16170</definedName>
    <definedName name="DIRECTO4.49" localSheetId="17">[108]APU!$U$16231</definedName>
    <definedName name="DIRECTO4.49" localSheetId="18">[108]APU!$U$16231</definedName>
    <definedName name="DIRECTO4.49" localSheetId="19">[108]APU!$U$16231</definedName>
    <definedName name="DIRECTO4.49" localSheetId="14">[108]APU!$U$16231</definedName>
    <definedName name="DIRECTO4.49" localSheetId="15">[108]APU!$U$16231</definedName>
    <definedName name="DIRECTO4.49">[109]APU!$U$16231</definedName>
    <definedName name="DIRECTO4.50" localSheetId="17">[108]APU!$U$16902</definedName>
    <definedName name="DIRECTO4.50" localSheetId="18">[108]APU!$U$16902</definedName>
    <definedName name="DIRECTO4.50" localSheetId="19">[108]APU!$U$16902</definedName>
    <definedName name="DIRECTO4.50" localSheetId="14">[108]APU!$U$16902</definedName>
    <definedName name="DIRECTO4.50" localSheetId="15">[108]APU!$U$16902</definedName>
    <definedName name="DIRECTO4.50">[109]APU!$U$16902</definedName>
    <definedName name="DIRECTO4.51" localSheetId="17">[108]APU!$U$17634</definedName>
    <definedName name="DIRECTO4.51" localSheetId="18">[108]APU!$U$17634</definedName>
    <definedName name="DIRECTO4.51" localSheetId="19">[108]APU!$U$17634</definedName>
    <definedName name="DIRECTO4.51" localSheetId="14">[108]APU!$U$17634</definedName>
    <definedName name="DIRECTO4.51" localSheetId="15">[108]APU!$U$17634</definedName>
    <definedName name="DIRECTO4.51">[109]APU!$U$17634</definedName>
    <definedName name="DIRECTO4.52" localSheetId="17">[108]APU!$U$17695</definedName>
    <definedName name="DIRECTO4.52" localSheetId="18">[108]APU!$U$17695</definedName>
    <definedName name="DIRECTO4.52" localSheetId="19">[108]APU!$U$17695</definedName>
    <definedName name="DIRECTO4.52" localSheetId="14">[108]APU!$U$17695</definedName>
    <definedName name="DIRECTO4.52" localSheetId="15">[108]APU!$U$17695</definedName>
    <definedName name="DIRECTO4.52">[109]APU!$U$17695</definedName>
    <definedName name="DIRECTO40" localSheetId="17">[108]APU!$U$2511</definedName>
    <definedName name="DIRECTO40" localSheetId="18">[108]APU!$U$2511</definedName>
    <definedName name="DIRECTO40" localSheetId="19">[108]APU!$U$2511</definedName>
    <definedName name="DIRECTO40" localSheetId="14">[108]APU!$U$2511</definedName>
    <definedName name="DIRECTO40" localSheetId="15">[108]APU!$U$2511</definedName>
    <definedName name="DIRECTO40">[109]APU!$U$2511</definedName>
    <definedName name="DIRECTO41" localSheetId="17">[108]APU!$U$2572</definedName>
    <definedName name="DIRECTO41" localSheetId="18">[108]APU!$U$2572</definedName>
    <definedName name="DIRECTO41" localSheetId="19">[108]APU!$U$2572</definedName>
    <definedName name="DIRECTO41" localSheetId="14">[108]APU!$U$2572</definedName>
    <definedName name="DIRECTO41" localSheetId="15">[108]APU!$U$2572</definedName>
    <definedName name="DIRECTO41">[109]APU!$U$2572</definedName>
    <definedName name="DIRECTO42" localSheetId="17">[108]APU!$U$2633</definedName>
    <definedName name="DIRECTO42" localSheetId="18">[108]APU!$U$2633</definedName>
    <definedName name="DIRECTO42" localSheetId="19">[108]APU!$U$2633</definedName>
    <definedName name="DIRECTO42" localSheetId="14">[108]APU!$U$2633</definedName>
    <definedName name="DIRECTO42" localSheetId="15">[108]APU!$U$2633</definedName>
    <definedName name="DIRECTO42">[109]APU!$U$2633</definedName>
    <definedName name="DIRECTO43" localSheetId="17">[108]APU!$U$2694</definedName>
    <definedName name="DIRECTO43" localSheetId="18">[108]APU!$U$2694</definedName>
    <definedName name="DIRECTO43" localSheetId="19">[108]APU!$U$2694</definedName>
    <definedName name="DIRECTO43" localSheetId="14">[108]APU!$U$2694</definedName>
    <definedName name="DIRECTO43" localSheetId="15">[108]APU!$U$2694</definedName>
    <definedName name="DIRECTO43">[109]APU!$U$2694</definedName>
    <definedName name="DIRECTO44" localSheetId="17">[108]APU!$U$2755</definedName>
    <definedName name="DIRECTO44" localSheetId="18">[108]APU!$U$2755</definedName>
    <definedName name="DIRECTO44" localSheetId="19">[108]APU!$U$2755</definedName>
    <definedName name="DIRECTO44" localSheetId="14">[108]APU!$U$2755</definedName>
    <definedName name="DIRECTO44" localSheetId="15">[108]APU!$U$2755</definedName>
    <definedName name="DIRECTO44">[109]APU!$U$2755</definedName>
    <definedName name="DIRECTO45" localSheetId="17">[108]APU!$U$2816</definedName>
    <definedName name="DIRECTO45" localSheetId="18">[108]APU!$U$2816</definedName>
    <definedName name="DIRECTO45" localSheetId="19">[108]APU!$U$2816</definedName>
    <definedName name="DIRECTO45" localSheetId="14">[108]APU!$U$2816</definedName>
    <definedName name="DIRECTO45" localSheetId="15">[108]APU!$U$2816</definedName>
    <definedName name="DIRECTO45">[109]APU!$U$2816</definedName>
    <definedName name="DIRECTO46" localSheetId="17">[108]APU!$U$2877</definedName>
    <definedName name="DIRECTO46" localSheetId="18">[108]APU!$U$2877</definedName>
    <definedName name="DIRECTO46" localSheetId="19">[108]APU!$U$2877</definedName>
    <definedName name="DIRECTO46" localSheetId="14">[108]APU!$U$2877</definedName>
    <definedName name="DIRECTO46" localSheetId="15">[108]APU!$U$2877</definedName>
    <definedName name="DIRECTO46">[109]APU!$U$2877</definedName>
    <definedName name="DIRECTO47" localSheetId="17">[108]APU!$U$2938</definedName>
    <definedName name="DIRECTO47" localSheetId="18">[108]APU!$U$2938</definedName>
    <definedName name="DIRECTO47" localSheetId="19">[108]APU!$U$2938</definedName>
    <definedName name="DIRECTO47" localSheetId="14">[108]APU!$U$2938</definedName>
    <definedName name="DIRECTO47" localSheetId="15">[108]APU!$U$2938</definedName>
    <definedName name="DIRECTO47">[109]APU!$U$2938</definedName>
    <definedName name="DIRECTO48" localSheetId="17">[108]APU!$U$2999</definedName>
    <definedName name="DIRECTO48" localSheetId="18">[108]APU!$U$2999</definedName>
    <definedName name="DIRECTO48" localSheetId="19">[108]APU!$U$2999</definedName>
    <definedName name="DIRECTO48" localSheetId="14">[108]APU!$U$2999</definedName>
    <definedName name="DIRECTO48" localSheetId="15">[108]APU!$U$2999</definedName>
    <definedName name="DIRECTO48">[109]APU!$U$2999</definedName>
    <definedName name="DIRECTO49" localSheetId="17">[108]APU!$U$3060</definedName>
    <definedName name="DIRECTO49" localSheetId="18">[108]APU!$U$3060</definedName>
    <definedName name="DIRECTO49" localSheetId="19">[108]APU!$U$3060</definedName>
    <definedName name="DIRECTO49" localSheetId="14">[108]APU!$U$3060</definedName>
    <definedName name="DIRECTO49" localSheetId="15">[108]APU!$U$3060</definedName>
    <definedName name="DIRECTO49">[109]APU!$U$3060</definedName>
    <definedName name="DIRECTO5" localSheetId="17">[108]APU!$U$376</definedName>
    <definedName name="DIRECTO5" localSheetId="18">[108]APU!$U$376</definedName>
    <definedName name="DIRECTO5" localSheetId="19">[108]APU!$U$376</definedName>
    <definedName name="DIRECTO5" localSheetId="14">[108]APU!$U$376</definedName>
    <definedName name="DIRECTO5" localSheetId="15">[108]APU!$U$376</definedName>
    <definedName name="DIRECTO5">[109]APU!$U$376</definedName>
    <definedName name="DIRECTO5.100" localSheetId="17">[108]APU!$U$12449</definedName>
    <definedName name="DIRECTO5.100" localSheetId="18">[108]APU!$U$12449</definedName>
    <definedName name="DIRECTO5.100" localSheetId="19">[108]APU!$U$12449</definedName>
    <definedName name="DIRECTO5.100" localSheetId="14">[108]APU!$U$12449</definedName>
    <definedName name="DIRECTO5.100" localSheetId="15">[108]APU!$U$12449</definedName>
    <definedName name="DIRECTO5.100">[109]APU!$U$12449</definedName>
    <definedName name="DIRECTO5.101" localSheetId="17">[108]APU!$U$12510</definedName>
    <definedName name="DIRECTO5.101" localSheetId="18">[108]APU!$U$12510</definedName>
    <definedName name="DIRECTO5.101" localSheetId="19">[108]APU!$U$12510</definedName>
    <definedName name="DIRECTO5.101" localSheetId="14">[108]APU!$U$12510</definedName>
    <definedName name="DIRECTO5.101" localSheetId="15">[108]APU!$U$12510</definedName>
    <definedName name="DIRECTO5.101">[109]APU!$U$12510</definedName>
    <definedName name="DIRECTO5.104" localSheetId="17">[108]APU!$U$12571</definedName>
    <definedName name="DIRECTO5.104" localSheetId="18">[108]APU!$U$12571</definedName>
    <definedName name="DIRECTO5.104" localSheetId="19">[108]APU!$U$12571</definedName>
    <definedName name="DIRECTO5.104" localSheetId="14">[108]APU!$U$12571</definedName>
    <definedName name="DIRECTO5.104" localSheetId="15">[108]APU!$U$12571</definedName>
    <definedName name="DIRECTO5.104">[109]APU!$U$12571</definedName>
    <definedName name="DIRECTO5.105" localSheetId="17">[108]APU!$U$12632</definedName>
    <definedName name="DIRECTO5.105" localSheetId="18">[108]APU!$U$12632</definedName>
    <definedName name="DIRECTO5.105" localSheetId="19">[108]APU!$U$12632</definedName>
    <definedName name="DIRECTO5.105" localSheetId="14">[108]APU!$U$12632</definedName>
    <definedName name="DIRECTO5.105" localSheetId="15">[108]APU!$U$12632</definedName>
    <definedName name="DIRECTO5.105">[109]APU!$U$12632</definedName>
    <definedName name="DIRECTO5.106" localSheetId="17">[108]APU!$U$12693</definedName>
    <definedName name="DIRECTO5.106" localSheetId="18">[108]APU!$U$12693</definedName>
    <definedName name="DIRECTO5.106" localSheetId="19">[108]APU!$U$12693</definedName>
    <definedName name="DIRECTO5.106" localSheetId="14">[108]APU!$U$12693</definedName>
    <definedName name="DIRECTO5.106" localSheetId="15">[108]APU!$U$12693</definedName>
    <definedName name="DIRECTO5.106">[109]APU!$U$12693</definedName>
    <definedName name="DIRECTO5.107" localSheetId="17">[108]APU!$U$12754</definedName>
    <definedName name="DIRECTO5.107" localSheetId="18">[108]APU!$U$12754</definedName>
    <definedName name="DIRECTO5.107" localSheetId="19">[108]APU!$U$12754</definedName>
    <definedName name="DIRECTO5.107" localSheetId="14">[108]APU!$U$12754</definedName>
    <definedName name="DIRECTO5.107" localSheetId="15">[108]APU!$U$12754</definedName>
    <definedName name="DIRECTO5.107">[109]APU!$U$12754</definedName>
    <definedName name="DIRECTO5.108" localSheetId="17">[108]APU!$U$12815</definedName>
    <definedName name="DIRECTO5.108" localSheetId="18">[108]APU!$U$12815</definedName>
    <definedName name="DIRECTO5.108" localSheetId="19">[108]APU!$U$12815</definedName>
    <definedName name="DIRECTO5.108" localSheetId="14">[108]APU!$U$12815</definedName>
    <definedName name="DIRECTO5.108" localSheetId="15">[108]APU!$U$12815</definedName>
    <definedName name="DIRECTO5.108">[109]APU!$U$12815</definedName>
    <definedName name="DIRECTO5.109" localSheetId="17">[108]APU!$U$12876</definedName>
    <definedName name="DIRECTO5.109" localSheetId="18">[108]APU!$U$12876</definedName>
    <definedName name="DIRECTO5.109" localSheetId="19">[108]APU!$U$12876</definedName>
    <definedName name="DIRECTO5.109" localSheetId="14">[108]APU!$U$12876</definedName>
    <definedName name="DIRECTO5.109" localSheetId="15">[108]APU!$U$12876</definedName>
    <definedName name="DIRECTO5.109">[109]APU!$U$12876</definedName>
    <definedName name="DIRECTO5.111" localSheetId="17">[108]APU!$U$12937</definedName>
    <definedName name="DIRECTO5.111" localSheetId="18">[108]APU!$U$12937</definedName>
    <definedName name="DIRECTO5.111" localSheetId="19">[108]APU!$U$12937</definedName>
    <definedName name="DIRECTO5.111" localSheetId="14">[108]APU!$U$12937</definedName>
    <definedName name="DIRECTO5.111" localSheetId="15">[108]APU!$U$12937</definedName>
    <definedName name="DIRECTO5.111">[109]APU!$U$12937</definedName>
    <definedName name="DIRECTO5.112" localSheetId="17">[108]APU!$U$12998</definedName>
    <definedName name="DIRECTO5.112" localSheetId="18">[108]APU!$U$12998</definedName>
    <definedName name="DIRECTO5.112" localSheetId="19">[108]APU!$U$12998</definedName>
    <definedName name="DIRECTO5.112" localSheetId="14">[108]APU!$U$12998</definedName>
    <definedName name="DIRECTO5.112" localSheetId="15">[108]APU!$U$12998</definedName>
    <definedName name="DIRECTO5.112">[109]APU!$U$12998</definedName>
    <definedName name="DIRECTO5.113" localSheetId="17">[108]APU!$U$14767</definedName>
    <definedName name="DIRECTO5.113" localSheetId="18">[108]APU!$U$14767</definedName>
    <definedName name="DIRECTO5.113" localSheetId="19">[108]APU!$U$14767</definedName>
    <definedName name="DIRECTO5.113" localSheetId="14">[108]APU!$U$14767</definedName>
    <definedName name="DIRECTO5.113" localSheetId="15">[108]APU!$U$14767</definedName>
    <definedName name="DIRECTO5.113">[109]APU!$U$14767</definedName>
    <definedName name="DIRECTO5.114" localSheetId="17">[108]APU!$U$14828</definedName>
    <definedName name="DIRECTO5.114" localSheetId="18">[108]APU!$U$14828</definedName>
    <definedName name="DIRECTO5.114" localSheetId="19">[108]APU!$U$14828</definedName>
    <definedName name="DIRECTO5.114" localSheetId="14">[108]APU!$U$14828</definedName>
    <definedName name="DIRECTO5.114" localSheetId="15">[108]APU!$U$14828</definedName>
    <definedName name="DIRECTO5.114">[109]APU!$U$14828</definedName>
    <definedName name="DIRECTO5.115" localSheetId="17">[108]APU!$U$15072</definedName>
    <definedName name="DIRECTO5.115" localSheetId="18">[108]APU!$U$15072</definedName>
    <definedName name="DIRECTO5.115" localSheetId="19">[108]APU!$U$15072</definedName>
    <definedName name="DIRECTO5.115" localSheetId="14">[108]APU!$U$15072</definedName>
    <definedName name="DIRECTO5.115" localSheetId="15">[108]APU!$U$15072</definedName>
    <definedName name="DIRECTO5.115">[109]APU!$U$15072</definedName>
    <definedName name="DIRECTO5.53" localSheetId="17">[108]APU!$U$10131</definedName>
    <definedName name="DIRECTO5.53" localSheetId="18">[108]APU!$U$10131</definedName>
    <definedName name="DIRECTO5.53" localSheetId="19">[108]APU!$U$10131</definedName>
    <definedName name="DIRECTO5.53" localSheetId="14">[108]APU!$U$10131</definedName>
    <definedName name="DIRECTO5.53" localSheetId="15">[108]APU!$U$10131</definedName>
    <definedName name="DIRECTO5.53">[109]APU!$U$10131</definedName>
    <definedName name="DIRECTO5.54" localSheetId="17">[108]APU!$U$10192</definedName>
    <definedName name="DIRECTO5.54" localSheetId="18">[108]APU!$U$10192</definedName>
    <definedName name="DIRECTO5.54" localSheetId="19">[108]APU!$U$10192</definedName>
    <definedName name="DIRECTO5.54" localSheetId="14">[108]APU!$U$10192</definedName>
    <definedName name="DIRECTO5.54" localSheetId="15">[108]APU!$U$10192</definedName>
    <definedName name="DIRECTO5.54">[109]APU!$U$10192</definedName>
    <definedName name="DIRECTO5.55" localSheetId="17">[108]APU!$U$10253</definedName>
    <definedName name="DIRECTO5.55" localSheetId="18">[108]APU!$U$10253</definedName>
    <definedName name="DIRECTO5.55" localSheetId="19">[108]APU!$U$10253</definedName>
    <definedName name="DIRECTO5.55" localSheetId="14">[108]APU!$U$10253</definedName>
    <definedName name="DIRECTO5.55" localSheetId="15">[108]APU!$U$10253</definedName>
    <definedName name="DIRECTO5.55">[109]APU!$U$10253</definedName>
    <definedName name="DIRECTO5.56" localSheetId="17">[108]APU!$U$10314</definedName>
    <definedName name="DIRECTO5.56" localSheetId="18">[108]APU!$U$10314</definedName>
    <definedName name="DIRECTO5.56" localSheetId="19">[108]APU!$U$10314</definedName>
    <definedName name="DIRECTO5.56" localSheetId="14">[108]APU!$U$10314</definedName>
    <definedName name="DIRECTO5.56" localSheetId="15">[108]APU!$U$10314</definedName>
    <definedName name="DIRECTO5.56">[109]APU!$U$10314</definedName>
    <definedName name="DIRECTO5.57" localSheetId="17">[108]APU!$U$10375</definedName>
    <definedName name="DIRECTO5.57" localSheetId="18">[108]APU!$U$10375</definedName>
    <definedName name="DIRECTO5.57" localSheetId="19">[108]APU!$U$10375</definedName>
    <definedName name="DIRECTO5.57" localSheetId="14">[108]APU!$U$10375</definedName>
    <definedName name="DIRECTO5.57" localSheetId="15">[108]APU!$U$10375</definedName>
    <definedName name="DIRECTO5.57">[109]APU!$U$10375</definedName>
    <definedName name="DIRECTO5.58" localSheetId="17">[108]APU!$U$10436</definedName>
    <definedName name="DIRECTO5.58" localSheetId="18">[108]APU!$U$10436</definedName>
    <definedName name="DIRECTO5.58" localSheetId="19">[108]APU!$U$10436</definedName>
    <definedName name="DIRECTO5.58" localSheetId="14">[108]APU!$U$10436</definedName>
    <definedName name="DIRECTO5.58" localSheetId="15">[108]APU!$U$10436</definedName>
    <definedName name="DIRECTO5.58">[109]APU!$U$10436</definedName>
    <definedName name="DIRECTO5.59" localSheetId="17">[108]APU!$U$10497</definedName>
    <definedName name="DIRECTO5.59" localSheetId="18">[108]APU!$U$10497</definedName>
    <definedName name="DIRECTO5.59" localSheetId="19">[108]APU!$U$10497</definedName>
    <definedName name="DIRECTO5.59" localSheetId="14">[108]APU!$U$10497</definedName>
    <definedName name="DIRECTO5.59" localSheetId="15">[108]APU!$U$10497</definedName>
    <definedName name="DIRECTO5.59">[109]APU!$U$10497</definedName>
    <definedName name="DIRECTO5.60" localSheetId="17">[108]APU!$U$10558</definedName>
    <definedName name="DIRECTO5.60" localSheetId="18">[108]APU!$U$10558</definedName>
    <definedName name="DIRECTO5.60" localSheetId="19">[108]APU!$U$10558</definedName>
    <definedName name="DIRECTO5.60" localSheetId="14">[108]APU!$U$10558</definedName>
    <definedName name="DIRECTO5.60" localSheetId="15">[108]APU!$U$10558</definedName>
    <definedName name="DIRECTO5.60">[109]APU!$U$10558</definedName>
    <definedName name="DIRECTO5.61" localSheetId="17">[108]APU!$U$10619</definedName>
    <definedName name="DIRECTO5.61" localSheetId="18">[108]APU!$U$10619</definedName>
    <definedName name="DIRECTO5.61" localSheetId="19">[108]APU!$U$10619</definedName>
    <definedName name="DIRECTO5.61" localSheetId="14">[108]APU!$U$10619</definedName>
    <definedName name="DIRECTO5.61" localSheetId="15">[108]APU!$U$10619</definedName>
    <definedName name="DIRECTO5.61">[109]APU!$U$10619</definedName>
    <definedName name="DIRECTO5.62" localSheetId="17">[108]APU!$U$10680</definedName>
    <definedName name="DIRECTO5.62" localSheetId="18">[108]APU!$U$10680</definedName>
    <definedName name="DIRECTO5.62" localSheetId="19">[108]APU!$U$10680</definedName>
    <definedName name="DIRECTO5.62" localSheetId="14">[108]APU!$U$10680</definedName>
    <definedName name="DIRECTO5.62" localSheetId="15">[108]APU!$U$10680</definedName>
    <definedName name="DIRECTO5.62">[109]APU!$U$10680</definedName>
    <definedName name="DIRECTO5.63" localSheetId="17">[108]APU!$U$10741</definedName>
    <definedName name="DIRECTO5.63" localSheetId="18">[108]APU!$U$10741</definedName>
    <definedName name="DIRECTO5.63" localSheetId="19">[108]APU!$U$10741</definedName>
    <definedName name="DIRECTO5.63" localSheetId="14">[108]APU!$U$10741</definedName>
    <definedName name="DIRECTO5.63" localSheetId="15">[108]APU!$U$10741</definedName>
    <definedName name="DIRECTO5.63">[109]APU!$U$10741</definedName>
    <definedName name="DIRECTO5.64" localSheetId="17">[108]APU!$U$10802</definedName>
    <definedName name="DIRECTO5.64" localSheetId="18">[108]APU!$U$10802</definedName>
    <definedName name="DIRECTO5.64" localSheetId="19">[108]APU!$U$10802</definedName>
    <definedName name="DIRECTO5.64" localSheetId="14">[108]APU!$U$10802</definedName>
    <definedName name="DIRECTO5.64" localSheetId="15">[108]APU!$U$10802</definedName>
    <definedName name="DIRECTO5.64">[109]APU!$U$10802</definedName>
    <definedName name="DIRECTO5.65" localSheetId="17">[108]APU!$U$10863</definedName>
    <definedName name="DIRECTO5.65" localSheetId="18">[108]APU!$U$10863</definedName>
    <definedName name="DIRECTO5.65" localSheetId="19">[108]APU!$U$10863</definedName>
    <definedName name="DIRECTO5.65" localSheetId="14">[108]APU!$U$10863</definedName>
    <definedName name="DIRECTO5.65" localSheetId="15">[108]APU!$U$10863</definedName>
    <definedName name="DIRECTO5.65">[109]APU!$U$10863</definedName>
    <definedName name="DIRECTO5.66" localSheetId="17">[108]APU!$U$10924</definedName>
    <definedName name="DIRECTO5.66" localSheetId="18">[108]APU!$U$10924</definedName>
    <definedName name="DIRECTO5.66" localSheetId="19">[108]APU!$U$10924</definedName>
    <definedName name="DIRECTO5.66" localSheetId="14">[108]APU!$U$10924</definedName>
    <definedName name="DIRECTO5.66" localSheetId="15">[108]APU!$U$10924</definedName>
    <definedName name="DIRECTO5.66">[109]APU!$U$10924</definedName>
    <definedName name="DIRECTO5.67" localSheetId="17">[108]APU!$U$10985</definedName>
    <definedName name="DIRECTO5.67" localSheetId="18">[108]APU!$U$10985</definedName>
    <definedName name="DIRECTO5.67" localSheetId="19">[108]APU!$U$10985</definedName>
    <definedName name="DIRECTO5.67" localSheetId="14">[108]APU!$U$10985</definedName>
    <definedName name="DIRECTO5.67" localSheetId="15">[108]APU!$U$10985</definedName>
    <definedName name="DIRECTO5.67">[109]APU!$U$10985</definedName>
    <definedName name="DIRECTO5.68" localSheetId="17">[108]APU!$U$11046</definedName>
    <definedName name="DIRECTO5.68" localSheetId="18">[108]APU!$U$11046</definedName>
    <definedName name="DIRECTO5.68" localSheetId="19">[108]APU!$U$11046</definedName>
    <definedName name="DIRECTO5.68" localSheetId="14">[108]APU!$U$11046</definedName>
    <definedName name="DIRECTO5.68" localSheetId="15">[108]APU!$U$11046</definedName>
    <definedName name="DIRECTO5.68">[109]APU!$U$11046</definedName>
    <definedName name="DIRECTO5.69" localSheetId="17">[108]APU!$U$11107</definedName>
    <definedName name="DIRECTO5.69" localSheetId="18">[108]APU!$U$11107</definedName>
    <definedName name="DIRECTO5.69" localSheetId="19">[108]APU!$U$11107</definedName>
    <definedName name="DIRECTO5.69" localSheetId="14">[108]APU!$U$11107</definedName>
    <definedName name="DIRECTO5.69" localSheetId="15">[108]APU!$U$11107</definedName>
    <definedName name="DIRECTO5.69">[109]APU!$U$11107</definedName>
    <definedName name="DIRECTO5.70" localSheetId="17">[108]APU!$U$11168</definedName>
    <definedName name="DIRECTO5.70" localSheetId="18">[108]APU!$U$11168</definedName>
    <definedName name="DIRECTO5.70" localSheetId="19">[108]APU!$U$11168</definedName>
    <definedName name="DIRECTO5.70" localSheetId="14">[108]APU!$U$11168</definedName>
    <definedName name="DIRECTO5.70" localSheetId="15">[108]APU!$U$11168</definedName>
    <definedName name="DIRECTO5.70">[109]APU!$U$11168</definedName>
    <definedName name="DIRECTO5.71" localSheetId="17">[108]APU!$U$11229</definedName>
    <definedName name="DIRECTO5.71" localSheetId="18">[108]APU!$U$11229</definedName>
    <definedName name="DIRECTO5.71" localSheetId="19">[108]APU!$U$11229</definedName>
    <definedName name="DIRECTO5.71" localSheetId="14">[108]APU!$U$11229</definedName>
    <definedName name="DIRECTO5.71" localSheetId="15">[108]APU!$U$11229</definedName>
    <definedName name="DIRECTO5.71">[109]APU!$U$11229</definedName>
    <definedName name="DIRECTO5.72" localSheetId="17">[108]APU!$U$12022</definedName>
    <definedName name="DIRECTO5.72" localSheetId="18">[108]APU!$U$12022</definedName>
    <definedName name="DIRECTO5.72" localSheetId="19">[108]APU!$U$12022</definedName>
    <definedName name="DIRECTO5.72" localSheetId="14">[108]APU!$U$12022</definedName>
    <definedName name="DIRECTO5.72" localSheetId="15">[108]APU!$U$12022</definedName>
    <definedName name="DIRECTO5.72">[109]APU!$U$12022</definedName>
    <definedName name="DIRECTO5.73" localSheetId="17">[108]APU!$U$12083</definedName>
    <definedName name="DIRECTO5.73" localSheetId="18">[108]APU!$U$12083</definedName>
    <definedName name="DIRECTO5.73" localSheetId="19">[108]APU!$U$12083</definedName>
    <definedName name="DIRECTO5.73" localSheetId="14">[108]APU!$U$12083</definedName>
    <definedName name="DIRECTO5.73" localSheetId="15">[108]APU!$U$12083</definedName>
    <definedName name="DIRECTO5.73">[109]APU!$U$12083</definedName>
    <definedName name="DIRECTO5.74" localSheetId="17">[108]APU!$U$12144</definedName>
    <definedName name="DIRECTO5.74" localSheetId="18">[108]APU!$U$12144</definedName>
    <definedName name="DIRECTO5.74" localSheetId="19">[108]APU!$U$12144</definedName>
    <definedName name="DIRECTO5.74" localSheetId="14">[108]APU!$U$12144</definedName>
    <definedName name="DIRECTO5.74" localSheetId="15">[108]APU!$U$12144</definedName>
    <definedName name="DIRECTO5.74">[109]APU!$U$12144</definedName>
    <definedName name="DIRECTO5.77" localSheetId="17">[108]APU!$U$12205</definedName>
    <definedName name="DIRECTO5.77" localSheetId="18">[108]APU!$U$12205</definedName>
    <definedName name="DIRECTO5.77" localSheetId="19">[108]APU!$U$12205</definedName>
    <definedName name="DIRECTO5.77" localSheetId="14">[108]APU!$U$12205</definedName>
    <definedName name="DIRECTO5.77" localSheetId="15">[108]APU!$U$12205</definedName>
    <definedName name="DIRECTO5.77">[109]APU!$U$12205</definedName>
    <definedName name="DIRECTO5.78" localSheetId="17">[108]APU!$U$12327</definedName>
    <definedName name="DIRECTO5.78" localSheetId="18">[108]APU!$U$12327</definedName>
    <definedName name="DIRECTO5.78" localSheetId="19">[108]APU!$U$12327</definedName>
    <definedName name="DIRECTO5.78" localSheetId="14">[108]APU!$U$12327</definedName>
    <definedName name="DIRECTO5.78" localSheetId="15">[108]APU!$U$12327</definedName>
    <definedName name="DIRECTO5.78">[109]APU!$U$12327</definedName>
    <definedName name="DIRECTO5.79" localSheetId="17">[108]APU!$U$12388</definedName>
    <definedName name="DIRECTO5.79" localSheetId="18">[108]APU!$U$12388</definedName>
    <definedName name="DIRECTO5.79" localSheetId="19">[108]APU!$U$12388</definedName>
    <definedName name="DIRECTO5.79" localSheetId="14">[108]APU!$U$12388</definedName>
    <definedName name="DIRECTO5.79" localSheetId="15">[108]APU!$U$12388</definedName>
    <definedName name="DIRECTO5.79">[109]APU!$U$12388</definedName>
    <definedName name="DIRECTO5.80" localSheetId="17">[108]APU!$U$12266</definedName>
    <definedName name="DIRECTO5.80" localSheetId="18">[108]APU!$U$12266</definedName>
    <definedName name="DIRECTO5.80" localSheetId="19">[108]APU!$U$12266</definedName>
    <definedName name="DIRECTO5.80" localSheetId="14">[108]APU!$U$12266</definedName>
    <definedName name="DIRECTO5.80" localSheetId="15">[108]APU!$U$12266</definedName>
    <definedName name="DIRECTO5.80">[109]APU!$U$12266</definedName>
    <definedName name="DIRECTO5.82" localSheetId="17">[108]APU!$U$14035</definedName>
    <definedName name="DIRECTO5.82" localSheetId="18">[108]APU!$U$14035</definedName>
    <definedName name="DIRECTO5.82" localSheetId="19">[108]APU!$U$14035</definedName>
    <definedName name="DIRECTO5.82" localSheetId="14">[108]APU!$U$14035</definedName>
    <definedName name="DIRECTO5.82" localSheetId="15">[108]APU!$U$14035</definedName>
    <definedName name="DIRECTO5.82">[109]APU!$U$14035</definedName>
    <definedName name="DIRECTO5.83" localSheetId="17">[108]APU!$U$14096</definedName>
    <definedName name="DIRECTO5.83" localSheetId="18">[108]APU!$U$14096</definedName>
    <definedName name="DIRECTO5.83" localSheetId="19">[108]APU!$U$14096</definedName>
    <definedName name="DIRECTO5.83" localSheetId="14">[108]APU!$U$14096</definedName>
    <definedName name="DIRECTO5.83" localSheetId="15">[108]APU!$U$14096</definedName>
    <definedName name="DIRECTO5.83">[109]APU!$U$14096</definedName>
    <definedName name="DIRECTO5.84" localSheetId="17">[108]APU!$U$13364</definedName>
    <definedName name="DIRECTO5.84" localSheetId="18">[108]APU!$U$13364</definedName>
    <definedName name="DIRECTO5.84" localSheetId="19">[108]APU!$U$13364</definedName>
    <definedName name="DIRECTO5.84" localSheetId="14">[108]APU!$U$13364</definedName>
    <definedName name="DIRECTO5.84" localSheetId="15">[108]APU!$U$13364</definedName>
    <definedName name="DIRECTO5.84">[109]APU!$U$13364</definedName>
    <definedName name="DIRECTO5.85" localSheetId="17">[108]APU!$U$13425</definedName>
    <definedName name="DIRECTO5.85" localSheetId="18">[108]APU!$U$13425</definedName>
    <definedName name="DIRECTO5.85" localSheetId="19">[108]APU!$U$13425</definedName>
    <definedName name="DIRECTO5.85" localSheetId="14">[108]APU!$U$13425</definedName>
    <definedName name="DIRECTO5.85" localSheetId="15">[108]APU!$U$13425</definedName>
    <definedName name="DIRECTO5.85">[109]APU!$U$13425</definedName>
    <definedName name="DIRECTO5.86" localSheetId="17">[108]APU!$U$13486</definedName>
    <definedName name="DIRECTO5.86" localSheetId="18">[108]APU!$U$13486</definedName>
    <definedName name="DIRECTO5.86" localSheetId="19">[108]APU!$U$13486</definedName>
    <definedName name="DIRECTO5.86" localSheetId="14">[108]APU!$U$13486</definedName>
    <definedName name="DIRECTO5.86" localSheetId="15">[108]APU!$U$13486</definedName>
    <definedName name="DIRECTO5.86">[109]APU!$U$13486</definedName>
    <definedName name="DIRECTO5.87" localSheetId="17">[108]APU!$U$13547</definedName>
    <definedName name="DIRECTO5.87" localSheetId="18">[108]APU!$U$13547</definedName>
    <definedName name="DIRECTO5.87" localSheetId="19">[108]APU!$U$13547</definedName>
    <definedName name="DIRECTO5.87" localSheetId="14">[108]APU!$U$13547</definedName>
    <definedName name="DIRECTO5.87" localSheetId="15">[108]APU!$U$13547</definedName>
    <definedName name="DIRECTO5.87">[109]APU!$U$13547</definedName>
    <definedName name="DIRECTO5.88" localSheetId="17">[108]APU!$U$13608</definedName>
    <definedName name="DIRECTO5.88" localSheetId="18">[108]APU!$U$13608</definedName>
    <definedName name="DIRECTO5.88" localSheetId="19">[108]APU!$U$13608</definedName>
    <definedName name="DIRECTO5.88" localSheetId="14">[108]APU!$U$13608</definedName>
    <definedName name="DIRECTO5.88" localSheetId="15">[108]APU!$U$13608</definedName>
    <definedName name="DIRECTO5.88">[109]APU!$U$13608</definedName>
    <definedName name="DIRECTO5.89" localSheetId="17">[108]APU!$U$13669</definedName>
    <definedName name="DIRECTO5.89" localSheetId="18">[108]APU!$U$13669</definedName>
    <definedName name="DIRECTO5.89" localSheetId="19">[108]APU!$U$13669</definedName>
    <definedName name="DIRECTO5.89" localSheetId="14">[108]APU!$U$13669</definedName>
    <definedName name="DIRECTO5.89" localSheetId="15">[108]APU!$U$13669</definedName>
    <definedName name="DIRECTO5.89">[109]APU!$U$13669</definedName>
    <definedName name="DIRECTO5.90" localSheetId="17">[108]APU!$U$13730</definedName>
    <definedName name="DIRECTO5.90" localSheetId="18">[108]APU!$U$13730</definedName>
    <definedName name="DIRECTO5.90" localSheetId="19">[108]APU!$U$13730</definedName>
    <definedName name="DIRECTO5.90" localSheetId="14">[108]APU!$U$13730</definedName>
    <definedName name="DIRECTO5.90" localSheetId="15">[108]APU!$U$13730</definedName>
    <definedName name="DIRECTO5.90">[109]APU!$U$13730</definedName>
    <definedName name="DIRECTO5.91" localSheetId="17">[108]APU!$U$13791</definedName>
    <definedName name="DIRECTO5.91" localSheetId="18">[108]APU!$U$13791</definedName>
    <definedName name="DIRECTO5.91" localSheetId="19">[108]APU!$U$13791</definedName>
    <definedName name="DIRECTO5.91" localSheetId="14">[108]APU!$U$13791</definedName>
    <definedName name="DIRECTO5.91" localSheetId="15">[108]APU!$U$13791</definedName>
    <definedName name="DIRECTO5.91">[109]APU!$U$13791</definedName>
    <definedName name="DIRECTO5.92" localSheetId="17">[108]APU!$U$13852</definedName>
    <definedName name="DIRECTO5.92" localSheetId="18">[108]APU!$U$13852</definedName>
    <definedName name="DIRECTO5.92" localSheetId="19">[108]APU!$U$13852</definedName>
    <definedName name="DIRECTO5.92" localSheetId="14">[108]APU!$U$13852</definedName>
    <definedName name="DIRECTO5.92" localSheetId="15">[108]APU!$U$13852</definedName>
    <definedName name="DIRECTO5.92">[109]APU!$U$13852</definedName>
    <definedName name="DIRECTO5.93" localSheetId="17">[108]APU!$U$13913</definedName>
    <definedName name="DIRECTO5.93" localSheetId="18">[108]APU!$U$13913</definedName>
    <definedName name="DIRECTO5.93" localSheetId="19">[108]APU!$U$13913</definedName>
    <definedName name="DIRECTO5.93" localSheetId="14">[108]APU!$U$13913</definedName>
    <definedName name="DIRECTO5.93" localSheetId="15">[108]APU!$U$13913</definedName>
    <definedName name="DIRECTO5.93">[109]APU!$U$13913</definedName>
    <definedName name="DIRECTO5.94" localSheetId="17">[108]APU!$U$13974</definedName>
    <definedName name="DIRECTO5.94" localSheetId="18">[108]APU!$U$13974</definedName>
    <definedName name="DIRECTO5.94" localSheetId="19">[108]APU!$U$13974</definedName>
    <definedName name="DIRECTO5.94" localSheetId="14">[108]APU!$U$13974</definedName>
    <definedName name="DIRECTO5.94" localSheetId="15">[108]APU!$U$13974</definedName>
    <definedName name="DIRECTO5.94">[109]APU!$U$13974</definedName>
    <definedName name="DIRECTO5.95" localSheetId="17">[108]APU!$U$13059</definedName>
    <definedName name="DIRECTO5.95" localSheetId="18">[108]APU!$U$13059</definedName>
    <definedName name="DIRECTO5.95" localSheetId="19">[108]APU!$U$13059</definedName>
    <definedName name="DIRECTO5.95" localSheetId="14">[108]APU!$U$13059</definedName>
    <definedName name="DIRECTO5.95" localSheetId="15">[108]APU!$U$13059</definedName>
    <definedName name="DIRECTO5.95">[109]APU!$U$13059</definedName>
    <definedName name="DIRECTO5.96" localSheetId="17">[108]APU!$U$13120</definedName>
    <definedName name="DIRECTO5.96" localSheetId="18">[108]APU!$U$13120</definedName>
    <definedName name="DIRECTO5.96" localSheetId="19">[108]APU!$U$13120</definedName>
    <definedName name="DIRECTO5.96" localSheetId="14">[108]APU!$U$13120</definedName>
    <definedName name="DIRECTO5.96" localSheetId="15">[108]APU!$U$13120</definedName>
    <definedName name="DIRECTO5.96">[109]APU!$U$13120</definedName>
    <definedName name="DIRECTO5.97" localSheetId="17">[108]APU!$U$13181</definedName>
    <definedName name="DIRECTO5.97" localSheetId="18">[108]APU!$U$13181</definedName>
    <definedName name="DIRECTO5.97" localSheetId="19">[108]APU!$U$13181</definedName>
    <definedName name="DIRECTO5.97" localSheetId="14">[108]APU!$U$13181</definedName>
    <definedName name="DIRECTO5.97" localSheetId="15">[108]APU!$U$13181</definedName>
    <definedName name="DIRECTO5.97">[109]APU!$U$13181</definedName>
    <definedName name="DIRECTO5.98" localSheetId="17">[108]APU!$U$13242</definedName>
    <definedName name="DIRECTO5.98" localSheetId="18">[108]APU!$U$13242</definedName>
    <definedName name="DIRECTO5.98" localSheetId="19">[108]APU!$U$13242</definedName>
    <definedName name="DIRECTO5.98" localSheetId="14">[108]APU!$U$13242</definedName>
    <definedName name="DIRECTO5.98" localSheetId="15">[108]APU!$U$13242</definedName>
    <definedName name="DIRECTO5.98">[109]APU!$U$13242</definedName>
    <definedName name="DIRECTO5.99" localSheetId="17">[108]APU!$U$13303</definedName>
    <definedName name="DIRECTO5.99" localSheetId="18">[108]APU!$U$13303</definedName>
    <definedName name="DIRECTO5.99" localSheetId="19">[108]APU!$U$13303</definedName>
    <definedName name="DIRECTO5.99" localSheetId="14">[108]APU!$U$13303</definedName>
    <definedName name="DIRECTO5.99" localSheetId="15">[108]APU!$U$13303</definedName>
    <definedName name="DIRECTO5.99">[109]APU!$U$13303</definedName>
    <definedName name="DIRECTO50" localSheetId="17">[108]APU!$U$3121</definedName>
    <definedName name="DIRECTO50" localSheetId="18">[108]APU!$U$3121</definedName>
    <definedName name="DIRECTO50" localSheetId="19">[108]APU!$U$3121</definedName>
    <definedName name="DIRECTO50" localSheetId="14">[108]APU!$U$3121</definedName>
    <definedName name="DIRECTO50" localSheetId="15">[108]APU!$U$3121</definedName>
    <definedName name="DIRECTO50">[109]APU!$U$3121</definedName>
    <definedName name="DIRECTO51" localSheetId="17">[108]APU!$U$3182</definedName>
    <definedName name="DIRECTO51" localSheetId="18">[108]APU!$U$3182</definedName>
    <definedName name="DIRECTO51" localSheetId="19">[108]APU!$U$3182</definedName>
    <definedName name="DIRECTO51" localSheetId="14">[108]APU!$U$3182</definedName>
    <definedName name="DIRECTO51" localSheetId="15">[108]APU!$U$3182</definedName>
    <definedName name="DIRECTO51">[109]APU!$U$3182</definedName>
    <definedName name="DIRECTO52" localSheetId="17">[108]APU!$U$3243</definedName>
    <definedName name="DIRECTO52" localSheetId="18">[108]APU!$U$3243</definedName>
    <definedName name="DIRECTO52" localSheetId="19">[108]APU!$U$3243</definedName>
    <definedName name="DIRECTO52" localSheetId="14">[108]APU!$U$3243</definedName>
    <definedName name="DIRECTO52" localSheetId="15">[108]APU!$U$3243</definedName>
    <definedName name="DIRECTO52">[109]APU!$U$3243</definedName>
    <definedName name="DIRECTO53" localSheetId="17">[108]APU!$U$3304</definedName>
    <definedName name="DIRECTO53" localSheetId="18">[108]APU!$U$3304</definedName>
    <definedName name="DIRECTO53" localSheetId="19">[108]APU!$U$3304</definedName>
    <definedName name="DIRECTO53" localSheetId="14">[108]APU!$U$3304</definedName>
    <definedName name="DIRECTO53" localSheetId="15">[108]APU!$U$3304</definedName>
    <definedName name="DIRECTO53">[109]APU!$U$3304</definedName>
    <definedName name="DIRECTO54" localSheetId="17">[108]APU!$U$3365</definedName>
    <definedName name="DIRECTO54" localSheetId="18">[108]APU!$U$3365</definedName>
    <definedName name="DIRECTO54" localSheetId="19">[108]APU!$U$3365</definedName>
    <definedName name="DIRECTO54" localSheetId="14">[108]APU!$U$3365</definedName>
    <definedName name="DIRECTO54" localSheetId="15">[108]APU!$U$3365</definedName>
    <definedName name="DIRECTO54">[109]APU!$U$3365</definedName>
    <definedName name="DIRECTO55" localSheetId="17">[108]APU!$U$3426</definedName>
    <definedName name="DIRECTO55" localSheetId="18">[108]APU!$U$3426</definedName>
    <definedName name="DIRECTO55" localSheetId="19">[108]APU!$U$3426</definedName>
    <definedName name="DIRECTO55" localSheetId="14">[108]APU!$U$3426</definedName>
    <definedName name="DIRECTO55" localSheetId="15">[108]APU!$U$3426</definedName>
    <definedName name="DIRECTO55">[109]APU!$U$3426</definedName>
    <definedName name="DIRECTO56" localSheetId="17">[108]APU!$U$3487</definedName>
    <definedName name="DIRECTO56" localSheetId="18">[108]APU!$U$3487</definedName>
    <definedName name="DIRECTO56" localSheetId="19">[108]APU!$U$3487</definedName>
    <definedName name="DIRECTO56" localSheetId="14">[108]APU!$U$3487</definedName>
    <definedName name="DIRECTO56" localSheetId="15">[108]APU!$U$3487</definedName>
    <definedName name="DIRECTO56">[109]APU!$U$3487</definedName>
    <definedName name="DIRECTO57" localSheetId="17">[108]APU!$U$3548</definedName>
    <definedName name="DIRECTO57" localSheetId="18">[108]APU!$U$3548</definedName>
    <definedName name="DIRECTO57" localSheetId="19">[108]APU!$U$3548</definedName>
    <definedName name="DIRECTO57" localSheetId="14">[108]APU!$U$3548</definedName>
    <definedName name="DIRECTO57" localSheetId="15">[108]APU!$U$3548</definedName>
    <definedName name="DIRECTO57">[109]APU!$U$3548</definedName>
    <definedName name="DIRECTO58" localSheetId="17">[108]APU!$U$3609</definedName>
    <definedName name="DIRECTO58" localSheetId="18">[108]APU!$U$3609</definedName>
    <definedName name="DIRECTO58" localSheetId="19">[108]APU!$U$3609</definedName>
    <definedName name="DIRECTO58" localSheetId="14">[108]APU!$U$3609</definedName>
    <definedName name="DIRECTO58" localSheetId="15">[108]APU!$U$3609</definedName>
    <definedName name="DIRECTO58">[109]APU!$U$3609</definedName>
    <definedName name="DIRECTO59" localSheetId="17">[108]APU!$U$3670</definedName>
    <definedName name="DIRECTO59" localSheetId="18">[108]APU!$U$3670</definedName>
    <definedName name="DIRECTO59" localSheetId="19">[108]APU!$U$3670</definedName>
    <definedName name="DIRECTO59" localSheetId="14">[108]APU!$U$3670</definedName>
    <definedName name="DIRECTO59" localSheetId="15">[108]APU!$U$3670</definedName>
    <definedName name="DIRECTO59">[109]APU!$U$3670</definedName>
    <definedName name="DIRECTO6" localSheetId="17">[108]APU!$U$437</definedName>
    <definedName name="DIRECTO6" localSheetId="18">[108]APU!$U$437</definedName>
    <definedName name="DIRECTO6" localSheetId="19">[108]APU!$U$437</definedName>
    <definedName name="DIRECTO6" localSheetId="14">[108]APU!$U$437</definedName>
    <definedName name="DIRECTO6" localSheetId="15">[108]APU!$U$437</definedName>
    <definedName name="DIRECTO6">[109]APU!$U$437</definedName>
    <definedName name="DIRECTO60" localSheetId="17">[108]APU!$U$3731</definedName>
    <definedName name="DIRECTO60" localSheetId="18">[108]APU!$U$3731</definedName>
    <definedName name="DIRECTO60" localSheetId="19">[108]APU!$U$3731</definedName>
    <definedName name="DIRECTO60" localSheetId="14">[108]APU!$U$3731</definedName>
    <definedName name="DIRECTO60" localSheetId="15">[108]APU!$U$3731</definedName>
    <definedName name="DIRECTO60">[109]APU!$U$3731</definedName>
    <definedName name="DIRECTO61" localSheetId="17">[108]APU!$U$3792</definedName>
    <definedName name="DIRECTO61" localSheetId="18">[108]APU!$U$3792</definedName>
    <definedName name="DIRECTO61" localSheetId="19">[108]APU!$U$3792</definedName>
    <definedName name="DIRECTO61" localSheetId="14">[108]APU!$U$3792</definedName>
    <definedName name="DIRECTO61" localSheetId="15">[108]APU!$U$3792</definedName>
    <definedName name="DIRECTO61">[109]APU!$U$3792</definedName>
    <definedName name="DIRECTO62" localSheetId="17">[108]APU!$U$3853</definedName>
    <definedName name="DIRECTO62" localSheetId="18">[108]APU!$U$3853</definedName>
    <definedName name="DIRECTO62" localSheetId="19">[108]APU!$U$3853</definedName>
    <definedName name="DIRECTO62" localSheetId="14">[108]APU!$U$3853</definedName>
    <definedName name="DIRECTO62" localSheetId="15">[108]APU!$U$3853</definedName>
    <definedName name="DIRECTO62">[109]APU!$U$3853</definedName>
    <definedName name="DIRECTO63" localSheetId="17">[108]APU!$U$3914</definedName>
    <definedName name="DIRECTO63" localSheetId="18">[108]APU!$U$3914</definedName>
    <definedName name="DIRECTO63" localSheetId="19">[108]APU!$U$3914</definedName>
    <definedName name="DIRECTO63" localSheetId="14">[108]APU!$U$3914</definedName>
    <definedName name="DIRECTO63" localSheetId="15">[108]APU!$U$3914</definedName>
    <definedName name="DIRECTO63">[109]APU!$U$3914</definedName>
    <definedName name="DIRECTO64" localSheetId="17">[108]APU!$U$3975</definedName>
    <definedName name="DIRECTO64" localSheetId="18">[108]APU!$U$3975</definedName>
    <definedName name="DIRECTO64" localSheetId="19">[108]APU!$U$3975</definedName>
    <definedName name="DIRECTO64" localSheetId="14">[108]APU!$U$3975</definedName>
    <definedName name="DIRECTO64" localSheetId="15">[108]APU!$U$3975</definedName>
    <definedName name="DIRECTO64">[109]APU!$U$3975</definedName>
    <definedName name="DIRECTO65" localSheetId="17">[108]APU!$U$4036</definedName>
    <definedName name="DIRECTO65" localSheetId="18">[108]APU!$U$4036</definedName>
    <definedName name="DIRECTO65" localSheetId="19">[108]APU!$U$4036</definedName>
    <definedName name="DIRECTO65" localSheetId="14">[108]APU!$U$4036</definedName>
    <definedName name="DIRECTO65" localSheetId="15">[108]APU!$U$4036</definedName>
    <definedName name="DIRECTO65">[109]APU!$U$4036</definedName>
    <definedName name="DIRECTO66" localSheetId="17">[108]APU!$U$4097</definedName>
    <definedName name="DIRECTO66" localSheetId="18">[108]APU!$U$4097</definedName>
    <definedName name="DIRECTO66" localSheetId="19">[108]APU!$U$4097</definedName>
    <definedName name="DIRECTO66" localSheetId="14">[108]APU!$U$4097</definedName>
    <definedName name="DIRECTO66" localSheetId="15">[108]APU!$U$4097</definedName>
    <definedName name="DIRECTO66">[109]APU!$U$4097</definedName>
    <definedName name="DIRECTO67" localSheetId="17">[108]APU!$U$4158</definedName>
    <definedName name="DIRECTO67" localSheetId="18">[108]APU!$U$4158</definedName>
    <definedName name="DIRECTO67" localSheetId="19">[108]APU!$U$4158</definedName>
    <definedName name="DIRECTO67" localSheetId="14">[108]APU!$U$4158</definedName>
    <definedName name="DIRECTO67" localSheetId="15">[108]APU!$U$4158</definedName>
    <definedName name="DIRECTO67">[109]APU!$U$4158</definedName>
    <definedName name="DIRECTO68" localSheetId="17">[108]APU!$U$4219</definedName>
    <definedName name="DIRECTO68" localSheetId="18">[108]APU!$U$4219</definedName>
    <definedName name="DIRECTO68" localSheetId="19">[108]APU!$U$4219</definedName>
    <definedName name="DIRECTO68" localSheetId="14">[108]APU!$U$4219</definedName>
    <definedName name="DIRECTO68" localSheetId="15">[108]APU!$U$4219</definedName>
    <definedName name="DIRECTO68">[109]APU!$U$4219</definedName>
    <definedName name="DIRECTO69" localSheetId="17">[108]APU!$U$4280</definedName>
    <definedName name="DIRECTO69" localSheetId="18">[108]APU!$U$4280</definedName>
    <definedName name="DIRECTO69" localSheetId="19">[108]APU!$U$4280</definedName>
    <definedName name="DIRECTO69" localSheetId="14">[108]APU!$U$4280</definedName>
    <definedName name="DIRECTO69" localSheetId="15">[108]APU!$U$4280</definedName>
    <definedName name="DIRECTO69">[109]APU!$U$4280</definedName>
    <definedName name="DIRECTO7" localSheetId="17">[108]APU!$U$498</definedName>
    <definedName name="DIRECTO7" localSheetId="18">[108]APU!$U$498</definedName>
    <definedName name="DIRECTO7" localSheetId="19">[108]APU!$U$498</definedName>
    <definedName name="DIRECTO7" localSheetId="14">[108]APU!$U$498</definedName>
    <definedName name="DIRECTO7" localSheetId="15">[108]APU!$U$498</definedName>
    <definedName name="DIRECTO7">[109]APU!$U$498</definedName>
    <definedName name="DIRECTO7.12" localSheetId="17">[108]APU!$U$8305</definedName>
    <definedName name="DIRECTO7.12" localSheetId="18">[108]APU!$U$8305</definedName>
    <definedName name="DIRECTO7.12" localSheetId="19">[108]APU!$U$8305</definedName>
    <definedName name="DIRECTO7.12" localSheetId="14">[108]APU!$U$8305</definedName>
    <definedName name="DIRECTO7.12" localSheetId="15">[108]APU!$U$8305</definedName>
    <definedName name="DIRECTO7.12">[109]APU!$U$8305</definedName>
    <definedName name="DIRECTO7.13" localSheetId="17">[108]APU!$U$8366</definedName>
    <definedName name="DIRECTO7.13" localSheetId="18">[108]APU!$U$8366</definedName>
    <definedName name="DIRECTO7.13" localSheetId="19">[108]APU!$U$8366</definedName>
    <definedName name="DIRECTO7.13" localSheetId="14">[108]APU!$U$8366</definedName>
    <definedName name="DIRECTO7.13" localSheetId="15">[108]APU!$U$8366</definedName>
    <definedName name="DIRECTO7.13">[109]APU!$U$8366</definedName>
    <definedName name="DIRECTO7.14" localSheetId="17">[108]APU!$U$8427</definedName>
    <definedName name="DIRECTO7.14" localSheetId="18">[108]APU!$U$8427</definedName>
    <definedName name="DIRECTO7.14" localSheetId="19">[108]APU!$U$8427</definedName>
    <definedName name="DIRECTO7.14" localSheetId="14">[108]APU!$U$8427</definedName>
    <definedName name="DIRECTO7.14" localSheetId="15">[108]APU!$U$8427</definedName>
    <definedName name="DIRECTO7.14">[109]APU!$U$8427</definedName>
    <definedName name="DIRECTO7.15" localSheetId="17">[108]APU!$U$8488</definedName>
    <definedName name="DIRECTO7.15" localSheetId="18">[108]APU!$U$8488</definedName>
    <definedName name="DIRECTO7.15" localSheetId="19">[108]APU!$U$8488</definedName>
    <definedName name="DIRECTO7.15" localSheetId="14">[108]APU!$U$8488</definedName>
    <definedName name="DIRECTO7.15" localSheetId="15">[108]APU!$U$8488</definedName>
    <definedName name="DIRECTO7.15">[109]APU!$U$8488</definedName>
    <definedName name="DIRECTO7.16" localSheetId="17">[108]APU!$U$8606</definedName>
    <definedName name="DIRECTO7.16" localSheetId="18">[108]APU!$U$8606</definedName>
    <definedName name="DIRECTO7.16" localSheetId="19">[108]APU!$U$8606</definedName>
    <definedName name="DIRECTO7.16" localSheetId="14">[108]APU!$U$8606</definedName>
    <definedName name="DIRECTO7.16" localSheetId="15">[108]APU!$U$8606</definedName>
    <definedName name="DIRECTO7.16">[109]APU!$U$8606</definedName>
    <definedName name="DIRECTO7.17" localSheetId="17">[108]APU!$U$11290</definedName>
    <definedName name="DIRECTO7.17" localSheetId="18">[108]APU!$U$11290</definedName>
    <definedName name="DIRECTO7.17" localSheetId="19">[108]APU!$U$11290</definedName>
    <definedName name="DIRECTO7.17" localSheetId="14">[108]APU!$U$11290</definedName>
    <definedName name="DIRECTO7.17" localSheetId="15">[108]APU!$U$11290</definedName>
    <definedName name="DIRECTO7.17">[109]APU!$U$11290</definedName>
    <definedName name="DIRECTO7.18" localSheetId="17">[108]APU!$U$11351</definedName>
    <definedName name="DIRECTO7.18" localSheetId="18">[108]APU!$U$11351</definedName>
    <definedName name="DIRECTO7.18" localSheetId="19">[108]APU!$U$11351</definedName>
    <definedName name="DIRECTO7.18" localSheetId="14">[108]APU!$U$11351</definedName>
    <definedName name="DIRECTO7.18" localSheetId="15">[108]APU!$U$11351</definedName>
    <definedName name="DIRECTO7.18">[109]APU!$U$11351</definedName>
    <definedName name="DIRECTO7.19" localSheetId="17">[108]APU!$U$11412</definedName>
    <definedName name="DIRECTO7.19" localSheetId="18">[108]APU!$U$11412</definedName>
    <definedName name="DIRECTO7.19" localSheetId="19">[108]APU!$U$11412</definedName>
    <definedName name="DIRECTO7.19" localSheetId="14">[108]APU!$U$11412</definedName>
    <definedName name="DIRECTO7.19" localSheetId="15">[108]APU!$U$11412</definedName>
    <definedName name="DIRECTO7.19">[109]APU!$U$11412</definedName>
    <definedName name="DIRECTO7.20" localSheetId="17">[108]APU!$U$11473</definedName>
    <definedName name="DIRECTO7.20" localSheetId="18">[108]APU!$U$11473</definedName>
    <definedName name="DIRECTO7.20" localSheetId="19">[108]APU!$U$11473</definedName>
    <definedName name="DIRECTO7.20" localSheetId="14">[108]APU!$U$11473</definedName>
    <definedName name="DIRECTO7.20" localSheetId="15">[108]APU!$U$11473</definedName>
    <definedName name="DIRECTO7.20">[109]APU!$U$11473</definedName>
    <definedName name="DIRECTO7.21" localSheetId="17">[108]APU!$U$11534</definedName>
    <definedName name="DIRECTO7.21" localSheetId="18">[108]APU!$U$11534</definedName>
    <definedName name="DIRECTO7.21" localSheetId="19">[108]APU!$U$11534</definedName>
    <definedName name="DIRECTO7.21" localSheetId="14">[108]APU!$U$11534</definedName>
    <definedName name="DIRECTO7.21" localSheetId="15">[108]APU!$U$11534</definedName>
    <definedName name="DIRECTO7.21">[109]APU!$U$11534</definedName>
    <definedName name="DIRECTO7.22" localSheetId="17">[108]APU!$U$11717</definedName>
    <definedName name="DIRECTO7.22" localSheetId="18">[108]APU!$U$11717</definedName>
    <definedName name="DIRECTO7.22" localSheetId="19">[108]APU!$U$11717</definedName>
    <definedName name="DIRECTO7.22" localSheetId="14">[108]APU!$U$11717</definedName>
    <definedName name="DIRECTO7.22" localSheetId="15">[108]APU!$U$11717</definedName>
    <definedName name="DIRECTO7.22">[109]APU!$U$11717</definedName>
    <definedName name="DIRECTO7.23" localSheetId="17">[108]APU!$U$11778</definedName>
    <definedName name="DIRECTO7.23" localSheetId="18">[108]APU!$U$11778</definedName>
    <definedName name="DIRECTO7.23" localSheetId="19">[108]APU!$U$11778</definedName>
    <definedName name="DIRECTO7.23" localSheetId="14">[108]APU!$U$11778</definedName>
    <definedName name="DIRECTO7.23" localSheetId="15">[108]APU!$U$11778</definedName>
    <definedName name="DIRECTO7.23">[109]APU!$U$11778</definedName>
    <definedName name="DIRECTO7.24" localSheetId="17">[108]APU!$U$14645</definedName>
    <definedName name="DIRECTO7.24" localSheetId="18">[108]APU!$U$14645</definedName>
    <definedName name="DIRECTO7.24" localSheetId="19">[108]APU!$U$14645</definedName>
    <definedName name="DIRECTO7.24" localSheetId="14">[108]APU!$U$14645</definedName>
    <definedName name="DIRECTO7.24" localSheetId="15">[108]APU!$U$14645</definedName>
    <definedName name="DIRECTO7.24">[109]APU!$U$14645</definedName>
    <definedName name="DIRECTO7.25" localSheetId="17">[108]APU!$U$15255</definedName>
    <definedName name="DIRECTO7.25" localSheetId="18">[108]APU!$U$15255</definedName>
    <definedName name="DIRECTO7.25" localSheetId="19">[108]APU!$U$15255</definedName>
    <definedName name="DIRECTO7.25" localSheetId="14">[108]APU!$U$15255</definedName>
    <definedName name="DIRECTO7.25" localSheetId="15">[108]APU!$U$15255</definedName>
    <definedName name="DIRECTO7.25">[109]APU!$U$15255</definedName>
    <definedName name="DIRECTO7.26" localSheetId="17">[108]APU!$U$15316</definedName>
    <definedName name="DIRECTO7.26" localSheetId="18">[108]APU!$U$15316</definedName>
    <definedName name="DIRECTO7.26" localSheetId="19">[108]APU!$U$15316</definedName>
    <definedName name="DIRECTO7.26" localSheetId="14">[108]APU!$U$15316</definedName>
    <definedName name="DIRECTO7.26" localSheetId="15">[108]APU!$U$15316</definedName>
    <definedName name="DIRECTO7.26">[109]APU!$U$15316</definedName>
    <definedName name="DIRECTO7.27" localSheetId="17">[108]APU!$U$15377</definedName>
    <definedName name="DIRECTO7.27" localSheetId="18">[108]APU!$U$15377</definedName>
    <definedName name="DIRECTO7.27" localSheetId="19">[108]APU!$U$15377</definedName>
    <definedName name="DIRECTO7.27" localSheetId="14">[108]APU!$U$15377</definedName>
    <definedName name="DIRECTO7.27" localSheetId="15">[108]APU!$U$15377</definedName>
    <definedName name="DIRECTO7.27">[109]APU!$U$15377</definedName>
    <definedName name="DIRECTO7.28" localSheetId="17">[108]APU!$U$15438</definedName>
    <definedName name="DIRECTO7.28" localSheetId="18">[108]APU!$U$15438</definedName>
    <definedName name="DIRECTO7.28" localSheetId="19">[108]APU!$U$15438</definedName>
    <definedName name="DIRECTO7.28" localSheetId="14">[108]APU!$U$15438</definedName>
    <definedName name="DIRECTO7.28" localSheetId="15">[108]APU!$U$15438</definedName>
    <definedName name="DIRECTO7.28">[109]APU!$U$15438</definedName>
    <definedName name="DIRECTO7.29" localSheetId="17">[108]APU!$U$15499</definedName>
    <definedName name="DIRECTO7.29" localSheetId="18">[108]APU!$U$15499</definedName>
    <definedName name="DIRECTO7.29" localSheetId="19">[108]APU!$U$15499</definedName>
    <definedName name="DIRECTO7.29" localSheetId="14">[108]APU!$U$15499</definedName>
    <definedName name="DIRECTO7.29" localSheetId="15">[108]APU!$U$15499</definedName>
    <definedName name="DIRECTO7.29">[109]APU!$U$15499</definedName>
    <definedName name="DIRECTO7.30" localSheetId="17">[108]APU!$U$15560</definedName>
    <definedName name="DIRECTO7.30" localSheetId="18">[108]APU!$U$15560</definedName>
    <definedName name="DIRECTO7.30" localSheetId="19">[108]APU!$U$15560</definedName>
    <definedName name="DIRECTO7.30" localSheetId="14">[108]APU!$U$15560</definedName>
    <definedName name="DIRECTO7.30" localSheetId="15">[108]APU!$U$15560</definedName>
    <definedName name="DIRECTO7.30">[109]APU!$U$15560</definedName>
    <definedName name="DIRECTO7.31" localSheetId="17">[108]APU!$U$15621</definedName>
    <definedName name="DIRECTO7.31" localSheetId="18">[108]APU!$U$15621</definedName>
    <definedName name="DIRECTO7.31" localSheetId="19">[108]APU!$U$15621</definedName>
    <definedName name="DIRECTO7.31" localSheetId="14">[108]APU!$U$15621</definedName>
    <definedName name="DIRECTO7.31" localSheetId="15">[108]APU!$U$15621</definedName>
    <definedName name="DIRECTO7.31">[109]APU!$U$15621</definedName>
    <definedName name="DIRECTO7.32" localSheetId="17">[108]APU!$U$15682</definedName>
    <definedName name="DIRECTO7.32" localSheetId="18">[108]APU!$U$15682</definedName>
    <definedName name="DIRECTO7.32" localSheetId="19">[108]APU!$U$15682</definedName>
    <definedName name="DIRECTO7.32" localSheetId="14">[108]APU!$U$15682</definedName>
    <definedName name="DIRECTO7.32" localSheetId="15">[108]APU!$U$15682</definedName>
    <definedName name="DIRECTO7.32">[109]APU!$U$15682</definedName>
    <definedName name="DIRECTO7.33" localSheetId="17">[108]APU!$U$15743</definedName>
    <definedName name="DIRECTO7.33" localSheetId="18">[108]APU!$U$15743</definedName>
    <definedName name="DIRECTO7.33" localSheetId="19">[108]APU!$U$15743</definedName>
    <definedName name="DIRECTO7.33" localSheetId="14">[108]APU!$U$15743</definedName>
    <definedName name="DIRECTO7.33" localSheetId="15">[108]APU!$U$15743</definedName>
    <definedName name="DIRECTO7.33">[109]APU!$U$15743</definedName>
    <definedName name="DIRECTO7.34" localSheetId="17">[108]APU!$U$15804</definedName>
    <definedName name="DIRECTO7.34" localSheetId="18">[108]APU!$U$15804</definedName>
    <definedName name="DIRECTO7.34" localSheetId="19">[108]APU!$U$15804</definedName>
    <definedName name="DIRECTO7.34" localSheetId="14">[108]APU!$U$15804</definedName>
    <definedName name="DIRECTO7.34" localSheetId="15">[108]APU!$U$15804</definedName>
    <definedName name="DIRECTO7.34">[109]APU!$U$15804</definedName>
    <definedName name="DIRECTO7.35" localSheetId="17">[108]APU!$U$15865</definedName>
    <definedName name="DIRECTO7.35" localSheetId="18">[108]APU!$U$15865</definedName>
    <definedName name="DIRECTO7.35" localSheetId="19">[108]APU!$U$15865</definedName>
    <definedName name="DIRECTO7.35" localSheetId="14">[108]APU!$U$15865</definedName>
    <definedName name="DIRECTO7.35" localSheetId="15">[108]APU!$U$15865</definedName>
    <definedName name="DIRECTO7.35">[109]APU!$U$15865</definedName>
    <definedName name="DIRECTO7.36" localSheetId="17">[108]APU!$U$17085</definedName>
    <definedName name="DIRECTO7.36" localSheetId="18">[108]APU!$U$17085</definedName>
    <definedName name="DIRECTO7.36" localSheetId="19">[108]APU!$U$17085</definedName>
    <definedName name="DIRECTO7.36" localSheetId="14">[108]APU!$U$17085</definedName>
    <definedName name="DIRECTO7.36" localSheetId="15">[108]APU!$U$17085</definedName>
    <definedName name="DIRECTO7.36">[109]APU!$U$17085</definedName>
    <definedName name="DIRECTO7.37" localSheetId="17">[108]APU!$U$17268</definedName>
    <definedName name="DIRECTO7.37" localSheetId="18">[108]APU!$U$17268</definedName>
    <definedName name="DIRECTO7.37" localSheetId="19">[108]APU!$U$17268</definedName>
    <definedName name="DIRECTO7.37" localSheetId="14">[108]APU!$U$17268</definedName>
    <definedName name="DIRECTO7.37" localSheetId="15">[108]APU!$U$17268</definedName>
    <definedName name="DIRECTO7.37">[109]APU!$U$17268</definedName>
    <definedName name="DIRECTO7.38" localSheetId="17">[108]APU!$U$17207</definedName>
    <definedName name="DIRECTO7.38" localSheetId="18">[108]APU!$U$17207</definedName>
    <definedName name="DIRECTO7.38" localSheetId="19">[108]APU!$U$17207</definedName>
    <definedName name="DIRECTO7.38" localSheetId="14">[108]APU!$U$17207</definedName>
    <definedName name="DIRECTO7.38" localSheetId="15">[108]APU!$U$17207</definedName>
    <definedName name="DIRECTO7.38">[109]APU!$U$17207</definedName>
    <definedName name="DIRECTO7.39" localSheetId="17">[108]APU!$U$17390</definedName>
    <definedName name="DIRECTO7.39" localSheetId="18">[108]APU!$U$17390</definedName>
    <definedName name="DIRECTO7.39" localSheetId="19">[108]APU!$U$17390</definedName>
    <definedName name="DIRECTO7.39" localSheetId="14">[108]APU!$U$17390</definedName>
    <definedName name="DIRECTO7.39" localSheetId="15">[108]APU!$U$17390</definedName>
    <definedName name="DIRECTO7.39">[109]APU!$U$17390</definedName>
    <definedName name="DIRECTO7.40" localSheetId="17">[108]APU!$U$17451</definedName>
    <definedName name="DIRECTO7.40" localSheetId="18">[108]APU!$U$17451</definedName>
    <definedName name="DIRECTO7.40" localSheetId="19">[108]APU!$U$17451</definedName>
    <definedName name="DIRECTO7.40" localSheetId="14">[108]APU!$U$17451</definedName>
    <definedName name="DIRECTO7.40" localSheetId="15">[108]APU!$U$17451</definedName>
    <definedName name="DIRECTO7.40">[109]APU!$U$17451</definedName>
    <definedName name="DIRECTO7.41" localSheetId="17">[108]APU!$U$17512</definedName>
    <definedName name="DIRECTO7.41" localSheetId="18">[108]APU!$U$17512</definedName>
    <definedName name="DIRECTO7.41" localSheetId="19">[108]APU!$U$17512</definedName>
    <definedName name="DIRECTO7.41" localSheetId="14">[108]APU!$U$17512</definedName>
    <definedName name="DIRECTO7.41" localSheetId="15">[108]APU!$U$17512</definedName>
    <definedName name="DIRECTO7.41">[109]APU!$U$17512</definedName>
    <definedName name="DIRECTO7.42" localSheetId="17">[108]APU!$U$17146</definedName>
    <definedName name="DIRECTO7.42" localSheetId="18">[108]APU!$U$17146</definedName>
    <definedName name="DIRECTO7.42" localSheetId="19">[108]APU!$U$17146</definedName>
    <definedName name="DIRECTO7.42" localSheetId="14">[108]APU!$U$17146</definedName>
    <definedName name="DIRECTO7.42" localSheetId="15">[108]APU!$U$17146</definedName>
    <definedName name="DIRECTO7.42">[109]APU!$U$17146</definedName>
    <definedName name="DIRECTO7.43" localSheetId="17">[108]APU!$U$17573</definedName>
    <definedName name="DIRECTO7.43" localSheetId="18">[108]APU!$U$17573</definedName>
    <definedName name="DIRECTO7.43" localSheetId="19">[108]APU!$U$17573</definedName>
    <definedName name="DIRECTO7.43" localSheetId="14">[108]APU!$U$17573</definedName>
    <definedName name="DIRECTO7.43" localSheetId="15">[108]APU!$U$17573</definedName>
    <definedName name="DIRECTO7.43">[109]APU!$U$17573</definedName>
    <definedName name="DIRECTO7.44" localSheetId="17">[108]APU!$U$17329</definedName>
    <definedName name="DIRECTO7.44" localSheetId="18">[108]APU!$U$17329</definedName>
    <definedName name="DIRECTO7.44" localSheetId="19">[108]APU!$U$17329</definedName>
    <definedName name="DIRECTO7.44" localSheetId="14">[108]APU!$U$17329</definedName>
    <definedName name="DIRECTO7.44" localSheetId="15">[108]APU!$U$17329</definedName>
    <definedName name="DIRECTO7.44">[109]APU!$U$17329</definedName>
    <definedName name="DIRECTO70" localSheetId="17">[108]APU!$U$4341</definedName>
    <definedName name="DIRECTO70" localSheetId="18">[108]APU!$U$4341</definedName>
    <definedName name="DIRECTO70" localSheetId="19">[108]APU!$U$4341</definedName>
    <definedName name="DIRECTO70" localSheetId="14">[108]APU!$U$4341</definedName>
    <definedName name="DIRECTO70" localSheetId="15">[108]APU!$U$4341</definedName>
    <definedName name="DIRECTO70">[109]APU!$U$4341</definedName>
    <definedName name="DIRECTO71" localSheetId="17">[108]APU!$U$4402</definedName>
    <definedName name="DIRECTO71" localSheetId="18">[108]APU!$U$4402</definedName>
    <definedName name="DIRECTO71" localSheetId="19">[108]APU!$U$4402</definedName>
    <definedName name="DIRECTO71" localSheetId="14">[108]APU!$U$4402</definedName>
    <definedName name="DIRECTO71" localSheetId="15">[108]APU!$U$4402</definedName>
    <definedName name="DIRECTO71">[109]APU!$U$4402</definedName>
    <definedName name="DIRECTO72" localSheetId="17">[108]APU!$U$4463</definedName>
    <definedName name="DIRECTO72" localSheetId="18">[108]APU!$U$4463</definedName>
    <definedName name="DIRECTO72" localSheetId="19">[108]APU!$U$4463</definedName>
    <definedName name="DIRECTO72" localSheetId="14">[108]APU!$U$4463</definedName>
    <definedName name="DIRECTO72" localSheetId="15">[108]APU!$U$4463</definedName>
    <definedName name="DIRECTO72">[109]APU!$U$4463</definedName>
    <definedName name="DIRECTO73" localSheetId="17">[108]APU!$U$4524</definedName>
    <definedName name="DIRECTO73" localSheetId="18">[108]APU!$U$4524</definedName>
    <definedName name="DIRECTO73" localSheetId="19">[108]APU!$U$4524</definedName>
    <definedName name="DIRECTO73" localSheetId="14">[108]APU!$U$4524</definedName>
    <definedName name="DIRECTO73" localSheetId="15">[108]APU!$U$4524</definedName>
    <definedName name="DIRECTO73">[109]APU!$U$4524</definedName>
    <definedName name="DIRECTO74" localSheetId="17">[108]APU!$U$4585</definedName>
    <definedName name="DIRECTO74" localSheetId="18">[108]APU!$U$4585</definedName>
    <definedName name="DIRECTO74" localSheetId="19">[108]APU!$U$4585</definedName>
    <definedName name="DIRECTO74" localSheetId="14">[108]APU!$U$4585</definedName>
    <definedName name="DIRECTO74" localSheetId="15">[108]APU!$U$4585</definedName>
    <definedName name="DIRECTO74">[109]APU!$U$4585</definedName>
    <definedName name="DIRECTO75" localSheetId="17">[108]APU!$U$4646</definedName>
    <definedName name="DIRECTO75" localSheetId="18">[108]APU!$U$4646</definedName>
    <definedName name="DIRECTO75" localSheetId="19">[108]APU!$U$4646</definedName>
    <definedName name="DIRECTO75" localSheetId="14">[108]APU!$U$4646</definedName>
    <definedName name="DIRECTO75" localSheetId="15">[108]APU!$U$4646</definedName>
    <definedName name="DIRECTO75">[109]APU!$U$4646</definedName>
    <definedName name="DIRECTO76" localSheetId="17">[108]APU!$U$4707</definedName>
    <definedName name="DIRECTO76" localSheetId="18">[108]APU!$U$4707</definedName>
    <definedName name="DIRECTO76" localSheetId="19">[108]APU!$U$4707</definedName>
    <definedName name="DIRECTO76" localSheetId="14">[108]APU!$U$4707</definedName>
    <definedName name="DIRECTO76" localSheetId="15">[108]APU!$U$4707</definedName>
    <definedName name="DIRECTO76">[109]APU!$U$4707</definedName>
    <definedName name="DIRECTO77" localSheetId="17">[108]APU!$U$4768</definedName>
    <definedName name="DIRECTO77" localSheetId="18">[108]APU!$U$4768</definedName>
    <definedName name="DIRECTO77" localSheetId="19">[108]APU!$U$4768</definedName>
    <definedName name="DIRECTO77" localSheetId="14">[108]APU!$U$4768</definedName>
    <definedName name="DIRECTO77" localSheetId="15">[108]APU!$U$4768</definedName>
    <definedName name="DIRECTO77">[109]APU!$U$4768</definedName>
    <definedName name="DIRECTO78" localSheetId="17">[108]APU!$U$4829</definedName>
    <definedName name="DIRECTO78" localSheetId="18">[108]APU!$U$4829</definedName>
    <definedName name="DIRECTO78" localSheetId="19">[108]APU!$U$4829</definedName>
    <definedName name="DIRECTO78" localSheetId="14">[108]APU!$U$4829</definedName>
    <definedName name="DIRECTO78" localSheetId="15">[108]APU!$U$4829</definedName>
    <definedName name="DIRECTO78">[109]APU!$U$4829</definedName>
    <definedName name="DIRECTO79" localSheetId="17">[108]APU!$U$4890</definedName>
    <definedName name="DIRECTO79" localSheetId="18">[108]APU!$U$4890</definedName>
    <definedName name="DIRECTO79" localSheetId="19">[108]APU!$U$4890</definedName>
    <definedName name="DIRECTO79" localSheetId="14">[108]APU!$U$4890</definedName>
    <definedName name="DIRECTO79" localSheetId="15">[108]APU!$U$4890</definedName>
    <definedName name="DIRECTO79">[109]APU!$U$4890</definedName>
    <definedName name="DIRECTO8" localSheetId="17">[108]APU!$U$559</definedName>
    <definedName name="DIRECTO8" localSheetId="18">[108]APU!$U$559</definedName>
    <definedName name="DIRECTO8" localSheetId="19">[108]APU!$U$559</definedName>
    <definedName name="DIRECTO8" localSheetId="14">[108]APU!$U$559</definedName>
    <definedName name="DIRECTO8" localSheetId="15">[108]APU!$U$559</definedName>
    <definedName name="DIRECTO8">[109]APU!$U$559</definedName>
    <definedName name="DIRECTO80" localSheetId="17">[108]APU!$U$4951</definedName>
    <definedName name="DIRECTO80" localSheetId="18">[108]APU!$U$4951</definedName>
    <definedName name="DIRECTO80" localSheetId="19">[108]APU!$U$4951</definedName>
    <definedName name="DIRECTO80" localSheetId="14">[108]APU!$U$4951</definedName>
    <definedName name="DIRECTO80" localSheetId="15">[108]APU!$U$4951</definedName>
    <definedName name="DIRECTO80">[109]APU!$U$4951</definedName>
    <definedName name="DIRECTO81" localSheetId="17">[108]APU!$U$5012</definedName>
    <definedName name="DIRECTO81" localSheetId="18">[108]APU!$U$5012</definedName>
    <definedName name="DIRECTO81" localSheetId="19">[108]APU!$U$5012</definedName>
    <definedName name="DIRECTO81" localSheetId="14">[108]APU!$U$5012</definedName>
    <definedName name="DIRECTO81" localSheetId="15">[108]APU!$U$5012</definedName>
    <definedName name="DIRECTO81">[109]APU!$U$5012</definedName>
    <definedName name="DIRECTO82" localSheetId="17">[108]APU!$U$5073</definedName>
    <definedName name="DIRECTO82" localSheetId="18">[108]APU!$U$5073</definedName>
    <definedName name="DIRECTO82" localSheetId="19">[108]APU!$U$5073</definedName>
    <definedName name="DIRECTO82" localSheetId="14">[108]APU!$U$5073</definedName>
    <definedName name="DIRECTO82" localSheetId="15">[108]APU!$U$5073</definedName>
    <definedName name="DIRECTO82">[109]APU!$U$5073</definedName>
    <definedName name="DIRECTO83" localSheetId="17">[108]APU!$U$5134</definedName>
    <definedName name="DIRECTO83" localSheetId="18">[108]APU!$U$5134</definedName>
    <definedName name="DIRECTO83" localSheetId="19">[108]APU!$U$5134</definedName>
    <definedName name="DIRECTO83" localSheetId="14">[108]APU!$U$5134</definedName>
    <definedName name="DIRECTO83" localSheetId="15">[108]APU!$U$5134</definedName>
    <definedName name="DIRECTO83">[109]APU!$U$5134</definedName>
    <definedName name="DIRECTO84" localSheetId="17">[108]APU!$U$5195</definedName>
    <definedName name="DIRECTO84" localSheetId="18">[108]APU!$U$5195</definedName>
    <definedName name="DIRECTO84" localSheetId="19">[108]APU!$U$5195</definedName>
    <definedName name="DIRECTO84" localSheetId="14">[108]APU!$U$5195</definedName>
    <definedName name="DIRECTO84" localSheetId="15">[108]APU!$U$5195</definedName>
    <definedName name="DIRECTO84">[109]APU!$U$5195</definedName>
    <definedName name="DIRECTO85" localSheetId="17">[108]APU!$U$5256</definedName>
    <definedName name="DIRECTO85" localSheetId="18">[108]APU!$U$5256</definedName>
    <definedName name="DIRECTO85" localSheetId="19">[108]APU!$U$5256</definedName>
    <definedName name="DIRECTO85" localSheetId="14">[108]APU!$U$5256</definedName>
    <definedName name="DIRECTO85" localSheetId="15">[108]APU!$U$5256</definedName>
    <definedName name="DIRECTO85">[109]APU!$U$5256</definedName>
    <definedName name="DIRECTO86" localSheetId="17">[108]APU!$U$5317</definedName>
    <definedName name="DIRECTO86" localSheetId="18">[108]APU!$U$5317</definedName>
    <definedName name="DIRECTO86" localSheetId="19">[108]APU!$U$5317</definedName>
    <definedName name="DIRECTO86" localSheetId="14">[108]APU!$U$5317</definedName>
    <definedName name="DIRECTO86" localSheetId="15">[108]APU!$U$5317</definedName>
    <definedName name="DIRECTO86">[109]APU!$U$5317</definedName>
    <definedName name="DIRECTO87" localSheetId="17">[108]APU!$U$5378</definedName>
    <definedName name="DIRECTO87" localSheetId="18">[108]APU!$U$5378</definedName>
    <definedName name="DIRECTO87" localSheetId="19">[108]APU!$U$5378</definedName>
    <definedName name="DIRECTO87" localSheetId="14">[108]APU!$U$5378</definedName>
    <definedName name="DIRECTO87" localSheetId="15">[108]APU!$U$5378</definedName>
    <definedName name="DIRECTO87">[109]APU!$U$5378</definedName>
    <definedName name="DIRECTO88" localSheetId="17">[108]APU!$U$5439</definedName>
    <definedName name="DIRECTO88" localSheetId="18">[108]APU!$U$5439</definedName>
    <definedName name="DIRECTO88" localSheetId="19">[108]APU!$U$5439</definedName>
    <definedName name="DIRECTO88" localSheetId="14">[108]APU!$U$5439</definedName>
    <definedName name="DIRECTO88" localSheetId="15">[108]APU!$U$5439</definedName>
    <definedName name="DIRECTO88">[109]APU!$U$5439</definedName>
    <definedName name="DIRECTO89" localSheetId="17">[108]APU!$U$5500</definedName>
    <definedName name="DIRECTO89" localSheetId="18">[108]APU!$U$5500</definedName>
    <definedName name="DIRECTO89" localSheetId="19">[108]APU!$U$5500</definedName>
    <definedName name="DIRECTO89" localSheetId="14">[108]APU!$U$5500</definedName>
    <definedName name="DIRECTO89" localSheetId="15">[108]APU!$U$5500</definedName>
    <definedName name="DIRECTO89">[109]APU!$U$5500</definedName>
    <definedName name="DIRECTO9" localSheetId="17">[108]APU!$U$620</definedName>
    <definedName name="DIRECTO9" localSheetId="18">[108]APU!$U$620</definedName>
    <definedName name="DIRECTO9" localSheetId="19">[108]APU!$U$620</definedName>
    <definedName name="DIRECTO9" localSheetId="14">[108]APU!$U$620</definedName>
    <definedName name="DIRECTO9" localSheetId="15">[108]APU!$U$620</definedName>
    <definedName name="DIRECTO9">[109]APU!$U$620</definedName>
    <definedName name="DIRECTO9.1" localSheetId="17">[108]APU!$U$16597</definedName>
    <definedName name="DIRECTO9.1" localSheetId="18">[108]APU!$U$16597</definedName>
    <definedName name="DIRECTO9.1" localSheetId="19">[108]APU!$U$16597</definedName>
    <definedName name="DIRECTO9.1" localSheetId="14">[108]APU!$U$16597</definedName>
    <definedName name="DIRECTO9.1" localSheetId="15">[108]APU!$U$16597</definedName>
    <definedName name="DIRECTO9.1">[109]APU!$U$16597</definedName>
    <definedName name="DIRECTO9.2" localSheetId="17">[108]APU!$U$16658</definedName>
    <definedName name="DIRECTO9.2" localSheetId="18">[108]APU!$U$16658</definedName>
    <definedName name="DIRECTO9.2" localSheetId="19">[108]APU!$U$16658</definedName>
    <definedName name="DIRECTO9.2" localSheetId="14">[108]APU!$U$16658</definedName>
    <definedName name="DIRECTO9.2" localSheetId="15">[108]APU!$U$16658</definedName>
    <definedName name="DIRECTO9.2">[109]APU!$U$16658</definedName>
    <definedName name="DIRECTO9.3" localSheetId="17">[108]APU!$U$16719</definedName>
    <definedName name="DIRECTO9.3" localSheetId="18">[108]APU!$U$16719</definedName>
    <definedName name="DIRECTO9.3" localSheetId="19">[108]APU!$U$16719</definedName>
    <definedName name="DIRECTO9.3" localSheetId="14">[108]APU!$U$16719</definedName>
    <definedName name="DIRECTO9.3" localSheetId="15">[108]APU!$U$16719</definedName>
    <definedName name="DIRECTO9.3">[109]APU!$U$16719</definedName>
    <definedName name="DIRECTO9.4" localSheetId="17">[108]APU!$U$16780</definedName>
    <definedName name="DIRECTO9.4" localSheetId="18">[108]APU!$U$16780</definedName>
    <definedName name="DIRECTO9.4" localSheetId="19">[108]APU!$U$16780</definedName>
    <definedName name="DIRECTO9.4" localSheetId="14">[108]APU!$U$16780</definedName>
    <definedName name="DIRECTO9.4" localSheetId="15">[108]APU!$U$16780</definedName>
    <definedName name="DIRECTO9.4">[109]APU!$U$16780</definedName>
    <definedName name="DIRECTO9.5" localSheetId="17">[108]APU!$U$16841</definedName>
    <definedName name="DIRECTO9.5" localSheetId="18">[108]APU!$U$16841</definedName>
    <definedName name="DIRECTO9.5" localSheetId="19">[108]APU!$U$16841</definedName>
    <definedName name="DIRECTO9.5" localSheetId="14">[108]APU!$U$16841</definedName>
    <definedName name="DIRECTO9.5" localSheetId="15">[108]APU!$U$16841</definedName>
    <definedName name="DIRECTO9.5">[109]APU!$U$16841</definedName>
    <definedName name="DIRECTO90" localSheetId="17">[108]APU!$U$5561</definedName>
    <definedName name="DIRECTO90" localSheetId="18">[108]APU!$U$5561</definedName>
    <definedName name="DIRECTO90" localSheetId="19">[108]APU!$U$5561</definedName>
    <definedName name="DIRECTO90" localSheetId="14">[108]APU!$U$5561</definedName>
    <definedName name="DIRECTO90" localSheetId="15">[108]APU!$U$5561</definedName>
    <definedName name="DIRECTO90">[109]APU!$U$5561</definedName>
    <definedName name="DIRECTO91" localSheetId="17">[108]APU!$U$5622</definedName>
    <definedName name="DIRECTO91" localSheetId="18">[108]APU!$U$5622</definedName>
    <definedName name="DIRECTO91" localSheetId="19">[108]APU!$U$5622</definedName>
    <definedName name="DIRECTO91" localSheetId="14">[108]APU!$U$5622</definedName>
    <definedName name="DIRECTO91" localSheetId="15">[108]APU!$U$5622</definedName>
    <definedName name="DIRECTO91">[109]APU!$U$5622</definedName>
    <definedName name="DIRECTO92" localSheetId="17">[108]APU!$U$5683</definedName>
    <definedName name="DIRECTO92" localSheetId="18">[108]APU!$U$5683</definedName>
    <definedName name="DIRECTO92" localSheetId="19">[108]APU!$U$5683</definedName>
    <definedName name="DIRECTO92" localSheetId="14">[108]APU!$U$5683</definedName>
    <definedName name="DIRECTO92" localSheetId="15">[108]APU!$U$5683</definedName>
    <definedName name="DIRECTO92">[109]APU!$U$5683</definedName>
    <definedName name="DIRECTO93" localSheetId="17">[108]APU!$U$5744</definedName>
    <definedName name="DIRECTO93" localSheetId="18">[108]APU!$U$5744</definedName>
    <definedName name="DIRECTO93" localSheetId="19">[108]APU!$U$5744</definedName>
    <definedName name="DIRECTO93" localSheetId="14">[108]APU!$U$5744</definedName>
    <definedName name="DIRECTO93" localSheetId="15">[108]APU!$U$5744</definedName>
    <definedName name="DIRECTO93">[109]APU!$U$5744</definedName>
    <definedName name="DIRECTO94" localSheetId="17">[108]APU!$U$5805</definedName>
    <definedName name="DIRECTO94" localSheetId="18">[108]APU!$U$5805</definedName>
    <definedName name="DIRECTO94" localSheetId="19">[108]APU!$U$5805</definedName>
    <definedName name="DIRECTO94" localSheetId="14">[108]APU!$U$5805</definedName>
    <definedName name="DIRECTO94" localSheetId="15">[108]APU!$U$5805</definedName>
    <definedName name="DIRECTO94">[109]APU!$U$5805</definedName>
    <definedName name="DIRECTO95" localSheetId="17">[108]APU!$U$5866</definedName>
    <definedName name="DIRECTO95" localSheetId="18">[108]APU!$U$5866</definedName>
    <definedName name="DIRECTO95" localSheetId="19">[108]APU!$U$5866</definedName>
    <definedName name="DIRECTO95" localSheetId="14">[108]APU!$U$5866</definedName>
    <definedName name="DIRECTO95" localSheetId="15">[108]APU!$U$5866</definedName>
    <definedName name="DIRECTO95">[109]APU!$U$5866</definedName>
    <definedName name="DIRECTO96" localSheetId="17">[108]APU!$U$5927</definedName>
    <definedName name="DIRECTO96" localSheetId="18">[108]APU!$U$5927</definedName>
    <definedName name="DIRECTO96" localSheetId="19">[108]APU!$U$5927</definedName>
    <definedName name="DIRECTO96" localSheetId="14">[108]APU!$U$5927</definedName>
    <definedName name="DIRECTO96" localSheetId="15">[108]APU!$U$5927</definedName>
    <definedName name="DIRECTO96">[109]APU!$U$5927</definedName>
    <definedName name="DIRECTO97" localSheetId="17">[108]APU!$U$5988</definedName>
    <definedName name="DIRECTO97" localSheetId="18">[108]APU!$U$5988</definedName>
    <definedName name="DIRECTO97" localSheetId="19">[108]APU!$U$5988</definedName>
    <definedName name="DIRECTO97" localSheetId="14">[108]APU!$U$5988</definedName>
    <definedName name="DIRECTO97" localSheetId="15">[108]APU!$U$5988</definedName>
    <definedName name="DIRECTO97">[109]APU!$U$5988</definedName>
    <definedName name="DIRECTO98" localSheetId="17">[108]APU!$U$6049</definedName>
    <definedName name="DIRECTO98" localSheetId="18">[108]APU!$U$6049</definedName>
    <definedName name="DIRECTO98" localSheetId="19">[108]APU!$U$6049</definedName>
    <definedName name="DIRECTO98" localSheetId="14">[108]APU!$U$6049</definedName>
    <definedName name="DIRECTO98" localSheetId="15">[108]APU!$U$6049</definedName>
    <definedName name="DIRECTO98">[109]APU!$U$6049</definedName>
    <definedName name="DIRECTO99" localSheetId="17">[108]APU!$U$6110</definedName>
    <definedName name="DIRECTO99" localSheetId="18">[108]APU!$U$6110</definedName>
    <definedName name="DIRECTO99" localSheetId="19">[108]APU!$U$6110</definedName>
    <definedName name="DIRECTO99" localSheetId="14">[108]APU!$U$6110</definedName>
    <definedName name="DIRECTO99" localSheetId="15">[108]APU!$U$6110</definedName>
    <definedName name="DIRECTO99">[109]APU!$U$6110</definedName>
    <definedName name="DIRECTORIO">#REF!</definedName>
    <definedName name="DISCAPACIDAD">#REF!</definedName>
    <definedName name="dj" localSheetId="25">#REF!</definedName>
    <definedName name="dj" localSheetId="36">#REF!</definedName>
    <definedName name="dj" localSheetId="1">#REF!</definedName>
    <definedName name="dj" localSheetId="3">#REF!</definedName>
    <definedName name="dj" localSheetId="13">#REF!</definedName>
    <definedName name="dj" localSheetId="16">#REF!</definedName>
    <definedName name="dj">#REF!</definedName>
    <definedName name="djdytj" localSheetId="25">#REF!</definedName>
    <definedName name="djdytj" localSheetId="36">#REF!</definedName>
    <definedName name="djdytj" localSheetId="2" hidden="1">{"TAB1",#N/A,TRUE,"GENERAL";"TAB2",#N/A,TRUE,"GENERAL";"TAB3",#N/A,TRUE,"GENERAL";"TAB4",#N/A,TRUE,"GENERAL";"TAB5",#N/A,TRUE,"GENERAL"}</definedName>
    <definedName name="djdytj" localSheetId="1">#REF!</definedName>
    <definedName name="djdytj" localSheetId="3">#REF!</definedName>
    <definedName name="djdytj" localSheetId="13">#REF!</definedName>
    <definedName name="djdytj">#REF!</definedName>
    <definedName name="djdytj_1" localSheetId="25">#REF!</definedName>
    <definedName name="djdytj_1" localSheetId="36">#REF!</definedName>
    <definedName name="djdytj_1" localSheetId="1">#REF!</definedName>
    <definedName name="djdytj_1" localSheetId="3">#REF!</definedName>
    <definedName name="djdytj_1" localSheetId="13">#REF!</definedName>
    <definedName name="djdytj_1">#REF!</definedName>
    <definedName name="dl" localSheetId="25">#REF!</definedName>
    <definedName name="dl" localSheetId="36">#REF!</definedName>
    <definedName name="dl" localSheetId="2">#REF!</definedName>
    <definedName name="dl" localSheetId="1">#REF!</definedName>
    <definedName name="dl" localSheetId="3">#REF!</definedName>
    <definedName name="dl" localSheetId="13">#REF!</definedName>
    <definedName name="dl">#REF!</definedName>
    <definedName name="dm" localSheetId="25">#REF!</definedName>
    <definedName name="dm" localSheetId="36">#REF!</definedName>
    <definedName name="dm" localSheetId="2">#REF!</definedName>
    <definedName name="dm" localSheetId="1">#REF!</definedName>
    <definedName name="dm" localSheetId="3">#REF!</definedName>
    <definedName name="dm" localSheetId="13">#REF!</definedName>
    <definedName name="dm">#REF!</definedName>
    <definedName name="do" localSheetId="25">#REF!</definedName>
    <definedName name="do" localSheetId="36">#REF!</definedName>
    <definedName name="do" localSheetId="2">#REF!</definedName>
    <definedName name="do" localSheetId="1">#REF!</definedName>
    <definedName name="do" localSheetId="3">#REF!</definedName>
    <definedName name="do" localSheetId="13">#REF!</definedName>
    <definedName name="do">#REF!</definedName>
    <definedName name="Documento">#REF!</definedName>
    <definedName name="DOR" localSheetId="25">#REF!</definedName>
    <definedName name="DOR" localSheetId="36">#REF!</definedName>
    <definedName name="DOR" localSheetId="1">#REF!</definedName>
    <definedName name="DOR" localSheetId="3">#REF!</definedName>
    <definedName name="DOR" localSheetId="13">#REF!</definedName>
    <definedName name="DOR">#REF!</definedName>
    <definedName name="DPF" localSheetId="25">#REF!</definedName>
    <definedName name="DPF" localSheetId="36">#REF!</definedName>
    <definedName name="DPF" localSheetId="1">#REF!</definedName>
    <definedName name="DPF" localSheetId="3">#REF!</definedName>
    <definedName name="DPF" localSheetId="13">#REF!</definedName>
    <definedName name="DPF">#REF!</definedName>
    <definedName name="DPR" localSheetId="25">#REF!</definedName>
    <definedName name="DPR" localSheetId="36">#REF!</definedName>
    <definedName name="DPR" localSheetId="1">#REF!</definedName>
    <definedName name="DPR" localSheetId="3">#REF!</definedName>
    <definedName name="DPR" localSheetId="13">#REF!</definedName>
    <definedName name="DPR">#REF!</definedName>
    <definedName name="DPR6.12">#REF!</definedName>
    <definedName name="DPTO">#REF!</definedName>
    <definedName name="drf" localSheetId="25">#REF!</definedName>
    <definedName name="drf" localSheetId="36">#REF!</definedName>
    <definedName name="drf" localSheetId="1">#REF!</definedName>
    <definedName name="drf" localSheetId="3">#REF!</definedName>
    <definedName name="drf" localSheetId="13">#REF!</definedName>
    <definedName name="drf">#REF!</definedName>
    <definedName name="dry" localSheetId="25">#REF!</definedName>
    <definedName name="dry" localSheetId="36">#REF!</definedName>
    <definedName name="dry" localSheetId="2" hidden="1">{"via1",#N/A,TRUE,"general";"via2",#N/A,TRUE,"general";"via3",#N/A,TRUE,"general"}</definedName>
    <definedName name="dry" localSheetId="1">#REF!</definedName>
    <definedName name="dry" localSheetId="3">#REF!</definedName>
    <definedName name="dry" localSheetId="13">#REF!</definedName>
    <definedName name="dry">#REF!</definedName>
    <definedName name="dry_1" localSheetId="25">#REF!</definedName>
    <definedName name="dry_1" localSheetId="36">#REF!</definedName>
    <definedName name="dry_1" localSheetId="1">#REF!</definedName>
    <definedName name="dry_1" localSheetId="3">#REF!</definedName>
    <definedName name="dry_1" localSheetId="13">#REF!</definedName>
    <definedName name="dry_1">#REF!</definedName>
    <definedName name="DS" localSheetId="2">#REF!,#REF!,#REF!,#REF!,#REF!,#REF!,#REF!,#REF!,#REF!,#REF!,#REF!,#REF!,#REF!</definedName>
    <definedName name="ds">#REF!</definedName>
    <definedName name="DSA" localSheetId="25">#REF!</definedName>
    <definedName name="DSA" localSheetId="36">#REF!</definedName>
    <definedName name="DSA" localSheetId="2">#REF!</definedName>
    <definedName name="DSA" localSheetId="1">#REF!</definedName>
    <definedName name="DSA" localSheetId="3">#REF!</definedName>
    <definedName name="DSA" localSheetId="13">#REF!</definedName>
    <definedName name="DSA">#REF!</definedName>
    <definedName name="DSAD" localSheetId="25">#REF!</definedName>
    <definedName name="DSAD" localSheetId="36">#REF!</definedName>
    <definedName name="DSAD" localSheetId="2" hidden="1">{"via1",#N/A,TRUE,"general";"via2",#N/A,TRUE,"general";"via3",#N/A,TRUE,"general"}</definedName>
    <definedName name="DSAD" localSheetId="1">#REF!</definedName>
    <definedName name="DSAD" localSheetId="3">#REF!</definedName>
    <definedName name="DSAD" localSheetId="13">#REF!</definedName>
    <definedName name="DSAD">#REF!</definedName>
    <definedName name="DSAD_1" localSheetId="25">#REF!</definedName>
    <definedName name="DSAD_1" localSheetId="36">#REF!</definedName>
    <definedName name="DSAD_1" localSheetId="1">#REF!</definedName>
    <definedName name="DSAD_1" localSheetId="3">#REF!</definedName>
    <definedName name="DSAD_1" localSheetId="13">#REF!</definedName>
    <definedName name="DSAD_1">#REF!</definedName>
    <definedName name="dsadfp" localSheetId="25">#REF!</definedName>
    <definedName name="dsadfp" localSheetId="36">#REF!</definedName>
    <definedName name="dsadfp" localSheetId="2" hidden="1">{"TAB1",#N/A,TRUE,"GENERAL";"TAB2",#N/A,TRUE,"GENERAL";"TAB3",#N/A,TRUE,"GENERAL";"TAB4",#N/A,TRUE,"GENERAL";"TAB5",#N/A,TRUE,"GENERAL"}</definedName>
    <definedName name="dsadfp" localSheetId="1">#REF!</definedName>
    <definedName name="dsadfp" localSheetId="3">#REF!</definedName>
    <definedName name="dsadfp" localSheetId="13">#REF!</definedName>
    <definedName name="dsadfp">#REF!</definedName>
    <definedName name="dsadfp_1" localSheetId="25">#REF!</definedName>
    <definedName name="dsadfp_1" localSheetId="36">#REF!</definedName>
    <definedName name="dsadfp_1" localSheetId="1">#REF!</definedName>
    <definedName name="dsadfp_1" localSheetId="3">#REF!</definedName>
    <definedName name="dsadfp_1" localSheetId="13">#REF!</definedName>
    <definedName name="dsadfp_1">#REF!</definedName>
    <definedName name="dsadsd">#REF!</definedName>
    <definedName name="DSAF">[60]PRECIOS!$G$10</definedName>
    <definedName name="DSAGASG" localSheetId="25">#REF!</definedName>
    <definedName name="DSAGASG" localSheetId="36">#REF!</definedName>
    <definedName name="DSAGASG" localSheetId="2">#REF!</definedName>
    <definedName name="DSAGASG" localSheetId="1">#REF!</definedName>
    <definedName name="DSAGASG" localSheetId="3">#REF!</definedName>
    <definedName name="DSAGASG" localSheetId="13">#REF!</definedName>
    <definedName name="DSAGASG" localSheetId="16">#REF!</definedName>
    <definedName name="DSAGASG">#REF!</definedName>
    <definedName name="dsasd">#REF!</definedName>
    <definedName name="DSD" localSheetId="25">#REF!</definedName>
    <definedName name="DSD" localSheetId="36">#REF!</definedName>
    <definedName name="DSD" localSheetId="2" hidden="1">{"via1",#N/A,TRUE,"general";"via2",#N/A,TRUE,"general";"via3",#N/A,TRUE,"general"}</definedName>
    <definedName name="DSD" localSheetId="1">#REF!</definedName>
    <definedName name="DSD" localSheetId="3">#REF!</definedName>
    <definedName name="DSD" localSheetId="13">#REF!</definedName>
    <definedName name="DSD">#REF!</definedName>
    <definedName name="DSD_1" localSheetId="25">#REF!</definedName>
    <definedName name="DSD_1" localSheetId="36">#REF!</definedName>
    <definedName name="DSD_1" localSheetId="1">#REF!</definedName>
    <definedName name="DSD_1" localSheetId="3">#REF!</definedName>
    <definedName name="DSD_1" localSheetId="13">#REF!</definedName>
    <definedName name="DSD_1">#REF!</definedName>
    <definedName name="dsdads4" localSheetId="25">#REF!</definedName>
    <definedName name="dsdads4" localSheetId="36">#REF!</definedName>
    <definedName name="dsdads4" localSheetId="2" hidden="1">{"TAB1",#N/A,TRUE,"GENERAL";"TAB2",#N/A,TRUE,"GENERAL";"TAB3",#N/A,TRUE,"GENERAL";"TAB4",#N/A,TRUE,"GENERAL";"TAB5",#N/A,TRUE,"GENERAL"}</definedName>
    <definedName name="dsdads4" localSheetId="1">#REF!</definedName>
    <definedName name="dsdads4" localSheetId="3">#REF!</definedName>
    <definedName name="dsdads4" localSheetId="13">#REF!</definedName>
    <definedName name="dsdads4">#REF!</definedName>
    <definedName name="dsdads4_1" localSheetId="25">#REF!</definedName>
    <definedName name="dsdads4_1" localSheetId="36">#REF!</definedName>
    <definedName name="dsdads4_1" localSheetId="1">#REF!</definedName>
    <definedName name="dsdads4_1" localSheetId="3">#REF!</definedName>
    <definedName name="dsdads4_1" localSheetId="13">#REF!</definedName>
    <definedName name="dsdads4_1">#REF!</definedName>
    <definedName name="DSDSE" localSheetId="25">#REF!</definedName>
    <definedName name="DSDSE" localSheetId="36">#REF!</definedName>
    <definedName name="DSDSE" localSheetId="1">#REF!</definedName>
    <definedName name="DSDSE" localSheetId="3">#REF!</definedName>
    <definedName name="DSDSE" localSheetId="13">#REF!</definedName>
    <definedName name="DSDSE">#REF!</definedName>
    <definedName name="DSF" localSheetId="25">#REF!</definedName>
    <definedName name="DSF" localSheetId="36">#REF!</definedName>
    <definedName name="DSF" localSheetId="2" hidden="1">{"via1",#N/A,TRUE,"general";"via2",#N/A,TRUE,"general";"via3",#N/A,TRUE,"general"}</definedName>
    <definedName name="DSF" localSheetId="1">#REF!</definedName>
    <definedName name="DSF" localSheetId="3">#REF!</definedName>
    <definedName name="DSF" localSheetId="13">#REF!</definedName>
    <definedName name="DSF">#REF!</definedName>
    <definedName name="DSF_1" localSheetId="25">#REF!</definedName>
    <definedName name="DSF_1" localSheetId="36">#REF!</definedName>
    <definedName name="DSF_1" localSheetId="1">#REF!</definedName>
    <definedName name="DSF_1" localSheetId="3">#REF!</definedName>
    <definedName name="DSF_1" localSheetId="13">#REF!</definedName>
    <definedName name="DSF_1">#REF!</definedName>
    <definedName name="DSFCVTY" localSheetId="25">#REF!</definedName>
    <definedName name="DSFCVTY" localSheetId="36">#REF!</definedName>
    <definedName name="DSFCVTY" localSheetId="2" hidden="1">{"TAB1",#N/A,TRUE,"GENERAL";"TAB2",#N/A,TRUE,"GENERAL";"TAB3",#N/A,TRUE,"GENERAL";"TAB4",#N/A,TRUE,"GENERAL";"TAB5",#N/A,TRUE,"GENERAL"}</definedName>
    <definedName name="DSFCVTY" localSheetId="1">#REF!</definedName>
    <definedName name="DSFCVTY" localSheetId="3">#REF!</definedName>
    <definedName name="DSFCVTY" localSheetId="13">#REF!</definedName>
    <definedName name="DSFCVTY">#REF!</definedName>
    <definedName name="DSFCVTY_1" localSheetId="25">#REF!</definedName>
    <definedName name="DSFCVTY_1" localSheetId="36">#REF!</definedName>
    <definedName name="DSFCVTY_1" localSheetId="1">#REF!</definedName>
    <definedName name="DSFCVTY_1" localSheetId="3">#REF!</definedName>
    <definedName name="DSFCVTY_1" localSheetId="13">#REF!</definedName>
    <definedName name="DSFCVTY_1">#REF!</definedName>
    <definedName name="DSFDSF">#REF!</definedName>
    <definedName name="dsfg" localSheetId="25">#REF!</definedName>
    <definedName name="dsfg" localSheetId="36">#REF!</definedName>
    <definedName name="dsfg" localSheetId="2" hidden="1">{"via1",#N/A,TRUE,"general";"via2",#N/A,TRUE,"general";"via3",#N/A,TRUE,"general"}</definedName>
    <definedName name="dsfg" localSheetId="1">#REF!</definedName>
    <definedName name="dsfg" localSheetId="3">#REF!</definedName>
    <definedName name="dsfg" localSheetId="13">#REF!</definedName>
    <definedName name="dsfg">#REF!</definedName>
    <definedName name="dsfg_1" localSheetId="25">#REF!</definedName>
    <definedName name="dsfg_1" localSheetId="36">#REF!</definedName>
    <definedName name="dsfg_1" localSheetId="1">#REF!</definedName>
    <definedName name="dsfg_1" localSheetId="3">#REF!</definedName>
    <definedName name="dsfg_1" localSheetId="13">#REF!</definedName>
    <definedName name="dsfg_1">#REF!</definedName>
    <definedName name="dsfhgfdh" localSheetId="25">#REF!</definedName>
    <definedName name="dsfhgfdh" localSheetId="36">#REF!</definedName>
    <definedName name="dsfhgfdh" localSheetId="2" hidden="1">{"TAB1",#N/A,TRUE,"GENERAL";"TAB2",#N/A,TRUE,"GENERAL";"TAB3",#N/A,TRUE,"GENERAL";"TAB4",#N/A,TRUE,"GENERAL";"TAB5",#N/A,TRUE,"GENERAL"}</definedName>
    <definedName name="dsfhgfdh" localSheetId="1">#REF!</definedName>
    <definedName name="dsfhgfdh" localSheetId="3">#REF!</definedName>
    <definedName name="dsfhgfdh" localSheetId="13">#REF!</definedName>
    <definedName name="dsfhgfdh">#REF!</definedName>
    <definedName name="dsfhgfdh_1" localSheetId="25">#REF!</definedName>
    <definedName name="dsfhgfdh_1" localSheetId="36">#REF!</definedName>
    <definedName name="dsfhgfdh_1" localSheetId="1">#REF!</definedName>
    <definedName name="dsfhgfdh_1" localSheetId="3">#REF!</definedName>
    <definedName name="dsfhgfdh_1" localSheetId="13">#REF!</definedName>
    <definedName name="dsfhgfdh_1">#REF!</definedName>
    <definedName name="dsfsdf" localSheetId="25">#REF!</definedName>
    <definedName name="dsfsdf" localSheetId="36">#REF!</definedName>
    <definedName name="dsfsdf" localSheetId="2" hidden="1">{"via1",#N/A,TRUE,"general";"via2",#N/A,TRUE,"general";"via3",#N/A,TRUE,"general"}</definedName>
    <definedName name="dsfsdf" localSheetId="1">#REF!</definedName>
    <definedName name="dsfsdf" localSheetId="3">#REF!</definedName>
    <definedName name="dsfsdf" localSheetId="13">#REF!</definedName>
    <definedName name="dsfsdf">#REF!</definedName>
    <definedName name="dsfsdf_1" localSheetId="25">#REF!</definedName>
    <definedName name="dsfsdf_1" localSheetId="36">#REF!</definedName>
    <definedName name="dsfsdf_1" localSheetId="1">#REF!</definedName>
    <definedName name="dsfsdf_1" localSheetId="3">#REF!</definedName>
    <definedName name="dsfsdf_1" localSheetId="13">#REF!</definedName>
    <definedName name="dsfsdf_1">#REF!</definedName>
    <definedName name="DSFSDFCXV" localSheetId="25">#REF!</definedName>
    <definedName name="DSFSDFCXV" localSheetId="36">#REF!</definedName>
    <definedName name="DSFSDFCXV" localSheetId="2" hidden="1">{"TAB1",#N/A,TRUE,"GENERAL";"TAB2",#N/A,TRUE,"GENERAL";"TAB3",#N/A,TRUE,"GENERAL";"TAB4",#N/A,TRUE,"GENERAL";"TAB5",#N/A,TRUE,"GENERAL"}</definedName>
    <definedName name="DSFSDFCXV" localSheetId="1">#REF!</definedName>
    <definedName name="DSFSDFCXV" localSheetId="3">#REF!</definedName>
    <definedName name="DSFSDFCXV" localSheetId="13">#REF!</definedName>
    <definedName name="DSFSDFCXV">#REF!</definedName>
    <definedName name="DSFSDFCXV_1" localSheetId="25">#REF!</definedName>
    <definedName name="DSFSDFCXV_1" localSheetId="36">#REF!</definedName>
    <definedName name="DSFSDFCXV_1" localSheetId="1">#REF!</definedName>
    <definedName name="DSFSDFCXV_1" localSheetId="3">#REF!</definedName>
    <definedName name="DSFSDFCXV_1" localSheetId="13">#REF!</definedName>
    <definedName name="DSFSDFCXV_1">#REF!</definedName>
    <definedName name="dsfsvm" localSheetId="25">#REF!</definedName>
    <definedName name="dsfsvm" localSheetId="36">#REF!</definedName>
    <definedName name="dsfsvm" localSheetId="2" hidden="1">{"TAB1",#N/A,TRUE,"GENERAL";"TAB2",#N/A,TRUE,"GENERAL";"TAB3",#N/A,TRUE,"GENERAL";"TAB4",#N/A,TRUE,"GENERAL";"TAB5",#N/A,TRUE,"GENERAL"}</definedName>
    <definedName name="dsfsvm" localSheetId="1">#REF!</definedName>
    <definedName name="dsfsvm" localSheetId="3">#REF!</definedName>
    <definedName name="dsfsvm" localSheetId="13">#REF!</definedName>
    <definedName name="dsfsvm">#REF!</definedName>
    <definedName name="dsfsvm_1" localSheetId="25">#REF!</definedName>
    <definedName name="dsfsvm_1" localSheetId="36">#REF!</definedName>
    <definedName name="dsfsvm_1" localSheetId="1">#REF!</definedName>
    <definedName name="dsfsvm_1" localSheetId="3">#REF!</definedName>
    <definedName name="dsfsvm_1" localSheetId="13">#REF!</definedName>
    <definedName name="dsfsvm_1">#REF!</definedName>
    <definedName name="dsftbv" localSheetId="25">#REF!</definedName>
    <definedName name="dsftbv" localSheetId="36">#REF!</definedName>
    <definedName name="dsftbv" localSheetId="2" hidden="1">{"via1",#N/A,TRUE,"general";"via2",#N/A,TRUE,"general";"via3",#N/A,TRUE,"general"}</definedName>
    <definedName name="dsftbv" localSheetId="1">#REF!</definedName>
    <definedName name="dsftbv" localSheetId="3">#REF!</definedName>
    <definedName name="dsftbv" localSheetId="13">#REF!</definedName>
    <definedName name="dsftbv">#REF!</definedName>
    <definedName name="dsftbv_1" localSheetId="25">#REF!</definedName>
    <definedName name="dsftbv_1" localSheetId="36">#REF!</definedName>
    <definedName name="dsftbv_1" localSheetId="1">#REF!</definedName>
    <definedName name="dsftbv_1" localSheetId="3">#REF!</definedName>
    <definedName name="dsftbv_1" localSheetId="13">#REF!</definedName>
    <definedName name="dsftbv_1">#REF!</definedName>
    <definedName name="dt" localSheetId="25">#REF!</definedName>
    <definedName name="dt" localSheetId="36">#REF!</definedName>
    <definedName name="dt" localSheetId="2">#REF!</definedName>
    <definedName name="dt" localSheetId="1">#REF!</definedName>
    <definedName name="dt" localSheetId="3">#REF!</definedName>
    <definedName name="dt" localSheetId="13">#REF!</definedName>
    <definedName name="dt">#REF!</definedName>
    <definedName name="DT_1" localSheetId="2">#REF!,#REF!,#REF!,#REF!,#REF!,#REF!,#REF!,#REF!,#REF!,#REF!,#REF!,#REF!,#REF!</definedName>
    <definedName name="DT_1">'[77]FORMATO SOCIAL'!$K$8,'[77]FORMATO SOCIAL'!$AE$8,'[77]FORMATO SOCIAL'!$AU$8,'[77]FORMATO SOCIAL'!$AP$10,'[77]FORMATO SOCIAL'!$AP$12,'[77]FORMATO SOCIAL'!$AP$13,'[77]FORMATO SOCIAL'!$AS$14,'[77]FORMATO SOCIAL'!$AS$16,'[77]FORMATO SOCIAL'!$M$16,'[77]FORMATO SOCIAL'!$J$14,'[77]FORMATO SOCIAL'!$J$13,'[77]FORMATO SOCIAL'!$J$12,'[77]FORMATO SOCIAL'!$J$10</definedName>
    <definedName name="DT_2" localSheetId="2">#REF!,#REF!,#REF!,#REF!,#REF!,#REF!,#REF!,#REF!,#REF!,#REF!,#REF!,#REF!,#REF!,#REF!,#REF!,#REF!,#REF!,#REF!,#REF!,#REF!</definedName>
    <definedName name="DT_2">'[77]FORMATO SOCIAL'!$E$24,'[77]FORMATO SOCIAL'!$S$24,'[77]FORMATO SOCIAL'!$E$27,'[77]FORMATO SOCIAL'!$S$27,'[77]FORMATO SOCIAL'!$E$30,'[77]FORMATO SOCIAL'!$S$30,'[77]FORMATO SOCIAL'!$E$33,'[77]FORMATO SOCIAL'!$S$33,'[77]FORMATO SOCIAL'!$E$36,'[77]FORMATO SOCIAL'!$S$36,'[77]FORMATO SOCIAL'!$E$39,'[77]FORMATO SOCIAL'!$S$39,'[77]FORMATO SOCIAL'!$E$42,'[77]FORMATO SOCIAL'!$S$42,'[77]FORMATO SOCIAL'!$E$45,'[77]FORMATO SOCIAL'!$S$45,'[77]FORMATO SOCIAL'!$E$48,'[77]FORMATO SOCIAL'!$S$48,'[77]FORMATO SOCIAL'!$E$51,'[77]FORMATO SOCIAL'!$S$51</definedName>
    <definedName name="DT_4" localSheetId="2">#REF!,#REF!,#REF!,#REF!,#REF!,#REF!,#REF!,#REF!,#REF!,#REF!,#REF!,#REF!,#REF!,#REF!,#REF!,#REF!,#REF!,#REF!</definedName>
    <definedName name="DT_4">'[77]FORMATO SOCIAL'!$AS$27,'[77]FORMATO SOCIAL'!$BA$27,'[77]FORMATO SOCIAL'!$AS$30,'[77]FORMATO SOCIAL'!$BA$30,'[77]FORMATO SOCIAL'!$AS$33,'[77]FORMATO SOCIAL'!$BA$33,'[77]FORMATO SOCIAL'!$AS$36,'[77]FORMATO SOCIAL'!$BA$36,'[77]FORMATO SOCIAL'!$AS$39,'[77]FORMATO SOCIAL'!$BA$39,'[77]FORMATO SOCIAL'!$AS$42,'[77]FORMATO SOCIAL'!$BA$42,'[77]FORMATO SOCIAL'!$AS$45,'[77]FORMATO SOCIAL'!$BA$45,'[77]FORMATO SOCIAL'!$AS$48,'[77]FORMATO SOCIAL'!$BA$48,'[77]FORMATO SOCIAL'!$AS$51,'[77]FORMATO SOCIAL'!$BA$51</definedName>
    <definedName name="DT_5" localSheetId="2">#REF!,#REF!,#REF!,#REF!,#REF!</definedName>
    <definedName name="DT_5">'[77]FORMATO SOCIAL'!$AU$86,'[77]FORMATO SOCIAL'!$AW$78,'[77]FORMATO SOCIAL'!$AW$74,'[77]FORMATO SOCIAL'!$U$58,'[77]FORMATO SOCIAL'!$U$55</definedName>
    <definedName name="dtrhj" localSheetId="25">#REF!</definedName>
    <definedName name="dtrhj" localSheetId="36">#REF!</definedName>
    <definedName name="dtrhj" localSheetId="2" hidden="1">{"via1",#N/A,TRUE,"general";"via2",#N/A,TRUE,"general";"via3",#N/A,TRUE,"general"}</definedName>
    <definedName name="dtrhj" localSheetId="1">#REF!</definedName>
    <definedName name="dtrhj" localSheetId="3">#REF!</definedName>
    <definedName name="dtrhj" localSheetId="13">#REF!</definedName>
    <definedName name="dtrhj">#REF!</definedName>
    <definedName name="dtrhj_1" localSheetId="25">#REF!</definedName>
    <definedName name="dtrhj_1" localSheetId="36">#REF!</definedName>
    <definedName name="dtrhj_1" localSheetId="1">#REF!</definedName>
    <definedName name="dtrhj_1" localSheetId="3">#REF!</definedName>
    <definedName name="dtrhj_1" localSheetId="13">#REF!</definedName>
    <definedName name="dtrhj_1">#REF!</definedName>
    <definedName name="DTS" localSheetId="25">#REF!</definedName>
    <definedName name="DTS" localSheetId="36">#REF!</definedName>
    <definedName name="DTS" localSheetId="2">#REF!</definedName>
    <definedName name="DTS" localSheetId="1">#REF!</definedName>
    <definedName name="DTS" localSheetId="3">#REF!</definedName>
    <definedName name="DTS" localSheetId="13">#REF!</definedName>
    <definedName name="DTS" localSheetId="16">#REF!</definedName>
    <definedName name="DTS">#REF!</definedName>
    <definedName name="Duitama" localSheetId="25">#REF!</definedName>
    <definedName name="Duitama" localSheetId="36">#REF!</definedName>
    <definedName name="Duitama">#REF!</definedName>
    <definedName name="DuracionMeses" localSheetId="25">#REF!</definedName>
    <definedName name="DuracionMeses" localSheetId="36">#REF!</definedName>
    <definedName name="DuracionMeses" localSheetId="17">#REF!</definedName>
    <definedName name="DuracionMeses" localSheetId="18">#REF!</definedName>
    <definedName name="DuracionMeses" localSheetId="1">#REF!</definedName>
    <definedName name="DuracionMeses" localSheetId="3">#REF!</definedName>
    <definedName name="DuracionMeses" localSheetId="13">#REF!</definedName>
    <definedName name="DuracionMeses">#REF!</definedName>
    <definedName name="DuracionSemanas" localSheetId="25">#REF!</definedName>
    <definedName name="DuracionSemanas" localSheetId="36">#REF!</definedName>
    <definedName name="DuracionSemanas" localSheetId="17">#REF!</definedName>
    <definedName name="DuracionSemanas" localSheetId="18">#REF!</definedName>
    <definedName name="DuracionSemanas" localSheetId="1">#REF!</definedName>
    <definedName name="DuracionSemanas" localSheetId="3">#REF!</definedName>
    <definedName name="DuracionSemanas" localSheetId="13">#REF!</definedName>
    <definedName name="DuracionSemanas">#REF!</definedName>
    <definedName name="dxfgg" localSheetId="25">#REF!</definedName>
    <definedName name="dxfgg" localSheetId="36">#REF!</definedName>
    <definedName name="dxfgg" localSheetId="2" hidden="1">{"via1",#N/A,TRUE,"general";"via2",#N/A,TRUE,"general";"via3",#N/A,TRUE,"general"}</definedName>
    <definedName name="dxfgg" localSheetId="1">#REF!</definedName>
    <definedName name="dxfgg" localSheetId="3">#REF!</definedName>
    <definedName name="dxfgg" localSheetId="13">#REF!</definedName>
    <definedName name="dxfgg">#REF!</definedName>
    <definedName name="dxfgg_1" localSheetId="25">#REF!</definedName>
    <definedName name="dxfgg_1" localSheetId="36">#REF!</definedName>
    <definedName name="dxfgg_1" localSheetId="1">#REF!</definedName>
    <definedName name="dxfgg_1" localSheetId="3">#REF!</definedName>
    <definedName name="dxfgg_1" localSheetId="13">#REF!</definedName>
    <definedName name="dxfgg_1">#REF!</definedName>
    <definedName name="DZ.Main" hidden="1">#REF!</definedName>
    <definedName name="e" localSheetId="25">#REF!</definedName>
    <definedName name="e" localSheetId="36">#REF!</definedName>
    <definedName name="e" localSheetId="1">#REF!</definedName>
    <definedName name="e" localSheetId="3">#REF!</definedName>
    <definedName name="e" localSheetId="13">#REF!</definedName>
    <definedName name="e">#REF!</definedName>
    <definedName name="E_6">#REF!</definedName>
    <definedName name="e3e33" localSheetId="25">#REF!</definedName>
    <definedName name="e3e33" localSheetId="36">#REF!</definedName>
    <definedName name="e3e33" localSheetId="2" hidden="1">{"via1",#N/A,TRUE,"general";"via2",#N/A,TRUE,"general";"via3",#N/A,TRUE,"general"}</definedName>
    <definedName name="e3e33" localSheetId="1">#REF!</definedName>
    <definedName name="e3e33" localSheetId="3">#REF!</definedName>
    <definedName name="e3e33" localSheetId="13">#REF!</definedName>
    <definedName name="e3e33">#REF!</definedName>
    <definedName name="e3e33_1" localSheetId="25">#REF!</definedName>
    <definedName name="e3e33_1" localSheetId="36">#REF!</definedName>
    <definedName name="e3e33_1" localSheetId="1">#REF!</definedName>
    <definedName name="e3e33_1" localSheetId="3">#REF!</definedName>
    <definedName name="e3e33_1" localSheetId="13">#REF!</definedName>
    <definedName name="e3e33_1">#REF!</definedName>
    <definedName name="ed" localSheetId="25">#REF!</definedName>
    <definedName name="ed" localSheetId="36">#REF!</definedName>
    <definedName name="ed" localSheetId="2">#REF!</definedName>
    <definedName name="ed" localSheetId="1">#REF!</definedName>
    <definedName name="ed" localSheetId="3">#REF!</definedName>
    <definedName name="ed" localSheetId="13">#REF!</definedName>
    <definedName name="ed">#REF!</definedName>
    <definedName name="EDEDWSWQA" localSheetId="25">#REF!</definedName>
    <definedName name="EDEDWSWQA" localSheetId="36">#REF!</definedName>
    <definedName name="EDEDWSWQA" localSheetId="2" hidden="1">{"TAB1",#N/A,TRUE,"GENERAL";"TAB2",#N/A,TRUE,"GENERAL";"TAB3",#N/A,TRUE,"GENERAL";"TAB4",#N/A,TRUE,"GENERAL";"TAB5",#N/A,TRUE,"GENERAL"}</definedName>
    <definedName name="EDEDWSWQA" localSheetId="1">#REF!</definedName>
    <definedName name="EDEDWSWQA" localSheetId="3">#REF!</definedName>
    <definedName name="EDEDWSWQA" localSheetId="13">#REF!</definedName>
    <definedName name="EDEDWSWQA">#REF!</definedName>
    <definedName name="EDEDWSWQA_1" localSheetId="25">#REF!</definedName>
    <definedName name="EDEDWSWQA_1" localSheetId="36">#REF!</definedName>
    <definedName name="EDEDWSWQA_1" localSheetId="1">#REF!</definedName>
    <definedName name="EDEDWSWQA_1" localSheetId="3">#REF!</definedName>
    <definedName name="EDEDWSWQA_1" localSheetId="13">#REF!</definedName>
    <definedName name="EDEDWSWQA_1">#REF!</definedName>
    <definedName name="edgfhmn" localSheetId="25">#REF!</definedName>
    <definedName name="edgfhmn" localSheetId="36">#REF!</definedName>
    <definedName name="edgfhmn" localSheetId="2" hidden="1">{"via1",#N/A,TRUE,"general";"via2",#N/A,TRUE,"general";"via3",#N/A,TRUE,"general"}</definedName>
    <definedName name="edgfhmn" localSheetId="1">#REF!</definedName>
    <definedName name="edgfhmn" localSheetId="3">#REF!</definedName>
    <definedName name="edgfhmn" localSheetId="13">#REF!</definedName>
    <definedName name="edgfhmn">#REF!</definedName>
    <definedName name="edgfhmn_1" localSheetId="25">#REF!</definedName>
    <definedName name="edgfhmn_1" localSheetId="36">#REF!</definedName>
    <definedName name="edgfhmn_1" localSheetId="1">#REF!</definedName>
    <definedName name="edgfhmn_1" localSheetId="3">#REF!</definedName>
    <definedName name="edgfhmn_1" localSheetId="13">#REF!</definedName>
    <definedName name="edgfhmn_1">#REF!</definedName>
    <definedName name="edi">#REF!</definedName>
    <definedName name="ee" localSheetId="25">#REF!</definedName>
    <definedName name="ee" localSheetId="36">#REF!</definedName>
    <definedName name="ee" localSheetId="2">#REF!</definedName>
    <definedName name="ee" localSheetId="1">#REF!</definedName>
    <definedName name="ee" localSheetId="3">#REF!</definedName>
    <definedName name="ee" localSheetId="13">#REF!</definedName>
    <definedName name="ee">#REF!</definedName>
    <definedName name="EEE">#REF!</definedName>
    <definedName name="eeedfr" localSheetId="25">#REF!</definedName>
    <definedName name="eeedfr" localSheetId="36">#REF!</definedName>
    <definedName name="eeedfr" localSheetId="2" hidden="1">{"TAB1",#N/A,TRUE,"GENERAL";"TAB2",#N/A,TRUE,"GENERAL";"TAB3",#N/A,TRUE,"GENERAL";"TAB4",#N/A,TRUE,"GENERAL";"TAB5",#N/A,TRUE,"GENERAL"}</definedName>
    <definedName name="eeedfr" localSheetId="1">#REF!</definedName>
    <definedName name="eeedfr" localSheetId="3">#REF!</definedName>
    <definedName name="eeedfr" localSheetId="13">#REF!</definedName>
    <definedName name="eeedfr">#REF!</definedName>
    <definedName name="eeedfr_1" localSheetId="25">#REF!</definedName>
    <definedName name="eeedfr_1" localSheetId="36">#REF!</definedName>
    <definedName name="eeedfr_1" localSheetId="1">#REF!</definedName>
    <definedName name="eeedfr_1" localSheetId="3">#REF!</definedName>
    <definedName name="eeedfr_1" localSheetId="13">#REF!</definedName>
    <definedName name="eeedfr_1">#REF!</definedName>
    <definedName name="EEEE" localSheetId="1" hidden="1">{"TAB1",#N/A,TRUE,"GENERAL";"TAB2",#N/A,TRUE,"GENERAL";"TAB3",#N/A,TRUE,"GENERAL";"TAB4",#N/A,TRUE,"GENERAL";"TAB5",#N/A,TRUE,"GENERAL"}</definedName>
    <definedName name="EEEE" localSheetId="3" hidden="1">{"TAB1",#N/A,TRUE,"GENERAL";"TAB2",#N/A,TRUE,"GENERAL";"TAB3",#N/A,TRUE,"GENERAL";"TAB4",#N/A,TRUE,"GENERAL";"TAB5",#N/A,TRUE,"GENERAL"}</definedName>
    <definedName name="EEEE" hidden="1">{"TAB1",#N/A,TRUE,"GENERAL";"TAB2",#N/A,TRUE,"GENERAL";"TAB3",#N/A,TRUE,"GENERAL";"TAB4",#N/A,TRUE,"GENERAL";"TAB5",#N/A,TRUE,"GENERAL"}</definedName>
    <definedName name="eeeeer" localSheetId="25">#REF!</definedName>
    <definedName name="eeeeer" localSheetId="36">#REF!</definedName>
    <definedName name="eeeeer" localSheetId="2" hidden="1">{"TAB1",#N/A,TRUE,"GENERAL";"TAB2",#N/A,TRUE,"GENERAL";"TAB3",#N/A,TRUE,"GENERAL";"TAB4",#N/A,TRUE,"GENERAL";"TAB5",#N/A,TRUE,"GENERAL"}</definedName>
    <definedName name="eeeeer" localSheetId="1">#REF!</definedName>
    <definedName name="eeeeer" localSheetId="3">#REF!</definedName>
    <definedName name="eeeeer" localSheetId="13">#REF!</definedName>
    <definedName name="eeeeer">#REF!</definedName>
    <definedName name="eeeeer_1" localSheetId="25">#REF!</definedName>
    <definedName name="eeeeer_1" localSheetId="36">#REF!</definedName>
    <definedName name="eeeeer_1" localSheetId="1">#REF!</definedName>
    <definedName name="eeeeer_1" localSheetId="3">#REF!</definedName>
    <definedName name="eeeeer_1" localSheetId="13">#REF!</definedName>
    <definedName name="eeeeer_1">#REF!</definedName>
    <definedName name="eeerfd" localSheetId="25">#REF!</definedName>
    <definedName name="eeerfd" localSheetId="36">#REF!</definedName>
    <definedName name="eeerfd" localSheetId="2" hidden="1">{"via1",#N/A,TRUE,"general";"via2",#N/A,TRUE,"general";"via3",#N/A,TRUE,"general"}</definedName>
    <definedName name="eeerfd" localSheetId="1">#REF!</definedName>
    <definedName name="eeerfd" localSheetId="3">#REF!</definedName>
    <definedName name="eeerfd" localSheetId="13">#REF!</definedName>
    <definedName name="eeerfd">#REF!</definedName>
    <definedName name="eeerfd_1" localSheetId="25">#REF!</definedName>
    <definedName name="eeerfd_1" localSheetId="36">#REF!</definedName>
    <definedName name="eeerfd_1" localSheetId="1">#REF!</definedName>
    <definedName name="eeerfd_1" localSheetId="3">#REF!</definedName>
    <definedName name="eeerfd_1" localSheetId="13">#REF!</definedName>
    <definedName name="eeerfd_1">#REF!</definedName>
    <definedName name="EER" localSheetId="1">#REF!,#REF!,#REF!,#REF!,#REF!,#REF!,#REF!,#REF!,#REF!,#REF!,#REF!,#REF!,#REF!,#REF!,#REF!,#REF!,#REF!,#REF!,#REF!,#REF!,#REF!,#REF!,#REF!,#REF!,#REF!,#REF!,#REF!,#REF!</definedName>
    <definedName name="EER" localSheetId="3">#REF!,#REF!,#REF!,#REF!,#REF!,#REF!,#REF!,#REF!,#REF!,#REF!,#REF!,#REF!,#REF!,#REF!,#REF!,#REF!,#REF!,#REF!,#REF!,#REF!,#REF!,#REF!,#REF!,#REF!,#REF!,#REF!,#REF!,#REF!</definedName>
    <definedName name="EER">#REF!,#REF!,#REF!,#REF!,#REF!,#REF!,#REF!,#REF!,#REF!,#REF!,#REF!,#REF!,#REF!,#REF!,#REF!,#REF!,#REF!,#REF!,#REF!,#REF!,#REF!,#REF!,#REF!,#REF!,#REF!,#REF!,#REF!,#REF!</definedName>
    <definedName name="EF" localSheetId="17">[110]AIU!$A$1:$IU$4</definedName>
    <definedName name="EF" localSheetId="18">[110]AIU!$A$1:$IU$4</definedName>
    <definedName name="EF" localSheetId="19">[110]AIU!$A$1:$IU$4</definedName>
    <definedName name="EF" localSheetId="14">[110]AIU!$A$1:$IU$4</definedName>
    <definedName name="EF" localSheetId="15">[110]AIU!$A$1:$IU$4</definedName>
    <definedName name="ef" localSheetId="2">#REF!</definedName>
    <definedName name="ef" localSheetId="16">#REF!</definedName>
    <definedName name="EF">[111]AIU!$A$1:$IU$4</definedName>
    <definedName name="efectcjq" localSheetId="25">#REF!</definedName>
    <definedName name="efectcjq" localSheetId="36">#REF!</definedName>
    <definedName name="efectcjq" localSheetId="1">#REF!</definedName>
    <definedName name="efectcjq" localSheetId="3">#REF!</definedName>
    <definedName name="efectcjq" localSheetId="13">#REF!</definedName>
    <definedName name="efectcjq">#REF!</definedName>
    <definedName name="efectcjq1">#REF!</definedName>
    <definedName name="efectcjq3">#REF!</definedName>
    <definedName name="efef" localSheetId="25">#REF!</definedName>
    <definedName name="efef" localSheetId="36">#REF!</definedName>
    <definedName name="efef" localSheetId="2" hidden="1">{"TAB1",#N/A,TRUE,"GENERAL";"TAB2",#N/A,TRUE,"GENERAL";"TAB3",#N/A,TRUE,"GENERAL";"TAB4",#N/A,TRUE,"GENERAL";"TAB5",#N/A,TRUE,"GENERAL"}</definedName>
    <definedName name="efef" localSheetId="1">#REF!</definedName>
    <definedName name="efef" localSheetId="3">#REF!</definedName>
    <definedName name="efef" localSheetId="13">#REF!</definedName>
    <definedName name="efef">#REF!</definedName>
    <definedName name="efef_1" localSheetId="25">#REF!</definedName>
    <definedName name="efef_1" localSheetId="36">#REF!</definedName>
    <definedName name="efef_1" localSheetId="1">#REF!</definedName>
    <definedName name="efef_1" localSheetId="3">#REF!</definedName>
    <definedName name="efef_1" localSheetId="13">#REF!</definedName>
    <definedName name="efef_1">#REF!</definedName>
    <definedName name="efer" localSheetId="25">#REF!</definedName>
    <definedName name="efer" localSheetId="36">#REF!</definedName>
    <definedName name="efer" localSheetId="2" hidden="1">{"via1",#N/A,TRUE,"general";"via2",#N/A,TRUE,"general";"via3",#N/A,TRUE,"general"}</definedName>
    <definedName name="efer" localSheetId="1">#REF!</definedName>
    <definedName name="efer" localSheetId="3">#REF!</definedName>
    <definedName name="efer" localSheetId="13">#REF!</definedName>
    <definedName name="efer">#REF!</definedName>
    <definedName name="efer_1" localSheetId="25">#REF!</definedName>
    <definedName name="efer_1" localSheetId="36">#REF!</definedName>
    <definedName name="efer_1" localSheetId="1">#REF!</definedName>
    <definedName name="efer_1" localSheetId="3">#REF!</definedName>
    <definedName name="efer_1" localSheetId="13">#REF!</definedName>
    <definedName name="efer_1">#REF!</definedName>
    <definedName name="eficiencia">'[112]Indicadores de Eficiencia'!$B$2</definedName>
    <definedName name="egeg" localSheetId="25">#REF!</definedName>
    <definedName name="egeg" localSheetId="36">#REF!</definedName>
    <definedName name="egeg" localSheetId="2" hidden="1">{"TAB1",#N/A,TRUE,"GENERAL";"TAB2",#N/A,TRUE,"GENERAL";"TAB3",#N/A,TRUE,"GENERAL";"TAB4",#N/A,TRUE,"GENERAL";"TAB5",#N/A,TRUE,"GENERAL"}</definedName>
    <definedName name="egeg" localSheetId="1">#REF!</definedName>
    <definedName name="egeg" localSheetId="3">#REF!</definedName>
    <definedName name="egeg" localSheetId="13">#REF!</definedName>
    <definedName name="egeg">#REF!</definedName>
    <definedName name="egeg_1" localSheetId="25">#REF!</definedName>
    <definedName name="egeg_1" localSheetId="36">#REF!</definedName>
    <definedName name="egeg_1" localSheetId="1">#REF!</definedName>
    <definedName name="egeg_1" localSheetId="3">#REF!</definedName>
    <definedName name="egeg_1" localSheetId="13">#REF!</definedName>
    <definedName name="egeg_1">#REF!</definedName>
    <definedName name="egtrgthrt" localSheetId="25">#REF!</definedName>
    <definedName name="egtrgthrt" localSheetId="36">#REF!</definedName>
    <definedName name="egtrgthrt" localSheetId="2" hidden="1">{"TAB1",#N/A,TRUE,"GENERAL";"TAB2",#N/A,TRUE,"GENERAL";"TAB3",#N/A,TRUE,"GENERAL";"TAB4",#N/A,TRUE,"GENERAL";"TAB5",#N/A,TRUE,"GENERAL"}</definedName>
    <definedName name="egtrgthrt" localSheetId="1">#REF!</definedName>
    <definedName name="egtrgthrt" localSheetId="3">#REF!</definedName>
    <definedName name="egtrgthrt" localSheetId="13">#REF!</definedName>
    <definedName name="egtrgthrt">#REF!</definedName>
    <definedName name="egtrgthrt_1" localSheetId="25">#REF!</definedName>
    <definedName name="egtrgthrt_1" localSheetId="36">#REF!</definedName>
    <definedName name="egtrgthrt_1" localSheetId="1">#REF!</definedName>
    <definedName name="egtrgthrt_1" localSheetId="3">#REF!</definedName>
    <definedName name="egtrgthrt_1" localSheetId="13">#REF!</definedName>
    <definedName name="egtrgthrt_1">#REF!</definedName>
    <definedName name="el" localSheetId="25">#REF!</definedName>
    <definedName name="el" localSheetId="36">#REF!</definedName>
    <definedName name="el" localSheetId="2">#REF!</definedName>
    <definedName name="el" localSheetId="1">#REF!</definedName>
    <definedName name="el" localSheetId="3">#REF!</definedName>
    <definedName name="el" localSheetId="13">#REF!</definedName>
    <definedName name="el">#REF!</definedName>
    <definedName name="ELEC_EQU" localSheetId="23">#REF!</definedName>
    <definedName name="ELEC_EQU" localSheetId="25">#REF!</definedName>
    <definedName name="ELEC_EQU" localSheetId="27">#REF!</definedName>
    <definedName name="ELEC_EQU" localSheetId="36">#REF!</definedName>
    <definedName name="ELEC_EQU" localSheetId="39">#REF!</definedName>
    <definedName name="ELEC_EQU" localSheetId="40">#REF!</definedName>
    <definedName name="ELEC_EQU" localSheetId="41">#REF!</definedName>
    <definedName name="ELEC_EQU" localSheetId="42">#REF!</definedName>
    <definedName name="ELEC_EQU" localSheetId="2">#REF!</definedName>
    <definedName name="ELEC_EQU" localSheetId="1">'[113]LISTADO EQUIPOS'!$C$43:$E$53</definedName>
    <definedName name="ELEC_EQU" localSheetId="3">'[113]LISTADO EQUIPOS'!$C$43:$E$53</definedName>
    <definedName name="ELEC_EQU" localSheetId="13">'[113]LISTADO EQUIPOS'!$C$43:$E$53</definedName>
    <definedName name="ELEC_EQU" localSheetId="16">'[114]LISTADO EQUIPOS'!$C$43:$E$53</definedName>
    <definedName name="ELEC_EQU">#REF!</definedName>
    <definedName name="ELEC_MAT" localSheetId="23">#REF!</definedName>
    <definedName name="ELEC_MAT" localSheetId="25">#REF!</definedName>
    <definedName name="ELEC_MAT" localSheetId="27">#REF!</definedName>
    <definedName name="ELEC_MAT" localSheetId="36">#REF!</definedName>
    <definedName name="ELEC_MAT" localSheetId="39">#REF!</definedName>
    <definedName name="ELEC_MAT" localSheetId="40">#REF!</definedName>
    <definedName name="ELEC_MAT" localSheetId="41">#REF!</definedName>
    <definedName name="ELEC_MAT" localSheetId="42">#REF!</definedName>
    <definedName name="ELEC_MAT" localSheetId="2">#REF!</definedName>
    <definedName name="ELEC_MAT" localSheetId="1">'[113]LISTADO MATERIALES'!$C$300:$E$944</definedName>
    <definedName name="ELEC_MAT" localSheetId="3">'[113]LISTADO MATERIALES'!$C$300:$E$944</definedName>
    <definedName name="ELEC_MAT" localSheetId="13">'[113]LISTADO MATERIALES'!$C$300:$E$944</definedName>
    <definedName name="ELEC_MAT" localSheetId="16">'[114]LISTADO MATERIALES'!$C$300:$E$944</definedName>
    <definedName name="ELEC_MAT">#REF!</definedName>
    <definedName name="Elec1" localSheetId="2">#REF!</definedName>
    <definedName name="Elec1" localSheetId="16">[16]Sábana!#REF!</definedName>
    <definedName name="Elec1">[16]Sábana!#REF!</definedName>
    <definedName name="Elec2" localSheetId="2">#REF!</definedName>
    <definedName name="Elec2" localSheetId="16">[16]Sábana!#REF!</definedName>
    <definedName name="Elec2">[16]Sábana!#REF!</definedName>
    <definedName name="Elec3" localSheetId="2">#REF!</definedName>
    <definedName name="Elec3">[16]Sábana!#REF!</definedName>
    <definedName name="EM" localSheetId="16">#REF!</definedName>
    <definedName name="EM">#REF!</definedName>
    <definedName name="EM.2" localSheetId="25">#REF!</definedName>
    <definedName name="EM.2" localSheetId="36">#REF!</definedName>
    <definedName name="EM.2" localSheetId="1">#REF!</definedName>
    <definedName name="EM.2" localSheetId="3">#REF!</definedName>
    <definedName name="EM.2" localSheetId="13">#REF!</definedName>
    <definedName name="EM.2">#REF!</definedName>
    <definedName name="EM.4" localSheetId="25">#REF!</definedName>
    <definedName name="EM.4" localSheetId="36">#REF!</definedName>
    <definedName name="EM.4" localSheetId="1">#REF!</definedName>
    <definedName name="EM.4" localSheetId="3">#REF!</definedName>
    <definedName name="EM.4" localSheetId="13">#REF!</definedName>
    <definedName name="EM.4">#REF!</definedName>
    <definedName name="EM.5" localSheetId="25">#REF!</definedName>
    <definedName name="EM.5" localSheetId="36">#REF!</definedName>
    <definedName name="EM.5" localSheetId="1">#REF!</definedName>
    <definedName name="EM.5" localSheetId="3">#REF!</definedName>
    <definedName name="EM.5" localSheetId="13">#REF!</definedName>
    <definedName name="EM.5">#REF!</definedName>
    <definedName name="EM_2">#REF!</definedName>
    <definedName name="emanto">#REF!</definedName>
    <definedName name="EMC_5">#REF!</definedName>
    <definedName name="EMC2_4">#REF!</definedName>
    <definedName name="EMEC2">#REF!</definedName>
    <definedName name="EMR" localSheetId="25">#REF!</definedName>
    <definedName name="EMR" localSheetId="36">#REF!</definedName>
    <definedName name="EMR" localSheetId="1">#REF!</definedName>
    <definedName name="EMR" localSheetId="3">#REF!</definedName>
    <definedName name="EMR" localSheetId="13">#REF!</definedName>
    <definedName name="EMR">#REF!</definedName>
    <definedName name="EMRC" localSheetId="25">#REF!</definedName>
    <definedName name="EMRC" localSheetId="36">#REF!</definedName>
    <definedName name="EMRC" localSheetId="1">#REF!</definedName>
    <definedName name="EMRC" localSheetId="3">#REF!</definedName>
    <definedName name="EMRC" localSheetId="13">#REF!</definedName>
    <definedName name="EMRC">#REF!</definedName>
    <definedName name="encof" localSheetId="25">#REF!</definedName>
    <definedName name="encof" localSheetId="36">#REF!</definedName>
    <definedName name="encof" localSheetId="1">#REF!</definedName>
    <definedName name="encof" localSheetId="3">#REF!</definedName>
    <definedName name="encof" localSheetId="13">#REF!</definedName>
    <definedName name="encof">#REF!</definedName>
    <definedName name="End_Bal" localSheetId="25">#REF!</definedName>
    <definedName name="End_Bal" localSheetId="36">#REF!</definedName>
    <definedName name="End_Bal" localSheetId="1">#REF!</definedName>
    <definedName name="End_Bal" localSheetId="3">#REF!</definedName>
    <definedName name="End_Bal" localSheetId="13">#REF!</definedName>
    <definedName name="End_Bal">#REF!</definedName>
    <definedName name="ENE" localSheetId="25">#REF!</definedName>
    <definedName name="ENE" localSheetId="36">#REF!</definedName>
    <definedName name="ENE" localSheetId="1">#REF!</definedName>
    <definedName name="ENE" localSheetId="3">#REF!</definedName>
    <definedName name="ENE" localSheetId="13">#REF!</definedName>
    <definedName name="ENE">#REF!</definedName>
    <definedName name="Ensayos" localSheetId="25">#REF!</definedName>
    <definedName name="Ensayos" localSheetId="36">#REF!</definedName>
    <definedName name="Ensayos" localSheetId="17">#REF!</definedName>
    <definedName name="Ensayos" localSheetId="18">#REF!</definedName>
    <definedName name="Ensayos" localSheetId="1">#REF!</definedName>
    <definedName name="Ensayos" localSheetId="3">#REF!</definedName>
    <definedName name="Ensayos" localSheetId="13">#REF!</definedName>
    <definedName name="Ensayos">#REF!</definedName>
    <definedName name="ENT" localSheetId="25">#REF!</definedName>
    <definedName name="ENT" localSheetId="36">#REF!</definedName>
    <definedName name="ENT" localSheetId="1">#REF!</definedName>
    <definedName name="ENT" localSheetId="3">#REF!</definedName>
    <definedName name="ENT" localSheetId="13">#REF!</definedName>
    <definedName name="ENT">#REF!</definedName>
    <definedName name="EPAP" localSheetId="25">#REF!</definedName>
    <definedName name="EPAP" localSheetId="36">#REF!</definedName>
    <definedName name="EPAP" localSheetId="1">#REF!</definedName>
    <definedName name="EPAP" localSheetId="3">#REF!</definedName>
    <definedName name="EPAP" localSheetId="13">#REF!</definedName>
    <definedName name="EPAP">#REF!</definedName>
    <definedName name="EQ" localSheetId="2">#REF!</definedName>
    <definedName name="EQ">[23]PRECIOS!$F$32:$I$176</definedName>
    <definedName name="EQUI" localSheetId="17">[115]EQUIPO!$B$2:$B$36</definedName>
    <definedName name="EQUI" localSheetId="18">[115]EQUIPO!$B$2:$B$36</definedName>
    <definedName name="EQUI" localSheetId="19">[115]EQUIPO!$B$2:$B$36</definedName>
    <definedName name="EQUI" localSheetId="14">[115]EQUIPO!$B$2:$B$36</definedName>
    <definedName name="EQUI" localSheetId="15">[115]EQUIPO!$B$2:$B$36</definedName>
    <definedName name="EQUI" localSheetId="2">#REF!</definedName>
    <definedName name="EQUI" localSheetId="16">[116]EQUIPO!$B$2:$B$36</definedName>
    <definedName name="EQUI">[117]EQUIPO!$B$2:$B$36</definedName>
    <definedName name="EQUIPO" localSheetId="25">#REF!</definedName>
    <definedName name="EQUIPO" localSheetId="36">#REF!</definedName>
    <definedName name="EQUIPO" comment="EQUIPO Y TRANSPORTE" localSheetId="17">'[71]Equipo_Trans '!$A$1:$A$51</definedName>
    <definedName name="EQUIPO" comment="EQUIPO Y TRANSPORTE" localSheetId="18">'[71]Equipo_Trans '!$A$1:$A$51</definedName>
    <definedName name="EQUIPO" comment="EQUIPO Y TRANSPORTE" localSheetId="19">'[72]Equipo_Trans '!$A$1:$A$51</definedName>
    <definedName name="EQUIPO" comment="EQUIPO Y TRANSPORTE" localSheetId="14">'[72]Equipo_Trans '!$A$1:$A$51</definedName>
    <definedName name="EQUIPO" comment="EQUIPO Y TRANSPORTE" localSheetId="15">'[72]Equipo_Trans '!$A$1:$A$51</definedName>
    <definedName name="EQUIPO" localSheetId="2">#REF!</definedName>
    <definedName name="EQUIPO" localSheetId="1">#REF!</definedName>
    <definedName name="EQUIPO" localSheetId="3">#REF!</definedName>
    <definedName name="EQUIPO" localSheetId="13">#REF!</definedName>
    <definedName name="equipo" localSheetId="16">[118]C!$A$36:$D$135</definedName>
    <definedName name="EQUIPO">#REF!</definedName>
    <definedName name="EQUIPO_1" localSheetId="17">[115]EQUIPO!$B$2:$D$36</definedName>
    <definedName name="EQUIPO_1" localSheetId="18">[115]EQUIPO!$B$2:$D$36</definedName>
    <definedName name="EQUIPO_1" localSheetId="19">[115]EQUIPO!$B$2:$D$36</definedName>
    <definedName name="EQUIPO_1" localSheetId="14">[115]EQUIPO!$B$2:$D$36</definedName>
    <definedName name="EQUIPO_1" localSheetId="15">[115]EQUIPO!$B$2:$D$36</definedName>
    <definedName name="EQUIPO_1" localSheetId="16">[116]EQUIPO!$B$2:$D$36</definedName>
    <definedName name="EQUIPO_1">[117]EQUIPO!$B$2:$D$36</definedName>
    <definedName name="EQUIPO2">#REF!</definedName>
    <definedName name="Equipos" localSheetId="16">#REF!</definedName>
    <definedName name="EQUIPOS">[40]Equipo!$A$16:$G$79</definedName>
    <definedName name="Equipos_Macro" localSheetId="16">#REF!</definedName>
    <definedName name="Equipos_Macro">#REF!</definedName>
    <definedName name="EQUIPOS_SYS">#REF!</definedName>
    <definedName name="Equipostotal" localSheetId="25">#REF!</definedName>
    <definedName name="Equipostotal" localSheetId="36">#REF!</definedName>
    <definedName name="Equipostotal" localSheetId="1">#REF!</definedName>
    <definedName name="Equipostotal" localSheetId="3">#REF!</definedName>
    <definedName name="Equipostotal" localSheetId="13">#REF!</definedName>
    <definedName name="Equipostotal">#REF!</definedName>
    <definedName name="eqw" localSheetId="25">#REF!</definedName>
    <definedName name="eqw" localSheetId="36">#REF!</definedName>
    <definedName name="eqw" localSheetId="2" hidden="1">{"via1",#N/A,TRUE,"general";"via2",#N/A,TRUE,"general";"via3",#N/A,TRUE,"general"}</definedName>
    <definedName name="eqw" localSheetId="1">#REF!</definedName>
    <definedName name="eqw" localSheetId="3">#REF!</definedName>
    <definedName name="eqw" localSheetId="13">#REF!</definedName>
    <definedName name="eqw">#REF!</definedName>
    <definedName name="eqw_1" localSheetId="25">#REF!</definedName>
    <definedName name="eqw_1" localSheetId="36">#REF!</definedName>
    <definedName name="eqw_1" localSheetId="1">#REF!</definedName>
    <definedName name="eqw_1" localSheetId="3">#REF!</definedName>
    <definedName name="eqw_1" localSheetId="13">#REF!</definedName>
    <definedName name="eqw_1">#REF!</definedName>
    <definedName name="er" localSheetId="25">#REF!</definedName>
    <definedName name="er" localSheetId="36">#REF!</definedName>
    <definedName name="er" localSheetId="2">#REF!</definedName>
    <definedName name="er" localSheetId="1">#REF!</definedName>
    <definedName name="er" localSheetId="3">#REF!</definedName>
    <definedName name="er" localSheetId="13">#REF!</definedName>
    <definedName name="er">#REF!</definedName>
    <definedName name="erberberbe">#REF!</definedName>
    <definedName name="EREE" localSheetId="25">#REF!</definedName>
    <definedName name="EREE" localSheetId="36">#REF!</definedName>
    <definedName name="EREE" localSheetId="1">#REF!</definedName>
    <definedName name="EREE" localSheetId="3">#REF!</definedName>
    <definedName name="EREE" localSheetId="13">#REF!</definedName>
    <definedName name="EREE">#REF!</definedName>
    <definedName name="ERFVD">#REF!</definedName>
    <definedName name="erg" localSheetId="25">#REF!</definedName>
    <definedName name="erg" localSheetId="36">#REF!</definedName>
    <definedName name="erg" localSheetId="2" hidden="1">{"TAB1",#N/A,TRUE,"GENERAL";"TAB2",#N/A,TRUE,"GENERAL";"TAB3",#N/A,TRUE,"GENERAL";"TAB4",#N/A,TRUE,"GENERAL";"TAB5",#N/A,TRUE,"GENERAL"}</definedName>
    <definedName name="erg" localSheetId="1">#REF!</definedName>
    <definedName name="erg" localSheetId="3">#REF!</definedName>
    <definedName name="erg" localSheetId="13">#REF!</definedName>
    <definedName name="erg">#REF!</definedName>
    <definedName name="erg_1" localSheetId="25">#REF!</definedName>
    <definedName name="erg_1" localSheetId="36">#REF!</definedName>
    <definedName name="erg_1" localSheetId="1">#REF!</definedName>
    <definedName name="erg_1" localSheetId="3">#REF!</definedName>
    <definedName name="erg_1" localSheetId="13">#REF!</definedName>
    <definedName name="erg_1">#REF!</definedName>
    <definedName name="erger" localSheetId="25">#REF!</definedName>
    <definedName name="erger" localSheetId="36">#REF!</definedName>
    <definedName name="erger" localSheetId="2" hidden="1">{"via1",#N/A,TRUE,"general";"via2",#N/A,TRUE,"general";"via3",#N/A,TRUE,"general"}</definedName>
    <definedName name="erger" localSheetId="1">#REF!</definedName>
    <definedName name="erger" localSheetId="3">#REF!</definedName>
    <definedName name="erger" localSheetId="13">#REF!</definedName>
    <definedName name="erger">#REF!</definedName>
    <definedName name="erger_1" localSheetId="25">#REF!</definedName>
    <definedName name="erger_1" localSheetId="36">#REF!</definedName>
    <definedName name="erger_1" localSheetId="1">#REF!</definedName>
    <definedName name="erger_1" localSheetId="3">#REF!</definedName>
    <definedName name="erger_1" localSheetId="13">#REF!</definedName>
    <definedName name="erger_1">#REF!</definedName>
    <definedName name="ergerg" localSheetId="25">#REF!</definedName>
    <definedName name="ergerg" localSheetId="36">#REF!</definedName>
    <definedName name="ergerg" localSheetId="2" hidden="1">{"via1",#N/A,TRUE,"general";"via2",#N/A,TRUE,"general";"via3",#N/A,TRUE,"general"}</definedName>
    <definedName name="ergerg" localSheetId="1">#REF!</definedName>
    <definedName name="ergerg" localSheetId="3">#REF!</definedName>
    <definedName name="ergerg" localSheetId="13">#REF!</definedName>
    <definedName name="ergerg">#REF!</definedName>
    <definedName name="ergerg_1" localSheetId="25">#REF!</definedName>
    <definedName name="ergerg_1" localSheetId="36">#REF!</definedName>
    <definedName name="ergerg_1" localSheetId="1">#REF!</definedName>
    <definedName name="ergerg_1" localSheetId="3">#REF!</definedName>
    <definedName name="ergerg_1" localSheetId="13">#REF!</definedName>
    <definedName name="ergerg_1">#REF!</definedName>
    <definedName name="ergfegr" localSheetId="25">#REF!</definedName>
    <definedName name="ergfegr" localSheetId="36">#REF!</definedName>
    <definedName name="ergfegr" localSheetId="2" hidden="1">{"via1",#N/A,TRUE,"general";"via2",#N/A,TRUE,"general";"via3",#N/A,TRUE,"general"}</definedName>
    <definedName name="ergfegr" localSheetId="1">#REF!</definedName>
    <definedName name="ergfegr" localSheetId="3">#REF!</definedName>
    <definedName name="ergfegr" localSheetId="13">#REF!</definedName>
    <definedName name="ergfegr">#REF!</definedName>
    <definedName name="ergfegr_1" localSheetId="25">#REF!</definedName>
    <definedName name="ergfegr_1" localSheetId="36">#REF!</definedName>
    <definedName name="ergfegr_1" localSheetId="1">#REF!</definedName>
    <definedName name="ergfegr_1" localSheetId="3">#REF!</definedName>
    <definedName name="ergfegr_1" localSheetId="13">#REF!</definedName>
    <definedName name="ergfegr_1">#REF!</definedName>
    <definedName name="ergge" localSheetId="25">#REF!</definedName>
    <definedName name="ergge" localSheetId="36">#REF!</definedName>
    <definedName name="ergge" localSheetId="2" hidden="1">{"TAB1",#N/A,TRUE,"GENERAL";"TAB2",#N/A,TRUE,"GENERAL";"TAB3",#N/A,TRUE,"GENERAL";"TAB4",#N/A,TRUE,"GENERAL";"TAB5",#N/A,TRUE,"GENERAL"}</definedName>
    <definedName name="ergge" localSheetId="1">#REF!</definedName>
    <definedName name="ergge" localSheetId="3">#REF!</definedName>
    <definedName name="ergge" localSheetId="13">#REF!</definedName>
    <definedName name="ergge">#REF!</definedName>
    <definedName name="ergge_1" localSheetId="25">#REF!</definedName>
    <definedName name="ergge_1" localSheetId="36">#REF!</definedName>
    <definedName name="ergge_1" localSheetId="1">#REF!</definedName>
    <definedName name="ergge_1" localSheetId="3">#REF!</definedName>
    <definedName name="ergge_1" localSheetId="13">#REF!</definedName>
    <definedName name="ergge_1">#REF!</definedName>
    <definedName name="erggewg" localSheetId="25">#REF!</definedName>
    <definedName name="erggewg" localSheetId="36">#REF!</definedName>
    <definedName name="erggewg" localSheetId="2" hidden="1">{"via1",#N/A,TRUE,"general";"via2",#N/A,TRUE,"general";"via3",#N/A,TRUE,"general"}</definedName>
    <definedName name="erggewg" localSheetId="1">#REF!</definedName>
    <definedName name="erggewg" localSheetId="3">#REF!</definedName>
    <definedName name="erggewg" localSheetId="13">#REF!</definedName>
    <definedName name="erggewg">#REF!</definedName>
    <definedName name="erggewg_1" localSheetId="25">#REF!</definedName>
    <definedName name="erggewg_1" localSheetId="36">#REF!</definedName>
    <definedName name="erggewg_1" localSheetId="1">#REF!</definedName>
    <definedName name="erggewg_1" localSheetId="3">#REF!</definedName>
    <definedName name="erggewg_1" localSheetId="13">#REF!</definedName>
    <definedName name="erggewg_1">#REF!</definedName>
    <definedName name="ergreg" localSheetId="25">#REF!</definedName>
    <definedName name="ergreg" localSheetId="36">#REF!</definedName>
    <definedName name="ergreg" localSheetId="2" hidden="1">{"TAB1",#N/A,TRUE,"GENERAL";"TAB2",#N/A,TRUE,"GENERAL";"TAB3",#N/A,TRUE,"GENERAL";"TAB4",#N/A,TRUE,"GENERAL";"TAB5",#N/A,TRUE,"GENERAL"}</definedName>
    <definedName name="ergreg" localSheetId="1">#REF!</definedName>
    <definedName name="ergreg" localSheetId="3">#REF!</definedName>
    <definedName name="ergreg" localSheetId="13">#REF!</definedName>
    <definedName name="ergreg">#REF!</definedName>
    <definedName name="ergreg_1" localSheetId="25">#REF!</definedName>
    <definedName name="ergreg_1" localSheetId="36">#REF!</definedName>
    <definedName name="ergreg_1" localSheetId="1">#REF!</definedName>
    <definedName name="ergreg_1" localSheetId="3">#REF!</definedName>
    <definedName name="ergreg_1" localSheetId="13">#REF!</definedName>
    <definedName name="ergreg_1">#REF!</definedName>
    <definedName name="ergregerg" localSheetId="25">#REF!</definedName>
    <definedName name="ergregerg" localSheetId="36">#REF!</definedName>
    <definedName name="ergregerg" localSheetId="2" hidden="1">{"via1",#N/A,TRUE,"general";"via2",#N/A,TRUE,"general";"via3",#N/A,TRUE,"general"}</definedName>
    <definedName name="ergregerg" localSheetId="1">#REF!</definedName>
    <definedName name="ergregerg" localSheetId="3">#REF!</definedName>
    <definedName name="ergregerg" localSheetId="13">#REF!</definedName>
    <definedName name="ergregerg">#REF!</definedName>
    <definedName name="ergregerg_1" localSheetId="25">#REF!</definedName>
    <definedName name="ergregerg_1" localSheetId="36">#REF!</definedName>
    <definedName name="ergregerg_1" localSheetId="1">#REF!</definedName>
    <definedName name="ergregerg_1" localSheetId="3">#REF!</definedName>
    <definedName name="ergregerg_1" localSheetId="13">#REF!</definedName>
    <definedName name="ergregerg_1">#REF!</definedName>
    <definedName name="ergrg" localSheetId="25">#REF!</definedName>
    <definedName name="ergrg" localSheetId="36">#REF!</definedName>
    <definedName name="ergrg" localSheetId="2" hidden="1">{"TAB1",#N/A,TRUE,"GENERAL";"TAB2",#N/A,TRUE,"GENERAL";"TAB3",#N/A,TRUE,"GENERAL";"TAB4",#N/A,TRUE,"GENERAL";"TAB5",#N/A,TRUE,"GENERAL"}</definedName>
    <definedName name="ergrg" localSheetId="1">#REF!</definedName>
    <definedName name="ergrg" localSheetId="3">#REF!</definedName>
    <definedName name="ergrg" localSheetId="13">#REF!</definedName>
    <definedName name="ergrg">#REF!</definedName>
    <definedName name="ergrg_1" localSheetId="25">#REF!</definedName>
    <definedName name="ergrg_1" localSheetId="36">#REF!</definedName>
    <definedName name="ergrg_1" localSheetId="1">#REF!</definedName>
    <definedName name="ergrg_1" localSheetId="3">#REF!</definedName>
    <definedName name="ergrg_1" localSheetId="13">#REF!</definedName>
    <definedName name="ergrg_1">#REF!</definedName>
    <definedName name="ergweg" localSheetId="25">#REF!</definedName>
    <definedName name="ergweg" localSheetId="36">#REF!</definedName>
    <definedName name="ergweg" localSheetId="2" hidden="1">{"TAB1",#N/A,TRUE,"GENERAL";"TAB2",#N/A,TRUE,"GENERAL";"TAB3",#N/A,TRUE,"GENERAL";"TAB4",#N/A,TRUE,"GENERAL";"TAB5",#N/A,TRUE,"GENERAL"}</definedName>
    <definedName name="ergweg" localSheetId="1">#REF!</definedName>
    <definedName name="ergweg" localSheetId="3">#REF!</definedName>
    <definedName name="ergweg" localSheetId="13">#REF!</definedName>
    <definedName name="ergweg">#REF!</definedName>
    <definedName name="ergweg_1" localSheetId="25">#REF!</definedName>
    <definedName name="ergweg_1" localSheetId="36">#REF!</definedName>
    <definedName name="ergweg_1" localSheetId="1">#REF!</definedName>
    <definedName name="ergweg_1" localSheetId="3">#REF!</definedName>
    <definedName name="ergweg_1" localSheetId="13">#REF!</definedName>
    <definedName name="ergweg_1">#REF!</definedName>
    <definedName name="ergwreg" localSheetId="25">#REF!</definedName>
    <definedName name="ergwreg" localSheetId="36">#REF!</definedName>
    <definedName name="ergwreg" localSheetId="2" hidden="1">{"via1",#N/A,TRUE,"general";"via2",#N/A,TRUE,"general";"via3",#N/A,TRUE,"general"}</definedName>
    <definedName name="ergwreg" localSheetId="1">#REF!</definedName>
    <definedName name="ergwreg" localSheetId="3">#REF!</definedName>
    <definedName name="ergwreg" localSheetId="13">#REF!</definedName>
    <definedName name="ergwreg">#REF!</definedName>
    <definedName name="ergwreg_1" localSheetId="25">#REF!</definedName>
    <definedName name="ergwreg_1" localSheetId="36">#REF!</definedName>
    <definedName name="ergwreg_1" localSheetId="1">#REF!</definedName>
    <definedName name="ergwreg_1" localSheetId="3">#REF!</definedName>
    <definedName name="ergwreg_1" localSheetId="13">#REF!</definedName>
    <definedName name="ergwreg_1">#REF!</definedName>
    <definedName name="erheyh" localSheetId="25">#REF!</definedName>
    <definedName name="erheyh" localSheetId="36">#REF!</definedName>
    <definedName name="erheyh" localSheetId="2" hidden="1">{"TAB1",#N/A,TRUE,"GENERAL";"TAB2",#N/A,TRUE,"GENERAL";"TAB3",#N/A,TRUE,"GENERAL";"TAB4",#N/A,TRUE,"GENERAL";"TAB5",#N/A,TRUE,"GENERAL"}</definedName>
    <definedName name="erheyh" localSheetId="1">#REF!</definedName>
    <definedName name="erheyh" localSheetId="3">#REF!</definedName>
    <definedName name="erheyh" localSheetId="13">#REF!</definedName>
    <definedName name="erheyh">#REF!</definedName>
    <definedName name="erheyh_1" localSheetId="25">#REF!</definedName>
    <definedName name="erheyh_1" localSheetId="36">#REF!</definedName>
    <definedName name="erheyh_1" localSheetId="1">#REF!</definedName>
    <definedName name="erheyh_1" localSheetId="3">#REF!</definedName>
    <definedName name="erheyh_1" localSheetId="13">#REF!</definedName>
    <definedName name="erheyh_1">#REF!</definedName>
    <definedName name="err" localSheetId="25">#REF!</definedName>
    <definedName name="err" localSheetId="36">#REF!</definedName>
    <definedName name="err" localSheetId="2" hidden="1">{"TAB1",#N/A,TRUE,"GENERAL";"TAB2",#N/A,TRUE,"GENERAL";"TAB3",#N/A,TRUE,"GENERAL";"TAB4",#N/A,TRUE,"GENERAL";"TAB5",#N/A,TRUE,"GENERAL"}</definedName>
    <definedName name="err" localSheetId="1">#REF!</definedName>
    <definedName name="err" localSheetId="3">#REF!</definedName>
    <definedName name="err" localSheetId="13">#REF!</definedName>
    <definedName name="err">#REF!</definedName>
    <definedName name="err_1" localSheetId="25">#REF!</definedName>
    <definedName name="err_1" localSheetId="36">#REF!</definedName>
    <definedName name="err_1" localSheetId="1">#REF!</definedName>
    <definedName name="err_1" localSheetId="3">#REF!</definedName>
    <definedName name="err_1" localSheetId="13">#REF!</definedName>
    <definedName name="err_1">#REF!</definedName>
    <definedName name="ERROR" localSheetId="2">#REF!</definedName>
    <definedName name="ERROR">#REF!</definedName>
    <definedName name="ert" localSheetId="25">#REF!</definedName>
    <definedName name="ert" localSheetId="36">#REF!</definedName>
    <definedName name="ert" localSheetId="2" hidden="1">{"via1",#N/A,TRUE,"general";"via2",#N/A,TRUE,"general";"via3",#N/A,TRUE,"general"}</definedName>
    <definedName name="ert" localSheetId="1">#REF!</definedName>
    <definedName name="ert" localSheetId="3">#REF!</definedName>
    <definedName name="ert" localSheetId="13">#REF!</definedName>
    <definedName name="ert">#REF!</definedName>
    <definedName name="ert_1" localSheetId="25">#REF!</definedName>
    <definedName name="ert_1" localSheetId="36">#REF!</definedName>
    <definedName name="ert_1" localSheetId="1">#REF!</definedName>
    <definedName name="ert_1" localSheetId="3">#REF!</definedName>
    <definedName name="ert_1" localSheetId="13">#REF!</definedName>
    <definedName name="ert_1">#REF!</definedName>
    <definedName name="erte" localSheetId="25">#REF!</definedName>
    <definedName name="erte" localSheetId="36">#REF!</definedName>
    <definedName name="erte" localSheetId="2" hidden="1">{"via1",#N/A,TRUE,"general";"via2",#N/A,TRUE,"general";"via3",#N/A,TRUE,"general"}</definedName>
    <definedName name="erte" localSheetId="1">#REF!</definedName>
    <definedName name="erte" localSheetId="3">#REF!</definedName>
    <definedName name="erte" localSheetId="13">#REF!</definedName>
    <definedName name="erte">#REF!</definedName>
    <definedName name="erte_1" localSheetId="25">#REF!</definedName>
    <definedName name="erte_1" localSheetId="36">#REF!</definedName>
    <definedName name="erte_1" localSheetId="1">#REF!</definedName>
    <definedName name="erte_1" localSheetId="3">#REF!</definedName>
    <definedName name="erte_1" localSheetId="13">#REF!</definedName>
    <definedName name="erte_1">#REF!</definedName>
    <definedName name="erter" localSheetId="25">#REF!</definedName>
    <definedName name="erter" localSheetId="36">#REF!</definedName>
    <definedName name="erter" localSheetId="2" hidden="1">{"TAB1",#N/A,TRUE,"GENERAL";"TAB2",#N/A,TRUE,"GENERAL";"TAB3",#N/A,TRUE,"GENERAL";"TAB4",#N/A,TRUE,"GENERAL";"TAB5",#N/A,TRUE,"GENERAL"}</definedName>
    <definedName name="erter" localSheetId="1">#REF!</definedName>
    <definedName name="erter" localSheetId="3">#REF!</definedName>
    <definedName name="erter" localSheetId="13">#REF!</definedName>
    <definedName name="erter">#REF!</definedName>
    <definedName name="erter_1" localSheetId="25">#REF!</definedName>
    <definedName name="erter_1" localSheetId="36">#REF!</definedName>
    <definedName name="erter_1" localSheetId="1">#REF!</definedName>
    <definedName name="erter_1" localSheetId="3">#REF!</definedName>
    <definedName name="erter_1" localSheetId="13">#REF!</definedName>
    <definedName name="erter_1">#REF!</definedName>
    <definedName name="ertert" localSheetId="25">#REF!</definedName>
    <definedName name="ertert" localSheetId="36">#REF!</definedName>
    <definedName name="ertert" localSheetId="2" hidden="1">{"via1",#N/A,TRUE,"general";"via2",#N/A,TRUE,"general";"via3",#N/A,TRUE,"general"}</definedName>
    <definedName name="ertert" localSheetId="1">#REF!</definedName>
    <definedName name="ertert" localSheetId="3">#REF!</definedName>
    <definedName name="ertert" localSheetId="13">#REF!</definedName>
    <definedName name="ertert">#REF!</definedName>
    <definedName name="ertert_1" localSheetId="25">#REF!</definedName>
    <definedName name="ertert_1" localSheetId="36">#REF!</definedName>
    <definedName name="ertert_1" localSheetId="1">#REF!</definedName>
    <definedName name="ertert_1" localSheetId="3">#REF!</definedName>
    <definedName name="ertert_1" localSheetId="13">#REF!</definedName>
    <definedName name="ertert_1">#REF!</definedName>
    <definedName name="ertgyhik" localSheetId="25">#REF!</definedName>
    <definedName name="ertgyhik" localSheetId="36">#REF!</definedName>
    <definedName name="ertgyhik" localSheetId="2" hidden="1">{"TAB1",#N/A,TRUE,"GENERAL";"TAB2",#N/A,TRUE,"GENERAL";"TAB3",#N/A,TRUE,"GENERAL";"TAB4",#N/A,TRUE,"GENERAL";"TAB5",#N/A,TRUE,"GENERAL"}</definedName>
    <definedName name="ertgyhik" localSheetId="1">#REF!</definedName>
    <definedName name="ertgyhik" localSheetId="3">#REF!</definedName>
    <definedName name="ertgyhik" localSheetId="13">#REF!</definedName>
    <definedName name="ertgyhik">#REF!</definedName>
    <definedName name="ertgyhik_1" localSheetId="25">#REF!</definedName>
    <definedName name="ertgyhik_1" localSheetId="36">#REF!</definedName>
    <definedName name="ertgyhik_1" localSheetId="1">#REF!</definedName>
    <definedName name="ertgyhik_1" localSheetId="3">#REF!</definedName>
    <definedName name="ertgyhik_1" localSheetId="13">#REF!</definedName>
    <definedName name="ertgyhik_1">#REF!</definedName>
    <definedName name="ertreb" localSheetId="25">#REF!</definedName>
    <definedName name="ertreb" localSheetId="36">#REF!</definedName>
    <definedName name="ertreb" localSheetId="2" hidden="1">{"via1",#N/A,TRUE,"general";"via2",#N/A,TRUE,"general";"via3",#N/A,TRUE,"general"}</definedName>
    <definedName name="ertreb" localSheetId="1">#REF!</definedName>
    <definedName name="ertreb" localSheetId="3">#REF!</definedName>
    <definedName name="ertreb" localSheetId="13">#REF!</definedName>
    <definedName name="ertreb">#REF!</definedName>
    <definedName name="ertreb_1" localSheetId="25">#REF!</definedName>
    <definedName name="ertreb_1" localSheetId="36">#REF!</definedName>
    <definedName name="ertreb_1" localSheetId="1">#REF!</definedName>
    <definedName name="ertreb_1" localSheetId="3">#REF!</definedName>
    <definedName name="ertreb_1" localSheetId="13">#REF!</definedName>
    <definedName name="ertreb_1">#REF!</definedName>
    <definedName name="ertret" localSheetId="25">#REF!</definedName>
    <definedName name="ertret" localSheetId="36">#REF!</definedName>
    <definedName name="ertret" localSheetId="2" hidden="1">{"TAB1",#N/A,TRUE,"GENERAL";"TAB2",#N/A,TRUE,"GENERAL";"TAB3",#N/A,TRUE,"GENERAL";"TAB4",#N/A,TRUE,"GENERAL";"TAB5",#N/A,TRUE,"GENERAL"}</definedName>
    <definedName name="ertret" localSheetId="1">#REF!</definedName>
    <definedName name="ertret" localSheetId="3">#REF!</definedName>
    <definedName name="ertret" localSheetId="13">#REF!</definedName>
    <definedName name="ertret">#REF!</definedName>
    <definedName name="ertret_1" localSheetId="25">#REF!</definedName>
    <definedName name="ertret_1" localSheetId="36">#REF!</definedName>
    <definedName name="ertret_1" localSheetId="1">#REF!</definedName>
    <definedName name="ertret_1" localSheetId="3">#REF!</definedName>
    <definedName name="ertret_1" localSheetId="13">#REF!</definedName>
    <definedName name="ertret_1">#REF!</definedName>
    <definedName name="erttret" localSheetId="25">#REF!</definedName>
    <definedName name="erttret" localSheetId="36">#REF!</definedName>
    <definedName name="erttret" localSheetId="2" hidden="1">{"via1",#N/A,TRUE,"general";"via2",#N/A,TRUE,"general";"via3",#N/A,TRUE,"general"}</definedName>
    <definedName name="erttret" localSheetId="1">#REF!</definedName>
    <definedName name="erttret" localSheetId="3">#REF!</definedName>
    <definedName name="erttret" localSheetId="13">#REF!</definedName>
    <definedName name="erttret">#REF!</definedName>
    <definedName name="erttret_1" localSheetId="25">#REF!</definedName>
    <definedName name="erttret_1" localSheetId="36">#REF!</definedName>
    <definedName name="erttret_1" localSheetId="1">#REF!</definedName>
    <definedName name="erttret_1" localSheetId="3">#REF!</definedName>
    <definedName name="erttret_1" localSheetId="13">#REF!</definedName>
    <definedName name="erttret_1">#REF!</definedName>
    <definedName name="ertuiy" localSheetId="25">#REF!</definedName>
    <definedName name="ertuiy" localSheetId="36">#REF!</definedName>
    <definedName name="ertuiy" localSheetId="2" hidden="1">{"via1",#N/A,TRUE,"general";"via2",#N/A,TRUE,"general";"via3",#N/A,TRUE,"general"}</definedName>
    <definedName name="ertuiy" localSheetId="1">#REF!</definedName>
    <definedName name="ertuiy" localSheetId="3">#REF!</definedName>
    <definedName name="ertuiy" localSheetId="13">#REF!</definedName>
    <definedName name="ertuiy">#REF!</definedName>
    <definedName name="ertuiy_1" localSheetId="25">#REF!</definedName>
    <definedName name="ertuiy_1" localSheetId="36">#REF!</definedName>
    <definedName name="ertuiy_1" localSheetId="1">#REF!</definedName>
    <definedName name="ertuiy_1" localSheetId="3">#REF!</definedName>
    <definedName name="ertuiy_1" localSheetId="13">#REF!</definedName>
    <definedName name="ertuiy_1">#REF!</definedName>
    <definedName name="ertwert" localSheetId="25">#REF!</definedName>
    <definedName name="ertwert" localSheetId="36">#REF!</definedName>
    <definedName name="ertwert" localSheetId="2" hidden="1">{"TAB1",#N/A,TRUE,"GENERAL";"TAB2",#N/A,TRUE,"GENERAL";"TAB3",#N/A,TRUE,"GENERAL";"TAB4",#N/A,TRUE,"GENERAL";"TAB5",#N/A,TRUE,"GENERAL"}</definedName>
    <definedName name="ertwert" localSheetId="1">#REF!</definedName>
    <definedName name="ertwert" localSheetId="3">#REF!</definedName>
    <definedName name="ertwert" localSheetId="13">#REF!</definedName>
    <definedName name="ertwert">#REF!</definedName>
    <definedName name="ertwert_1" localSheetId="25">#REF!</definedName>
    <definedName name="ertwert_1" localSheetId="36">#REF!</definedName>
    <definedName name="ertwert_1" localSheetId="1">#REF!</definedName>
    <definedName name="ertwert_1" localSheetId="3">#REF!</definedName>
    <definedName name="ertwert_1" localSheetId="13">#REF!</definedName>
    <definedName name="ertwert_1">#REF!</definedName>
    <definedName name="eru" localSheetId="25">#REF!</definedName>
    <definedName name="eru" localSheetId="36">#REF!</definedName>
    <definedName name="eru" localSheetId="2" hidden="1">{"TAB1",#N/A,TRUE,"GENERAL";"TAB2",#N/A,TRUE,"GENERAL";"TAB3",#N/A,TRUE,"GENERAL";"TAB4",#N/A,TRUE,"GENERAL";"TAB5",#N/A,TRUE,"GENERAL"}</definedName>
    <definedName name="eru" localSheetId="1">#REF!</definedName>
    <definedName name="eru" localSheetId="3">#REF!</definedName>
    <definedName name="eru" localSheetId="13">#REF!</definedName>
    <definedName name="eru">#REF!</definedName>
    <definedName name="eru_1" localSheetId="25">#REF!</definedName>
    <definedName name="eru_1" localSheetId="36">#REF!</definedName>
    <definedName name="eru_1" localSheetId="1">#REF!</definedName>
    <definedName name="eru_1" localSheetId="3">#REF!</definedName>
    <definedName name="eru_1" localSheetId="13">#REF!</definedName>
    <definedName name="eru_1">#REF!</definedName>
    <definedName name="ERV" localSheetId="25">#REF!</definedName>
    <definedName name="ERV" localSheetId="36">#REF!</definedName>
    <definedName name="ERV" localSheetId="2" hidden="1">{"via1",#N/A,TRUE,"general";"via2",#N/A,TRUE,"general";"via3",#N/A,TRUE,"general"}</definedName>
    <definedName name="ERV" localSheetId="1">#REF!</definedName>
    <definedName name="ERV" localSheetId="3">#REF!</definedName>
    <definedName name="ERV" localSheetId="13">#REF!</definedName>
    <definedName name="ERV">#REF!</definedName>
    <definedName name="ERV_1" localSheetId="25">#REF!</definedName>
    <definedName name="ERV_1" localSheetId="36">#REF!</definedName>
    <definedName name="ERV_1" localSheetId="1">#REF!</definedName>
    <definedName name="ERV_1" localSheetId="3">#REF!</definedName>
    <definedName name="ERV_1" localSheetId="13">#REF!</definedName>
    <definedName name="ERV_1">#REF!</definedName>
    <definedName name="erware" localSheetId="25">#REF!</definedName>
    <definedName name="erware" localSheetId="36">#REF!</definedName>
    <definedName name="erware" localSheetId="2" hidden="1">{"via1",#N/A,TRUE,"general";"via2",#N/A,TRUE,"general";"via3",#N/A,TRUE,"general"}</definedName>
    <definedName name="erware" localSheetId="1">#REF!</definedName>
    <definedName name="erware" localSheetId="3">#REF!</definedName>
    <definedName name="erware" localSheetId="13">#REF!</definedName>
    <definedName name="erware">#REF!</definedName>
    <definedName name="erware_1" localSheetId="25">#REF!</definedName>
    <definedName name="erware_1" localSheetId="36">#REF!</definedName>
    <definedName name="erware_1" localSheetId="1">#REF!</definedName>
    <definedName name="erware_1" localSheetId="3">#REF!</definedName>
    <definedName name="erware_1" localSheetId="13">#REF!</definedName>
    <definedName name="erware_1">#REF!</definedName>
    <definedName name="ERWER" localSheetId="25">#REF!</definedName>
    <definedName name="ERWER" localSheetId="36">#REF!</definedName>
    <definedName name="ERWER" localSheetId="2" hidden="1">{"via1",#N/A,TRUE,"general";"via2",#N/A,TRUE,"general";"via3",#N/A,TRUE,"general"}</definedName>
    <definedName name="ERWER" localSheetId="1">#REF!</definedName>
    <definedName name="ERWER" localSheetId="3">#REF!</definedName>
    <definedName name="ERWER" localSheetId="13">#REF!</definedName>
    <definedName name="ERWER">#REF!</definedName>
    <definedName name="ERWER_1" localSheetId="25">#REF!</definedName>
    <definedName name="ERWER_1" localSheetId="36">#REF!</definedName>
    <definedName name="ERWER_1" localSheetId="1">#REF!</definedName>
    <definedName name="ERWER_1" localSheetId="3">#REF!</definedName>
    <definedName name="ERWER_1" localSheetId="13">#REF!</definedName>
    <definedName name="ERWER_1">#REF!</definedName>
    <definedName name="erwertd" localSheetId="25">#REF!</definedName>
    <definedName name="erwertd" localSheetId="36">#REF!</definedName>
    <definedName name="erwertd" localSheetId="2" hidden="1">{"TAB1",#N/A,TRUE,"GENERAL";"TAB2",#N/A,TRUE,"GENERAL";"TAB3",#N/A,TRUE,"GENERAL";"TAB4",#N/A,TRUE,"GENERAL";"TAB5",#N/A,TRUE,"GENERAL"}</definedName>
    <definedName name="erwertd" localSheetId="1">#REF!</definedName>
    <definedName name="erwertd" localSheetId="3">#REF!</definedName>
    <definedName name="erwertd" localSheetId="13">#REF!</definedName>
    <definedName name="erwertd">#REF!</definedName>
    <definedName name="erwertd_1" localSheetId="25">#REF!</definedName>
    <definedName name="erwertd_1" localSheetId="36">#REF!</definedName>
    <definedName name="erwertd_1" localSheetId="1">#REF!</definedName>
    <definedName name="erwertd_1" localSheetId="3">#REF!</definedName>
    <definedName name="erwertd_1" localSheetId="13">#REF!</definedName>
    <definedName name="erwertd_1">#REF!</definedName>
    <definedName name="erwr" localSheetId="25">#REF!</definedName>
    <definedName name="erwr" localSheetId="36">#REF!</definedName>
    <definedName name="erwr" localSheetId="2" hidden="1">{"TAB1",#N/A,TRUE,"GENERAL";"TAB2",#N/A,TRUE,"GENERAL";"TAB3",#N/A,TRUE,"GENERAL";"TAB4",#N/A,TRUE,"GENERAL";"TAB5",#N/A,TRUE,"GENERAL"}</definedName>
    <definedName name="erwr" localSheetId="1">#REF!</definedName>
    <definedName name="erwr" localSheetId="3">#REF!</definedName>
    <definedName name="erwr" localSheetId="13">#REF!</definedName>
    <definedName name="erwr">#REF!</definedName>
    <definedName name="erwr_1" localSheetId="25">#REF!</definedName>
    <definedName name="erwr_1" localSheetId="36">#REF!</definedName>
    <definedName name="erwr_1" localSheetId="1">#REF!</definedName>
    <definedName name="erwr_1" localSheetId="3">#REF!</definedName>
    <definedName name="erwr_1" localSheetId="13">#REF!</definedName>
    <definedName name="erwr_1">#REF!</definedName>
    <definedName name="ERWRL" localSheetId="25">#REF!</definedName>
    <definedName name="ERWRL" localSheetId="36">#REF!</definedName>
    <definedName name="ERWRL" localSheetId="2" hidden="1">{"via1",#N/A,TRUE,"general";"via2",#N/A,TRUE,"general";"via3",#N/A,TRUE,"general"}</definedName>
    <definedName name="ERWRL" localSheetId="1">#REF!</definedName>
    <definedName name="ERWRL" localSheetId="3">#REF!</definedName>
    <definedName name="ERWRL" localSheetId="13">#REF!</definedName>
    <definedName name="ERWRL">#REF!</definedName>
    <definedName name="ERWRL_1" localSheetId="25">#REF!</definedName>
    <definedName name="ERWRL_1" localSheetId="36">#REF!</definedName>
    <definedName name="ERWRL_1" localSheetId="1">#REF!</definedName>
    <definedName name="ERWRL_1" localSheetId="3">#REF!</definedName>
    <definedName name="ERWRL_1" localSheetId="13">#REF!</definedName>
    <definedName name="ERWRL_1">#REF!</definedName>
    <definedName name="ery" localSheetId="25">#REF!</definedName>
    <definedName name="ery" localSheetId="36">#REF!</definedName>
    <definedName name="ery" localSheetId="2" hidden="1">{"via1",#N/A,TRUE,"general";"via2",#N/A,TRUE,"general";"via3",#N/A,TRUE,"general"}</definedName>
    <definedName name="ery" localSheetId="1">#REF!</definedName>
    <definedName name="ery" localSheetId="3">#REF!</definedName>
    <definedName name="ery" localSheetId="13">#REF!</definedName>
    <definedName name="ery">#REF!</definedName>
    <definedName name="ery_1" localSheetId="25">#REF!</definedName>
    <definedName name="ery_1" localSheetId="36">#REF!</definedName>
    <definedName name="ery_1" localSheetId="1">#REF!</definedName>
    <definedName name="ery_1" localSheetId="3">#REF!</definedName>
    <definedName name="ery_1" localSheetId="13">#REF!</definedName>
    <definedName name="ery_1">#REF!</definedName>
    <definedName name="eryhd" localSheetId="25">#REF!</definedName>
    <definedName name="eryhd" localSheetId="36">#REF!</definedName>
    <definedName name="eryhd" localSheetId="2" hidden="1">{"via1",#N/A,TRUE,"general";"via2",#N/A,TRUE,"general";"via3",#N/A,TRUE,"general"}</definedName>
    <definedName name="eryhd" localSheetId="1">#REF!</definedName>
    <definedName name="eryhd" localSheetId="3">#REF!</definedName>
    <definedName name="eryhd" localSheetId="13">#REF!</definedName>
    <definedName name="eryhd">#REF!</definedName>
    <definedName name="eryhd_1" localSheetId="25">#REF!</definedName>
    <definedName name="eryhd_1" localSheetId="36">#REF!</definedName>
    <definedName name="eryhd_1" localSheetId="1">#REF!</definedName>
    <definedName name="eryhd_1" localSheetId="3">#REF!</definedName>
    <definedName name="eryhd_1" localSheetId="13">#REF!</definedName>
    <definedName name="eryhd_1">#REF!</definedName>
    <definedName name="eryhdf" localSheetId="25">#REF!</definedName>
    <definedName name="eryhdf" localSheetId="36">#REF!</definedName>
    <definedName name="eryhdf" localSheetId="2" hidden="1">{"TAB1",#N/A,TRUE,"GENERAL";"TAB2",#N/A,TRUE,"GENERAL";"TAB3",#N/A,TRUE,"GENERAL";"TAB4",#N/A,TRUE,"GENERAL";"TAB5",#N/A,TRUE,"GENERAL"}</definedName>
    <definedName name="eryhdf" localSheetId="1">#REF!</definedName>
    <definedName name="eryhdf" localSheetId="3">#REF!</definedName>
    <definedName name="eryhdf" localSheetId="13">#REF!</definedName>
    <definedName name="eryhdf">#REF!</definedName>
    <definedName name="eryhdf_1" localSheetId="25">#REF!</definedName>
    <definedName name="eryhdf_1" localSheetId="36">#REF!</definedName>
    <definedName name="eryhdf_1" localSheetId="1">#REF!</definedName>
    <definedName name="eryhdf_1" localSheetId="3">#REF!</definedName>
    <definedName name="eryhdf_1" localSheetId="13">#REF!</definedName>
    <definedName name="eryhdf_1">#REF!</definedName>
    <definedName name="eryhk" localSheetId="25">#REF!</definedName>
    <definedName name="eryhk" localSheetId="36">#REF!</definedName>
    <definedName name="eryhk" localSheetId="2" hidden="1">{"TAB1",#N/A,TRUE,"GENERAL";"TAB2",#N/A,TRUE,"GENERAL";"TAB3",#N/A,TRUE,"GENERAL";"TAB4",#N/A,TRUE,"GENERAL";"TAB5",#N/A,TRUE,"GENERAL"}</definedName>
    <definedName name="eryhk" localSheetId="1">#REF!</definedName>
    <definedName name="eryhk" localSheetId="3">#REF!</definedName>
    <definedName name="eryhk" localSheetId="13">#REF!</definedName>
    <definedName name="eryhk">#REF!</definedName>
    <definedName name="eryhk_1" localSheetId="25">#REF!</definedName>
    <definedName name="eryhk_1" localSheetId="36">#REF!</definedName>
    <definedName name="eryhk_1" localSheetId="1">#REF!</definedName>
    <definedName name="eryhk_1" localSheetId="3">#REF!</definedName>
    <definedName name="eryhk_1" localSheetId="13">#REF!</definedName>
    <definedName name="eryhk_1">#REF!</definedName>
    <definedName name="eryhrf" localSheetId="25">#REF!</definedName>
    <definedName name="eryhrf" localSheetId="36">#REF!</definedName>
    <definedName name="eryhrf" localSheetId="2" hidden="1">{"TAB1",#N/A,TRUE,"GENERAL";"TAB2",#N/A,TRUE,"GENERAL";"TAB3",#N/A,TRUE,"GENERAL";"TAB4",#N/A,TRUE,"GENERAL";"TAB5",#N/A,TRUE,"GENERAL"}</definedName>
    <definedName name="eryhrf" localSheetId="1">#REF!</definedName>
    <definedName name="eryhrf" localSheetId="3">#REF!</definedName>
    <definedName name="eryhrf" localSheetId="13">#REF!</definedName>
    <definedName name="eryhrf">#REF!</definedName>
    <definedName name="eryhrf_1" localSheetId="25">#REF!</definedName>
    <definedName name="eryhrf_1" localSheetId="36">#REF!</definedName>
    <definedName name="eryhrf_1" localSheetId="1">#REF!</definedName>
    <definedName name="eryhrf_1" localSheetId="3">#REF!</definedName>
    <definedName name="eryhrf_1" localSheetId="13">#REF!</definedName>
    <definedName name="eryhrf_1">#REF!</definedName>
    <definedName name="eryre" localSheetId="25">#REF!</definedName>
    <definedName name="eryre" localSheetId="36">#REF!</definedName>
    <definedName name="eryre" localSheetId="2" hidden="1">{"TAB1",#N/A,TRUE,"GENERAL";"TAB2",#N/A,TRUE,"GENERAL";"TAB3",#N/A,TRUE,"GENERAL";"TAB4",#N/A,TRUE,"GENERAL";"TAB5",#N/A,TRUE,"GENERAL"}</definedName>
    <definedName name="eryre" localSheetId="1">#REF!</definedName>
    <definedName name="eryre" localSheetId="3">#REF!</definedName>
    <definedName name="eryre" localSheetId="13">#REF!</definedName>
    <definedName name="eryre">#REF!</definedName>
    <definedName name="eryre_1" localSheetId="25">#REF!</definedName>
    <definedName name="eryre_1" localSheetId="36">#REF!</definedName>
    <definedName name="eryre_1" localSheetId="1">#REF!</definedName>
    <definedName name="eryre_1" localSheetId="3">#REF!</definedName>
    <definedName name="eryre_1" localSheetId="13">#REF!</definedName>
    <definedName name="eryre_1">#REF!</definedName>
    <definedName name="erytd" localSheetId="25">#REF!</definedName>
    <definedName name="erytd" localSheetId="36">#REF!</definedName>
    <definedName name="erytd" localSheetId="2" hidden="1">{"via1",#N/A,TRUE,"general";"via2",#N/A,TRUE,"general";"via3",#N/A,TRUE,"general"}</definedName>
    <definedName name="erytd" localSheetId="1">#REF!</definedName>
    <definedName name="erytd" localSheetId="3">#REF!</definedName>
    <definedName name="erytd" localSheetId="13">#REF!</definedName>
    <definedName name="erytd">#REF!</definedName>
    <definedName name="erytd_1" localSheetId="25">#REF!</definedName>
    <definedName name="erytd_1" localSheetId="36">#REF!</definedName>
    <definedName name="erytd_1" localSheetId="1">#REF!</definedName>
    <definedName name="erytd_1" localSheetId="3">#REF!</definedName>
    <definedName name="erytd_1" localSheetId="13">#REF!</definedName>
    <definedName name="erytd_1">#REF!</definedName>
    <definedName name="eryty" localSheetId="25">#REF!</definedName>
    <definedName name="eryty" localSheetId="36">#REF!</definedName>
    <definedName name="eryty" localSheetId="2" hidden="1">{"via1",#N/A,TRUE,"general";"via2",#N/A,TRUE,"general";"via3",#N/A,TRUE,"general"}</definedName>
    <definedName name="eryty" localSheetId="1">#REF!</definedName>
    <definedName name="eryty" localSheetId="3">#REF!</definedName>
    <definedName name="eryty" localSheetId="13">#REF!</definedName>
    <definedName name="eryty">#REF!</definedName>
    <definedName name="eryty_1" localSheetId="25">#REF!</definedName>
    <definedName name="eryty_1" localSheetId="36">#REF!</definedName>
    <definedName name="eryty_1" localSheetId="1">#REF!</definedName>
    <definedName name="eryty_1" localSheetId="3">#REF!</definedName>
    <definedName name="eryty_1" localSheetId="13">#REF!</definedName>
    <definedName name="eryty_1">#REF!</definedName>
    <definedName name="eryy" localSheetId="25">#REF!</definedName>
    <definedName name="eryy" localSheetId="36">#REF!</definedName>
    <definedName name="eryy" localSheetId="2" hidden="1">{"via1",#N/A,TRUE,"general";"via2",#N/A,TRUE,"general";"via3",#N/A,TRUE,"general"}</definedName>
    <definedName name="eryy" localSheetId="1">#REF!</definedName>
    <definedName name="eryy" localSheetId="3">#REF!</definedName>
    <definedName name="eryy" localSheetId="13">#REF!</definedName>
    <definedName name="eryy">#REF!</definedName>
    <definedName name="eryy_1" localSheetId="25">#REF!</definedName>
    <definedName name="eryy_1" localSheetId="36">#REF!</definedName>
    <definedName name="eryy_1" localSheetId="1">#REF!</definedName>
    <definedName name="eryy_1" localSheetId="3">#REF!</definedName>
    <definedName name="eryy_1" localSheetId="13">#REF!</definedName>
    <definedName name="eryy_1">#REF!</definedName>
    <definedName name="ES" localSheetId="25">'[63]CIRCUITOS CODENSA'!#REF!</definedName>
    <definedName name="ES" localSheetId="36">'[63]CIRCUITOS CODENSA'!#REF!</definedName>
    <definedName name="ES" localSheetId="17">'[64]CIRCUITOS CODENSA'!#REF!</definedName>
    <definedName name="ES" localSheetId="18">'[64]CIRCUITOS CODENSA'!#REF!</definedName>
    <definedName name="ES" localSheetId="19">'[64]CIRCUITOS CODENSA'!#REF!</definedName>
    <definedName name="ES" localSheetId="14">'[64]CIRCUITOS CODENSA'!#REF!</definedName>
    <definedName name="ES" localSheetId="15">'[64]CIRCUITOS CODENSA'!#REF!</definedName>
    <definedName name="ES">'[63]CIRCUITOS CODENSA'!#REF!</definedName>
    <definedName name="ESC" localSheetId="4">IF([0]!LG=9,[0]!FES,"")</definedName>
    <definedName name="ESC" localSheetId="23">IF([0]!LG=9,[0]!FES,"")</definedName>
    <definedName name="ESC" localSheetId="25">IF([0]!LG=9,[0]!FES,"")</definedName>
    <definedName name="ESC" localSheetId="27">IF([0]!LG=9,[0]!FES,"")</definedName>
    <definedName name="ESC" localSheetId="29">IF([0]!LG=9,[0]!FES,"")</definedName>
    <definedName name="ESC" localSheetId="30">IF([0]!LG=9,[0]!FES,"")</definedName>
    <definedName name="ESC" localSheetId="31">IF([0]!LG=9,[0]!FES,"")</definedName>
    <definedName name="ESC" localSheetId="32">IF([0]!LG=9,[0]!FES,"")</definedName>
    <definedName name="ESC" localSheetId="33">IF([0]!LG=9,[0]!FES,"")</definedName>
    <definedName name="ESC" localSheetId="34">IF([0]!LG=9,[0]!FES,"")</definedName>
    <definedName name="ESC" localSheetId="36">IF([0]!LG=9,[0]!FES,"")</definedName>
    <definedName name="ESC" localSheetId="41">IF([0]!LG=9,[0]!FES,"")</definedName>
    <definedName name="ESC" localSheetId="17">IF([0]!LG=9,[0]!FES,"")</definedName>
    <definedName name="ESC" localSheetId="18">IF([0]!LG=9,[0]!FES,"")</definedName>
    <definedName name="ESC" localSheetId="6">IF([0]!LG=9,[0]!FES,"")</definedName>
    <definedName name="ESC" localSheetId="7">IF([0]!LG=9,[0]!FES,"")</definedName>
    <definedName name="ESC" localSheetId="19">IF([0]!LG=9,[0]!FES,"")</definedName>
    <definedName name="ESC" localSheetId="14">IF([0]!LG=9,[0]!FES,"")</definedName>
    <definedName name="ESC" localSheetId="15">IF([0]!LG=9,[0]!FES,"")</definedName>
    <definedName name="ESC" localSheetId="1">IF([0]!LG=9,[0]!FES,"")</definedName>
    <definedName name="ESC" localSheetId="3">IF([0]!LG=9,[0]!FES,"")</definedName>
    <definedName name="ESC" localSheetId="13">IF([0]!LG=9,[0]!FES,"")</definedName>
    <definedName name="ESC">IF([0]!LG=9,[0]!FES,"")</definedName>
    <definedName name="esmalte.cercha">[39]Unitarios!$B$42</definedName>
    <definedName name="esmalte.correas">[39]Unitarios!$B$41</definedName>
    <definedName name="esmalte.marcos">[39]Unitarios!$B$45</definedName>
    <definedName name="esmalte.puertas">[39]Unitarios!$B$43</definedName>
    <definedName name="esmalte.ventanas">[39]Unitarios!$B$44</definedName>
    <definedName name="ESPECIFICACION" localSheetId="2">#REF!</definedName>
    <definedName name="ESPECIFICACION" localSheetId="16">#REF!</definedName>
    <definedName name="ESPECIFICACION">#REF!</definedName>
    <definedName name="Especificación" localSheetId="2">#REF!</definedName>
    <definedName name="Especificación">#REF!</definedName>
    <definedName name="espejo" localSheetId="25">[43]Insumos!#REF!</definedName>
    <definedName name="espejo" localSheetId="36">[43]Insumos!#REF!</definedName>
    <definedName name="espejo" localSheetId="17">[43]Insumos!#REF!</definedName>
    <definedName name="espejo" localSheetId="18">[43]Insumos!#REF!</definedName>
    <definedName name="espejo" localSheetId="19">[43]Insumos!#REF!</definedName>
    <definedName name="espejo" localSheetId="14">[43]Insumos!#REF!</definedName>
    <definedName name="espejo" localSheetId="15">[43]Insumos!#REF!</definedName>
    <definedName name="espejo" localSheetId="1">[43]Insumos!#REF!</definedName>
    <definedName name="espejo" localSheetId="3">[43]Insumos!#REF!</definedName>
    <definedName name="espejo" localSheetId="13">[43]Insumos!#REF!</definedName>
    <definedName name="espejo">[43]Insumos!#REF!</definedName>
    <definedName name="EST10A" localSheetId="25">#REF!</definedName>
    <definedName name="EST10A" localSheetId="36">#REF!</definedName>
    <definedName name="EST10A" localSheetId="1">#REF!</definedName>
    <definedName name="EST10A" localSheetId="3">#REF!</definedName>
    <definedName name="EST10A" localSheetId="13">#REF!</definedName>
    <definedName name="EST10A">#REF!</definedName>
    <definedName name="EST10V1" localSheetId="25">#REF!</definedName>
    <definedName name="EST10V1" localSheetId="36">#REF!</definedName>
    <definedName name="EST10V1" localSheetId="1">#REF!</definedName>
    <definedName name="EST10V1" localSheetId="3">#REF!</definedName>
    <definedName name="EST10V1" localSheetId="13">#REF!</definedName>
    <definedName name="EST10V1">#REF!</definedName>
    <definedName name="EST11A" localSheetId="25">#REF!</definedName>
    <definedName name="EST11A" localSheetId="36">#REF!</definedName>
    <definedName name="EST11A" localSheetId="1">#REF!</definedName>
    <definedName name="EST11A" localSheetId="3">#REF!</definedName>
    <definedName name="EST11A" localSheetId="13">#REF!</definedName>
    <definedName name="EST11A">#REF!</definedName>
    <definedName name="ESTACA" localSheetId="25">#REF!</definedName>
    <definedName name="ESTACA" localSheetId="36">#REF!</definedName>
    <definedName name="ESTACA">#REF!</definedName>
    <definedName name="ESTRUCTURA" localSheetId="25">#REF!</definedName>
    <definedName name="ESTRUCTURA" localSheetId="36">#REF!</definedName>
    <definedName name="ESTRUCTURA" localSheetId="1">#REF!</definedName>
    <definedName name="ESTRUCTURA" localSheetId="3">#REF!</definedName>
    <definedName name="ESTRUCTURA" localSheetId="13">#REF!</definedName>
    <definedName name="ESTRUCTURA">#REF!</definedName>
    <definedName name="ETAPA">#REF!</definedName>
    <definedName name="ETAPA_EN_LA_QUE_SE_ATIENDE">#REF!</definedName>
    <definedName name="ETAPA1" localSheetId="25">#REF!</definedName>
    <definedName name="ETAPA1" localSheetId="36">#REF!</definedName>
    <definedName name="ETAPA1" localSheetId="1">#REF!</definedName>
    <definedName name="ETAPA1" localSheetId="3">#REF!</definedName>
    <definedName name="ETAPA1" localSheetId="13">#REF!</definedName>
    <definedName name="ETAPA1">#REF!</definedName>
    <definedName name="ETAPA2" localSheetId="25">#REF!</definedName>
    <definedName name="ETAPA2" localSheetId="36">#REF!</definedName>
    <definedName name="ETAPA2" localSheetId="1">#REF!</definedName>
    <definedName name="ETAPA2" localSheetId="3">#REF!</definedName>
    <definedName name="ETAPA2" localSheetId="13">#REF!</definedName>
    <definedName name="ETAPA2">#REF!</definedName>
    <definedName name="Etapa2a">'[119]Presupuesto HMP E2A'!$A:$F</definedName>
    <definedName name="Etapa2b">'[119]Presupuesto HMP E2B'!$A:$F</definedName>
    <definedName name="ETAPA3" localSheetId="25">#REF!</definedName>
    <definedName name="ETAPA3" localSheetId="36">#REF!</definedName>
    <definedName name="ETAPA3" localSheetId="1">#REF!</definedName>
    <definedName name="ETAPA3" localSheetId="3">#REF!</definedName>
    <definedName name="ETAPA3" localSheetId="13">#REF!</definedName>
    <definedName name="ETAPA3" localSheetId="16">#REF!</definedName>
    <definedName name="ETAPA3">#REF!</definedName>
    <definedName name="ETAPA4" localSheetId="25">#REF!</definedName>
    <definedName name="ETAPA4" localSheetId="36">#REF!</definedName>
    <definedName name="ETAPA4" localSheetId="1">#REF!</definedName>
    <definedName name="ETAPA4" localSheetId="3">#REF!</definedName>
    <definedName name="ETAPA4" localSheetId="13">#REF!</definedName>
    <definedName name="ETAPA4">#REF!</definedName>
    <definedName name="ETAPA5">#REF!</definedName>
    <definedName name="etertgg" localSheetId="25">#REF!</definedName>
    <definedName name="etertgg" localSheetId="36">#REF!</definedName>
    <definedName name="etertgg" localSheetId="2" hidden="1">{"via1",#N/A,TRUE,"general";"via2",#N/A,TRUE,"general";"via3",#N/A,TRUE,"general"}</definedName>
    <definedName name="etertgg" localSheetId="1">#REF!</definedName>
    <definedName name="etertgg" localSheetId="3">#REF!</definedName>
    <definedName name="etertgg" localSheetId="13">#REF!</definedName>
    <definedName name="etertgg">#REF!</definedName>
    <definedName name="etertgg_1" localSheetId="25">#REF!</definedName>
    <definedName name="etertgg_1" localSheetId="36">#REF!</definedName>
    <definedName name="etertgg_1" localSheetId="1">#REF!</definedName>
    <definedName name="etertgg_1" localSheetId="3">#REF!</definedName>
    <definedName name="etertgg_1" localSheetId="13">#REF!</definedName>
    <definedName name="etertgg_1">#REF!</definedName>
    <definedName name="etewt" localSheetId="25">#REF!</definedName>
    <definedName name="etewt" localSheetId="36">#REF!</definedName>
    <definedName name="etewt" localSheetId="2" hidden="1">{"TAB1",#N/A,TRUE,"GENERAL";"TAB2",#N/A,TRUE,"GENERAL";"TAB3",#N/A,TRUE,"GENERAL";"TAB4",#N/A,TRUE,"GENERAL";"TAB5",#N/A,TRUE,"GENERAL"}</definedName>
    <definedName name="etewt" localSheetId="1">#REF!</definedName>
    <definedName name="etewt" localSheetId="3">#REF!</definedName>
    <definedName name="etewt" localSheetId="13">#REF!</definedName>
    <definedName name="etewt">#REF!</definedName>
    <definedName name="etewt_1" localSheetId="25">#REF!</definedName>
    <definedName name="etewt_1" localSheetId="36">#REF!</definedName>
    <definedName name="etewt_1" localSheetId="1">#REF!</definedName>
    <definedName name="etewt_1" localSheetId="3">#REF!</definedName>
    <definedName name="etewt_1" localSheetId="13">#REF!</definedName>
    <definedName name="etewt_1">#REF!</definedName>
    <definedName name="ETFEGRDS">#REF!</definedName>
    <definedName name="ETNIA">#REF!</definedName>
    <definedName name="etu" localSheetId="25">#REF!</definedName>
    <definedName name="etu" localSheetId="36">#REF!</definedName>
    <definedName name="etu" localSheetId="2" hidden="1">{"via1",#N/A,TRUE,"general";"via2",#N/A,TRUE,"general";"via3",#N/A,TRUE,"general"}</definedName>
    <definedName name="etu" localSheetId="1">#REF!</definedName>
    <definedName name="etu" localSheetId="3">#REF!</definedName>
    <definedName name="etu" localSheetId="13">#REF!</definedName>
    <definedName name="etu">#REF!</definedName>
    <definedName name="etu_1" localSheetId="25">#REF!</definedName>
    <definedName name="etu_1" localSheetId="36">#REF!</definedName>
    <definedName name="etu_1" localSheetId="1">#REF!</definedName>
    <definedName name="etu_1" localSheetId="3">#REF!</definedName>
    <definedName name="etu_1" localSheetId="13">#REF!</definedName>
    <definedName name="etu_1">#REF!</definedName>
    <definedName name="etueh" localSheetId="25">#REF!</definedName>
    <definedName name="etueh" localSheetId="36">#REF!</definedName>
    <definedName name="etueh" localSheetId="2" hidden="1">{"via1",#N/A,TRUE,"general";"via2",#N/A,TRUE,"general";"via3",#N/A,TRUE,"general"}</definedName>
    <definedName name="etueh" localSheetId="1">#REF!</definedName>
    <definedName name="etueh" localSheetId="3">#REF!</definedName>
    <definedName name="etueh" localSheetId="13">#REF!</definedName>
    <definedName name="etueh">#REF!</definedName>
    <definedName name="etueh_1" localSheetId="25">#REF!</definedName>
    <definedName name="etueh_1" localSheetId="36">#REF!</definedName>
    <definedName name="etueh_1" localSheetId="1">#REF!</definedName>
    <definedName name="etueh_1" localSheetId="3">#REF!</definedName>
    <definedName name="etueh_1" localSheetId="13">#REF!</definedName>
    <definedName name="etueh_1">#REF!</definedName>
    <definedName name="etyty" localSheetId="25">#REF!</definedName>
    <definedName name="etyty" localSheetId="36">#REF!</definedName>
    <definedName name="etyty" localSheetId="2" hidden="1">{"via1",#N/A,TRUE,"general";"via2",#N/A,TRUE,"general";"via3",#N/A,TRUE,"general"}</definedName>
    <definedName name="etyty" localSheetId="1">#REF!</definedName>
    <definedName name="etyty" localSheetId="3">#REF!</definedName>
    <definedName name="etyty" localSheetId="13">#REF!</definedName>
    <definedName name="etyty">#REF!</definedName>
    <definedName name="etyty_1" localSheetId="25">#REF!</definedName>
    <definedName name="etyty_1" localSheetId="36">#REF!</definedName>
    <definedName name="etyty_1" localSheetId="1">#REF!</definedName>
    <definedName name="etyty_1" localSheetId="3">#REF!</definedName>
    <definedName name="etyty_1" localSheetId="13">#REF!</definedName>
    <definedName name="etyty_1">#REF!</definedName>
    <definedName name="etyu" localSheetId="25">#REF!</definedName>
    <definedName name="etyu" localSheetId="36">#REF!</definedName>
    <definedName name="etyu" localSheetId="2" hidden="1">{"TAB1",#N/A,TRUE,"GENERAL";"TAB2",#N/A,TRUE,"GENERAL";"TAB3",#N/A,TRUE,"GENERAL";"TAB4",#N/A,TRUE,"GENERAL";"TAB5",#N/A,TRUE,"GENERAL"}</definedName>
    <definedName name="etyu" localSheetId="1">#REF!</definedName>
    <definedName name="etyu" localSheetId="3">#REF!</definedName>
    <definedName name="etyu" localSheetId="13">#REF!</definedName>
    <definedName name="etyu">#REF!</definedName>
    <definedName name="etyu_1" localSheetId="25">#REF!</definedName>
    <definedName name="etyu_1" localSheetId="36">#REF!</definedName>
    <definedName name="etyu_1" localSheetId="1">#REF!</definedName>
    <definedName name="etyu_1" localSheetId="3">#REF!</definedName>
    <definedName name="etyu_1" localSheetId="13">#REF!</definedName>
    <definedName name="etyu_1">#REF!</definedName>
    <definedName name="eu" localSheetId="25">#REF!</definedName>
    <definedName name="eu" localSheetId="36">#REF!</definedName>
    <definedName name="eu" localSheetId="2" hidden="1">{"via1",#N/A,TRUE,"general";"via2",#N/A,TRUE,"general";"via3",#N/A,TRUE,"general"}</definedName>
    <definedName name="eu" localSheetId="1">#REF!</definedName>
    <definedName name="eu" localSheetId="3">#REF!</definedName>
    <definedName name="eu" localSheetId="13">#REF!</definedName>
    <definedName name="eu">#REF!</definedName>
    <definedName name="eu_1" localSheetId="25">#REF!</definedName>
    <definedName name="eu_1" localSheetId="36">#REF!</definedName>
    <definedName name="eu_1" localSheetId="1">#REF!</definedName>
    <definedName name="eu_1" localSheetId="3">#REF!</definedName>
    <definedName name="eu_1" localSheetId="13">#REF!</definedName>
    <definedName name="eu_1">#REF!</definedName>
    <definedName name="eut" localSheetId="25">#REF!</definedName>
    <definedName name="eut" localSheetId="36">#REF!</definedName>
    <definedName name="eut" localSheetId="2" hidden="1">{"via1",#N/A,TRUE,"general";"via2",#N/A,TRUE,"general";"via3",#N/A,TRUE,"general"}</definedName>
    <definedName name="eut" localSheetId="1">#REF!</definedName>
    <definedName name="eut" localSheetId="3">#REF!</definedName>
    <definedName name="eut" localSheetId="13">#REF!</definedName>
    <definedName name="eut">#REF!</definedName>
    <definedName name="eut_1" localSheetId="25">#REF!</definedName>
    <definedName name="eut_1" localSheetId="36">#REF!</definedName>
    <definedName name="eut_1" localSheetId="1">#REF!</definedName>
    <definedName name="eut_1" localSheetId="3">#REF!</definedName>
    <definedName name="eut_1" localSheetId="13">#REF!</definedName>
    <definedName name="eut_1">#REF!</definedName>
    <definedName name="euyt" localSheetId="25">#REF!</definedName>
    <definedName name="euyt" localSheetId="36">#REF!</definedName>
    <definedName name="euyt" localSheetId="2" hidden="1">{"TAB1",#N/A,TRUE,"GENERAL";"TAB2",#N/A,TRUE,"GENERAL";"TAB3",#N/A,TRUE,"GENERAL";"TAB4",#N/A,TRUE,"GENERAL";"TAB5",#N/A,TRUE,"GENERAL"}</definedName>
    <definedName name="euyt" localSheetId="1">#REF!</definedName>
    <definedName name="euyt" localSheetId="3">#REF!</definedName>
    <definedName name="euyt" localSheetId="13">#REF!</definedName>
    <definedName name="euyt">#REF!</definedName>
    <definedName name="euyt_1" localSheetId="25">#REF!</definedName>
    <definedName name="euyt_1" localSheetId="36">#REF!</definedName>
    <definedName name="euyt_1" localSheetId="1">#REF!</definedName>
    <definedName name="euyt_1" localSheetId="3">#REF!</definedName>
    <definedName name="euyt_1" localSheetId="13">#REF!</definedName>
    <definedName name="euyt_1">#REF!</definedName>
    <definedName name="ev.Calculation" hidden="1">-4135</definedName>
    <definedName name="ev.Initialized" hidden="1">FALSE</definedName>
    <definedName name="ewdq3" hidden="1">#REF!</definedName>
    <definedName name="ewegt" localSheetId="25">#REF!</definedName>
    <definedName name="ewegt" localSheetId="36">#REF!</definedName>
    <definedName name="ewegt" localSheetId="2" hidden="1">{"TAB1",#N/A,TRUE,"GENERAL";"TAB2",#N/A,TRUE,"GENERAL";"TAB3",#N/A,TRUE,"GENERAL";"TAB4",#N/A,TRUE,"GENERAL";"TAB5",#N/A,TRUE,"GENERAL"}</definedName>
    <definedName name="ewegt" localSheetId="1">#REF!</definedName>
    <definedName name="ewegt" localSheetId="3">#REF!</definedName>
    <definedName name="ewegt" localSheetId="13">#REF!</definedName>
    <definedName name="ewegt">#REF!</definedName>
    <definedName name="ewegt_1" localSheetId="25">#REF!</definedName>
    <definedName name="ewegt_1" localSheetId="36">#REF!</definedName>
    <definedName name="ewegt_1" localSheetId="1">#REF!</definedName>
    <definedName name="ewegt_1" localSheetId="3">#REF!</definedName>
    <definedName name="ewegt_1" localSheetId="13">#REF!</definedName>
    <definedName name="ewegt_1">#REF!</definedName>
    <definedName name="ewfewfg" localSheetId="25">#REF!</definedName>
    <definedName name="ewfewfg" localSheetId="36">#REF!</definedName>
    <definedName name="ewfewfg" localSheetId="2" hidden="1">{"TAB1",#N/A,TRUE,"GENERAL";"TAB2",#N/A,TRUE,"GENERAL";"TAB3",#N/A,TRUE,"GENERAL";"TAB4",#N/A,TRUE,"GENERAL";"TAB5",#N/A,TRUE,"GENERAL"}</definedName>
    <definedName name="ewfewfg" localSheetId="1">#REF!</definedName>
    <definedName name="ewfewfg" localSheetId="3">#REF!</definedName>
    <definedName name="ewfewfg" localSheetId="13">#REF!</definedName>
    <definedName name="ewfewfg">#REF!</definedName>
    <definedName name="ewfewfg_1" localSheetId="25">#REF!</definedName>
    <definedName name="ewfewfg_1" localSheetId="36">#REF!</definedName>
    <definedName name="ewfewfg_1" localSheetId="1">#REF!</definedName>
    <definedName name="ewfewfg_1" localSheetId="3">#REF!</definedName>
    <definedName name="ewfewfg_1" localSheetId="13">#REF!</definedName>
    <definedName name="ewfewfg_1">#REF!</definedName>
    <definedName name="ewre" localSheetId="25">#REF!</definedName>
    <definedName name="ewre" localSheetId="36">#REF!</definedName>
    <definedName name="ewre" localSheetId="2" hidden="1">{"TAB1",#N/A,TRUE,"GENERAL";"TAB2",#N/A,TRUE,"GENERAL";"TAB3",#N/A,TRUE,"GENERAL";"TAB4",#N/A,TRUE,"GENERAL";"TAB5",#N/A,TRUE,"GENERAL"}</definedName>
    <definedName name="ewre" localSheetId="1">#REF!</definedName>
    <definedName name="ewre" localSheetId="3">#REF!</definedName>
    <definedName name="ewre" localSheetId="13">#REF!</definedName>
    <definedName name="ewre">#REF!</definedName>
    <definedName name="ewre_1" localSheetId="25">#REF!</definedName>
    <definedName name="ewre_1" localSheetId="36">#REF!</definedName>
    <definedName name="ewre_1" localSheetId="1">#REF!</definedName>
    <definedName name="ewre_1" localSheetId="3">#REF!</definedName>
    <definedName name="ewre_1" localSheetId="13">#REF!</definedName>
    <definedName name="ewre_1">#REF!</definedName>
    <definedName name="ewrewf" localSheetId="25">#REF!</definedName>
    <definedName name="ewrewf" localSheetId="36">#REF!</definedName>
    <definedName name="ewrewf" localSheetId="2" hidden="1">{"TAB1",#N/A,TRUE,"GENERAL";"TAB2",#N/A,TRUE,"GENERAL";"TAB3",#N/A,TRUE,"GENERAL";"TAB4",#N/A,TRUE,"GENERAL";"TAB5",#N/A,TRUE,"GENERAL"}</definedName>
    <definedName name="ewrewf" localSheetId="1">#REF!</definedName>
    <definedName name="ewrewf" localSheetId="3">#REF!</definedName>
    <definedName name="ewrewf" localSheetId="13">#REF!</definedName>
    <definedName name="ewrewf">#REF!</definedName>
    <definedName name="ewrewf_1" localSheetId="25">#REF!</definedName>
    <definedName name="ewrewf_1" localSheetId="36">#REF!</definedName>
    <definedName name="ewrewf_1" localSheetId="1">#REF!</definedName>
    <definedName name="ewrewf_1" localSheetId="3">#REF!</definedName>
    <definedName name="ewrewf_1" localSheetId="13">#REF!</definedName>
    <definedName name="ewrewf_1">#REF!</definedName>
    <definedName name="ewrr" localSheetId="25">#REF!</definedName>
    <definedName name="ewrr" localSheetId="36">#REF!</definedName>
    <definedName name="ewrr" localSheetId="2" hidden="1">{"TAB1",#N/A,TRUE,"GENERAL";"TAB2",#N/A,TRUE,"GENERAL";"TAB3",#N/A,TRUE,"GENERAL";"TAB4",#N/A,TRUE,"GENERAL";"TAB5",#N/A,TRUE,"GENERAL"}</definedName>
    <definedName name="ewrr" localSheetId="1">#REF!</definedName>
    <definedName name="ewrr" localSheetId="3">#REF!</definedName>
    <definedName name="ewrr" localSheetId="13">#REF!</definedName>
    <definedName name="ewrr">#REF!</definedName>
    <definedName name="ewrr_1" localSheetId="25">#REF!</definedName>
    <definedName name="ewrr_1" localSheetId="36">#REF!</definedName>
    <definedName name="ewrr_1" localSheetId="1">#REF!</definedName>
    <definedName name="ewrr_1" localSheetId="3">#REF!</definedName>
    <definedName name="ewrr_1" localSheetId="13">#REF!</definedName>
    <definedName name="ewrr_1">#REF!</definedName>
    <definedName name="ewrt" localSheetId="25">#REF!</definedName>
    <definedName name="ewrt" localSheetId="36">#REF!</definedName>
    <definedName name="ewrt" localSheetId="2" hidden="1">{"TAB1",#N/A,TRUE,"GENERAL";"TAB2",#N/A,TRUE,"GENERAL";"TAB3",#N/A,TRUE,"GENERAL";"TAB4",#N/A,TRUE,"GENERAL";"TAB5",#N/A,TRUE,"GENERAL"}</definedName>
    <definedName name="ewrt" localSheetId="1">#REF!</definedName>
    <definedName name="ewrt" localSheetId="3">#REF!</definedName>
    <definedName name="ewrt" localSheetId="13">#REF!</definedName>
    <definedName name="ewrt">#REF!</definedName>
    <definedName name="ewrt_1" localSheetId="25">#REF!</definedName>
    <definedName name="ewrt_1" localSheetId="36">#REF!</definedName>
    <definedName name="ewrt_1" localSheetId="1">#REF!</definedName>
    <definedName name="ewrt_1" localSheetId="3">#REF!</definedName>
    <definedName name="ewrt_1" localSheetId="13">#REF!</definedName>
    <definedName name="ewrt_1">#REF!</definedName>
    <definedName name="ewrwer" localSheetId="25">#REF!</definedName>
    <definedName name="ewrwer" localSheetId="36">#REF!</definedName>
    <definedName name="ewrwer" localSheetId="2" hidden="1">{"TAB1",#N/A,TRUE,"GENERAL";"TAB2",#N/A,TRUE,"GENERAL";"TAB3",#N/A,TRUE,"GENERAL";"TAB4",#N/A,TRUE,"GENERAL";"TAB5",#N/A,TRUE,"GENERAL"}</definedName>
    <definedName name="ewrwer" localSheetId="1">#REF!</definedName>
    <definedName name="ewrwer" localSheetId="3">#REF!</definedName>
    <definedName name="ewrwer" localSheetId="13">#REF!</definedName>
    <definedName name="ewrwer">#REF!</definedName>
    <definedName name="ewrwer_1" localSheetId="25">#REF!</definedName>
    <definedName name="ewrwer_1" localSheetId="36">#REF!</definedName>
    <definedName name="ewrwer_1" localSheetId="1">#REF!</definedName>
    <definedName name="ewrwer_1" localSheetId="3">#REF!</definedName>
    <definedName name="ewrwer_1" localSheetId="13">#REF!</definedName>
    <definedName name="ewrwer_1">#REF!</definedName>
    <definedName name="EXC">NA()</definedName>
    <definedName name="EXC_12">NA()</definedName>
    <definedName name="excavacion.manual">[39]Unitarios!$B$46</definedName>
    <definedName name="EXCAVACION_A_MANO_CONGLOMERADO_H_2_4_MTS" localSheetId="25">#REF!</definedName>
    <definedName name="EXCAVACION_A_MANO_CONGLOMERADO_H_2_4_MTS" localSheetId="36">#REF!</definedName>
    <definedName name="EXCAVACION_A_MANO_CONGLOMERADO_H_2_4_MTS" localSheetId="1">#REF!</definedName>
    <definedName name="EXCAVACION_A_MANO_CONGLOMERADO_H_2_4_MTS" localSheetId="3">#REF!</definedName>
    <definedName name="EXCAVACION_A_MANO_CONGLOMERADO_H_2_4_MTS" localSheetId="13">#REF!</definedName>
    <definedName name="EXCAVACION_A_MANO_CONGLOMERADO_H_2_4_MTS" localSheetId="16">#REF!</definedName>
    <definedName name="EXCAVACION_A_MANO_CONGLOMERADO_H_2_4_MTS">#REF!</definedName>
    <definedName name="EXCAVACION_A_MANO_INCLUYE_TODO_FACTOR" localSheetId="25">#REF!</definedName>
    <definedName name="EXCAVACION_A_MANO_INCLUYE_TODO_FACTOR" localSheetId="36">#REF!</definedName>
    <definedName name="EXCAVACION_A_MANO_INCLUYE_TODO_FACTOR" localSheetId="1">#REF!</definedName>
    <definedName name="EXCAVACION_A_MANO_INCLUYE_TODO_FACTOR" localSheetId="3">#REF!</definedName>
    <definedName name="EXCAVACION_A_MANO_INCLUYE_TODO_FACTOR" localSheetId="13">#REF!</definedName>
    <definedName name="EXCAVACION_A_MANO_INCLUYE_TODO_FACTOR">#REF!</definedName>
    <definedName name="EXCAVACION_A_MANO_MATERIAL_COMUN" localSheetId="25">#REF!</definedName>
    <definedName name="EXCAVACION_A_MANO_MATERIAL_COMUN" localSheetId="36">#REF!</definedName>
    <definedName name="EXCAVACION_A_MANO_MATERIAL_COMUN" localSheetId="1">#REF!</definedName>
    <definedName name="EXCAVACION_A_MANO_MATERIAL_COMUN" localSheetId="3">#REF!</definedName>
    <definedName name="EXCAVACION_A_MANO_MATERIAL_COMUN" localSheetId="13">#REF!</definedName>
    <definedName name="EXCAVACION_A_MANO_MATERIAL_COMUN">#REF!</definedName>
    <definedName name="EXCAVACION_A_MANO_MATERIAL_COMUN_H_2_4_MTS" localSheetId="25">#REF!</definedName>
    <definedName name="EXCAVACION_A_MANO_MATERIAL_COMUN_H_2_4_MTS" localSheetId="36">#REF!</definedName>
    <definedName name="EXCAVACION_A_MANO_MATERIAL_COMUN_H_2_4_MTS" localSheetId="1">#REF!</definedName>
    <definedName name="EXCAVACION_A_MANO_MATERIAL_COMUN_H_2_4_MTS" localSheetId="3">#REF!</definedName>
    <definedName name="EXCAVACION_A_MANO_MATERIAL_COMUN_H_2_4_MTS" localSheetId="13">#REF!</definedName>
    <definedName name="EXCAVACION_A_MANO_MATERIAL_COMUN_H_2_4_MTS">#REF!</definedName>
    <definedName name="excavaconglomerado" localSheetId="25">#REF!</definedName>
    <definedName name="excavaconglomerado" localSheetId="36">#REF!</definedName>
    <definedName name="excavaconglomerado">#REF!</definedName>
    <definedName name="EXCAVAMANOV" localSheetId="25">#REF!</definedName>
    <definedName name="EXCAVAMANOV" localSheetId="36">#REF!</definedName>
    <definedName name="EXCAVAMANOV">#REF!</definedName>
    <definedName name="EXCAVAMAQUINAV" localSheetId="25">#REF!</definedName>
    <definedName name="EXCAVAMAQUINAV" localSheetId="36">#REF!</definedName>
    <definedName name="EXCAVAMAQUINAV">#REF!</definedName>
    <definedName name="EXCAVATIERRA" localSheetId="25">#REF!</definedName>
    <definedName name="EXCAVATIERRA" localSheetId="36">#REF!</definedName>
    <definedName name="EXCAVATIERRA">#REF!</definedName>
    <definedName name="exCEL">#REF!</definedName>
    <definedName name="Excel_BuiltIn__FilterDatabase_2" localSheetId="17">'[120]Presup Av 1o de mayo con 73a '!$A$17:$N$110</definedName>
    <definedName name="Excel_BuiltIn__FilterDatabase_2" localSheetId="18">'[120]Presup Av 1o de mayo con 73a '!$A$17:$N$110</definedName>
    <definedName name="Excel_BuiltIn__FilterDatabase_2" localSheetId="19">'[120]Presup Av 1o de mayo con 73a '!$A$17:$N$110</definedName>
    <definedName name="Excel_BuiltIn__FilterDatabase_2" localSheetId="14">'[120]Presup Av 1o de mayo con 73a '!$A$17:$N$110</definedName>
    <definedName name="Excel_BuiltIn__FilterDatabase_2" localSheetId="15">'[120]Presup Av 1o de mayo con 73a '!$A$17:$N$110</definedName>
    <definedName name="Excel_BuiltIn__FilterDatabase_2">'[121]Presup Av 1o de mayo con 73a '!$A$17:$N$110</definedName>
    <definedName name="Excel_BuiltIn_Database" localSheetId="16">#REF!</definedName>
    <definedName name="Excel_BuiltIn_Database">#REF!</definedName>
    <definedName name="Excel_BuiltIn_Print_Area">#REF!</definedName>
    <definedName name="Excel_BuiltIn_Print_Area_1" localSheetId="25">#REF!</definedName>
    <definedName name="Excel_BuiltIn_Print_Area_1" localSheetId="36">#REF!</definedName>
    <definedName name="Excel_BuiltIn_Print_Area_1" localSheetId="1">#REF!</definedName>
    <definedName name="Excel_BuiltIn_Print_Area_1" localSheetId="3">#REF!</definedName>
    <definedName name="Excel_BuiltIn_Print_Area_1" localSheetId="13">#REF!</definedName>
    <definedName name="Excel_BuiltIn_Print_Area_1">#REF!</definedName>
    <definedName name="Excel_BuiltIn_Print_Area_1_1" localSheetId="25">#REF!</definedName>
    <definedName name="Excel_BuiltIn_Print_Area_1_1" localSheetId="36">#REF!</definedName>
    <definedName name="Excel_BuiltIn_Print_Area_1_1" localSheetId="1">#REF!</definedName>
    <definedName name="Excel_BuiltIn_Print_Area_1_1" localSheetId="3">#REF!</definedName>
    <definedName name="Excel_BuiltIn_Print_Area_1_1" localSheetId="13">#REF!</definedName>
    <definedName name="Excel_BuiltIn_Print_Area_1_1">#REF!</definedName>
    <definedName name="Excel_BuiltIn_Print_Area_1_1_1" localSheetId="25">#REF!</definedName>
    <definedName name="Excel_BuiltIn_Print_Area_1_1_1" localSheetId="36">#REF!</definedName>
    <definedName name="Excel_BuiltIn_Print_Area_1_1_1" localSheetId="1">#REF!</definedName>
    <definedName name="Excel_BuiltIn_Print_Area_1_1_1" localSheetId="3">#REF!</definedName>
    <definedName name="Excel_BuiltIn_Print_Area_1_1_1" localSheetId="13">#REF!</definedName>
    <definedName name="Excel_BuiltIn_Print_Area_1_1_1">#REF!</definedName>
    <definedName name="Excel_BuiltIn_Print_Area_1_1_1_1" localSheetId="25">#REF!</definedName>
    <definedName name="Excel_BuiltIn_Print_Area_1_1_1_1" localSheetId="36">#REF!</definedName>
    <definedName name="Excel_BuiltIn_Print_Area_1_1_1_1" localSheetId="1">#REF!</definedName>
    <definedName name="Excel_BuiltIn_Print_Area_1_1_1_1" localSheetId="3">#REF!</definedName>
    <definedName name="Excel_BuiltIn_Print_Area_1_1_1_1" localSheetId="13">#REF!</definedName>
    <definedName name="Excel_BuiltIn_Print_Area_1_1_1_1">#REF!</definedName>
    <definedName name="Excel_BuiltIn_Print_Area_1_1_1_1_1" localSheetId="25">#REF!</definedName>
    <definedName name="Excel_BuiltIn_Print_Area_1_1_1_1_1" localSheetId="36">#REF!</definedName>
    <definedName name="Excel_BuiltIn_Print_Area_1_1_1_1_1" localSheetId="1">#REF!</definedName>
    <definedName name="Excel_BuiltIn_Print_Area_1_1_1_1_1" localSheetId="3">#REF!</definedName>
    <definedName name="Excel_BuiltIn_Print_Area_1_1_1_1_1" localSheetId="13">#REF!</definedName>
    <definedName name="Excel_BuiltIn_Print_Area_1_1_1_1_1">#REF!</definedName>
    <definedName name="Excel_BuiltIn_Print_Area_1_1_1_1_1_1" localSheetId="25">#REF!</definedName>
    <definedName name="Excel_BuiltIn_Print_Area_1_1_1_1_1_1" localSheetId="36">#REF!</definedName>
    <definedName name="Excel_BuiltIn_Print_Area_1_1_1_1_1_1" localSheetId="1">#REF!</definedName>
    <definedName name="Excel_BuiltIn_Print_Area_1_1_1_1_1_1" localSheetId="3">#REF!</definedName>
    <definedName name="Excel_BuiltIn_Print_Area_1_1_1_1_1_1" localSheetId="13">#REF!</definedName>
    <definedName name="Excel_BuiltIn_Print_Area_1_1_1_1_1_1">#REF!</definedName>
    <definedName name="Excel_BuiltIn_Print_Area_3">#REF!</definedName>
    <definedName name="Excel_BuiltIn_Print_Area_3_X">#REF!</definedName>
    <definedName name="Excel_BuiltIn_Print_Area_7" localSheetId="25">#REF!</definedName>
    <definedName name="Excel_BuiltIn_Print_Area_7" localSheetId="36">#REF!</definedName>
    <definedName name="Excel_BuiltIn_Print_Area_7" localSheetId="1">#REF!</definedName>
    <definedName name="Excel_BuiltIn_Print_Area_7" localSheetId="3">#REF!</definedName>
    <definedName name="Excel_BuiltIn_Print_Area_7" localSheetId="13">#REF!</definedName>
    <definedName name="Excel_BuiltIn_Print_Area_7">#REF!</definedName>
    <definedName name="Excel_BuiltIn_Print_Titles_1" localSheetId="25">#REF!</definedName>
    <definedName name="Excel_BuiltIn_Print_Titles_1" localSheetId="36">#REF!</definedName>
    <definedName name="Excel_BuiltIn_Print_Titles_1" localSheetId="1">#REF!</definedName>
    <definedName name="Excel_BuiltIn_Print_Titles_1" localSheetId="3">#REF!</definedName>
    <definedName name="Excel_BuiltIn_Print_Titles_1" localSheetId="13">#REF!</definedName>
    <definedName name="Excel_BuiltIn_Print_Titles_1">#REF!</definedName>
    <definedName name="Excel_BuiltIn_Print_Titles_1_1" localSheetId="25">#REF!</definedName>
    <definedName name="Excel_BuiltIn_Print_Titles_1_1" localSheetId="36">#REF!</definedName>
    <definedName name="Excel_BuiltIn_Print_Titles_1_1" localSheetId="1">#REF!</definedName>
    <definedName name="Excel_BuiltIn_Print_Titles_1_1" localSheetId="3">#REF!</definedName>
    <definedName name="Excel_BuiltIn_Print_Titles_1_1" localSheetId="13">#REF!</definedName>
    <definedName name="Excel_BuiltIn_Print_Titles_1_1">#REF!</definedName>
    <definedName name="Excel_BuiltIn_Print_Titles_1_1_1" localSheetId="25">#REF!</definedName>
    <definedName name="Excel_BuiltIn_Print_Titles_1_1_1" localSheetId="36">#REF!</definedName>
    <definedName name="Excel_BuiltIn_Print_Titles_1_1_1" localSheetId="1">#REF!</definedName>
    <definedName name="Excel_BuiltIn_Print_Titles_1_1_1" localSheetId="3">#REF!</definedName>
    <definedName name="Excel_BuiltIn_Print_Titles_1_1_1" localSheetId="13">#REF!</definedName>
    <definedName name="Excel_BuiltIn_Print_Titles_1_1_1">#REF!</definedName>
    <definedName name="Excel_BuiltIn_Print_Titles_1_1_1_1" localSheetId="25">#REF!</definedName>
    <definedName name="Excel_BuiltIn_Print_Titles_1_1_1_1" localSheetId="36">#REF!</definedName>
    <definedName name="Excel_BuiltIn_Print_Titles_1_1_1_1" localSheetId="1">#REF!</definedName>
    <definedName name="Excel_BuiltIn_Print_Titles_1_1_1_1" localSheetId="3">#REF!</definedName>
    <definedName name="Excel_BuiltIn_Print_Titles_1_1_1_1" localSheetId="13">#REF!</definedName>
    <definedName name="Excel_BuiltIn_Print_Titles_1_1_1_1">#REF!</definedName>
    <definedName name="Excel_BuiltIn_Print_Titles_10">[122]SKJ452!#REF!</definedName>
    <definedName name="Excel_BuiltIn_Print_Titles_11">[122]ITA878!#REF!</definedName>
    <definedName name="Excel_BuiltIn_Print_Titles_12">'[122]AEA-944'!#REF!</definedName>
    <definedName name="Excel_BuiltIn_Print_Titles_13">'[122]DUB-823'!#REF!</definedName>
    <definedName name="Excel_BuiltIn_Print_Titles_14">'[122]GPI 526'!#REF!</definedName>
    <definedName name="Excel_BuiltIn_Print_Titles_15" localSheetId="1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[122]XXJ617!#REF!</definedName>
    <definedName name="Excel_BuiltIn_Print_Titles_20" localSheetId="16">#REF!</definedName>
    <definedName name="Excel_BuiltIn_Print_Titles_20">#REF!</definedName>
    <definedName name="Excel_BuiltIn_Print_Titles_21" localSheetId="16">[122]SNG_855!#REF!</definedName>
    <definedName name="Excel_BuiltIn_Print_Titles_21">[122]SNG_855!#REF!</definedName>
    <definedName name="Excel_BuiltIn_Print_Titles_23" localSheetId="16">#REF!</definedName>
    <definedName name="Excel_BuiltIn_Print_Titles_23">#REF!</definedName>
    <definedName name="Excel_BuiltIn_Print_Titles_3" localSheetId="25">'[123]COSTOS OFICINA'!#REF!</definedName>
    <definedName name="Excel_BuiltIn_Print_Titles_3" localSheetId="36">'[123]COSTOS OFICINA'!#REF!</definedName>
    <definedName name="Excel_BuiltIn_Print_Titles_3" localSheetId="16">'[123]COSTOS OFICINA'!#REF!</definedName>
    <definedName name="Excel_BuiltIn_Print_Titles_3">'[123]COSTOS OFICINA'!#REF!</definedName>
    <definedName name="Excel_BuiltIn_Print_Titles_4" localSheetId="25">'[123]COSTOS CAMPAMENTO'!#REF!</definedName>
    <definedName name="Excel_BuiltIn_Print_Titles_4" localSheetId="36">'[123]COSTOS CAMPAMENTO'!#REF!</definedName>
    <definedName name="Excel_BuiltIn_Print_Titles_4" localSheetId="16">'[123]COSTOS CAMPAMENTO'!#REF!</definedName>
    <definedName name="Excel_BuiltIn_Print_Titles_4">'[123]COSTOS CAMPAMENTO'!#REF!</definedName>
    <definedName name="Excel_BuiltIn_Print_Titles_5" localSheetId="16">'[122]VEA 374'!#REF!</definedName>
    <definedName name="Excel_BuiltIn_Print_Titles_5">'[122]VEA 374'!#REF!</definedName>
    <definedName name="Excel_BuiltIn_Print_Titles_5_XX" localSheetId="16">'[122]VEA 374'!#REF!</definedName>
    <definedName name="Excel_BuiltIn_Print_Titles_5_XX">'[122]VEA 374'!#REF!</definedName>
    <definedName name="Excel_BuiltIn_Print_Titles_6" localSheetId="16">#REF!</definedName>
    <definedName name="Excel_BuiltIn_Print_Titles_6">#REF!</definedName>
    <definedName name="Excel_BuiltIn_Print_Titles_7" localSheetId="16">[122]HFB024!#REF!</definedName>
    <definedName name="Excel_BuiltIn_Print_Titles_7">[122]HFB024!#REF!</definedName>
    <definedName name="Excel_BuiltIn_Print_Titles_8" localSheetId="16">#REF!</definedName>
    <definedName name="Excel_BuiltIn_Print_Titles_8">#REF!</definedName>
    <definedName name="Excel_BuiltIn_Print_Titles_9" localSheetId="16">[122]PAJ825!#REF!</definedName>
    <definedName name="Excel_BuiltIn_Print_Titles_9">[122]PAJ825!#REF!</definedName>
    <definedName name="EXCROC" localSheetId="2">#REF!</definedName>
    <definedName name="EXCROC">'[124]Análisis de precios'!$H$52</definedName>
    <definedName name="Executivepb" hidden="1">#REF!</definedName>
    <definedName name="EXPL" localSheetId="25">#REF!</definedName>
    <definedName name="EXPL" localSheetId="36">#REF!</definedName>
    <definedName name="EXPL" localSheetId="1">#REF!</definedName>
    <definedName name="EXPL" localSheetId="3">#REF!</definedName>
    <definedName name="EXPL" localSheetId="13">#REF!</definedName>
    <definedName name="EXPL">#REF!</definedName>
    <definedName name="Extra_Pay" localSheetId="25">#REF!</definedName>
    <definedName name="Extra_Pay" localSheetId="36">#REF!</definedName>
    <definedName name="Extra_Pay" localSheetId="1">#REF!</definedName>
    <definedName name="Extra_Pay" localSheetId="3">#REF!</definedName>
    <definedName name="Extra_Pay" localSheetId="13">#REF!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 localSheetId="25">#REF!</definedName>
    <definedName name="fa" localSheetId="36">#REF!</definedName>
    <definedName name="fa" localSheetId="1">#REF!</definedName>
    <definedName name="fa" localSheetId="3">#REF!</definedName>
    <definedName name="fa" localSheetId="13">#REF!</definedName>
    <definedName name="fa">#REF!</definedName>
    <definedName name="FAC" hidden="1">#REF!</definedName>
    <definedName name="factor">#REF!</definedName>
    <definedName name="FactorCostoPotencia" localSheetId="25">[94]Modelo!#REF!</definedName>
    <definedName name="FactorCostoPotencia" localSheetId="36">[94]Modelo!#REF!</definedName>
    <definedName name="FactorCostoPotencia" localSheetId="17">[95]Modelo!#REF!</definedName>
    <definedName name="FactorCostoPotencia" localSheetId="18">[95]Modelo!#REF!</definedName>
    <definedName name="FactorCostoPotencia" localSheetId="19">[95]Modelo!#REF!</definedName>
    <definedName name="FactorCostoPotencia" localSheetId="14">[95]Modelo!#REF!</definedName>
    <definedName name="FactorCostoPotencia" localSheetId="15">[95]Modelo!#REF!</definedName>
    <definedName name="FactorCostoPotencia">[94]Modelo!#REF!</definedName>
    <definedName name="FactorMultFinal" localSheetId="25">#REF!</definedName>
    <definedName name="FactorMultFinal" localSheetId="36">#REF!</definedName>
    <definedName name="FactorMultFinal" localSheetId="17">#REF!</definedName>
    <definedName name="FactorMultFinal" localSheetId="18">#REF!</definedName>
    <definedName name="FactorMultFinal" localSheetId="1">#REF!</definedName>
    <definedName name="FactorMultFinal" localSheetId="3">#REF!</definedName>
    <definedName name="FactorMultFinal" localSheetId="13">#REF!</definedName>
    <definedName name="FactorMultFinal" localSheetId="16">#REF!</definedName>
    <definedName name="FactorMultFinal">#REF!</definedName>
    <definedName name="FactorMultiplicaCalculado" localSheetId="25">#REF!</definedName>
    <definedName name="FactorMultiplicaCalculado" localSheetId="36">#REF!</definedName>
    <definedName name="FactorMultiplicaCalculado" localSheetId="17">#REF!</definedName>
    <definedName name="FactorMultiplicaCalculado" localSheetId="18">#REF!</definedName>
    <definedName name="FactorMultiplicaCalculado" localSheetId="1">#REF!</definedName>
    <definedName name="FactorMultiplicaCalculado" localSheetId="3">#REF!</definedName>
    <definedName name="FactorMultiplicaCalculado" localSheetId="13">#REF!</definedName>
    <definedName name="FactorMultiplicaCalculado">#REF!</definedName>
    <definedName name="Factpb" hidden="1">#REF!</definedName>
    <definedName name="Factpb2" hidden="1">#REF!</definedName>
    <definedName name="FAF">#REF!</definedName>
    <definedName name="FAFFAFAFAF">#REF!</definedName>
    <definedName name="FARMACIA" localSheetId="1">#REF!,#REF!,#REF!,#REF!,#REF!,#REF!,#REF!</definedName>
    <definedName name="FARMACIA" localSheetId="3">#REF!,#REF!,#REF!,#REF!,#REF!,#REF!,#REF!</definedName>
    <definedName name="FARMACIA" localSheetId="16">#REF!,#REF!,#REF!,#REF!,#REF!,#REF!,#REF!</definedName>
    <definedName name="FARMACIA">#REF!,#REF!,#REF!,#REF!,#REF!,#REF!,#REF!</definedName>
    <definedName name="FAW" localSheetId="16">#REF!</definedName>
    <definedName name="FAW">#REF!</definedName>
    <definedName name="Fax" localSheetId="2">#REF!</definedName>
    <definedName name="Fax">'[84]FIRMAS y DATOS'!$D:$D</definedName>
    <definedName name="fb" localSheetId="25">#REF!</definedName>
    <definedName name="fb" localSheetId="36">#REF!</definedName>
    <definedName name="fb" localSheetId="1">#REF!</definedName>
    <definedName name="fb" localSheetId="3">#REF!</definedName>
    <definedName name="fb" localSheetId="13">#REF!</definedName>
    <definedName name="fb" localSheetId="16">#REF!</definedName>
    <definedName name="fb">#REF!</definedName>
    <definedName name="fcc" localSheetId="25">#REF!</definedName>
    <definedName name="fcc" localSheetId="36">#REF!</definedName>
    <definedName name="fcc" localSheetId="1">#REF!</definedName>
    <definedName name="fcc" localSheetId="3">#REF!</definedName>
    <definedName name="fcc" localSheetId="13">#REF!</definedName>
    <definedName name="fcc">#REF!</definedName>
    <definedName name="FCF">#REF!</definedName>
    <definedName name="fd" localSheetId="25">'[76]A. P. U.'!#REF!</definedName>
    <definedName name="fd" localSheetId="36">'[76]A. P. U.'!#REF!</definedName>
    <definedName name="fd" localSheetId="2">#REF!</definedName>
    <definedName name="fd" localSheetId="1">'[76]A. P. U.'!#REF!</definedName>
    <definedName name="fd" localSheetId="3">'[76]A. P. U.'!#REF!</definedName>
    <definedName name="fd" localSheetId="13">'[76]A. P. U.'!#REF!</definedName>
    <definedName name="fd" localSheetId="16">#REF!</definedName>
    <definedName name="fd">'[76]A. P. U.'!#REF!</definedName>
    <definedName name="fda" localSheetId="25">#REF!</definedName>
    <definedName name="fda" localSheetId="36">#REF!</definedName>
    <definedName name="fda" localSheetId="2" hidden="1">{"TAB1",#N/A,TRUE,"GENERAL";"TAB2",#N/A,TRUE,"GENERAL";"TAB3",#N/A,TRUE,"GENERAL";"TAB4",#N/A,TRUE,"GENERAL";"TAB5",#N/A,TRUE,"GENERAL"}</definedName>
    <definedName name="fda" localSheetId="1">#REF!</definedName>
    <definedName name="fda" localSheetId="3">#REF!</definedName>
    <definedName name="fda" localSheetId="13">#REF!</definedName>
    <definedName name="fda">#REF!</definedName>
    <definedName name="fda_1" localSheetId="25">#REF!</definedName>
    <definedName name="fda_1" localSheetId="36">#REF!</definedName>
    <definedName name="fda_1" localSheetId="1">#REF!</definedName>
    <definedName name="fda_1" localSheetId="3">#REF!</definedName>
    <definedName name="fda_1" localSheetId="13">#REF!</definedName>
    <definedName name="fda_1">#REF!</definedName>
    <definedName name="fdadsfa" localSheetId="1" hidden="1">{"PRES REHAB ARM-PER POR ITEMS  KM A KM",#N/A,TRUE,"Rehabilitacion Arm-Per"}</definedName>
    <definedName name="fdadsfa" localSheetId="3" hidden="1">{"PRES REHAB ARM-PER POR ITEMS  KM A KM",#N/A,TRUE,"Rehabilitacion Arm-Per"}</definedName>
    <definedName name="fdadsfa" hidden="1">{"PRES REHAB ARM-PER POR ITEMS  KM A KM",#N/A,TRUE,"Rehabilitacion Arm-Per"}</definedName>
    <definedName name="fdbjp" localSheetId="25">#REF!</definedName>
    <definedName name="fdbjp" localSheetId="36">#REF!</definedName>
    <definedName name="fdbjp" localSheetId="2" hidden="1">{"TAB1",#N/A,TRUE,"GENERAL";"TAB2",#N/A,TRUE,"GENERAL";"TAB3",#N/A,TRUE,"GENERAL";"TAB4",#N/A,TRUE,"GENERAL";"TAB5",#N/A,TRUE,"GENERAL"}</definedName>
    <definedName name="fdbjp" localSheetId="1">#REF!</definedName>
    <definedName name="fdbjp" localSheetId="3">#REF!</definedName>
    <definedName name="fdbjp" localSheetId="13">#REF!</definedName>
    <definedName name="fdbjp">#REF!</definedName>
    <definedName name="fdbjp_1" localSheetId="25">#REF!</definedName>
    <definedName name="fdbjp_1" localSheetId="36">#REF!</definedName>
    <definedName name="fdbjp_1" localSheetId="1">#REF!</definedName>
    <definedName name="fdbjp_1" localSheetId="3">#REF!</definedName>
    <definedName name="fdbjp_1" localSheetId="13">#REF!</definedName>
    <definedName name="fdbjp_1">#REF!</definedName>
    <definedName name="FDDF">#REF!</definedName>
    <definedName name="fdf" localSheetId="25">#REF!</definedName>
    <definedName name="fdf" localSheetId="36">#REF!</definedName>
    <definedName name="fdf" localSheetId="2" hidden="1">{"TAB1",#N/A,TRUE,"GENERAL";"TAB2",#N/A,TRUE,"GENERAL";"TAB3",#N/A,TRUE,"GENERAL";"TAB4",#N/A,TRUE,"GENERAL";"TAB5",#N/A,TRUE,"GENERAL"}</definedName>
    <definedName name="fdf" localSheetId="1">#REF!</definedName>
    <definedName name="fdf" localSheetId="3">#REF!</definedName>
    <definedName name="fdf" localSheetId="13">#REF!</definedName>
    <definedName name="fdf">#REF!</definedName>
    <definedName name="fdf_1" localSheetId="25">#REF!</definedName>
    <definedName name="fdf_1" localSheetId="36">#REF!</definedName>
    <definedName name="fdf_1" localSheetId="1">#REF!</definedName>
    <definedName name="fdf_1" localSheetId="3">#REF!</definedName>
    <definedName name="fdf_1" localSheetId="13">#REF!</definedName>
    <definedName name="fdf_1">#REF!</definedName>
    <definedName name="FDFDF">#REF!</definedName>
    <definedName name="fdg" localSheetId="25">#REF!</definedName>
    <definedName name="fdg" localSheetId="36">#REF!</definedName>
    <definedName name="fdg" localSheetId="2" hidden="1">{"via1",#N/A,TRUE,"general";"via2",#N/A,TRUE,"general";"via3",#N/A,TRUE,"general"}</definedName>
    <definedName name="fdg" localSheetId="1">#REF!</definedName>
    <definedName name="fdg" localSheetId="3">#REF!</definedName>
    <definedName name="fdg" localSheetId="13">#REF!</definedName>
    <definedName name="fdg">#REF!</definedName>
    <definedName name="fdg_1" localSheetId="25">#REF!</definedName>
    <definedName name="fdg_1" localSheetId="36">#REF!</definedName>
    <definedName name="fdg_1" localSheetId="1">#REF!</definedName>
    <definedName name="fdg_1" localSheetId="3">#REF!</definedName>
    <definedName name="fdg_1" localSheetId="13">#REF!</definedName>
    <definedName name="fdg_1">#REF!</definedName>
    <definedName name="FDGD" localSheetId="25">#REF!</definedName>
    <definedName name="FDGD" localSheetId="36">#REF!</definedName>
    <definedName name="FDGD" localSheetId="2" hidden="1">{"TAB1",#N/A,TRUE,"GENERAL";"TAB2",#N/A,TRUE,"GENERAL";"TAB3",#N/A,TRUE,"GENERAL";"TAB4",#N/A,TRUE,"GENERAL";"TAB5",#N/A,TRUE,"GENERAL"}</definedName>
    <definedName name="FDGD" localSheetId="1">#REF!</definedName>
    <definedName name="FDGD" localSheetId="3">#REF!</definedName>
    <definedName name="FDGD" localSheetId="13">#REF!</definedName>
    <definedName name="FDGD">#REF!</definedName>
    <definedName name="FDGD_1" localSheetId="25">#REF!</definedName>
    <definedName name="FDGD_1" localSheetId="36">#REF!</definedName>
    <definedName name="FDGD_1" localSheetId="1">#REF!</definedName>
    <definedName name="FDGD_1" localSheetId="3">#REF!</definedName>
    <definedName name="FDGD_1" localSheetId="13">#REF!</definedName>
    <definedName name="FDGD_1">#REF!</definedName>
    <definedName name="FDGFDBBP" localSheetId="25">#REF!</definedName>
    <definedName name="FDGFDBBP" localSheetId="36">#REF!</definedName>
    <definedName name="FDGFDBBP" localSheetId="2" hidden="1">{"TAB1",#N/A,TRUE,"GENERAL";"TAB2",#N/A,TRUE,"GENERAL";"TAB3",#N/A,TRUE,"GENERAL";"TAB4",#N/A,TRUE,"GENERAL";"TAB5",#N/A,TRUE,"GENERAL"}</definedName>
    <definedName name="FDGFDBBP" localSheetId="1">#REF!</definedName>
    <definedName name="FDGFDBBP" localSheetId="3">#REF!</definedName>
    <definedName name="FDGFDBBP" localSheetId="13">#REF!</definedName>
    <definedName name="FDGFDBBP">#REF!</definedName>
    <definedName name="FDGFDBBP_1" localSheetId="25">#REF!</definedName>
    <definedName name="FDGFDBBP_1" localSheetId="36">#REF!</definedName>
    <definedName name="FDGFDBBP_1" localSheetId="1">#REF!</definedName>
    <definedName name="FDGFDBBP_1" localSheetId="3">#REF!</definedName>
    <definedName name="FDGFDBBP_1" localSheetId="13">#REF!</definedName>
    <definedName name="FDGFDBBP_1">#REF!</definedName>
    <definedName name="fdh" localSheetId="25">#REF!</definedName>
    <definedName name="fdh" localSheetId="36">#REF!</definedName>
    <definedName name="fdh" localSheetId="2" hidden="1">{"TAB1",#N/A,TRUE,"GENERAL";"TAB2",#N/A,TRUE,"GENERAL";"TAB3",#N/A,TRUE,"GENERAL";"TAB4",#N/A,TRUE,"GENERAL";"TAB5",#N/A,TRUE,"GENERAL"}</definedName>
    <definedName name="fdh" localSheetId="1">#REF!</definedName>
    <definedName name="fdh" localSheetId="3">#REF!</definedName>
    <definedName name="fdh" localSheetId="13">#REF!</definedName>
    <definedName name="fdh">#REF!</definedName>
    <definedName name="fdh_1" localSheetId="25">#REF!</definedName>
    <definedName name="fdh_1" localSheetId="36">#REF!</definedName>
    <definedName name="fdh_1" localSheetId="1">#REF!</definedName>
    <definedName name="fdh_1" localSheetId="3">#REF!</definedName>
    <definedName name="fdh_1" localSheetId="13">#REF!</definedName>
    <definedName name="fdh_1">#REF!</definedName>
    <definedName name="FDHJGTH">#REF!</definedName>
    <definedName name="fdsf" localSheetId="25">#REF!</definedName>
    <definedName name="fdsf" localSheetId="36">#REF!</definedName>
    <definedName name="fdsf" localSheetId="2" hidden="1">{"TAB1",#N/A,TRUE,"GENERAL";"TAB2",#N/A,TRUE,"GENERAL";"TAB3",#N/A,TRUE,"GENERAL";"TAB4",#N/A,TRUE,"GENERAL";"TAB5",#N/A,TRUE,"GENERAL"}</definedName>
    <definedName name="fdsf" localSheetId="1">#REF!</definedName>
    <definedName name="fdsf" localSheetId="3">#REF!</definedName>
    <definedName name="fdsf" localSheetId="13">#REF!</definedName>
    <definedName name="fdsf">#REF!</definedName>
    <definedName name="fdsf_1" localSheetId="25">#REF!</definedName>
    <definedName name="fdsf_1" localSheetId="36">#REF!</definedName>
    <definedName name="fdsf_1" localSheetId="1">#REF!</definedName>
    <definedName name="fdsf_1" localSheetId="3">#REF!</definedName>
    <definedName name="fdsf_1" localSheetId="13">#REF!</definedName>
    <definedName name="fdsf_1">#REF!</definedName>
    <definedName name="fdsfds" localSheetId="25">#REF!</definedName>
    <definedName name="fdsfds" localSheetId="36">#REF!</definedName>
    <definedName name="fdsfds" localSheetId="2" hidden="1">{"TAB1",#N/A,TRUE,"GENERAL";"TAB2",#N/A,TRUE,"GENERAL";"TAB3",#N/A,TRUE,"GENERAL";"TAB4",#N/A,TRUE,"GENERAL";"TAB5",#N/A,TRUE,"GENERAL"}</definedName>
    <definedName name="fdsfds" localSheetId="1">#REF!</definedName>
    <definedName name="fdsfds" localSheetId="3">#REF!</definedName>
    <definedName name="fdsfds" localSheetId="13">#REF!</definedName>
    <definedName name="fdsfds">#REF!</definedName>
    <definedName name="fdsfds_1" localSheetId="25">#REF!</definedName>
    <definedName name="fdsfds_1" localSheetId="36">#REF!</definedName>
    <definedName name="fdsfds_1" localSheetId="1">#REF!</definedName>
    <definedName name="fdsfds_1" localSheetId="3">#REF!</definedName>
    <definedName name="fdsfds_1" localSheetId="13">#REF!</definedName>
    <definedName name="fdsfds_1">#REF!</definedName>
    <definedName name="fdsfdsf" localSheetId="25">#REF!</definedName>
    <definedName name="fdsfdsf" localSheetId="36">#REF!</definedName>
    <definedName name="fdsfdsf" localSheetId="2" hidden="1">{"via1",#N/A,TRUE,"general";"via2",#N/A,TRUE,"general";"via3",#N/A,TRUE,"general"}</definedName>
    <definedName name="fdsfdsf" localSheetId="1">#REF!</definedName>
    <definedName name="fdsfdsf" localSheetId="3">#REF!</definedName>
    <definedName name="fdsfdsf" localSheetId="13">#REF!</definedName>
    <definedName name="fdsfdsf">#REF!</definedName>
    <definedName name="fdsfdsf_1" localSheetId="25">#REF!</definedName>
    <definedName name="fdsfdsf_1" localSheetId="36">#REF!</definedName>
    <definedName name="fdsfdsf_1" localSheetId="1">#REF!</definedName>
    <definedName name="fdsfdsf_1" localSheetId="3">#REF!</definedName>
    <definedName name="fdsfdsf_1" localSheetId="13">#REF!</definedName>
    <definedName name="fdsfdsf_1">#REF!</definedName>
    <definedName name="fdsgfds" localSheetId="25">#REF!</definedName>
    <definedName name="fdsgfds" localSheetId="36">#REF!</definedName>
    <definedName name="fdsgfds" localSheetId="2" hidden="1">{"via1",#N/A,TRUE,"general";"via2",#N/A,TRUE,"general";"via3",#N/A,TRUE,"general"}</definedName>
    <definedName name="fdsgfds" localSheetId="1">#REF!</definedName>
    <definedName name="fdsgfds" localSheetId="3">#REF!</definedName>
    <definedName name="fdsgfds" localSheetId="13">#REF!</definedName>
    <definedName name="fdsgfds">#REF!</definedName>
    <definedName name="fdsgfds_1" localSheetId="25">#REF!</definedName>
    <definedName name="fdsgfds_1" localSheetId="36">#REF!</definedName>
    <definedName name="fdsgfds_1" localSheetId="1">#REF!</definedName>
    <definedName name="fdsgfds_1" localSheetId="3">#REF!</definedName>
    <definedName name="fdsgfds_1" localSheetId="13">#REF!</definedName>
    <definedName name="fdsgfds_1">#REF!</definedName>
    <definedName name="fdsgsdfu" localSheetId="25">#REF!</definedName>
    <definedName name="fdsgsdfu" localSheetId="36">#REF!</definedName>
    <definedName name="fdsgsdfu" localSheetId="2" hidden="1">{"TAB1",#N/A,TRUE,"GENERAL";"TAB2",#N/A,TRUE,"GENERAL";"TAB3",#N/A,TRUE,"GENERAL";"TAB4",#N/A,TRUE,"GENERAL";"TAB5",#N/A,TRUE,"GENERAL"}</definedName>
    <definedName name="fdsgsdfu" localSheetId="1">#REF!</definedName>
    <definedName name="fdsgsdfu" localSheetId="3">#REF!</definedName>
    <definedName name="fdsgsdfu" localSheetId="13">#REF!</definedName>
    <definedName name="fdsgsdfu">#REF!</definedName>
    <definedName name="fdsgsdfu_1" localSheetId="25">#REF!</definedName>
    <definedName name="fdsgsdfu_1" localSheetId="36">#REF!</definedName>
    <definedName name="fdsgsdfu_1" localSheetId="1">#REF!</definedName>
    <definedName name="fdsgsdfu_1" localSheetId="3">#REF!</definedName>
    <definedName name="fdsgsdfu_1" localSheetId="13">#REF!</definedName>
    <definedName name="fdsgsdfu_1">#REF!</definedName>
    <definedName name="FDSIO" localSheetId="25">#REF!</definedName>
    <definedName name="FDSIO" localSheetId="36">#REF!</definedName>
    <definedName name="FDSIO" localSheetId="2" hidden="1">{"TAB1",#N/A,TRUE,"GENERAL";"TAB2",#N/A,TRUE,"GENERAL";"TAB3",#N/A,TRUE,"GENERAL";"TAB4",#N/A,TRUE,"GENERAL";"TAB5",#N/A,TRUE,"GENERAL"}</definedName>
    <definedName name="FDSIO" localSheetId="1">#REF!</definedName>
    <definedName name="FDSIO" localSheetId="3">#REF!</definedName>
    <definedName name="FDSIO" localSheetId="13">#REF!</definedName>
    <definedName name="FDSIO">#REF!</definedName>
    <definedName name="FDSIO_1" localSheetId="25">#REF!</definedName>
    <definedName name="FDSIO_1" localSheetId="36">#REF!</definedName>
    <definedName name="FDSIO_1" localSheetId="1">#REF!</definedName>
    <definedName name="FDSIO_1" localSheetId="3">#REF!</definedName>
    <definedName name="FDSIO_1" localSheetId="13">#REF!</definedName>
    <definedName name="FDSIO_1">#REF!</definedName>
    <definedName name="fDWD" localSheetId="25">#REF!</definedName>
    <definedName name="fDWD" localSheetId="36">#REF!</definedName>
    <definedName name="fDWD">#REF!</definedName>
    <definedName name="FE" localSheetId="25">#REF!</definedName>
    <definedName name="FE" localSheetId="36">#REF!</definedName>
    <definedName name="fe" localSheetId="2">#REF!</definedName>
    <definedName name="FE" localSheetId="1">#REF!</definedName>
    <definedName name="FE" localSheetId="3">#REF!</definedName>
    <definedName name="FE" localSheetId="13">#REF!</definedName>
    <definedName name="fe" localSheetId="16">[118]C!$B$3</definedName>
    <definedName name="FE">#REF!</definedName>
    <definedName name="FEB" localSheetId="25">#REF!</definedName>
    <definedName name="FEB" localSheetId="36">#REF!</definedName>
    <definedName name="FEB" localSheetId="1">#REF!</definedName>
    <definedName name="FEB" localSheetId="3">#REF!</definedName>
    <definedName name="FEB" localSheetId="13">#REF!</definedName>
    <definedName name="FEB" localSheetId="16">#REF!</definedName>
    <definedName name="FEB">#REF!</definedName>
    <definedName name="FECH" localSheetId="17">[46]DATOS!$D$6</definedName>
    <definedName name="FECH" localSheetId="18">[46]DATOS!$D$6</definedName>
    <definedName name="FECH" localSheetId="19">[46]DATOS!$D$6</definedName>
    <definedName name="FECH" localSheetId="14">[46]DATOS!$D$6</definedName>
    <definedName name="FECH" localSheetId="15">[46]DATOS!$D$6</definedName>
    <definedName name="FECH">[47]DATOS!$D$6</definedName>
    <definedName name="Fecha" localSheetId="17">[90]Datos!$B$7</definedName>
    <definedName name="Fecha" localSheetId="18">[90]Datos!$B$7</definedName>
    <definedName name="Fecha" localSheetId="19">[90]Datos!$B$7</definedName>
    <definedName name="Fecha" localSheetId="14">[90]Datos!$B$7</definedName>
    <definedName name="Fecha" localSheetId="15">[90]Datos!$B$7</definedName>
    <definedName name="Fecha">[91]Datos!$B$7</definedName>
    <definedName name="fef" localSheetId="16">#REF!</definedName>
    <definedName name="fef">#REF!</definedName>
    <definedName name="ferfer" localSheetId="25">#REF!</definedName>
    <definedName name="ferfer" localSheetId="36">#REF!</definedName>
    <definedName name="ferfer" localSheetId="2" hidden="1">{"via1",#N/A,TRUE,"general";"via2",#N/A,TRUE,"general";"via3",#N/A,TRUE,"general"}</definedName>
    <definedName name="ferfer" localSheetId="1">#REF!</definedName>
    <definedName name="ferfer" localSheetId="3">#REF!</definedName>
    <definedName name="ferfer" localSheetId="13">#REF!</definedName>
    <definedName name="ferfer">#REF!</definedName>
    <definedName name="ferfer_1" localSheetId="25">#REF!</definedName>
    <definedName name="ferfer_1" localSheetId="36">#REF!</definedName>
    <definedName name="ferfer_1" localSheetId="1">#REF!</definedName>
    <definedName name="ferfer_1" localSheetId="3">#REF!</definedName>
    <definedName name="ferfer_1" localSheetId="13">#REF!</definedName>
    <definedName name="ferfer_1">#REF!</definedName>
    <definedName name="Festivos" localSheetId="17">'[125]días habiles 2015'!$D$2:$D$21</definedName>
    <definedName name="Festivos" localSheetId="18">'[125]días habiles 2015'!$D$2:$D$21</definedName>
    <definedName name="Festivos" localSheetId="19">'[125]días habiles 2015'!$D$2:$D$21</definedName>
    <definedName name="Festivos" localSheetId="14">'[125]días habiles 2015'!$D$2:$D$21</definedName>
    <definedName name="Festivos" localSheetId="15">'[125]días habiles 2015'!$D$2:$D$21</definedName>
    <definedName name="Festivos" localSheetId="16">'[126]días habiles 2015'!$D$2:$D$21</definedName>
    <definedName name="Festivos">'[127]días habiles 2015'!$D$2:$D$21</definedName>
    <definedName name="ff" localSheetId="25">#REF!</definedName>
    <definedName name="ff" localSheetId="36">#REF!</definedName>
    <definedName name="ff" localSheetId="2">#REF!</definedName>
    <definedName name="ff" localSheetId="1">#REF!</definedName>
    <definedName name="ff" localSheetId="3">#REF!</definedName>
    <definedName name="ff" localSheetId="13">#REF!</definedName>
    <definedName name="ff" localSheetId="16">#REF!</definedName>
    <definedName name="ff">#REF!</definedName>
    <definedName name="FFDFDFRRER" localSheetId="25">#REF!</definedName>
    <definedName name="FFDFDFRRER" localSheetId="36">#REF!</definedName>
    <definedName name="FFDFDFRRER" localSheetId="1">#REF!</definedName>
    <definedName name="FFDFDFRRER" localSheetId="3">#REF!</definedName>
    <definedName name="FFDFDFRRER" localSheetId="13">#REF!</definedName>
    <definedName name="FFDFDFRRER">#REF!</definedName>
    <definedName name="fff" localSheetId="25">#REF!</definedName>
    <definedName name="fff" localSheetId="36">#REF!</definedName>
    <definedName name="fff" localSheetId="2" hidden="1">{"via1",#N/A,TRUE,"general";"via2",#N/A,TRUE,"general";"via3",#N/A,TRUE,"general"}</definedName>
    <definedName name="fff" localSheetId="1">#REF!</definedName>
    <definedName name="fff" localSheetId="3">#REF!</definedName>
    <definedName name="fff" localSheetId="13">#REF!</definedName>
    <definedName name="fff">#REF!</definedName>
    <definedName name="fff_1" localSheetId="25">#REF!</definedName>
    <definedName name="fff_1" localSheetId="36">#REF!</definedName>
    <definedName name="fff_1" localSheetId="1">#REF!</definedName>
    <definedName name="fff_1" localSheetId="3">#REF!</definedName>
    <definedName name="fff_1" localSheetId="13">#REF!</definedName>
    <definedName name="fff_1">#REF!</definedName>
    <definedName name="ffff" localSheetId="2">#REF!</definedName>
    <definedName name="FFFF">#REF!</definedName>
    <definedName name="ffffd" localSheetId="25">#REF!</definedName>
    <definedName name="ffffd" localSheetId="36">#REF!</definedName>
    <definedName name="ffffd" localSheetId="2" hidden="1">{"via1",#N/A,TRUE,"general";"via2",#N/A,TRUE,"general";"via3",#N/A,TRUE,"general"}</definedName>
    <definedName name="ffffd" localSheetId="1">#REF!</definedName>
    <definedName name="ffffd" localSheetId="3">#REF!</definedName>
    <definedName name="ffffd" localSheetId="13">#REF!</definedName>
    <definedName name="ffffd">#REF!</definedName>
    <definedName name="ffffd_1" localSheetId="25">#REF!</definedName>
    <definedName name="ffffd_1" localSheetId="36">#REF!</definedName>
    <definedName name="ffffd_1" localSheetId="1">#REF!</definedName>
    <definedName name="ffffd_1" localSheetId="3">#REF!</definedName>
    <definedName name="ffffd_1" localSheetId="13">#REF!</definedName>
    <definedName name="ffffd_1">#REF!</definedName>
    <definedName name="fffffffffffffff">#REF!</definedName>
    <definedName name="fffffft" localSheetId="25">#REF!</definedName>
    <definedName name="fffffft" localSheetId="36">#REF!</definedName>
    <definedName name="fffffft" localSheetId="2" hidden="1">{"TAB1",#N/A,TRUE,"GENERAL";"TAB2",#N/A,TRUE,"GENERAL";"TAB3",#N/A,TRUE,"GENERAL";"TAB4",#N/A,TRUE,"GENERAL";"TAB5",#N/A,TRUE,"GENERAL"}</definedName>
    <definedName name="fffffft" localSheetId="1">#REF!</definedName>
    <definedName name="fffffft" localSheetId="3">#REF!</definedName>
    <definedName name="fffffft" localSheetId="13">#REF!</definedName>
    <definedName name="fffffft">#REF!</definedName>
    <definedName name="fffffft_1" localSheetId="25">#REF!</definedName>
    <definedName name="fffffft_1" localSheetId="36">#REF!</definedName>
    <definedName name="fffffft_1" localSheetId="1">#REF!</definedName>
    <definedName name="fffffft_1" localSheetId="3">#REF!</definedName>
    <definedName name="fffffft_1" localSheetId="13">#REF!</definedName>
    <definedName name="fffffft_1">#REF!</definedName>
    <definedName name="fffffik" localSheetId="25">#REF!</definedName>
    <definedName name="fffffik" localSheetId="36">#REF!</definedName>
    <definedName name="fffffik" localSheetId="2" hidden="1">{"TAB1",#N/A,TRUE,"GENERAL";"TAB2",#N/A,TRUE,"GENERAL";"TAB3",#N/A,TRUE,"GENERAL";"TAB4",#N/A,TRUE,"GENERAL";"TAB5",#N/A,TRUE,"GENERAL"}</definedName>
    <definedName name="fffffik" localSheetId="1">#REF!</definedName>
    <definedName name="fffffik" localSheetId="3">#REF!</definedName>
    <definedName name="fffffik" localSheetId="13">#REF!</definedName>
    <definedName name="fffffik">#REF!</definedName>
    <definedName name="fffffik_1" localSheetId="25">#REF!</definedName>
    <definedName name="fffffik_1" localSheetId="36">#REF!</definedName>
    <definedName name="fffffik_1" localSheetId="1">#REF!</definedName>
    <definedName name="fffffik_1" localSheetId="3">#REF!</definedName>
    <definedName name="fffffik_1" localSheetId="13">#REF!</definedName>
    <definedName name="fffffik_1">#REF!</definedName>
    <definedName name="fffffj" localSheetId="25">#REF!</definedName>
    <definedName name="fffffj" localSheetId="36">#REF!</definedName>
    <definedName name="fffffj" localSheetId="2" hidden="1">{"TAB1",#N/A,TRUE,"GENERAL";"TAB2",#N/A,TRUE,"GENERAL";"TAB3",#N/A,TRUE,"GENERAL";"TAB4",#N/A,TRUE,"GENERAL";"TAB5",#N/A,TRUE,"GENERAL"}</definedName>
    <definedName name="fffffj" localSheetId="1">#REF!</definedName>
    <definedName name="fffffj" localSheetId="3">#REF!</definedName>
    <definedName name="fffffj" localSheetId="13">#REF!</definedName>
    <definedName name="fffffj">#REF!</definedName>
    <definedName name="fffffj_1" localSheetId="25">#REF!</definedName>
    <definedName name="fffffj_1" localSheetId="36">#REF!</definedName>
    <definedName name="fffffj_1" localSheetId="1">#REF!</definedName>
    <definedName name="fffffj_1" localSheetId="3">#REF!</definedName>
    <definedName name="fffffj_1" localSheetId="13">#REF!</definedName>
    <definedName name="fffffj_1">#REF!</definedName>
    <definedName name="ffffrd" localSheetId="25">#REF!</definedName>
    <definedName name="ffffrd" localSheetId="36">#REF!</definedName>
    <definedName name="ffffrd" localSheetId="2" hidden="1">{"via1",#N/A,TRUE,"general";"via2",#N/A,TRUE,"general";"via3",#N/A,TRUE,"general"}</definedName>
    <definedName name="ffffrd" localSheetId="1">#REF!</definedName>
    <definedName name="ffffrd" localSheetId="3">#REF!</definedName>
    <definedName name="ffffrd" localSheetId="13">#REF!</definedName>
    <definedName name="ffffrd">#REF!</definedName>
    <definedName name="ffffrd_1" localSheetId="25">#REF!</definedName>
    <definedName name="ffffrd_1" localSheetId="36">#REF!</definedName>
    <definedName name="ffffrd_1" localSheetId="1">#REF!</definedName>
    <definedName name="ffffrd_1" localSheetId="3">#REF!</definedName>
    <definedName name="ffffrd_1" localSheetId="13">#REF!</definedName>
    <definedName name="ffffrd_1">#REF!</definedName>
    <definedName name="ffffy" localSheetId="25">#REF!</definedName>
    <definedName name="ffffy" localSheetId="36">#REF!</definedName>
    <definedName name="ffffy" localSheetId="2" hidden="1">{"TAB1",#N/A,TRUE,"GENERAL";"TAB2",#N/A,TRUE,"GENERAL";"TAB3",#N/A,TRUE,"GENERAL";"TAB4",#N/A,TRUE,"GENERAL";"TAB5",#N/A,TRUE,"GENERAL"}</definedName>
    <definedName name="ffffy" localSheetId="1">#REF!</definedName>
    <definedName name="ffffy" localSheetId="3">#REF!</definedName>
    <definedName name="ffffy" localSheetId="13">#REF!</definedName>
    <definedName name="ffffy">#REF!</definedName>
    <definedName name="ffffy_1" localSheetId="25">#REF!</definedName>
    <definedName name="ffffy_1" localSheetId="36">#REF!</definedName>
    <definedName name="ffffy_1" localSheetId="1">#REF!</definedName>
    <definedName name="ffffy_1" localSheetId="3">#REF!</definedName>
    <definedName name="ffffy_1" localSheetId="13">#REF!</definedName>
    <definedName name="ffffy_1">#REF!</definedName>
    <definedName name="fffrfr" localSheetId="25">#REF!</definedName>
    <definedName name="fffrfr" localSheetId="36">#REF!</definedName>
    <definedName name="fffrfr" localSheetId="2" hidden="1">{"TAB1",#N/A,TRUE,"GENERAL";"TAB2",#N/A,TRUE,"GENERAL";"TAB3",#N/A,TRUE,"GENERAL";"TAB4",#N/A,TRUE,"GENERAL";"TAB5",#N/A,TRUE,"GENERAL"}</definedName>
    <definedName name="fffrfr" localSheetId="1">#REF!</definedName>
    <definedName name="fffrfr" localSheetId="3">#REF!</definedName>
    <definedName name="fffrfr" localSheetId="13">#REF!</definedName>
    <definedName name="fffrfr">#REF!</definedName>
    <definedName name="fffrfr_1" localSheetId="25">#REF!</definedName>
    <definedName name="fffrfr_1" localSheetId="36">#REF!</definedName>
    <definedName name="fffrfr_1" localSheetId="1">#REF!</definedName>
    <definedName name="fffrfr_1" localSheetId="3">#REF!</definedName>
    <definedName name="fffrfr_1" localSheetId="13">#REF!</definedName>
    <definedName name="fffrfr_1">#REF!</definedName>
    <definedName name="fffs" localSheetId="25">#REF!</definedName>
    <definedName name="fffs" localSheetId="36">#REF!</definedName>
    <definedName name="fffs" localSheetId="2" hidden="1">{"TAB1",#N/A,TRUE,"GENERAL";"TAB2",#N/A,TRUE,"GENERAL";"TAB3",#N/A,TRUE,"GENERAL";"TAB4",#N/A,TRUE,"GENERAL";"TAB5",#N/A,TRUE,"GENERAL"}</definedName>
    <definedName name="fffs" localSheetId="1">#REF!</definedName>
    <definedName name="fffs" localSheetId="3">#REF!</definedName>
    <definedName name="fffs" localSheetId="13">#REF!</definedName>
    <definedName name="fffs">#REF!</definedName>
    <definedName name="fffs_1" localSheetId="25">#REF!</definedName>
    <definedName name="fffs_1" localSheetId="36">#REF!</definedName>
    <definedName name="fffs_1" localSheetId="1">#REF!</definedName>
    <definedName name="fffs_1" localSheetId="3">#REF!</definedName>
    <definedName name="fffs_1" localSheetId="13">#REF!</definedName>
    <definedName name="fffs_1">#REF!</definedName>
    <definedName name="fftyfytftydftydfyfty" hidden="1">[31]Presupuesto_Via_distribuidora!#REF!</definedName>
    <definedName name="fg" localSheetId="25">#REF!</definedName>
    <definedName name="fg" localSheetId="36">#REF!</definedName>
    <definedName name="fg" localSheetId="2">#REF!</definedName>
    <definedName name="fg" localSheetId="1">#REF!</definedName>
    <definedName name="fg" localSheetId="3">#REF!</definedName>
    <definedName name="fg" localSheetId="13">#REF!</definedName>
    <definedName name="fg" localSheetId="16">#REF!</definedName>
    <definedName name="fg">#REF!</definedName>
    <definedName name="FGADG">#REF!</definedName>
    <definedName name="fgdfg" localSheetId="25">#REF!</definedName>
    <definedName name="fgdfg" localSheetId="36">#REF!</definedName>
    <definedName name="fgdfg" localSheetId="2" hidden="1">{"TAB1",#N/A,TRUE,"GENERAL";"TAB2",#N/A,TRUE,"GENERAL";"TAB3",#N/A,TRUE,"GENERAL";"TAB4",#N/A,TRUE,"GENERAL";"TAB5",#N/A,TRUE,"GENERAL"}</definedName>
    <definedName name="fgdfg" localSheetId="1">#REF!</definedName>
    <definedName name="fgdfg" localSheetId="3">#REF!</definedName>
    <definedName name="fgdfg" localSheetId="13">#REF!</definedName>
    <definedName name="fgdfg">#REF!</definedName>
    <definedName name="fgdfg_1" localSheetId="25">#REF!</definedName>
    <definedName name="fgdfg_1" localSheetId="36">#REF!</definedName>
    <definedName name="fgdfg_1" localSheetId="1">#REF!</definedName>
    <definedName name="fgdfg_1" localSheetId="3">#REF!</definedName>
    <definedName name="fgdfg_1" localSheetId="13">#REF!</definedName>
    <definedName name="fgdfg_1">#REF!</definedName>
    <definedName name="fgdfsgr" localSheetId="25">#REF!</definedName>
    <definedName name="fgdfsgr" localSheetId="36">#REF!</definedName>
    <definedName name="fgdfsgr" localSheetId="2" hidden="1">{"via1",#N/A,TRUE,"general";"via2",#N/A,TRUE,"general";"via3",#N/A,TRUE,"general"}</definedName>
    <definedName name="fgdfsgr" localSheetId="1">#REF!</definedName>
    <definedName name="fgdfsgr" localSheetId="3">#REF!</definedName>
    <definedName name="fgdfsgr" localSheetId="13">#REF!</definedName>
    <definedName name="fgdfsgr">#REF!</definedName>
    <definedName name="fgdfsgr_1" localSheetId="25">#REF!</definedName>
    <definedName name="fgdfsgr_1" localSheetId="36">#REF!</definedName>
    <definedName name="fgdfsgr_1" localSheetId="1">#REF!</definedName>
    <definedName name="fgdfsgr_1" localSheetId="3">#REF!</definedName>
    <definedName name="fgdfsgr_1" localSheetId="13">#REF!</definedName>
    <definedName name="fgdfsgr_1">#REF!</definedName>
    <definedName name="fgdsfg" localSheetId="25">#REF!</definedName>
    <definedName name="fgdsfg" localSheetId="36">#REF!</definedName>
    <definedName name="fgdsfg" localSheetId="2" hidden="1">{"TAB1",#N/A,TRUE,"GENERAL";"TAB2",#N/A,TRUE,"GENERAL";"TAB3",#N/A,TRUE,"GENERAL";"TAB4",#N/A,TRUE,"GENERAL";"TAB5",#N/A,TRUE,"GENERAL"}</definedName>
    <definedName name="fgdsfg" localSheetId="1">#REF!</definedName>
    <definedName name="fgdsfg" localSheetId="3">#REF!</definedName>
    <definedName name="fgdsfg" localSheetId="13">#REF!</definedName>
    <definedName name="fgdsfg">#REF!</definedName>
    <definedName name="fgdsfg_1" localSheetId="25">#REF!</definedName>
    <definedName name="fgdsfg_1" localSheetId="36">#REF!</definedName>
    <definedName name="fgdsfg_1" localSheetId="1">#REF!</definedName>
    <definedName name="fgdsfg_1" localSheetId="3">#REF!</definedName>
    <definedName name="fgdsfg_1" localSheetId="13">#REF!</definedName>
    <definedName name="fgdsfg_1">#REF!</definedName>
    <definedName name="FGFDH" localSheetId="25">#REF!</definedName>
    <definedName name="FGFDH" localSheetId="36">#REF!</definedName>
    <definedName name="FGFDH" localSheetId="2" hidden="1">{"via1",#N/A,TRUE,"general";"via2",#N/A,TRUE,"general";"via3",#N/A,TRUE,"general"}</definedName>
    <definedName name="FGFDH" localSheetId="1">#REF!</definedName>
    <definedName name="FGFDH" localSheetId="3">#REF!</definedName>
    <definedName name="FGFDH" localSheetId="13">#REF!</definedName>
    <definedName name="FGFDH">#REF!</definedName>
    <definedName name="FGFDH_1" localSheetId="25">#REF!</definedName>
    <definedName name="FGFDH_1" localSheetId="36">#REF!</definedName>
    <definedName name="FGFDH_1" localSheetId="1">#REF!</definedName>
    <definedName name="FGFDH_1" localSheetId="3">#REF!</definedName>
    <definedName name="FGFDH_1" localSheetId="13">#REF!</definedName>
    <definedName name="FGFDH_1">#REF!</definedName>
    <definedName name="fgfgf">#REF!</definedName>
    <definedName name="fgghhj" localSheetId="25">#REF!</definedName>
    <definedName name="fgghhj" localSheetId="36">#REF!</definedName>
    <definedName name="fgghhj" localSheetId="2" hidden="1">{"via1",#N/A,TRUE,"general";"via2",#N/A,TRUE,"general";"via3",#N/A,TRUE,"general"}</definedName>
    <definedName name="fgghhj" localSheetId="1">#REF!</definedName>
    <definedName name="fgghhj" localSheetId="3">#REF!</definedName>
    <definedName name="fgghhj" localSheetId="13">#REF!</definedName>
    <definedName name="fgghhj">#REF!</definedName>
    <definedName name="fgghhj_1" localSheetId="25">#REF!</definedName>
    <definedName name="fgghhj_1" localSheetId="36">#REF!</definedName>
    <definedName name="fgghhj_1" localSheetId="1">#REF!</definedName>
    <definedName name="fgghhj_1" localSheetId="3">#REF!</definedName>
    <definedName name="fgghhj_1" localSheetId="13">#REF!</definedName>
    <definedName name="fgghhj_1">#REF!</definedName>
    <definedName name="fgh">#REF!</definedName>
    <definedName name="FGHFBC" localSheetId="25">#REF!</definedName>
    <definedName name="FGHFBC" localSheetId="36">#REF!</definedName>
    <definedName name="FGHFBC" localSheetId="2" hidden="1">{"via1",#N/A,TRUE,"general";"via2",#N/A,TRUE,"general";"via3",#N/A,TRUE,"general"}</definedName>
    <definedName name="FGHFBC" localSheetId="1">#REF!</definedName>
    <definedName name="FGHFBC" localSheetId="3">#REF!</definedName>
    <definedName name="FGHFBC" localSheetId="13">#REF!</definedName>
    <definedName name="FGHFBC">#REF!</definedName>
    <definedName name="FGHFBC_1" localSheetId="25">#REF!</definedName>
    <definedName name="FGHFBC_1" localSheetId="36">#REF!</definedName>
    <definedName name="FGHFBC_1" localSheetId="1">#REF!</definedName>
    <definedName name="FGHFBC_1" localSheetId="3">#REF!</definedName>
    <definedName name="FGHFBC_1" localSheetId="13">#REF!</definedName>
    <definedName name="FGHFBC_1">#REF!</definedName>
    <definedName name="fghfg" localSheetId="25">#REF!</definedName>
    <definedName name="fghfg" localSheetId="36">#REF!</definedName>
    <definedName name="fghfg" localSheetId="2" hidden="1">{"TAB1",#N/A,TRUE,"GENERAL";"TAB2",#N/A,TRUE,"GENERAL";"TAB3",#N/A,TRUE,"GENERAL";"TAB4",#N/A,TRUE,"GENERAL";"TAB5",#N/A,TRUE,"GENERAL"}</definedName>
    <definedName name="fghfg" localSheetId="1">#REF!</definedName>
    <definedName name="fghfg" localSheetId="3">#REF!</definedName>
    <definedName name="fghfg" localSheetId="13">#REF!</definedName>
    <definedName name="fghfg">#REF!</definedName>
    <definedName name="fghfg_1" localSheetId="25">#REF!</definedName>
    <definedName name="fghfg_1" localSheetId="36">#REF!</definedName>
    <definedName name="fghfg_1" localSheetId="1">#REF!</definedName>
    <definedName name="fghfg_1" localSheetId="3">#REF!</definedName>
    <definedName name="fghfg_1" localSheetId="13">#REF!</definedName>
    <definedName name="fghfg_1">#REF!</definedName>
    <definedName name="fghfgh" localSheetId="25">#REF!</definedName>
    <definedName name="fghfgh" localSheetId="36">#REF!</definedName>
    <definedName name="fghfgh" localSheetId="2" hidden="1">{"via1",#N/A,TRUE,"general";"via2",#N/A,TRUE,"general";"via3",#N/A,TRUE,"general"}</definedName>
    <definedName name="fghfgh" localSheetId="1">#REF!</definedName>
    <definedName name="fghfgh" localSheetId="3">#REF!</definedName>
    <definedName name="fghfgh" localSheetId="13">#REF!</definedName>
    <definedName name="fghfgh">#REF!</definedName>
    <definedName name="fghfgh_1" localSheetId="25">#REF!</definedName>
    <definedName name="fghfgh_1" localSheetId="36">#REF!</definedName>
    <definedName name="fghfgh_1" localSheetId="1">#REF!</definedName>
    <definedName name="fghfgh_1" localSheetId="3">#REF!</definedName>
    <definedName name="fghfgh_1" localSheetId="13">#REF!</definedName>
    <definedName name="fghfgh_1">#REF!</definedName>
    <definedName name="FGHFW" localSheetId="25">#REF!</definedName>
    <definedName name="FGHFW" localSheetId="36">#REF!</definedName>
    <definedName name="FGHFW" localSheetId="2" hidden="1">{"via1",#N/A,TRUE,"general";"via2",#N/A,TRUE,"general";"via3",#N/A,TRUE,"general"}</definedName>
    <definedName name="FGHFW" localSheetId="1">#REF!</definedName>
    <definedName name="FGHFW" localSheetId="3">#REF!</definedName>
    <definedName name="FGHFW" localSheetId="13">#REF!</definedName>
    <definedName name="FGHFW">#REF!</definedName>
    <definedName name="FGHFW_1" localSheetId="25">#REF!</definedName>
    <definedName name="FGHFW_1" localSheetId="36">#REF!</definedName>
    <definedName name="FGHFW_1" localSheetId="1">#REF!</definedName>
    <definedName name="FGHFW_1" localSheetId="3">#REF!</definedName>
    <definedName name="FGHFW_1" localSheetId="13">#REF!</definedName>
    <definedName name="FGHFW_1">#REF!</definedName>
    <definedName name="fghhh" localSheetId="25">#REF!</definedName>
    <definedName name="fghhh" localSheetId="36">#REF!</definedName>
    <definedName name="fghhh" localSheetId="2" hidden="1">{"TAB1",#N/A,TRUE,"GENERAL";"TAB2",#N/A,TRUE,"GENERAL";"TAB3",#N/A,TRUE,"GENERAL";"TAB4",#N/A,TRUE,"GENERAL";"TAB5",#N/A,TRUE,"GENERAL"}</definedName>
    <definedName name="fghhh" localSheetId="1">#REF!</definedName>
    <definedName name="fghhh" localSheetId="3">#REF!</definedName>
    <definedName name="fghhh" localSheetId="13">#REF!</definedName>
    <definedName name="fghhh">#REF!</definedName>
    <definedName name="fghhh_1" localSheetId="25">#REF!</definedName>
    <definedName name="fghhh_1" localSheetId="36">#REF!</definedName>
    <definedName name="fghhh_1" localSheetId="1">#REF!</definedName>
    <definedName name="fghhh_1" localSheetId="3">#REF!</definedName>
    <definedName name="fghhh_1" localSheetId="13">#REF!</definedName>
    <definedName name="fghhh_1">#REF!</definedName>
    <definedName name="fghj">#REF!</definedName>
    <definedName name="fghsfgh" localSheetId="25">#REF!</definedName>
    <definedName name="fghsfgh" localSheetId="36">#REF!</definedName>
    <definedName name="fghsfgh" localSheetId="2" hidden="1">{"via1",#N/A,TRUE,"general";"via2",#N/A,TRUE,"general";"via3",#N/A,TRUE,"general"}</definedName>
    <definedName name="fghsfgh" localSheetId="1">#REF!</definedName>
    <definedName name="fghsfgh" localSheetId="3">#REF!</definedName>
    <definedName name="fghsfgh" localSheetId="13">#REF!</definedName>
    <definedName name="fghsfgh">#REF!</definedName>
    <definedName name="fghsfgh_1" localSheetId="25">#REF!</definedName>
    <definedName name="fghsfgh_1" localSheetId="36">#REF!</definedName>
    <definedName name="fghsfgh_1" localSheetId="1">#REF!</definedName>
    <definedName name="fghsfgh_1" localSheetId="3">#REF!</definedName>
    <definedName name="fghsfgh_1" localSheetId="13">#REF!</definedName>
    <definedName name="fghsfgh_1">#REF!</definedName>
    <definedName name="fght" localSheetId="25">#REF!</definedName>
    <definedName name="fght" localSheetId="36">#REF!</definedName>
    <definedName name="fght" localSheetId="2" hidden="1">{"TAB1",#N/A,TRUE,"GENERAL";"TAB2",#N/A,TRUE,"GENERAL";"TAB3",#N/A,TRUE,"GENERAL";"TAB4",#N/A,TRUE,"GENERAL";"TAB5",#N/A,TRUE,"GENERAL"}</definedName>
    <definedName name="fght" localSheetId="1">#REF!</definedName>
    <definedName name="fght" localSheetId="3">#REF!</definedName>
    <definedName name="fght" localSheetId="13">#REF!</definedName>
    <definedName name="fght">#REF!</definedName>
    <definedName name="fght_1" localSheetId="25">#REF!</definedName>
    <definedName name="fght_1" localSheetId="36">#REF!</definedName>
    <definedName name="fght_1" localSheetId="1">#REF!</definedName>
    <definedName name="fght_1" localSheetId="3">#REF!</definedName>
    <definedName name="fght_1" localSheetId="13">#REF!</definedName>
    <definedName name="fght_1">#REF!</definedName>
    <definedName name="fgjgryi" localSheetId="25">#REF!</definedName>
    <definedName name="fgjgryi" localSheetId="36">#REF!</definedName>
    <definedName name="fgjgryi" localSheetId="2" hidden="1">{"TAB1",#N/A,TRUE,"GENERAL";"TAB2",#N/A,TRUE,"GENERAL";"TAB3",#N/A,TRUE,"GENERAL";"TAB4",#N/A,TRUE,"GENERAL";"TAB5",#N/A,TRUE,"GENERAL"}</definedName>
    <definedName name="fgjgryi" localSheetId="1">#REF!</definedName>
    <definedName name="fgjgryi" localSheetId="3">#REF!</definedName>
    <definedName name="fgjgryi" localSheetId="13">#REF!</definedName>
    <definedName name="fgjgryi">#REF!</definedName>
    <definedName name="fgjgryi_1" localSheetId="25">#REF!</definedName>
    <definedName name="fgjgryi_1" localSheetId="36">#REF!</definedName>
    <definedName name="fgjgryi_1" localSheetId="1">#REF!</definedName>
    <definedName name="fgjgryi_1" localSheetId="3">#REF!</definedName>
    <definedName name="fgjgryi_1" localSheetId="13">#REF!</definedName>
    <definedName name="fgjgryi_1">#REF!</definedName>
    <definedName name="FGS">#REF!</definedName>
    <definedName name="FGV" localSheetId="25">#REF!</definedName>
    <definedName name="FGV" localSheetId="36">#REF!</definedName>
    <definedName name="FGV" localSheetId="2">#REF!</definedName>
    <definedName name="FGV" localSheetId="1">#REF!</definedName>
    <definedName name="FGV" localSheetId="3">#REF!</definedName>
    <definedName name="FGV" localSheetId="13">#REF!</definedName>
    <definedName name="FGV">#REF!</definedName>
    <definedName name="fgvd">#REF!</definedName>
    <definedName name="fhakhah">#REF!</definedName>
    <definedName name="fhfg" localSheetId="25">#REF!</definedName>
    <definedName name="fhfg" localSheetId="36">#REF!</definedName>
    <definedName name="fhfg" localSheetId="2" hidden="1">{"TAB1",#N/A,TRUE,"GENERAL";"TAB2",#N/A,TRUE,"GENERAL";"TAB3",#N/A,TRUE,"GENERAL";"TAB4",#N/A,TRUE,"GENERAL";"TAB5",#N/A,TRUE,"GENERAL"}</definedName>
    <definedName name="fhfg" localSheetId="1">#REF!</definedName>
    <definedName name="fhfg" localSheetId="3">#REF!</definedName>
    <definedName name="fhfg" localSheetId="13">#REF!</definedName>
    <definedName name="fhfg">#REF!</definedName>
    <definedName name="fhfg_1" localSheetId="25">#REF!</definedName>
    <definedName name="fhfg_1" localSheetId="36">#REF!</definedName>
    <definedName name="fhfg_1" localSheetId="1">#REF!</definedName>
    <definedName name="fhfg_1" localSheetId="3">#REF!</definedName>
    <definedName name="fhfg_1" localSheetId="13">#REF!</definedName>
    <definedName name="fhfg_1">#REF!</definedName>
    <definedName name="fhfgh" localSheetId="25">#REF!</definedName>
    <definedName name="fhfgh" localSheetId="36">#REF!</definedName>
    <definedName name="fhfgh" localSheetId="2" hidden="1">{"via1",#N/A,TRUE,"general";"via2",#N/A,TRUE,"general";"via3",#N/A,TRUE,"general"}</definedName>
    <definedName name="fhfgh" localSheetId="1">#REF!</definedName>
    <definedName name="fhfgh" localSheetId="3">#REF!</definedName>
    <definedName name="fhfgh" localSheetId="13">#REF!</definedName>
    <definedName name="fhfgh">#REF!</definedName>
    <definedName name="fhfgh_1" localSheetId="25">#REF!</definedName>
    <definedName name="fhfgh_1" localSheetId="36">#REF!</definedName>
    <definedName name="fhfgh_1" localSheetId="1">#REF!</definedName>
    <definedName name="fhfgh_1" localSheetId="3">#REF!</definedName>
    <definedName name="fhfgh_1" localSheetId="13">#REF!</definedName>
    <definedName name="fhfgh_1">#REF!</definedName>
    <definedName name="fhgh" localSheetId="25">#REF!</definedName>
    <definedName name="fhgh" localSheetId="36">#REF!</definedName>
    <definedName name="fhgh" localSheetId="2" hidden="1">{"via1",#N/A,TRUE,"general";"via2",#N/A,TRUE,"general";"via3",#N/A,TRUE,"general"}</definedName>
    <definedName name="fhgh" localSheetId="1">#REF!</definedName>
    <definedName name="fhgh" localSheetId="3">#REF!</definedName>
    <definedName name="fhgh" localSheetId="13">#REF!</definedName>
    <definedName name="fhgh">#REF!</definedName>
    <definedName name="fhgh_1" localSheetId="25">#REF!</definedName>
    <definedName name="fhgh_1" localSheetId="36">#REF!</definedName>
    <definedName name="fhgh_1" localSheetId="1">#REF!</definedName>
    <definedName name="fhgh_1" localSheetId="3">#REF!</definedName>
    <definedName name="fhgh_1" localSheetId="13">#REF!</definedName>
    <definedName name="fhgh_1">#REF!</definedName>
    <definedName name="fhpltyunh" localSheetId="25">#REF!</definedName>
    <definedName name="fhpltyunh" localSheetId="36">#REF!</definedName>
    <definedName name="fhpltyunh" localSheetId="2" hidden="1">{"via1",#N/A,TRUE,"general";"via2",#N/A,TRUE,"general";"via3",#N/A,TRUE,"general"}</definedName>
    <definedName name="fhpltyunh" localSheetId="1">#REF!</definedName>
    <definedName name="fhpltyunh" localSheetId="3">#REF!</definedName>
    <definedName name="fhpltyunh" localSheetId="13">#REF!</definedName>
    <definedName name="fhpltyunh">#REF!</definedName>
    <definedName name="fhpltyunh_1" localSheetId="25">#REF!</definedName>
    <definedName name="fhpltyunh_1" localSheetId="36">#REF!</definedName>
    <definedName name="fhpltyunh_1" localSheetId="1">#REF!</definedName>
    <definedName name="fhpltyunh_1" localSheetId="3">#REF!</definedName>
    <definedName name="fhpltyunh_1" localSheetId="13">#REF!</definedName>
    <definedName name="fhpltyunh_1">#REF!</definedName>
    <definedName name="fi" localSheetId="25">#REF!</definedName>
    <definedName name="fi" localSheetId="36">#REF!</definedName>
    <definedName name="fi" localSheetId="2">#REF!</definedName>
    <definedName name="fi" localSheetId="1">#REF!</definedName>
    <definedName name="fi" localSheetId="3">#REF!</definedName>
    <definedName name="fi" localSheetId="13">#REF!</definedName>
    <definedName name="fi">#REF!</definedName>
    <definedName name="filtrov" localSheetId="25">#REF!</definedName>
    <definedName name="filtrov" localSheetId="36">#REF!</definedName>
    <definedName name="filtrov">#REF!</definedName>
    <definedName name="Fin_de_semana" localSheetId="17">'[125]días habiles 2015'!$M$1:$M$2</definedName>
    <definedName name="Fin_de_semana" localSheetId="18">'[125]días habiles 2015'!$M$1:$M$2</definedName>
    <definedName name="Fin_de_semana" localSheetId="19">'[125]días habiles 2015'!$M$1:$M$2</definedName>
    <definedName name="Fin_de_semana" localSheetId="14">'[125]días habiles 2015'!$M$1:$M$2</definedName>
    <definedName name="Fin_de_semana" localSheetId="15">'[125]días habiles 2015'!$M$1:$M$2</definedName>
    <definedName name="Fin_de_semana" localSheetId="16">'[126]días habiles 2015'!$M$1:$M$2</definedName>
    <definedName name="Fin_de_semana">'[127]días habiles 2015'!$M$1:$M$2</definedName>
    <definedName name="Financialpb" hidden="1">#REF!</definedName>
    <definedName name="Financialpb2" hidden="1">#REF!</definedName>
    <definedName name="firma" localSheetId="2">#REF!</definedName>
    <definedName name="firma">'[84]FIRMAS y DATOS'!$A:$A</definedName>
    <definedName name="FJ" localSheetId="16">#REF!</definedName>
    <definedName name="FJ">#REF!</definedName>
    <definedName name="fk" localSheetId="25">#REF!</definedName>
    <definedName name="fk" localSheetId="36">#REF!</definedName>
    <definedName name="fk" localSheetId="2">#REF!</definedName>
    <definedName name="fk" localSheetId="1">#REF!</definedName>
    <definedName name="fk" localSheetId="3">#REF!</definedName>
    <definedName name="fk" localSheetId="13">#REF!</definedName>
    <definedName name="fk">#REF!</definedName>
    <definedName name="fkl">#REF!</definedName>
    <definedName name="flq" localSheetId="25">#REF!</definedName>
    <definedName name="flq" localSheetId="36">#REF!</definedName>
    <definedName name="flq" localSheetId="1">#REF!</definedName>
    <definedName name="flq" localSheetId="3">#REF!</definedName>
    <definedName name="flq" localSheetId="13">#REF!</definedName>
    <definedName name="flq">#REF!</definedName>
    <definedName name="FM" localSheetId="25">#REF!</definedName>
    <definedName name="FM" localSheetId="36">#REF!</definedName>
    <definedName name="FM" localSheetId="1">#REF!</definedName>
    <definedName name="FM" localSheetId="3">#REF!</definedName>
    <definedName name="FM" localSheetId="13">#REF!</definedName>
    <definedName name="FM">#REF!</definedName>
    <definedName name="FMO" localSheetId="25">#REF!</definedName>
    <definedName name="FMO" localSheetId="36">#REF!</definedName>
    <definedName name="FMO" localSheetId="1">#REF!</definedName>
    <definedName name="FMO" localSheetId="3">#REF!</definedName>
    <definedName name="FMO" localSheetId="13">#REF!</definedName>
    <definedName name="FMO">#REF!</definedName>
    <definedName name="FO" localSheetId="25">'[63]CIRCUITOS CODENSA'!#REF!</definedName>
    <definedName name="FO" localSheetId="36">'[63]CIRCUITOS CODENSA'!#REF!</definedName>
    <definedName name="FO" localSheetId="17">'[64]CIRCUITOS CODENSA'!#REF!</definedName>
    <definedName name="FO" localSheetId="18">'[64]CIRCUITOS CODENSA'!#REF!</definedName>
    <definedName name="FO" localSheetId="19">'[64]CIRCUITOS CODENSA'!#REF!</definedName>
    <definedName name="FO" localSheetId="14">'[64]CIRCUITOS CODENSA'!#REF!</definedName>
    <definedName name="FO" localSheetId="15">'[64]CIRCUITOS CODENSA'!#REF!</definedName>
    <definedName name="FO" localSheetId="16">'[63]CIRCUITOS CODENSA'!#REF!</definedName>
    <definedName name="FO">'[63]CIRCUITOS CODENSA'!#REF!</definedName>
    <definedName name="FORMA" localSheetId="25">#REF!</definedName>
    <definedName name="FORMA" localSheetId="36">#REF!</definedName>
    <definedName name="FORMA" localSheetId="1">#REF!</definedName>
    <definedName name="FORMA" localSheetId="3">#REF!</definedName>
    <definedName name="FORMA" localSheetId="13">#REF!</definedName>
    <definedName name="FORMA">#REF!</definedName>
    <definedName name="FORMALETA_METALICA" localSheetId="25">#REF!</definedName>
    <definedName name="FORMALETA_METALICA" localSheetId="36">#REF!</definedName>
    <definedName name="FORMALETA_METALICA" localSheetId="1">#REF!</definedName>
    <definedName name="FORMALETA_METALICA" localSheetId="3">#REF!</definedName>
    <definedName name="FORMALETA_METALICA" localSheetId="13">#REF!</definedName>
    <definedName name="FORMALETA_METALICA" localSheetId="16">#REF!</definedName>
    <definedName name="FORMALETA_METALICA">#REF!</definedName>
    <definedName name="Format" localSheetId="25">#REF!</definedName>
    <definedName name="Format" localSheetId="36">#REF!</definedName>
    <definedName name="Format">#REF!</definedName>
    <definedName name="Formulario">+#REF!</definedName>
    <definedName name="frbgsd" localSheetId="25">#REF!</definedName>
    <definedName name="frbgsd" localSheetId="36">#REF!</definedName>
    <definedName name="frbgsd" localSheetId="2" hidden="1">{"TAB1",#N/A,TRUE,"GENERAL";"TAB2",#N/A,TRUE,"GENERAL";"TAB3",#N/A,TRUE,"GENERAL";"TAB4",#N/A,TRUE,"GENERAL";"TAB5",#N/A,TRUE,"GENERAL"}</definedName>
    <definedName name="frbgsd" localSheetId="1">#REF!</definedName>
    <definedName name="frbgsd" localSheetId="3">#REF!</definedName>
    <definedName name="frbgsd" localSheetId="13">#REF!</definedName>
    <definedName name="frbgsd">#REF!</definedName>
    <definedName name="frbgsd_1" localSheetId="25">#REF!</definedName>
    <definedName name="frbgsd_1" localSheetId="36">#REF!</definedName>
    <definedName name="frbgsd_1" localSheetId="1">#REF!</definedName>
    <definedName name="frbgsd_1" localSheetId="3">#REF!</definedName>
    <definedName name="frbgsd_1" localSheetId="13">#REF!</definedName>
    <definedName name="frbgsd_1">#REF!</definedName>
    <definedName name="frefr" localSheetId="25">#REF!</definedName>
    <definedName name="frefr" localSheetId="36">#REF!</definedName>
    <definedName name="frefr" localSheetId="2" hidden="1">{"via1",#N/A,TRUE,"general";"via2",#N/A,TRUE,"general";"via3",#N/A,TRUE,"general"}</definedName>
    <definedName name="frefr" localSheetId="1">#REF!</definedName>
    <definedName name="frefr" localSheetId="3">#REF!</definedName>
    <definedName name="frefr" localSheetId="13">#REF!</definedName>
    <definedName name="frefr">#REF!</definedName>
    <definedName name="frefr_1" localSheetId="25">#REF!</definedName>
    <definedName name="frefr_1" localSheetId="36">#REF!</definedName>
    <definedName name="frefr_1" localSheetId="1">#REF!</definedName>
    <definedName name="frefr_1" localSheetId="3">#REF!</definedName>
    <definedName name="frefr_1" localSheetId="13">#REF!</definedName>
    <definedName name="frefr_1">#REF!</definedName>
    <definedName name="frfa" localSheetId="25">#REF!</definedName>
    <definedName name="frfa" localSheetId="36">#REF!</definedName>
    <definedName name="frfa" localSheetId="2" hidden="1">{"via1",#N/A,TRUE,"general";"via2",#N/A,TRUE,"general";"via3",#N/A,TRUE,"general"}</definedName>
    <definedName name="frfa" localSheetId="1">#REF!</definedName>
    <definedName name="frfa" localSheetId="3">#REF!</definedName>
    <definedName name="frfa" localSheetId="13">#REF!</definedName>
    <definedName name="frfa">#REF!</definedName>
    <definedName name="frfa_1" localSheetId="25">#REF!</definedName>
    <definedName name="frfa_1" localSheetId="36">#REF!</definedName>
    <definedName name="frfa_1" localSheetId="1">#REF!</definedName>
    <definedName name="frfa_1" localSheetId="3">#REF!</definedName>
    <definedName name="frfa_1" localSheetId="13">#REF!</definedName>
    <definedName name="frfa_1">#REF!</definedName>
    <definedName name="frfr" localSheetId="25">#REF!</definedName>
    <definedName name="frfr" localSheetId="36">#REF!</definedName>
    <definedName name="frfr" localSheetId="2" hidden="1">{"TAB1",#N/A,TRUE,"GENERAL";"TAB2",#N/A,TRUE,"GENERAL";"TAB3",#N/A,TRUE,"GENERAL";"TAB4",#N/A,TRUE,"GENERAL";"TAB5",#N/A,TRUE,"GENERAL"}</definedName>
    <definedName name="frfr" localSheetId="1">#REF!</definedName>
    <definedName name="frfr" localSheetId="3">#REF!</definedName>
    <definedName name="frfr" localSheetId="13">#REF!</definedName>
    <definedName name="frfr">#REF!</definedName>
    <definedName name="frfr_1" localSheetId="25">#REF!</definedName>
    <definedName name="frfr_1" localSheetId="36">#REF!</definedName>
    <definedName name="frfr_1" localSheetId="1">#REF!</definedName>
    <definedName name="frfr_1" localSheetId="3">#REF!</definedName>
    <definedName name="frfr_1" localSheetId="13">#REF!</definedName>
    <definedName name="frfr_1">#REF!</definedName>
    <definedName name="FRUHOR">#REF!</definedName>
    <definedName name="FSDF">#REF!</definedName>
    <definedName name="FSDFEYHYG">#REF!</definedName>
    <definedName name="FT" localSheetId="25">#REF!</definedName>
    <definedName name="FT" localSheetId="36">#REF!</definedName>
    <definedName name="FT" localSheetId="1">#REF!</definedName>
    <definedName name="FT" localSheetId="3">#REF!</definedName>
    <definedName name="FT" localSheetId="13">#REF!</definedName>
    <definedName name="FT">#REF!</definedName>
    <definedName name="ftgui">#REF!</definedName>
    <definedName name="fu" localSheetId="25">#REF!</definedName>
    <definedName name="fu" localSheetId="36">#REF!</definedName>
    <definedName name="fu" localSheetId="2">#REF!</definedName>
    <definedName name="fu" localSheetId="1">#REF!</definedName>
    <definedName name="fu" localSheetId="3">#REF!</definedName>
    <definedName name="fu" localSheetId="13">#REF!</definedName>
    <definedName name="fu">#REF!</definedName>
    <definedName name="Full_Print" localSheetId="25">#REF!</definedName>
    <definedName name="Full_Print" localSheetId="36">#REF!</definedName>
    <definedName name="Full_Print" localSheetId="1">#REF!</definedName>
    <definedName name="Full_Print" localSheetId="3">#REF!</definedName>
    <definedName name="Full_Print" localSheetId="13">#REF!</definedName>
    <definedName name="Full_Print">#REF!</definedName>
    <definedName name="fv" localSheetId="25">#REF!</definedName>
    <definedName name="fv" localSheetId="36">#REF!</definedName>
    <definedName name="fv" localSheetId="2">#REF!</definedName>
    <definedName name="fv" localSheetId="1">#REF!</definedName>
    <definedName name="fv" localSheetId="3">#REF!</definedName>
    <definedName name="fv" localSheetId="13">#REF!</definedName>
    <definedName name="fv">#REF!</definedName>
    <definedName name="FVC" localSheetId="25">#REF!</definedName>
    <definedName name="FVC" localSheetId="36">#REF!</definedName>
    <definedName name="FVC" localSheetId="1">#REF!</definedName>
    <definedName name="FVC" localSheetId="3">#REF!</definedName>
    <definedName name="FVC" localSheetId="13">#REF!</definedName>
    <definedName name="FVC">#REF!</definedName>
    <definedName name="FVC_" localSheetId="25">#REF!</definedName>
    <definedName name="FVC_" localSheetId="36">#REF!</definedName>
    <definedName name="FVC_" localSheetId="1">#REF!</definedName>
    <definedName name="FVC_" localSheetId="3">#REF!</definedName>
    <definedName name="FVC_" localSheetId="13">#REF!</definedName>
    <definedName name="FVC_">#REF!</definedName>
    <definedName name="fwff" localSheetId="25">#REF!</definedName>
    <definedName name="fwff" localSheetId="36">#REF!</definedName>
    <definedName name="fwff" localSheetId="2" hidden="1">{"via1",#N/A,TRUE,"general";"via2",#N/A,TRUE,"general";"via3",#N/A,TRUE,"general"}</definedName>
    <definedName name="fwff" localSheetId="1">#REF!</definedName>
    <definedName name="fwff" localSheetId="3">#REF!</definedName>
    <definedName name="fwff" localSheetId="13">#REF!</definedName>
    <definedName name="fwff">#REF!</definedName>
    <definedName name="fwff_1" localSheetId="25">#REF!</definedName>
    <definedName name="fwff_1" localSheetId="36">#REF!</definedName>
    <definedName name="fwff_1" localSheetId="1">#REF!</definedName>
    <definedName name="fwff_1" localSheetId="3">#REF!</definedName>
    <definedName name="fwff_1" localSheetId="13">#REF!</definedName>
    <definedName name="fwff_1">#REF!</definedName>
    <definedName name="fwwe" localSheetId="25">#REF!</definedName>
    <definedName name="fwwe" localSheetId="36">#REF!</definedName>
    <definedName name="fwwe" localSheetId="2" hidden="1">{"via1",#N/A,TRUE,"general";"via2",#N/A,TRUE,"general";"via3",#N/A,TRUE,"general"}</definedName>
    <definedName name="fwwe" localSheetId="1">#REF!</definedName>
    <definedName name="fwwe" localSheetId="3">#REF!</definedName>
    <definedName name="fwwe" localSheetId="13">#REF!</definedName>
    <definedName name="fwwe">#REF!</definedName>
    <definedName name="fwwe_1" localSheetId="25">#REF!</definedName>
    <definedName name="fwwe_1" localSheetId="36">#REF!</definedName>
    <definedName name="fwwe_1" localSheetId="1">#REF!</definedName>
    <definedName name="fwwe_1" localSheetId="3">#REF!</definedName>
    <definedName name="fwwe_1" localSheetId="13">#REF!</definedName>
    <definedName name="fwwe_1">#REF!</definedName>
    <definedName name="fy" localSheetId="25">#REF!</definedName>
    <definedName name="fy" localSheetId="36">#REF!</definedName>
    <definedName name="fy" localSheetId="2">#REF!</definedName>
    <definedName name="fy" localSheetId="1">#REF!</definedName>
    <definedName name="fy" localSheetId="3">#REF!</definedName>
    <definedName name="fy" localSheetId="13">#REF!</definedName>
    <definedName name="fy">#REF!</definedName>
    <definedName name="fyy" localSheetId="25">#REF!</definedName>
    <definedName name="fyy" localSheetId="36">#REF!</definedName>
    <definedName name="fyy" localSheetId="1">#REF!</definedName>
    <definedName name="fyy" localSheetId="3">#REF!</definedName>
    <definedName name="fyy" localSheetId="13">#REF!</definedName>
    <definedName name="fyy">#REF!</definedName>
    <definedName name="G" localSheetId="16">'[128]ANALISIS RESUMIDOS'!$C$183,'[128]ANALISIS RESUMIDOS'!$C$186,'[128]ANALISIS RESUMIDOS'!$C$181,'[128]ANALISIS RESUMIDOS'!$C$179,'[128]ANALISIS RESUMIDOS'!$C$178,'[128]ANALISIS RESUMIDOS'!$C$39,'[128]ANALISIS RESUMIDOS'!$C$40</definedName>
    <definedName name="G">'[129]ANALISIS RESUMIDOS'!$C$183,'[129]ANALISIS RESUMIDOS'!$C$186,'[129]ANALISIS RESUMIDOS'!$C$181,'[129]ANALISIS RESUMIDOS'!$C$179,'[129]ANALISIS RESUMIDOS'!$C$178,'[129]ANALISIS RESUMIDOS'!$C$39,'[129]ANALISIS RESUMIDOS'!$C$40</definedName>
    <definedName name="ga" localSheetId="25">#REF!</definedName>
    <definedName name="ga" localSheetId="36">#REF!</definedName>
    <definedName name="ga" localSheetId="2">#REF!</definedName>
    <definedName name="ga" localSheetId="1">#REF!</definedName>
    <definedName name="ga" localSheetId="3">#REF!</definedName>
    <definedName name="ga" localSheetId="13">#REF!</definedName>
    <definedName name="ga" localSheetId="16">#REF!</definedName>
    <definedName name="ga">#REF!</definedName>
    <definedName name="GAJ">#REF!</definedName>
    <definedName name="gajr2">#REF!</definedName>
    <definedName name="GALON" localSheetId="25">#REF!</definedName>
    <definedName name="GALON" localSheetId="36">#REF!</definedName>
    <definedName name="GALON">#REF!</definedName>
    <definedName name="GastosViajes" localSheetId="25">#REF!</definedName>
    <definedName name="GastosViajes" localSheetId="36">#REF!</definedName>
    <definedName name="GastosViajes" localSheetId="17">#REF!</definedName>
    <definedName name="GastosViajes" localSheetId="18">#REF!</definedName>
    <definedName name="GastosViajes" localSheetId="1">#REF!</definedName>
    <definedName name="GastosViajes" localSheetId="3">#REF!</definedName>
    <definedName name="GastosViajes" localSheetId="13">#REF!</definedName>
    <definedName name="GastosViajes">#REF!</definedName>
    <definedName name="gb" localSheetId="25">#REF!</definedName>
    <definedName name="gb" localSheetId="36">#REF!</definedName>
    <definedName name="gb" localSheetId="1">#REF!</definedName>
    <definedName name="gb" localSheetId="3">#REF!</definedName>
    <definedName name="gb" localSheetId="13">#REF!</definedName>
    <definedName name="gb">#REF!</definedName>
    <definedName name="gbbfghghj" localSheetId="25">#REF!</definedName>
    <definedName name="gbbfghghj" localSheetId="36">#REF!</definedName>
    <definedName name="gbbfghghj" localSheetId="2" hidden="1">{"TAB1",#N/A,TRUE,"GENERAL";"TAB2",#N/A,TRUE,"GENERAL";"TAB3",#N/A,TRUE,"GENERAL";"TAB4",#N/A,TRUE,"GENERAL";"TAB5",#N/A,TRUE,"GENERAL"}</definedName>
    <definedName name="gbbfghghj" localSheetId="1">#REF!</definedName>
    <definedName name="gbbfghghj" localSheetId="3">#REF!</definedName>
    <definedName name="gbbfghghj" localSheetId="13">#REF!</definedName>
    <definedName name="gbbfghghj">#REF!</definedName>
    <definedName name="gbbfghghj_1" localSheetId="25">#REF!</definedName>
    <definedName name="gbbfghghj_1" localSheetId="36">#REF!</definedName>
    <definedName name="gbbfghghj_1" localSheetId="1">#REF!</definedName>
    <definedName name="gbbfghghj_1" localSheetId="3">#REF!</definedName>
    <definedName name="gbbfghghj_1" localSheetId="13">#REF!</definedName>
    <definedName name="gbbfghghj_1">#REF!</definedName>
    <definedName name="gbhj">#REF!</definedName>
    <definedName name="gc" localSheetId="25">#REF!</definedName>
    <definedName name="gc" localSheetId="36">#REF!</definedName>
    <definedName name="gc" localSheetId="2">#REF!</definedName>
    <definedName name="gc" localSheetId="1">#REF!</definedName>
    <definedName name="gc" localSheetId="3">#REF!</definedName>
    <definedName name="gc" localSheetId="13">#REF!</definedName>
    <definedName name="gc">#REF!</definedName>
    <definedName name="gd" localSheetId="25">#REF!</definedName>
    <definedName name="gd" localSheetId="36">#REF!</definedName>
    <definedName name="gd" localSheetId="2">#REF!</definedName>
    <definedName name="gd" localSheetId="1">#REF!</definedName>
    <definedName name="gd" localSheetId="3">#REF!</definedName>
    <definedName name="gd" localSheetId="13">#REF!</definedName>
    <definedName name="gd">#REF!</definedName>
    <definedName name="GDF">#REF!</definedName>
    <definedName name="GDG">#REF!</definedName>
    <definedName name="gdj" localSheetId="25">#REF!</definedName>
    <definedName name="gdj" localSheetId="36">#REF!</definedName>
    <definedName name="gdj" localSheetId="2">#REF!</definedName>
    <definedName name="gdj" localSheetId="1">#REF!</definedName>
    <definedName name="gdj" localSheetId="3">#REF!</definedName>
    <definedName name="gdj" localSheetId="13">#REF!</definedName>
    <definedName name="gdj">#REF!</definedName>
    <definedName name="gdt" localSheetId="25">#REF!</definedName>
    <definedName name="gdt" localSheetId="36">#REF!</definedName>
    <definedName name="gdt" localSheetId="2" hidden="1">{"TAB1",#N/A,TRUE,"GENERAL";"TAB2",#N/A,TRUE,"GENERAL";"TAB3",#N/A,TRUE,"GENERAL";"TAB4",#N/A,TRUE,"GENERAL";"TAB5",#N/A,TRUE,"GENERAL"}</definedName>
    <definedName name="gdt" localSheetId="1">#REF!</definedName>
    <definedName name="gdt" localSheetId="3">#REF!</definedName>
    <definedName name="gdt" localSheetId="13">#REF!</definedName>
    <definedName name="gdt">#REF!</definedName>
    <definedName name="gdt_1" localSheetId="25">#REF!</definedName>
    <definedName name="gdt_1" localSheetId="36">#REF!</definedName>
    <definedName name="gdt_1" localSheetId="1">#REF!</definedName>
    <definedName name="gdt_1" localSheetId="3">#REF!</definedName>
    <definedName name="gdt_1" localSheetId="13">#REF!</definedName>
    <definedName name="gdt_1">#REF!</definedName>
    <definedName name="geg" localSheetId="25">#REF!</definedName>
    <definedName name="geg" localSheetId="36">#REF!</definedName>
    <definedName name="geg" localSheetId="2" hidden="1">{"via1",#N/A,TRUE,"general";"via2",#N/A,TRUE,"general";"via3",#N/A,TRUE,"general"}</definedName>
    <definedName name="geg" localSheetId="1">#REF!</definedName>
    <definedName name="geg" localSheetId="3">#REF!</definedName>
    <definedName name="geg" localSheetId="13">#REF!</definedName>
    <definedName name="geg">#REF!</definedName>
    <definedName name="geg_1" localSheetId="25">#REF!</definedName>
    <definedName name="geg_1" localSheetId="36">#REF!</definedName>
    <definedName name="geg_1" localSheetId="1">#REF!</definedName>
    <definedName name="geg_1" localSheetId="3">#REF!</definedName>
    <definedName name="geg_1" localSheetId="13">#REF!</definedName>
    <definedName name="geg_1">#REF!</definedName>
    <definedName name="GENERO">#REF!</definedName>
    <definedName name="GEO" localSheetId="25">#REF!</definedName>
    <definedName name="GEO" localSheetId="36">#REF!</definedName>
    <definedName name="GEO">#REF!</definedName>
    <definedName name="gerg" localSheetId="25">#REF!</definedName>
    <definedName name="gerg" localSheetId="36">#REF!</definedName>
    <definedName name="gerg" localSheetId="2" hidden="1">{"TAB1",#N/A,TRUE,"GENERAL";"TAB2",#N/A,TRUE,"GENERAL";"TAB3",#N/A,TRUE,"GENERAL";"TAB4",#N/A,TRUE,"GENERAL";"TAB5",#N/A,TRUE,"GENERAL"}</definedName>
    <definedName name="gerg" localSheetId="1">#REF!</definedName>
    <definedName name="gerg" localSheetId="3">#REF!</definedName>
    <definedName name="gerg" localSheetId="13">#REF!</definedName>
    <definedName name="gerg">#REF!</definedName>
    <definedName name="gerg_1" localSheetId="25">#REF!</definedName>
    <definedName name="gerg_1" localSheetId="36">#REF!</definedName>
    <definedName name="gerg_1" localSheetId="1">#REF!</definedName>
    <definedName name="gerg_1" localSheetId="3">#REF!</definedName>
    <definedName name="gerg_1" localSheetId="13">#REF!</definedName>
    <definedName name="gerg_1">#REF!</definedName>
    <definedName name="gerg54" localSheetId="25">#REF!</definedName>
    <definedName name="gerg54" localSheetId="36">#REF!</definedName>
    <definedName name="gerg54" localSheetId="2" hidden="1">{"via1",#N/A,TRUE,"general";"via2",#N/A,TRUE,"general";"via3",#N/A,TRUE,"general"}</definedName>
    <definedName name="gerg54" localSheetId="1">#REF!</definedName>
    <definedName name="gerg54" localSheetId="3">#REF!</definedName>
    <definedName name="gerg54" localSheetId="13">#REF!</definedName>
    <definedName name="gerg54">#REF!</definedName>
    <definedName name="gerg54_1" localSheetId="25">#REF!</definedName>
    <definedName name="gerg54_1" localSheetId="36">#REF!</definedName>
    <definedName name="gerg54_1" localSheetId="1">#REF!</definedName>
    <definedName name="gerg54_1" localSheetId="3">#REF!</definedName>
    <definedName name="gerg54_1" localSheetId="13">#REF!</definedName>
    <definedName name="gerg54_1">#REF!</definedName>
    <definedName name="gergew" localSheetId="25">#REF!</definedName>
    <definedName name="gergew" localSheetId="36">#REF!</definedName>
    <definedName name="gergew" localSheetId="2" hidden="1">{"TAB1",#N/A,TRUE,"GENERAL";"TAB2",#N/A,TRUE,"GENERAL";"TAB3",#N/A,TRUE,"GENERAL";"TAB4",#N/A,TRUE,"GENERAL";"TAB5",#N/A,TRUE,"GENERAL"}</definedName>
    <definedName name="gergew" localSheetId="1">#REF!</definedName>
    <definedName name="gergew" localSheetId="3">#REF!</definedName>
    <definedName name="gergew" localSheetId="13">#REF!</definedName>
    <definedName name="gergew">#REF!</definedName>
    <definedName name="gergew_1" localSheetId="25">#REF!</definedName>
    <definedName name="gergew_1" localSheetId="36">#REF!</definedName>
    <definedName name="gergew_1" localSheetId="1">#REF!</definedName>
    <definedName name="gergew_1" localSheetId="3">#REF!</definedName>
    <definedName name="gergew_1" localSheetId="13">#REF!</definedName>
    <definedName name="gergew_1">#REF!</definedName>
    <definedName name="gergw" localSheetId="25">#REF!</definedName>
    <definedName name="gergw" localSheetId="36">#REF!</definedName>
    <definedName name="gergw" localSheetId="2" hidden="1">{"TAB1",#N/A,TRUE,"GENERAL";"TAB2",#N/A,TRUE,"GENERAL";"TAB3",#N/A,TRUE,"GENERAL";"TAB4",#N/A,TRUE,"GENERAL";"TAB5",#N/A,TRUE,"GENERAL"}</definedName>
    <definedName name="gergw" localSheetId="1">#REF!</definedName>
    <definedName name="gergw" localSheetId="3">#REF!</definedName>
    <definedName name="gergw" localSheetId="13">#REF!</definedName>
    <definedName name="gergw">#REF!</definedName>
    <definedName name="gergw_1" localSheetId="25">#REF!</definedName>
    <definedName name="gergw_1" localSheetId="36">#REF!</definedName>
    <definedName name="gergw_1" localSheetId="1">#REF!</definedName>
    <definedName name="gergw_1" localSheetId="3">#REF!</definedName>
    <definedName name="gergw_1" localSheetId="13">#REF!</definedName>
    <definedName name="gergw_1">#REF!</definedName>
    <definedName name="GERMAN" localSheetId="25">#REF!</definedName>
    <definedName name="GERMAN" localSheetId="36">#REF!</definedName>
    <definedName name="GERMAN" localSheetId="1">#REF!</definedName>
    <definedName name="GERMAN" localSheetId="3">#REF!</definedName>
    <definedName name="GERMAN" localSheetId="13">#REF!</definedName>
    <definedName name="GERMAN">#REF!</definedName>
    <definedName name="gestion">'[41]Indicadores Gestión'!$B$2:$B$403</definedName>
    <definedName name="get">#REF!</definedName>
    <definedName name="gf" localSheetId="25">#REF!</definedName>
    <definedName name="gf" localSheetId="36">#REF!</definedName>
    <definedName name="gf" localSheetId="2">#REF!</definedName>
    <definedName name="gf" localSheetId="1">#REF!</definedName>
    <definedName name="gf" localSheetId="3">#REF!</definedName>
    <definedName name="gf" localSheetId="13">#REF!</definedName>
    <definedName name="gf">#REF!</definedName>
    <definedName name="gfd" localSheetId="25">#REF!</definedName>
    <definedName name="gfd" localSheetId="36">#REF!</definedName>
    <definedName name="gfd" localSheetId="2" hidden="1">{"TAB1",#N/A,TRUE,"GENERAL";"TAB2",#N/A,TRUE,"GENERAL";"TAB3",#N/A,TRUE,"GENERAL";"TAB4",#N/A,TRUE,"GENERAL";"TAB5",#N/A,TRUE,"GENERAL"}</definedName>
    <definedName name="gfd" localSheetId="1">#REF!</definedName>
    <definedName name="gfd" localSheetId="3">#REF!</definedName>
    <definedName name="gfd" localSheetId="13">#REF!</definedName>
    <definedName name="gfd">#REF!</definedName>
    <definedName name="gfd_1" localSheetId="25">#REF!</definedName>
    <definedName name="gfd_1" localSheetId="36">#REF!</definedName>
    <definedName name="gfd_1" localSheetId="1">#REF!</definedName>
    <definedName name="gfd_1" localSheetId="3">#REF!</definedName>
    <definedName name="gfd_1" localSheetId="13">#REF!</definedName>
    <definedName name="gfd_1">#REF!</definedName>
    <definedName name="gfdg" localSheetId="25">#REF!</definedName>
    <definedName name="gfdg" localSheetId="36">#REF!</definedName>
    <definedName name="gfdg" localSheetId="2" hidden="1">{"via1",#N/A,TRUE,"general";"via2",#N/A,TRUE,"general";"via3",#N/A,TRUE,"general"}</definedName>
    <definedName name="gfdg" localSheetId="1">#REF!</definedName>
    <definedName name="gfdg" localSheetId="3">#REF!</definedName>
    <definedName name="gfdg" localSheetId="13">#REF!</definedName>
    <definedName name="gfdg">#REF!</definedName>
    <definedName name="gfdg_1" localSheetId="25">#REF!</definedName>
    <definedName name="gfdg_1" localSheetId="36">#REF!</definedName>
    <definedName name="gfdg_1" localSheetId="1">#REF!</definedName>
    <definedName name="gfdg_1" localSheetId="3">#REF!</definedName>
    <definedName name="gfdg_1" localSheetId="13">#REF!</definedName>
    <definedName name="gfdg_1">#REF!</definedName>
    <definedName name="GFDZG">#REF!</definedName>
    <definedName name="gfgfgr" localSheetId="25">#REF!</definedName>
    <definedName name="gfgfgr" localSheetId="36">#REF!</definedName>
    <definedName name="gfgfgr" localSheetId="2" hidden="1">{"via1",#N/A,TRUE,"general";"via2",#N/A,TRUE,"general";"via3",#N/A,TRUE,"general"}</definedName>
    <definedName name="gfgfgr" localSheetId="1">#REF!</definedName>
    <definedName name="gfgfgr" localSheetId="3">#REF!</definedName>
    <definedName name="gfgfgr" localSheetId="13">#REF!</definedName>
    <definedName name="gfgfgr">#REF!</definedName>
    <definedName name="gfgfgr_1" localSheetId="25">#REF!</definedName>
    <definedName name="gfgfgr_1" localSheetId="36">#REF!</definedName>
    <definedName name="gfgfgr_1" localSheetId="1">#REF!</definedName>
    <definedName name="gfgfgr_1" localSheetId="3">#REF!</definedName>
    <definedName name="gfgfgr_1" localSheetId="13">#REF!</definedName>
    <definedName name="gfgfgr_1">#REF!</definedName>
    <definedName name="gfhf" localSheetId="25">#REF!</definedName>
    <definedName name="gfhf" localSheetId="36">#REF!</definedName>
    <definedName name="gfhf" localSheetId="2" hidden="1">{"via1",#N/A,TRUE,"general";"via2",#N/A,TRUE,"general";"via3",#N/A,TRUE,"general"}</definedName>
    <definedName name="gfhf" localSheetId="1">#REF!</definedName>
    <definedName name="gfhf" localSheetId="3">#REF!</definedName>
    <definedName name="gfhf" localSheetId="13">#REF!</definedName>
    <definedName name="gfhf">#REF!</definedName>
    <definedName name="gfhf_1" localSheetId="25">#REF!</definedName>
    <definedName name="gfhf_1" localSheetId="36">#REF!</definedName>
    <definedName name="gfhf_1" localSheetId="1">#REF!</definedName>
    <definedName name="gfhf_1" localSheetId="3">#REF!</definedName>
    <definedName name="gfhf_1" localSheetId="13">#REF!</definedName>
    <definedName name="gfhf_1">#REF!</definedName>
    <definedName name="gfhfdh" localSheetId="25">#REF!</definedName>
    <definedName name="gfhfdh" localSheetId="36">#REF!</definedName>
    <definedName name="gfhfdh" localSheetId="2" hidden="1">{"TAB1",#N/A,TRUE,"GENERAL";"TAB2",#N/A,TRUE,"GENERAL";"TAB3",#N/A,TRUE,"GENERAL";"TAB4",#N/A,TRUE,"GENERAL";"TAB5",#N/A,TRUE,"GENERAL"}</definedName>
    <definedName name="gfhfdh" localSheetId="1">#REF!</definedName>
    <definedName name="gfhfdh" localSheetId="3">#REF!</definedName>
    <definedName name="gfhfdh" localSheetId="13">#REF!</definedName>
    <definedName name="gfhfdh">#REF!</definedName>
    <definedName name="gfhfdh_1" localSheetId="25">#REF!</definedName>
    <definedName name="gfhfdh_1" localSheetId="36">#REF!</definedName>
    <definedName name="gfhfdh_1" localSheetId="1">#REF!</definedName>
    <definedName name="gfhfdh_1" localSheetId="3">#REF!</definedName>
    <definedName name="gfhfdh_1" localSheetId="13">#REF!</definedName>
    <definedName name="gfhfdh_1">#REF!</definedName>
    <definedName name="gfhgfh" localSheetId="25">#REF!</definedName>
    <definedName name="gfhgfh" localSheetId="36">#REF!</definedName>
    <definedName name="gfhgfh" localSheetId="2" hidden="1">{"TAB1",#N/A,TRUE,"GENERAL";"TAB2",#N/A,TRUE,"GENERAL";"TAB3",#N/A,TRUE,"GENERAL";"TAB4",#N/A,TRUE,"GENERAL";"TAB5",#N/A,TRUE,"GENERAL"}</definedName>
    <definedName name="gfhgfh" localSheetId="1">#REF!</definedName>
    <definedName name="gfhgfh" localSheetId="3">#REF!</definedName>
    <definedName name="gfhgfh" localSheetId="13">#REF!</definedName>
    <definedName name="gfhgfh">#REF!</definedName>
    <definedName name="gfhgfh_1" localSheetId="25">#REF!</definedName>
    <definedName name="gfhgfh_1" localSheetId="36">#REF!</definedName>
    <definedName name="gfhgfh_1" localSheetId="1">#REF!</definedName>
    <definedName name="gfhgfh_1" localSheetId="3">#REF!</definedName>
    <definedName name="gfhgfh_1" localSheetId="13">#REF!</definedName>
    <definedName name="gfhgfh_1">#REF!</definedName>
    <definedName name="GFJHGJ" localSheetId="25">#REF!</definedName>
    <definedName name="GFJHGJ" localSheetId="36">#REF!</definedName>
    <definedName name="GFJHGJ" localSheetId="2" hidden="1">{"TAB1",#N/A,TRUE,"GENERAL";"TAB2",#N/A,TRUE,"GENERAL";"TAB3",#N/A,TRUE,"GENERAL";"TAB4",#N/A,TRUE,"GENERAL";"TAB5",#N/A,TRUE,"GENERAL"}</definedName>
    <definedName name="GFJHGJ" localSheetId="1">#REF!</definedName>
    <definedName name="GFJHGJ" localSheetId="3">#REF!</definedName>
    <definedName name="GFJHGJ" localSheetId="13">#REF!</definedName>
    <definedName name="GFJHGJ">#REF!</definedName>
    <definedName name="GFJHGJ_1" localSheetId="25">#REF!</definedName>
    <definedName name="GFJHGJ_1" localSheetId="36">#REF!</definedName>
    <definedName name="GFJHGJ_1" localSheetId="1">#REF!</definedName>
    <definedName name="GFJHGJ_1" localSheetId="3">#REF!</definedName>
    <definedName name="GFJHGJ_1" localSheetId="13">#REF!</definedName>
    <definedName name="GFJHGJ_1">#REF!</definedName>
    <definedName name="gfjjh" localSheetId="25">#REF!</definedName>
    <definedName name="gfjjh" localSheetId="36">#REF!</definedName>
    <definedName name="gfjjh" localSheetId="2" hidden="1">{"via1",#N/A,TRUE,"general";"via2",#N/A,TRUE,"general";"via3",#N/A,TRUE,"general"}</definedName>
    <definedName name="gfjjh" localSheetId="1">#REF!</definedName>
    <definedName name="gfjjh" localSheetId="3">#REF!</definedName>
    <definedName name="gfjjh" localSheetId="13">#REF!</definedName>
    <definedName name="gfjjh">#REF!</definedName>
    <definedName name="gfjjh_1" localSheetId="25">#REF!</definedName>
    <definedName name="gfjjh_1" localSheetId="36">#REF!</definedName>
    <definedName name="gfjjh_1" localSheetId="1">#REF!</definedName>
    <definedName name="gfjjh_1" localSheetId="3">#REF!</definedName>
    <definedName name="gfjjh_1" localSheetId="13">#REF!</definedName>
    <definedName name="gfjjh_1">#REF!</definedName>
    <definedName name="gft" localSheetId="25">#REF!</definedName>
    <definedName name="gft" localSheetId="36">#REF!</definedName>
    <definedName name="gft" localSheetId="2">#REF!</definedName>
    <definedName name="gft" localSheetId="1">#REF!</definedName>
    <definedName name="gft" localSheetId="3">#REF!</definedName>
    <definedName name="gft" localSheetId="13">#REF!</definedName>
    <definedName name="gft">#REF!</definedName>
    <definedName name="gfutyj6" localSheetId="25">#REF!</definedName>
    <definedName name="gfutyj6" localSheetId="36">#REF!</definedName>
    <definedName name="gfutyj6" localSheetId="2" hidden="1">{"via1",#N/A,TRUE,"general";"via2",#N/A,TRUE,"general";"via3",#N/A,TRUE,"general"}</definedName>
    <definedName name="gfutyj6" localSheetId="1">#REF!</definedName>
    <definedName name="gfutyj6" localSheetId="3">#REF!</definedName>
    <definedName name="gfutyj6" localSheetId="13">#REF!</definedName>
    <definedName name="gfutyj6">#REF!</definedName>
    <definedName name="gfutyj6_1" localSheetId="25">#REF!</definedName>
    <definedName name="gfutyj6_1" localSheetId="36">#REF!</definedName>
    <definedName name="gfutyj6_1" localSheetId="1">#REF!</definedName>
    <definedName name="gfutyj6_1" localSheetId="3">#REF!</definedName>
    <definedName name="gfutyj6_1" localSheetId="13">#REF!</definedName>
    <definedName name="gfutyj6_1">#REF!</definedName>
    <definedName name="GG" localSheetId="25">'[63]CIRCUITOS CODENSA'!#REF!</definedName>
    <definedName name="GG" localSheetId="36">'[63]CIRCUITOS CODENSA'!#REF!</definedName>
    <definedName name="GG" localSheetId="17">'[64]CIRCUITOS CODENSA'!#REF!</definedName>
    <definedName name="GG" localSheetId="18">'[64]CIRCUITOS CODENSA'!#REF!</definedName>
    <definedName name="GG" localSheetId="19">'[64]CIRCUITOS CODENSA'!#REF!</definedName>
    <definedName name="GG" localSheetId="14">'[64]CIRCUITOS CODENSA'!#REF!</definedName>
    <definedName name="GG" localSheetId="15">'[64]CIRCUITOS CODENSA'!#REF!</definedName>
    <definedName name="gg" localSheetId="2" hidden="1">{"TAB1",#N/A,TRUE,"GENERAL";"TAB2",#N/A,TRUE,"GENERAL";"TAB3",#N/A,TRUE,"GENERAL";"TAB4",#N/A,TRUE,"GENERAL";"TAB5",#N/A,TRUE,"GENERAL"}</definedName>
    <definedName name="GG" localSheetId="1">'[63]CIRCUITOS CODENSA'!#REF!</definedName>
    <definedName name="GG" localSheetId="3">'[63]CIRCUITOS CODENSA'!#REF!</definedName>
    <definedName name="GG" localSheetId="13">'[63]CIRCUITOS CODENSA'!#REF!</definedName>
    <definedName name="gg" localSheetId="16">#REF!</definedName>
    <definedName name="GG">'[63]CIRCUITOS CODENSA'!#REF!</definedName>
    <definedName name="gg_1" localSheetId="25">#REF!</definedName>
    <definedName name="gg_1" localSheetId="36">#REF!</definedName>
    <definedName name="gg_1" localSheetId="1">#REF!</definedName>
    <definedName name="gg_1" localSheetId="3">#REF!</definedName>
    <definedName name="gg_1" localSheetId="13">#REF!</definedName>
    <definedName name="gg_1">#REF!</definedName>
    <definedName name="GGDF">#REF!</definedName>
    <definedName name="GGDFG">#REF!</definedName>
    <definedName name="ggdr" localSheetId="25">#REF!</definedName>
    <definedName name="ggdr" localSheetId="36">#REF!</definedName>
    <definedName name="ggdr" localSheetId="2" hidden="1">{"via1",#N/A,TRUE,"general";"via2",#N/A,TRUE,"general";"via3",#N/A,TRUE,"general"}</definedName>
    <definedName name="ggdr" localSheetId="1">#REF!</definedName>
    <definedName name="ggdr" localSheetId="3">#REF!</definedName>
    <definedName name="ggdr" localSheetId="13">#REF!</definedName>
    <definedName name="ggdr">#REF!</definedName>
    <definedName name="ggdr_1" localSheetId="25">#REF!</definedName>
    <definedName name="ggdr_1" localSheetId="36">#REF!</definedName>
    <definedName name="ggdr_1" localSheetId="1">#REF!</definedName>
    <definedName name="ggdr_1" localSheetId="3">#REF!</definedName>
    <definedName name="ggdr_1" localSheetId="13">#REF!</definedName>
    <definedName name="ggdr_1">#REF!</definedName>
    <definedName name="ggerg" localSheetId="25">#REF!</definedName>
    <definedName name="ggerg" localSheetId="36">#REF!</definedName>
    <definedName name="ggerg" localSheetId="2" hidden="1">{"TAB1",#N/A,TRUE,"GENERAL";"TAB2",#N/A,TRUE,"GENERAL";"TAB3",#N/A,TRUE,"GENERAL";"TAB4",#N/A,TRUE,"GENERAL";"TAB5",#N/A,TRUE,"GENERAL"}</definedName>
    <definedName name="ggerg" localSheetId="1">#REF!</definedName>
    <definedName name="ggerg" localSheetId="3">#REF!</definedName>
    <definedName name="ggerg" localSheetId="13">#REF!</definedName>
    <definedName name="ggerg">#REF!</definedName>
    <definedName name="ggerg_1" localSheetId="25">#REF!</definedName>
    <definedName name="ggerg_1" localSheetId="36">#REF!</definedName>
    <definedName name="ggerg_1" localSheetId="1">#REF!</definedName>
    <definedName name="ggerg_1" localSheetId="3">#REF!</definedName>
    <definedName name="ggerg_1" localSheetId="13">#REF!</definedName>
    <definedName name="ggerg_1">#REF!</definedName>
    <definedName name="gggb" localSheetId="25">#REF!</definedName>
    <definedName name="gggb" localSheetId="36">#REF!</definedName>
    <definedName name="gggb" localSheetId="2" hidden="1">{"TAB1",#N/A,TRUE,"GENERAL";"TAB2",#N/A,TRUE,"GENERAL";"TAB3",#N/A,TRUE,"GENERAL";"TAB4",#N/A,TRUE,"GENERAL";"TAB5",#N/A,TRUE,"GENERAL"}</definedName>
    <definedName name="gggb" localSheetId="1">#REF!</definedName>
    <definedName name="gggb" localSheetId="3">#REF!</definedName>
    <definedName name="gggb" localSheetId="13">#REF!</definedName>
    <definedName name="gggb">#REF!</definedName>
    <definedName name="gggb_1" localSheetId="25">#REF!</definedName>
    <definedName name="gggb_1" localSheetId="36">#REF!</definedName>
    <definedName name="gggb_1" localSheetId="1">#REF!</definedName>
    <definedName name="gggb_1" localSheetId="3">#REF!</definedName>
    <definedName name="gggb_1" localSheetId="13">#REF!</definedName>
    <definedName name="gggb_1">#REF!</definedName>
    <definedName name="gggg" localSheetId="25">#REF!</definedName>
    <definedName name="gggg" localSheetId="36">#REF!</definedName>
    <definedName name="gggg" localSheetId="2" hidden="1">{"via1",#N/A,TRUE,"general";"via2",#N/A,TRUE,"general";"via3",#N/A,TRUE,"general"}</definedName>
    <definedName name="gggg" localSheetId="1">#REF!</definedName>
    <definedName name="gggg" localSheetId="3">#REF!</definedName>
    <definedName name="gggg" localSheetId="13">#REF!</definedName>
    <definedName name="gggg">#REF!</definedName>
    <definedName name="gggg_1" localSheetId="25">#REF!</definedName>
    <definedName name="gggg_1" localSheetId="36">#REF!</definedName>
    <definedName name="gggg_1" localSheetId="1">#REF!</definedName>
    <definedName name="gggg_1" localSheetId="3">#REF!</definedName>
    <definedName name="gggg_1" localSheetId="13">#REF!</definedName>
    <definedName name="gggg_1">#REF!</definedName>
    <definedName name="ggggd" localSheetId="25">#REF!</definedName>
    <definedName name="ggggd" localSheetId="36">#REF!</definedName>
    <definedName name="ggggd" localSheetId="2" hidden="1">{"TAB1",#N/A,TRUE,"GENERAL";"TAB2",#N/A,TRUE,"GENERAL";"TAB3",#N/A,TRUE,"GENERAL";"TAB4",#N/A,TRUE,"GENERAL";"TAB5",#N/A,TRUE,"GENERAL"}</definedName>
    <definedName name="ggggd" localSheetId="1">#REF!</definedName>
    <definedName name="ggggd" localSheetId="3">#REF!</definedName>
    <definedName name="ggggd" localSheetId="13">#REF!</definedName>
    <definedName name="ggggd">#REF!</definedName>
    <definedName name="ggggd_1" localSheetId="25">#REF!</definedName>
    <definedName name="ggggd_1" localSheetId="36">#REF!</definedName>
    <definedName name="ggggd_1" localSheetId="1">#REF!</definedName>
    <definedName name="ggggd_1" localSheetId="3">#REF!</definedName>
    <definedName name="ggggd_1" localSheetId="13">#REF!</definedName>
    <definedName name="ggggd_1">#REF!</definedName>
    <definedName name="gggggt" localSheetId="25">#REF!</definedName>
    <definedName name="gggggt" localSheetId="36">#REF!</definedName>
    <definedName name="gggggt" localSheetId="2" hidden="1">{"via1",#N/A,TRUE,"general";"via2",#N/A,TRUE,"general";"via3",#N/A,TRUE,"general"}</definedName>
    <definedName name="gggggt" localSheetId="1">#REF!</definedName>
    <definedName name="gggggt" localSheetId="3">#REF!</definedName>
    <definedName name="gggggt" localSheetId="13">#REF!</definedName>
    <definedName name="gggggt">#REF!</definedName>
    <definedName name="gggggt_1" localSheetId="25">#REF!</definedName>
    <definedName name="gggggt_1" localSheetId="36">#REF!</definedName>
    <definedName name="gggggt_1" localSheetId="1">#REF!</definedName>
    <definedName name="gggggt_1" localSheetId="3">#REF!</definedName>
    <definedName name="gggggt_1" localSheetId="13">#REF!</definedName>
    <definedName name="gggggt_1">#REF!</definedName>
    <definedName name="gggghn" localSheetId="25">#REF!</definedName>
    <definedName name="gggghn" localSheetId="36">#REF!</definedName>
    <definedName name="gggghn" localSheetId="2" hidden="1">{"TAB1",#N/A,TRUE,"GENERAL";"TAB2",#N/A,TRUE,"GENERAL";"TAB3",#N/A,TRUE,"GENERAL";"TAB4",#N/A,TRUE,"GENERAL";"TAB5",#N/A,TRUE,"GENERAL"}</definedName>
    <definedName name="gggghn" localSheetId="1">#REF!</definedName>
    <definedName name="gggghn" localSheetId="3">#REF!</definedName>
    <definedName name="gggghn" localSheetId="13">#REF!</definedName>
    <definedName name="gggghn">#REF!</definedName>
    <definedName name="gggghn_1" localSheetId="25">#REF!</definedName>
    <definedName name="gggghn_1" localSheetId="36">#REF!</definedName>
    <definedName name="gggghn_1" localSheetId="1">#REF!</definedName>
    <definedName name="gggghn_1" localSheetId="3">#REF!</definedName>
    <definedName name="gggghn_1" localSheetId="13">#REF!</definedName>
    <definedName name="gggghn_1">#REF!</definedName>
    <definedName name="ggggt" localSheetId="25">#REF!</definedName>
    <definedName name="ggggt" localSheetId="36">#REF!</definedName>
    <definedName name="ggggt" localSheetId="2" hidden="1">{"TAB1",#N/A,TRUE,"GENERAL";"TAB2",#N/A,TRUE,"GENERAL";"TAB3",#N/A,TRUE,"GENERAL";"TAB4",#N/A,TRUE,"GENERAL";"TAB5",#N/A,TRUE,"GENERAL"}</definedName>
    <definedName name="ggggt" localSheetId="1">#REF!</definedName>
    <definedName name="ggggt" localSheetId="3">#REF!</definedName>
    <definedName name="ggggt" localSheetId="13">#REF!</definedName>
    <definedName name="ggggt">#REF!</definedName>
    <definedName name="ggggt_1" localSheetId="25">#REF!</definedName>
    <definedName name="ggggt_1" localSheetId="36">#REF!</definedName>
    <definedName name="ggggt_1" localSheetId="1">#REF!</definedName>
    <definedName name="ggggt_1" localSheetId="3">#REF!</definedName>
    <definedName name="ggggt_1" localSheetId="13">#REF!</definedName>
    <definedName name="ggggt_1">#REF!</definedName>
    <definedName name="ggggy" localSheetId="25">#REF!</definedName>
    <definedName name="ggggy" localSheetId="36">#REF!</definedName>
    <definedName name="ggggy" localSheetId="2" hidden="1">{"TAB1",#N/A,TRUE,"GENERAL";"TAB2",#N/A,TRUE,"GENERAL";"TAB3",#N/A,TRUE,"GENERAL";"TAB4",#N/A,TRUE,"GENERAL";"TAB5",#N/A,TRUE,"GENERAL"}</definedName>
    <definedName name="ggggy" localSheetId="1">#REF!</definedName>
    <definedName name="ggggy" localSheetId="3">#REF!</definedName>
    <definedName name="ggggy" localSheetId="13">#REF!</definedName>
    <definedName name="ggggy">#REF!</definedName>
    <definedName name="ggggy_1" localSheetId="25">#REF!</definedName>
    <definedName name="ggggy_1" localSheetId="36">#REF!</definedName>
    <definedName name="ggggy_1" localSheetId="1">#REF!</definedName>
    <definedName name="ggggy_1" localSheetId="3">#REF!</definedName>
    <definedName name="ggggy_1" localSheetId="13">#REF!</definedName>
    <definedName name="ggggy_1">#REF!</definedName>
    <definedName name="gggtgd" localSheetId="25">#REF!</definedName>
    <definedName name="gggtgd" localSheetId="36">#REF!</definedName>
    <definedName name="gggtgd" localSheetId="2" hidden="1">{"via1",#N/A,TRUE,"general";"via2",#N/A,TRUE,"general";"via3",#N/A,TRUE,"general"}</definedName>
    <definedName name="gggtgd" localSheetId="1">#REF!</definedName>
    <definedName name="gggtgd" localSheetId="3">#REF!</definedName>
    <definedName name="gggtgd" localSheetId="13">#REF!</definedName>
    <definedName name="gggtgd">#REF!</definedName>
    <definedName name="gggtgd_1" localSheetId="25">#REF!</definedName>
    <definedName name="gggtgd_1" localSheetId="36">#REF!</definedName>
    <definedName name="gggtgd_1" localSheetId="1">#REF!</definedName>
    <definedName name="gggtgd_1" localSheetId="3">#REF!</definedName>
    <definedName name="gggtgd_1" localSheetId="13">#REF!</definedName>
    <definedName name="gggtgd_1">#REF!</definedName>
    <definedName name="gghfjgj" hidden="1">[31]Presupuesto_Via_distribuidora!#REF!</definedName>
    <definedName name="ggtgt" localSheetId="25">#REF!</definedName>
    <definedName name="ggtgt" localSheetId="36">#REF!</definedName>
    <definedName name="ggtgt" localSheetId="2" hidden="1">{"via1",#N/A,TRUE,"general";"via2",#N/A,TRUE,"general";"via3",#N/A,TRUE,"general"}</definedName>
    <definedName name="ggtgt" localSheetId="1">#REF!</definedName>
    <definedName name="ggtgt" localSheetId="3">#REF!</definedName>
    <definedName name="ggtgt" localSheetId="13">#REF!</definedName>
    <definedName name="ggtgt">#REF!</definedName>
    <definedName name="ggtgt_1" localSheetId="25">#REF!</definedName>
    <definedName name="ggtgt_1" localSheetId="36">#REF!</definedName>
    <definedName name="ggtgt_1" localSheetId="1">#REF!</definedName>
    <definedName name="ggtgt_1" localSheetId="3">#REF!</definedName>
    <definedName name="ggtgt_1" localSheetId="13">#REF!</definedName>
    <definedName name="ggtgt_1">#REF!</definedName>
    <definedName name="ggu" localSheetId="16">#REF!</definedName>
    <definedName name="ggu">#REF!</definedName>
    <definedName name="ggxd">#REF!</definedName>
    <definedName name="gh" localSheetId="25">#REF!</definedName>
    <definedName name="gh" localSheetId="36">#REF!</definedName>
    <definedName name="gh" localSheetId="2">#REF!</definedName>
    <definedName name="gh" localSheetId="1">#REF!</definedName>
    <definedName name="gh" localSheetId="3">#REF!</definedName>
    <definedName name="gh" localSheetId="13">#REF!</definedName>
    <definedName name="gh">#REF!</definedName>
    <definedName name="ghdghuy" localSheetId="25">#REF!</definedName>
    <definedName name="ghdghuy" localSheetId="36">#REF!</definedName>
    <definedName name="ghdghuy" localSheetId="2" hidden="1">{"via1",#N/A,TRUE,"general";"via2",#N/A,TRUE,"general";"via3",#N/A,TRUE,"general"}</definedName>
    <definedName name="ghdghuy" localSheetId="1">#REF!</definedName>
    <definedName name="ghdghuy" localSheetId="3">#REF!</definedName>
    <definedName name="ghdghuy" localSheetId="13">#REF!</definedName>
    <definedName name="ghdghuy">#REF!</definedName>
    <definedName name="ghdghuy_1" localSheetId="25">#REF!</definedName>
    <definedName name="ghdghuy_1" localSheetId="36">#REF!</definedName>
    <definedName name="ghdghuy_1" localSheetId="1">#REF!</definedName>
    <definedName name="ghdghuy_1" localSheetId="3">#REF!</definedName>
    <definedName name="ghdghuy_1" localSheetId="13">#REF!</definedName>
    <definedName name="ghdghuy_1">#REF!</definedName>
    <definedName name="GHDP" localSheetId="25">#REF!</definedName>
    <definedName name="GHDP" localSheetId="36">#REF!</definedName>
    <definedName name="GHDP" localSheetId="2" hidden="1">{"via1",#N/A,TRUE,"general";"via2",#N/A,TRUE,"general";"via3",#N/A,TRUE,"general"}</definedName>
    <definedName name="GHDP" localSheetId="1">#REF!</definedName>
    <definedName name="GHDP" localSheetId="3">#REF!</definedName>
    <definedName name="GHDP" localSheetId="13">#REF!</definedName>
    <definedName name="GHDP">#REF!</definedName>
    <definedName name="GHDP_1" localSheetId="25">#REF!</definedName>
    <definedName name="GHDP_1" localSheetId="36">#REF!</definedName>
    <definedName name="GHDP_1" localSheetId="1">#REF!</definedName>
    <definedName name="GHDP_1" localSheetId="3">#REF!</definedName>
    <definedName name="GHDP_1" localSheetId="13">#REF!</definedName>
    <definedName name="GHDP_1">#REF!</definedName>
    <definedName name="GHF" localSheetId="25">#REF!</definedName>
    <definedName name="GHF" localSheetId="36">#REF!</definedName>
    <definedName name="GHF" localSheetId="1">#REF!</definedName>
    <definedName name="GHF" localSheetId="3">#REF!</definedName>
    <definedName name="GHF" localSheetId="13">#REF!</definedName>
    <definedName name="GHF">#REF!</definedName>
    <definedName name="ghfg" localSheetId="25">#REF!</definedName>
    <definedName name="ghfg" localSheetId="36">#REF!</definedName>
    <definedName name="ghfg" localSheetId="2" hidden="1">{"via1",#N/A,TRUE,"general";"via2",#N/A,TRUE,"general";"via3",#N/A,TRUE,"general"}</definedName>
    <definedName name="ghfg" localSheetId="1">#REF!</definedName>
    <definedName name="ghfg" localSheetId="3">#REF!</definedName>
    <definedName name="ghfg" localSheetId="13">#REF!</definedName>
    <definedName name="ghfg">#REF!</definedName>
    <definedName name="ghfg_1" localSheetId="25">#REF!</definedName>
    <definedName name="ghfg_1" localSheetId="36">#REF!</definedName>
    <definedName name="ghfg_1" localSheetId="1">#REF!</definedName>
    <definedName name="ghfg_1" localSheetId="3">#REF!</definedName>
    <definedName name="ghfg_1" localSheetId="13">#REF!</definedName>
    <definedName name="ghfg_1">#REF!</definedName>
    <definedName name="ghg">#REF!</definedName>
    <definedName name="ghghgh" localSheetId="25">#REF!</definedName>
    <definedName name="ghghgh" localSheetId="36">#REF!</definedName>
    <definedName name="ghghgh" localSheetId="1">#REF!</definedName>
    <definedName name="ghghgh" localSheetId="3">#REF!</definedName>
    <definedName name="ghghgh" localSheetId="13">#REF!</definedName>
    <definedName name="ghghgh">#REF!</definedName>
    <definedName name="ghjghj" localSheetId="25">#REF!</definedName>
    <definedName name="ghjghj" localSheetId="36">#REF!</definedName>
    <definedName name="ghjghj" localSheetId="2" hidden="1">{"TAB1",#N/A,TRUE,"GENERAL";"TAB2",#N/A,TRUE,"GENERAL";"TAB3",#N/A,TRUE,"GENERAL";"TAB4",#N/A,TRUE,"GENERAL";"TAB5",#N/A,TRUE,"GENERAL"}</definedName>
    <definedName name="ghjghj" localSheetId="1">#REF!</definedName>
    <definedName name="ghjghj" localSheetId="3">#REF!</definedName>
    <definedName name="ghjghj" localSheetId="13">#REF!</definedName>
    <definedName name="ghjghj">#REF!</definedName>
    <definedName name="ghjghj_1" localSheetId="25">#REF!</definedName>
    <definedName name="ghjghj_1" localSheetId="36">#REF!</definedName>
    <definedName name="ghjghj_1" localSheetId="1">#REF!</definedName>
    <definedName name="ghjghj_1" localSheetId="3">#REF!</definedName>
    <definedName name="ghjghj_1" localSheetId="13">#REF!</definedName>
    <definedName name="ghjghj_1">#REF!</definedName>
    <definedName name="GHKJHK" localSheetId="25">#REF!</definedName>
    <definedName name="GHKJHK" localSheetId="36">#REF!</definedName>
    <definedName name="GHKJHK" localSheetId="2" hidden="1">{"TAB1",#N/A,TRUE,"GENERAL";"TAB2",#N/A,TRUE,"GENERAL";"TAB3",#N/A,TRUE,"GENERAL";"TAB4",#N/A,TRUE,"GENERAL";"TAB5",#N/A,TRUE,"GENERAL"}</definedName>
    <definedName name="GHKJHK" localSheetId="1">#REF!</definedName>
    <definedName name="GHKJHK" localSheetId="3">#REF!</definedName>
    <definedName name="GHKJHK" localSheetId="13">#REF!</definedName>
    <definedName name="GHKJHK">#REF!</definedName>
    <definedName name="GHKJHK_1" localSheetId="25">#REF!</definedName>
    <definedName name="GHKJHK_1" localSheetId="36">#REF!</definedName>
    <definedName name="GHKJHK_1" localSheetId="1">#REF!</definedName>
    <definedName name="GHKJHK_1" localSheetId="3">#REF!</definedName>
    <definedName name="GHKJHK_1" localSheetId="13">#REF!</definedName>
    <definedName name="GHKJHK_1">#REF!</definedName>
    <definedName name="ghñj">#REF!</definedName>
    <definedName name="ghu" localSheetId="25">#REF!</definedName>
    <definedName name="ghu" localSheetId="36">#REF!</definedName>
    <definedName name="ghu" localSheetId="2">#REF!</definedName>
    <definedName name="ghu" localSheetId="1">#REF!</definedName>
    <definedName name="ghu" localSheetId="3">#REF!</definedName>
    <definedName name="ghu" localSheetId="13">#REF!</definedName>
    <definedName name="ghu">#REF!</definedName>
    <definedName name="gj" localSheetId="25">#REF!</definedName>
    <definedName name="gj" localSheetId="36">#REF!</definedName>
    <definedName name="gj" localSheetId="2">#REF!</definedName>
    <definedName name="gj" localSheetId="1">#REF!</definedName>
    <definedName name="gj" localSheetId="3">#REF!</definedName>
    <definedName name="gj" localSheetId="13">#REF!</definedName>
    <definedName name="gj">#REF!</definedName>
    <definedName name="GJGH">#REF!</definedName>
    <definedName name="GJGJ">#REF!</definedName>
    <definedName name="GJHVCB" localSheetId="25">#REF!</definedName>
    <definedName name="GJHVCB" localSheetId="36">#REF!</definedName>
    <definedName name="GJHVCB" localSheetId="2" hidden="1">{"TAB1",#N/A,TRUE,"GENERAL";"TAB2",#N/A,TRUE,"GENERAL";"TAB3",#N/A,TRUE,"GENERAL";"TAB4",#N/A,TRUE,"GENERAL";"TAB5",#N/A,TRUE,"GENERAL"}</definedName>
    <definedName name="GJHVCB" localSheetId="1">#REF!</definedName>
    <definedName name="GJHVCB" localSheetId="3">#REF!</definedName>
    <definedName name="GJHVCB" localSheetId="13">#REF!</definedName>
    <definedName name="GJHVCB">#REF!</definedName>
    <definedName name="GJHVCB_1" localSheetId="25">#REF!</definedName>
    <definedName name="GJHVCB_1" localSheetId="36">#REF!</definedName>
    <definedName name="GJHVCB_1" localSheetId="1">#REF!</definedName>
    <definedName name="GJHVCB_1" localSheetId="3">#REF!</definedName>
    <definedName name="GJHVCB_1" localSheetId="13">#REF!</definedName>
    <definedName name="GJHVCB_1">#REF!</definedName>
    <definedName name="gk" localSheetId="25">#REF!</definedName>
    <definedName name="gk" localSheetId="36">#REF!</definedName>
    <definedName name="gk" localSheetId="2" hidden="1">{"via1",#N/A,TRUE,"general";"via2",#N/A,TRUE,"general";"via3",#N/A,TRUE,"general"}</definedName>
    <definedName name="gk" localSheetId="1">#REF!</definedName>
    <definedName name="gk" localSheetId="3">#REF!</definedName>
    <definedName name="gk" localSheetId="13">#REF!</definedName>
    <definedName name="gk">#REF!</definedName>
    <definedName name="gk_1" localSheetId="25">#REF!</definedName>
    <definedName name="gk_1" localSheetId="36">#REF!</definedName>
    <definedName name="gk_1" localSheetId="1">#REF!</definedName>
    <definedName name="gk_1" localSheetId="3">#REF!</definedName>
    <definedName name="gk_1" localSheetId="13">#REF!</definedName>
    <definedName name="gk_1">#REF!</definedName>
    <definedName name="GKJDGDIJZ">"Imagen 3"</definedName>
    <definedName name="gl" localSheetId="25">#REF!</definedName>
    <definedName name="gl" localSheetId="36">#REF!</definedName>
    <definedName name="gl" localSheetId="2">#REF!</definedName>
    <definedName name="gl" localSheetId="1">#REF!</definedName>
    <definedName name="gl" localSheetId="3">#REF!</definedName>
    <definedName name="gl" localSheetId="13">#REF!</definedName>
    <definedName name="gl" localSheetId="16">#REF!</definedName>
    <definedName name="gl">#REF!</definedName>
    <definedName name="gmt" localSheetId="25">#REF!</definedName>
    <definedName name="gmt" localSheetId="36">#REF!</definedName>
    <definedName name="gmt" localSheetId="2">#REF!</definedName>
    <definedName name="gmt" localSheetId="1">#REF!</definedName>
    <definedName name="gmt" localSheetId="3">#REF!</definedName>
    <definedName name="gmt" localSheetId="13">#REF!</definedName>
    <definedName name="gmt">#REF!</definedName>
    <definedName name="gn" localSheetId="25">#REF!</definedName>
    <definedName name="gn" localSheetId="36">#REF!</definedName>
    <definedName name="gn" localSheetId="2">#REF!</definedName>
    <definedName name="gn" localSheetId="1">#REF!</definedName>
    <definedName name="gn" localSheetId="3">#REF!</definedName>
    <definedName name="gn" localSheetId="13">#REF!</definedName>
    <definedName name="gn">#REF!</definedName>
    <definedName name="gnm" localSheetId="25">#REF!</definedName>
    <definedName name="gnm" localSheetId="36">#REF!</definedName>
    <definedName name="gnm" localSheetId="1">#REF!</definedName>
    <definedName name="gnm" localSheetId="3">#REF!</definedName>
    <definedName name="gnm" localSheetId="13">#REF!</definedName>
    <definedName name="gnm">#REF!</definedName>
    <definedName name="gñ" localSheetId="25">#REF!</definedName>
    <definedName name="gñ" localSheetId="36">#REF!</definedName>
    <definedName name="gñ" localSheetId="1">#REF!</definedName>
    <definedName name="gñ" localSheetId="3">#REF!</definedName>
    <definedName name="gñ" localSheetId="13">#REF!</definedName>
    <definedName name="gñ">#REF!</definedName>
    <definedName name="gobernaciones1">[41]Listado!$P$2:$P$34</definedName>
    <definedName name="gp" localSheetId="25">#REF!</definedName>
    <definedName name="gp" localSheetId="36">#REF!</definedName>
    <definedName name="gp" localSheetId="1">#REF!</definedName>
    <definedName name="gp" localSheetId="3">#REF!</definedName>
    <definedName name="gp" localSheetId="13">#REF!</definedName>
    <definedName name="gp">#REF!</definedName>
    <definedName name="_xlnm.Recorder" localSheetId="25">#REF!</definedName>
    <definedName name="_xlnm.Recorder" localSheetId="36">#REF!</definedName>
    <definedName name="_xlnm.Recorder" localSheetId="1">#REF!</definedName>
    <definedName name="_xlnm.Recorder" localSheetId="3">#REF!</definedName>
    <definedName name="_xlnm.Recorder" localSheetId="13">#REF!</definedName>
    <definedName name="_xlnm.Recorder">#REF!</definedName>
    <definedName name="GRAF1ANO" localSheetId="25">#REF!</definedName>
    <definedName name="GRAF1ANO" localSheetId="36">#REF!</definedName>
    <definedName name="GRAF1ANO" localSheetId="2" hidden="1">{"via1",#N/A,TRUE,"general";"via2",#N/A,TRUE,"general";"via3",#N/A,TRUE,"general"}</definedName>
    <definedName name="GRAF1ANO" localSheetId="1">#REF!</definedName>
    <definedName name="GRAF1ANO" localSheetId="3">#REF!</definedName>
    <definedName name="GRAF1ANO" localSheetId="13">#REF!</definedName>
    <definedName name="GRAF1ANO">#REF!</definedName>
    <definedName name="GRAF1ANO_1" localSheetId="25">#REF!</definedName>
    <definedName name="GRAF1ANO_1" localSheetId="36">#REF!</definedName>
    <definedName name="GRAF1ANO_1" localSheetId="1">#REF!</definedName>
    <definedName name="GRAF1ANO_1" localSheetId="3">#REF!</definedName>
    <definedName name="GRAF1ANO_1" localSheetId="13">#REF!</definedName>
    <definedName name="GRAF1ANO_1">#REF!</definedName>
    <definedName name="GRAF1AÑO" localSheetId="25">#REF!</definedName>
    <definedName name="GRAF1AÑO" localSheetId="36">#REF!</definedName>
    <definedName name="GRAF1AÑO" localSheetId="2" hidden="1">{"TAB1",#N/A,TRUE,"GENERAL";"TAB2",#N/A,TRUE,"GENERAL";"TAB3",#N/A,TRUE,"GENERAL";"TAB4",#N/A,TRUE,"GENERAL";"TAB5",#N/A,TRUE,"GENERAL"}</definedName>
    <definedName name="GRAF1AÑO" localSheetId="1">#REF!</definedName>
    <definedName name="GRAF1AÑO" localSheetId="3">#REF!</definedName>
    <definedName name="GRAF1AÑO" localSheetId="13">#REF!</definedName>
    <definedName name="GRAF1AÑO">#REF!</definedName>
    <definedName name="GRAF1AÑO_1" localSheetId="25">#REF!</definedName>
    <definedName name="GRAF1AÑO_1" localSheetId="36">#REF!</definedName>
    <definedName name="GRAF1AÑO_1" localSheetId="1">#REF!</definedName>
    <definedName name="GRAF1AÑO_1" localSheetId="3">#REF!</definedName>
    <definedName name="GRAF1AÑO_1" localSheetId="13">#REF!</definedName>
    <definedName name="GRAF1AÑO_1">#REF!</definedName>
    <definedName name="graniplast">[39]Unitarios!$B$54</definedName>
    <definedName name="GRAVILLA" localSheetId="25">#REF!</definedName>
    <definedName name="GRAVILLA" localSheetId="36">#REF!</definedName>
    <definedName name="GRAVILLA">#REF!</definedName>
    <definedName name="gregds" localSheetId="25">#REF!</definedName>
    <definedName name="gregds" localSheetId="36">#REF!</definedName>
    <definedName name="gregds" localSheetId="2" hidden="1">{"TAB1",#N/A,TRUE,"GENERAL";"TAB2",#N/A,TRUE,"GENERAL";"TAB3",#N/A,TRUE,"GENERAL";"TAB4",#N/A,TRUE,"GENERAL";"TAB5",#N/A,TRUE,"GENERAL"}</definedName>
    <definedName name="gregds" localSheetId="1">#REF!</definedName>
    <definedName name="gregds" localSheetId="3">#REF!</definedName>
    <definedName name="gregds" localSheetId="13">#REF!</definedName>
    <definedName name="gregds">#REF!</definedName>
    <definedName name="gregds_1" localSheetId="25">#REF!</definedName>
    <definedName name="gregds_1" localSheetId="36">#REF!</definedName>
    <definedName name="gregds_1" localSheetId="1">#REF!</definedName>
    <definedName name="gregds_1" localSheetId="3">#REF!</definedName>
    <definedName name="gregds_1" localSheetId="13">#REF!</definedName>
    <definedName name="gregds_1">#REF!</definedName>
    <definedName name="grehrtyh" localSheetId="25">#REF!</definedName>
    <definedName name="grehrtyh" localSheetId="36">#REF!</definedName>
    <definedName name="grehrtyh" localSheetId="2" hidden="1">{"TAB1",#N/A,TRUE,"GENERAL";"TAB2",#N/A,TRUE,"GENERAL";"TAB3",#N/A,TRUE,"GENERAL";"TAB4",#N/A,TRUE,"GENERAL";"TAB5",#N/A,TRUE,"GENERAL"}</definedName>
    <definedName name="grehrtyh" localSheetId="1">#REF!</definedName>
    <definedName name="grehrtyh" localSheetId="3">#REF!</definedName>
    <definedName name="grehrtyh" localSheetId="13">#REF!</definedName>
    <definedName name="grehrtyh">#REF!</definedName>
    <definedName name="grehrtyh_1" localSheetId="25">#REF!</definedName>
    <definedName name="grehrtyh_1" localSheetId="36">#REF!</definedName>
    <definedName name="grehrtyh_1" localSheetId="1">#REF!</definedName>
    <definedName name="grehrtyh_1" localSheetId="3">#REF!</definedName>
    <definedName name="grehrtyh_1" localSheetId="13">#REF!</definedName>
    <definedName name="grehrtyh_1">#REF!</definedName>
    <definedName name="grggwero" localSheetId="25">#REF!</definedName>
    <definedName name="grggwero" localSheetId="36">#REF!</definedName>
    <definedName name="grggwero" localSheetId="2" hidden="1">{"via1",#N/A,TRUE,"general";"via2",#N/A,TRUE,"general";"via3",#N/A,TRUE,"general"}</definedName>
    <definedName name="grggwero" localSheetId="1">#REF!</definedName>
    <definedName name="grggwero" localSheetId="3">#REF!</definedName>
    <definedName name="grggwero" localSheetId="13">#REF!</definedName>
    <definedName name="grggwero">#REF!</definedName>
    <definedName name="grggwero_1" localSheetId="25">#REF!</definedName>
    <definedName name="grggwero_1" localSheetId="36">#REF!</definedName>
    <definedName name="grggwero_1" localSheetId="1">#REF!</definedName>
    <definedName name="grggwero_1" localSheetId="3">#REF!</definedName>
    <definedName name="grggwero_1" localSheetId="13">#REF!</definedName>
    <definedName name="grggwero_1">#REF!</definedName>
    <definedName name="grl" localSheetId="25">#REF!</definedName>
    <definedName name="grl" localSheetId="36">#REF!</definedName>
    <definedName name="grl" localSheetId="2">#REF!</definedName>
    <definedName name="grl" localSheetId="1">#REF!</definedName>
    <definedName name="grl" localSheetId="3">#REF!</definedName>
    <definedName name="grl" localSheetId="13">#REF!</definedName>
    <definedName name="grl" localSheetId="16">#REF!</definedName>
    <definedName name="grl">#REF!</definedName>
    <definedName name="grtyerh" localSheetId="25">#REF!</definedName>
    <definedName name="grtyerh" localSheetId="36">#REF!</definedName>
    <definedName name="grtyerh" localSheetId="2" hidden="1">{"TAB1",#N/A,TRUE,"GENERAL";"TAB2",#N/A,TRUE,"GENERAL";"TAB3",#N/A,TRUE,"GENERAL";"TAB4",#N/A,TRUE,"GENERAL";"TAB5",#N/A,TRUE,"GENERAL"}</definedName>
    <definedName name="grtyerh" localSheetId="1">#REF!</definedName>
    <definedName name="grtyerh" localSheetId="3">#REF!</definedName>
    <definedName name="grtyerh" localSheetId="13">#REF!</definedName>
    <definedName name="grtyerh">#REF!</definedName>
    <definedName name="grtyerh_1" localSheetId="25">#REF!</definedName>
    <definedName name="grtyerh_1" localSheetId="36">#REF!</definedName>
    <definedName name="grtyerh_1" localSheetId="1">#REF!</definedName>
    <definedName name="grtyerh_1" localSheetId="3">#REF!</definedName>
    <definedName name="grtyerh_1" localSheetId="13">#REF!</definedName>
    <definedName name="grtyerh_1">#REF!</definedName>
    <definedName name="GRUPO1" localSheetId="25">#REF!</definedName>
    <definedName name="GRUPO1" localSheetId="36">#REF!</definedName>
    <definedName name="GRUPO1" localSheetId="1">#REF!</definedName>
    <definedName name="GRUPO1" localSheetId="3">#REF!</definedName>
    <definedName name="GRUPO1" localSheetId="13">#REF!</definedName>
    <definedName name="GRUPO1">#REF!</definedName>
    <definedName name="GRUPO2" localSheetId="25">#REF!</definedName>
    <definedName name="GRUPO2" localSheetId="36">#REF!</definedName>
    <definedName name="GRUPO2" localSheetId="1">#REF!</definedName>
    <definedName name="GRUPO2" localSheetId="3">#REF!</definedName>
    <definedName name="GRUPO2" localSheetId="13">#REF!</definedName>
    <definedName name="GRUPO2">#REF!</definedName>
    <definedName name="Grupo3" localSheetId="2">#REF!</definedName>
    <definedName name="Grupo3">[17]Sábana!#REF!</definedName>
    <definedName name="GRUPO4">#REF!</definedName>
    <definedName name="grvsvyh" localSheetId="25">#REF!</definedName>
    <definedName name="grvsvyh" localSheetId="36">#REF!</definedName>
    <definedName name="grvsvyh" localSheetId="1">#REF!</definedName>
    <definedName name="grvsvyh" localSheetId="3">#REF!</definedName>
    <definedName name="grvsvyh" localSheetId="13">#REF!</definedName>
    <definedName name="grvsvyh" localSheetId="16">#REF!</definedName>
    <definedName name="grvsvyh">#REF!</definedName>
    <definedName name="GSDG" localSheetId="25">#REF!</definedName>
    <definedName name="GSDG" localSheetId="36">#REF!</definedName>
    <definedName name="GSDG" localSheetId="2" hidden="1">{"TAB1",#N/A,TRUE,"GENERAL";"TAB2",#N/A,TRUE,"GENERAL";"TAB3",#N/A,TRUE,"GENERAL";"TAB4",#N/A,TRUE,"GENERAL";"TAB5",#N/A,TRUE,"GENERAL"}</definedName>
    <definedName name="GSDG" localSheetId="1">#REF!</definedName>
    <definedName name="GSDG" localSheetId="3">#REF!</definedName>
    <definedName name="GSDG" localSheetId="13">#REF!</definedName>
    <definedName name="GSDG">#REF!</definedName>
    <definedName name="GSDG_1" localSheetId="25">#REF!</definedName>
    <definedName name="GSDG_1" localSheetId="36">#REF!</definedName>
    <definedName name="GSDG_1" localSheetId="1">#REF!</definedName>
    <definedName name="GSDG_1" localSheetId="3">#REF!</definedName>
    <definedName name="GSDG_1" localSheetId="13">#REF!</definedName>
    <definedName name="GSDG_1">#REF!</definedName>
    <definedName name="gsfsf" localSheetId="25">#REF!</definedName>
    <definedName name="gsfsf" localSheetId="36">#REF!</definedName>
    <definedName name="gsfsf" localSheetId="2" hidden="1">{"via1",#N/A,TRUE,"general";"via2",#N/A,TRUE,"general";"via3",#N/A,TRUE,"general"}</definedName>
    <definedName name="gsfsf" localSheetId="1">#REF!</definedName>
    <definedName name="gsfsf" localSheetId="3">#REF!</definedName>
    <definedName name="gsfsf" localSheetId="13">#REF!</definedName>
    <definedName name="gsfsf">#REF!</definedName>
    <definedName name="gsfsf_1" localSheetId="25">#REF!</definedName>
    <definedName name="gsfsf_1" localSheetId="36">#REF!</definedName>
    <definedName name="gsfsf_1" localSheetId="1">#REF!</definedName>
    <definedName name="gsfsf_1" localSheetId="3">#REF!</definedName>
    <definedName name="gsfsf_1" localSheetId="13">#REF!</definedName>
    <definedName name="gsfsf_1">#REF!</definedName>
    <definedName name="GSZFHJT">#REF!</definedName>
    <definedName name="GT" localSheetId="4">IF([0]!LG=9,[0]!FES,"")</definedName>
    <definedName name="GT" localSheetId="23">IF([0]!LG=9,[0]!FES,"")</definedName>
    <definedName name="GT" localSheetId="25">IF([0]!LG=9,[0]!FES,"")</definedName>
    <definedName name="GT" localSheetId="27">IF([0]!LG=9,[0]!FES,"")</definedName>
    <definedName name="GT" localSheetId="29">IF([0]!LG=9,[0]!FES,"")</definedName>
    <definedName name="GT" localSheetId="30">IF([0]!LG=9,[0]!FES,"")</definedName>
    <definedName name="GT" localSheetId="31">IF([0]!LG=9,[0]!FES,"")</definedName>
    <definedName name="GT" localSheetId="32">IF([0]!LG=9,[0]!FES,"")</definedName>
    <definedName name="GT" localSheetId="33">IF([0]!LG=9,[0]!FES,"")</definedName>
    <definedName name="GT" localSheetId="34">IF([0]!LG=9,[0]!FES,"")</definedName>
    <definedName name="GT" localSheetId="36">IF([0]!LG=9,[0]!FES,"")</definedName>
    <definedName name="GT" localSheetId="41">IF([0]!LG=9,[0]!FES,"")</definedName>
    <definedName name="GT" localSheetId="17">IF([0]!LG=9,[0]!FES,"")</definedName>
    <definedName name="GT" localSheetId="18">IF([0]!LG=9,[0]!FES,"")</definedName>
    <definedName name="GT" localSheetId="6">IF([0]!LG=9,[0]!FES,"")</definedName>
    <definedName name="GT" localSheetId="7">IF([0]!LG=9,[0]!FES,"")</definedName>
    <definedName name="GT" localSheetId="19">IF([0]!LG=9,[0]!FES,"")</definedName>
    <definedName name="GT" localSheetId="14">IF([0]!LG=9,[0]!FES,"")</definedName>
    <definedName name="GT" localSheetId="15">IF([0]!LG=9,[0]!FES,"")</definedName>
    <definedName name="GT" localSheetId="1">IF([0]!LG=9,[0]!FES,"")</definedName>
    <definedName name="GT" localSheetId="3">IF([0]!LG=9,[0]!FES,"")</definedName>
    <definedName name="GT" localSheetId="13">IF([0]!LG=9,[0]!FES,"")</definedName>
    <definedName name="GT">IF([0]!LG=9,[0]!FES,"")</definedName>
    <definedName name="gte" localSheetId="25">#REF!</definedName>
    <definedName name="gte" localSheetId="36">#REF!</definedName>
    <definedName name="gte" localSheetId="2">#REF!</definedName>
    <definedName name="gte" localSheetId="1">#REF!</definedName>
    <definedName name="gte" localSheetId="3">#REF!</definedName>
    <definedName name="gte" localSheetId="13">#REF!</definedName>
    <definedName name="gte">#REF!</definedName>
    <definedName name="gtgt" localSheetId="25">#REF!</definedName>
    <definedName name="gtgt" localSheetId="36">#REF!</definedName>
    <definedName name="gtgt" localSheetId="2" hidden="1">{"via1",#N/A,TRUE,"general";"via2",#N/A,TRUE,"general";"via3",#N/A,TRUE,"general"}</definedName>
    <definedName name="gtgt" localSheetId="1">#REF!</definedName>
    <definedName name="gtgt" localSheetId="3">#REF!</definedName>
    <definedName name="gtgt" localSheetId="13">#REF!</definedName>
    <definedName name="gtgt">#REF!</definedName>
    <definedName name="gtgt_1" localSheetId="25">#REF!</definedName>
    <definedName name="gtgt_1" localSheetId="36">#REF!</definedName>
    <definedName name="gtgt_1" localSheetId="1">#REF!</definedName>
    <definedName name="gtgt_1" localSheetId="3">#REF!</definedName>
    <definedName name="gtgt_1" localSheetId="13">#REF!</definedName>
    <definedName name="gtgt_1">#REF!</definedName>
    <definedName name="gtgtg" localSheetId="25">#REF!</definedName>
    <definedName name="gtgtg" localSheetId="36">#REF!</definedName>
    <definedName name="gtgtg" localSheetId="2" hidden="1">{"via1",#N/A,TRUE,"general";"via2",#N/A,TRUE,"general";"via3",#N/A,TRUE,"general"}</definedName>
    <definedName name="gtgtg" localSheetId="1">#REF!</definedName>
    <definedName name="gtgtg" localSheetId="3">#REF!</definedName>
    <definedName name="gtgtg" localSheetId="13">#REF!</definedName>
    <definedName name="gtgtg">#REF!</definedName>
    <definedName name="gtgtg_1" localSheetId="25">#REF!</definedName>
    <definedName name="gtgtg_1" localSheetId="36">#REF!</definedName>
    <definedName name="gtgtg_1" localSheetId="1">#REF!</definedName>
    <definedName name="gtgtg_1" localSheetId="3">#REF!</definedName>
    <definedName name="gtgtg_1" localSheetId="13">#REF!</definedName>
    <definedName name="gtgtg_1">#REF!</definedName>
    <definedName name="gtgtgff" localSheetId="25">#REF!</definedName>
    <definedName name="gtgtgff" localSheetId="36">#REF!</definedName>
    <definedName name="gtgtgff" localSheetId="2" hidden="1">{"via1",#N/A,TRUE,"general";"via2",#N/A,TRUE,"general";"via3",#N/A,TRUE,"general"}</definedName>
    <definedName name="gtgtgff" localSheetId="1">#REF!</definedName>
    <definedName name="gtgtgff" localSheetId="3">#REF!</definedName>
    <definedName name="gtgtgff" localSheetId="13">#REF!</definedName>
    <definedName name="gtgtgff">#REF!</definedName>
    <definedName name="gtgtgff_1" localSheetId="25">#REF!</definedName>
    <definedName name="gtgtgff_1" localSheetId="36">#REF!</definedName>
    <definedName name="gtgtgff_1" localSheetId="1">#REF!</definedName>
    <definedName name="gtgtgff_1" localSheetId="3">#REF!</definedName>
    <definedName name="gtgtgff_1" localSheetId="13">#REF!</definedName>
    <definedName name="gtgtgff_1">#REF!</definedName>
    <definedName name="gtgtgyh" localSheetId="25">#REF!</definedName>
    <definedName name="gtgtgyh" localSheetId="36">#REF!</definedName>
    <definedName name="gtgtgyh" localSheetId="2" hidden="1">{"TAB1",#N/A,TRUE,"GENERAL";"TAB2",#N/A,TRUE,"GENERAL";"TAB3",#N/A,TRUE,"GENERAL";"TAB4",#N/A,TRUE,"GENERAL";"TAB5",#N/A,TRUE,"GENERAL"}</definedName>
    <definedName name="gtgtgyh" localSheetId="1">#REF!</definedName>
    <definedName name="gtgtgyh" localSheetId="3">#REF!</definedName>
    <definedName name="gtgtgyh" localSheetId="13">#REF!</definedName>
    <definedName name="gtgtgyh">#REF!</definedName>
    <definedName name="gtgtgyh_1" localSheetId="25">#REF!</definedName>
    <definedName name="gtgtgyh_1" localSheetId="36">#REF!</definedName>
    <definedName name="gtgtgyh_1" localSheetId="1">#REF!</definedName>
    <definedName name="gtgtgyh_1" localSheetId="3">#REF!</definedName>
    <definedName name="gtgtgyh_1" localSheetId="13">#REF!</definedName>
    <definedName name="gtgtgyh_1">#REF!</definedName>
    <definedName name="gtgth" localSheetId="25">#REF!</definedName>
    <definedName name="gtgth" localSheetId="36">#REF!</definedName>
    <definedName name="gtgth" localSheetId="2" hidden="1">{"TAB1",#N/A,TRUE,"GENERAL";"TAB2",#N/A,TRUE,"GENERAL";"TAB3",#N/A,TRUE,"GENERAL";"TAB4",#N/A,TRUE,"GENERAL";"TAB5",#N/A,TRUE,"GENERAL"}</definedName>
    <definedName name="gtgth" localSheetId="1">#REF!</definedName>
    <definedName name="gtgth" localSheetId="3">#REF!</definedName>
    <definedName name="gtgth" localSheetId="13">#REF!</definedName>
    <definedName name="gtgth">#REF!</definedName>
    <definedName name="gtgth_1" localSheetId="25">#REF!</definedName>
    <definedName name="gtgth_1" localSheetId="36">#REF!</definedName>
    <definedName name="gtgth_1" localSheetId="1">#REF!</definedName>
    <definedName name="gtgth_1" localSheetId="3">#REF!</definedName>
    <definedName name="gtgth_1" localSheetId="13">#REF!</definedName>
    <definedName name="gtgth_1">#REF!</definedName>
    <definedName name="GTI" localSheetId="25">#REF!</definedName>
    <definedName name="GTI" localSheetId="36">#REF!</definedName>
    <definedName name="GTI" localSheetId="2">#REF!</definedName>
    <definedName name="GTI" localSheetId="1">#REF!</definedName>
    <definedName name="GTI" localSheetId="3">#REF!</definedName>
    <definedName name="GTI" localSheetId="13">#REF!</definedName>
    <definedName name="GTI">#REF!</definedName>
    <definedName name="guardaescoba" localSheetId="25">#REF!</definedName>
    <definedName name="guardaescoba" localSheetId="36">#REF!</definedName>
    <definedName name="guardaescoba" localSheetId="1">#REF!</definedName>
    <definedName name="guardaescoba" localSheetId="3">#REF!</definedName>
    <definedName name="guardaescoba" localSheetId="13">#REF!</definedName>
    <definedName name="guardaescoba">#REF!</definedName>
    <definedName name="guardaescoba.alfa">[39]Unitarios!$B$55</definedName>
    <definedName name="guias">[130]Guias_Sectoriales!$A$1:$A$12</definedName>
    <definedName name="guias_sectoriales">[130]Guias_Sectoriales!$A$1:$C$12</definedName>
    <definedName name="gy" localSheetId="25">#REF!</definedName>
    <definedName name="gy" localSheetId="36">#REF!</definedName>
    <definedName name="gy" localSheetId="2">#REF!</definedName>
    <definedName name="gy" localSheetId="1">#REF!</definedName>
    <definedName name="gy" localSheetId="3">#REF!</definedName>
    <definedName name="gy" localSheetId="13">#REF!</definedName>
    <definedName name="gy" localSheetId="16">#REF!</definedName>
    <definedName name="gy">#REF!</definedName>
    <definedName name="h" localSheetId="17">#REF!</definedName>
    <definedName name="h" localSheetId="18">#REF!</definedName>
    <definedName name="h" localSheetId="19">#REF!</definedName>
    <definedName name="h" localSheetId="14">#REF!</definedName>
    <definedName name="h" localSheetId="15">#REF!</definedName>
    <definedName name="h" localSheetId="16">#REF!</definedName>
    <definedName name="H">'[131]L PRECIOS'!$A$5:$D$267</definedName>
    <definedName name="h9h" localSheetId="25">#REF!</definedName>
    <definedName name="h9h" localSheetId="36">#REF!</definedName>
    <definedName name="h9h" localSheetId="2" hidden="1">{"via1",#N/A,TRUE,"general";"via2",#N/A,TRUE,"general";"via3",#N/A,TRUE,"general"}</definedName>
    <definedName name="h9h" localSheetId="1">#REF!</definedName>
    <definedName name="h9h" localSheetId="3">#REF!</definedName>
    <definedName name="h9h" localSheetId="13">#REF!</definedName>
    <definedName name="h9h">#REF!</definedName>
    <definedName name="h9h_1" localSheetId="25">#REF!</definedName>
    <definedName name="h9h_1" localSheetId="36">#REF!</definedName>
    <definedName name="h9h_1" localSheetId="1">#REF!</definedName>
    <definedName name="h9h_1" localSheetId="3">#REF!</definedName>
    <definedName name="h9h_1" localSheetId="13">#REF!</definedName>
    <definedName name="h9h_1">#REF!</definedName>
    <definedName name="ha" localSheetId="25">#REF!</definedName>
    <definedName name="ha" localSheetId="36">#REF!</definedName>
    <definedName name="ha" localSheetId="2">#REF!</definedName>
    <definedName name="ha" localSheetId="1">#REF!</definedName>
    <definedName name="ha" localSheetId="3">#REF!</definedName>
    <definedName name="ha" localSheetId="13">#REF!</definedName>
    <definedName name="ha">#REF!</definedName>
    <definedName name="hbfdhrw" localSheetId="25">#REF!</definedName>
    <definedName name="hbfdhrw" localSheetId="36">#REF!</definedName>
    <definedName name="hbfdhrw" localSheetId="2" hidden="1">{"TAB1",#N/A,TRUE,"GENERAL";"TAB2",#N/A,TRUE,"GENERAL";"TAB3",#N/A,TRUE,"GENERAL";"TAB4",#N/A,TRUE,"GENERAL";"TAB5",#N/A,TRUE,"GENERAL"}</definedName>
    <definedName name="hbfdhrw" localSheetId="1">#REF!</definedName>
    <definedName name="hbfdhrw" localSheetId="3">#REF!</definedName>
    <definedName name="hbfdhrw" localSheetId="13">#REF!</definedName>
    <definedName name="hbfdhrw">#REF!</definedName>
    <definedName name="hbfdhrw_1" localSheetId="25">#REF!</definedName>
    <definedName name="hbfdhrw_1" localSheetId="36">#REF!</definedName>
    <definedName name="hbfdhrw_1" localSheetId="1">#REF!</definedName>
    <definedName name="hbfdhrw_1" localSheetId="3">#REF!</definedName>
    <definedName name="hbfdhrw_1" localSheetId="13">#REF!</definedName>
    <definedName name="hbfdhrw_1">#REF!</definedName>
    <definedName name="HD.3" localSheetId="25">#REF!</definedName>
    <definedName name="HD.3" localSheetId="36">#REF!</definedName>
    <definedName name="HD.3" localSheetId="1">#REF!</definedName>
    <definedName name="HD.3" localSheetId="3">#REF!</definedName>
    <definedName name="HD.3" localSheetId="13">#REF!</definedName>
    <definedName name="HD.3" localSheetId="16">#REF!</definedName>
    <definedName name="HD.3">#REF!</definedName>
    <definedName name="HD.4" localSheetId="25">#REF!</definedName>
    <definedName name="HD.4" localSheetId="36">#REF!</definedName>
    <definedName name="HD.4" localSheetId="1">#REF!</definedName>
    <definedName name="HD.4" localSheetId="3">#REF!</definedName>
    <definedName name="HD.4" localSheetId="13">#REF!</definedName>
    <definedName name="HD.4" localSheetId="16">#REF!</definedName>
    <definedName name="HD.4">#REF!</definedName>
    <definedName name="hdffhd">#REF!</definedName>
    <definedName name="hdfh" localSheetId="25">#REF!</definedName>
    <definedName name="hdfh" localSheetId="36">#REF!</definedName>
    <definedName name="hdfh" localSheetId="2" hidden="1">{"via1",#N/A,TRUE,"general";"via2",#N/A,TRUE,"general";"via3",#N/A,TRUE,"general"}</definedName>
    <definedName name="hdfh" localSheetId="1">#REF!</definedName>
    <definedName name="hdfh" localSheetId="3">#REF!</definedName>
    <definedName name="hdfh" localSheetId="13">#REF!</definedName>
    <definedName name="hdfh">#REF!</definedName>
    <definedName name="hdfh_1" localSheetId="25">#REF!</definedName>
    <definedName name="hdfh_1" localSheetId="36">#REF!</definedName>
    <definedName name="hdfh_1" localSheetId="1">#REF!</definedName>
    <definedName name="hdfh_1" localSheetId="3">#REF!</definedName>
    <definedName name="hdfh_1" localSheetId="13">#REF!</definedName>
    <definedName name="hdfh_1">#REF!</definedName>
    <definedName name="hdfh4" localSheetId="25">#REF!</definedName>
    <definedName name="hdfh4" localSheetId="36">#REF!</definedName>
    <definedName name="hdfh4" localSheetId="2" hidden="1">{"TAB1",#N/A,TRUE,"GENERAL";"TAB2",#N/A,TRUE,"GENERAL";"TAB3",#N/A,TRUE,"GENERAL";"TAB4",#N/A,TRUE,"GENERAL";"TAB5",#N/A,TRUE,"GENERAL"}</definedName>
    <definedName name="hdfh4" localSheetId="1">#REF!</definedName>
    <definedName name="hdfh4" localSheetId="3">#REF!</definedName>
    <definedName name="hdfh4" localSheetId="13">#REF!</definedName>
    <definedName name="hdfh4">#REF!</definedName>
    <definedName name="hdfh4_1" localSheetId="25">#REF!</definedName>
    <definedName name="hdfh4_1" localSheetId="36">#REF!</definedName>
    <definedName name="hdfh4_1" localSheetId="1">#REF!</definedName>
    <definedName name="hdfh4_1" localSheetId="3">#REF!</definedName>
    <definedName name="hdfh4_1" localSheetId="13">#REF!</definedName>
    <definedName name="hdfh4_1">#REF!</definedName>
    <definedName name="hdfhh">#REF!</definedName>
    <definedName name="hdfhwq" localSheetId="25">#REF!</definedName>
    <definedName name="hdfhwq" localSheetId="36">#REF!</definedName>
    <definedName name="hdfhwq" localSheetId="2" hidden="1">{"TAB1",#N/A,TRUE,"GENERAL";"TAB2",#N/A,TRUE,"GENERAL";"TAB3",#N/A,TRUE,"GENERAL";"TAB4",#N/A,TRUE,"GENERAL";"TAB5",#N/A,TRUE,"GENERAL"}</definedName>
    <definedName name="hdfhwq" localSheetId="1">#REF!</definedName>
    <definedName name="hdfhwq" localSheetId="3">#REF!</definedName>
    <definedName name="hdfhwq" localSheetId="13">#REF!</definedName>
    <definedName name="hdfhwq">#REF!</definedName>
    <definedName name="hdfhwq_1" localSheetId="25">#REF!</definedName>
    <definedName name="hdfhwq_1" localSheetId="36">#REF!</definedName>
    <definedName name="hdfhwq_1" localSheetId="1">#REF!</definedName>
    <definedName name="hdfhwq_1" localSheetId="3">#REF!</definedName>
    <definedName name="hdfhwq_1" localSheetId="13">#REF!</definedName>
    <definedName name="hdfhwq_1">#REF!</definedName>
    <definedName name="hdgh" localSheetId="25">#REF!</definedName>
    <definedName name="hdgh" localSheetId="36">#REF!</definedName>
    <definedName name="hdgh" localSheetId="2" hidden="1">{"via1",#N/A,TRUE,"general";"via2",#N/A,TRUE,"general";"via3",#N/A,TRUE,"general"}</definedName>
    <definedName name="hdgh" localSheetId="1">#REF!</definedName>
    <definedName name="hdgh" localSheetId="3">#REF!</definedName>
    <definedName name="hdgh" localSheetId="13">#REF!</definedName>
    <definedName name="hdgh">#REF!</definedName>
    <definedName name="hdgh_1" localSheetId="25">#REF!</definedName>
    <definedName name="hdgh_1" localSheetId="36">#REF!</definedName>
    <definedName name="hdgh_1" localSheetId="1">#REF!</definedName>
    <definedName name="hdgh_1" localSheetId="3">#REF!</definedName>
    <definedName name="hdgh_1" localSheetId="13">#REF!</definedName>
    <definedName name="hdgh_1">#REF!</definedName>
    <definedName name="hdhf" localSheetId="25">#REF!</definedName>
    <definedName name="hdhf" localSheetId="36">#REF!</definedName>
    <definedName name="hdhf" localSheetId="2" hidden="1">{"TAB1",#N/A,TRUE,"GENERAL";"TAB2",#N/A,TRUE,"GENERAL";"TAB3",#N/A,TRUE,"GENERAL";"TAB4",#N/A,TRUE,"GENERAL";"TAB5",#N/A,TRUE,"GENERAL"}</definedName>
    <definedName name="hdhf" localSheetId="1">#REF!</definedName>
    <definedName name="hdhf" localSheetId="3">#REF!</definedName>
    <definedName name="hdhf" localSheetId="13">#REF!</definedName>
    <definedName name="hdhf">#REF!</definedName>
    <definedName name="hdhf_1" localSheetId="25">#REF!</definedName>
    <definedName name="hdhf_1" localSheetId="36">#REF!</definedName>
    <definedName name="hdhf_1" localSheetId="1">#REF!</definedName>
    <definedName name="hdhf_1" localSheetId="3">#REF!</definedName>
    <definedName name="hdhf_1" localSheetId="13">#REF!</definedName>
    <definedName name="hdhf_1">#REF!</definedName>
    <definedName name="Header_Row" localSheetId="25">#REF!</definedName>
    <definedName name="Header_Row" localSheetId="36">#REF!</definedName>
    <definedName name="Header_Row" localSheetId="1">#REF!</definedName>
    <definedName name="Header_Row" localSheetId="3">#REF!</definedName>
    <definedName name="Header_Row" localSheetId="13">#REF!</definedName>
    <definedName name="Header_Row">#REF!</definedName>
    <definedName name="HECHOS_VICTIMIZANTES">#REF!</definedName>
    <definedName name="HF">#REF!</definedName>
    <definedName name="hfgh" localSheetId="25">#REF!</definedName>
    <definedName name="hfgh" localSheetId="36">#REF!</definedName>
    <definedName name="hfgh" localSheetId="2" hidden="1">{"via1",#N/A,TRUE,"general";"via2",#N/A,TRUE,"general";"via3",#N/A,TRUE,"general"}</definedName>
    <definedName name="hfgh" localSheetId="1">#REF!</definedName>
    <definedName name="hfgh" localSheetId="3">#REF!</definedName>
    <definedName name="hfgh" localSheetId="13">#REF!</definedName>
    <definedName name="hfgh">#REF!</definedName>
    <definedName name="hfgh_1" localSheetId="25">#REF!</definedName>
    <definedName name="hfgh_1" localSheetId="36">#REF!</definedName>
    <definedName name="hfgh_1" localSheetId="1">#REF!</definedName>
    <definedName name="hfgh_1" localSheetId="3">#REF!</definedName>
    <definedName name="hfgh_1" localSheetId="13">#REF!</definedName>
    <definedName name="hfgh_1">#REF!</definedName>
    <definedName name="hfh" localSheetId="25">#REF!</definedName>
    <definedName name="hfh" localSheetId="36">#REF!</definedName>
    <definedName name="hfh" localSheetId="2" hidden="1">{"TAB1",#N/A,TRUE,"GENERAL";"TAB2",#N/A,TRUE,"GENERAL";"TAB3",#N/A,TRUE,"GENERAL";"TAB4",#N/A,TRUE,"GENERAL";"TAB5",#N/A,TRUE,"GENERAL"}</definedName>
    <definedName name="hfh" localSheetId="1">#REF!</definedName>
    <definedName name="hfh" localSheetId="3">#REF!</definedName>
    <definedName name="hfh" localSheetId="13">#REF!</definedName>
    <definedName name="hfh">#REF!</definedName>
    <definedName name="hfh_1" localSheetId="25">#REF!</definedName>
    <definedName name="hfh_1" localSheetId="36">#REF!</definedName>
    <definedName name="hfh_1" localSheetId="1">#REF!</definedName>
    <definedName name="hfh_1" localSheetId="3">#REF!</definedName>
    <definedName name="hfh_1" localSheetId="13">#REF!</definedName>
    <definedName name="hfh_1">#REF!</definedName>
    <definedName name="HFHCG">#REF!</definedName>
    <definedName name="hfhg" localSheetId="25">#REF!</definedName>
    <definedName name="hfhg" localSheetId="36">#REF!</definedName>
    <definedName name="hfhg" localSheetId="2" hidden="1">{"TAB1",#N/A,TRUE,"GENERAL";"TAB2",#N/A,TRUE,"GENERAL";"TAB3",#N/A,TRUE,"GENERAL";"TAB4",#N/A,TRUE,"GENERAL";"TAB5",#N/A,TRUE,"GENERAL"}</definedName>
    <definedName name="hfhg" localSheetId="1">#REF!</definedName>
    <definedName name="hfhg" localSheetId="3">#REF!</definedName>
    <definedName name="hfhg" localSheetId="13">#REF!</definedName>
    <definedName name="hfhg">#REF!</definedName>
    <definedName name="hfhg_1" localSheetId="25">#REF!</definedName>
    <definedName name="hfhg_1" localSheetId="36">#REF!</definedName>
    <definedName name="hfhg_1" localSheetId="1">#REF!</definedName>
    <definedName name="hfhg_1" localSheetId="3">#REF!</definedName>
    <definedName name="hfhg_1" localSheetId="13">#REF!</definedName>
    <definedName name="hfhg_1">#REF!</definedName>
    <definedName name="HFHH">#REF!</definedName>
    <definedName name="HFJ">#REF!</definedName>
    <definedName name="hfthr" localSheetId="25">#REF!</definedName>
    <definedName name="hfthr" localSheetId="36">#REF!</definedName>
    <definedName name="hfthr" localSheetId="2" hidden="1">{"via1",#N/A,TRUE,"general";"via2",#N/A,TRUE,"general";"via3",#N/A,TRUE,"general"}</definedName>
    <definedName name="hfthr" localSheetId="1">#REF!</definedName>
    <definedName name="hfthr" localSheetId="3">#REF!</definedName>
    <definedName name="hfthr" localSheetId="13">#REF!</definedName>
    <definedName name="hfthr">#REF!</definedName>
    <definedName name="hfthr_1" localSheetId="25">#REF!</definedName>
    <definedName name="hfthr_1" localSheetId="36">#REF!</definedName>
    <definedName name="hfthr_1" localSheetId="1">#REF!</definedName>
    <definedName name="hfthr_1" localSheetId="3">#REF!</definedName>
    <definedName name="hfthr_1" localSheetId="13">#REF!</definedName>
    <definedName name="hfthr_1">#REF!</definedName>
    <definedName name="hg" localSheetId="25">#REF!</definedName>
    <definedName name="hg" localSheetId="36">#REF!</definedName>
    <definedName name="hg" localSheetId="2" hidden="1">{"via1",#N/A,TRUE,"general";"via2",#N/A,TRUE,"general";"via3",#N/A,TRUE,"general"}</definedName>
    <definedName name="hg" localSheetId="1">#REF!</definedName>
    <definedName name="hg" localSheetId="3">#REF!</definedName>
    <definedName name="hg" localSheetId="13">#REF!</definedName>
    <definedName name="hg">#REF!</definedName>
    <definedName name="hg_1" localSheetId="25">#REF!</definedName>
    <definedName name="hg_1" localSheetId="36">#REF!</definedName>
    <definedName name="hg_1" localSheetId="1">#REF!</definedName>
    <definedName name="hg_1" localSheetId="3">#REF!</definedName>
    <definedName name="hg_1" localSheetId="13">#REF!</definedName>
    <definedName name="hg_1">#REF!</definedName>
    <definedName name="hgdj">#REF!</definedName>
    <definedName name="HGFH" localSheetId="25">#REF!</definedName>
    <definedName name="HGFH" localSheetId="36">#REF!</definedName>
    <definedName name="HGFH" localSheetId="2" hidden="1">{"via1",#N/A,TRUE,"general";"via2",#N/A,TRUE,"general";"via3",#N/A,TRUE,"general"}</definedName>
    <definedName name="HGFH" localSheetId="1">#REF!</definedName>
    <definedName name="HGFH" localSheetId="3">#REF!</definedName>
    <definedName name="HGFH" localSheetId="13">#REF!</definedName>
    <definedName name="HGFH">#REF!</definedName>
    <definedName name="HGFH_1" localSheetId="25">#REF!</definedName>
    <definedName name="HGFH_1" localSheetId="36">#REF!</definedName>
    <definedName name="HGFH_1" localSheetId="1">#REF!</definedName>
    <definedName name="HGFH_1" localSheetId="3">#REF!</definedName>
    <definedName name="HGFH_1" localSheetId="13">#REF!</definedName>
    <definedName name="HGFH_1">#REF!</definedName>
    <definedName name="hgfhty" localSheetId="25">#REF!</definedName>
    <definedName name="hgfhty" localSheetId="36">#REF!</definedName>
    <definedName name="hgfhty" localSheetId="2" hidden="1">{"via1",#N/A,TRUE,"general";"via2",#N/A,TRUE,"general";"via3",#N/A,TRUE,"general"}</definedName>
    <definedName name="hgfhty" localSheetId="1">#REF!</definedName>
    <definedName name="hgfhty" localSheetId="3">#REF!</definedName>
    <definedName name="hgfhty" localSheetId="13">#REF!</definedName>
    <definedName name="hgfhty">#REF!</definedName>
    <definedName name="hgfhty_1" localSheetId="25">#REF!</definedName>
    <definedName name="hgfhty_1" localSheetId="36">#REF!</definedName>
    <definedName name="hgfhty_1" localSheetId="1">#REF!</definedName>
    <definedName name="hgfhty_1" localSheetId="3">#REF!</definedName>
    <definedName name="hgfhty_1" localSheetId="13">#REF!</definedName>
    <definedName name="hgfhty_1">#REF!</definedName>
    <definedName name="HGHFH7" localSheetId="25">#REF!</definedName>
    <definedName name="HGHFH7" localSheetId="36">#REF!</definedName>
    <definedName name="HGHFH7" localSheetId="2" hidden="1">{"TAB1",#N/A,TRUE,"GENERAL";"TAB2",#N/A,TRUE,"GENERAL";"TAB3",#N/A,TRUE,"GENERAL";"TAB4",#N/A,TRUE,"GENERAL";"TAB5",#N/A,TRUE,"GENERAL"}</definedName>
    <definedName name="HGHFH7" localSheetId="1">#REF!</definedName>
    <definedName name="HGHFH7" localSheetId="3">#REF!</definedName>
    <definedName name="HGHFH7" localSheetId="13">#REF!</definedName>
    <definedName name="HGHFH7">#REF!</definedName>
    <definedName name="HGHFH7_1" localSheetId="25">#REF!</definedName>
    <definedName name="HGHFH7_1" localSheetId="36">#REF!</definedName>
    <definedName name="HGHFH7_1" localSheetId="1">#REF!</definedName>
    <definedName name="HGHFH7_1" localSheetId="3">#REF!</definedName>
    <definedName name="HGHFH7_1" localSheetId="13">#REF!</definedName>
    <definedName name="HGHFH7_1">#REF!</definedName>
    <definedName name="hghhj" localSheetId="25">#REF!</definedName>
    <definedName name="hghhj" localSheetId="36">#REF!</definedName>
    <definedName name="hghhj" localSheetId="2" hidden="1">{"TAB1",#N/A,TRUE,"GENERAL";"TAB2",#N/A,TRUE,"GENERAL";"TAB3",#N/A,TRUE,"GENERAL";"TAB4",#N/A,TRUE,"GENERAL";"TAB5",#N/A,TRUE,"GENERAL"}</definedName>
    <definedName name="hghhj" localSheetId="1">#REF!</definedName>
    <definedName name="hghhj" localSheetId="3">#REF!</definedName>
    <definedName name="hghhj" localSheetId="13">#REF!</definedName>
    <definedName name="hghhj">#REF!</definedName>
    <definedName name="hghhj_1" localSheetId="25">#REF!</definedName>
    <definedName name="hghhj_1" localSheetId="36">#REF!</definedName>
    <definedName name="hghhj_1" localSheetId="1">#REF!</definedName>
    <definedName name="hghhj_1" localSheetId="3">#REF!</definedName>
    <definedName name="hghhj_1" localSheetId="13">#REF!</definedName>
    <definedName name="hghhj_1">#REF!</definedName>
    <definedName name="hghydj" localSheetId="25">#REF!</definedName>
    <definedName name="hghydj" localSheetId="36">#REF!</definedName>
    <definedName name="hghydj" localSheetId="2" hidden="1">{"via1",#N/A,TRUE,"general";"via2",#N/A,TRUE,"general";"via3",#N/A,TRUE,"general"}</definedName>
    <definedName name="hghydj" localSheetId="1">#REF!</definedName>
    <definedName name="hghydj" localSheetId="3">#REF!</definedName>
    <definedName name="hghydj" localSheetId="13">#REF!</definedName>
    <definedName name="hghydj">#REF!</definedName>
    <definedName name="hghydj_1" localSheetId="25">#REF!</definedName>
    <definedName name="hghydj_1" localSheetId="36">#REF!</definedName>
    <definedName name="hghydj_1" localSheetId="1">#REF!</definedName>
    <definedName name="hghydj_1" localSheetId="3">#REF!</definedName>
    <definedName name="hghydj_1" localSheetId="13">#REF!</definedName>
    <definedName name="hghydj_1">#REF!</definedName>
    <definedName name="hgjfjw" localSheetId="25">#REF!</definedName>
    <definedName name="hgjfjw" localSheetId="36">#REF!</definedName>
    <definedName name="hgjfjw" localSheetId="2" hidden="1">{"via1",#N/A,TRUE,"general";"via2",#N/A,TRUE,"general";"via3",#N/A,TRUE,"general"}</definedName>
    <definedName name="hgjfjw" localSheetId="1">#REF!</definedName>
    <definedName name="hgjfjw" localSheetId="3">#REF!</definedName>
    <definedName name="hgjfjw" localSheetId="13">#REF!</definedName>
    <definedName name="hgjfjw">#REF!</definedName>
    <definedName name="hgjfjw_1" localSheetId="25">#REF!</definedName>
    <definedName name="hgjfjw_1" localSheetId="36">#REF!</definedName>
    <definedName name="hgjfjw_1" localSheetId="1">#REF!</definedName>
    <definedName name="hgjfjw_1" localSheetId="3">#REF!</definedName>
    <definedName name="hgjfjw_1" localSheetId="13">#REF!</definedName>
    <definedName name="hgjfjw_1">#REF!</definedName>
    <definedName name="HGJG" localSheetId="25">#REF!</definedName>
    <definedName name="HGJG" localSheetId="36">#REF!</definedName>
    <definedName name="HGJG" localSheetId="2" hidden="1">{"TAB1",#N/A,TRUE,"GENERAL";"TAB2",#N/A,TRUE,"GENERAL";"TAB3",#N/A,TRUE,"GENERAL";"TAB4",#N/A,TRUE,"GENERAL";"TAB5",#N/A,TRUE,"GENERAL"}</definedName>
    <definedName name="HGJG" localSheetId="1">#REF!</definedName>
    <definedName name="HGJG" localSheetId="3">#REF!</definedName>
    <definedName name="HGJG" localSheetId="13">#REF!</definedName>
    <definedName name="HGJG">#REF!</definedName>
    <definedName name="HGJG_1" localSheetId="25">#REF!</definedName>
    <definedName name="HGJG_1" localSheetId="36">#REF!</definedName>
    <definedName name="HGJG_1" localSheetId="1">#REF!</definedName>
    <definedName name="HGJG_1" localSheetId="3">#REF!</definedName>
    <definedName name="HGJG_1" localSheetId="13">#REF!</definedName>
    <definedName name="HGJG_1">#REF!</definedName>
    <definedName name="HGJH">#REF!</definedName>
    <definedName name="hgt" localSheetId="25">#REF!</definedName>
    <definedName name="hgt" localSheetId="36">#REF!</definedName>
    <definedName name="hgt" localSheetId="2">#REF!</definedName>
    <definedName name="hgt" localSheetId="1">#REF!</definedName>
    <definedName name="hgt" localSheetId="3">#REF!</definedName>
    <definedName name="hgt" localSheetId="13">#REF!</definedName>
    <definedName name="hgt">#REF!</definedName>
    <definedName name="hgu" localSheetId="25">#REF!</definedName>
    <definedName name="hgu" localSheetId="36">#REF!</definedName>
    <definedName name="hgu" localSheetId="2">#REF!</definedName>
    <definedName name="hgu" localSheetId="1">#REF!</definedName>
    <definedName name="hgu" localSheetId="3">#REF!</definedName>
    <definedName name="hgu" localSheetId="13">#REF!</definedName>
    <definedName name="hgu">#REF!</definedName>
    <definedName name="hh" localSheetId="25">#REF!</definedName>
    <definedName name="hh" localSheetId="36">#REF!</definedName>
    <definedName name="hh" localSheetId="2">#REF!</definedName>
    <definedName name="hh" localSheetId="1">#REF!</definedName>
    <definedName name="hh" localSheetId="3">#REF!</definedName>
    <definedName name="hh" localSheetId="13">#REF!</definedName>
    <definedName name="hh">#REF!</definedName>
    <definedName name="hhh" localSheetId="25">#REF!</definedName>
    <definedName name="hhh" localSheetId="36">#REF!</definedName>
    <definedName name="hhh" localSheetId="2" hidden="1">{"TAB1",#N/A,TRUE,"GENERAL";"TAB2",#N/A,TRUE,"GENERAL";"TAB3",#N/A,TRUE,"GENERAL";"TAB4",#N/A,TRUE,"GENERAL";"TAB5",#N/A,TRUE,"GENERAL"}</definedName>
    <definedName name="hhh" localSheetId="1">#REF!</definedName>
    <definedName name="hhh" localSheetId="3">#REF!</definedName>
    <definedName name="hhh" localSheetId="13">#REF!</definedName>
    <definedName name="hhh">#REF!</definedName>
    <definedName name="hhh_1" localSheetId="25">#REF!</definedName>
    <definedName name="hhh_1" localSheetId="36">#REF!</definedName>
    <definedName name="hhh_1" localSheetId="1">#REF!</definedName>
    <definedName name="hhh_1" localSheetId="3">#REF!</definedName>
    <definedName name="hhh_1" localSheetId="13">#REF!</definedName>
    <definedName name="hhh_1">#REF!</definedName>
    <definedName name="hhhhhh" localSheetId="25">#REF!</definedName>
    <definedName name="hhhhhh" localSheetId="36">#REF!</definedName>
    <definedName name="hhhhhh" localSheetId="2" hidden="1">{"via1",#N/A,TRUE,"general";"via2",#N/A,TRUE,"general";"via3",#N/A,TRUE,"general"}</definedName>
    <definedName name="hhhhhh" localSheetId="1">#REF!</definedName>
    <definedName name="hhhhhh" localSheetId="3">#REF!</definedName>
    <definedName name="hhhhhh" localSheetId="13">#REF!</definedName>
    <definedName name="hhhhhh">#REF!</definedName>
    <definedName name="hhhhhh_1" localSheetId="25">#REF!</definedName>
    <definedName name="hhhhhh_1" localSheetId="36">#REF!</definedName>
    <definedName name="hhhhhh_1" localSheetId="1">#REF!</definedName>
    <definedName name="hhhhhh_1" localSheetId="3">#REF!</definedName>
    <definedName name="hhhhhh_1" localSheetId="13">#REF!</definedName>
    <definedName name="hhhhhh_1">#REF!</definedName>
    <definedName name="hhhhhho" localSheetId="25">#REF!</definedName>
    <definedName name="hhhhhho" localSheetId="36">#REF!</definedName>
    <definedName name="hhhhhho" localSheetId="2" hidden="1">{"TAB1",#N/A,TRUE,"GENERAL";"TAB2",#N/A,TRUE,"GENERAL";"TAB3",#N/A,TRUE,"GENERAL";"TAB4",#N/A,TRUE,"GENERAL";"TAB5",#N/A,TRUE,"GENERAL"}</definedName>
    <definedName name="hhhhhho" localSheetId="1">#REF!</definedName>
    <definedName name="hhhhhho" localSheetId="3">#REF!</definedName>
    <definedName name="hhhhhho" localSheetId="13">#REF!</definedName>
    <definedName name="hhhhhho">#REF!</definedName>
    <definedName name="hhhhhho_1" localSheetId="25">#REF!</definedName>
    <definedName name="hhhhhho_1" localSheetId="36">#REF!</definedName>
    <definedName name="hhhhhho_1" localSheetId="1">#REF!</definedName>
    <definedName name="hhhhhho_1" localSheetId="3">#REF!</definedName>
    <definedName name="hhhhhho_1" localSheetId="13">#REF!</definedName>
    <definedName name="hhhhhho_1">#REF!</definedName>
    <definedName name="hhhhhpy" localSheetId="25">#REF!</definedName>
    <definedName name="hhhhhpy" localSheetId="36">#REF!</definedName>
    <definedName name="hhhhhpy" localSheetId="2" hidden="1">{"TAB1",#N/A,TRUE,"GENERAL";"TAB2",#N/A,TRUE,"GENERAL";"TAB3",#N/A,TRUE,"GENERAL";"TAB4",#N/A,TRUE,"GENERAL";"TAB5",#N/A,TRUE,"GENERAL"}</definedName>
    <definedName name="hhhhhpy" localSheetId="1">#REF!</definedName>
    <definedName name="hhhhhpy" localSheetId="3">#REF!</definedName>
    <definedName name="hhhhhpy" localSheetId="13">#REF!</definedName>
    <definedName name="hhhhhpy">#REF!</definedName>
    <definedName name="hhhhhpy_1" localSheetId="25">#REF!</definedName>
    <definedName name="hhhhhpy_1" localSheetId="36">#REF!</definedName>
    <definedName name="hhhhhpy_1" localSheetId="1">#REF!</definedName>
    <definedName name="hhhhhpy_1" localSheetId="3">#REF!</definedName>
    <definedName name="hhhhhpy_1" localSheetId="13">#REF!</definedName>
    <definedName name="hhhhhpy_1">#REF!</definedName>
    <definedName name="hhhhth" localSheetId="25">#REF!</definedName>
    <definedName name="hhhhth" localSheetId="36">#REF!</definedName>
    <definedName name="hhhhth" localSheetId="2" hidden="1">{"via1",#N/A,TRUE,"general";"via2",#N/A,TRUE,"general";"via3",#N/A,TRUE,"general"}</definedName>
    <definedName name="hhhhth" localSheetId="1">#REF!</definedName>
    <definedName name="hhhhth" localSheetId="3">#REF!</definedName>
    <definedName name="hhhhth" localSheetId="13">#REF!</definedName>
    <definedName name="hhhhth">#REF!</definedName>
    <definedName name="hhhhth_1" localSheetId="25">#REF!</definedName>
    <definedName name="hhhhth_1" localSheetId="36">#REF!</definedName>
    <definedName name="hhhhth_1" localSheetId="1">#REF!</definedName>
    <definedName name="hhhhth_1" localSheetId="3">#REF!</definedName>
    <definedName name="hhhhth_1" localSheetId="13">#REF!</definedName>
    <definedName name="hhhhth_1">#REF!</definedName>
    <definedName name="hhhyhyh" localSheetId="25">#REF!</definedName>
    <definedName name="hhhyhyh" localSheetId="36">#REF!</definedName>
    <definedName name="hhhyhyh" localSheetId="2" hidden="1">{"TAB1",#N/A,TRUE,"GENERAL";"TAB2",#N/A,TRUE,"GENERAL";"TAB3",#N/A,TRUE,"GENERAL";"TAB4",#N/A,TRUE,"GENERAL";"TAB5",#N/A,TRUE,"GENERAL"}</definedName>
    <definedName name="hhhyhyh" localSheetId="1">#REF!</definedName>
    <definedName name="hhhyhyh" localSheetId="3">#REF!</definedName>
    <definedName name="hhhyhyh" localSheetId="13">#REF!</definedName>
    <definedName name="hhhyhyh">#REF!</definedName>
    <definedName name="hhhyhyh_1" localSheetId="25">#REF!</definedName>
    <definedName name="hhhyhyh_1" localSheetId="36">#REF!</definedName>
    <definedName name="hhhyhyh_1" localSheetId="1">#REF!</definedName>
    <definedName name="hhhyhyh_1" localSheetId="3">#REF!</definedName>
    <definedName name="hhhyhyh_1" localSheetId="13">#REF!</definedName>
    <definedName name="hhhyhyh_1">#REF!</definedName>
    <definedName name="hhtot" localSheetId="25">#REF!</definedName>
    <definedName name="hhtot" localSheetId="36">#REF!</definedName>
    <definedName name="hhtot" localSheetId="1">#REF!</definedName>
    <definedName name="hhtot" localSheetId="3">#REF!</definedName>
    <definedName name="hhtot" localSheetId="13">#REF!</definedName>
    <definedName name="hhtot">#REF!</definedName>
    <definedName name="hhtrhreh" localSheetId="25">#REF!</definedName>
    <definedName name="hhtrhreh" localSheetId="36">#REF!</definedName>
    <definedName name="hhtrhreh" localSheetId="2" hidden="1">{"via1",#N/A,TRUE,"general";"via2",#N/A,TRUE,"general";"via3",#N/A,TRUE,"general"}</definedName>
    <definedName name="hhtrhreh" localSheetId="1">#REF!</definedName>
    <definedName name="hhtrhreh" localSheetId="3">#REF!</definedName>
    <definedName name="hhtrhreh" localSheetId="13">#REF!</definedName>
    <definedName name="hhtrhreh">#REF!</definedName>
    <definedName name="hhtrhreh_1" localSheetId="25">#REF!</definedName>
    <definedName name="hhtrhreh_1" localSheetId="36">#REF!</definedName>
    <definedName name="hhtrhreh_1" localSheetId="1">#REF!</definedName>
    <definedName name="hhtrhreh_1" localSheetId="3">#REF!</definedName>
    <definedName name="hhtrhreh_1" localSheetId="13">#REF!</definedName>
    <definedName name="hhtrhreh_1">#REF!</definedName>
    <definedName name="HIERRO_P.D.R._60" localSheetId="25">#REF!</definedName>
    <definedName name="HIERRO_P.D.R._60" localSheetId="36">#REF!</definedName>
    <definedName name="HIERRO_P.D.R._60" localSheetId="1">#REF!</definedName>
    <definedName name="HIERRO_P.D.R._60" localSheetId="3">#REF!</definedName>
    <definedName name="HIERRO_P.D.R._60" localSheetId="13">#REF!</definedName>
    <definedName name="HIERRO_P.D.R._60">#REF!</definedName>
    <definedName name="hierro60v" localSheetId="25">#REF!</definedName>
    <definedName name="hierro60v" localSheetId="36">#REF!</definedName>
    <definedName name="hierro60v">#REF!</definedName>
    <definedName name="HisYear_0" hidden="1">#REF!</definedName>
    <definedName name="HisYear_1" hidden="1">#REF!</definedName>
    <definedName name="HisYear_2" hidden="1">#REF!</definedName>
    <definedName name="HisYear_3" hidden="1">#REF!</definedName>
    <definedName name="hj" localSheetId="2">#REF!</definedName>
    <definedName name="hj" localSheetId="16">#REF!</definedName>
    <definedName name="HJ">[132]Hoja1!$A$1:$D$221</definedName>
    <definedName name="HJDKJHDKHDSKFHDKFHDSKHFKDHFKSDHKDHFKDHKSHDFKHF" localSheetId="25">#REF!</definedName>
    <definedName name="HJDKJHDKHDSKFHDKFHDSKHFKDHFKSDHKDHFKDHKSHDFKHF" localSheetId="36">#REF!</definedName>
    <definedName name="HJDKJHDKHDSKFHDKFHDSKHFKDHFKSDHKDHFKDHKSHDFKHF" localSheetId="1">#REF!</definedName>
    <definedName name="HJDKJHDKHDSKFHDKFHDSKHFKDHFKSDHKDHFKDHKSHDFKHF" localSheetId="3">#REF!</definedName>
    <definedName name="HJDKJHDKHDSKFHDKFHDSKHFKDHFKSDHKDHFKDHKSHDFKHF" localSheetId="13">#REF!</definedName>
    <definedName name="HJDKJHDKHDSKFHDKFHDSKHFKDHFKSDHKDHFKDHKSHDFKHF">#REF!</definedName>
    <definedName name="hjfg" localSheetId="25">#REF!</definedName>
    <definedName name="hjfg" localSheetId="36">#REF!</definedName>
    <definedName name="hjfg" localSheetId="2" hidden="1">{"via1",#N/A,TRUE,"general";"via2",#N/A,TRUE,"general";"via3",#N/A,TRUE,"general"}</definedName>
    <definedName name="hjfg" localSheetId="1">#REF!</definedName>
    <definedName name="hjfg" localSheetId="3">#REF!</definedName>
    <definedName name="hjfg" localSheetId="13">#REF!</definedName>
    <definedName name="hjfg">#REF!</definedName>
    <definedName name="hjfg_1" localSheetId="25">#REF!</definedName>
    <definedName name="hjfg_1" localSheetId="36">#REF!</definedName>
    <definedName name="hjfg_1" localSheetId="1">#REF!</definedName>
    <definedName name="hjfg_1" localSheetId="3">#REF!</definedName>
    <definedName name="hjfg_1" localSheetId="13">#REF!</definedName>
    <definedName name="hjfg_1">#REF!</definedName>
    <definedName name="hjgh" localSheetId="25">#REF!</definedName>
    <definedName name="hjgh" localSheetId="36">#REF!</definedName>
    <definedName name="hjgh" localSheetId="2" hidden="1">{"TAB1",#N/A,TRUE,"GENERAL";"TAB2",#N/A,TRUE,"GENERAL";"TAB3",#N/A,TRUE,"GENERAL";"TAB4",#N/A,TRUE,"GENERAL";"TAB5",#N/A,TRUE,"GENERAL"}</definedName>
    <definedName name="hjgh" localSheetId="1">#REF!</definedName>
    <definedName name="hjgh" localSheetId="3">#REF!</definedName>
    <definedName name="hjgh" localSheetId="13">#REF!</definedName>
    <definedName name="hjgh">#REF!</definedName>
    <definedName name="hjgh_1" localSheetId="25">#REF!</definedName>
    <definedName name="hjgh_1" localSheetId="36">#REF!</definedName>
    <definedName name="hjgh_1" localSheetId="1">#REF!</definedName>
    <definedName name="hjgh_1" localSheetId="3">#REF!</definedName>
    <definedName name="hjgh_1" localSheetId="13">#REF!</definedName>
    <definedName name="hjgh_1">#REF!</definedName>
    <definedName name="hjghj" localSheetId="25">#REF!</definedName>
    <definedName name="hjghj" localSheetId="36">#REF!</definedName>
    <definedName name="hjghj" localSheetId="2" hidden="1">{"TAB1",#N/A,TRUE,"GENERAL";"TAB2",#N/A,TRUE,"GENERAL";"TAB3",#N/A,TRUE,"GENERAL";"TAB4",#N/A,TRUE,"GENERAL";"TAB5",#N/A,TRUE,"GENERAL"}</definedName>
    <definedName name="hjghj" localSheetId="1">#REF!</definedName>
    <definedName name="hjghj" localSheetId="3">#REF!</definedName>
    <definedName name="hjghj" localSheetId="13">#REF!</definedName>
    <definedName name="hjghj">#REF!</definedName>
    <definedName name="hjghj_1" localSheetId="25">#REF!</definedName>
    <definedName name="hjghj_1" localSheetId="36">#REF!</definedName>
    <definedName name="hjghj_1" localSheetId="1">#REF!</definedName>
    <definedName name="hjghj_1" localSheetId="3">#REF!</definedName>
    <definedName name="hjghj_1" localSheetId="13">#REF!</definedName>
    <definedName name="hjghj_1">#REF!</definedName>
    <definedName name="hjhg">#REF!</definedName>
    <definedName name="hjhjhg" localSheetId="25">#REF!</definedName>
    <definedName name="hjhjhg" localSheetId="36">#REF!</definedName>
    <definedName name="hjhjhg" localSheetId="2" hidden="1">{"TAB1",#N/A,TRUE,"GENERAL";"TAB2",#N/A,TRUE,"GENERAL";"TAB3",#N/A,TRUE,"GENERAL";"TAB4",#N/A,TRUE,"GENERAL";"TAB5",#N/A,TRUE,"GENERAL"}</definedName>
    <definedName name="hjhjhg" localSheetId="1">#REF!</definedName>
    <definedName name="hjhjhg" localSheetId="3">#REF!</definedName>
    <definedName name="hjhjhg" localSheetId="13">#REF!</definedName>
    <definedName name="hjhjhg">#REF!</definedName>
    <definedName name="hjhjhg_1" localSheetId="25">#REF!</definedName>
    <definedName name="hjhjhg_1" localSheetId="36">#REF!</definedName>
    <definedName name="hjhjhg_1" localSheetId="1">#REF!</definedName>
    <definedName name="hjhjhg_1" localSheetId="3">#REF!</definedName>
    <definedName name="hjhjhg_1" localSheetId="13">#REF!</definedName>
    <definedName name="hjhjhg_1">#REF!</definedName>
    <definedName name="hjk" localSheetId="25">#REF!</definedName>
    <definedName name="hjk" localSheetId="36">#REF!</definedName>
    <definedName name="hjk" localSheetId="2">#REF!</definedName>
    <definedName name="hjk" localSheetId="1">#REF!</definedName>
    <definedName name="hjk" localSheetId="3">#REF!</definedName>
    <definedName name="hjk" localSheetId="13">#REF!</definedName>
    <definedName name="hjk">#REF!</definedName>
    <definedName name="HJKH" localSheetId="25">#REF!</definedName>
    <definedName name="HJKH" localSheetId="36">#REF!</definedName>
    <definedName name="HJKH" localSheetId="2" hidden="1">{"via1",#N/A,TRUE,"general";"via2",#N/A,TRUE,"general";"via3",#N/A,TRUE,"general"}</definedName>
    <definedName name="HJKH" localSheetId="1">#REF!</definedName>
    <definedName name="HJKH" localSheetId="3">#REF!</definedName>
    <definedName name="HJKH" localSheetId="13">#REF!</definedName>
    <definedName name="HJKH">#REF!</definedName>
    <definedName name="HJKH_1" localSheetId="25">#REF!</definedName>
    <definedName name="HJKH_1" localSheetId="36">#REF!</definedName>
    <definedName name="HJKH_1" localSheetId="1">#REF!</definedName>
    <definedName name="HJKH_1" localSheetId="3">#REF!</definedName>
    <definedName name="HJKH_1" localSheetId="13">#REF!</definedName>
    <definedName name="HJKH_1">#REF!</definedName>
    <definedName name="hjkjk" localSheetId="25">#REF!</definedName>
    <definedName name="hjkjk" localSheetId="36">#REF!</definedName>
    <definedName name="hjkjk" localSheetId="2" hidden="1">{"via1",#N/A,TRUE,"general";"via2",#N/A,TRUE,"general";"via3",#N/A,TRUE,"general"}</definedName>
    <definedName name="hjkjk" localSheetId="1">#REF!</definedName>
    <definedName name="hjkjk" localSheetId="3">#REF!</definedName>
    <definedName name="hjkjk" localSheetId="13">#REF!</definedName>
    <definedName name="hjkjk">#REF!</definedName>
    <definedName name="hjkjk_1" localSheetId="25">#REF!</definedName>
    <definedName name="hjkjk_1" localSheetId="36">#REF!</definedName>
    <definedName name="hjkjk_1" localSheetId="1">#REF!</definedName>
    <definedName name="hjkjk_1" localSheetId="3">#REF!</definedName>
    <definedName name="hjkjk_1" localSheetId="13">#REF!</definedName>
    <definedName name="hjkjk_1">#REF!</definedName>
    <definedName name="hl" localSheetId="25">#REF!</definedName>
    <definedName name="hl" localSheetId="36">#REF!</definedName>
    <definedName name="hl" localSheetId="2">#REF!</definedName>
    <definedName name="hl" localSheetId="1">#REF!</definedName>
    <definedName name="hl" localSheetId="3">#REF!</definedName>
    <definedName name="hl" localSheetId="13">#REF!</definedName>
    <definedName name="hl">#REF!</definedName>
    <definedName name="HLN">#REF!</definedName>
    <definedName name="HM" localSheetId="2">#REF!</definedName>
    <definedName name="HM" localSheetId="16">[35]PRECIOS!$G$8</definedName>
    <definedName name="HM">[65]Hoja1!$G$8</definedName>
    <definedName name="HMEN" localSheetId="25">#REF!</definedName>
    <definedName name="HMEN" localSheetId="36">#REF!</definedName>
    <definedName name="HMEN" localSheetId="1">#REF!</definedName>
    <definedName name="HMEN" localSheetId="3">#REF!</definedName>
    <definedName name="HMEN" localSheetId="13">#REF!</definedName>
    <definedName name="HMEN">#REF!</definedName>
    <definedName name="hn" localSheetId="25">#REF!</definedName>
    <definedName name="hn" localSheetId="36">#REF!</definedName>
    <definedName name="hn" localSheetId="2" hidden="1">{"TAB1",#N/A,TRUE,"GENERAL";"TAB2",#N/A,TRUE,"GENERAL";"TAB3",#N/A,TRUE,"GENERAL";"TAB4",#N/A,TRUE,"GENERAL";"TAB5",#N/A,TRUE,"GENERAL"}</definedName>
    <definedName name="hn" localSheetId="1">#REF!</definedName>
    <definedName name="hn" localSheetId="3">#REF!</definedName>
    <definedName name="hn" localSheetId="13">#REF!</definedName>
    <definedName name="hn" localSheetId="16">[45]PRECIOS!$B$8</definedName>
    <definedName name="hn">#REF!</definedName>
    <definedName name="hn.ConvertZero1" hidden="1">[133]LTM!$G$461:$J$461,[133]LTM!$G$463:$J$464,[133]LTM!$G$468:$J$469,[133]LTM!$G$473:$J$475,[133]LTM!$G$480:$J$480,[133]LTM!$G$484:$J$485,[133]LTM!$G$490:$J$490,[133]LTM!$G$514:$J$518,[133]LTM!$G$525:$J$526,[133]LTM!$G$532:$J$537</definedName>
    <definedName name="hn.ConvertZero2" hidden="1">[133]LTM!$G$560:$J$560,[133]LTM!$H$590:$J$591,[133]LTM!$H$614:$J$614,[133]LTM!$H$635:$J$636,[133]LTM!$G$676:$J$680,[133]LTM!$G$686:$J$686,[133]LTM!$G$688:$J$694,[133]LTM!$G$681:$J$682</definedName>
    <definedName name="hn.ConvertZero3" hidden="1">[133]LTM!$G$699:$J$706,[133]LTM!$G$710:$J$714,[133]LTM!$G$717:$J$734,[133]LTM!$G$738:$J$738,[133]LTM!$G$745:$J$751</definedName>
    <definedName name="hn.ConvertZero4" hidden="1">[133]LTM!$G$840:$J$840,[133]LTM!$H$1266:$J$1266,[133]LTM!$G$1267:$J$1267,[133]LTM!$G$1454:$J$1461,[133]LTM!$J$1462,[133]LTM!$J$1463,[133]LTM!$G$1468:$J$1469,[133]LTM!$L$1469:$N$1469</definedName>
    <definedName name="hn.ConvertZeroUnhide1" hidden="1">[133]LTM!$G$1469:$J$1469,[133]LTM!$L$1469:$N$1469,[133]LTM!$H$1266:$J$1266</definedName>
    <definedName name="hn.Delete015" hidden="1">'[133]CREDIT STATS'!$B$9:$K$11,'[133]CREDIT STATS'!$O$11:$X$14,'[133]CREDIT STATS'!$B$25:$K$30,'[133]CREDIT STATS'!$O$25:$X$26</definedName>
    <definedName name="hn.DZ_MultByFXRates" hidden="1">[133]DropZone!$B$2:$I$118,[133]DropZone!$B$120:$I$132,[133]DropZone!$B$134:$I$136,[133]DropZone!$B$138:$I$146</definedName>
    <definedName name="hn.ExtDb" hidden="1">FALSE</definedName>
    <definedName name="hn.LTM_MultByFXRates" hidden="1">[133]LTM!$G$461:$N$477,[133]LTM!$G$480:$N$539,[133]LTM!$G$548:$N$667,[133]LTM!$G$676:$N$1266,[133]LTM!$G$1454:$N$1461,[133]LTM!$G$1463:$N$1465,[133]LTM!$G$1468:$N$1469</definedName>
    <definedName name="hn.ModelType" hidden="1">"DEAL"</definedName>
    <definedName name="hn.ModelVersion" hidden="1">1</definedName>
    <definedName name="hn.MultbyFXRates" hidden="1">[133]LTM!$G$461:$N$477,[133]LTM!$G$480:$N$539,[133]LTM!$G$548:$N$667,[133]LTM!$G$676:$N$1266,[133]LTM!$G$1454:$N$1461,[133]LTM!$G$1463:$N$1465,[133]LTM!$G$1468:$N$1469</definedName>
    <definedName name="hn.MultByFXRates1" hidden="1">[133]LTM!$G$461:$G$477,[133]LTM!$G$480:$G$539,[133]LTM!$G$548:$G$562,[133]LTM!$G$676:$G$840,[133]LTM!$G$1454:$G$1469</definedName>
    <definedName name="hn.MultByFXRates2" hidden="1">[133]LTM!$H$461:$H$477,[133]LTM!$H$480:$H$539,[133]LTM!$H$548:$H$667,[133]LTM!$H$676:$H$1266,[133]LTM!$H$1454:$H$1469</definedName>
    <definedName name="hn.MultByFXRates3" hidden="1">[133]LTM!$I$461:$I$477,[133]LTM!$I$480:$I$539,[133]LTM!$I$548:$I$667,[133]LTM!$I$676:$I$1266,[133]LTM!$I$1454:$I$1469</definedName>
    <definedName name="hn.MultbyFxrates4" hidden="1">[133]LTM!$J$461:$J$477,[133]LTM!$J$480:$J$539,[133]LTM!$J$548:$J$668,[133]LTM!$J$676:$J$1266,[133]LTM!$J$1454:$J$1461,[133]LTM!$J$1463:$J$1465,[133]LTM!$J$1468</definedName>
    <definedName name="hn.multbyfxrates5" hidden="1">[133]LTM!$L$461:$L$477,[133]LTM!$L$480:$L$539,[133]LTM!$L$548:$L$562,[133]LTM!$L$676:$L$840,[133]LTM!$L$1454:$L$1469</definedName>
    <definedName name="hn.multbyfxrates6" hidden="1">[133]LTM!$M$461:$M$477,[133]LTM!$M$480:$M$539,[133]LTM!$M$548:$M$668,[133]LTM!$M$676:$M$1266,[133]LTM!$M$1454:$M$1469</definedName>
    <definedName name="hn.multbyfxrates7" hidden="1">[133]LTM!$N$461:$N$477,[133]LTM!$N$480:$N$539,[133]LTM!$N$548:$N$667,[133]LTM!$N$676:$N$1266,[133]LTM!$N$1454:$N$1469</definedName>
    <definedName name="hn.MultByFXRatesBot1" hidden="1">[133]LTM!$G$676:$G$682,[133]LTM!$G$686,[133]LTM!$G$688:$G$694,[133]LTM!$G$699:$G$706,[133]LTM!$G$710:$G$714,[133]LTM!$G$717:$G$734,[133]LTM!$G$738,[133]LTM!$G$738,[133]LTM!$G$745:$G$751,[133]LTM!$G$840,[133]LTM!$G$1454:$G$1461,[133]LTM!$G$1468:$G$1469</definedName>
    <definedName name="hn.MultByFXRatesBot2" hidden="1">[133]LTM!$H$676:$H$682,[133]LTM!$H$686,[133]LTM!$H$688:$H$694,[133]LTM!$H$699:$H$706,[133]LTM!$H$710:$H$714,[133]LTM!$H$717:$H$734,[133]LTM!$H$738,[133]LTM!$H$745:$H$751,[133]LTM!$H$840,[133]LTM!$H$1266,[133]LTM!$H$1454:$H$1461,[133]LTM!$H$1468:$H$1469</definedName>
    <definedName name="hn.MultByFXRatesBot3" hidden="1">[133]LTM!$I$676:$I$682,[133]LTM!$I$686,[133]LTM!$I$688:$I$694,[133]LTM!$I$699:$I$706,[133]LTM!$I$710:$I$714,[133]LTM!$I$717:$I$734,[133]LTM!$I$738,[133]LTM!$I$745:$I$751,[133]LTM!$I$840,[133]LTM!$I$1266,[133]LTM!$I$1454:$I$1461,[133]LTM!$I$1468:$I$1469</definedName>
    <definedName name="hn.MultByFXRatesBot4" hidden="1">[133]LTM!$J$676:$J$682,[133]LTM!$J$686,[133]LTM!$J$688:$J$694,[133]LTM!$J$699:$J$706,[133]LTM!$J$710:$J$714,[133]LTM!$J$717:$J$734,[133]LTM!$J$738,[133]LTM!$J$745:$J$751,[133]LTM!$J$840,[133]LTM!$J$1266,[133]LTM!$J$1454:$J$1461,[133]LTM!$J$1463:$J$1465,[133]LTM!$J$1468</definedName>
    <definedName name="hn.MultByFXRatesBot5" hidden="1">[133]LTM!$L$676:$L$682,[133]LTM!$L$686,[133]LTM!$L$688:$L$694,[133]LTM!$L$699:$L$706,[133]LTM!$L$710:$L$714,[133]LTM!$L$717:$L$734,[133]LTM!$L$738,[133]LTM!$L$745:$L$751,[133]LTM!$L$837:$L$838,[133]LTM!$L$1454:$L$1458,[133]LTM!$L$1468:$L$1469</definedName>
    <definedName name="hn.MultByFXRatesBot6" hidden="1">[133]LTM!$M$676:$M$682,[133]LTM!$M$686,[133]LTM!$M$688:$M$694,[133]LTM!$M$699:$M$706,[133]LTM!$M$710:$M$714,[133]LTM!$M$717:$M$734,[133]LTM!$M$738,[133]LTM!$M$745:$M$751,[133]LTM!$M$837:$M$838,[133]LTM!$M$1454:$M$1458,[133]LTM!$M$1468:$M$1469</definedName>
    <definedName name="hn.MultByFXRatesBot7" hidden="1">[133]LTM!$N$676:$N$682,[133]LTM!$N$686,[133]LTM!$N$688:$N$694,[133]LTM!$N$699:$N$706,[133]LTM!$N$710:$N$714,[133]LTM!$N$717:$N$734,[133]LTM!$N$738,[133]LTM!$N$745:$N$751,[133]LTM!$N$837:$N$838,[133]LTM!$N$1454:$N$1458,[133]LTM!$N$1468:$N$1469</definedName>
    <definedName name="hn.MultByFXRatesTop1" hidden="1">[133]LTM!$G$461,[133]LTM!$G$463:$G$464,[133]LTM!$G$468:$G$469,[133]LTM!$G$473:$G$475,[133]LTM!$G$480,[133]LTM!$G$484:$G$485,[133]LTM!$G$490:$G$509,[133]LTM!$G$512,[133]LTM!$G$514:$G$518,[133]LTM!$G$525:$G$526,[133]LTM!$G$532:$G$537,[133]LTM!$G$560</definedName>
    <definedName name="hn.MultByFXRatesTop2" hidden="1">[133]LTM!$H$461,[133]LTM!$H$463:$H$464,[133]LTM!$H$468:$H$469,[133]LTM!$H$473:$H$475,[133]LTM!$H$480,[133]LTM!$H$484:$H$485,[133]LTM!$H$490:$H$509,[133]LTM!$H$512,[133]LTM!$H$514:$H$518,[133]LTM!$H$525:$H$526,[133]LTM!$H$532:$H$537,[133]LTM!$H$560,[133]LTM!$H$590:$H$591,[133]LTM!$H$614:$H$631,[133]LTM!$H$635:$H$636</definedName>
    <definedName name="hn.MultByFXRatesTop3" hidden="1">[133]LTM!$I$461,[133]LTM!$I$463:$I$464,[133]LTM!$I$468:$I$469,[133]LTM!$I$473:$I$475,[133]LTM!$I$480,[133]LTM!$I$484:$I$485,[133]LTM!$I$490:$I$509,[133]LTM!$I$512,[133]LTM!$I$514:$I$518,[133]LTM!$I$525:$I$526,[133]LTM!$I$532:$I$537,[133]LTM!$I$560,[133]LTM!$I$590:$I$591,[133]LTM!$I$614:$I$631,[133]LTM!$I$635:$I$636</definedName>
    <definedName name="hn.MultByFXRatesTop4" hidden="1">[133]LTM!$J$461,[133]LTM!$J$463:$J$464,[133]LTM!$J$468:$J$469,[133]LTM!$J$473:$J$475,[133]LTM!$J$480,[133]LTM!$J$484:$J$485,[133]LTM!$J$490:$J$509,[133]LTM!$J$512,[133]LTM!$J$514:$J$518,[133]LTM!$J$525:$J$526,[133]LTM!$J$532:$J$537,[133]LTM!$J$560,[133]LTM!$J$590:$J$591,[133]LTM!$J$614:$J$631,[133]LTM!$J$635:$J$636</definedName>
    <definedName name="hn.MultByFXRatesTop5" hidden="1">[133]LTM!$L$461,[133]LTM!$L$463:$L$464,[133]LTM!$L$468:$L$469,[133]LTM!$L$473:$L$475,[133]LTM!$L$480,[133]LTM!$L$484:$L$485,[133]LTM!$L$490:$L$509,[133]LTM!$L$512,[133]LTM!$L$514:$L$518,[133]LTM!$L$525:$L$526,[133]LTM!$L$532:$L$537,[133]LTM!$L$560</definedName>
    <definedName name="hn.MultByFXRatesTop6" hidden="1">[133]LTM!$M$461,[133]LTM!$M$463:$M$464,[133]LTM!$M$468:$M$469,[133]LTM!$M$473:$M$475,[133]LTM!$M$480,[133]LTM!$M$484:$M$485,[133]LTM!$M$490:$M$509,[133]LTM!$M$512,[133]LTM!$M$514:$M$518,[133]LTM!$M$525:$M$526,[133]LTM!$M$532:$M$537,[133]LTM!$M$560,[133]LTM!$M$590:$M$591,[133]LTM!$M$614:$M$631,[133]LTM!$M$635:$M$636</definedName>
    <definedName name="hn.MultByFXRatesTop7" hidden="1">[133]LTM!$N$461,[133]LTM!$N$463:$N$464,[133]LTM!$N$468:$N$469,[133]LTM!$N$473:$N$475,[133]LTM!$N$480,[133]LTM!$N$484:$N$485,[133]LTM!$N$490:$N$509,[133]LTM!$N$512,[133]LTM!$N$514:$N$518,[133]LTM!$N$525:$N$526,[133]LTM!$N$532:$N$537,[133]LTM!$N$560,[133]LTM!$N$590:$N$591,[133]LTM!$N$614:$N$631,[133]LTM!$N$635:$N$636</definedName>
    <definedName name="hn.NoUpload" hidden="1">0</definedName>
    <definedName name="hn.YearLabel" hidden="1">#REF!</definedName>
    <definedName name="hn_1" localSheetId="25">#REF!</definedName>
    <definedName name="hn_1" localSheetId="36">#REF!</definedName>
    <definedName name="hn_1" localSheetId="1">#REF!</definedName>
    <definedName name="hn_1" localSheetId="3">#REF!</definedName>
    <definedName name="hn_1" localSheetId="13">#REF!</definedName>
    <definedName name="hn_1">#REF!</definedName>
    <definedName name="hnt" localSheetId="25">#REF!</definedName>
    <definedName name="hnt" localSheetId="36">#REF!</definedName>
    <definedName name="hnt" localSheetId="2">#REF!</definedName>
    <definedName name="hnt" localSheetId="1">#REF!</definedName>
    <definedName name="hnt" localSheetId="3">#REF!</definedName>
    <definedName name="hnt" localSheetId="13">#REF!</definedName>
    <definedName name="hnt">#REF!</definedName>
    <definedName name="HOJA" localSheetId="2">#REF!</definedName>
    <definedName name="hoja">#REF!</definedName>
    <definedName name="HOJA1" localSheetId="25">#REF!</definedName>
    <definedName name="HOJA1" localSheetId="36">#REF!</definedName>
    <definedName name="HOJA1" localSheetId="1">#REF!</definedName>
    <definedName name="HOJA1" localSheetId="3">#REF!</definedName>
    <definedName name="HOJA1" localSheetId="13">#REF!</definedName>
    <definedName name="HOJA1">#REF!</definedName>
    <definedName name="HonoraProfesionales" localSheetId="25">#REF!</definedName>
    <definedName name="HonoraProfesionales" localSheetId="36">#REF!</definedName>
    <definedName name="HonoraProfesionales" localSheetId="17">#REF!</definedName>
    <definedName name="HonoraProfesionales" localSheetId="18">#REF!</definedName>
    <definedName name="HonoraProfesionales" localSheetId="1">#REF!</definedName>
    <definedName name="HonoraProfesionales" localSheetId="3">#REF!</definedName>
    <definedName name="HonoraProfesionales" localSheetId="13">#REF!</definedName>
    <definedName name="HonoraProfesionales">#REF!</definedName>
    <definedName name="HonoraTecnicos" localSheetId="25">#REF!</definedName>
    <definedName name="HonoraTecnicos" localSheetId="36">#REF!</definedName>
    <definedName name="HonoraTecnicos" localSheetId="17">#REF!</definedName>
    <definedName name="HonoraTecnicos" localSheetId="18">#REF!</definedName>
    <definedName name="HonoraTecnicos" localSheetId="1">#REF!</definedName>
    <definedName name="HonoraTecnicos" localSheetId="3">#REF!</definedName>
    <definedName name="HonoraTecnicos" localSheetId="13">#REF!</definedName>
    <definedName name="HonoraTecnicos">#REF!</definedName>
    <definedName name="horat" localSheetId="2">#REF!</definedName>
    <definedName name="horat">'[134]Itemes Renovación'!#REF!</definedName>
    <definedName name="hoy" hidden="1">#REF!</definedName>
    <definedName name="hp" localSheetId="25">#REF!</definedName>
    <definedName name="hp" localSheetId="36">#REF!</definedName>
    <definedName name="hp" localSheetId="1">#REF!</definedName>
    <definedName name="hp" localSheetId="3">#REF!</definedName>
    <definedName name="hp" localSheetId="13">#REF!</definedName>
    <definedName name="hp">#REF!</definedName>
    <definedName name="hqi" localSheetId="25">#REF!</definedName>
    <definedName name="hqi" localSheetId="36">#REF!</definedName>
    <definedName name="hqi" localSheetId="1">#REF!</definedName>
    <definedName name="hqi" localSheetId="3">#REF!</definedName>
    <definedName name="hqi" localSheetId="13">#REF!</definedName>
    <definedName name="hqi">#REF!</definedName>
    <definedName name="hreer" localSheetId="25">#REF!</definedName>
    <definedName name="hreer" localSheetId="36">#REF!</definedName>
    <definedName name="hreer" localSheetId="2" hidden="1">{"TAB1",#N/A,TRUE,"GENERAL";"TAB2",#N/A,TRUE,"GENERAL";"TAB3",#N/A,TRUE,"GENERAL";"TAB4",#N/A,TRUE,"GENERAL";"TAB5",#N/A,TRUE,"GENERAL"}</definedName>
    <definedName name="hreer" localSheetId="1">#REF!</definedName>
    <definedName name="hreer" localSheetId="3">#REF!</definedName>
    <definedName name="hreer" localSheetId="13">#REF!</definedName>
    <definedName name="hreer">#REF!</definedName>
    <definedName name="hreer_1" localSheetId="25">#REF!</definedName>
    <definedName name="hreer_1" localSheetId="36">#REF!</definedName>
    <definedName name="hreer_1" localSheetId="1">#REF!</definedName>
    <definedName name="hreer_1" localSheetId="3">#REF!</definedName>
    <definedName name="hreer_1" localSheetId="13">#REF!</definedName>
    <definedName name="hreer_1">#REF!</definedName>
    <definedName name="hrhth" localSheetId="25">#REF!</definedName>
    <definedName name="hrhth" localSheetId="36">#REF!</definedName>
    <definedName name="hrhth" localSheetId="2" hidden="1">{"TAB1",#N/A,TRUE,"GENERAL";"TAB2",#N/A,TRUE,"GENERAL";"TAB3",#N/A,TRUE,"GENERAL";"TAB4",#N/A,TRUE,"GENERAL";"TAB5",#N/A,TRUE,"GENERAL"}</definedName>
    <definedName name="hrhth" localSheetId="1">#REF!</definedName>
    <definedName name="hrhth" localSheetId="3">#REF!</definedName>
    <definedName name="hrhth" localSheetId="13">#REF!</definedName>
    <definedName name="hrhth">#REF!</definedName>
    <definedName name="hrhth_1" localSheetId="25">#REF!</definedName>
    <definedName name="hrhth_1" localSheetId="36">#REF!</definedName>
    <definedName name="hrhth_1" localSheetId="1">#REF!</definedName>
    <definedName name="hrhth_1" localSheetId="3">#REF!</definedName>
    <definedName name="hrhth_1" localSheetId="13">#REF!</definedName>
    <definedName name="hrhth_1">#REF!</definedName>
    <definedName name="hrthtrh" localSheetId="25">#REF!</definedName>
    <definedName name="hrthtrh" localSheetId="36">#REF!</definedName>
    <definedName name="hrthtrh" localSheetId="2" hidden="1">{"TAB1",#N/A,TRUE,"GENERAL";"TAB2",#N/A,TRUE,"GENERAL";"TAB3",#N/A,TRUE,"GENERAL";"TAB4",#N/A,TRUE,"GENERAL";"TAB5",#N/A,TRUE,"GENERAL"}</definedName>
    <definedName name="hrthtrh" localSheetId="1">#REF!</definedName>
    <definedName name="hrthtrh" localSheetId="3">#REF!</definedName>
    <definedName name="hrthtrh" localSheetId="13">#REF!</definedName>
    <definedName name="hrthtrh">#REF!</definedName>
    <definedName name="hrthtrh_1" localSheetId="25">#REF!</definedName>
    <definedName name="hrthtrh_1" localSheetId="36">#REF!</definedName>
    <definedName name="hrthtrh_1" localSheetId="1">#REF!</definedName>
    <definedName name="hrthtrh_1" localSheetId="3">#REF!</definedName>
    <definedName name="hrthtrh_1" localSheetId="13">#REF!</definedName>
    <definedName name="hrthtrh_1">#REF!</definedName>
    <definedName name="hsfg" localSheetId="25">#REF!</definedName>
    <definedName name="hsfg" localSheetId="36">#REF!</definedName>
    <definedName name="hsfg" localSheetId="2" hidden="1">{"via1",#N/A,TRUE,"general";"via2",#N/A,TRUE,"general";"via3",#N/A,TRUE,"general"}</definedName>
    <definedName name="hsfg" localSheetId="1">#REF!</definedName>
    <definedName name="hsfg" localSheetId="3">#REF!</definedName>
    <definedName name="hsfg" localSheetId="13">#REF!</definedName>
    <definedName name="hsfg">#REF!</definedName>
    <definedName name="hsfg_1" localSheetId="25">#REF!</definedName>
    <definedName name="hsfg_1" localSheetId="36">#REF!</definedName>
    <definedName name="hsfg_1" localSheetId="1">#REF!</definedName>
    <definedName name="hsfg_1" localSheetId="3">#REF!</definedName>
    <definedName name="hsfg_1" localSheetId="13">#REF!</definedName>
    <definedName name="hsfg_1">#REF!</definedName>
    <definedName name="ht" localSheetId="25">#REF!</definedName>
    <definedName name="ht" localSheetId="36">#REF!</definedName>
    <definedName name="ht" localSheetId="2">#REF!</definedName>
    <definedName name="ht" localSheetId="1">#REF!</definedName>
    <definedName name="ht" localSheetId="3">#REF!</definedName>
    <definedName name="ht" localSheetId="13">#REF!</definedName>
    <definedName name="ht">#REF!</definedName>
    <definedName name="hthdrf" localSheetId="25">#REF!</definedName>
    <definedName name="hthdrf" localSheetId="36">#REF!</definedName>
    <definedName name="hthdrf" localSheetId="2" hidden="1">{"TAB1",#N/A,TRUE,"GENERAL";"TAB2",#N/A,TRUE,"GENERAL";"TAB3",#N/A,TRUE,"GENERAL";"TAB4",#N/A,TRUE,"GENERAL";"TAB5",#N/A,TRUE,"GENERAL"}</definedName>
    <definedName name="hthdrf" localSheetId="1">#REF!</definedName>
    <definedName name="hthdrf" localSheetId="3">#REF!</definedName>
    <definedName name="hthdrf" localSheetId="13">#REF!</definedName>
    <definedName name="hthdrf">#REF!</definedName>
    <definedName name="hthdrf_1" localSheetId="25">#REF!</definedName>
    <definedName name="hthdrf_1" localSheetId="36">#REF!</definedName>
    <definedName name="hthdrf_1" localSheetId="1">#REF!</definedName>
    <definedName name="hthdrf_1" localSheetId="3">#REF!</definedName>
    <definedName name="hthdrf_1" localSheetId="13">#REF!</definedName>
    <definedName name="hthdrf_1">#REF!</definedName>
    <definedName name="htk" localSheetId="25">#REF!</definedName>
    <definedName name="htk" localSheetId="36">#REF!</definedName>
    <definedName name="htk" localSheetId="2">#REF!</definedName>
    <definedName name="htk" localSheetId="1">#REF!</definedName>
    <definedName name="htk" localSheetId="3">#REF!</definedName>
    <definedName name="htk" localSheetId="13">#REF!</definedName>
    <definedName name="htk">#REF!</definedName>
    <definedName name="htryrt7" localSheetId="25">#REF!</definedName>
    <definedName name="htryrt7" localSheetId="36">#REF!</definedName>
    <definedName name="htryrt7" localSheetId="2" hidden="1">{"via1",#N/A,TRUE,"general";"via2",#N/A,TRUE,"general";"via3",#N/A,TRUE,"general"}</definedName>
    <definedName name="htryrt7" localSheetId="1">#REF!</definedName>
    <definedName name="htryrt7" localSheetId="3">#REF!</definedName>
    <definedName name="htryrt7" localSheetId="13">#REF!</definedName>
    <definedName name="htryrt7">#REF!</definedName>
    <definedName name="htryrt7_1" localSheetId="25">#REF!</definedName>
    <definedName name="htryrt7_1" localSheetId="36">#REF!</definedName>
    <definedName name="htryrt7_1" localSheetId="1">#REF!</definedName>
    <definedName name="htryrt7_1" localSheetId="3">#REF!</definedName>
    <definedName name="htryrt7_1" localSheetId="13">#REF!</definedName>
    <definedName name="htryrt7_1">#REF!</definedName>
    <definedName name="hyhjop" localSheetId="25">#REF!</definedName>
    <definedName name="hyhjop" localSheetId="36">#REF!</definedName>
    <definedName name="hyhjop" localSheetId="2" hidden="1">{"TAB1",#N/A,TRUE,"GENERAL";"TAB2",#N/A,TRUE,"GENERAL";"TAB3",#N/A,TRUE,"GENERAL";"TAB4",#N/A,TRUE,"GENERAL";"TAB5",#N/A,TRUE,"GENERAL"}</definedName>
    <definedName name="hyhjop" localSheetId="1">#REF!</definedName>
    <definedName name="hyhjop" localSheetId="3">#REF!</definedName>
    <definedName name="hyhjop" localSheetId="13">#REF!</definedName>
    <definedName name="hyhjop">#REF!</definedName>
    <definedName name="hyhjop_1" localSheetId="25">#REF!</definedName>
    <definedName name="hyhjop_1" localSheetId="36">#REF!</definedName>
    <definedName name="hyhjop_1" localSheetId="1">#REF!</definedName>
    <definedName name="hyhjop_1" localSheetId="3">#REF!</definedName>
    <definedName name="hyhjop_1" localSheetId="13">#REF!</definedName>
    <definedName name="hyhjop_1">#REF!</definedName>
    <definedName name="hyhyh" localSheetId="25">#REF!</definedName>
    <definedName name="hyhyh" localSheetId="36">#REF!</definedName>
    <definedName name="hyhyh" localSheetId="2" hidden="1">{"TAB1",#N/A,TRUE,"GENERAL";"TAB2",#N/A,TRUE,"GENERAL";"TAB3",#N/A,TRUE,"GENERAL";"TAB4",#N/A,TRUE,"GENERAL";"TAB5",#N/A,TRUE,"GENERAL"}</definedName>
    <definedName name="hyhyh" localSheetId="1">#REF!</definedName>
    <definedName name="hyhyh" localSheetId="3">#REF!</definedName>
    <definedName name="hyhyh" localSheetId="13">#REF!</definedName>
    <definedName name="hyhyh">#REF!</definedName>
    <definedName name="hyhyh_1" localSheetId="25">#REF!</definedName>
    <definedName name="hyhyh_1" localSheetId="36">#REF!</definedName>
    <definedName name="hyhyh_1" localSheetId="1">#REF!</definedName>
    <definedName name="hyhyh_1" localSheetId="3">#REF!</definedName>
    <definedName name="hyhyh_1" localSheetId="13">#REF!</definedName>
    <definedName name="hyhyh_1">#REF!</definedName>
    <definedName name="HYT" localSheetId="25">#REF!</definedName>
    <definedName name="HYT" localSheetId="36">#REF!</definedName>
    <definedName name="HYT" localSheetId="2">#REF!</definedName>
    <definedName name="HYT" localSheetId="1">#REF!</definedName>
    <definedName name="HYT" localSheetId="3">#REF!</definedName>
    <definedName name="HYT" localSheetId="13">#REF!</definedName>
    <definedName name="HYT">#REF!</definedName>
    <definedName name="hytirs" localSheetId="25">#REF!</definedName>
    <definedName name="hytirs" localSheetId="36">#REF!</definedName>
    <definedName name="hytirs" localSheetId="2" hidden="1">{"via1",#N/A,TRUE,"general";"via2",#N/A,TRUE,"general";"via3",#N/A,TRUE,"general"}</definedName>
    <definedName name="hytirs" localSheetId="1">#REF!</definedName>
    <definedName name="hytirs" localSheetId="3">#REF!</definedName>
    <definedName name="hytirs" localSheetId="13">#REF!</definedName>
    <definedName name="hytirs">#REF!</definedName>
    <definedName name="hytirs_1" localSheetId="25">#REF!</definedName>
    <definedName name="hytirs_1" localSheetId="36">#REF!</definedName>
    <definedName name="hytirs_1" localSheetId="1">#REF!</definedName>
    <definedName name="hytirs_1" localSheetId="3">#REF!</definedName>
    <definedName name="hytirs_1" localSheetId="13">#REF!</definedName>
    <definedName name="hytirs_1">#REF!</definedName>
    <definedName name="i" localSheetId="17">#REF!</definedName>
    <definedName name="i" localSheetId="18">#REF!</definedName>
    <definedName name="i" localSheetId="19">#REF!</definedName>
    <definedName name="i" localSheetId="14">#REF!</definedName>
    <definedName name="i" localSheetId="15">#REF!</definedName>
    <definedName name="I" localSheetId="2">#REF!</definedName>
    <definedName name="I" localSheetId="16">[35]PRECIOS!$G$2</definedName>
    <definedName name="I">[65]Hoja1!$G$2</definedName>
    <definedName name="i8i" localSheetId="25">#REF!</definedName>
    <definedName name="i8i" localSheetId="36">#REF!</definedName>
    <definedName name="i8i" localSheetId="2" hidden="1">{"TAB1",#N/A,TRUE,"GENERAL";"TAB2",#N/A,TRUE,"GENERAL";"TAB3",#N/A,TRUE,"GENERAL";"TAB4",#N/A,TRUE,"GENERAL";"TAB5",#N/A,TRUE,"GENERAL"}</definedName>
    <definedName name="i8i" localSheetId="1">#REF!</definedName>
    <definedName name="i8i" localSheetId="3">#REF!</definedName>
    <definedName name="i8i" localSheetId="13">#REF!</definedName>
    <definedName name="i8i">#REF!</definedName>
    <definedName name="i8i_1" localSheetId="25">#REF!</definedName>
    <definedName name="i8i_1" localSheetId="36">#REF!</definedName>
    <definedName name="i8i_1" localSheetId="1">#REF!</definedName>
    <definedName name="i8i_1" localSheetId="3">#REF!</definedName>
    <definedName name="i8i_1" localSheetId="13">#REF!</definedName>
    <definedName name="i8i_1">#REF!</definedName>
    <definedName name="id" localSheetId="25">#REF!</definedName>
    <definedName name="id" localSheetId="36">#REF!</definedName>
    <definedName name="id" localSheetId="2">#REF!</definedName>
    <definedName name="id" localSheetId="1">#REF!</definedName>
    <definedName name="id" localSheetId="3">#REF!</definedName>
    <definedName name="id" localSheetId="13">#REF!</definedName>
    <definedName name="id" localSheetId="16">#REF!</definedName>
    <definedName name="id">#REF!</definedName>
    <definedName name="IF" localSheetId="25">'[76]A. P. U.'!#REF!</definedName>
    <definedName name="IF" localSheetId="36">'[76]A. P. U.'!#REF!</definedName>
    <definedName name="IF" localSheetId="2">#REF!</definedName>
    <definedName name="IF" localSheetId="1">'[76]A. P. U.'!#REF!</definedName>
    <definedName name="IF" localSheetId="3">'[76]A. P. U.'!#REF!</definedName>
    <definedName name="IF" localSheetId="13">'[76]A. P. U.'!#REF!</definedName>
    <definedName name="IF" localSheetId="16">'[76]A. P. U.'!#REF!</definedName>
    <definedName name="IF">'[76]A. P. U.'!#REF!</definedName>
    <definedName name="ig" localSheetId="25">#REF!</definedName>
    <definedName name="ig" localSheetId="36">#REF!</definedName>
    <definedName name="ig" localSheetId="2">#REF!</definedName>
    <definedName name="ig" localSheetId="1">#REF!</definedName>
    <definedName name="ig" localSheetId="3">#REF!</definedName>
    <definedName name="ig" localSheetId="13">#REF!</definedName>
    <definedName name="ig" localSheetId="16">#REF!</definedName>
    <definedName name="ig">#REF!</definedName>
    <definedName name="ii" localSheetId="25">#REF!</definedName>
    <definedName name="ii" localSheetId="36">#REF!</definedName>
    <definedName name="ii" localSheetId="2" hidden="1">{"TAB1",#N/A,TRUE,"GENERAL";"TAB2",#N/A,TRUE,"GENERAL";"TAB3",#N/A,TRUE,"GENERAL";"TAB4",#N/A,TRUE,"GENERAL";"TAB5",#N/A,TRUE,"GENERAL"}</definedName>
    <definedName name="ii" localSheetId="1">#REF!</definedName>
    <definedName name="ii" localSheetId="3">#REF!</definedName>
    <definedName name="ii" localSheetId="13">#REF!</definedName>
    <definedName name="ii">#REF!</definedName>
    <definedName name="ii_1" localSheetId="25">#REF!</definedName>
    <definedName name="ii_1" localSheetId="36">#REF!</definedName>
    <definedName name="ii_1" localSheetId="1">#REF!</definedName>
    <definedName name="ii_1" localSheetId="3">#REF!</definedName>
    <definedName name="ii_1" localSheetId="13">#REF!</definedName>
    <definedName name="ii_1">#REF!</definedName>
    <definedName name="iii" localSheetId="25">#REF!</definedName>
    <definedName name="iii" localSheetId="36">#REF!</definedName>
    <definedName name="iii" localSheetId="2" hidden="1">{"via1",#N/A,TRUE,"general";"via2",#N/A,TRUE,"general";"via3",#N/A,TRUE,"general"}</definedName>
    <definedName name="iii" localSheetId="1">#REF!</definedName>
    <definedName name="iii" localSheetId="3">#REF!</definedName>
    <definedName name="iii" localSheetId="13">#REF!</definedName>
    <definedName name="iii">#REF!</definedName>
    <definedName name="iii_1" localSheetId="25">#REF!</definedName>
    <definedName name="iii_1" localSheetId="36">#REF!</definedName>
    <definedName name="iii_1" localSheetId="1">#REF!</definedName>
    <definedName name="iii_1" localSheetId="3">#REF!</definedName>
    <definedName name="iii_1" localSheetId="13">#REF!</definedName>
    <definedName name="iii_1">#REF!</definedName>
    <definedName name="iiii" localSheetId="25">#REF!</definedName>
    <definedName name="iiii" localSheetId="36">#REF!</definedName>
    <definedName name="iiii" localSheetId="2" hidden="1">{"via1",#N/A,TRUE,"general";"via2",#N/A,TRUE,"general";"via3",#N/A,TRUE,"general"}</definedName>
    <definedName name="iiii" localSheetId="1">#REF!</definedName>
    <definedName name="iiii" localSheetId="3">#REF!</definedName>
    <definedName name="iiii" localSheetId="13">#REF!</definedName>
    <definedName name="iiii">#REF!</definedName>
    <definedName name="iiii_1" localSheetId="25">#REF!</definedName>
    <definedName name="iiii_1" localSheetId="36">#REF!</definedName>
    <definedName name="iiii_1" localSheetId="1">#REF!</definedName>
    <definedName name="iiii_1" localSheetId="3">#REF!</definedName>
    <definedName name="iiii_1" localSheetId="13">#REF!</definedName>
    <definedName name="iiii_1">#REF!</definedName>
    <definedName name="iiiiiiik" localSheetId="25">#REF!</definedName>
    <definedName name="iiiiiiik" localSheetId="36">#REF!</definedName>
    <definedName name="iiiiiiik" localSheetId="2" hidden="1">{"via1",#N/A,TRUE,"general";"via2",#N/A,TRUE,"general";"via3",#N/A,TRUE,"general"}</definedName>
    <definedName name="iiiiiiik" localSheetId="1">#REF!</definedName>
    <definedName name="iiiiiiik" localSheetId="3">#REF!</definedName>
    <definedName name="iiiiiiik" localSheetId="13">#REF!</definedName>
    <definedName name="iiiiiiik">#REF!</definedName>
    <definedName name="iiiiiiik_1" localSheetId="25">#REF!</definedName>
    <definedName name="iiiiiiik_1" localSheetId="36">#REF!</definedName>
    <definedName name="iiiiiiik_1" localSheetId="1">#REF!</definedName>
    <definedName name="iiiiiiik_1" localSheetId="3">#REF!</definedName>
    <definedName name="iiiiiiik_1" localSheetId="13">#REF!</definedName>
    <definedName name="iiiiiiik_1">#REF!</definedName>
    <definedName name="iiiiuh" localSheetId="25">#REF!</definedName>
    <definedName name="iiiiuh" localSheetId="36">#REF!</definedName>
    <definedName name="iiiiuh" localSheetId="2" hidden="1">{"TAB1",#N/A,TRUE,"GENERAL";"TAB2",#N/A,TRUE,"GENERAL";"TAB3",#N/A,TRUE,"GENERAL";"TAB4",#N/A,TRUE,"GENERAL";"TAB5",#N/A,TRUE,"GENERAL"}</definedName>
    <definedName name="iiiiuh" localSheetId="1">#REF!</definedName>
    <definedName name="iiiiuh" localSheetId="3">#REF!</definedName>
    <definedName name="iiiiuh" localSheetId="13">#REF!</definedName>
    <definedName name="iiiiuh">#REF!</definedName>
    <definedName name="iiiiuh_1" localSheetId="25">#REF!</definedName>
    <definedName name="iiiiuh_1" localSheetId="36">#REF!</definedName>
    <definedName name="iiiiuh_1" localSheetId="1">#REF!</definedName>
    <definedName name="iiiiuh_1" localSheetId="3">#REF!</definedName>
    <definedName name="iiiiuh_1" localSheetId="13">#REF!</definedName>
    <definedName name="iiiiuh_1">#REF!</definedName>
    <definedName name="ik" localSheetId="25">#REF!</definedName>
    <definedName name="ik" localSheetId="36">#REF!</definedName>
    <definedName name="ik" localSheetId="2">#REF!</definedName>
    <definedName name="ik" localSheetId="1">#REF!</definedName>
    <definedName name="ik" localSheetId="3">#REF!</definedName>
    <definedName name="ik" localSheetId="13">#REF!</definedName>
    <definedName name="ik">#REF!</definedName>
    <definedName name="ikj" localSheetId="25">#REF!</definedName>
    <definedName name="ikj" localSheetId="36">#REF!</definedName>
    <definedName name="ikj" localSheetId="2">#REF!</definedName>
    <definedName name="ikj" localSheetId="1">#REF!</definedName>
    <definedName name="ikj" localSheetId="3">#REF!</definedName>
    <definedName name="ikj" localSheetId="13">#REF!</definedName>
    <definedName name="ikj">#REF!</definedName>
    <definedName name="iktgvfmu" localSheetId="25">#REF!</definedName>
    <definedName name="iktgvfmu" localSheetId="36">#REF!</definedName>
    <definedName name="iktgvfmu" localSheetId="2" hidden="1">{"TAB1",#N/A,TRUE,"GENERAL";"TAB2",#N/A,TRUE,"GENERAL";"TAB3",#N/A,TRUE,"GENERAL";"TAB4",#N/A,TRUE,"GENERAL";"TAB5",#N/A,TRUE,"GENERAL"}</definedName>
    <definedName name="iktgvfmu" localSheetId="1">#REF!</definedName>
    <definedName name="iktgvfmu" localSheetId="3">#REF!</definedName>
    <definedName name="iktgvfmu" localSheetId="13">#REF!</definedName>
    <definedName name="iktgvfmu">#REF!</definedName>
    <definedName name="iktgvfmu_1" localSheetId="25">#REF!</definedName>
    <definedName name="iktgvfmu_1" localSheetId="36">#REF!</definedName>
    <definedName name="iktgvfmu_1" localSheetId="1">#REF!</definedName>
    <definedName name="iktgvfmu_1" localSheetId="3">#REF!</definedName>
    <definedName name="iktgvfmu_1" localSheetId="13">#REF!</definedName>
    <definedName name="iktgvfmu_1">#REF!</definedName>
    <definedName name="im">[42]MATERIALES!$H$5</definedName>
    <definedName name="IMP" localSheetId="25">#REF!</definedName>
    <definedName name="IMP" localSheetId="36">#REF!</definedName>
    <definedName name="IMP" localSheetId="17">#REF!</definedName>
    <definedName name="IMP" localSheetId="18">#REF!</definedName>
    <definedName name="IMP" localSheetId="19">#REF!</definedName>
    <definedName name="IMP" localSheetId="14">#REF!</definedName>
    <definedName name="IMP" localSheetId="15">#REF!</definedName>
    <definedName name="IMP">#REF!</definedName>
    <definedName name="Impacto" localSheetId="17">#REF!</definedName>
    <definedName name="Impacto" localSheetId="18">#REF!</definedName>
    <definedName name="Impacto" localSheetId="19">#REF!</definedName>
    <definedName name="Impacto" localSheetId="14">#REF!</definedName>
    <definedName name="Impacto" localSheetId="15">#REF!</definedName>
    <definedName name="Impacto" localSheetId="16">#REF!</definedName>
    <definedName name="impacto">'[41]Indicadores de Impacto'!$B$2:$B$1479</definedName>
    <definedName name="ImpPolizasConsultoria" localSheetId="25">#REF!</definedName>
    <definedName name="ImpPolizasConsultoria" localSheetId="36">#REF!</definedName>
    <definedName name="ImpPolizasConsultoria" localSheetId="17">#REF!</definedName>
    <definedName name="ImpPolizasConsultoria" localSheetId="18">#REF!</definedName>
    <definedName name="ImpPolizasConsultoria" localSheetId="1">#REF!</definedName>
    <definedName name="ImpPolizasConsultoria" localSheetId="3">#REF!</definedName>
    <definedName name="ImpPolizasConsultoria" localSheetId="13">#REF!</definedName>
    <definedName name="ImpPolizasConsultoria">#REF!</definedName>
    <definedName name="ImpPolizasObra" localSheetId="25">#REF!</definedName>
    <definedName name="ImpPolizasObra" localSheetId="36">#REF!</definedName>
    <definedName name="ImpPolizasObra" localSheetId="17">#REF!</definedName>
    <definedName name="ImpPolizasObra" localSheetId="18">#REF!</definedName>
    <definedName name="ImpPolizasObra" localSheetId="1">#REF!</definedName>
    <definedName name="ImpPolizasObra" localSheetId="3">#REF!</definedName>
    <definedName name="ImpPolizasObra" localSheetId="13">#REF!</definedName>
    <definedName name="ImpPolizasObra">#REF!</definedName>
    <definedName name="Imprev">#REF!</definedName>
    <definedName name="Imprimir_área_IM_1" localSheetId="25">#REF!</definedName>
    <definedName name="Imprimir_área_IM_1" localSheetId="36">#REF!</definedName>
    <definedName name="Imprimir_área_IM_1">#REF!</definedName>
    <definedName name="Incomepb" hidden="1">#REF!</definedName>
    <definedName name="Increm">#REF!</definedName>
    <definedName name="incrustaciones">[39]Unitarios!$B$57</definedName>
    <definedName name="indicador">'[112]PR-04'!$S$1:$S$2</definedName>
    <definedName name="inf" localSheetId="25">#REF!</definedName>
    <definedName name="inf" localSheetId="36">#REF!</definedName>
    <definedName name="inf" localSheetId="1">#REF!</definedName>
    <definedName name="inf" localSheetId="3">#REF!</definedName>
    <definedName name="inf" localSheetId="13">#REF!</definedName>
    <definedName name="inf" localSheetId="16">#REF!</definedName>
    <definedName name="inf">#REF!</definedName>
    <definedName name="inf___0">#REF!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G" localSheetId="25">#REF!</definedName>
    <definedName name="INFG" localSheetId="36">#REF!</definedName>
    <definedName name="INFG" localSheetId="1">#REF!</definedName>
    <definedName name="INFG" localSheetId="3">#REF!</definedName>
    <definedName name="INFG" localSheetId="13">#REF!</definedName>
    <definedName name="INFG" localSheetId="16">#REF!</definedName>
    <definedName name="INFG">#REF!</definedName>
    <definedName name="infor" localSheetId="25">#REF!</definedName>
    <definedName name="infor" localSheetId="36">#REF!</definedName>
    <definedName name="infor" localSheetId="1">#REF!</definedName>
    <definedName name="infor" localSheetId="3">#REF!</definedName>
    <definedName name="infor" localSheetId="13">#REF!</definedName>
    <definedName name="infor">#REF!</definedName>
    <definedName name="Ingeo1" localSheetId="2">#REF!</definedName>
    <definedName name="Ingeo1" localSheetId="16">[17]Sábana!#REF!</definedName>
    <definedName name="Ingeo1">[17]Sábana!#REF!</definedName>
    <definedName name="Ingeo2" localSheetId="2">#REF!</definedName>
    <definedName name="Ingeo2">[17]Sábana!#REF!</definedName>
    <definedName name="Ingeo3" localSheetId="2">#REF!</definedName>
    <definedName name="Ingeo3">[17]Sábana!#REF!</definedName>
    <definedName name="INICIA">#REF!</definedName>
    <definedName name="Inlin1" localSheetId="2">#REF!</definedName>
    <definedName name="Inlin1">[17]Sábana!#REF!</definedName>
    <definedName name="Inlin2" localSheetId="2">#REF!</definedName>
    <definedName name="Inlin2">[17]Sábana!#REF!</definedName>
    <definedName name="Inlin3" localSheetId="2">#REF!</definedName>
    <definedName name="Inlin3">[17]Sábana!#REF!</definedName>
    <definedName name="InMB1" localSheetId="2">#REF!</definedName>
    <definedName name="InMB1">[17]Sábana!#REF!</definedName>
    <definedName name="InMB2" localSheetId="2">#REF!</definedName>
    <definedName name="InMB2">[17]Sábana!#REF!</definedName>
    <definedName name="InMB3" localSheetId="2">#REF!</definedName>
    <definedName name="InMB3">[17]Sábana!#REF!</definedName>
    <definedName name="Instalacion" localSheetId="25">#REF!</definedName>
    <definedName name="Instalacion" localSheetId="36">#REF!</definedName>
    <definedName name="Instalacion" localSheetId="17">#REF!</definedName>
    <definedName name="Instalacion" localSheetId="18">#REF!</definedName>
    <definedName name="Instalacion" localSheetId="1">#REF!</definedName>
    <definedName name="Instalacion" localSheetId="3">#REF!</definedName>
    <definedName name="Instalacion" localSheetId="13">#REF!</definedName>
    <definedName name="Instalacion" localSheetId="16">#REF!</definedName>
    <definedName name="Instalacion">#REF!</definedName>
    <definedName name="INSUMO" localSheetId="16">VLOOKUP(#REF!,[107]Insumos!$D:$E,2,FALSE)</definedName>
    <definedName name="INSUMO">VLOOKUP([81]apu!$B1,[81]Insumos!$D$1:$E$65536,2,FALSE)</definedName>
    <definedName name="Insumos" localSheetId="17">#REF!</definedName>
    <definedName name="Insumos" localSheetId="18">#REF!</definedName>
    <definedName name="Insumos" localSheetId="19">#REF!</definedName>
    <definedName name="Insumos" localSheetId="14">#REF!</definedName>
    <definedName name="Insumos" localSheetId="15">#REF!</definedName>
    <definedName name="INSUMOS" localSheetId="2">#REF!</definedName>
    <definedName name="INSUMOS" localSheetId="16">#REF!</definedName>
    <definedName name="INSUMOS">[135]Insumos!$A$1:$A$859</definedName>
    <definedName name="INSUMOS_LISTA">[136]INSUMOS!$C$13:$C$1902</definedName>
    <definedName name="Int" localSheetId="25">#REF!</definedName>
    <definedName name="Int" localSheetId="36">#REF!</definedName>
    <definedName name="Int" localSheetId="1">#REF!</definedName>
    <definedName name="Int" localSheetId="3">#REF!</definedName>
    <definedName name="Int" localSheetId="13">#REF!</definedName>
    <definedName name="Int">#REF!</definedName>
    <definedName name="intensidad">[137]Listado!$AE$2:$AE$4</definedName>
    <definedName name="Interest_Rate" localSheetId="25">#REF!</definedName>
    <definedName name="Interest_Rate" localSheetId="36">#REF!</definedName>
    <definedName name="Interest_Rate" localSheetId="1">#REF!</definedName>
    <definedName name="Interest_Rate" localSheetId="3">#REF!</definedName>
    <definedName name="Interest_Rate" localSheetId="13">#REF!</definedName>
    <definedName name="Interest_Rate">#REF!</definedName>
    <definedName name="Interventor" localSheetId="17">[90]Datos!$B$5</definedName>
    <definedName name="Interventor" localSheetId="18">[90]Datos!$B$5</definedName>
    <definedName name="Interventor" localSheetId="19">[90]Datos!$B$5</definedName>
    <definedName name="Interventor" localSheetId="14">[90]Datos!$B$5</definedName>
    <definedName name="Interventor" localSheetId="15">[90]Datos!$B$5</definedName>
    <definedName name="Interventor">[91]Datos!$B$5</definedName>
    <definedName name="INV_11" localSheetId="2">#REF!</definedName>
    <definedName name="INV_11" localSheetId="16">'[138]PR 1'!$A$2:$N$655</definedName>
    <definedName name="INV_11">'[139]PR 1'!$A$2:$N$655</definedName>
    <definedName name="Io" localSheetId="25">#REF!</definedName>
    <definedName name="Io" localSheetId="36">#REF!</definedName>
    <definedName name="Io" localSheetId="1">#REF!</definedName>
    <definedName name="Io" localSheetId="3">#REF!</definedName>
    <definedName name="Io" localSheetId="13">#REF!</definedName>
    <definedName name="io" localSheetId="16">#REF!</definedName>
    <definedName name="Io">#REF!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25">#REF!</definedName>
    <definedName name="ir" localSheetId="36">#REF!</definedName>
    <definedName name="ir" localSheetId="1">#REF!</definedName>
    <definedName name="ir" localSheetId="3">#REF!</definedName>
    <definedName name="ir" localSheetId="13">#REF!</definedName>
    <definedName name="ir" localSheetId="16">#REF!</definedName>
    <definedName name="ir">#REF!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 localSheetId="25">#REF!</definedName>
    <definedName name="it." localSheetId="36">#REF!</definedName>
    <definedName name="it." localSheetId="1">#REF!</definedName>
    <definedName name="it." localSheetId="3">#REF!</definedName>
    <definedName name="it." localSheetId="13">#REF!</definedName>
    <definedName name="it.">#REF!</definedName>
    <definedName name="ITEM" localSheetId="25">#REF!</definedName>
    <definedName name="ITEM" localSheetId="36">#REF!</definedName>
    <definedName name="item" localSheetId="17">[98]PRESUPUESTO!$A$10:$G$830</definedName>
    <definedName name="item" localSheetId="18">[98]PRESUPUESTO!$A$10:$G$830</definedName>
    <definedName name="item" localSheetId="19">[98]PRESUPUESTO!$A$10:$G$830</definedName>
    <definedName name="item" localSheetId="14">[98]PRESUPUESTO!$A$10:$G$830</definedName>
    <definedName name="item" localSheetId="15">[98]PRESUPUESTO!$A$10:$G$830</definedName>
    <definedName name="ITEM" localSheetId="2">#REF!</definedName>
    <definedName name="ITEM" localSheetId="1">#REF!</definedName>
    <definedName name="ITEM" localSheetId="3">#REF!</definedName>
    <definedName name="ITEM" localSheetId="13">#REF!</definedName>
    <definedName name="ITEM" localSheetId="16">#REF!</definedName>
    <definedName name="ITEM">#REF!</definedName>
    <definedName name="ITEM1" localSheetId="25">#REF!</definedName>
    <definedName name="ITEM1" localSheetId="36">#REF!</definedName>
    <definedName name="ITEM1" localSheetId="1">#REF!</definedName>
    <definedName name="ITEM1" localSheetId="3">#REF!</definedName>
    <definedName name="ITEM1" localSheetId="13">#REF!</definedName>
    <definedName name="ITEM1">#REF!</definedName>
    <definedName name="ITEM15" localSheetId="25">#REF!</definedName>
    <definedName name="ITEM15" localSheetId="36">#REF!</definedName>
    <definedName name="ITEM15" localSheetId="1">#REF!</definedName>
    <definedName name="ITEM15" localSheetId="3">#REF!</definedName>
    <definedName name="ITEM15" localSheetId="13">#REF!</definedName>
    <definedName name="ITEM15">#REF!</definedName>
    <definedName name="ITEM2" localSheetId="25">#REF!</definedName>
    <definedName name="ITEM2" localSheetId="36">#REF!</definedName>
    <definedName name="ITEM2" localSheetId="1">#REF!</definedName>
    <definedName name="ITEM2" localSheetId="3">#REF!</definedName>
    <definedName name="ITEM2" localSheetId="13">#REF!</definedName>
    <definedName name="ITEM2">#REF!</definedName>
    <definedName name="ITEM2.10" localSheetId="17">[108]APU!$E$14843</definedName>
    <definedName name="ITEM2.10" localSheetId="18">[108]APU!$E$14843</definedName>
    <definedName name="ITEM2.10" localSheetId="19">[108]APU!$E$14843</definedName>
    <definedName name="ITEM2.10" localSheetId="14">[108]APU!$E$14843</definedName>
    <definedName name="ITEM2.10" localSheetId="15">[108]APU!$E$14843</definedName>
    <definedName name="ITEM2.10">[109]APU!$E$14843</definedName>
    <definedName name="ITEM2.11" localSheetId="17">[108]APU!$E$14904</definedName>
    <definedName name="ITEM2.11" localSheetId="18">[108]APU!$E$14904</definedName>
    <definedName name="ITEM2.11" localSheetId="19">[108]APU!$E$14904</definedName>
    <definedName name="ITEM2.11" localSheetId="14">[108]APU!$E$14904</definedName>
    <definedName name="ITEM2.11" localSheetId="15">[108]APU!$E$14904</definedName>
    <definedName name="ITEM2.11">[109]APU!$E$14904</definedName>
    <definedName name="ITEM2.12" localSheetId="17">[108]APU!$E$14965</definedName>
    <definedName name="ITEM2.12" localSheetId="18">[108]APU!$E$14965</definedName>
    <definedName name="ITEM2.12" localSheetId="19">[108]APU!$E$14965</definedName>
    <definedName name="ITEM2.12" localSheetId="14">[108]APU!$E$14965</definedName>
    <definedName name="ITEM2.12" localSheetId="15">[108]APU!$E$14965</definedName>
    <definedName name="ITEM2.12">[109]APU!$E$14965</definedName>
    <definedName name="ITEM201.1" localSheetId="2">#REF!</definedName>
    <definedName name="ITEM201.1" localSheetId="16">#REF!</definedName>
    <definedName name="ITEM201.1">#REF!</definedName>
    <definedName name="ITEM201.2" localSheetId="2">#REF!</definedName>
    <definedName name="ITEM201.2">#REF!</definedName>
    <definedName name="ITEM201.3">#REF!</definedName>
    <definedName name="ITEM210.2">#REF!</definedName>
    <definedName name="ITEM210.3">#REF!</definedName>
    <definedName name="ITEM211.1">#REF!</definedName>
    <definedName name="ITEM220.1">#REF!</definedName>
    <definedName name="ITEM222" localSheetId="2">#REF!</definedName>
    <definedName name="ITEM222">'[53]1'!#REF!</definedName>
    <definedName name="ITEM230" localSheetId="2">#REF!</definedName>
    <definedName name="ITEM230" localSheetId="16">#REF!</definedName>
    <definedName name="ITEM230">#REF!</definedName>
    <definedName name="ITEM3" localSheetId="25">#REF!</definedName>
    <definedName name="ITEM3" localSheetId="36">#REF!</definedName>
    <definedName name="ITEM3" localSheetId="1">#REF!</definedName>
    <definedName name="ITEM3" localSheetId="3">#REF!</definedName>
    <definedName name="ITEM3" localSheetId="13">#REF!</definedName>
    <definedName name="ITEM3">#REF!</definedName>
    <definedName name="ITEM3.15" localSheetId="17">[108]APU!$E$8621</definedName>
    <definedName name="ITEM3.15" localSheetId="18">[108]APU!$E$8621</definedName>
    <definedName name="ITEM3.15" localSheetId="19">[108]APU!$E$8621</definedName>
    <definedName name="ITEM3.15" localSheetId="14">[108]APU!$E$8621</definedName>
    <definedName name="ITEM3.15" localSheetId="15">[108]APU!$E$8621</definedName>
    <definedName name="ITEM3.15">[109]APU!$E$8621</definedName>
    <definedName name="ITEM3.16" localSheetId="17">[108]APU!$E$8682</definedName>
    <definedName name="ITEM3.16" localSheetId="18">[108]APU!$E$8682</definedName>
    <definedName name="ITEM3.16" localSheetId="19">[108]APU!$E$8682</definedName>
    <definedName name="ITEM3.16" localSheetId="14">[108]APU!$E$8682</definedName>
    <definedName name="ITEM3.16" localSheetId="15">[108]APU!$E$8682</definedName>
    <definedName name="ITEM3.16">[109]APU!$E$8682</definedName>
    <definedName name="ITEM3.17" localSheetId="17">[108]APU!$E$8743</definedName>
    <definedName name="ITEM3.17" localSheetId="18">[108]APU!$E$8743</definedName>
    <definedName name="ITEM3.17" localSheetId="19">[108]APU!$E$8743</definedName>
    <definedName name="ITEM3.17" localSheetId="14">[108]APU!$E$8743</definedName>
    <definedName name="ITEM3.17" localSheetId="15">[108]APU!$E$8743</definedName>
    <definedName name="ITEM3.17">[109]APU!$E$8743</definedName>
    <definedName name="ITEM3.18" localSheetId="17">[108]APU!$E$8804</definedName>
    <definedName name="ITEM3.18" localSheetId="18">[108]APU!$E$8804</definedName>
    <definedName name="ITEM3.18" localSheetId="19">[108]APU!$E$8804</definedName>
    <definedName name="ITEM3.18" localSheetId="14">[108]APU!$E$8804</definedName>
    <definedName name="ITEM3.18" localSheetId="15">[108]APU!$E$8804</definedName>
    <definedName name="ITEM3.18">[109]APU!$E$8804</definedName>
    <definedName name="ITEM3.19" localSheetId="17">[108]APU!$E$8865</definedName>
    <definedName name="ITEM3.19" localSheetId="18">[108]APU!$E$8865</definedName>
    <definedName name="ITEM3.19" localSheetId="19">[108]APU!$E$8865</definedName>
    <definedName name="ITEM3.19" localSheetId="14">[108]APU!$E$8865</definedName>
    <definedName name="ITEM3.19" localSheetId="15">[108]APU!$E$8865</definedName>
    <definedName name="ITEM3.19">[109]APU!$E$8865</definedName>
    <definedName name="ITEM3.20" localSheetId="17">[108]APU!$E$8926</definedName>
    <definedName name="ITEM3.20" localSheetId="18">[108]APU!$E$8926</definedName>
    <definedName name="ITEM3.20" localSheetId="19">[108]APU!$E$8926</definedName>
    <definedName name="ITEM3.20" localSheetId="14">[108]APU!$E$8926</definedName>
    <definedName name="ITEM3.20" localSheetId="15">[108]APU!$E$8926</definedName>
    <definedName name="ITEM3.20">[109]APU!$E$8926</definedName>
    <definedName name="ITEM3.21" localSheetId="17">[108]APU!$E$11915</definedName>
    <definedName name="ITEM3.21" localSheetId="18">[108]APU!$E$11915</definedName>
    <definedName name="ITEM3.21" localSheetId="19">[108]APU!$E$11915</definedName>
    <definedName name="ITEM3.21" localSheetId="14">[108]APU!$E$11915</definedName>
    <definedName name="ITEM3.21" localSheetId="15">[108]APU!$E$11915</definedName>
    <definedName name="ITEM3.21">[109]APU!$E$11915</definedName>
    <definedName name="ITEM3.22" localSheetId="17">[108]APU!$E$14477</definedName>
    <definedName name="ITEM3.22" localSheetId="18">[108]APU!$E$14477</definedName>
    <definedName name="ITEM3.22" localSheetId="19">[108]APU!$E$14477</definedName>
    <definedName name="ITEM3.22" localSheetId="14">[108]APU!$E$14477</definedName>
    <definedName name="ITEM3.22" localSheetId="15">[108]APU!$E$14477</definedName>
    <definedName name="ITEM3.22">[109]APU!$E$14477</definedName>
    <definedName name="ITEM3.23" localSheetId="17">[108]APU!$E$15087</definedName>
    <definedName name="ITEM3.23" localSheetId="18">[108]APU!$E$15087</definedName>
    <definedName name="ITEM3.23" localSheetId="19">[108]APU!$E$15087</definedName>
    <definedName name="ITEM3.23" localSheetId="14">[108]APU!$E$15087</definedName>
    <definedName name="ITEM3.23" localSheetId="15">[108]APU!$E$15087</definedName>
    <definedName name="ITEM3.23">[109]APU!$E$15087</definedName>
    <definedName name="item320" localSheetId="2">#REF!</definedName>
    <definedName name="item320" localSheetId="16">#REF!</definedName>
    <definedName name="item320">#REF!</definedName>
    <definedName name="ITEM330" localSheetId="2">#REF!</definedName>
    <definedName name="ITEM330">#REF!</definedName>
    <definedName name="ITEM4.20" localSheetId="17">[108]APU!$E$9170</definedName>
    <definedName name="ITEM4.20" localSheetId="18">[108]APU!$E$9170</definedName>
    <definedName name="ITEM4.20" localSheetId="19">[108]APU!$E$9170</definedName>
    <definedName name="ITEM4.20" localSheetId="14">[108]APU!$E$9170</definedName>
    <definedName name="ITEM4.20" localSheetId="15">[108]APU!$E$9170</definedName>
    <definedName name="ITEM4.20">[109]APU!$E$9170</definedName>
    <definedName name="ITEM4.21" localSheetId="17">[108]APU!$E$9231</definedName>
    <definedName name="ITEM4.21" localSheetId="18">[108]APU!$E$9231</definedName>
    <definedName name="ITEM4.21" localSheetId="19">[108]APU!$E$9231</definedName>
    <definedName name="ITEM4.21" localSheetId="14">[108]APU!$E$9231</definedName>
    <definedName name="ITEM4.21" localSheetId="15">[108]APU!$E$9231</definedName>
    <definedName name="ITEM4.21">[109]APU!$E$9231</definedName>
    <definedName name="ITEM4.22" localSheetId="17">[108]APU!$E$9292</definedName>
    <definedName name="ITEM4.22" localSheetId="18">[108]APU!$E$9292</definedName>
    <definedName name="ITEM4.22" localSheetId="19">[108]APU!$E$9292</definedName>
    <definedName name="ITEM4.22" localSheetId="14">[108]APU!$E$9292</definedName>
    <definedName name="ITEM4.22" localSheetId="15">[108]APU!$E$9292</definedName>
    <definedName name="ITEM4.22">[109]APU!$E$9292</definedName>
    <definedName name="ITEM4.23" localSheetId="17">[108]APU!$E$9353</definedName>
    <definedName name="ITEM4.23" localSheetId="18">[108]APU!$E$9353</definedName>
    <definedName name="ITEM4.23" localSheetId="19">[108]APU!$E$9353</definedName>
    <definedName name="ITEM4.23" localSheetId="14">[108]APU!$E$9353</definedName>
    <definedName name="ITEM4.23" localSheetId="15">[108]APU!$E$9353</definedName>
    <definedName name="ITEM4.23">[109]APU!$E$9353</definedName>
    <definedName name="ITEM4.24" localSheetId="17">[108]APU!$E$9414</definedName>
    <definedName name="ITEM4.24" localSheetId="18">[108]APU!$E$9414</definedName>
    <definedName name="ITEM4.24" localSheetId="19">[108]APU!$E$9414</definedName>
    <definedName name="ITEM4.24" localSheetId="14">[108]APU!$E$9414</definedName>
    <definedName name="ITEM4.24" localSheetId="15">[108]APU!$E$9414</definedName>
    <definedName name="ITEM4.24">[109]APU!$E$9414</definedName>
    <definedName name="ITEM4.25" localSheetId="17">[108]APU!$E$9475</definedName>
    <definedName name="ITEM4.25" localSheetId="18">[108]APU!$E$9475</definedName>
    <definedName name="ITEM4.25" localSheetId="19">[108]APU!$E$9475</definedName>
    <definedName name="ITEM4.25" localSheetId="14">[108]APU!$E$9475</definedName>
    <definedName name="ITEM4.25" localSheetId="15">[108]APU!$E$9475</definedName>
    <definedName name="ITEM4.25">[109]APU!$E$9475</definedName>
    <definedName name="ITEM4.26" localSheetId="17">[108]APU!$E$9536</definedName>
    <definedName name="ITEM4.26" localSheetId="18">[108]APU!$E$9536</definedName>
    <definedName name="ITEM4.26" localSheetId="19">[108]APU!$E$9536</definedName>
    <definedName name="ITEM4.26" localSheetId="14">[108]APU!$E$9536</definedName>
    <definedName name="ITEM4.26" localSheetId="15">[108]APU!$E$9536</definedName>
    <definedName name="ITEM4.26">[109]APU!$E$9536</definedName>
    <definedName name="ITEM4.27" localSheetId="17">[108]APU!$E$9597</definedName>
    <definedName name="ITEM4.27" localSheetId="18">[108]APU!$E$9597</definedName>
    <definedName name="ITEM4.27" localSheetId="19">[108]APU!$E$9597</definedName>
    <definedName name="ITEM4.27" localSheetId="14">[108]APU!$E$9597</definedName>
    <definedName name="ITEM4.27" localSheetId="15">[108]APU!$E$9597</definedName>
    <definedName name="ITEM4.27">[109]APU!$E$9597</definedName>
    <definedName name="ITEM4.28" localSheetId="17">[108]APU!$E$9658</definedName>
    <definedName name="ITEM4.28" localSheetId="18">[108]APU!$E$9658</definedName>
    <definedName name="ITEM4.28" localSheetId="19">[108]APU!$E$9658</definedName>
    <definedName name="ITEM4.28" localSheetId="14">[108]APU!$E$9658</definedName>
    <definedName name="ITEM4.28" localSheetId="15">[108]APU!$E$9658</definedName>
    <definedName name="ITEM4.28">[109]APU!$E$9658</definedName>
    <definedName name="ITEM4.29" localSheetId="17">[108]APU!$E$9719</definedName>
    <definedName name="ITEM4.29" localSheetId="18">[108]APU!$E$9719</definedName>
    <definedName name="ITEM4.29" localSheetId="19">[108]APU!$E$9719</definedName>
    <definedName name="ITEM4.29" localSheetId="14">[108]APU!$E$9719</definedName>
    <definedName name="ITEM4.29" localSheetId="15">[108]APU!$E$9719</definedName>
    <definedName name="ITEM4.29">[109]APU!$E$9719</definedName>
    <definedName name="ITEM4.30" localSheetId="17">[108]APU!$E$9780</definedName>
    <definedName name="ITEM4.30" localSheetId="18">[108]APU!$E$9780</definedName>
    <definedName name="ITEM4.30" localSheetId="19">[108]APU!$E$9780</definedName>
    <definedName name="ITEM4.30" localSheetId="14">[108]APU!$E$9780</definedName>
    <definedName name="ITEM4.30" localSheetId="15">[108]APU!$E$9780</definedName>
    <definedName name="ITEM4.30">[109]APU!$E$9780</definedName>
    <definedName name="ITEM4.31" localSheetId="17">[108]APU!$E$9841</definedName>
    <definedName name="ITEM4.31" localSheetId="18">[108]APU!$E$9841</definedName>
    <definedName name="ITEM4.31" localSheetId="19">[108]APU!$E$9841</definedName>
    <definedName name="ITEM4.31" localSheetId="14">[108]APU!$E$9841</definedName>
    <definedName name="ITEM4.31" localSheetId="15">[108]APU!$E$9841</definedName>
    <definedName name="ITEM4.31">[109]APU!$E$9841</definedName>
    <definedName name="ITEM4.32" localSheetId="17">[108]APU!$E$9902</definedName>
    <definedName name="ITEM4.32" localSheetId="18">[108]APU!$E$9902</definedName>
    <definedName name="ITEM4.32" localSheetId="19">[108]APU!$E$9902</definedName>
    <definedName name="ITEM4.32" localSheetId="14">[108]APU!$E$9902</definedName>
    <definedName name="ITEM4.32" localSheetId="15">[108]APU!$E$9902</definedName>
    <definedName name="ITEM4.32">[109]APU!$E$9902</definedName>
    <definedName name="ITEM4.33" localSheetId="17">[108]APU!$E$9963</definedName>
    <definedName name="ITEM4.33" localSheetId="18">[108]APU!$E$9963</definedName>
    <definedName name="ITEM4.33" localSheetId="19">[108]APU!$E$9963</definedName>
    <definedName name="ITEM4.33" localSheetId="14">[108]APU!$E$9963</definedName>
    <definedName name="ITEM4.33" localSheetId="15">[108]APU!$E$9963</definedName>
    <definedName name="ITEM4.33">[109]APU!$E$9963</definedName>
    <definedName name="ITEM4.34" localSheetId="17">[108]APU!$E$10024</definedName>
    <definedName name="ITEM4.34" localSheetId="18">[108]APU!$E$10024</definedName>
    <definedName name="ITEM4.34" localSheetId="19">[108]APU!$E$10024</definedName>
    <definedName name="ITEM4.34" localSheetId="14">[108]APU!$E$10024</definedName>
    <definedName name="ITEM4.34" localSheetId="15">[108]APU!$E$10024</definedName>
    <definedName name="ITEM4.34">[109]APU!$E$10024</definedName>
    <definedName name="ITEM4.35" localSheetId="17">[108]APU!$E$11549</definedName>
    <definedName name="ITEM4.35" localSheetId="18">[108]APU!$E$11549</definedName>
    <definedName name="ITEM4.35" localSheetId="19">[108]APU!$E$11549</definedName>
    <definedName name="ITEM4.35" localSheetId="14">[108]APU!$E$11549</definedName>
    <definedName name="ITEM4.35" localSheetId="15">[108]APU!$E$11549</definedName>
    <definedName name="ITEM4.35">[109]APU!$E$11549</definedName>
    <definedName name="ITEM4.36" localSheetId="17">[108]APU!$E$11610</definedName>
    <definedName name="ITEM4.36" localSheetId="18">[108]APU!$E$11610</definedName>
    <definedName name="ITEM4.36" localSheetId="19">[108]APU!$E$11610</definedName>
    <definedName name="ITEM4.36" localSheetId="14">[108]APU!$E$11610</definedName>
    <definedName name="ITEM4.36" localSheetId="15">[108]APU!$E$11610</definedName>
    <definedName name="ITEM4.36">[109]APU!$E$11610</definedName>
    <definedName name="ITEM4.37" localSheetId="17">[108]APU!$E$15941</definedName>
    <definedName name="ITEM4.37" localSheetId="18">[108]APU!$E$15941</definedName>
    <definedName name="ITEM4.37" localSheetId="19">[108]APU!$E$15941</definedName>
    <definedName name="ITEM4.37" localSheetId="14">[108]APU!$E$15941</definedName>
    <definedName name="ITEM4.37" localSheetId="15">[108]APU!$E$15941</definedName>
    <definedName name="ITEM4.37">[109]APU!$E$15941</definedName>
    <definedName name="ITEM4.38" localSheetId="17">[108]APU!$E$15148</definedName>
    <definedName name="ITEM4.38" localSheetId="18">[108]APU!$E$15148</definedName>
    <definedName name="ITEM4.38" localSheetId="19">[108]APU!$E$15148</definedName>
    <definedName name="ITEM4.38" localSheetId="14">[108]APU!$E$15148</definedName>
    <definedName name="ITEM4.38" localSheetId="15">[108]APU!$E$15148</definedName>
    <definedName name="ITEM4.38">[109]APU!$E$15148</definedName>
    <definedName name="ITEM4.39" localSheetId="17">[108]APU!$E$14233</definedName>
    <definedName name="ITEM4.39" localSheetId="18">[108]APU!$E$14233</definedName>
    <definedName name="ITEM4.39" localSheetId="19">[108]APU!$E$14233</definedName>
    <definedName name="ITEM4.39" localSheetId="14">[108]APU!$E$14233</definedName>
    <definedName name="ITEM4.39" localSheetId="15">[108]APU!$E$14233</definedName>
    <definedName name="ITEM4.39">[109]APU!$E$14233</definedName>
    <definedName name="ITEM4.40" localSheetId="17">[108]APU!$E$14294</definedName>
    <definedName name="ITEM4.40" localSheetId="18">[108]APU!$E$14294</definedName>
    <definedName name="ITEM4.40" localSheetId="19">[108]APU!$E$14294</definedName>
    <definedName name="ITEM4.40" localSheetId="14">[108]APU!$E$14294</definedName>
    <definedName name="ITEM4.40" localSheetId="15">[108]APU!$E$14294</definedName>
    <definedName name="ITEM4.40">[109]APU!$E$14294</definedName>
    <definedName name="ITEM4.41" localSheetId="17">[108]APU!$E$14355</definedName>
    <definedName name="ITEM4.41" localSheetId="18">[108]APU!$E$14355</definedName>
    <definedName name="ITEM4.41" localSheetId="19">[108]APU!$E$14355</definedName>
    <definedName name="ITEM4.41" localSheetId="14">[108]APU!$E$14355</definedName>
    <definedName name="ITEM4.41" localSheetId="15">[108]APU!$E$14355</definedName>
    <definedName name="ITEM4.41">[109]APU!$E$14355</definedName>
    <definedName name="ITEM4.42" localSheetId="17">[108]APU!$E$14416</definedName>
    <definedName name="ITEM4.42" localSheetId="18">[108]APU!$E$14416</definedName>
    <definedName name="ITEM4.42" localSheetId="19">[108]APU!$E$14416</definedName>
    <definedName name="ITEM4.42" localSheetId="14">[108]APU!$E$14416</definedName>
    <definedName name="ITEM4.42" localSheetId="15">[108]APU!$E$14416</definedName>
    <definedName name="ITEM4.42">[109]APU!$E$14416</definedName>
    <definedName name="ITEM4.43" localSheetId="17">[108]APU!$E$14538</definedName>
    <definedName name="ITEM4.43" localSheetId="18">[108]APU!$E$14538</definedName>
    <definedName name="ITEM4.43" localSheetId="19">[108]APU!$E$14538</definedName>
    <definedName name="ITEM4.43" localSheetId="14">[108]APU!$E$14538</definedName>
    <definedName name="ITEM4.43" localSheetId="15">[108]APU!$E$14538</definedName>
    <definedName name="ITEM4.43">[109]APU!$E$14538</definedName>
    <definedName name="ITEM4.44" localSheetId="17">[108]APU!$E$16002</definedName>
    <definedName name="ITEM4.44" localSheetId="18">[108]APU!$E$16002</definedName>
    <definedName name="ITEM4.44" localSheetId="19">[108]APU!$E$16002</definedName>
    <definedName name="ITEM4.44" localSheetId="14">[108]APU!$E$16002</definedName>
    <definedName name="ITEM4.44" localSheetId="15">[108]APU!$E$16002</definedName>
    <definedName name="ITEM4.44">[109]APU!$E$16002</definedName>
    <definedName name="ITEM4.45" localSheetId="17">[108]APU!$E$16063</definedName>
    <definedName name="ITEM4.45" localSheetId="18">[108]APU!$E$16063</definedName>
    <definedName name="ITEM4.45" localSheetId="19">[108]APU!$E$16063</definedName>
    <definedName name="ITEM4.45" localSheetId="14">[108]APU!$E$16063</definedName>
    <definedName name="ITEM4.45" localSheetId="15">[108]APU!$E$16063</definedName>
    <definedName name="ITEM4.45">[109]APU!$E$16063</definedName>
    <definedName name="ITEM4.46" localSheetId="17">[108]APU!$E$14660</definedName>
    <definedName name="ITEM4.46" localSheetId="18">[108]APU!$E$14660</definedName>
    <definedName name="ITEM4.46" localSheetId="19">[108]APU!$E$14660</definedName>
    <definedName name="ITEM4.46" localSheetId="14">[108]APU!$E$14660</definedName>
    <definedName name="ITEM4.46" localSheetId="15">[108]APU!$E$14660</definedName>
    <definedName name="ITEM4.46">[109]APU!$E$14660</definedName>
    <definedName name="ITEM410" localSheetId="2">#REF!</definedName>
    <definedName name="ITEM410" localSheetId="16">#REF!</definedName>
    <definedName name="ITEM410">#REF!</definedName>
    <definedName name="ITEM420" localSheetId="2">#REF!</definedName>
    <definedName name="ITEM420">#REF!</definedName>
    <definedName name="ITEM450">#REF!</definedName>
    <definedName name="ITEM5.100" localSheetId="17">[108]APU!$E$12403</definedName>
    <definedName name="ITEM5.100" localSheetId="18">[108]APU!$E$12403</definedName>
    <definedName name="ITEM5.100" localSheetId="19">[108]APU!$E$12403</definedName>
    <definedName name="ITEM5.100" localSheetId="14">[108]APU!$E$12403</definedName>
    <definedName name="ITEM5.100" localSheetId="15">[108]APU!$E$12403</definedName>
    <definedName name="ITEM5.100">[109]APU!$E$12403</definedName>
    <definedName name="ITEM5.101" localSheetId="17">[108]APU!$E$12464</definedName>
    <definedName name="ITEM5.101" localSheetId="18">[108]APU!$E$12464</definedName>
    <definedName name="ITEM5.101" localSheetId="19">[108]APU!$E$12464</definedName>
    <definedName name="ITEM5.101" localSheetId="14">[108]APU!$E$12464</definedName>
    <definedName name="ITEM5.101" localSheetId="15">[108]APU!$E$12464</definedName>
    <definedName name="ITEM5.101">[109]APU!$E$12464</definedName>
    <definedName name="ITEM5.104" localSheetId="17">[108]APU!$E$12525</definedName>
    <definedName name="ITEM5.104" localSheetId="18">[108]APU!$E$12525</definedName>
    <definedName name="ITEM5.104" localSheetId="19">[108]APU!$E$12525</definedName>
    <definedName name="ITEM5.104" localSheetId="14">[108]APU!$E$12525</definedName>
    <definedName name="ITEM5.104" localSheetId="15">[108]APU!$E$12525</definedName>
    <definedName name="ITEM5.104">[109]APU!$E$12525</definedName>
    <definedName name="ITEM5.105" localSheetId="17">[108]APU!$E$12586</definedName>
    <definedName name="ITEM5.105" localSheetId="18">[108]APU!$E$12586</definedName>
    <definedName name="ITEM5.105" localSheetId="19">[108]APU!$E$12586</definedName>
    <definedName name="ITEM5.105" localSheetId="14">[108]APU!$E$12586</definedName>
    <definedName name="ITEM5.105" localSheetId="15">[108]APU!$E$12586</definedName>
    <definedName name="ITEM5.105">[109]APU!$E$12586</definedName>
    <definedName name="ITEM5.106" localSheetId="17">[108]APU!$E$12647</definedName>
    <definedName name="ITEM5.106" localSheetId="18">[108]APU!$E$12647</definedName>
    <definedName name="ITEM5.106" localSheetId="19">[108]APU!$E$12647</definedName>
    <definedName name="ITEM5.106" localSheetId="14">[108]APU!$E$12647</definedName>
    <definedName name="ITEM5.106" localSheetId="15">[108]APU!$E$12647</definedName>
    <definedName name="ITEM5.106">[109]APU!$E$12647</definedName>
    <definedName name="ITEM5.107" localSheetId="17">[108]APU!$E$12708</definedName>
    <definedName name="ITEM5.107" localSheetId="18">[108]APU!$E$12708</definedName>
    <definedName name="ITEM5.107" localSheetId="19">[108]APU!$E$12708</definedName>
    <definedName name="ITEM5.107" localSheetId="14">[108]APU!$E$12708</definedName>
    <definedName name="ITEM5.107" localSheetId="15">[108]APU!$E$12708</definedName>
    <definedName name="ITEM5.107">[109]APU!$E$12708</definedName>
    <definedName name="ITEM5.108" localSheetId="17">[108]APU!$E$12769</definedName>
    <definedName name="ITEM5.108" localSheetId="18">[108]APU!$E$12769</definedName>
    <definedName name="ITEM5.108" localSheetId="19">[108]APU!$E$12769</definedName>
    <definedName name="ITEM5.108" localSheetId="14">[108]APU!$E$12769</definedName>
    <definedName name="ITEM5.108" localSheetId="15">[108]APU!$E$12769</definedName>
    <definedName name="ITEM5.108">[109]APU!$E$12769</definedName>
    <definedName name="ITEM5.109" localSheetId="17">[108]APU!$E$12830</definedName>
    <definedName name="ITEM5.109" localSheetId="18">[108]APU!$E$12830</definedName>
    <definedName name="ITEM5.109" localSheetId="19">[108]APU!$E$12830</definedName>
    <definedName name="ITEM5.109" localSheetId="14">[108]APU!$E$12830</definedName>
    <definedName name="ITEM5.109" localSheetId="15">[108]APU!$E$12830</definedName>
    <definedName name="ITEM5.109">[109]APU!$E$12830</definedName>
    <definedName name="ITEM5.111" localSheetId="17">[108]APU!$E$12891</definedName>
    <definedName name="ITEM5.111" localSheetId="18">[108]APU!$E$12891</definedName>
    <definedName name="ITEM5.111" localSheetId="19">[108]APU!$E$12891</definedName>
    <definedName name="ITEM5.111" localSheetId="14">[108]APU!$E$12891</definedName>
    <definedName name="ITEM5.111" localSheetId="15">[108]APU!$E$12891</definedName>
    <definedName name="ITEM5.111">[109]APU!$E$12891</definedName>
    <definedName name="ITEM5.112" localSheetId="17">[108]APU!$E$12952</definedName>
    <definedName name="ITEM5.112" localSheetId="18">[108]APU!$E$12952</definedName>
    <definedName name="ITEM5.112" localSheetId="19">[108]APU!$E$12952</definedName>
    <definedName name="ITEM5.112" localSheetId="14">[108]APU!$E$12952</definedName>
    <definedName name="ITEM5.112" localSheetId="15">[108]APU!$E$12952</definedName>
    <definedName name="ITEM5.112">[109]APU!$E$12952</definedName>
    <definedName name="ITEM5.113" localSheetId="17">[108]APU!$E$14721</definedName>
    <definedName name="ITEM5.113" localSheetId="18">[108]APU!$E$14721</definedName>
    <definedName name="ITEM5.113" localSheetId="19">[108]APU!$E$14721</definedName>
    <definedName name="ITEM5.113" localSheetId="14">[108]APU!$E$14721</definedName>
    <definedName name="ITEM5.113" localSheetId="15">[108]APU!$E$14721</definedName>
    <definedName name="ITEM5.113">[109]APU!$E$14721</definedName>
    <definedName name="ITEM5.114" localSheetId="17">[108]APU!$E$14782</definedName>
    <definedName name="ITEM5.114" localSheetId="18">[108]APU!$E$14782</definedName>
    <definedName name="ITEM5.114" localSheetId="19">[108]APU!$E$14782</definedName>
    <definedName name="ITEM5.114" localSheetId="14">[108]APU!$E$14782</definedName>
    <definedName name="ITEM5.114" localSheetId="15">[108]APU!$E$14782</definedName>
    <definedName name="ITEM5.114">[109]APU!$E$14782</definedName>
    <definedName name="ITEM5.115" localSheetId="17">[108]APU!$E$15026</definedName>
    <definedName name="ITEM5.115" localSheetId="18">[108]APU!$E$15026</definedName>
    <definedName name="ITEM5.115" localSheetId="19">[108]APU!$E$15026</definedName>
    <definedName name="ITEM5.115" localSheetId="14">[108]APU!$E$15026</definedName>
    <definedName name="ITEM5.115" localSheetId="15">[108]APU!$E$15026</definedName>
    <definedName name="ITEM5.115">[109]APU!$E$15026</definedName>
    <definedName name="ITEM5.53" localSheetId="17">[108]APU!$E$10085</definedName>
    <definedName name="ITEM5.53" localSheetId="18">[108]APU!$E$10085</definedName>
    <definedName name="ITEM5.53" localSheetId="19">[108]APU!$E$10085</definedName>
    <definedName name="ITEM5.53" localSheetId="14">[108]APU!$E$10085</definedName>
    <definedName name="ITEM5.53" localSheetId="15">[108]APU!$E$10085</definedName>
    <definedName name="ITEM5.53">[109]APU!$E$10085</definedName>
    <definedName name="ITEM5.54" localSheetId="17">[108]APU!$E$10146</definedName>
    <definedName name="ITEM5.54" localSheetId="18">[108]APU!$E$10146</definedName>
    <definedName name="ITEM5.54" localSheetId="19">[108]APU!$E$10146</definedName>
    <definedName name="ITEM5.54" localSheetId="14">[108]APU!$E$10146</definedName>
    <definedName name="ITEM5.54" localSheetId="15">[108]APU!$E$10146</definedName>
    <definedName name="ITEM5.54">[109]APU!$E$10146</definedName>
    <definedName name="ITEM5.55" localSheetId="17">[108]APU!$E$10207</definedName>
    <definedName name="ITEM5.55" localSheetId="18">[108]APU!$E$10207</definedName>
    <definedName name="ITEM5.55" localSheetId="19">[108]APU!$E$10207</definedName>
    <definedName name="ITEM5.55" localSheetId="14">[108]APU!$E$10207</definedName>
    <definedName name="ITEM5.55" localSheetId="15">[108]APU!$E$10207</definedName>
    <definedName name="ITEM5.55">[109]APU!$E$10207</definedName>
    <definedName name="ITEM5.56" localSheetId="17">[108]APU!$E$10268</definedName>
    <definedName name="ITEM5.56" localSheetId="18">[108]APU!$E$10268</definedName>
    <definedName name="ITEM5.56" localSheetId="19">[108]APU!$E$10268</definedName>
    <definedName name="ITEM5.56" localSheetId="14">[108]APU!$E$10268</definedName>
    <definedName name="ITEM5.56" localSheetId="15">[108]APU!$E$10268</definedName>
    <definedName name="ITEM5.56">[109]APU!$E$10268</definedName>
    <definedName name="ITEM5.57" localSheetId="17">[108]APU!$E$10329</definedName>
    <definedName name="ITEM5.57" localSheetId="18">[108]APU!$E$10329</definedName>
    <definedName name="ITEM5.57" localSheetId="19">[108]APU!$E$10329</definedName>
    <definedName name="ITEM5.57" localSheetId="14">[108]APU!$E$10329</definedName>
    <definedName name="ITEM5.57" localSheetId="15">[108]APU!$E$10329</definedName>
    <definedName name="ITEM5.57">[109]APU!$E$10329</definedName>
    <definedName name="ITEM5.58" localSheetId="17">[108]APU!$E$10390</definedName>
    <definedName name="ITEM5.58" localSheetId="18">[108]APU!$E$10390</definedName>
    <definedName name="ITEM5.58" localSheetId="19">[108]APU!$E$10390</definedName>
    <definedName name="ITEM5.58" localSheetId="14">[108]APU!$E$10390</definedName>
    <definedName name="ITEM5.58" localSheetId="15">[108]APU!$E$10390</definedName>
    <definedName name="ITEM5.58">[109]APU!$E$10390</definedName>
    <definedName name="ITEM5.59" localSheetId="17">[108]APU!$E$10451</definedName>
    <definedName name="ITEM5.59" localSheetId="18">[108]APU!$E$10451</definedName>
    <definedName name="ITEM5.59" localSheetId="19">[108]APU!$E$10451</definedName>
    <definedName name="ITEM5.59" localSheetId="14">[108]APU!$E$10451</definedName>
    <definedName name="ITEM5.59" localSheetId="15">[108]APU!$E$10451</definedName>
    <definedName name="ITEM5.59">[109]APU!$E$10451</definedName>
    <definedName name="ITEM5.60" localSheetId="17">[108]APU!$E$10512</definedName>
    <definedName name="ITEM5.60" localSheetId="18">[108]APU!$E$10512</definedName>
    <definedName name="ITEM5.60" localSheetId="19">[108]APU!$E$10512</definedName>
    <definedName name="ITEM5.60" localSheetId="14">[108]APU!$E$10512</definedName>
    <definedName name="ITEM5.60" localSheetId="15">[108]APU!$E$10512</definedName>
    <definedName name="ITEM5.60">[109]APU!$E$10512</definedName>
    <definedName name="ITEM5.61" localSheetId="17">[108]APU!$E$10573</definedName>
    <definedName name="ITEM5.61" localSheetId="18">[108]APU!$E$10573</definedName>
    <definedName name="ITEM5.61" localSheetId="19">[108]APU!$E$10573</definedName>
    <definedName name="ITEM5.61" localSheetId="14">[108]APU!$E$10573</definedName>
    <definedName name="ITEM5.61" localSheetId="15">[108]APU!$E$10573</definedName>
    <definedName name="ITEM5.61">[109]APU!$E$10573</definedName>
    <definedName name="ITEM5.62" localSheetId="17">[108]APU!$E$10634</definedName>
    <definedName name="ITEM5.62" localSheetId="18">[108]APU!$E$10634</definedName>
    <definedName name="ITEM5.62" localSheetId="19">[108]APU!$E$10634</definedName>
    <definedName name="ITEM5.62" localSheetId="14">[108]APU!$E$10634</definedName>
    <definedName name="ITEM5.62" localSheetId="15">[108]APU!$E$10634</definedName>
    <definedName name="ITEM5.62">[109]APU!$E$10634</definedName>
    <definedName name="ITEM5.63" localSheetId="17">[108]APU!$E$10695</definedName>
    <definedName name="ITEM5.63" localSheetId="18">[108]APU!$E$10695</definedName>
    <definedName name="ITEM5.63" localSheetId="19">[108]APU!$E$10695</definedName>
    <definedName name="ITEM5.63" localSheetId="14">[108]APU!$E$10695</definedName>
    <definedName name="ITEM5.63" localSheetId="15">[108]APU!$E$10695</definedName>
    <definedName name="ITEM5.63">[109]APU!$E$10695</definedName>
    <definedName name="ITEM5.64" localSheetId="17">[108]APU!$E$10756</definedName>
    <definedName name="ITEM5.64" localSheetId="18">[108]APU!$E$10756</definedName>
    <definedName name="ITEM5.64" localSheetId="19">[108]APU!$E$10756</definedName>
    <definedName name="ITEM5.64" localSheetId="14">[108]APU!$E$10756</definedName>
    <definedName name="ITEM5.64" localSheetId="15">[108]APU!$E$10756</definedName>
    <definedName name="ITEM5.64">[109]APU!$E$10756</definedName>
    <definedName name="ITEM5.65" localSheetId="17">[108]APU!$E$10817</definedName>
    <definedName name="ITEM5.65" localSheetId="18">[108]APU!$E$10817</definedName>
    <definedName name="ITEM5.65" localSheetId="19">[108]APU!$E$10817</definedName>
    <definedName name="ITEM5.65" localSheetId="14">[108]APU!$E$10817</definedName>
    <definedName name="ITEM5.65" localSheetId="15">[108]APU!$E$10817</definedName>
    <definedName name="ITEM5.65">[109]APU!$E$10817</definedName>
    <definedName name="ITEM5.66" localSheetId="17">[108]APU!$E$10878</definedName>
    <definedName name="ITEM5.66" localSheetId="18">[108]APU!$E$10878</definedName>
    <definedName name="ITEM5.66" localSheetId="19">[108]APU!$E$10878</definedName>
    <definedName name="ITEM5.66" localSheetId="14">[108]APU!$E$10878</definedName>
    <definedName name="ITEM5.66" localSheetId="15">[108]APU!$E$10878</definedName>
    <definedName name="ITEM5.66">[109]APU!$E$10878</definedName>
    <definedName name="ITEM5.67" localSheetId="17">[108]APU!$E$10939</definedName>
    <definedName name="ITEM5.67" localSheetId="18">[108]APU!$E$10939</definedName>
    <definedName name="ITEM5.67" localSheetId="19">[108]APU!$E$10939</definedName>
    <definedName name="ITEM5.67" localSheetId="14">[108]APU!$E$10939</definedName>
    <definedName name="ITEM5.67" localSheetId="15">[108]APU!$E$10939</definedName>
    <definedName name="ITEM5.67">[109]APU!$E$10939</definedName>
    <definedName name="ITEM5.68" localSheetId="17">[108]APU!$E$11000</definedName>
    <definedName name="ITEM5.68" localSheetId="18">[108]APU!$E$11000</definedName>
    <definedName name="ITEM5.68" localSheetId="19">[108]APU!$E$11000</definedName>
    <definedName name="ITEM5.68" localSheetId="14">[108]APU!$E$11000</definedName>
    <definedName name="ITEM5.68" localSheetId="15">[108]APU!$E$11000</definedName>
    <definedName name="ITEM5.68">[109]APU!$E$11000</definedName>
    <definedName name="ITEM5.69" localSheetId="17">[108]APU!$E$11061</definedName>
    <definedName name="ITEM5.69" localSheetId="18">[108]APU!$E$11061</definedName>
    <definedName name="ITEM5.69" localSheetId="19">[108]APU!$E$11061</definedName>
    <definedName name="ITEM5.69" localSheetId="14">[108]APU!$E$11061</definedName>
    <definedName name="ITEM5.69" localSheetId="15">[108]APU!$E$11061</definedName>
    <definedName name="ITEM5.69">[109]APU!$E$11061</definedName>
    <definedName name="ITEM5.70" localSheetId="17">[108]APU!$E$11122</definedName>
    <definedName name="ITEM5.70" localSheetId="18">[108]APU!$E$11122</definedName>
    <definedName name="ITEM5.70" localSheetId="19">[108]APU!$E$11122</definedName>
    <definedName name="ITEM5.70" localSheetId="14">[108]APU!$E$11122</definedName>
    <definedName name="ITEM5.70" localSheetId="15">[108]APU!$E$11122</definedName>
    <definedName name="ITEM5.70">[109]APU!$E$11122</definedName>
    <definedName name="ITEM5.71" localSheetId="17">[108]APU!$E$11183</definedName>
    <definedName name="ITEM5.71" localSheetId="18">[108]APU!$E$11183</definedName>
    <definedName name="ITEM5.71" localSheetId="19">[108]APU!$E$11183</definedName>
    <definedName name="ITEM5.71" localSheetId="14">[108]APU!$E$11183</definedName>
    <definedName name="ITEM5.71" localSheetId="15">[108]APU!$E$11183</definedName>
    <definedName name="ITEM5.71">[109]APU!$E$11183</definedName>
    <definedName name="ITEM5.72" localSheetId="17">[108]APU!$E$11976</definedName>
    <definedName name="ITEM5.72" localSheetId="18">[108]APU!$E$11976</definedName>
    <definedName name="ITEM5.72" localSheetId="19">[108]APU!$E$11976</definedName>
    <definedName name="ITEM5.72" localSheetId="14">[108]APU!$E$11976</definedName>
    <definedName name="ITEM5.72" localSheetId="15">[108]APU!$E$11976</definedName>
    <definedName name="ITEM5.72">[109]APU!$E$11976</definedName>
    <definedName name="ITEM5.73" localSheetId="17">[108]APU!$E$12037</definedName>
    <definedName name="ITEM5.73" localSheetId="18">[108]APU!$E$12037</definedName>
    <definedName name="ITEM5.73" localSheetId="19">[108]APU!$E$12037</definedName>
    <definedName name="ITEM5.73" localSheetId="14">[108]APU!$E$12037</definedName>
    <definedName name="ITEM5.73" localSheetId="15">[108]APU!$E$12037</definedName>
    <definedName name="ITEM5.73">[109]APU!$E$12037</definedName>
    <definedName name="ITEM5.74" localSheetId="17">[108]APU!$E$12098</definedName>
    <definedName name="ITEM5.74" localSheetId="18">[108]APU!$E$12098</definedName>
    <definedName name="ITEM5.74" localSheetId="19">[108]APU!$E$12098</definedName>
    <definedName name="ITEM5.74" localSheetId="14">[108]APU!$E$12098</definedName>
    <definedName name="ITEM5.74" localSheetId="15">[108]APU!$E$12098</definedName>
    <definedName name="ITEM5.74">[109]APU!$E$12098</definedName>
    <definedName name="ITEM5.77" localSheetId="17">[108]APU!$E$12159</definedName>
    <definedName name="ITEM5.77" localSheetId="18">[108]APU!$E$12159</definedName>
    <definedName name="ITEM5.77" localSheetId="19">[108]APU!$E$12159</definedName>
    <definedName name="ITEM5.77" localSheetId="14">[108]APU!$E$12159</definedName>
    <definedName name="ITEM5.77" localSheetId="15">[108]APU!$E$12159</definedName>
    <definedName name="ITEM5.77">[109]APU!$E$12159</definedName>
    <definedName name="ITEM5.78" localSheetId="17">[108]APU!$E$12281</definedName>
    <definedName name="ITEM5.78" localSheetId="18">[108]APU!$E$12281</definedName>
    <definedName name="ITEM5.78" localSheetId="19">[108]APU!$E$12281</definedName>
    <definedName name="ITEM5.78" localSheetId="14">[108]APU!$E$12281</definedName>
    <definedName name="ITEM5.78" localSheetId="15">[108]APU!$E$12281</definedName>
    <definedName name="ITEM5.78">[109]APU!$E$12281</definedName>
    <definedName name="ITEM5.79" localSheetId="17">[108]APU!$E$12342</definedName>
    <definedName name="ITEM5.79" localSheetId="18">[108]APU!$E$12342</definedName>
    <definedName name="ITEM5.79" localSheetId="19">[108]APU!$E$12342</definedName>
    <definedName name="ITEM5.79" localSheetId="14">[108]APU!$E$12342</definedName>
    <definedName name="ITEM5.79" localSheetId="15">[108]APU!$E$12342</definedName>
    <definedName name="ITEM5.79">[109]APU!$E$12342</definedName>
    <definedName name="ITEM5.80" localSheetId="17">[108]APU!$E$12220</definedName>
    <definedName name="ITEM5.80" localSheetId="18">[108]APU!$E$12220</definedName>
    <definedName name="ITEM5.80" localSheetId="19">[108]APU!$E$12220</definedName>
    <definedName name="ITEM5.80" localSheetId="14">[108]APU!$E$12220</definedName>
    <definedName name="ITEM5.80" localSheetId="15">[108]APU!$E$12220</definedName>
    <definedName name="ITEM5.80">[109]APU!$E$12220</definedName>
    <definedName name="ITEM5.82" localSheetId="17">[108]APU!$E$13989</definedName>
    <definedName name="ITEM5.82" localSheetId="18">[108]APU!$E$13989</definedName>
    <definedName name="ITEM5.82" localSheetId="19">[108]APU!$E$13989</definedName>
    <definedName name="ITEM5.82" localSheetId="14">[108]APU!$E$13989</definedName>
    <definedName name="ITEM5.82" localSheetId="15">[108]APU!$E$13989</definedName>
    <definedName name="ITEM5.82">[109]APU!$E$13989</definedName>
    <definedName name="ITEM5.83" localSheetId="17">[108]APU!$E$14050</definedName>
    <definedName name="ITEM5.83" localSheetId="18">[108]APU!$E$14050</definedName>
    <definedName name="ITEM5.83" localSheetId="19">[108]APU!$E$14050</definedName>
    <definedName name="ITEM5.83" localSheetId="14">[108]APU!$E$14050</definedName>
    <definedName name="ITEM5.83" localSheetId="15">[108]APU!$E$14050</definedName>
    <definedName name="ITEM5.83">[109]APU!$E$14050</definedName>
    <definedName name="ITEM5.84" localSheetId="17">[108]APU!$E$13318</definedName>
    <definedName name="ITEM5.84" localSheetId="18">[108]APU!$E$13318</definedName>
    <definedName name="ITEM5.84" localSheetId="19">[108]APU!$E$13318</definedName>
    <definedName name="ITEM5.84" localSheetId="14">[108]APU!$E$13318</definedName>
    <definedName name="ITEM5.84" localSheetId="15">[108]APU!$E$13318</definedName>
    <definedName name="ITEM5.84">[109]APU!$E$13318</definedName>
    <definedName name="ITEM5.85" localSheetId="17">[108]APU!$E$13379</definedName>
    <definedName name="ITEM5.85" localSheetId="18">[108]APU!$E$13379</definedName>
    <definedName name="ITEM5.85" localSheetId="19">[108]APU!$E$13379</definedName>
    <definedName name="ITEM5.85" localSheetId="14">[108]APU!$E$13379</definedName>
    <definedName name="ITEM5.85" localSheetId="15">[108]APU!$E$13379</definedName>
    <definedName name="ITEM5.85">[109]APU!$E$13379</definedName>
    <definedName name="ITEM5.86" localSheetId="17">[108]APU!$E$13440</definedName>
    <definedName name="ITEM5.86" localSheetId="18">[108]APU!$E$13440</definedName>
    <definedName name="ITEM5.86" localSheetId="19">[108]APU!$E$13440</definedName>
    <definedName name="ITEM5.86" localSheetId="14">[108]APU!$E$13440</definedName>
    <definedName name="ITEM5.86" localSheetId="15">[108]APU!$E$13440</definedName>
    <definedName name="ITEM5.86">[109]APU!$E$13440</definedName>
    <definedName name="ITEM5.87" localSheetId="17">[108]APU!$E$13501</definedName>
    <definedName name="ITEM5.87" localSheetId="18">[108]APU!$E$13501</definedName>
    <definedName name="ITEM5.87" localSheetId="19">[108]APU!$E$13501</definedName>
    <definedName name="ITEM5.87" localSheetId="14">[108]APU!$E$13501</definedName>
    <definedName name="ITEM5.87" localSheetId="15">[108]APU!$E$13501</definedName>
    <definedName name="ITEM5.87">[109]APU!$E$13501</definedName>
    <definedName name="ITEM5.88" localSheetId="17">[108]APU!$E$13562</definedName>
    <definedName name="ITEM5.88" localSheetId="18">[108]APU!$E$13562</definedName>
    <definedName name="ITEM5.88" localSheetId="19">[108]APU!$E$13562</definedName>
    <definedName name="ITEM5.88" localSheetId="14">[108]APU!$E$13562</definedName>
    <definedName name="ITEM5.88" localSheetId="15">[108]APU!$E$13562</definedName>
    <definedName name="ITEM5.88">[109]APU!$E$13562</definedName>
    <definedName name="ITEM5.89" localSheetId="17">[108]APU!$E$13623</definedName>
    <definedName name="ITEM5.89" localSheetId="18">[108]APU!$E$13623</definedName>
    <definedName name="ITEM5.89" localSheetId="19">[108]APU!$E$13623</definedName>
    <definedName name="ITEM5.89" localSheetId="14">[108]APU!$E$13623</definedName>
    <definedName name="ITEM5.89" localSheetId="15">[108]APU!$E$13623</definedName>
    <definedName name="ITEM5.89">[109]APU!$E$13623</definedName>
    <definedName name="ITEM5.90" localSheetId="17">[108]APU!$E$13684</definedName>
    <definedName name="ITEM5.90" localSheetId="18">[108]APU!$E$13684</definedName>
    <definedName name="ITEM5.90" localSheetId="19">[108]APU!$E$13684</definedName>
    <definedName name="ITEM5.90" localSheetId="14">[108]APU!$E$13684</definedName>
    <definedName name="ITEM5.90" localSheetId="15">[108]APU!$E$13684</definedName>
    <definedName name="ITEM5.90">[109]APU!$E$13684</definedName>
    <definedName name="ITEM5.91" localSheetId="17">[108]APU!$E$13745</definedName>
    <definedName name="ITEM5.91" localSheetId="18">[108]APU!$E$13745</definedName>
    <definedName name="ITEM5.91" localSheetId="19">[108]APU!$E$13745</definedName>
    <definedName name="ITEM5.91" localSheetId="14">[108]APU!$E$13745</definedName>
    <definedName name="ITEM5.91" localSheetId="15">[108]APU!$E$13745</definedName>
    <definedName name="ITEM5.91">[109]APU!$E$13745</definedName>
    <definedName name="ITEM5.92" localSheetId="17">[108]APU!$E$13806</definedName>
    <definedName name="ITEM5.92" localSheetId="18">[108]APU!$E$13806</definedName>
    <definedName name="ITEM5.92" localSheetId="19">[108]APU!$E$13806</definedName>
    <definedName name="ITEM5.92" localSheetId="14">[108]APU!$E$13806</definedName>
    <definedName name="ITEM5.92" localSheetId="15">[108]APU!$E$13806</definedName>
    <definedName name="ITEM5.92">[109]APU!$E$13806</definedName>
    <definedName name="ITEM5.93" localSheetId="17">[108]APU!$E$13867</definedName>
    <definedName name="ITEM5.93" localSheetId="18">[108]APU!$E$13867</definedName>
    <definedName name="ITEM5.93" localSheetId="19">[108]APU!$E$13867</definedName>
    <definedName name="ITEM5.93" localSheetId="14">[108]APU!$E$13867</definedName>
    <definedName name="ITEM5.93" localSheetId="15">[108]APU!$E$13867</definedName>
    <definedName name="ITEM5.93">[109]APU!$E$13867</definedName>
    <definedName name="ITEM5.94" localSheetId="17">[108]APU!$E$13928</definedName>
    <definedName name="ITEM5.94" localSheetId="18">[108]APU!$E$13928</definedName>
    <definedName name="ITEM5.94" localSheetId="19">[108]APU!$E$13928</definedName>
    <definedName name="ITEM5.94" localSheetId="14">[108]APU!$E$13928</definedName>
    <definedName name="ITEM5.94" localSheetId="15">[108]APU!$E$13928</definedName>
    <definedName name="ITEM5.94">[109]APU!$E$13928</definedName>
    <definedName name="ITEM5.95" localSheetId="17">[108]APU!$E$13013</definedName>
    <definedName name="ITEM5.95" localSheetId="18">[108]APU!$E$13013</definedName>
    <definedName name="ITEM5.95" localSheetId="19">[108]APU!$E$13013</definedName>
    <definedName name="ITEM5.95" localSheetId="14">[108]APU!$E$13013</definedName>
    <definedName name="ITEM5.95" localSheetId="15">[108]APU!$E$13013</definedName>
    <definedName name="ITEM5.95">[109]APU!$E$13013</definedName>
    <definedName name="ITEM5.96" localSheetId="17">[108]APU!$E$13074</definedName>
    <definedName name="ITEM5.96" localSheetId="18">[108]APU!$E$13074</definedName>
    <definedName name="ITEM5.96" localSheetId="19">[108]APU!$E$13074</definedName>
    <definedName name="ITEM5.96" localSheetId="14">[108]APU!$E$13074</definedName>
    <definedName name="ITEM5.96" localSheetId="15">[108]APU!$E$13074</definedName>
    <definedName name="ITEM5.96">[109]APU!$E$13074</definedName>
    <definedName name="ITEM5.97" localSheetId="17">[108]APU!$E$13135</definedName>
    <definedName name="ITEM5.97" localSheetId="18">[108]APU!$E$13135</definedName>
    <definedName name="ITEM5.97" localSheetId="19">[108]APU!$E$13135</definedName>
    <definedName name="ITEM5.97" localSheetId="14">[108]APU!$E$13135</definedName>
    <definedName name="ITEM5.97" localSheetId="15">[108]APU!$E$13135</definedName>
    <definedName name="ITEM5.97">[109]APU!$E$13135</definedName>
    <definedName name="ITEM5.98" localSheetId="17">[108]APU!$E$13196</definedName>
    <definedName name="ITEM5.98" localSheetId="18">[108]APU!$E$13196</definedName>
    <definedName name="ITEM5.98" localSheetId="19">[108]APU!$E$13196</definedName>
    <definedName name="ITEM5.98" localSheetId="14">[108]APU!$E$13196</definedName>
    <definedName name="ITEM5.98" localSheetId="15">[108]APU!$E$13196</definedName>
    <definedName name="ITEM5.98">[109]APU!$E$13196</definedName>
    <definedName name="ITEM5.99" localSheetId="17">[108]APU!$E$13257</definedName>
    <definedName name="ITEM5.99" localSheetId="18">[108]APU!$E$13257</definedName>
    <definedName name="ITEM5.99" localSheetId="19">[108]APU!$E$13257</definedName>
    <definedName name="ITEM5.99" localSheetId="14">[108]APU!$E$13257</definedName>
    <definedName name="ITEM5.99" localSheetId="15">[108]APU!$E$13257</definedName>
    <definedName name="ITEM5.99">[109]APU!$E$13257</definedName>
    <definedName name="ITEM521" localSheetId="17">[103]ITEMS!$A$522</definedName>
    <definedName name="ITEM521" localSheetId="18">[103]ITEMS!$A$522</definedName>
    <definedName name="ITEM521" localSheetId="19">[103]ITEMS!$A$522</definedName>
    <definedName name="ITEM521" localSheetId="14">[103]ITEMS!$A$522</definedName>
    <definedName name="ITEM521" localSheetId="15">[103]ITEMS!$A$522</definedName>
    <definedName name="ITEM521">[104]ITEMS!$A$522</definedName>
    <definedName name="ITEM610" localSheetId="2">#REF!</definedName>
    <definedName name="ITEM610" localSheetId="16">#REF!</definedName>
    <definedName name="ITEM610">#REF!</definedName>
    <definedName name="ITEM630.4" localSheetId="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 localSheetId="17">[108]APU!$E$7589</definedName>
    <definedName name="ITEM7.1" localSheetId="18">[108]APU!$E$7589</definedName>
    <definedName name="ITEM7.1" localSheetId="19">[108]APU!$E$7589</definedName>
    <definedName name="ITEM7.1" localSheetId="14">[108]APU!$E$7589</definedName>
    <definedName name="ITEM7.1" localSheetId="15">[108]APU!$E$7589</definedName>
    <definedName name="ITEM7.1" localSheetId="2">#REF!</definedName>
    <definedName name="ITEM7.1" localSheetId="16">#REF!</definedName>
    <definedName name="ITEM7.1">[109]APU!$E$7589</definedName>
    <definedName name="ITEM7.10" localSheetId="17">[108]APU!$E$8138</definedName>
    <definedName name="ITEM7.10" localSheetId="18">[108]APU!$E$8138</definedName>
    <definedName name="ITEM7.10" localSheetId="19">[108]APU!$E$8138</definedName>
    <definedName name="ITEM7.10" localSheetId="14">[108]APU!$E$8138</definedName>
    <definedName name="ITEM7.10" localSheetId="15">[108]APU!$E$8138</definedName>
    <definedName name="ITEM7.10">[109]APU!$E$8138</definedName>
    <definedName name="ITEM7.11" localSheetId="17">[108]APU!$E$8199</definedName>
    <definedName name="ITEM7.11" localSheetId="18">[108]APU!$E$8199</definedName>
    <definedName name="ITEM7.11" localSheetId="19">[108]APU!$E$8199</definedName>
    <definedName name="ITEM7.11" localSheetId="14">[108]APU!$E$8199</definedName>
    <definedName name="ITEM7.11" localSheetId="15">[108]APU!$E$8199</definedName>
    <definedName name="ITEM7.11">[109]APU!$E$8199</definedName>
    <definedName name="ITEM7.12" localSheetId="17">[108]APU!$E$8259</definedName>
    <definedName name="ITEM7.12" localSheetId="18">[108]APU!$E$8259</definedName>
    <definedName name="ITEM7.12" localSheetId="19">[108]APU!$E$8259</definedName>
    <definedName name="ITEM7.12" localSheetId="14">[108]APU!$E$8259</definedName>
    <definedName name="ITEM7.12" localSheetId="15">[108]APU!$E$8259</definedName>
    <definedName name="ITEM7.12">[109]APU!$E$8259</definedName>
    <definedName name="ITEM7.13" localSheetId="17">[108]APU!$E$8320</definedName>
    <definedName name="ITEM7.13" localSheetId="18">[108]APU!$E$8320</definedName>
    <definedName name="ITEM7.13" localSheetId="19">[108]APU!$E$8320</definedName>
    <definedName name="ITEM7.13" localSheetId="14">[108]APU!$E$8320</definedName>
    <definedName name="ITEM7.13" localSheetId="15">[108]APU!$E$8320</definedName>
    <definedName name="ITEM7.13">[109]APU!$E$8320</definedName>
    <definedName name="ITEM7.14" localSheetId="17">[108]APU!$E$8381</definedName>
    <definedName name="ITEM7.14" localSheetId="18">[108]APU!$E$8381</definedName>
    <definedName name="ITEM7.14" localSheetId="19">[108]APU!$E$8381</definedName>
    <definedName name="ITEM7.14" localSheetId="14">[108]APU!$E$8381</definedName>
    <definedName name="ITEM7.14" localSheetId="15">[108]APU!$E$8381</definedName>
    <definedName name="ITEM7.14">[109]APU!$E$8381</definedName>
    <definedName name="ITEM7.15" localSheetId="17">[108]APU!$E$8442</definedName>
    <definedName name="ITEM7.15" localSheetId="18">[108]APU!$E$8442</definedName>
    <definedName name="ITEM7.15" localSheetId="19">[108]APU!$E$8442</definedName>
    <definedName name="ITEM7.15" localSheetId="14">[108]APU!$E$8442</definedName>
    <definedName name="ITEM7.15" localSheetId="15">[108]APU!$E$8442</definedName>
    <definedName name="ITEM7.15">[109]APU!$E$8442</definedName>
    <definedName name="ITEM7.16" localSheetId="17">[108]APU!$E$8560</definedName>
    <definedName name="ITEM7.16" localSheetId="18">[108]APU!$E$8560</definedName>
    <definedName name="ITEM7.16" localSheetId="19">[108]APU!$E$8560</definedName>
    <definedName name="ITEM7.16" localSheetId="14">[108]APU!$E$8560</definedName>
    <definedName name="ITEM7.16" localSheetId="15">[108]APU!$E$8560</definedName>
    <definedName name="ITEM7.16">[109]APU!$E$8560</definedName>
    <definedName name="ITEM7.17" localSheetId="17">[108]APU!$E$11244</definedName>
    <definedName name="ITEM7.17" localSheetId="18">[108]APU!$E$11244</definedName>
    <definedName name="ITEM7.17" localSheetId="19">[108]APU!$E$11244</definedName>
    <definedName name="ITEM7.17" localSheetId="14">[108]APU!$E$11244</definedName>
    <definedName name="ITEM7.17" localSheetId="15">[108]APU!$E$11244</definedName>
    <definedName name="ITEM7.17">[109]APU!$E$11244</definedName>
    <definedName name="ITEM7.18" localSheetId="17">[108]APU!$E$11305</definedName>
    <definedName name="ITEM7.18" localSheetId="18">[108]APU!$E$11305</definedName>
    <definedName name="ITEM7.18" localSheetId="19">[108]APU!$E$11305</definedName>
    <definedName name="ITEM7.18" localSheetId="14">[108]APU!$E$11305</definedName>
    <definedName name="ITEM7.18" localSheetId="15">[108]APU!$E$11305</definedName>
    <definedName name="ITEM7.18">[109]APU!$E$11305</definedName>
    <definedName name="ITEM7.19" localSheetId="17">[108]APU!$E$11366</definedName>
    <definedName name="ITEM7.19" localSheetId="18">[108]APU!$E$11366</definedName>
    <definedName name="ITEM7.19" localSheetId="19">[108]APU!$E$11366</definedName>
    <definedName name="ITEM7.19" localSheetId="14">[108]APU!$E$11366</definedName>
    <definedName name="ITEM7.19" localSheetId="15">[108]APU!$E$11366</definedName>
    <definedName name="ITEM7.19">[109]APU!$E$11366</definedName>
    <definedName name="ITEM7.2" localSheetId="17">[108]APU!$E$7650</definedName>
    <definedName name="ITEM7.2" localSheetId="18">[108]APU!$E$7650</definedName>
    <definedName name="ITEM7.2" localSheetId="19">[108]APU!$E$7650</definedName>
    <definedName name="ITEM7.2" localSheetId="14">[108]APU!$E$7650</definedName>
    <definedName name="ITEM7.2" localSheetId="15">[108]APU!$E$7650</definedName>
    <definedName name="ITEM7.2" localSheetId="2">#REF!</definedName>
    <definedName name="ITEM7.2" localSheetId="16">#REF!</definedName>
    <definedName name="ITEM7.2">[109]APU!$E$7650</definedName>
    <definedName name="ITEM7.20" localSheetId="17">[108]APU!$E$11427</definedName>
    <definedName name="ITEM7.20" localSheetId="18">[108]APU!$E$11427</definedName>
    <definedName name="ITEM7.20" localSheetId="19">[108]APU!$E$11427</definedName>
    <definedName name="ITEM7.20" localSheetId="14">[108]APU!$E$11427</definedName>
    <definedName name="ITEM7.20" localSheetId="15">[108]APU!$E$11427</definedName>
    <definedName name="ITEM7.20">[109]APU!$E$11427</definedName>
    <definedName name="ITEM7.21" localSheetId="17">[108]APU!$E$11488</definedName>
    <definedName name="ITEM7.21" localSheetId="18">[108]APU!$E$11488</definedName>
    <definedName name="ITEM7.21" localSheetId="19">[108]APU!$E$11488</definedName>
    <definedName name="ITEM7.21" localSheetId="14">[108]APU!$E$11488</definedName>
    <definedName name="ITEM7.21" localSheetId="15">[108]APU!$E$11488</definedName>
    <definedName name="ITEM7.21">[109]APU!$E$11488</definedName>
    <definedName name="ITEM7.22" localSheetId="17">[108]APU!$E$11671</definedName>
    <definedName name="ITEM7.22" localSheetId="18">[108]APU!$E$11671</definedName>
    <definedName name="ITEM7.22" localSheetId="19">[108]APU!$E$11671</definedName>
    <definedName name="ITEM7.22" localSheetId="14">[108]APU!$E$11671</definedName>
    <definedName name="ITEM7.22" localSheetId="15">[108]APU!$E$11671</definedName>
    <definedName name="ITEM7.22">[109]APU!$E$11671</definedName>
    <definedName name="ITEM7.23" localSheetId="17">[108]APU!$E$11732</definedName>
    <definedName name="ITEM7.23" localSheetId="18">[108]APU!$E$11732</definedName>
    <definedName name="ITEM7.23" localSheetId="19">[108]APU!$E$11732</definedName>
    <definedName name="ITEM7.23" localSheetId="14">[108]APU!$E$11732</definedName>
    <definedName name="ITEM7.23" localSheetId="15">[108]APU!$E$11732</definedName>
    <definedName name="ITEM7.23">[109]APU!$E$11732</definedName>
    <definedName name="ITEM7.24" localSheetId="17">[108]APU!$E$14599</definedName>
    <definedName name="ITEM7.24" localSheetId="18">[108]APU!$E$14599</definedName>
    <definedName name="ITEM7.24" localSheetId="19">[108]APU!$E$14599</definedName>
    <definedName name="ITEM7.24" localSheetId="14">[108]APU!$E$14599</definedName>
    <definedName name="ITEM7.24" localSheetId="15">[108]APU!$E$14599</definedName>
    <definedName name="ITEM7.24">[109]APU!$E$14599</definedName>
    <definedName name="ITEM7.25" localSheetId="17">[108]APU!$E$15209</definedName>
    <definedName name="ITEM7.25" localSheetId="18">[108]APU!$E$15209</definedName>
    <definedName name="ITEM7.25" localSheetId="19">[108]APU!$E$15209</definedName>
    <definedName name="ITEM7.25" localSheetId="14">[108]APU!$E$15209</definedName>
    <definedName name="ITEM7.25" localSheetId="15">[108]APU!$E$15209</definedName>
    <definedName name="ITEM7.25">[109]APU!$E$15209</definedName>
    <definedName name="ITEM7.26" localSheetId="17">[108]APU!$E$15270</definedName>
    <definedName name="ITEM7.26" localSheetId="18">[108]APU!$E$15270</definedName>
    <definedName name="ITEM7.26" localSheetId="19">[108]APU!$E$15270</definedName>
    <definedName name="ITEM7.26" localSheetId="14">[108]APU!$E$15270</definedName>
    <definedName name="ITEM7.26" localSheetId="15">[108]APU!$E$15270</definedName>
    <definedName name="ITEM7.26">[109]APU!$E$15270</definedName>
    <definedName name="ITEM7.27" localSheetId="17">[108]APU!$E$15331</definedName>
    <definedName name="ITEM7.27" localSheetId="18">[108]APU!$E$15331</definedName>
    <definedName name="ITEM7.27" localSheetId="19">[108]APU!$E$15331</definedName>
    <definedName name="ITEM7.27" localSheetId="14">[108]APU!$E$15331</definedName>
    <definedName name="ITEM7.27" localSheetId="15">[108]APU!$E$15331</definedName>
    <definedName name="ITEM7.27">[109]APU!$E$15331</definedName>
    <definedName name="ITEM7.28" localSheetId="17">[108]APU!$E$15392</definedName>
    <definedName name="ITEM7.28" localSheetId="18">[108]APU!$E$15392</definedName>
    <definedName name="ITEM7.28" localSheetId="19">[108]APU!$E$15392</definedName>
    <definedName name="ITEM7.28" localSheetId="14">[108]APU!$E$15392</definedName>
    <definedName name="ITEM7.28" localSheetId="15">[108]APU!$E$15392</definedName>
    <definedName name="ITEM7.28">[109]APU!$E$15392</definedName>
    <definedName name="ITEM7.29" localSheetId="17">[108]APU!$E$15453</definedName>
    <definedName name="ITEM7.29" localSheetId="18">[108]APU!$E$15453</definedName>
    <definedName name="ITEM7.29" localSheetId="19">[108]APU!$E$15453</definedName>
    <definedName name="ITEM7.29" localSheetId="14">[108]APU!$E$15453</definedName>
    <definedName name="ITEM7.29" localSheetId="15">[108]APU!$E$15453</definedName>
    <definedName name="ITEM7.29">[109]APU!$E$15453</definedName>
    <definedName name="ITEM7.3" localSheetId="17">[108]APU!$E$7711</definedName>
    <definedName name="ITEM7.3" localSheetId="18">[108]APU!$E$7711</definedName>
    <definedName name="ITEM7.3" localSheetId="19">[108]APU!$E$7711</definedName>
    <definedName name="ITEM7.3" localSheetId="14">[108]APU!$E$7711</definedName>
    <definedName name="ITEM7.3" localSheetId="15">[108]APU!$E$7711</definedName>
    <definedName name="ITEM7.3" localSheetId="2">#REF!</definedName>
    <definedName name="ITEM7.3" localSheetId="16">#REF!</definedName>
    <definedName name="ITEM7.3">[109]APU!$E$7711</definedName>
    <definedName name="ITEM7.30" localSheetId="17">[108]APU!$E$15514</definedName>
    <definedName name="ITEM7.30" localSheetId="18">[108]APU!$E$15514</definedName>
    <definedName name="ITEM7.30" localSheetId="19">[108]APU!$E$15514</definedName>
    <definedName name="ITEM7.30" localSheetId="14">[108]APU!$E$15514</definedName>
    <definedName name="ITEM7.30" localSheetId="15">[108]APU!$E$15514</definedName>
    <definedName name="ITEM7.30">[109]APU!$E$15514</definedName>
    <definedName name="ITEM7.31" localSheetId="17">[108]APU!$E$15575</definedName>
    <definedName name="ITEM7.31" localSheetId="18">[108]APU!$E$15575</definedName>
    <definedName name="ITEM7.31" localSheetId="19">[108]APU!$E$15575</definedName>
    <definedName name="ITEM7.31" localSheetId="14">[108]APU!$E$15575</definedName>
    <definedName name="ITEM7.31" localSheetId="15">[108]APU!$E$15575</definedName>
    <definedName name="ITEM7.31">[109]APU!$E$15575</definedName>
    <definedName name="ITEM7.32" localSheetId="17">[108]APU!$E$15636</definedName>
    <definedName name="ITEM7.32" localSheetId="18">[108]APU!$E$15636</definedName>
    <definedName name="ITEM7.32" localSheetId="19">[108]APU!$E$15636</definedName>
    <definedName name="ITEM7.32" localSheetId="14">[108]APU!$E$15636</definedName>
    <definedName name="ITEM7.32" localSheetId="15">[108]APU!$E$15636</definedName>
    <definedName name="ITEM7.32">[109]APU!$E$15636</definedName>
    <definedName name="ITEM7.33" localSheetId="17">[108]APU!$E$15697</definedName>
    <definedName name="ITEM7.33" localSheetId="18">[108]APU!$E$15697</definedName>
    <definedName name="ITEM7.33" localSheetId="19">[108]APU!$E$15697</definedName>
    <definedName name="ITEM7.33" localSheetId="14">[108]APU!$E$15697</definedName>
    <definedName name="ITEM7.33" localSheetId="15">[108]APU!$E$15697</definedName>
    <definedName name="ITEM7.33">[109]APU!$E$15697</definedName>
    <definedName name="ITEM7.34" localSheetId="17">[108]APU!$E$15758</definedName>
    <definedName name="ITEM7.34" localSheetId="18">[108]APU!$E$15758</definedName>
    <definedName name="ITEM7.34" localSheetId="19">[108]APU!$E$15758</definedName>
    <definedName name="ITEM7.34" localSheetId="14">[108]APU!$E$15758</definedName>
    <definedName name="ITEM7.34" localSheetId="15">[108]APU!$E$15758</definedName>
    <definedName name="ITEM7.34">[109]APU!$E$15758</definedName>
    <definedName name="ITEM7.35" localSheetId="17">[108]APU!$E$15819</definedName>
    <definedName name="ITEM7.35" localSheetId="18">[108]APU!$E$15819</definedName>
    <definedName name="ITEM7.35" localSheetId="19">[108]APU!$E$15819</definedName>
    <definedName name="ITEM7.35" localSheetId="14">[108]APU!$E$15819</definedName>
    <definedName name="ITEM7.35" localSheetId="15">[108]APU!$E$15819</definedName>
    <definedName name="ITEM7.35">[109]APU!$E$15819</definedName>
    <definedName name="ITEM7.4" localSheetId="17">[108]APU!$E$7772</definedName>
    <definedName name="ITEM7.4" localSheetId="18">[108]APU!$E$7772</definedName>
    <definedName name="ITEM7.4" localSheetId="19">[108]APU!$E$7772</definedName>
    <definedName name="ITEM7.4" localSheetId="14">[108]APU!$E$7772</definedName>
    <definedName name="ITEM7.4" localSheetId="15">[108]APU!$E$7772</definedName>
    <definedName name="ITEM7.4">[109]APU!$E$7772</definedName>
    <definedName name="ITEM7.5" localSheetId="17">[108]APU!$E$7833</definedName>
    <definedName name="ITEM7.5" localSheetId="18">[108]APU!$E$7833</definedName>
    <definedName name="ITEM7.5" localSheetId="19">[108]APU!$E$7833</definedName>
    <definedName name="ITEM7.5" localSheetId="14">[108]APU!$E$7833</definedName>
    <definedName name="ITEM7.5" localSheetId="15">[108]APU!$E$7833</definedName>
    <definedName name="ITEM7.5" localSheetId="2">#REF!</definedName>
    <definedName name="ITEM7.5" localSheetId="16">#REF!</definedName>
    <definedName name="ITEM7.5">[109]APU!$E$7833</definedName>
    <definedName name="ITEM7.6" localSheetId="17">[108]APU!$E$7894</definedName>
    <definedName name="ITEM7.6" localSheetId="18">[108]APU!$E$7894</definedName>
    <definedName name="ITEM7.6" localSheetId="19">[108]APU!$E$7894</definedName>
    <definedName name="ITEM7.6" localSheetId="14">[108]APU!$E$7894</definedName>
    <definedName name="ITEM7.6" localSheetId="15">[108]APU!$E$7894</definedName>
    <definedName name="ITEM7.6">[109]APU!$E$7894</definedName>
    <definedName name="ITEM7.7" localSheetId="17">[108]APU!$E$7955</definedName>
    <definedName name="ITEM7.7" localSheetId="18">[108]APU!$E$7955</definedName>
    <definedName name="ITEM7.7" localSheetId="19">[108]APU!$E$7955</definedName>
    <definedName name="ITEM7.7" localSheetId="14">[108]APU!$E$7955</definedName>
    <definedName name="ITEM7.7" localSheetId="15">[108]APU!$E$7955</definedName>
    <definedName name="ITEM7.7">[109]APU!$E$7955</definedName>
    <definedName name="ITEM7.8" localSheetId="17">[108]APU!$E$8016</definedName>
    <definedName name="ITEM7.8" localSheetId="18">[108]APU!$E$8016</definedName>
    <definedName name="ITEM7.8" localSheetId="19">[108]APU!$E$8016</definedName>
    <definedName name="ITEM7.8" localSheetId="14">[108]APU!$E$8016</definedName>
    <definedName name="ITEM7.8" localSheetId="15">[108]APU!$E$8016</definedName>
    <definedName name="ITEM7.8">[109]APU!$E$8016</definedName>
    <definedName name="ITEM7.9" localSheetId="17">[108]APU!$E$8077</definedName>
    <definedName name="ITEM7.9" localSheetId="18">[108]APU!$E$8077</definedName>
    <definedName name="ITEM7.9" localSheetId="19">[108]APU!$E$8077</definedName>
    <definedName name="ITEM7.9" localSheetId="14">[108]APU!$E$8077</definedName>
    <definedName name="ITEM7.9" localSheetId="15">[108]APU!$E$8077</definedName>
    <definedName name="ITEM7.9">[109]APU!$E$8077</definedName>
    <definedName name="ITEM704" localSheetId="2">#REF!</definedName>
    <definedName name="ITEM704" localSheetId="16">#REF!</definedName>
    <definedName name="ITEM704">#REF!</definedName>
    <definedName name="ITEM720" localSheetId="2">#REF!</definedName>
    <definedName name="ITEM720">#REF!</definedName>
    <definedName name="ITEM900">#REF!</definedName>
    <definedName name="ITEMS">#REF!</definedName>
    <definedName name="ITEN320">#REF!</definedName>
    <definedName name="IUI" localSheetId="25">#REF!</definedName>
    <definedName name="IUI" localSheetId="36">#REF!</definedName>
    <definedName name="IUI" localSheetId="2" hidden="1">{"TAB1",#N/A,TRUE,"GENERAL";"TAB2",#N/A,TRUE,"GENERAL";"TAB3",#N/A,TRUE,"GENERAL";"TAB4",#N/A,TRUE,"GENERAL";"TAB5",#N/A,TRUE,"GENERAL"}</definedName>
    <definedName name="IUI" localSheetId="1">#REF!</definedName>
    <definedName name="IUI" localSheetId="3">#REF!</definedName>
    <definedName name="IUI" localSheetId="13">#REF!</definedName>
    <definedName name="IUI">#REF!</definedName>
    <definedName name="IUI_1" localSheetId="25">#REF!</definedName>
    <definedName name="IUI_1" localSheetId="36">#REF!</definedName>
    <definedName name="IUI_1" localSheetId="1">#REF!</definedName>
    <definedName name="IUI_1" localSheetId="3">#REF!</definedName>
    <definedName name="IUI_1" localSheetId="13">#REF!</definedName>
    <definedName name="IUI_1">#REF!</definedName>
    <definedName name="iuit7" localSheetId="25">#REF!</definedName>
    <definedName name="iuit7" localSheetId="36">#REF!</definedName>
    <definedName name="iuit7" localSheetId="2" hidden="1">{"TAB1",#N/A,TRUE,"GENERAL";"TAB2",#N/A,TRUE,"GENERAL";"TAB3",#N/A,TRUE,"GENERAL";"TAB4",#N/A,TRUE,"GENERAL";"TAB5",#N/A,TRUE,"GENERAL"}</definedName>
    <definedName name="iuit7" localSheetId="1">#REF!</definedName>
    <definedName name="iuit7" localSheetId="3">#REF!</definedName>
    <definedName name="iuit7" localSheetId="13">#REF!</definedName>
    <definedName name="iuit7">#REF!</definedName>
    <definedName name="iuit7_1" localSheetId="25">#REF!</definedName>
    <definedName name="iuit7_1" localSheetId="36">#REF!</definedName>
    <definedName name="iuit7_1" localSheetId="1">#REF!</definedName>
    <definedName name="iuit7_1" localSheetId="3">#REF!</definedName>
    <definedName name="iuit7_1" localSheetId="13">#REF!</definedName>
    <definedName name="iuit7_1">#REF!</definedName>
    <definedName name="iul" localSheetId="25">#REF!</definedName>
    <definedName name="iul" localSheetId="36">#REF!</definedName>
    <definedName name="iul" localSheetId="2" hidden="1">{"via1",#N/A,TRUE,"general";"via2",#N/A,TRUE,"general";"via3",#N/A,TRUE,"general"}</definedName>
    <definedName name="iul" localSheetId="1">#REF!</definedName>
    <definedName name="iul" localSheetId="3">#REF!</definedName>
    <definedName name="iul" localSheetId="13">#REF!</definedName>
    <definedName name="iul">#REF!</definedName>
    <definedName name="iul_1" localSheetId="25">#REF!</definedName>
    <definedName name="iul_1" localSheetId="36">#REF!</definedName>
    <definedName name="iul_1" localSheetId="1">#REF!</definedName>
    <definedName name="iul_1" localSheetId="3">#REF!</definedName>
    <definedName name="iul_1" localSheetId="13">#REF!</definedName>
    <definedName name="iul_1">#REF!</definedName>
    <definedName name="iuouio" localSheetId="25">#REF!</definedName>
    <definedName name="iuouio" localSheetId="36">#REF!</definedName>
    <definedName name="iuouio" localSheetId="2" hidden="1">{"via1",#N/A,TRUE,"general";"via2",#N/A,TRUE,"general";"via3",#N/A,TRUE,"general"}</definedName>
    <definedName name="iuouio" localSheetId="1">#REF!</definedName>
    <definedName name="iuouio" localSheetId="3">#REF!</definedName>
    <definedName name="iuouio" localSheetId="13">#REF!</definedName>
    <definedName name="iuouio">#REF!</definedName>
    <definedName name="iuouio_1" localSheetId="25">#REF!</definedName>
    <definedName name="iuouio_1" localSheetId="36">#REF!</definedName>
    <definedName name="iuouio_1" localSheetId="1">#REF!</definedName>
    <definedName name="iuouio_1" localSheetId="3">#REF!</definedName>
    <definedName name="iuouio_1" localSheetId="13">#REF!</definedName>
    <definedName name="iuouio_1">#REF!</definedName>
    <definedName name="iuyi9" localSheetId="25">#REF!</definedName>
    <definedName name="iuyi9" localSheetId="36">#REF!</definedName>
    <definedName name="iuyi9" localSheetId="2" hidden="1">{"TAB1",#N/A,TRUE,"GENERAL";"TAB2",#N/A,TRUE,"GENERAL";"TAB3",#N/A,TRUE,"GENERAL";"TAB4",#N/A,TRUE,"GENERAL";"TAB5",#N/A,TRUE,"GENERAL"}</definedName>
    <definedName name="iuyi9" localSheetId="1">#REF!</definedName>
    <definedName name="iuyi9" localSheetId="3">#REF!</definedName>
    <definedName name="iuyi9" localSheetId="13">#REF!</definedName>
    <definedName name="iuyi9">#REF!</definedName>
    <definedName name="iuyi9_1" localSheetId="25">#REF!</definedName>
    <definedName name="iuyi9_1" localSheetId="36">#REF!</definedName>
    <definedName name="iuyi9_1" localSheetId="1">#REF!</definedName>
    <definedName name="iuyi9_1" localSheetId="3">#REF!</definedName>
    <definedName name="iuyi9_1" localSheetId="13">#REF!</definedName>
    <definedName name="iuyi9_1">#REF!</definedName>
    <definedName name="IVA" localSheetId="2">#REF!</definedName>
    <definedName name="IVA">'[81]ELE-APU'!$L$1</definedName>
    <definedName name="IVA_UTIL" localSheetId="17">[46]DATOS!$D$11</definedName>
    <definedName name="IVA_UTIL" localSheetId="18">[46]DATOS!$D$11</definedName>
    <definedName name="IVA_UTIL" localSheetId="19">[46]DATOS!$D$11</definedName>
    <definedName name="IVA_UTIL" localSheetId="14">[46]DATOS!$D$11</definedName>
    <definedName name="IVA_UTIL" localSheetId="15">[46]DATOS!$D$11</definedName>
    <definedName name="IVA_UTIL">[47]DATOS!$D$11</definedName>
    <definedName name="IVAConsultoria" localSheetId="25">#REF!</definedName>
    <definedName name="IVAConsultoria" localSheetId="36">#REF!</definedName>
    <definedName name="IVAConsultoria" localSheetId="17">#REF!</definedName>
    <definedName name="IVAConsultoria" localSheetId="18">#REF!</definedName>
    <definedName name="IVAConsultoria" localSheetId="1">#REF!</definedName>
    <definedName name="IVAConsultoria" localSheetId="3">#REF!</definedName>
    <definedName name="IVAConsultoria" localSheetId="13">#REF!</definedName>
    <definedName name="IVAConsultoria" localSheetId="16">#REF!</definedName>
    <definedName name="IVAConsultoria">#REF!</definedName>
    <definedName name="IVASobreUtilidad" localSheetId="25">#REF!</definedName>
    <definedName name="IVASobreUtilidad" localSheetId="36">#REF!</definedName>
    <definedName name="IVASobreUtilidad" localSheetId="17">#REF!</definedName>
    <definedName name="IVASobreUtilidad" localSheetId="18">#REF!</definedName>
    <definedName name="IVASobreUtilidad" localSheetId="1">#REF!</definedName>
    <definedName name="IVASobreUtilidad" localSheetId="3">#REF!</definedName>
    <definedName name="IVASobreUtilidad" localSheetId="13">#REF!</definedName>
    <definedName name="IVASobreUtilidad">#REF!</definedName>
    <definedName name="IvaSUtl">#REF!</definedName>
    <definedName name="iyuiuyi" localSheetId="25">#REF!</definedName>
    <definedName name="iyuiuyi" localSheetId="36">#REF!</definedName>
    <definedName name="iyuiuyi" localSheetId="2" hidden="1">{"via1",#N/A,TRUE,"general";"via2",#N/A,TRUE,"general";"via3",#N/A,TRUE,"general"}</definedName>
    <definedName name="iyuiuyi" localSheetId="1">#REF!</definedName>
    <definedName name="iyuiuyi" localSheetId="3">#REF!</definedName>
    <definedName name="iyuiuyi" localSheetId="13">#REF!</definedName>
    <definedName name="iyuiuyi">#REF!</definedName>
    <definedName name="iyuiuyi_1" localSheetId="25">#REF!</definedName>
    <definedName name="iyuiuyi_1" localSheetId="36">#REF!</definedName>
    <definedName name="iyuiuyi_1" localSheetId="1">#REF!</definedName>
    <definedName name="iyuiuyi_1" localSheetId="3">#REF!</definedName>
    <definedName name="iyuiuyi_1" localSheetId="13">#REF!</definedName>
    <definedName name="iyuiuyi_1">#REF!</definedName>
    <definedName name="IZQ_AUX">LEFT([81]Auxiliares!$B1,2)</definedName>
    <definedName name="j" localSheetId="25">#REF!</definedName>
    <definedName name="j" localSheetId="36">#REF!</definedName>
    <definedName name="j" localSheetId="2" hidden="1">{"TAB1",#N/A,TRUE,"GENERAL";"TAB2",#N/A,TRUE,"GENERAL";"TAB3",#N/A,TRUE,"GENERAL";"TAB4",#N/A,TRUE,"GENERAL";"TAB5",#N/A,TRUE,"GENERAL"}</definedName>
    <definedName name="j" localSheetId="1">#REF!</definedName>
    <definedName name="j" localSheetId="3">#REF!</definedName>
    <definedName name="j" localSheetId="13">#REF!</definedName>
    <definedName name="j">#REF!</definedName>
    <definedName name="j_1" localSheetId="25">#REF!</definedName>
    <definedName name="j_1" localSheetId="36">#REF!</definedName>
    <definedName name="j_1" localSheetId="1">#REF!</definedName>
    <definedName name="j_1" localSheetId="3">#REF!</definedName>
    <definedName name="j_1" localSheetId="13">#REF!</definedName>
    <definedName name="j_1">#REF!</definedName>
    <definedName name="JC">[13]APU!#REF!</definedName>
    <definedName name="jd" localSheetId="25">#REF!</definedName>
    <definedName name="jd" localSheetId="36">#REF!</definedName>
    <definedName name="jd" localSheetId="2" hidden="1">{"via1",#N/A,TRUE,"general";"via2",#N/A,TRUE,"general";"via3",#N/A,TRUE,"general"}</definedName>
    <definedName name="jd" localSheetId="1">#REF!</definedName>
    <definedName name="jd" localSheetId="3">#REF!</definedName>
    <definedName name="jd" localSheetId="13">#REF!</definedName>
    <definedName name="jd">#REF!</definedName>
    <definedName name="jd_1" localSheetId="25">#REF!</definedName>
    <definedName name="jd_1" localSheetId="36">#REF!</definedName>
    <definedName name="jd_1" localSheetId="1">#REF!</definedName>
    <definedName name="jd_1" localSheetId="3">#REF!</definedName>
    <definedName name="jd_1" localSheetId="13">#REF!</definedName>
    <definedName name="jd_1">#REF!</definedName>
    <definedName name="jdh" localSheetId="25">#REF!</definedName>
    <definedName name="jdh" localSheetId="36">#REF!</definedName>
    <definedName name="jdh" localSheetId="2" hidden="1">{"TAB1",#N/A,TRUE,"GENERAL";"TAB2",#N/A,TRUE,"GENERAL";"TAB3",#N/A,TRUE,"GENERAL";"TAB4",#N/A,TRUE,"GENERAL";"TAB5",#N/A,TRUE,"GENERAL"}</definedName>
    <definedName name="jdh" localSheetId="1">#REF!</definedName>
    <definedName name="jdh" localSheetId="3">#REF!</definedName>
    <definedName name="jdh" localSheetId="13">#REF!</definedName>
    <definedName name="jdh">#REF!</definedName>
    <definedName name="jdh_1" localSheetId="25">#REF!</definedName>
    <definedName name="jdh_1" localSheetId="36">#REF!</definedName>
    <definedName name="jdh_1" localSheetId="1">#REF!</definedName>
    <definedName name="jdh_1" localSheetId="3">#REF!</definedName>
    <definedName name="jdh_1" localSheetId="13">#REF!</definedName>
    <definedName name="jdh_1">#REF!</definedName>
    <definedName name="jdhdh" hidden="1">[31]Presupuesto_Via_distribuidora!#REF!</definedName>
    <definedName name="JESUS" localSheetId="1" hidden="1">{"PRES REHAB ARM-PER POR ITEMS  KM A KM",#N/A,TRUE,"Rehabilitacion Arm-Per"}</definedName>
    <definedName name="JESUS" localSheetId="3" hidden="1">{"PRES REHAB ARM-PER POR ITEMS  KM A KM",#N/A,TRUE,"Rehabilitacion Arm-Per"}</definedName>
    <definedName name="JESUS" hidden="1">{"PRES REHAB ARM-PER POR ITEMS  KM A KM",#N/A,TRUE,"Rehabilitacion Arm-Per"}</definedName>
    <definedName name="jeytj" localSheetId="25">#REF!</definedName>
    <definedName name="jeytj" localSheetId="36">#REF!</definedName>
    <definedName name="jeytj" localSheetId="2" hidden="1">{"TAB1",#N/A,TRUE,"GENERAL";"TAB2",#N/A,TRUE,"GENERAL";"TAB3",#N/A,TRUE,"GENERAL";"TAB4",#N/A,TRUE,"GENERAL";"TAB5",#N/A,TRUE,"GENERAL"}</definedName>
    <definedName name="jeytj" localSheetId="1">#REF!</definedName>
    <definedName name="jeytj" localSheetId="3">#REF!</definedName>
    <definedName name="jeytj" localSheetId="13">#REF!</definedName>
    <definedName name="jeytj">#REF!</definedName>
    <definedName name="jeytj_1" localSheetId="25">#REF!</definedName>
    <definedName name="jeytj_1" localSheetId="36">#REF!</definedName>
    <definedName name="jeytj_1" localSheetId="1">#REF!</definedName>
    <definedName name="jeytj_1" localSheetId="3">#REF!</definedName>
    <definedName name="jeytj_1" localSheetId="13">#REF!</definedName>
    <definedName name="jeytj_1">#REF!</definedName>
    <definedName name="jfh" localSheetId="25">#REF!</definedName>
    <definedName name="jfh" localSheetId="36">#REF!</definedName>
    <definedName name="jfh" localSheetId="1">#REF!</definedName>
    <definedName name="jfh" localSheetId="3">#REF!</definedName>
    <definedName name="jfh" localSheetId="13">#REF!</definedName>
    <definedName name="jfh">#REF!</definedName>
    <definedName name="jfhjfrt" localSheetId="25">#REF!</definedName>
    <definedName name="jfhjfrt" localSheetId="36">#REF!</definedName>
    <definedName name="jfhjfrt" localSheetId="2" hidden="1">{"TAB1",#N/A,TRUE,"GENERAL";"TAB2",#N/A,TRUE,"GENERAL";"TAB3",#N/A,TRUE,"GENERAL";"TAB4",#N/A,TRUE,"GENERAL";"TAB5",#N/A,TRUE,"GENERAL"}</definedName>
    <definedName name="jfhjfrt" localSheetId="1">#REF!</definedName>
    <definedName name="jfhjfrt" localSheetId="3">#REF!</definedName>
    <definedName name="jfhjfrt" localSheetId="13">#REF!</definedName>
    <definedName name="jfhjfrt">#REF!</definedName>
    <definedName name="jfhjfrt_1" localSheetId="25">#REF!</definedName>
    <definedName name="jfhjfrt_1" localSheetId="36">#REF!</definedName>
    <definedName name="jfhjfrt_1" localSheetId="1">#REF!</definedName>
    <definedName name="jfhjfrt_1" localSheetId="3">#REF!</definedName>
    <definedName name="jfhjfrt_1" localSheetId="13">#REF!</definedName>
    <definedName name="jfhjfrt_1">#REF!</definedName>
    <definedName name="jg">[13]APU!#REF!</definedName>
    <definedName name="jgfj" localSheetId="25">#REF!</definedName>
    <definedName name="jgfj" localSheetId="36">#REF!</definedName>
    <definedName name="jgfj" localSheetId="2" hidden="1">{"via1",#N/A,TRUE,"general";"via2",#N/A,TRUE,"general";"via3",#N/A,TRUE,"general"}</definedName>
    <definedName name="jgfj" localSheetId="1">#REF!</definedName>
    <definedName name="jgfj" localSheetId="3">#REF!</definedName>
    <definedName name="jgfj" localSheetId="13">#REF!</definedName>
    <definedName name="jgfj">#REF!</definedName>
    <definedName name="jgfj_1" localSheetId="25">#REF!</definedName>
    <definedName name="jgfj_1" localSheetId="36">#REF!</definedName>
    <definedName name="jgfj_1" localSheetId="1">#REF!</definedName>
    <definedName name="jgfj_1" localSheetId="3">#REF!</definedName>
    <definedName name="jgfj_1" localSheetId="13">#REF!</definedName>
    <definedName name="jgfj_1">#REF!</definedName>
    <definedName name="jghj" localSheetId="25">#REF!</definedName>
    <definedName name="jghj" localSheetId="36">#REF!</definedName>
    <definedName name="jghj" localSheetId="2" hidden="1">{"TAB1",#N/A,TRUE,"GENERAL";"TAB2",#N/A,TRUE,"GENERAL";"TAB3",#N/A,TRUE,"GENERAL";"TAB4",#N/A,TRUE,"GENERAL";"TAB5",#N/A,TRUE,"GENERAL"}</definedName>
    <definedName name="jghj" localSheetId="1">#REF!</definedName>
    <definedName name="jghj" localSheetId="3">#REF!</definedName>
    <definedName name="jghj" localSheetId="13">#REF!</definedName>
    <definedName name="jghj">#REF!</definedName>
    <definedName name="jghj_1" localSheetId="25">#REF!</definedName>
    <definedName name="jghj_1" localSheetId="36">#REF!</definedName>
    <definedName name="jghj_1" localSheetId="1">#REF!</definedName>
    <definedName name="jghj_1" localSheetId="3">#REF!</definedName>
    <definedName name="jghj_1" localSheetId="13">#REF!</definedName>
    <definedName name="jghj_1">#REF!</definedName>
    <definedName name="jgj" localSheetId="25">#REF!</definedName>
    <definedName name="jgj" localSheetId="36">#REF!</definedName>
    <definedName name="jgj" localSheetId="2" hidden="1">{"TAB1",#N/A,TRUE,"GENERAL";"TAB2",#N/A,TRUE,"GENERAL";"TAB3",#N/A,TRUE,"GENERAL";"TAB4",#N/A,TRUE,"GENERAL";"TAB5",#N/A,TRUE,"GENERAL"}</definedName>
    <definedName name="jgj" localSheetId="1">#REF!</definedName>
    <definedName name="jgj" localSheetId="3">#REF!</definedName>
    <definedName name="jgj" localSheetId="13">#REF!</definedName>
    <definedName name="jgj">#REF!</definedName>
    <definedName name="jgj_1" localSheetId="25">#REF!</definedName>
    <definedName name="jgj_1" localSheetId="36">#REF!</definedName>
    <definedName name="jgj_1" localSheetId="1">#REF!</definedName>
    <definedName name="jgj_1" localSheetId="3">#REF!</definedName>
    <definedName name="jgj_1" localSheetId="13">#REF!</definedName>
    <definedName name="jgj_1">#REF!</definedName>
    <definedName name="JGJH" localSheetId="16">#REF!</definedName>
    <definedName name="JGJH">#REF!</definedName>
    <definedName name="JGVJHGVJH">#REF!</definedName>
    <definedName name="jh" localSheetId="25">#REF!</definedName>
    <definedName name="jh" localSheetId="36">#REF!</definedName>
    <definedName name="jh" localSheetId="2">#REF!</definedName>
    <definedName name="jh" localSheetId="1">#REF!</definedName>
    <definedName name="jh" localSheetId="3">#REF!</definedName>
    <definedName name="jh" localSheetId="13">#REF!</definedName>
    <definedName name="jh">#REF!</definedName>
    <definedName name="JHFJ">#REF!</definedName>
    <definedName name="jhg" localSheetId="25">#REF!</definedName>
    <definedName name="jhg" localSheetId="36">#REF!</definedName>
    <definedName name="jhg" localSheetId="2" hidden="1">{"TAB1",#N/A,TRUE,"GENERAL";"TAB2",#N/A,TRUE,"GENERAL";"TAB3",#N/A,TRUE,"GENERAL";"TAB4",#N/A,TRUE,"GENERAL";"TAB5",#N/A,TRUE,"GENERAL"}</definedName>
    <definedName name="jhg" localSheetId="1">#REF!</definedName>
    <definedName name="jhg" localSheetId="3">#REF!</definedName>
    <definedName name="jhg" localSheetId="13">#REF!</definedName>
    <definedName name="jhg">#REF!</definedName>
    <definedName name="jhg_1" localSheetId="25">#REF!</definedName>
    <definedName name="jhg_1" localSheetId="36">#REF!</definedName>
    <definedName name="jhg_1" localSheetId="1">#REF!</definedName>
    <definedName name="jhg_1" localSheetId="3">#REF!</definedName>
    <definedName name="jhg_1" localSheetId="13">#REF!</definedName>
    <definedName name="jhg_1">#REF!</definedName>
    <definedName name="jhiuh">#REF!</definedName>
    <definedName name="JHJHGGR" localSheetId="25">#REF!</definedName>
    <definedName name="JHJHGGR" localSheetId="36">#REF!</definedName>
    <definedName name="JHJHGGR" localSheetId="1">#REF!</definedName>
    <definedName name="JHJHGGR" localSheetId="3">#REF!</definedName>
    <definedName name="JHJHGGR" localSheetId="13">#REF!</definedName>
    <definedName name="JHJHGGR">#REF!</definedName>
    <definedName name="jhjyj" localSheetId="25">#REF!</definedName>
    <definedName name="jhjyj" localSheetId="36">#REF!</definedName>
    <definedName name="jhjyj" localSheetId="2" hidden="1">{"via1",#N/A,TRUE,"general";"via2",#N/A,TRUE,"general";"via3",#N/A,TRUE,"general"}</definedName>
    <definedName name="jhjyj" localSheetId="1">#REF!</definedName>
    <definedName name="jhjyj" localSheetId="3">#REF!</definedName>
    <definedName name="jhjyj" localSheetId="13">#REF!</definedName>
    <definedName name="jhjyj">#REF!</definedName>
    <definedName name="jhjyj_1" localSheetId="25">#REF!</definedName>
    <definedName name="jhjyj_1" localSheetId="36">#REF!</definedName>
    <definedName name="jhjyj_1" localSheetId="1">#REF!</definedName>
    <definedName name="jhjyj_1" localSheetId="3">#REF!</definedName>
    <definedName name="jhjyj_1" localSheetId="13">#REF!</definedName>
    <definedName name="jhjyj_1">#REF!</definedName>
    <definedName name="JHK" localSheetId="25">#REF!</definedName>
    <definedName name="JHK" localSheetId="36">#REF!</definedName>
    <definedName name="JHK" localSheetId="2" hidden="1">{"TAB1",#N/A,TRUE,"GENERAL";"TAB2",#N/A,TRUE,"GENERAL";"TAB3",#N/A,TRUE,"GENERAL";"TAB4",#N/A,TRUE,"GENERAL";"TAB5",#N/A,TRUE,"GENERAL"}</definedName>
    <definedName name="JHK" localSheetId="1">#REF!</definedName>
    <definedName name="JHK" localSheetId="3">#REF!</definedName>
    <definedName name="JHK" localSheetId="13">#REF!</definedName>
    <definedName name="JHK">#REF!</definedName>
    <definedName name="JHK_1" localSheetId="25">#REF!</definedName>
    <definedName name="JHK_1" localSheetId="36">#REF!</definedName>
    <definedName name="JHK_1" localSheetId="1">#REF!</definedName>
    <definedName name="JHK_1" localSheetId="3">#REF!</definedName>
    <definedName name="JHK_1" localSheetId="13">#REF!</definedName>
    <definedName name="JHK_1">#REF!</definedName>
    <definedName name="jhkgjkvf" localSheetId="25">#REF!</definedName>
    <definedName name="jhkgjkvf" localSheetId="36">#REF!</definedName>
    <definedName name="jhkgjkvf" localSheetId="2" hidden="1">{"TAB1",#N/A,TRUE,"GENERAL";"TAB2",#N/A,TRUE,"GENERAL";"TAB3",#N/A,TRUE,"GENERAL";"TAB4",#N/A,TRUE,"GENERAL";"TAB5",#N/A,TRUE,"GENERAL"}</definedName>
    <definedName name="jhkgjkvf" localSheetId="1">#REF!</definedName>
    <definedName name="jhkgjkvf" localSheetId="3">#REF!</definedName>
    <definedName name="jhkgjkvf" localSheetId="13">#REF!</definedName>
    <definedName name="jhkgjkvf">#REF!</definedName>
    <definedName name="jhkgjkvf_1" localSheetId="25">#REF!</definedName>
    <definedName name="jhkgjkvf_1" localSheetId="36">#REF!</definedName>
    <definedName name="jhkgjkvf_1" localSheetId="1">#REF!</definedName>
    <definedName name="jhkgjkvf_1" localSheetId="3">#REF!</definedName>
    <definedName name="jhkgjkvf_1" localSheetId="13">#REF!</definedName>
    <definedName name="jhkgjkvf_1">#REF!</definedName>
    <definedName name="JHUYG" localSheetId="25">#REF!</definedName>
    <definedName name="JHUYG" localSheetId="36">#REF!</definedName>
    <definedName name="JHUYG" localSheetId="1">#REF!</definedName>
    <definedName name="JHUYG" localSheetId="3">#REF!</definedName>
    <definedName name="JHUYG" localSheetId="13">#REF!</definedName>
    <definedName name="JHUYG">#REF!</definedName>
    <definedName name="jj" localSheetId="2" hidden="1">{"via1",#N/A,TRUE,"general";"via2",#N/A,TRUE,"general";"via3",#N/A,TRUE,"general"}</definedName>
    <definedName name="JJ">[60]PRECIOS!$F$5</definedName>
    <definedName name="jj_1" localSheetId="25">#REF!</definedName>
    <definedName name="jj_1" localSheetId="36">#REF!</definedName>
    <definedName name="jj_1" localSheetId="1">#REF!</definedName>
    <definedName name="jj_1" localSheetId="3">#REF!</definedName>
    <definedName name="jj_1" localSheetId="13">#REF!</definedName>
    <definedName name="jj_1">#REF!</definedName>
    <definedName name="jjfq" localSheetId="25">#REF!</definedName>
    <definedName name="jjfq" localSheetId="36">#REF!</definedName>
    <definedName name="jjfq" localSheetId="2" hidden="1">{"via1",#N/A,TRUE,"general";"via2",#N/A,TRUE,"general";"via3",#N/A,TRUE,"general"}</definedName>
    <definedName name="jjfq" localSheetId="1">#REF!</definedName>
    <definedName name="jjfq" localSheetId="3">#REF!</definedName>
    <definedName name="jjfq" localSheetId="13">#REF!</definedName>
    <definedName name="jjfq">#REF!</definedName>
    <definedName name="jjfq_1" localSheetId="25">#REF!</definedName>
    <definedName name="jjfq_1" localSheetId="36">#REF!</definedName>
    <definedName name="jjfq_1" localSheetId="1">#REF!</definedName>
    <definedName name="jjfq_1" localSheetId="3">#REF!</definedName>
    <definedName name="jjfq_1" localSheetId="13">#REF!</definedName>
    <definedName name="jjfq_1">#REF!</definedName>
    <definedName name="jjjhjddfg" localSheetId="25">#REF!</definedName>
    <definedName name="jjjhjddfg" localSheetId="36">#REF!</definedName>
    <definedName name="jjjhjddfg" localSheetId="2" hidden="1">{"via1",#N/A,TRUE,"general";"via2",#N/A,TRUE,"general";"via3",#N/A,TRUE,"general"}</definedName>
    <definedName name="jjjhjddfg" localSheetId="1">#REF!</definedName>
    <definedName name="jjjhjddfg" localSheetId="3">#REF!</definedName>
    <definedName name="jjjhjddfg" localSheetId="13">#REF!</definedName>
    <definedName name="jjjhjddfg">#REF!</definedName>
    <definedName name="jjjhjddfg_1" localSheetId="25">#REF!</definedName>
    <definedName name="jjjhjddfg_1" localSheetId="36">#REF!</definedName>
    <definedName name="jjjhjddfg_1" localSheetId="1">#REF!</definedName>
    <definedName name="jjjhjddfg_1" localSheetId="3">#REF!</definedName>
    <definedName name="jjjhjddfg_1" localSheetId="13">#REF!</definedName>
    <definedName name="jjjhjddfg_1">#REF!</definedName>
    <definedName name="jjjjju" localSheetId="25">#REF!</definedName>
    <definedName name="jjjjju" localSheetId="36">#REF!</definedName>
    <definedName name="jjjjju" localSheetId="2" hidden="1">{"via1",#N/A,TRUE,"general";"via2",#N/A,TRUE,"general";"via3",#N/A,TRUE,"general"}</definedName>
    <definedName name="jjjjju" localSheetId="1">#REF!</definedName>
    <definedName name="jjjjju" localSheetId="3">#REF!</definedName>
    <definedName name="jjjjju" localSheetId="13">#REF!</definedName>
    <definedName name="jjjjju">#REF!</definedName>
    <definedName name="jjjjju_1" localSheetId="25">#REF!</definedName>
    <definedName name="jjjjju_1" localSheetId="36">#REF!</definedName>
    <definedName name="jjjjju_1" localSheetId="1">#REF!</definedName>
    <definedName name="jjjjju_1" localSheetId="3">#REF!</definedName>
    <definedName name="jjjjju_1" localSheetId="13">#REF!</definedName>
    <definedName name="jjjjju_1">#REF!</definedName>
    <definedName name="jjujujty" localSheetId="25">#REF!</definedName>
    <definedName name="jjujujty" localSheetId="36">#REF!</definedName>
    <definedName name="jjujujty" localSheetId="2" hidden="1">{"TAB1",#N/A,TRUE,"GENERAL";"TAB2",#N/A,TRUE,"GENERAL";"TAB3",#N/A,TRUE,"GENERAL";"TAB4",#N/A,TRUE,"GENERAL";"TAB5",#N/A,TRUE,"GENERAL"}</definedName>
    <definedName name="jjujujty" localSheetId="1">#REF!</definedName>
    <definedName name="jjujujty" localSheetId="3">#REF!</definedName>
    <definedName name="jjujujty" localSheetId="13">#REF!</definedName>
    <definedName name="jjujujty">#REF!</definedName>
    <definedName name="jjujujty_1" localSheetId="25">#REF!</definedName>
    <definedName name="jjujujty_1" localSheetId="36">#REF!</definedName>
    <definedName name="jjujujty_1" localSheetId="1">#REF!</definedName>
    <definedName name="jjujujty_1" localSheetId="3">#REF!</definedName>
    <definedName name="jjujujty_1" localSheetId="13">#REF!</definedName>
    <definedName name="jjujujty_1">#REF!</definedName>
    <definedName name="jjyjy" localSheetId="25">#REF!</definedName>
    <definedName name="jjyjy" localSheetId="36">#REF!</definedName>
    <definedName name="jjyjy" localSheetId="2" hidden="1">{"via1",#N/A,TRUE,"general";"via2",#N/A,TRUE,"general";"via3",#N/A,TRUE,"general"}</definedName>
    <definedName name="jjyjy" localSheetId="1">#REF!</definedName>
    <definedName name="jjyjy" localSheetId="3">#REF!</definedName>
    <definedName name="jjyjy" localSheetId="13">#REF!</definedName>
    <definedName name="jjyjy">#REF!</definedName>
    <definedName name="jjyjy_1" localSheetId="25">#REF!</definedName>
    <definedName name="jjyjy_1" localSheetId="36">#REF!</definedName>
    <definedName name="jjyjy_1" localSheetId="1">#REF!</definedName>
    <definedName name="jjyjy_1" localSheetId="3">#REF!</definedName>
    <definedName name="jjyjy_1" localSheetId="13">#REF!</definedName>
    <definedName name="jjyjy_1">#REF!</definedName>
    <definedName name="jk" localSheetId="25">#REF!</definedName>
    <definedName name="jk" localSheetId="36">#REF!</definedName>
    <definedName name="jk" localSheetId="2">#REF!</definedName>
    <definedName name="jk" localSheetId="1">#REF!</definedName>
    <definedName name="jk" localSheetId="3">#REF!</definedName>
    <definedName name="jk" localSheetId="13">#REF!</definedName>
    <definedName name="jk" localSheetId="16">#REF!</definedName>
    <definedName name="jk">#REF!</definedName>
    <definedName name="jkk" localSheetId="25">#REF!</definedName>
    <definedName name="jkk" localSheetId="36">#REF!</definedName>
    <definedName name="jkk" localSheetId="2" hidden="1">{"TAB1",#N/A,TRUE,"GENERAL";"TAB2",#N/A,TRUE,"GENERAL";"TAB3",#N/A,TRUE,"GENERAL";"TAB4",#N/A,TRUE,"GENERAL";"TAB5",#N/A,TRUE,"GENERAL"}</definedName>
    <definedName name="jkk" localSheetId="1">#REF!</definedName>
    <definedName name="jkk" localSheetId="3">#REF!</definedName>
    <definedName name="jkk" localSheetId="13">#REF!</definedName>
    <definedName name="jkk">#REF!</definedName>
    <definedName name="jkk_1" localSheetId="25">#REF!</definedName>
    <definedName name="jkk_1" localSheetId="36">#REF!</definedName>
    <definedName name="jkk_1" localSheetId="1">#REF!</definedName>
    <definedName name="jkk_1" localSheetId="3">#REF!</definedName>
    <definedName name="jkk_1" localSheetId="13">#REF!</definedName>
    <definedName name="jkk_1">#REF!</definedName>
    <definedName name="jkl" localSheetId="25">#REF!</definedName>
    <definedName name="jkl" localSheetId="36">#REF!</definedName>
    <definedName name="jkl" localSheetId="2" hidden="1">{"TAB1",#N/A,TRUE,"GENERAL";"TAB2",#N/A,TRUE,"GENERAL";"TAB3",#N/A,TRUE,"GENERAL";"TAB4",#N/A,TRUE,"GENERAL";"TAB5",#N/A,TRUE,"GENERAL"}</definedName>
    <definedName name="jkl" localSheetId="1">#REF!</definedName>
    <definedName name="jkl" localSheetId="3">#REF!</definedName>
    <definedName name="jkl" localSheetId="13">#REF!</definedName>
    <definedName name="jkl">#REF!</definedName>
    <definedName name="jkl_1" localSheetId="25">#REF!</definedName>
    <definedName name="jkl_1" localSheetId="36">#REF!</definedName>
    <definedName name="jkl_1" localSheetId="1">#REF!</definedName>
    <definedName name="jkl_1" localSheetId="3">#REF!</definedName>
    <definedName name="jkl_1" localSheetId="13">#REF!</definedName>
    <definedName name="jkl_1">#REF!</definedName>
    <definedName name="jklj" hidden="1">#REF!</definedName>
    <definedName name="JLKNWDGLSKNFLÑa" localSheetId="25">#REF!</definedName>
    <definedName name="JLKNWDGLSKNFLÑa" localSheetId="36">#REF!</definedName>
    <definedName name="JLKNWDGLSKNFLÑa" localSheetId="1">#REF!</definedName>
    <definedName name="JLKNWDGLSKNFLÑa" localSheetId="3">#REF!</definedName>
    <definedName name="JLKNWDGLSKNFLÑa" localSheetId="13">#REF!</definedName>
    <definedName name="JLKNWDGLSKNFLÑa">#REF!</definedName>
    <definedName name="jn" localSheetId="25">#REF!</definedName>
    <definedName name="jn" localSheetId="36">#REF!</definedName>
    <definedName name="jn" localSheetId="2">#REF!</definedName>
    <definedName name="jn" localSheetId="1">#REF!</definedName>
    <definedName name="jn" localSheetId="3">#REF!</definedName>
    <definedName name="jn" localSheetId="13">#REF!</definedName>
    <definedName name="jn">#REF!</definedName>
    <definedName name="jnh">#REF!</definedName>
    <definedName name="jñ" localSheetId="25">#REF!</definedName>
    <definedName name="jñ" localSheetId="36">#REF!</definedName>
    <definedName name="jñ" localSheetId="2">#REF!</definedName>
    <definedName name="jñ" localSheetId="1">#REF!</definedName>
    <definedName name="jñ" localSheetId="3">#REF!</definedName>
    <definedName name="jñ" localSheetId="13">#REF!</definedName>
    <definedName name="jñ">#REF!</definedName>
    <definedName name="jo" localSheetId="2">#REF!</definedName>
    <definedName name="jo" localSheetId="16">#REF!</definedName>
    <definedName name="JO">[132]Hoja1!$F$5</definedName>
    <definedName name="Jornal" localSheetId="17">[48]Jornal!$A$12:$I$31</definedName>
    <definedName name="Jornal" localSheetId="18">[48]Jornal!$A$12:$I$31</definedName>
    <definedName name="Jornal" localSheetId="19">[48]Jornal!$A$12:$I$31</definedName>
    <definedName name="Jornal" localSheetId="14">[48]Jornal!$A$12:$I$31</definedName>
    <definedName name="Jornal" localSheetId="15">[48]Jornal!$A$12:$I$31</definedName>
    <definedName name="Jornal">[49]Jornal!$A$12:$I$31</definedName>
    <definedName name="JRYJ" localSheetId="25">#REF!</definedName>
    <definedName name="JRYJ" localSheetId="36">#REF!</definedName>
    <definedName name="JRYJ" localSheetId="2" hidden="1">{"via1",#N/A,TRUE,"general";"via2",#N/A,TRUE,"general";"via3",#N/A,TRUE,"general"}</definedName>
    <definedName name="JRYJ" localSheetId="1">#REF!</definedName>
    <definedName name="JRYJ" localSheetId="3">#REF!</definedName>
    <definedName name="JRYJ" localSheetId="13">#REF!</definedName>
    <definedName name="JRYJ">#REF!</definedName>
    <definedName name="JRYJ_1" localSheetId="25">#REF!</definedName>
    <definedName name="JRYJ_1" localSheetId="36">#REF!</definedName>
    <definedName name="JRYJ_1" localSheetId="1">#REF!</definedName>
    <definedName name="JRYJ_1" localSheetId="3">#REF!</definedName>
    <definedName name="JRYJ_1" localSheetId="13">#REF!</definedName>
    <definedName name="JRYJ_1">#REF!</definedName>
    <definedName name="jt" localSheetId="25">#REF!</definedName>
    <definedName name="jt" localSheetId="36">#REF!</definedName>
    <definedName name="jt" localSheetId="2">#REF!</definedName>
    <definedName name="jt" localSheetId="1">#REF!</definedName>
    <definedName name="jt" localSheetId="3">#REF!</definedName>
    <definedName name="jt" localSheetId="13">#REF!</definedName>
    <definedName name="jt" localSheetId="16">#REF!</definedName>
    <definedName name="jt">#REF!</definedName>
    <definedName name="jtyj" localSheetId="25">#REF!</definedName>
    <definedName name="jtyj" localSheetId="36">#REF!</definedName>
    <definedName name="jtyj" localSheetId="2" hidden="1">{"TAB1",#N/A,TRUE,"GENERAL";"TAB2",#N/A,TRUE,"GENERAL";"TAB3",#N/A,TRUE,"GENERAL";"TAB4",#N/A,TRUE,"GENERAL";"TAB5",#N/A,TRUE,"GENERAL"}</definedName>
    <definedName name="jtyj" localSheetId="1">#REF!</definedName>
    <definedName name="jtyj" localSheetId="3">#REF!</definedName>
    <definedName name="jtyj" localSheetId="13">#REF!</definedName>
    <definedName name="jtyj">#REF!</definedName>
    <definedName name="jtyj_1" localSheetId="25">#REF!</definedName>
    <definedName name="jtyj_1" localSheetId="36">#REF!</definedName>
    <definedName name="jtyj_1" localSheetId="1">#REF!</definedName>
    <definedName name="jtyj_1" localSheetId="3">#REF!</definedName>
    <definedName name="jtyj_1" localSheetId="13">#REF!</definedName>
    <definedName name="jtyj_1">#REF!</definedName>
    <definedName name="jtyry" localSheetId="25">#REF!</definedName>
    <definedName name="jtyry" localSheetId="36">#REF!</definedName>
    <definedName name="jtyry" localSheetId="2" hidden="1">{"TAB1",#N/A,TRUE,"GENERAL";"TAB2",#N/A,TRUE,"GENERAL";"TAB3",#N/A,TRUE,"GENERAL";"TAB4",#N/A,TRUE,"GENERAL";"TAB5",#N/A,TRUE,"GENERAL"}</definedName>
    <definedName name="jtyry" localSheetId="1">#REF!</definedName>
    <definedName name="jtyry" localSheetId="3">#REF!</definedName>
    <definedName name="jtyry" localSheetId="13">#REF!</definedName>
    <definedName name="jtyry">#REF!</definedName>
    <definedName name="jtyry_1" localSheetId="25">#REF!</definedName>
    <definedName name="jtyry_1" localSheetId="36">#REF!</definedName>
    <definedName name="jtyry_1" localSheetId="1">#REF!</definedName>
    <definedName name="jtyry_1" localSheetId="3">#REF!</definedName>
    <definedName name="jtyry_1" localSheetId="13">#REF!</definedName>
    <definedName name="jtyry_1">#REF!</definedName>
    <definedName name="jui" localSheetId="25">#REF!</definedName>
    <definedName name="jui" localSheetId="36">#REF!</definedName>
    <definedName name="jui" localSheetId="2">#REF!</definedName>
    <definedName name="jui" localSheetId="1">#REF!</definedName>
    <definedName name="jui" localSheetId="3">#REF!</definedName>
    <definedName name="jui" localSheetId="13">#REF!</definedName>
    <definedName name="jui">#REF!</definedName>
    <definedName name="juj" localSheetId="25">#REF!</definedName>
    <definedName name="juj" localSheetId="36">#REF!</definedName>
    <definedName name="juj" localSheetId="2" hidden="1">{"via1",#N/A,TRUE,"general";"via2",#N/A,TRUE,"general";"via3",#N/A,TRUE,"general"}</definedName>
    <definedName name="juj" localSheetId="1">#REF!</definedName>
    <definedName name="juj" localSheetId="3">#REF!</definedName>
    <definedName name="juj" localSheetId="13">#REF!</definedName>
    <definedName name="juj">#REF!</definedName>
    <definedName name="juj_1" localSheetId="25">#REF!</definedName>
    <definedName name="juj_1" localSheetId="36">#REF!</definedName>
    <definedName name="juj_1" localSheetId="1">#REF!</definedName>
    <definedName name="juj_1" localSheetId="3">#REF!</definedName>
    <definedName name="juj_1" localSheetId="13">#REF!</definedName>
    <definedName name="juj_1">#REF!</definedName>
    <definedName name="jujcx" localSheetId="25">#REF!</definedName>
    <definedName name="jujcx" localSheetId="36">#REF!</definedName>
    <definedName name="jujcx" localSheetId="2" hidden="1">{"via1",#N/A,TRUE,"general";"via2",#N/A,TRUE,"general";"via3",#N/A,TRUE,"general"}</definedName>
    <definedName name="jujcx" localSheetId="1">#REF!</definedName>
    <definedName name="jujcx" localSheetId="3">#REF!</definedName>
    <definedName name="jujcx" localSheetId="13">#REF!</definedName>
    <definedName name="jujcx">#REF!</definedName>
    <definedName name="jujcx_1" localSheetId="25">#REF!</definedName>
    <definedName name="jujcx_1" localSheetId="36">#REF!</definedName>
    <definedName name="jujcx_1" localSheetId="1">#REF!</definedName>
    <definedName name="jujcx_1" localSheetId="3">#REF!</definedName>
    <definedName name="jujcx_1" localSheetId="13">#REF!</definedName>
    <definedName name="jujcx_1">#REF!</definedName>
    <definedName name="jujuj" localSheetId="25">#REF!</definedName>
    <definedName name="jujuj" localSheetId="36">#REF!</definedName>
    <definedName name="jujuj" localSheetId="2" hidden="1">{"via1",#N/A,TRUE,"general";"via2",#N/A,TRUE,"general";"via3",#N/A,TRUE,"general"}</definedName>
    <definedName name="jujuj" localSheetId="1">#REF!</definedName>
    <definedName name="jujuj" localSheetId="3">#REF!</definedName>
    <definedName name="jujuj" localSheetId="13">#REF!</definedName>
    <definedName name="jujuj">#REF!</definedName>
    <definedName name="jujuj_1" localSheetId="25">#REF!</definedName>
    <definedName name="jujuj_1" localSheetId="36">#REF!</definedName>
    <definedName name="jujuj_1" localSheetId="1">#REF!</definedName>
    <definedName name="jujuj_1" localSheetId="3">#REF!</definedName>
    <definedName name="jujuj_1" localSheetId="13">#REF!</definedName>
    <definedName name="jujuj_1">#REF!</definedName>
    <definedName name="jujujuju" localSheetId="25">#REF!</definedName>
    <definedName name="jujujuju" localSheetId="36">#REF!</definedName>
    <definedName name="jujujuju" localSheetId="2" hidden="1">{"TAB1",#N/A,TRUE,"GENERAL";"TAB2",#N/A,TRUE,"GENERAL";"TAB3",#N/A,TRUE,"GENERAL";"TAB4",#N/A,TRUE,"GENERAL";"TAB5",#N/A,TRUE,"GENERAL"}</definedName>
    <definedName name="jujujuju" localSheetId="1">#REF!</definedName>
    <definedName name="jujujuju" localSheetId="3">#REF!</definedName>
    <definedName name="jujujuju" localSheetId="13">#REF!</definedName>
    <definedName name="jujujuju">#REF!</definedName>
    <definedName name="jujujuju_1" localSheetId="25">#REF!</definedName>
    <definedName name="jujujuju_1" localSheetId="36">#REF!</definedName>
    <definedName name="jujujuju_1" localSheetId="1">#REF!</definedName>
    <definedName name="jujujuju_1" localSheetId="3">#REF!</definedName>
    <definedName name="jujujuju_1" localSheetId="13">#REF!</definedName>
    <definedName name="jujujuju_1">#REF!</definedName>
    <definedName name="JUL" localSheetId="25">#REF!</definedName>
    <definedName name="JUL" localSheetId="36">#REF!</definedName>
    <definedName name="JUL" localSheetId="1">#REF!</definedName>
    <definedName name="JUL" localSheetId="3">#REF!</definedName>
    <definedName name="JUL" localSheetId="13">#REF!</definedName>
    <definedName name="JUL">#REF!</definedName>
    <definedName name="JUN" localSheetId="25">#REF!</definedName>
    <definedName name="JUN" localSheetId="36">#REF!</definedName>
    <definedName name="jun" localSheetId="2">#REF!</definedName>
    <definedName name="JUN" localSheetId="1">#REF!</definedName>
    <definedName name="JUN" localSheetId="3">#REF!</definedName>
    <definedName name="JUN" localSheetId="13">#REF!</definedName>
    <definedName name="JUN">#REF!</definedName>
    <definedName name="JUNIOR12033" localSheetId="25">#REF!</definedName>
    <definedName name="JUNIOR12033" localSheetId="36">#REF!</definedName>
    <definedName name="JUNIOR12033" localSheetId="1">#REF!</definedName>
    <definedName name="JUNIOR12033" localSheetId="3">#REF!</definedName>
    <definedName name="JUNIOR12033" localSheetId="13">#REF!</definedName>
    <definedName name="JUNIOR12033">#REF!</definedName>
    <definedName name="juuuhb" localSheetId="25">#REF!</definedName>
    <definedName name="juuuhb" localSheetId="36">#REF!</definedName>
    <definedName name="juuuhb" localSheetId="2" hidden="1">{"TAB1",#N/A,TRUE,"GENERAL";"TAB2",#N/A,TRUE,"GENERAL";"TAB3",#N/A,TRUE,"GENERAL";"TAB4",#N/A,TRUE,"GENERAL";"TAB5",#N/A,TRUE,"GENERAL"}</definedName>
    <definedName name="juuuhb" localSheetId="1">#REF!</definedName>
    <definedName name="juuuhb" localSheetId="3">#REF!</definedName>
    <definedName name="juuuhb" localSheetId="13">#REF!</definedName>
    <definedName name="juuuhb">#REF!</definedName>
    <definedName name="juuuhb_1" localSheetId="25">#REF!</definedName>
    <definedName name="juuuhb_1" localSheetId="36">#REF!</definedName>
    <definedName name="juuuhb_1" localSheetId="1">#REF!</definedName>
    <definedName name="juuuhb_1" localSheetId="3">#REF!</definedName>
    <definedName name="juuuhb_1" localSheetId="13">#REF!</definedName>
    <definedName name="juuuhb_1">#REF!</definedName>
    <definedName name="juy" localSheetId="25">#REF!</definedName>
    <definedName name="juy" localSheetId="36">#REF!</definedName>
    <definedName name="juy" localSheetId="2">#REF!</definedName>
    <definedName name="juy" localSheetId="1">#REF!</definedName>
    <definedName name="juy" localSheetId="3">#REF!</definedName>
    <definedName name="juy" localSheetId="13">#REF!</definedName>
    <definedName name="juy">#REF!</definedName>
    <definedName name="JVCGCFXF4">#REF!</definedName>
    <definedName name="jvgjgj">#REF!</definedName>
    <definedName name="jvgk">#REF!</definedName>
    <definedName name="jyjt7" localSheetId="25">#REF!</definedName>
    <definedName name="jyjt7" localSheetId="36">#REF!</definedName>
    <definedName name="jyjt7" localSheetId="2" hidden="1">{"via1",#N/A,TRUE,"general";"via2",#N/A,TRUE,"general";"via3",#N/A,TRUE,"general"}</definedName>
    <definedName name="jyjt7" localSheetId="1">#REF!</definedName>
    <definedName name="jyjt7" localSheetId="3">#REF!</definedName>
    <definedName name="jyjt7" localSheetId="13">#REF!</definedName>
    <definedName name="jyjt7">#REF!</definedName>
    <definedName name="jyjt7_1" localSheetId="25">#REF!</definedName>
    <definedName name="jyjt7_1" localSheetId="36">#REF!</definedName>
    <definedName name="jyjt7_1" localSheetId="1">#REF!</definedName>
    <definedName name="jyjt7_1" localSheetId="3">#REF!</definedName>
    <definedName name="jyjt7_1" localSheetId="13">#REF!</definedName>
    <definedName name="jyjt7_1">#REF!</definedName>
    <definedName name="jyt" localSheetId="25">#REF!</definedName>
    <definedName name="jyt" localSheetId="36">#REF!</definedName>
    <definedName name="jyt" localSheetId="2" hidden="1">{"via1",#N/A,TRUE,"general";"via2",#N/A,TRUE,"general";"via3",#N/A,TRUE,"general"}</definedName>
    <definedName name="jyt" localSheetId="1">#REF!</definedName>
    <definedName name="jyt" localSheetId="3">#REF!</definedName>
    <definedName name="jyt" localSheetId="13">#REF!</definedName>
    <definedName name="jyt">#REF!</definedName>
    <definedName name="jyt_1" localSheetId="25">#REF!</definedName>
    <definedName name="jyt_1" localSheetId="36">#REF!</definedName>
    <definedName name="jyt_1" localSheetId="1">#REF!</definedName>
    <definedName name="jyt_1" localSheetId="3">#REF!</definedName>
    <definedName name="jyt_1" localSheetId="13">#REF!</definedName>
    <definedName name="jyt_1">#REF!</definedName>
    <definedName name="jytj" localSheetId="25">#REF!</definedName>
    <definedName name="jytj" localSheetId="36">#REF!</definedName>
    <definedName name="jytj" localSheetId="2" hidden="1">{"via1",#N/A,TRUE,"general";"via2",#N/A,TRUE,"general";"via3",#N/A,TRUE,"general"}</definedName>
    <definedName name="jytj" localSheetId="1">#REF!</definedName>
    <definedName name="jytj" localSheetId="3">#REF!</definedName>
    <definedName name="jytj" localSheetId="13">#REF!</definedName>
    <definedName name="jytj">#REF!</definedName>
    <definedName name="jytj_1" localSheetId="25">#REF!</definedName>
    <definedName name="jytj_1" localSheetId="36">#REF!</definedName>
    <definedName name="jytj_1" localSheetId="1">#REF!</definedName>
    <definedName name="jytj_1" localSheetId="3">#REF!</definedName>
    <definedName name="jytj_1" localSheetId="13">#REF!</definedName>
    <definedName name="jytj_1">#REF!</definedName>
    <definedName name="jyuju" localSheetId="25">#REF!</definedName>
    <definedName name="jyuju" localSheetId="36">#REF!</definedName>
    <definedName name="jyuju" localSheetId="2" hidden="1">{"via1",#N/A,TRUE,"general";"via2",#N/A,TRUE,"general";"via3",#N/A,TRUE,"general"}</definedName>
    <definedName name="jyuju" localSheetId="1">#REF!</definedName>
    <definedName name="jyuju" localSheetId="3">#REF!</definedName>
    <definedName name="jyuju" localSheetId="13">#REF!</definedName>
    <definedName name="jyuju">#REF!</definedName>
    <definedName name="jyuju_1" localSheetId="25">#REF!</definedName>
    <definedName name="jyuju_1" localSheetId="36">#REF!</definedName>
    <definedName name="jyuju_1" localSheetId="1">#REF!</definedName>
    <definedName name="jyuju_1" localSheetId="3">#REF!</definedName>
    <definedName name="jyuju_1" localSheetId="13">#REF!</definedName>
    <definedName name="jyuju_1">#REF!</definedName>
    <definedName name="jyujyuj" localSheetId="25">#REF!</definedName>
    <definedName name="jyujyuj" localSheetId="36">#REF!</definedName>
    <definedName name="jyujyuj" localSheetId="2" hidden="1">{"via1",#N/A,TRUE,"general";"via2",#N/A,TRUE,"general";"via3",#N/A,TRUE,"general"}</definedName>
    <definedName name="jyujyuj" localSheetId="1">#REF!</definedName>
    <definedName name="jyujyuj" localSheetId="3">#REF!</definedName>
    <definedName name="jyujyuj" localSheetId="13">#REF!</definedName>
    <definedName name="jyujyuj">#REF!</definedName>
    <definedName name="jyujyuj_1" localSheetId="25">#REF!</definedName>
    <definedName name="jyujyuj_1" localSheetId="36">#REF!</definedName>
    <definedName name="jyujyuj_1" localSheetId="1">#REF!</definedName>
    <definedName name="jyujyuj_1" localSheetId="3">#REF!</definedName>
    <definedName name="jyujyuj_1" localSheetId="13">#REF!</definedName>
    <definedName name="jyujyuj_1">#REF!</definedName>
    <definedName name="K0F1" localSheetId="25">#REF!</definedName>
    <definedName name="K0F1" localSheetId="36">#REF!</definedName>
    <definedName name="K0F1" localSheetId="1">#REF!</definedName>
    <definedName name="K0F1" localSheetId="3">#REF!</definedName>
    <definedName name="K0F1" localSheetId="13">#REF!</definedName>
    <definedName name="K0F1">#REF!</definedName>
    <definedName name="K0F2" localSheetId="25">#REF!</definedName>
    <definedName name="K0F2" localSheetId="36">#REF!</definedName>
    <definedName name="K0F2" localSheetId="1">#REF!</definedName>
    <definedName name="K0F2" localSheetId="3">#REF!</definedName>
    <definedName name="K0F2" localSheetId="13">#REF!</definedName>
    <definedName name="K0F2">#REF!</definedName>
    <definedName name="K10ALO" localSheetId="25">#REF!</definedName>
    <definedName name="K10ALO" localSheetId="36">#REF!</definedName>
    <definedName name="K10ALO" localSheetId="1">#REF!</definedName>
    <definedName name="K10ALO" localSheetId="3">#REF!</definedName>
    <definedName name="K10ALO" localSheetId="13">#REF!</definedName>
    <definedName name="K10ALO">#REF!</definedName>
    <definedName name="K11ALO" localSheetId="25">#REF!</definedName>
    <definedName name="K11ALO" localSheetId="36">#REF!</definedName>
    <definedName name="K11ALO" localSheetId="1">#REF!</definedName>
    <definedName name="K11ALO" localSheetId="3">#REF!</definedName>
    <definedName name="K11ALO" localSheetId="13">#REF!</definedName>
    <definedName name="K11ALO">#REF!</definedName>
    <definedName name="K1F1" localSheetId="25">#REF!</definedName>
    <definedName name="K1F1" localSheetId="36">#REF!</definedName>
    <definedName name="K1F1" localSheetId="1">#REF!</definedName>
    <definedName name="K1F1" localSheetId="3">#REF!</definedName>
    <definedName name="K1F1" localSheetId="13">#REF!</definedName>
    <definedName name="K1F1">#REF!</definedName>
    <definedName name="K1F2" localSheetId="25">#REF!</definedName>
    <definedName name="K1F2" localSheetId="36">#REF!</definedName>
    <definedName name="K1F2" localSheetId="1">#REF!</definedName>
    <definedName name="K1F2" localSheetId="3">#REF!</definedName>
    <definedName name="K1F2" localSheetId="13">#REF!</definedName>
    <definedName name="K1F2">#REF!</definedName>
    <definedName name="K2F1" localSheetId="25">#REF!</definedName>
    <definedName name="K2F1" localSheetId="36">#REF!</definedName>
    <definedName name="K2F1" localSheetId="1">#REF!</definedName>
    <definedName name="K2F1" localSheetId="3">#REF!</definedName>
    <definedName name="K2F1" localSheetId="13">#REF!</definedName>
    <definedName name="K2F1">#REF!</definedName>
    <definedName name="K2F2" localSheetId="25">#REF!</definedName>
    <definedName name="K2F2" localSheetId="36">#REF!</definedName>
    <definedName name="K2F2" localSheetId="1">#REF!</definedName>
    <definedName name="K2F2" localSheetId="3">#REF!</definedName>
    <definedName name="K2F2" localSheetId="13">#REF!</definedName>
    <definedName name="K2F2">#REF!</definedName>
    <definedName name="K3F1" localSheetId="25">#REF!</definedName>
    <definedName name="K3F1" localSheetId="36">#REF!</definedName>
    <definedName name="K3F1" localSheetId="1">#REF!</definedName>
    <definedName name="K3F1" localSheetId="3">#REF!</definedName>
    <definedName name="K3F1" localSheetId="13">#REF!</definedName>
    <definedName name="K3F1">#REF!</definedName>
    <definedName name="K3F2" localSheetId="25">#REF!</definedName>
    <definedName name="K3F2" localSheetId="36">#REF!</definedName>
    <definedName name="K3F2" localSheetId="1">#REF!</definedName>
    <definedName name="K3F2" localSheetId="3">#REF!</definedName>
    <definedName name="K3F2" localSheetId="13">#REF!</definedName>
    <definedName name="K3F2">#REF!</definedName>
    <definedName name="K4F1" localSheetId="25">#REF!</definedName>
    <definedName name="K4F1" localSheetId="36">#REF!</definedName>
    <definedName name="K4F1" localSheetId="1">#REF!</definedName>
    <definedName name="K4F1" localSheetId="3">#REF!</definedName>
    <definedName name="K4F1" localSheetId="13">#REF!</definedName>
    <definedName name="K4F1">#REF!</definedName>
    <definedName name="K4F2" localSheetId="25">#REF!</definedName>
    <definedName name="K4F2" localSheetId="36">#REF!</definedName>
    <definedName name="K4F2" localSheetId="1">#REF!</definedName>
    <definedName name="K4F2" localSheetId="3">#REF!</definedName>
    <definedName name="K4F2" localSheetId="13">#REF!</definedName>
    <definedName name="K4F2">#REF!</definedName>
    <definedName name="K5F1" localSheetId="25">#REF!</definedName>
    <definedName name="K5F1" localSheetId="36">#REF!</definedName>
    <definedName name="K5F1" localSheetId="1">#REF!</definedName>
    <definedName name="K5F1" localSheetId="3">#REF!</definedName>
    <definedName name="K5F1" localSheetId="13">#REF!</definedName>
    <definedName name="K5F1">#REF!</definedName>
    <definedName name="K5F2" localSheetId="25">#REF!</definedName>
    <definedName name="K5F2" localSheetId="36">#REF!</definedName>
    <definedName name="K5F2" localSheetId="1">#REF!</definedName>
    <definedName name="K5F2" localSheetId="3">#REF!</definedName>
    <definedName name="K5F2" localSheetId="13">#REF!</definedName>
    <definedName name="K5F2">#REF!</definedName>
    <definedName name="K6F1" localSheetId="25">#REF!</definedName>
    <definedName name="K6F1" localSheetId="36">#REF!</definedName>
    <definedName name="K6F1" localSheetId="1">#REF!</definedName>
    <definedName name="K6F1" localSheetId="3">#REF!</definedName>
    <definedName name="K6F1" localSheetId="13">#REF!</definedName>
    <definedName name="K6F1">#REF!</definedName>
    <definedName name="K6F2" localSheetId="25">#REF!</definedName>
    <definedName name="K6F2" localSheetId="36">#REF!</definedName>
    <definedName name="K6F2" localSheetId="1">#REF!</definedName>
    <definedName name="K6F2" localSheetId="3">#REF!</definedName>
    <definedName name="K6F2" localSheetId="13">#REF!</definedName>
    <definedName name="K6F2">#REF!</definedName>
    <definedName name="K7F1" localSheetId="25">#REF!</definedName>
    <definedName name="K7F1" localSheetId="36">#REF!</definedName>
    <definedName name="K7F1" localSheetId="1">#REF!</definedName>
    <definedName name="K7F1" localSheetId="3">#REF!</definedName>
    <definedName name="K7F1" localSheetId="13">#REF!</definedName>
    <definedName name="K7F1">#REF!</definedName>
    <definedName name="K7F2" localSheetId="25">#REF!</definedName>
    <definedName name="K7F2" localSheetId="36">#REF!</definedName>
    <definedName name="K7F2" localSheetId="1">#REF!</definedName>
    <definedName name="K7F2" localSheetId="3">#REF!</definedName>
    <definedName name="K7F2" localSheetId="13">#REF!</definedName>
    <definedName name="K7F2">#REF!</definedName>
    <definedName name="K8ALO" localSheetId="25">#REF!</definedName>
    <definedName name="K8ALO" localSheetId="36">#REF!</definedName>
    <definedName name="K8ALO" localSheetId="1">#REF!</definedName>
    <definedName name="K8ALO" localSheetId="3">#REF!</definedName>
    <definedName name="K8ALO" localSheetId="13">#REF!</definedName>
    <definedName name="K8ALO">#REF!</definedName>
    <definedName name="K8F1" localSheetId="25">#REF!</definedName>
    <definedName name="K8F1" localSheetId="36">#REF!</definedName>
    <definedName name="K8F1" localSheetId="1">#REF!</definedName>
    <definedName name="K8F1" localSheetId="3">#REF!</definedName>
    <definedName name="K8F1" localSheetId="13">#REF!</definedName>
    <definedName name="K8F1">#REF!</definedName>
    <definedName name="K8F2" localSheetId="25">#REF!</definedName>
    <definedName name="K8F2" localSheetId="36">#REF!</definedName>
    <definedName name="K8F2" localSheetId="1">#REF!</definedName>
    <definedName name="K8F2" localSheetId="3">#REF!</definedName>
    <definedName name="K8F2" localSheetId="13">#REF!</definedName>
    <definedName name="K8F2">#REF!</definedName>
    <definedName name="K9ALO" localSheetId="25">#REF!</definedName>
    <definedName name="K9ALO" localSheetId="36">#REF!</definedName>
    <definedName name="K9ALO" localSheetId="1">#REF!</definedName>
    <definedName name="K9ALO" localSheetId="3">#REF!</definedName>
    <definedName name="K9ALO" localSheetId="13">#REF!</definedName>
    <definedName name="K9ALO">#REF!</definedName>
    <definedName name="KAKA" localSheetId="25">#REF!</definedName>
    <definedName name="KAKA" localSheetId="36">#REF!</definedName>
    <definedName name="KAKA" localSheetId="1">#REF!</definedName>
    <definedName name="KAKA" localSheetId="3">#REF!</definedName>
    <definedName name="KAKA" localSheetId="13">#REF!</definedName>
    <definedName name="KAKA">#REF!</definedName>
    <definedName name="KHGGH" localSheetId="25">#REF!</definedName>
    <definedName name="KHGGH" localSheetId="36">#REF!</definedName>
    <definedName name="KHGGH" localSheetId="2" hidden="1">{"via1",#N/A,TRUE,"general";"via2",#N/A,TRUE,"general";"via3",#N/A,TRUE,"general"}</definedName>
    <definedName name="KHGGH" localSheetId="1">#REF!</definedName>
    <definedName name="KHGGH" localSheetId="3">#REF!</definedName>
    <definedName name="KHGGH" localSheetId="13">#REF!</definedName>
    <definedName name="KHGGH">#REF!</definedName>
    <definedName name="KHGGH_1" localSheetId="25">#REF!</definedName>
    <definedName name="KHGGH_1" localSheetId="36">#REF!</definedName>
    <definedName name="KHGGH_1" localSheetId="1">#REF!</definedName>
    <definedName name="KHGGH_1" localSheetId="3">#REF!</definedName>
    <definedName name="KHGGH_1" localSheetId="13">#REF!</definedName>
    <definedName name="KHGGH_1">#REF!</definedName>
    <definedName name="khjk7" localSheetId="25">#REF!</definedName>
    <definedName name="khjk7" localSheetId="36">#REF!</definedName>
    <definedName name="khjk7" localSheetId="2" hidden="1">{"TAB1",#N/A,TRUE,"GENERAL";"TAB2",#N/A,TRUE,"GENERAL";"TAB3",#N/A,TRUE,"GENERAL";"TAB4",#N/A,TRUE,"GENERAL";"TAB5",#N/A,TRUE,"GENERAL"}</definedName>
    <definedName name="khjk7" localSheetId="1">#REF!</definedName>
    <definedName name="khjk7" localSheetId="3">#REF!</definedName>
    <definedName name="khjk7" localSheetId="13">#REF!</definedName>
    <definedName name="khjk7">#REF!</definedName>
    <definedName name="khjk7_1" localSheetId="25">#REF!</definedName>
    <definedName name="khjk7_1" localSheetId="36">#REF!</definedName>
    <definedName name="khjk7_1" localSheetId="1">#REF!</definedName>
    <definedName name="khjk7_1" localSheetId="3">#REF!</definedName>
    <definedName name="khjk7_1" localSheetId="13">#REF!</definedName>
    <definedName name="khjk7_1">#REF!</definedName>
    <definedName name="kikik" localSheetId="25">#REF!</definedName>
    <definedName name="kikik" localSheetId="36">#REF!</definedName>
    <definedName name="kikik" localSheetId="2" hidden="1">{"via1",#N/A,TRUE,"general";"via2",#N/A,TRUE,"general";"via3",#N/A,TRUE,"general"}</definedName>
    <definedName name="kikik" localSheetId="1">#REF!</definedName>
    <definedName name="kikik" localSheetId="3">#REF!</definedName>
    <definedName name="kikik" localSheetId="13">#REF!</definedName>
    <definedName name="kikik">#REF!</definedName>
    <definedName name="kikik_1" localSheetId="25">#REF!</definedName>
    <definedName name="kikik_1" localSheetId="36">#REF!</definedName>
    <definedName name="kikik_1" localSheetId="1">#REF!</definedName>
    <definedName name="kikik_1" localSheetId="3">#REF!</definedName>
    <definedName name="kikik_1" localSheetId="13">#REF!</definedName>
    <definedName name="kikik_1">#REF!</definedName>
    <definedName name="kio" localSheetId="25">#REF!</definedName>
    <definedName name="kio" localSheetId="36">#REF!</definedName>
    <definedName name="kio" localSheetId="2">#REF!</definedName>
    <definedName name="kio" localSheetId="1">#REF!</definedName>
    <definedName name="kio" localSheetId="3">#REF!</definedName>
    <definedName name="kio" localSheetId="13">#REF!</definedName>
    <definedName name="kio">#REF!</definedName>
    <definedName name="kip" localSheetId="25">#REF!</definedName>
    <definedName name="kip" localSheetId="36">#REF!</definedName>
    <definedName name="kip" localSheetId="2">#REF!</definedName>
    <definedName name="kip" localSheetId="1">#REF!</definedName>
    <definedName name="kip" localSheetId="3">#REF!</definedName>
    <definedName name="kip" localSheetId="13">#REF!</definedName>
    <definedName name="kip">#REF!</definedName>
    <definedName name="KJH" localSheetId="25">#REF!</definedName>
    <definedName name="KJH" localSheetId="36">#REF!</definedName>
    <definedName name="KJH" localSheetId="2">#REF!</definedName>
    <definedName name="KJH" localSheetId="1">#REF!</definedName>
    <definedName name="KJH" localSheetId="3">#REF!</definedName>
    <definedName name="KJH" localSheetId="13">#REF!</definedName>
    <definedName name="KJH">#REF!</definedName>
    <definedName name="kjhkd" localSheetId="25">#REF!</definedName>
    <definedName name="kjhkd" localSheetId="36">#REF!</definedName>
    <definedName name="kjhkd" localSheetId="2" hidden="1">{"via1",#N/A,TRUE,"general";"via2",#N/A,TRUE,"general";"via3",#N/A,TRUE,"general"}</definedName>
    <definedName name="kjhkd" localSheetId="1">#REF!</definedName>
    <definedName name="kjhkd" localSheetId="3">#REF!</definedName>
    <definedName name="kjhkd" localSheetId="13">#REF!</definedName>
    <definedName name="kjhkd">#REF!</definedName>
    <definedName name="kjhkd_1" localSheetId="25">#REF!</definedName>
    <definedName name="kjhkd_1" localSheetId="36">#REF!</definedName>
    <definedName name="kjhkd_1" localSheetId="1">#REF!</definedName>
    <definedName name="kjhkd_1" localSheetId="3">#REF!</definedName>
    <definedName name="kjhkd_1" localSheetId="13">#REF!</definedName>
    <definedName name="kjhkd_1">#REF!</definedName>
    <definedName name="kjj" localSheetId="1" hidden="1">{"via1",#N/A,TRUE,"general";"via2",#N/A,TRUE,"general";"via3",#N/A,TRUE,"general"}</definedName>
    <definedName name="kjj" localSheetId="3" hidden="1">{"via1",#N/A,TRUE,"general";"via2",#N/A,TRUE,"general";"via3",#N/A,TRUE,"general"}</definedName>
    <definedName name="kjj" hidden="1">{"via1",#N/A,TRUE,"general";"via2",#N/A,TRUE,"general";"via3",#N/A,TRUE,"general"}</definedName>
    <definedName name="kjk" localSheetId="25">#REF!</definedName>
    <definedName name="kjk" localSheetId="36">#REF!</definedName>
    <definedName name="kjk" localSheetId="2" hidden="1">{"via1",#N/A,TRUE,"general";"via2",#N/A,TRUE,"general";"via3",#N/A,TRUE,"general"}</definedName>
    <definedName name="kjk" localSheetId="1">#REF!</definedName>
    <definedName name="kjk" localSheetId="3">#REF!</definedName>
    <definedName name="kjk" localSheetId="13">#REF!</definedName>
    <definedName name="kjk">#REF!</definedName>
    <definedName name="kjk_1" localSheetId="25">#REF!</definedName>
    <definedName name="kjk_1" localSheetId="36">#REF!</definedName>
    <definedName name="kjk_1" localSheetId="1">#REF!</definedName>
    <definedName name="kjk_1" localSheetId="3">#REF!</definedName>
    <definedName name="kjk_1" localSheetId="13">#REF!</definedName>
    <definedName name="kjk_1">#REF!</definedName>
    <definedName name="kjkl">#REF!</definedName>
    <definedName name="kjtrkjr" localSheetId="25">#REF!</definedName>
    <definedName name="kjtrkjr" localSheetId="36">#REF!</definedName>
    <definedName name="kjtrkjr" localSheetId="2" hidden="1">{"via1",#N/A,TRUE,"general";"via2",#N/A,TRUE,"general";"via3",#N/A,TRUE,"general"}</definedName>
    <definedName name="kjtrkjr" localSheetId="1">#REF!</definedName>
    <definedName name="kjtrkjr" localSheetId="3">#REF!</definedName>
    <definedName name="kjtrkjr" localSheetId="13">#REF!</definedName>
    <definedName name="kjtrkjr">#REF!</definedName>
    <definedName name="kjtrkjr_1" localSheetId="25">#REF!</definedName>
    <definedName name="kjtrkjr_1" localSheetId="36">#REF!</definedName>
    <definedName name="kjtrkjr_1" localSheetId="1">#REF!</definedName>
    <definedName name="kjtrkjr_1" localSheetId="3">#REF!</definedName>
    <definedName name="kjtrkjr_1" localSheetId="13">#REF!</definedName>
    <definedName name="kjtrkjr_1">#REF!</definedName>
    <definedName name="KK" localSheetId="25">#REF!</definedName>
    <definedName name="KK" localSheetId="36">#REF!</definedName>
    <definedName name="KK" localSheetId="1">#REF!</definedName>
    <definedName name="KK" localSheetId="3">#REF!</definedName>
    <definedName name="KK" localSheetId="13">#REF!</definedName>
    <definedName name="KK">#REF!</definedName>
    <definedName name="kkkki" localSheetId="25">#REF!</definedName>
    <definedName name="kkkki" localSheetId="36">#REF!</definedName>
    <definedName name="kkkki" localSheetId="2" hidden="1">{"via1",#N/A,TRUE,"general";"via2",#N/A,TRUE,"general";"via3",#N/A,TRUE,"general"}</definedName>
    <definedName name="kkkki" localSheetId="1">#REF!</definedName>
    <definedName name="kkkki" localSheetId="3">#REF!</definedName>
    <definedName name="kkkki" localSheetId="13">#REF!</definedName>
    <definedName name="kkkki">#REF!</definedName>
    <definedName name="kkkki_1" localSheetId="25">#REF!</definedName>
    <definedName name="kkkki_1" localSheetId="36">#REF!</definedName>
    <definedName name="kkkki_1" localSheetId="1">#REF!</definedName>
    <definedName name="kkkki_1" localSheetId="3">#REF!</definedName>
    <definedName name="kkkki_1" localSheetId="13">#REF!</definedName>
    <definedName name="kkkki_1">#REF!</definedName>
    <definedName name="kkkkkki" localSheetId="25">#REF!</definedName>
    <definedName name="kkkkkki" localSheetId="36">#REF!</definedName>
    <definedName name="kkkkkki" localSheetId="2" hidden="1">{"TAB1",#N/A,TRUE,"GENERAL";"TAB2",#N/A,TRUE,"GENERAL";"TAB3",#N/A,TRUE,"GENERAL";"TAB4",#N/A,TRUE,"GENERAL";"TAB5",#N/A,TRUE,"GENERAL"}</definedName>
    <definedName name="kkkkkki" localSheetId="1">#REF!</definedName>
    <definedName name="kkkkkki" localSheetId="3">#REF!</definedName>
    <definedName name="kkkkkki" localSheetId="13">#REF!</definedName>
    <definedName name="kkkkkki">#REF!</definedName>
    <definedName name="kkkkkki_1" localSheetId="25">#REF!</definedName>
    <definedName name="kkkkkki_1" localSheetId="36">#REF!</definedName>
    <definedName name="kkkkkki_1" localSheetId="1">#REF!</definedName>
    <definedName name="kkkkkki_1" localSheetId="3">#REF!</definedName>
    <definedName name="kkkkkki_1" localSheetId="13">#REF!</definedName>
    <definedName name="kkkkkki_1">#REF!</definedName>
    <definedName name="KKKKKKKKKKKKKK">#REF!</definedName>
    <definedName name="kl" localSheetId="25">#REF!</definedName>
    <definedName name="kl" localSheetId="36">#REF!</definedName>
    <definedName name="kl" localSheetId="2">#REF!</definedName>
    <definedName name="kl" localSheetId="1">#REF!</definedName>
    <definedName name="kl" localSheetId="3">#REF!</definedName>
    <definedName name="kl" localSheetId="13">#REF!</definedName>
    <definedName name="kl">#REF!</definedName>
    <definedName name="KLJKLMDS" localSheetId="2">#REF!</definedName>
    <definedName name="KLJKLMDS">[16]Sábana!#REF!</definedName>
    <definedName name="KLLLLLLLLLLLLLLLLLLLLLLLLL">#REF!</definedName>
    <definedName name="kmn" localSheetId="16">#REF!</definedName>
    <definedName name="kmn">#REF!</definedName>
    <definedName name="kñy" localSheetId="25">#REF!</definedName>
    <definedName name="kñy" localSheetId="36">#REF!</definedName>
    <definedName name="kñy" localSheetId="1">#REF!</definedName>
    <definedName name="kñy" localSheetId="3">#REF!</definedName>
    <definedName name="kñy" localSheetId="13">#REF!</definedName>
    <definedName name="kñy">#REF!</definedName>
    <definedName name="KO" localSheetId="25" hidden="1">#REF!</definedName>
    <definedName name="KO" localSheetId="36" hidden="1">#REF!</definedName>
    <definedName name="ko" localSheetId="2">#REF!</definedName>
    <definedName name="ko" localSheetId="16">[140]items!$C$4:$J$247</definedName>
    <definedName name="KO" hidden="1">#REF!</definedName>
    <definedName name="krtrk" localSheetId="25">#REF!</definedName>
    <definedName name="krtrk" localSheetId="36">#REF!</definedName>
    <definedName name="krtrk" localSheetId="2" hidden="1">{"via1",#N/A,TRUE,"general";"via2",#N/A,TRUE,"general";"via3",#N/A,TRUE,"general"}</definedName>
    <definedName name="krtrk" localSheetId="1">#REF!</definedName>
    <definedName name="krtrk" localSheetId="3">#REF!</definedName>
    <definedName name="krtrk" localSheetId="13">#REF!</definedName>
    <definedName name="krtrk">#REF!</definedName>
    <definedName name="krtrk_1" localSheetId="25">#REF!</definedName>
    <definedName name="krtrk_1" localSheetId="36">#REF!</definedName>
    <definedName name="krtrk_1" localSheetId="1">#REF!</definedName>
    <definedName name="krtrk_1" localSheetId="3">#REF!</definedName>
    <definedName name="krtrk_1" localSheetId="13">#REF!</definedName>
    <definedName name="krtrk_1">#REF!</definedName>
    <definedName name="kuh" localSheetId="25">#REF!</definedName>
    <definedName name="kuh" localSheetId="36">#REF!</definedName>
    <definedName name="kuh" localSheetId="2">#REF!</definedName>
    <definedName name="kuh" localSheetId="1">#REF!</definedName>
    <definedName name="kuh" localSheetId="3">#REF!</definedName>
    <definedName name="kuh" localSheetId="13">#REF!</definedName>
    <definedName name="kuh" localSheetId="16">#REF!</definedName>
    <definedName name="kuh">#REF!</definedName>
    <definedName name="kuy" localSheetId="25">#REF!</definedName>
    <definedName name="kuy" localSheetId="36">#REF!</definedName>
    <definedName name="kuy" localSheetId="2">#REF!</definedName>
    <definedName name="kuy" localSheetId="1">#REF!</definedName>
    <definedName name="kuy" localSheetId="3">#REF!</definedName>
    <definedName name="kuy" localSheetId="13">#REF!</definedName>
    <definedName name="kuy">#REF!</definedName>
    <definedName name="kyr" localSheetId="25">#REF!</definedName>
    <definedName name="kyr" localSheetId="36">#REF!</definedName>
    <definedName name="kyr" localSheetId="2" hidden="1">{"TAB1",#N/A,TRUE,"GENERAL";"TAB2",#N/A,TRUE,"GENERAL";"TAB3",#N/A,TRUE,"GENERAL";"TAB4",#N/A,TRUE,"GENERAL";"TAB5",#N/A,TRUE,"GENERAL"}</definedName>
    <definedName name="kyr" localSheetId="1">#REF!</definedName>
    <definedName name="kyr" localSheetId="3">#REF!</definedName>
    <definedName name="kyr" localSheetId="13">#REF!</definedName>
    <definedName name="kyr">#REF!</definedName>
    <definedName name="kyr_1" localSheetId="25">#REF!</definedName>
    <definedName name="kyr_1" localSheetId="36">#REF!</definedName>
    <definedName name="kyr_1" localSheetId="1">#REF!</definedName>
    <definedName name="kyr_1" localSheetId="3">#REF!</definedName>
    <definedName name="kyr_1" localSheetId="13">#REF!</definedName>
    <definedName name="kyr_1">#REF!</definedName>
    <definedName name="l" comment="Codigo Insumo">[141]Insumos!$A$4:$A$1761</definedName>
    <definedName name="L_">#REF!</definedName>
    <definedName name="lampara.fluorescente">[39]Unitarios!$B$99</definedName>
    <definedName name="lampara.incandescente">[39]Unitarios!$B$96</definedName>
    <definedName name="lanos" localSheetId="25">#REF!</definedName>
    <definedName name="lanos" localSheetId="36">#REF!</definedName>
    <definedName name="lanos" localSheetId="1">#REF!</definedName>
    <definedName name="lanos" localSheetId="3">#REF!</definedName>
    <definedName name="lanos" localSheetId="13">#REF!</definedName>
    <definedName name="lanos">#REF!</definedName>
    <definedName name="Lavamanos" localSheetId="25">[43]Insumos!#REF!</definedName>
    <definedName name="Lavamanos" localSheetId="36">[43]Insumos!#REF!</definedName>
    <definedName name="Lavamanos" localSheetId="17">[43]Insumos!#REF!</definedName>
    <definedName name="Lavamanos" localSheetId="18">[43]Insumos!#REF!</definedName>
    <definedName name="Lavamanos" localSheetId="19">[43]Insumos!#REF!</definedName>
    <definedName name="Lavamanos" localSheetId="14">[43]Insumos!#REF!</definedName>
    <definedName name="Lavamanos" localSheetId="15">[43]Insumos!#REF!</definedName>
    <definedName name="Lavamanos">[43]Insumos!#REF!</definedName>
    <definedName name="lavamanos.trevi">[39]Unitarios!$B$60</definedName>
    <definedName name="Left_Header" hidden="1">#REF!</definedName>
    <definedName name="LICITACION" localSheetId="25">#REF!</definedName>
    <definedName name="LICITACION" localSheetId="36">#REF!</definedName>
    <definedName name="LICITACION" localSheetId="2">#REF!</definedName>
    <definedName name="LICITACION" localSheetId="1">#REF!</definedName>
    <definedName name="LICITACION" localSheetId="3">#REF!</definedName>
    <definedName name="LICITACION" localSheetId="13">#REF!</definedName>
    <definedName name="LICITACION">#REF!</definedName>
    <definedName name="LILI">#REF!</definedName>
    <definedName name="limatesa">[39]Unitarios!$B$61</definedName>
    <definedName name="limcount" hidden="1">1</definedName>
    <definedName name="limpieza" localSheetId="16">[13]APU!#REF!</definedName>
    <definedName name="limpieza">[13]APU!#REF!</definedName>
    <definedName name="Linea">#REF!</definedName>
    <definedName name="Lineas">#REF!</definedName>
    <definedName name="LISBASE1">'[142]Lista Base'!$A$4:$C$2691</definedName>
    <definedName name="LISBASE2">'[143]Lista Base'!$A$4:$D$1999</definedName>
    <definedName name="List_cuadrillas" localSheetId="17">#REF!</definedName>
    <definedName name="List_cuadrillas" localSheetId="18">#REF!</definedName>
    <definedName name="List_cuadrillas" localSheetId="2">#REF!</definedName>
    <definedName name="List_cuadrillas" localSheetId="16">#REF!</definedName>
    <definedName name="List_cuadrillas">[98]Salarios!$D$8:$P$8</definedName>
    <definedName name="LISTADOEQUIPOS" localSheetId="2">#REF!</definedName>
    <definedName name="LISTADOEQUIPOS">[40]Equipo!$A$16:$A$80</definedName>
    <definedName name="LISTADOMATERIALES" localSheetId="2">#REF!</definedName>
    <definedName name="LISTADOMATERIALES">[40]Material!$A$11:$A$1009</definedName>
    <definedName name="LISTADOMO" localSheetId="2">#REF!</definedName>
    <definedName name="LISTADOMO">[40]M.Obra!$A$21:$A$50</definedName>
    <definedName name="LISTADOTRANSPORTES" localSheetId="2">#REF!</definedName>
    <definedName name="LISTADOTRANSPORTES">[40]Transp.!$A$16:$A$50</definedName>
    <definedName name="liuoo" localSheetId="25">#REF!</definedName>
    <definedName name="liuoo" localSheetId="36">#REF!</definedName>
    <definedName name="liuoo" localSheetId="2" hidden="1">{"TAB1",#N/A,TRUE,"GENERAL";"TAB2",#N/A,TRUE,"GENERAL";"TAB3",#N/A,TRUE,"GENERAL";"TAB4",#N/A,TRUE,"GENERAL";"TAB5",#N/A,TRUE,"GENERAL"}</definedName>
    <definedName name="liuoo" localSheetId="1">#REF!</definedName>
    <definedName name="liuoo" localSheetId="3">#REF!</definedName>
    <definedName name="liuoo" localSheetId="13">#REF!</definedName>
    <definedName name="liuoo">#REF!</definedName>
    <definedName name="liuoo_1" localSheetId="25">#REF!</definedName>
    <definedName name="liuoo_1" localSheetId="36">#REF!</definedName>
    <definedName name="liuoo_1" localSheetId="1">#REF!</definedName>
    <definedName name="liuoo_1" localSheetId="3">#REF!</definedName>
    <definedName name="liuoo_1" localSheetId="13">#REF!</definedName>
    <definedName name="liuoo_1">#REF!</definedName>
    <definedName name="LK" localSheetId="25">#REF!</definedName>
    <definedName name="LK" localSheetId="36">#REF!</definedName>
    <definedName name="LK" localSheetId="1">#REF!</definedName>
    <definedName name="LK" localSheetId="3">#REF!</definedName>
    <definedName name="LK" localSheetId="13">#REF!</definedName>
    <definedName name="LK">#REF!</definedName>
    <definedName name="lkj" localSheetId="25">#REF!</definedName>
    <definedName name="lkj" localSheetId="36">#REF!</definedName>
    <definedName name="lkj" localSheetId="2" hidden="1">{"via1",#N/A,TRUE,"general";"via2",#N/A,TRUE,"general";"via3",#N/A,TRUE,"general"}</definedName>
    <definedName name="lkj" localSheetId="1">#REF!</definedName>
    <definedName name="lkj" localSheetId="3">#REF!</definedName>
    <definedName name="lkj" localSheetId="13">#REF!</definedName>
    <definedName name="lkj">#REF!</definedName>
    <definedName name="lkj_1" localSheetId="25">#REF!</definedName>
    <definedName name="lkj_1" localSheetId="36">#REF!</definedName>
    <definedName name="lkj_1" localSheetId="1">#REF!</definedName>
    <definedName name="lkj_1" localSheetId="3">#REF!</definedName>
    <definedName name="lkj_1" localSheetId="13">#REF!</definedName>
    <definedName name="lkj_1">#REF!</definedName>
    <definedName name="LKJHFSS" localSheetId="25">#REF!</definedName>
    <definedName name="LKJHFSS" localSheetId="36">#REF!</definedName>
    <definedName name="LKJHFSS" localSheetId="1">#REF!</definedName>
    <definedName name="LKJHFSS" localSheetId="3">#REF!</definedName>
    <definedName name="LKJHFSS" localSheetId="13">#REF!</definedName>
    <definedName name="LKJHFSS">#REF!</definedName>
    <definedName name="LKJLJK" localSheetId="25">#REF!</definedName>
    <definedName name="LKJLJK" localSheetId="36">#REF!</definedName>
    <definedName name="LKJLJK" localSheetId="2" hidden="1">{"TAB1",#N/A,TRUE,"GENERAL";"TAB2",#N/A,TRUE,"GENERAL";"TAB3",#N/A,TRUE,"GENERAL";"TAB4",#N/A,TRUE,"GENERAL";"TAB5",#N/A,TRUE,"GENERAL"}</definedName>
    <definedName name="LKJLJK" localSheetId="1">#REF!</definedName>
    <definedName name="LKJLJK" localSheetId="3">#REF!</definedName>
    <definedName name="LKJLJK" localSheetId="13">#REF!</definedName>
    <definedName name="LKJLJK">#REF!</definedName>
    <definedName name="LKJLJK_1" localSheetId="25">#REF!</definedName>
    <definedName name="LKJLJK_1" localSheetId="36">#REF!</definedName>
    <definedName name="LKJLJK_1" localSheetId="1">#REF!</definedName>
    <definedName name="LKJLJK_1" localSheetId="3">#REF!</definedName>
    <definedName name="LKJLJK_1" localSheetId="13">#REF!</definedName>
    <definedName name="LKJLJK_1">#REF!</definedName>
    <definedName name="ll" localSheetId="25">[98]PRESUPUESTO!#REF!</definedName>
    <definedName name="ll" localSheetId="36">[98]PRESUPUESTO!#REF!</definedName>
    <definedName name="ll" localSheetId="17">[98]PRESUPUESTO!#REF!</definedName>
    <definedName name="ll" localSheetId="18">[98]PRESUPUESTO!#REF!</definedName>
    <definedName name="ll" localSheetId="2">#REF!</definedName>
    <definedName name="ll" localSheetId="1">[98]PRESUPUESTO!#REF!</definedName>
    <definedName name="ll" localSheetId="3">[98]PRESUPUESTO!#REF!</definedName>
    <definedName name="ll" localSheetId="13">[98]PRESUPUESTO!#REF!</definedName>
    <definedName name="ll" localSheetId="16">#REF!</definedName>
    <definedName name="ll">[98]PRESUPUESTO!#REF!</definedName>
    <definedName name="ll_1">NA()</definedName>
    <definedName name="ll_11">NA()</definedName>
    <definedName name="ll_12">NA()</definedName>
    <definedName name="ll_6">NA()</definedName>
    <definedName name="ll_7">NA()</definedName>
    <definedName name="ll_8">NA()</definedName>
    <definedName name="ll_9">NA()</definedName>
    <definedName name="llanos" localSheetId="25">#REF!</definedName>
    <definedName name="llanos" localSheetId="36">#REF!</definedName>
    <definedName name="llanos" localSheetId="1">#REF!</definedName>
    <definedName name="llanos" localSheetId="3">#REF!</definedName>
    <definedName name="llanos" localSheetId="13">#REF!</definedName>
    <definedName name="llanos">#REF!</definedName>
    <definedName name="LLANTAS" localSheetId="25">#REF!</definedName>
    <definedName name="LLANTAS" localSheetId="36">#REF!</definedName>
    <definedName name="LLANTAS">#REF!</definedName>
    <definedName name="llenov" localSheetId="25">#REF!</definedName>
    <definedName name="llenov" localSheetId="36">#REF!</definedName>
    <definedName name="llenov">#REF!</definedName>
    <definedName name="lll" localSheetId="16">'[144]L PRECIOS'!$A$5:$D$267</definedName>
    <definedName name="lll">'[145]L PRECIOS'!$A$5:$D$267</definedName>
    <definedName name="lllllh" localSheetId="25">#REF!</definedName>
    <definedName name="lllllh" localSheetId="36">#REF!</definedName>
    <definedName name="lllllh" localSheetId="2" hidden="1">{"via1",#N/A,TRUE,"general";"via2",#N/A,TRUE,"general";"via3",#N/A,TRUE,"general"}</definedName>
    <definedName name="lllllh" localSheetId="1">#REF!</definedName>
    <definedName name="lllllh" localSheetId="3">#REF!</definedName>
    <definedName name="lllllh" localSheetId="13">#REF!</definedName>
    <definedName name="lllllh">#REF!</definedName>
    <definedName name="lllllh_1" localSheetId="25">#REF!</definedName>
    <definedName name="lllllh_1" localSheetId="36">#REF!</definedName>
    <definedName name="lllllh_1" localSheetId="1">#REF!</definedName>
    <definedName name="lllllh_1" localSheetId="3">#REF!</definedName>
    <definedName name="lllllh_1" localSheetId="13">#REF!</definedName>
    <definedName name="lllllh_1">#REF!</definedName>
    <definedName name="lllllllo" localSheetId="25">#REF!</definedName>
    <definedName name="lllllllo" localSheetId="36">#REF!</definedName>
    <definedName name="lllllllo" localSheetId="2" hidden="1">{"via1",#N/A,TRUE,"general";"via2",#N/A,TRUE,"general";"via3",#N/A,TRUE,"general"}</definedName>
    <definedName name="lllllllo" localSheetId="1">#REF!</definedName>
    <definedName name="lllllllo" localSheetId="3">#REF!</definedName>
    <definedName name="lllllllo" localSheetId="13">#REF!</definedName>
    <definedName name="lllllllo">#REF!</definedName>
    <definedName name="lllllllo_1" localSheetId="25">#REF!</definedName>
    <definedName name="lllllllo_1" localSheetId="36">#REF!</definedName>
    <definedName name="lllllllo_1" localSheetId="1">#REF!</definedName>
    <definedName name="lllllllo_1" localSheetId="3">#REF!</definedName>
    <definedName name="lllllllo_1" localSheetId="13">#REF!</definedName>
    <definedName name="lllllllo_1">#REF!</definedName>
    <definedName name="lñ" localSheetId="16">#REF!</definedName>
    <definedName name="lñ">#REF!</definedName>
    <definedName name="LÑP" localSheetId="25">#REF!</definedName>
    <definedName name="LÑP" localSheetId="36">#REF!</definedName>
    <definedName name="LÑP" localSheetId="2">#REF!</definedName>
    <definedName name="LÑP" localSheetId="1">#REF!</definedName>
    <definedName name="LÑP" localSheetId="3">#REF!</definedName>
    <definedName name="LÑP" localSheetId="13">#REF!</definedName>
    <definedName name="LÑP">#REF!</definedName>
    <definedName name="LO" localSheetId="25">#REF!,#REF!,#REF!,#REF!,#REF!,#REF!,#REF!</definedName>
    <definedName name="LO" localSheetId="36">#REF!,#REF!,#REF!,#REF!,#REF!,#REF!,#REF!</definedName>
    <definedName name="lo" localSheetId="2">#REF!</definedName>
    <definedName name="LO" localSheetId="1">#REF!,#REF!,#REF!,#REF!,#REF!,#REF!,#REF!</definedName>
    <definedName name="LO" localSheetId="3">#REF!,#REF!,#REF!,#REF!,#REF!,#REF!,#REF!</definedName>
    <definedName name="LO" localSheetId="13">#REF!,#REF!,#REF!,#REF!,#REF!,#REF!,#REF!</definedName>
    <definedName name="LO">#REF!,#REF!,#REF!,#REF!,#REF!,#REF!,#REF!</definedName>
    <definedName name="Loan_Amount" localSheetId="25">#REF!</definedName>
    <definedName name="Loan_Amount" localSheetId="36">#REF!</definedName>
    <definedName name="Loan_Amount" localSheetId="1">#REF!</definedName>
    <definedName name="Loan_Amount" localSheetId="3">#REF!</definedName>
    <definedName name="Loan_Amount" localSheetId="13">#REF!</definedName>
    <definedName name="Loan_Amount">#REF!</definedName>
    <definedName name="Loan_Start" localSheetId="25">#REF!</definedName>
    <definedName name="Loan_Start" localSheetId="36">#REF!</definedName>
    <definedName name="Loan_Start" localSheetId="1">#REF!</definedName>
    <definedName name="Loan_Start" localSheetId="3">#REF!</definedName>
    <definedName name="Loan_Start" localSheetId="13">#REF!</definedName>
    <definedName name="Loan_Start">#REF!</definedName>
    <definedName name="Loan_Years" localSheetId="25">#REF!</definedName>
    <definedName name="Loan_Years" localSheetId="36">#REF!</definedName>
    <definedName name="Loan_Years" localSheetId="1">#REF!</definedName>
    <definedName name="Loan_Years" localSheetId="3">#REF!</definedName>
    <definedName name="Loan_Years" localSheetId="13">#REF!</definedName>
    <definedName name="Loan_Years">#REF!</definedName>
    <definedName name="LOCA" localSheetId="4">[146]!absc</definedName>
    <definedName name="LOCA" localSheetId="23">[146]!absc</definedName>
    <definedName name="LOCA" localSheetId="25">[146]!absc</definedName>
    <definedName name="LOCA" localSheetId="27">[146]!absc</definedName>
    <definedName name="LOCA" localSheetId="29">[146]!absc</definedName>
    <definedName name="LOCA" localSheetId="30">[146]!absc</definedName>
    <definedName name="LOCA" localSheetId="31">[146]!absc</definedName>
    <definedName name="LOCA" localSheetId="32">[146]!absc</definedName>
    <definedName name="LOCA" localSheetId="33">[146]!absc</definedName>
    <definedName name="LOCA" localSheetId="34">[146]!absc</definedName>
    <definedName name="LOCA" localSheetId="36">[146]!absc</definedName>
    <definedName name="LOCA" localSheetId="41">[146]!absc</definedName>
    <definedName name="LOCA" localSheetId="18">[146]!absc</definedName>
    <definedName name="LOCA" localSheetId="6">[146]!absc</definedName>
    <definedName name="LOCA" localSheetId="7">[146]!absc</definedName>
    <definedName name="LOCA" localSheetId="14">[146]!absc</definedName>
    <definedName name="LOCA" localSheetId="2">#REF!</definedName>
    <definedName name="LOCA" localSheetId="1">[146]!absc</definedName>
    <definedName name="LOCA" localSheetId="3">[146]!absc</definedName>
    <definedName name="LOCA" localSheetId="13">[146]!absc</definedName>
    <definedName name="LOCA" localSheetId="16">[58]!absc</definedName>
    <definedName name="LOCA">[146]!absc</definedName>
    <definedName name="LOCA1" localSheetId="4">[57]!absc</definedName>
    <definedName name="LOCA1" localSheetId="23">[57]!absc</definedName>
    <definedName name="LOCA1" localSheetId="25">[57]!absc</definedName>
    <definedName name="LOCA1" localSheetId="27">[57]!absc</definedName>
    <definedName name="LOCA1" localSheetId="29">[57]!absc</definedName>
    <definedName name="LOCA1" localSheetId="30">[57]!absc</definedName>
    <definedName name="LOCA1" localSheetId="31">[57]!absc</definedName>
    <definedName name="LOCA1" localSheetId="32">[57]!absc</definedName>
    <definedName name="LOCA1" localSheetId="33">[57]!absc</definedName>
    <definedName name="LOCA1" localSheetId="34">[57]!absc</definedName>
    <definedName name="LOCA1" localSheetId="36">[57]!absc</definedName>
    <definedName name="LOCA1" localSheetId="41">[57]!absc</definedName>
    <definedName name="LOCA1" localSheetId="18">[57]!absc</definedName>
    <definedName name="LOCA1" localSheetId="6">[57]!absc</definedName>
    <definedName name="LOCA1" localSheetId="7">[57]!absc</definedName>
    <definedName name="LOCA1" localSheetId="14">[57]!absc</definedName>
    <definedName name="LOCA1" localSheetId="1">[57]!absc</definedName>
    <definedName name="LOCA1" localSheetId="3">[57]!absc</definedName>
    <definedName name="LOCA1" localSheetId="13">[57]!absc</definedName>
    <definedName name="LOCA1" localSheetId="16">[58]!absc</definedName>
    <definedName name="LOCA1">[57]!absc</definedName>
    <definedName name="localizacion">[39]Unitarios!$B$62</definedName>
    <definedName name="LOCALIZACION_Y_REPLANTEO" localSheetId="25">#REF!</definedName>
    <definedName name="LOCALIZACION_Y_REPLANTEO" localSheetId="36">#REF!</definedName>
    <definedName name="LOCALIZACION_Y_REPLANTEO" localSheetId="1">#REF!</definedName>
    <definedName name="LOCALIZACION_Y_REPLANTEO" localSheetId="3">#REF!</definedName>
    <definedName name="LOCALIZACION_Y_REPLANTEO" localSheetId="13">#REF!</definedName>
    <definedName name="LOCALIZACION_Y_REPLANTEO" localSheetId="16">#REF!</definedName>
    <definedName name="LOCALIZACION_Y_REPLANTEO">#REF!</definedName>
    <definedName name="LOCALIZACIÓN_Y_REPLANTEO._ESTRUCTURAS" localSheetId="2">#REF!</definedName>
    <definedName name="LOCALIZACIÓN_Y_REPLANTEO._ESTRUCTURAS" localSheetId="16">[147]INDICE!#REF!</definedName>
    <definedName name="LOCALIZACIÓN_Y_REPLANTEO._ESTRUCTURAS">[147]INDICE!#REF!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LIZACIONV" localSheetId="25">#REF!</definedName>
    <definedName name="LOCALIZACIONV" localSheetId="36">#REF!</definedName>
    <definedName name="LOCALIZACIONV" localSheetId="17">#REF!</definedName>
    <definedName name="LOCALIZACIONV" localSheetId="18">#REF!</definedName>
    <definedName name="LOCALIZACIONV" localSheetId="19">#REF!</definedName>
    <definedName name="LOCALIZACIONV" localSheetId="14">#REF!</definedName>
    <definedName name="LOCALIZACIONV" localSheetId="15">#REF!</definedName>
    <definedName name="LOCALIZACIONV">#REF!</definedName>
    <definedName name="localizamuro" localSheetId="25">#REF!</definedName>
    <definedName name="localizamuro" localSheetId="36">#REF!</definedName>
    <definedName name="localizamuro">#REF!</definedName>
    <definedName name="LOI" localSheetId="25">#REF!</definedName>
    <definedName name="LOI" localSheetId="36">#REF!</definedName>
    <definedName name="LOI" localSheetId="2">#REF!</definedName>
    <definedName name="LOI" localSheetId="1">#REF!</definedName>
    <definedName name="LOI" localSheetId="3">#REF!</definedName>
    <definedName name="LOI" localSheetId="13">#REF!</definedName>
    <definedName name="LOI" localSheetId="16">#REF!</definedName>
    <definedName name="LOI">#REF!</definedName>
    <definedName name="LOK" localSheetId="25">#REF!</definedName>
    <definedName name="LOK" localSheetId="36">#REF!</definedName>
    <definedName name="LOK" localSheetId="1">#REF!</definedName>
    <definedName name="LOK" localSheetId="3">#REF!</definedName>
    <definedName name="LOK" localSheetId="13">#REF!</definedName>
    <definedName name="LOK">#REF!</definedName>
    <definedName name="lolol" localSheetId="25">#REF!</definedName>
    <definedName name="lolol" localSheetId="36">#REF!</definedName>
    <definedName name="lolol" localSheetId="2" hidden="1">{"TAB1",#N/A,TRUE,"GENERAL";"TAB2",#N/A,TRUE,"GENERAL";"TAB3",#N/A,TRUE,"GENERAL";"TAB4",#N/A,TRUE,"GENERAL";"TAB5",#N/A,TRUE,"GENERAL"}</definedName>
    <definedName name="lolol" localSheetId="1">#REF!</definedName>
    <definedName name="lolol" localSheetId="3">#REF!</definedName>
    <definedName name="lolol" localSheetId="13">#REF!</definedName>
    <definedName name="lolol">#REF!</definedName>
    <definedName name="lolol_1" localSheetId="25">#REF!</definedName>
    <definedName name="lolol_1" localSheetId="36">#REF!</definedName>
    <definedName name="lolol_1" localSheetId="1">#REF!</definedName>
    <definedName name="lolol_1" localSheetId="3">#REF!</definedName>
    <definedName name="lolol_1" localSheetId="13">#REF!</definedName>
    <definedName name="lolol_1">#REF!</definedName>
    <definedName name="Longitud" localSheetId="25">#REF!</definedName>
    <definedName name="Longitud" localSheetId="36">#REF!</definedName>
    <definedName name="Longitud" localSheetId="1">#REF!</definedName>
    <definedName name="Longitud" localSheetId="3">#REF!</definedName>
    <definedName name="Longitud" localSheetId="13">#REF!</definedName>
    <definedName name="Longitud">#REF!</definedName>
    <definedName name="Longitud1" localSheetId="25">#REF!</definedName>
    <definedName name="Longitud1" localSheetId="36">#REF!</definedName>
    <definedName name="Longitud1" localSheetId="1">#REF!</definedName>
    <definedName name="Longitud1" localSheetId="3">#REF!</definedName>
    <definedName name="Longitud1" localSheetId="13">#REF!</definedName>
    <definedName name="Longitud1">#REF!</definedName>
    <definedName name="Longitud2" localSheetId="25">#REF!</definedName>
    <definedName name="Longitud2" localSheetId="36">#REF!</definedName>
    <definedName name="Longitud2" localSheetId="1">#REF!</definedName>
    <definedName name="Longitud2" localSheetId="3">#REF!</definedName>
    <definedName name="Longitud2" localSheetId="13">#REF!</definedName>
    <definedName name="Longitud2">#REF!</definedName>
    <definedName name="LOPE" localSheetId="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ra" localSheetId="25">#REF!</definedName>
    <definedName name="lora" localSheetId="36">#REF!</definedName>
    <definedName name="lora" localSheetId="1">#REF!</definedName>
    <definedName name="lora" localSheetId="3">#REF!</definedName>
    <definedName name="lora" localSheetId="13">#REF!</definedName>
    <definedName name="lora">#REF!</definedName>
    <definedName name="LORENa">#REF!</definedName>
    <definedName name="LP" localSheetId="25">'[63]CIRCUITOS CODENSA'!#REF!</definedName>
    <definedName name="LP" localSheetId="36">'[63]CIRCUITOS CODENSA'!#REF!</definedName>
    <definedName name="LP" localSheetId="17">'[64]CIRCUITOS CODENSA'!#REF!</definedName>
    <definedName name="LP" localSheetId="18">'[64]CIRCUITOS CODENSA'!#REF!</definedName>
    <definedName name="LP" localSheetId="19">'[64]CIRCUITOS CODENSA'!#REF!</definedName>
    <definedName name="LP" localSheetId="14">'[64]CIRCUITOS CODENSA'!#REF!</definedName>
    <definedName name="LP" localSheetId="15">'[64]CIRCUITOS CODENSA'!#REF!</definedName>
    <definedName name="LP">'[63]CIRCUITOS CODENSA'!#REF!</definedName>
    <definedName name="lplpl" localSheetId="25">#REF!</definedName>
    <definedName name="lplpl" localSheetId="36">#REF!</definedName>
    <definedName name="lplpl" localSheetId="2" hidden="1">{"via1",#N/A,TRUE,"general";"via2",#N/A,TRUE,"general";"via3",#N/A,TRUE,"general"}</definedName>
    <definedName name="lplpl" localSheetId="1">#REF!</definedName>
    <definedName name="lplpl" localSheetId="3">#REF!</definedName>
    <definedName name="lplpl" localSheetId="13">#REF!</definedName>
    <definedName name="lplpl">#REF!</definedName>
    <definedName name="lplpl_1" localSheetId="25">#REF!</definedName>
    <definedName name="lplpl_1" localSheetId="36">#REF!</definedName>
    <definedName name="lplpl_1" localSheetId="1">#REF!</definedName>
    <definedName name="lplpl_1" localSheetId="3">#REF!</definedName>
    <definedName name="lplpl_1" localSheetId="13">#REF!</definedName>
    <definedName name="lplpl_1">#REF!</definedName>
    <definedName name="LPZ" localSheetId="25">#REF!</definedName>
    <definedName name="LPZ" localSheetId="36">#REF!</definedName>
    <definedName name="LPZ" localSheetId="1">#REF!</definedName>
    <definedName name="LPZ" localSheetId="3">#REF!</definedName>
    <definedName name="LPZ" localSheetId="13">#REF!</definedName>
    <definedName name="LPZ" localSheetId="16">#REF!</definedName>
    <definedName name="LPZ">#REF!</definedName>
    <definedName name="m" localSheetId="25">#REF!</definedName>
    <definedName name="m" localSheetId="36">#REF!</definedName>
    <definedName name="m">#REF!</definedName>
    <definedName name="M.DE.OBRA">#REF!</definedName>
    <definedName name="M.O" comment="Mano de obra" localSheetId="17">[71]M.Obra!$B$35:$B$42</definedName>
    <definedName name="M.O" comment="Mano de obra" localSheetId="18">[71]M.Obra!$B$35:$B$42</definedName>
    <definedName name="M.O" comment="Mano de obra">[72]M.Obra!$B$35:$B$42</definedName>
    <definedName name="M.O." localSheetId="25">#REF!</definedName>
    <definedName name="M.O." localSheetId="36">#REF!</definedName>
    <definedName name="M.O." localSheetId="2">#REF!</definedName>
    <definedName name="M.O." localSheetId="1">#REF!</definedName>
    <definedName name="M.O." localSheetId="3">#REF!</definedName>
    <definedName name="M.O." localSheetId="13">#REF!</definedName>
    <definedName name="M.O." localSheetId="16">#REF!</definedName>
    <definedName name="M.O.">#REF!</definedName>
    <definedName name="MA">[60]PRECIOS!$A$1:$D$221</definedName>
    <definedName name="mac" localSheetId="25">#REF!</definedName>
    <definedName name="mac" localSheetId="36">#REF!</definedName>
    <definedName name="mac" localSheetId="1">#REF!</definedName>
    <definedName name="mac" localSheetId="3">#REF!</definedName>
    <definedName name="mac" localSheetId="13">#REF!</definedName>
    <definedName name="mac" localSheetId="16">#REF!</definedName>
    <definedName name="mac">#REF!</definedName>
    <definedName name="mafdsf" localSheetId="25">#REF!</definedName>
    <definedName name="mafdsf" localSheetId="36">#REF!</definedName>
    <definedName name="mafdsf" localSheetId="2" hidden="1">{"via1",#N/A,TRUE,"general";"via2",#N/A,TRUE,"general";"via3",#N/A,TRUE,"general"}</definedName>
    <definedName name="mafdsf" localSheetId="1">#REF!</definedName>
    <definedName name="mafdsf" localSheetId="3">#REF!</definedName>
    <definedName name="mafdsf" localSheetId="13">#REF!</definedName>
    <definedName name="mafdsf">#REF!</definedName>
    <definedName name="mafdsf_1" localSheetId="25">#REF!</definedName>
    <definedName name="mafdsf_1" localSheetId="36">#REF!</definedName>
    <definedName name="mafdsf_1" localSheetId="1">#REF!</definedName>
    <definedName name="mafdsf_1" localSheetId="3">#REF!</definedName>
    <definedName name="mafdsf_1" localSheetId="13">#REF!</definedName>
    <definedName name="mafdsf_1">#REF!</definedName>
    <definedName name="mafe">#REF!</definedName>
    <definedName name="MAG">#REF!</definedName>
    <definedName name="MAGO4">#REF!</definedName>
    <definedName name="MAL" localSheetId="25">'[148]Estado Resumen'!#REF!&lt;2.5</definedName>
    <definedName name="MAL" localSheetId="36">'[148]Estado Resumen'!#REF!&lt;2.5</definedName>
    <definedName name="MAL" localSheetId="1">'[148]Estado Resumen'!#REF!&lt;2.5</definedName>
    <definedName name="MAL" localSheetId="3">'[148]Estado Resumen'!#REF!&lt;2.5</definedName>
    <definedName name="MAL" localSheetId="13">'[148]Estado Resumen'!#REF!&lt;2.5</definedName>
    <definedName name="MAL" localSheetId="16">'[149]Estado Resumen'!#REF!&lt;2.5</definedName>
    <definedName name="MAL">'[148]Estado Resumen'!#REF!&lt;2.5</definedName>
    <definedName name="MALLA" localSheetId="25">#REF!</definedName>
    <definedName name="MALLA" localSheetId="36">#REF!</definedName>
    <definedName name="MALLA" localSheetId="1">#REF!</definedName>
    <definedName name="MALLA" localSheetId="3">#REF!</definedName>
    <definedName name="MALLA" localSheetId="13">#REF!</definedName>
    <definedName name="MALLA">#REF!</definedName>
    <definedName name="MALLAS" localSheetId="25">#REF!</definedName>
    <definedName name="MALLAS" localSheetId="36">#REF!</definedName>
    <definedName name="MALLAS" localSheetId="1">#REF!</definedName>
    <definedName name="MALLAS" localSheetId="3">#REF!</definedName>
    <definedName name="MALLAS" localSheetId="13">#REF!</definedName>
    <definedName name="MALLAS">#REF!</definedName>
    <definedName name="MALLLLLL" localSheetId="25">#REF!</definedName>
    <definedName name="MALLLLLL" localSheetId="36">#REF!</definedName>
    <definedName name="MALLLLLL" localSheetId="1">#REF!</definedName>
    <definedName name="MALLLLLL" localSheetId="3">#REF!</definedName>
    <definedName name="MALLLLLL" localSheetId="13">#REF!</definedName>
    <definedName name="MALLLLLL">#REF!</definedName>
    <definedName name="MALO" localSheetId="25">'[150]ESTADO VÍA-CRIT.TECNICO'!#REF!&lt;2.5</definedName>
    <definedName name="MALO" localSheetId="36">'[150]ESTADO VÍA-CRIT.TECNICO'!#REF!&lt;2.5</definedName>
    <definedName name="MALO" localSheetId="1">'[150]ESTADO VÍA-CRIT.TECNICO'!#REF!&lt;2.5</definedName>
    <definedName name="MALO" localSheetId="3">'[150]ESTADO VÍA-CRIT.TECNICO'!#REF!&lt;2.5</definedName>
    <definedName name="MALO" localSheetId="13">'[150]ESTADO VÍA-CRIT.TECNICO'!#REF!&lt;2.5</definedName>
    <definedName name="MALO" localSheetId="16">'[151]ESTADO VÍA-CRIT.TECNICO'!#REF!&lt;2.5</definedName>
    <definedName name="MALO">'[150]ESTADO VÍA-CRIT.TECNICO'!#REF!&lt;2.5</definedName>
    <definedName name="MALO4006" localSheetId="25">#REF!</definedName>
    <definedName name="MALO4006" localSheetId="36">#REF!</definedName>
    <definedName name="MALO4006" localSheetId="1">#REF!</definedName>
    <definedName name="MALO4006" localSheetId="3">#REF!</definedName>
    <definedName name="MALO4006" localSheetId="13">#REF!</definedName>
    <definedName name="MALO4006">#REF!</definedName>
    <definedName name="MALO4006A" localSheetId="25">#REF!</definedName>
    <definedName name="MALO4006A" localSheetId="36">#REF!</definedName>
    <definedName name="MALO4006A" localSheetId="1">#REF!</definedName>
    <definedName name="MALO4006A" localSheetId="3">#REF!</definedName>
    <definedName name="MALO4006A" localSheetId="13">#REF!</definedName>
    <definedName name="MALO4006A">#REF!</definedName>
    <definedName name="MALO40CN01" localSheetId="25">#REF!</definedName>
    <definedName name="MALO40CN01" localSheetId="36">#REF!</definedName>
    <definedName name="MALO40CN01" localSheetId="1">#REF!</definedName>
    <definedName name="MALO40CN01" localSheetId="3">#REF!</definedName>
    <definedName name="MALO40CN01" localSheetId="13">#REF!</definedName>
    <definedName name="MALO40CN01">#REF!</definedName>
    <definedName name="MALO40CNA" localSheetId="25">#REF!</definedName>
    <definedName name="MALO40CNA" localSheetId="36">#REF!</definedName>
    <definedName name="MALO40CNA" localSheetId="1">#REF!</definedName>
    <definedName name="MALO40CNA" localSheetId="3">#REF!</definedName>
    <definedName name="MALO40CNA" localSheetId="13">#REF!</definedName>
    <definedName name="MALO40CNA">#REF!</definedName>
    <definedName name="MALO40CNB" localSheetId="25">#REF!</definedName>
    <definedName name="MALO40CNB" localSheetId="36">#REF!</definedName>
    <definedName name="MALO40CNB" localSheetId="1">#REF!</definedName>
    <definedName name="MALO40CNB" localSheetId="3">#REF!</definedName>
    <definedName name="MALO40CNB" localSheetId="13">#REF!</definedName>
    <definedName name="MALO40CNB">#REF!</definedName>
    <definedName name="MALO55CN01" localSheetId="25">#REF!</definedName>
    <definedName name="MALO55CN01" localSheetId="36">#REF!</definedName>
    <definedName name="MALO55CN01" localSheetId="1">#REF!</definedName>
    <definedName name="MALO55CN01" localSheetId="3">#REF!</definedName>
    <definedName name="MALO55CN01" localSheetId="13">#REF!</definedName>
    <definedName name="MALO55CN01">#REF!</definedName>
    <definedName name="MALO55CN03" localSheetId="25">#REF!</definedName>
    <definedName name="MALO55CN03" localSheetId="36">#REF!</definedName>
    <definedName name="MALO55CN03" localSheetId="1">#REF!</definedName>
    <definedName name="MALO55CN03" localSheetId="3">#REF!</definedName>
    <definedName name="MALO55CN03" localSheetId="13">#REF!</definedName>
    <definedName name="MALO55CN03">#REF!</definedName>
    <definedName name="MALO5607" localSheetId="25">#REF!</definedName>
    <definedName name="MALO5607" localSheetId="36">#REF!</definedName>
    <definedName name="MALO5607" localSheetId="1">#REF!</definedName>
    <definedName name="MALO5607" localSheetId="3">#REF!</definedName>
    <definedName name="MALO5607" localSheetId="13">#REF!</definedName>
    <definedName name="MALO5607">#REF!</definedName>
    <definedName name="MALOAFIR5607" localSheetId="25">#REF!</definedName>
    <definedName name="MALOAFIR5607" localSheetId="36">#REF!</definedName>
    <definedName name="MALOAFIR5607" localSheetId="1">#REF!</definedName>
    <definedName name="MALOAFIR5607" localSheetId="3">#REF!</definedName>
    <definedName name="MALOAFIR5607" localSheetId="13">#REF!</definedName>
    <definedName name="MALOAFIR5607">#REF!</definedName>
    <definedName name="MAMA" localSheetId="25">#REF!</definedName>
    <definedName name="MAMA" localSheetId="36">#REF!</definedName>
    <definedName name="MAMA" localSheetId="1">#REF!</definedName>
    <definedName name="MAMA" localSheetId="3">#REF!</definedName>
    <definedName name="MAMA" localSheetId="13">#REF!</definedName>
    <definedName name="mama" localSheetId="16" hidden="1">'[152]Datos-Gráfica-Apartada'!#REF!</definedName>
    <definedName name="MAMA">#REF!</definedName>
    <definedName name="Mano_de_obra" localSheetId="16">#REF!</definedName>
    <definedName name="Mano_de_obra">#REF!</definedName>
    <definedName name="MANODEOBRA" localSheetId="2">#REF!</definedName>
    <definedName name="MANODEOBRA" xlm="1">[40]M.Obra!$A$21:$I$50</definedName>
    <definedName name="mantenimiento" localSheetId="25">'[153]COSTOS OFICINA'!#REF!</definedName>
    <definedName name="mantenimiento" localSheetId="36">'[153]COSTOS OFICINA'!#REF!</definedName>
    <definedName name="mantenimiento" localSheetId="17">'[154]COSTOS OFICINA'!#REF!</definedName>
    <definedName name="mantenimiento" localSheetId="18">'[154]COSTOS OFICINA'!#REF!</definedName>
    <definedName name="mantenimiento" localSheetId="19">'[154]COSTOS OFICINA'!#REF!</definedName>
    <definedName name="mantenimiento" localSheetId="14">'[154]COSTOS OFICINA'!#REF!</definedName>
    <definedName name="mantenimiento" localSheetId="15">'[154]COSTOS OFICINA'!#REF!</definedName>
    <definedName name="mantenimiento" localSheetId="16">'[153]COSTOS OFICINA'!#REF!</definedName>
    <definedName name="mantenimiento">'[153]COSTOS OFICINA'!#REF!</definedName>
    <definedName name="mao" localSheetId="25">#REF!</definedName>
    <definedName name="mao" localSheetId="36">#REF!</definedName>
    <definedName name="mao" localSheetId="2" hidden="1">{"TAB1",#N/A,TRUE,"GENERAL";"TAB2",#N/A,TRUE,"GENERAL";"TAB3",#N/A,TRUE,"GENERAL";"TAB4",#N/A,TRUE,"GENERAL";"TAB5",#N/A,TRUE,"GENERAL"}</definedName>
    <definedName name="mao" localSheetId="1">#REF!</definedName>
    <definedName name="mao" localSheetId="3">#REF!</definedName>
    <definedName name="mao" localSheetId="13">#REF!</definedName>
    <definedName name="mao">#REF!</definedName>
    <definedName name="mao_1" localSheetId="25">#REF!</definedName>
    <definedName name="mao_1" localSheetId="36">#REF!</definedName>
    <definedName name="mao_1" localSheetId="1">#REF!</definedName>
    <definedName name="mao_1" localSheetId="3">#REF!</definedName>
    <definedName name="mao_1" localSheetId="13">#REF!</definedName>
    <definedName name="mao_1">#REF!</definedName>
    <definedName name="maow" localSheetId="25">#REF!</definedName>
    <definedName name="maow" localSheetId="36">#REF!</definedName>
    <definedName name="maow" localSheetId="2" hidden="1">{"via1",#N/A,TRUE,"general";"via2",#N/A,TRUE,"general";"via3",#N/A,TRUE,"general"}</definedName>
    <definedName name="maow" localSheetId="1">#REF!</definedName>
    <definedName name="maow" localSheetId="3">#REF!</definedName>
    <definedName name="maow" localSheetId="13">#REF!</definedName>
    <definedName name="maow">#REF!</definedName>
    <definedName name="maow_1" localSheetId="25">#REF!</definedName>
    <definedName name="maow_1" localSheetId="36">#REF!</definedName>
    <definedName name="maow_1" localSheetId="1">#REF!</definedName>
    <definedName name="maow_1" localSheetId="3">#REF!</definedName>
    <definedName name="maow_1" localSheetId="13">#REF!</definedName>
    <definedName name="maow_1">#REF!</definedName>
    <definedName name="MAP" localSheetId="2">#REF!</definedName>
    <definedName name="MAP" localSheetId="16">'[155]PU (2)'!#REF!</definedName>
    <definedName name="MAP">'[155]PU (2)'!#REF!</definedName>
    <definedName name="MAQ" localSheetId="23">#REF!</definedName>
    <definedName name="MAQ" localSheetId="25">#REF!</definedName>
    <definedName name="MAQ" localSheetId="27">#REF!</definedName>
    <definedName name="MAQ" localSheetId="36">#REF!</definedName>
    <definedName name="MAQ" localSheetId="39">#REF!</definedName>
    <definedName name="MAQ" localSheetId="40">#REF!</definedName>
    <definedName name="MAQ" localSheetId="41">#REF!</definedName>
    <definedName name="MAQ" localSheetId="42">#REF!</definedName>
    <definedName name="MAQ" localSheetId="2">#REF!</definedName>
    <definedName name="MAQ" localSheetId="1">[32]PRECIOS!$G$2:$J$54</definedName>
    <definedName name="MAQ" localSheetId="3">[32]PRECIOS!$G$2:$J$54</definedName>
    <definedName name="MAQ" localSheetId="13">[32]PRECIOS!$G$2:$J$54</definedName>
    <definedName name="MAQ" localSheetId="16">[33]PRECIOS!$G$2:$J$54</definedName>
    <definedName name="MAQ">#REF!</definedName>
    <definedName name="MAQUINA" localSheetId="25">#REF!</definedName>
    <definedName name="MAQUINA" localSheetId="36">#REF!</definedName>
    <definedName name="MAQUINA" localSheetId="1">#REF!</definedName>
    <definedName name="MAQUINA" localSheetId="3">#REF!</definedName>
    <definedName name="MAQUINA" localSheetId="13">#REF!</definedName>
    <definedName name="MAQUINA">#REF!</definedName>
    <definedName name="MAQUINAR" localSheetId="2">#REF!</definedName>
    <definedName name="MAQUINAR">[78]Insum!$A$68:$H$98</definedName>
    <definedName name="Maquinaria" localSheetId="16">[156]Insum!$A$76:$E$99</definedName>
    <definedName name="Maquinaria">'[73]Maqui Equip'!$B$1:$B$65536</definedName>
    <definedName name="MAR" localSheetId="25">#REF!</definedName>
    <definedName name="MAR" localSheetId="36">#REF!</definedName>
    <definedName name="MAR" localSheetId="1">#REF!</definedName>
    <definedName name="MAR" localSheetId="3">#REF!</definedName>
    <definedName name="MAR" localSheetId="13">#REF!</definedName>
    <definedName name="MAR" localSheetId="16">#REF!</definedName>
    <definedName name="MAR">#REF!</definedName>
    <definedName name="marco" localSheetId="25">#REF!</definedName>
    <definedName name="marco" localSheetId="36">#REF!</definedName>
    <definedName name="marco" localSheetId="1">#REF!</definedName>
    <definedName name="marco" localSheetId="3">#REF!</definedName>
    <definedName name="marco" localSheetId="13">#REF!</definedName>
    <definedName name="marco">#REF!</definedName>
    <definedName name="marco.puerta">[39]Unitarios!$B$63</definedName>
    <definedName name="marcolegal">[137]Listado!$T$2:$T$12</definedName>
    <definedName name="marga" localSheetId="25">#REF!</definedName>
    <definedName name="marga" localSheetId="36">#REF!</definedName>
    <definedName name="marga" localSheetId="1">#REF!</definedName>
    <definedName name="marga" localSheetId="3">#REF!</definedName>
    <definedName name="marga" localSheetId="13">#REF!</definedName>
    <definedName name="marga">#REF!</definedName>
    <definedName name="masor" localSheetId="25">#REF!</definedName>
    <definedName name="masor" localSheetId="36">#REF!</definedName>
    <definedName name="masor" localSheetId="2" hidden="1">{"via1",#N/A,TRUE,"general";"via2",#N/A,TRUE,"general";"via3",#N/A,TRUE,"general"}</definedName>
    <definedName name="masor" localSheetId="1">#REF!</definedName>
    <definedName name="masor" localSheetId="3">#REF!</definedName>
    <definedName name="masor" localSheetId="13">#REF!</definedName>
    <definedName name="masor">#REF!</definedName>
    <definedName name="masor_1" localSheetId="25">#REF!</definedName>
    <definedName name="masor_1" localSheetId="36">#REF!</definedName>
    <definedName name="masor_1" localSheetId="1">#REF!</definedName>
    <definedName name="masor_1" localSheetId="3">#REF!</definedName>
    <definedName name="masor_1" localSheetId="13">#REF!</definedName>
    <definedName name="masor_1">#REF!</definedName>
    <definedName name="MAT" localSheetId="2">#REF!</definedName>
    <definedName name="MAT" localSheetId="16">[35]PRECIOS!$A$1:$D$221</definedName>
    <definedName name="MAT">[65]Hoja1!$A$1:$D$221</definedName>
    <definedName name="MAT_ELEC" localSheetId="23">#REF!</definedName>
    <definedName name="MAT_ELEC" localSheetId="25">#REF!</definedName>
    <definedName name="MAT_ELEC" localSheetId="27">#REF!</definedName>
    <definedName name="MAT_ELEC" localSheetId="36">#REF!</definedName>
    <definedName name="MAT_ELEC" localSheetId="39">#REF!</definedName>
    <definedName name="MAT_ELEC" localSheetId="40">#REF!</definedName>
    <definedName name="MAT_ELEC" localSheetId="41">#REF!</definedName>
    <definedName name="MAT_ELEC" localSheetId="42">#REF!</definedName>
    <definedName name="MAT_ELEC">#REF!</definedName>
    <definedName name="mate" localSheetId="2">#REF!</definedName>
    <definedName name="mate">'[157]PRECIOS R'!$A$1:$D$80</definedName>
    <definedName name="MATER" localSheetId="17">[115]MATERIAL!$B$3:$B$580</definedName>
    <definedName name="MATER" localSheetId="18">[115]MATERIAL!$B$3:$B$580</definedName>
    <definedName name="MATER" localSheetId="19">[115]MATERIAL!$B$3:$B$580</definedName>
    <definedName name="MATER" localSheetId="14">[115]MATERIAL!$B$3:$B$580</definedName>
    <definedName name="MATER" localSheetId="15">[115]MATERIAL!$B$3:$B$580</definedName>
    <definedName name="MATER" localSheetId="16">[116]MATERIAL!$B$3:$B$580</definedName>
    <definedName name="MATER">[117]MATERIAL!$B$3:$B$580</definedName>
    <definedName name="mater02" localSheetId="2">#REF!</definedName>
    <definedName name="mater02">[158]C!$U$2:$V$1005</definedName>
    <definedName name="MATERIALES" localSheetId="17">[40]Material!$A$11:$F$1009</definedName>
    <definedName name="MATERIALES" localSheetId="18">[40]Material!$A$11:$F$1009</definedName>
    <definedName name="MATERIALES" localSheetId="19">[115]MATERIAL!$B$2:$D$580</definedName>
    <definedName name="MATERIALES" localSheetId="14">[115]MATERIAL!$B$2:$D$580</definedName>
    <definedName name="MATERIALES" localSheetId="15">[115]MATERIAL!$B$2:$D$580</definedName>
    <definedName name="Materiales" xlm="1">[42]MATERIALES!$A$1:$D$50</definedName>
    <definedName name="Materiales_Macro" localSheetId="16">#REF!</definedName>
    <definedName name="Materiales_Macro">#REF!</definedName>
    <definedName name="materiales1">[159]Mat!$A$11:$G$569</definedName>
    <definedName name="MAY" localSheetId="25">#REF!</definedName>
    <definedName name="MAY" localSheetId="36">#REF!</definedName>
    <definedName name="MAY" localSheetId="1">#REF!</definedName>
    <definedName name="MAY" localSheetId="3">#REF!</definedName>
    <definedName name="MAY" localSheetId="13">#REF!</definedName>
    <definedName name="MAY" localSheetId="16">#REF!</definedName>
    <definedName name="MAY">#REF!</definedName>
    <definedName name="mck" localSheetId="2">#REF!</definedName>
    <definedName name="mck">[118]C!$F$6</definedName>
    <definedName name="MDC" localSheetId="25">#REF!</definedName>
    <definedName name="MDC" localSheetId="36">#REF!</definedName>
    <definedName name="MDC">#REF!</definedName>
    <definedName name="MDCO" localSheetId="1" hidden="1">{"TAB1",#N/A,TRUE,"GENERAL";"TAB2",#N/A,TRUE,"GENERAL";"TAB3",#N/A,TRUE,"GENERAL";"TAB4",#N/A,TRUE,"GENERAL";"TAB5",#N/A,TRUE,"GENERAL"}</definedName>
    <definedName name="MDCO" localSheetId="3" hidden="1">{"TAB1",#N/A,TRUE,"GENERAL";"TAB2",#N/A,TRUE,"GENERAL";"TAB3",#N/A,TRUE,"GENERAL";"TAB4",#N/A,TRUE,"GENERAL";"TAB5",#N/A,TRUE,"GENERAL"}</definedName>
    <definedName name="MDCO" hidden="1">{"TAB1",#N/A,TRUE,"GENERAL";"TAB2",#N/A,TRUE,"GENERAL";"TAB3",#N/A,TRUE,"GENERAL";"TAB4",#N/A,TRUE,"GENERAL";"TAB5",#N/A,TRUE,"GENERAL"}</definedName>
    <definedName name="mdd" localSheetId="25">#REF!</definedName>
    <definedName name="mdd" localSheetId="36">#REF!</definedName>
    <definedName name="mdd" localSheetId="2" hidden="1">{"via1",#N/A,TRUE,"general";"via2",#N/A,TRUE,"general";"via3",#N/A,TRUE,"general"}</definedName>
    <definedName name="mdd" localSheetId="1">#REF!</definedName>
    <definedName name="mdd" localSheetId="3">#REF!</definedName>
    <definedName name="mdd" localSheetId="13">#REF!</definedName>
    <definedName name="mdd">#REF!</definedName>
    <definedName name="mdd_1" localSheetId="25">#REF!</definedName>
    <definedName name="mdd_1" localSheetId="36">#REF!</definedName>
    <definedName name="mdd_1" localSheetId="1">#REF!</definedName>
    <definedName name="mdd_1" localSheetId="3">#REF!</definedName>
    <definedName name="mdd_1" localSheetId="13">#REF!</definedName>
    <definedName name="mdd_1">#REF!</definedName>
    <definedName name="ME" localSheetId="25">#REF!</definedName>
    <definedName name="ME" localSheetId="36">#REF!</definedName>
    <definedName name="ME">#REF!</definedName>
    <definedName name="meg" localSheetId="25">#REF!</definedName>
    <definedName name="meg" localSheetId="36">#REF!</definedName>
    <definedName name="meg" localSheetId="2" hidden="1">{"TAB1",#N/A,TRUE,"GENERAL";"TAB2",#N/A,TRUE,"GENERAL";"TAB3",#N/A,TRUE,"GENERAL";"TAB4",#N/A,TRUE,"GENERAL";"TAB5",#N/A,TRUE,"GENERAL"}</definedName>
    <definedName name="meg" localSheetId="1">#REF!</definedName>
    <definedName name="meg" localSheetId="3">#REF!</definedName>
    <definedName name="meg" localSheetId="13">#REF!</definedName>
    <definedName name="meg">#REF!</definedName>
    <definedName name="meg_1" localSheetId="25">#REF!</definedName>
    <definedName name="meg_1" localSheetId="36">#REF!</definedName>
    <definedName name="meg_1" localSheetId="1">#REF!</definedName>
    <definedName name="meg_1" localSheetId="3">#REF!</definedName>
    <definedName name="meg_1" localSheetId="13">#REF!</definedName>
    <definedName name="meg_1">#REF!</definedName>
    <definedName name="MEMO" localSheetId="2">#REF!</definedName>
    <definedName name="MEMO">'[160]L PRECIOS'!$A$5:$D$267</definedName>
    <definedName name="MemoriaCant">#REF!</definedName>
    <definedName name="meses" localSheetId="25">#REF!</definedName>
    <definedName name="meses" localSheetId="36">#REF!</definedName>
    <definedName name="meses" localSheetId="1">#REF!</definedName>
    <definedName name="meses" localSheetId="3">#REF!</definedName>
    <definedName name="meses" localSheetId="13">#REF!</definedName>
    <definedName name="meses" localSheetId="16">#REF!</definedName>
    <definedName name="meses">#REF!</definedName>
    <definedName name="meson.60">[39]Unitarios!$B$64</definedName>
    <definedName name="meson.granito">[39]Unitarios!$B$92</definedName>
    <definedName name="MEZCLADORA" localSheetId="25">#REF!</definedName>
    <definedName name="MEZCLADORA" localSheetId="36">#REF!</definedName>
    <definedName name="MEZCLADORA">#REF!</definedName>
    <definedName name="mf" localSheetId="25">#REF!</definedName>
    <definedName name="mf" localSheetId="36">#REF!</definedName>
    <definedName name="mf" localSheetId="2">#REF!</definedName>
    <definedName name="mf" localSheetId="1">#REF!</definedName>
    <definedName name="mf" localSheetId="3">#REF!</definedName>
    <definedName name="mf" localSheetId="13">#REF!</definedName>
    <definedName name="mf" localSheetId="16">#REF!</definedName>
    <definedName name="mf">#REF!</definedName>
    <definedName name="mfgjrdt" localSheetId="25">#REF!</definedName>
    <definedName name="mfgjrdt" localSheetId="36">#REF!</definedName>
    <definedName name="mfgjrdt" localSheetId="2" hidden="1">{"TAB1",#N/A,TRUE,"GENERAL";"TAB2",#N/A,TRUE,"GENERAL";"TAB3",#N/A,TRUE,"GENERAL";"TAB4",#N/A,TRUE,"GENERAL";"TAB5",#N/A,TRUE,"GENERAL"}</definedName>
    <definedName name="mfgjrdt" localSheetId="1">#REF!</definedName>
    <definedName name="mfgjrdt" localSheetId="3">#REF!</definedName>
    <definedName name="mfgjrdt" localSheetId="13">#REF!</definedName>
    <definedName name="mfgjrdt">#REF!</definedName>
    <definedName name="mfgjrdt_1" localSheetId="25">#REF!</definedName>
    <definedName name="mfgjrdt_1" localSheetId="36">#REF!</definedName>
    <definedName name="mfgjrdt_1" localSheetId="1">#REF!</definedName>
    <definedName name="mfgjrdt_1" localSheetId="3">#REF!</definedName>
    <definedName name="mfgjrdt_1" localSheetId="13">#REF!</definedName>
    <definedName name="mfgjrdt_1">#REF!</definedName>
    <definedName name="mghm" localSheetId="25">#REF!</definedName>
    <definedName name="mghm" localSheetId="36">#REF!</definedName>
    <definedName name="mghm" localSheetId="2" hidden="1">{"via1",#N/A,TRUE,"general";"via2",#N/A,TRUE,"general";"via3",#N/A,TRUE,"general"}</definedName>
    <definedName name="mghm" localSheetId="1">#REF!</definedName>
    <definedName name="mghm" localSheetId="3">#REF!</definedName>
    <definedName name="mghm" localSheetId="13">#REF!</definedName>
    <definedName name="mghm">#REF!</definedName>
    <definedName name="mghm_1" localSheetId="25">#REF!</definedName>
    <definedName name="mghm_1" localSheetId="36">#REF!</definedName>
    <definedName name="mghm_1" localSheetId="1">#REF!</definedName>
    <definedName name="mghm_1" localSheetId="3">#REF!</definedName>
    <definedName name="mghm_1" localSheetId="13">#REF!</definedName>
    <definedName name="mghm_1">#REF!</definedName>
    <definedName name="MHC" localSheetId="1" hidden="1">{"via1",#N/A,TRUE,"general";"via2",#N/A,TRUE,"general";"via3",#N/A,TRUE,"general"}</definedName>
    <definedName name="MHC" localSheetId="3" hidden="1">{"via1",#N/A,TRUE,"general";"via2",#N/A,TRUE,"general";"via3",#N/A,TRUE,"general"}</definedName>
    <definedName name="MHC" hidden="1">{"via1",#N/A,TRUE,"general";"via2",#N/A,TRUE,"general";"via3",#N/A,TRUE,"general"}</definedName>
    <definedName name="mhg" localSheetId="25">#REF!</definedName>
    <definedName name="mhg" localSheetId="36">#REF!</definedName>
    <definedName name="mhg" localSheetId="2">#REF!</definedName>
    <definedName name="mhg" localSheetId="1">#REF!</definedName>
    <definedName name="mhg" localSheetId="3">#REF!</definedName>
    <definedName name="mhg" localSheetId="13">#REF!</definedName>
    <definedName name="mhg">#REF!</definedName>
    <definedName name="MHJU">#REF!</definedName>
    <definedName name="mht" localSheetId="25">#REF!</definedName>
    <definedName name="mht" localSheetId="36">#REF!</definedName>
    <definedName name="mht" localSheetId="2">#REF!</definedName>
    <definedName name="mht" localSheetId="1">#REF!</definedName>
    <definedName name="mht" localSheetId="3">#REF!</definedName>
    <definedName name="mht" localSheetId="13">#REF!</definedName>
    <definedName name="mht">#REF!</definedName>
    <definedName name="mhy" localSheetId="25">#REF!</definedName>
    <definedName name="mhy" localSheetId="36">#REF!</definedName>
    <definedName name="mhy" localSheetId="1">#REF!</definedName>
    <definedName name="mhy" localSheetId="3">#REF!</definedName>
    <definedName name="mhy" localSheetId="13">#REF!</definedName>
    <definedName name="mhy">#REF!</definedName>
    <definedName name="MI" localSheetId="17">#REF!,#REF!,#REF!,#REF!,#REF!,#REF!,#REF!</definedName>
    <definedName name="MI" localSheetId="18">#REF!,#REF!,#REF!,#REF!,#REF!,#REF!,#REF!</definedName>
    <definedName name="MI" localSheetId="19">#REF!,#REF!,#REF!,#REF!,#REF!,#REF!,#REF!</definedName>
    <definedName name="MI" localSheetId="14">#REF!,#REF!,#REF!,#REF!,#REF!,#REF!,#REF!</definedName>
    <definedName name="MI" localSheetId="15">#REF!,#REF!,#REF!,#REF!,#REF!,#REF!,#REF!</definedName>
    <definedName name="MI" localSheetId="2">#REF!,#REF!,#REF!,#REF!,#REF!,#REF!,#REF!</definedName>
    <definedName name="MI" localSheetId="16">#REF!,#REF!,#REF!,#REF!,#REF!,#REF!,#REF!</definedName>
    <definedName name="MI">'[161]ANALISIS RESUMIDOS'!$C$183,'[161]ANALISIS RESUMIDOS'!$C$186,'[161]ANALISIS RESUMIDOS'!$C$181,'[161]ANALISIS RESUMIDOS'!$C$179,'[161]ANALISIS RESUMIDOS'!$C$178,'[161]ANALISIS RESUMIDOS'!$C$39,'[161]ANALISIS RESUMIDOS'!$C$40</definedName>
    <definedName name="Mínimo" localSheetId="25">#REF!</definedName>
    <definedName name="Mínimo" localSheetId="36">#REF!</definedName>
    <definedName name="Mínimo" localSheetId="1">#REF!</definedName>
    <definedName name="Mínimo" localSheetId="3">#REF!</definedName>
    <definedName name="Mínimo" localSheetId="13">#REF!</definedName>
    <definedName name="Mínimo" localSheetId="16">#REF!</definedName>
    <definedName name="Mínimo">#REF!</definedName>
    <definedName name="mios" localSheetId="25">#REF!</definedName>
    <definedName name="mios" localSheetId="36">#REF!</definedName>
    <definedName name="mios" localSheetId="1">#REF!</definedName>
    <definedName name="mios" localSheetId="3">#REF!</definedName>
    <definedName name="mios" localSheetId="13">#REF!</definedName>
    <definedName name="mios">#REF!</definedName>
    <definedName name="Misionales">#REF!</definedName>
    <definedName name="mjmj" localSheetId="25">#REF!</definedName>
    <definedName name="mjmj" localSheetId="36">#REF!</definedName>
    <definedName name="mjmj" localSheetId="2" hidden="1">{"via1",#N/A,TRUE,"general";"via2",#N/A,TRUE,"general";"via3",#N/A,TRUE,"general"}</definedName>
    <definedName name="mjmj" localSheetId="1">#REF!</definedName>
    <definedName name="mjmj" localSheetId="3">#REF!</definedName>
    <definedName name="mjmj" localSheetId="13">#REF!</definedName>
    <definedName name="mjmj">#REF!</definedName>
    <definedName name="mjmj_1" localSheetId="25">#REF!</definedName>
    <definedName name="mjmj_1" localSheetId="36">#REF!</definedName>
    <definedName name="mjmj_1" localSheetId="1">#REF!</definedName>
    <definedName name="mjmj_1" localSheetId="3">#REF!</definedName>
    <definedName name="mjmj_1" localSheetId="13">#REF!</definedName>
    <definedName name="mjmj_1">#REF!</definedName>
    <definedName name="mjmjmn" localSheetId="25">#REF!</definedName>
    <definedName name="mjmjmn" localSheetId="36">#REF!</definedName>
    <definedName name="mjmjmn" localSheetId="2" hidden="1">{"via1",#N/A,TRUE,"general";"via2",#N/A,TRUE,"general";"via3",#N/A,TRUE,"general"}</definedName>
    <definedName name="mjmjmn" localSheetId="1">#REF!</definedName>
    <definedName name="mjmjmn" localSheetId="3">#REF!</definedName>
    <definedName name="mjmjmn" localSheetId="13">#REF!</definedName>
    <definedName name="mjmjmn">#REF!</definedName>
    <definedName name="mjmjmn_1" localSheetId="25">#REF!</definedName>
    <definedName name="mjmjmn_1" localSheetId="36">#REF!</definedName>
    <definedName name="mjmjmn_1" localSheetId="1">#REF!</definedName>
    <definedName name="mjmjmn_1" localSheetId="3">#REF!</definedName>
    <definedName name="mjmjmn_1" localSheetId="13">#REF!</definedName>
    <definedName name="mjmjmn_1">#REF!</definedName>
    <definedName name="mjnhgkio" localSheetId="25">#REF!</definedName>
    <definedName name="mjnhgkio" localSheetId="36">#REF!</definedName>
    <definedName name="mjnhgkio" localSheetId="2" hidden="1">{"via1",#N/A,TRUE,"general";"via2",#N/A,TRUE,"general";"via3",#N/A,TRUE,"general"}</definedName>
    <definedName name="mjnhgkio" localSheetId="1">#REF!</definedName>
    <definedName name="mjnhgkio" localSheetId="3">#REF!</definedName>
    <definedName name="mjnhgkio" localSheetId="13">#REF!</definedName>
    <definedName name="mjnhgkio">#REF!</definedName>
    <definedName name="mjnhgkio_1" localSheetId="25">#REF!</definedName>
    <definedName name="mjnhgkio_1" localSheetId="36">#REF!</definedName>
    <definedName name="mjnhgkio_1" localSheetId="1">#REF!</definedName>
    <definedName name="mjnhgkio_1" localSheetId="3">#REF!</definedName>
    <definedName name="mjnhgkio_1" localSheetId="13">#REF!</definedName>
    <definedName name="mjnhgkio_1">#REF!</definedName>
    <definedName name="mju" localSheetId="25">#REF!</definedName>
    <definedName name="mju" localSheetId="36">#REF!</definedName>
    <definedName name="mju" localSheetId="2">#REF!</definedName>
    <definedName name="mju" localSheetId="1">#REF!</definedName>
    <definedName name="mju" localSheetId="3">#REF!</definedName>
    <definedName name="mju" localSheetId="13">#REF!</definedName>
    <definedName name="mju">#REF!</definedName>
    <definedName name="MK">#REF!</definedName>
    <definedName name="mku" localSheetId="25">#REF!</definedName>
    <definedName name="mku" localSheetId="36">#REF!</definedName>
    <definedName name="mku" localSheetId="2">#REF!</definedName>
    <definedName name="mku" localSheetId="1">#REF!</definedName>
    <definedName name="mku" localSheetId="3">#REF!</definedName>
    <definedName name="mku" localSheetId="13">#REF!</definedName>
    <definedName name="mku">#REF!</definedName>
    <definedName name="ML" localSheetId="17">#REF!,#REF!,#REF!,#REF!,#REF!,#REF!,#REF!</definedName>
    <definedName name="ML" localSheetId="18">#REF!,#REF!,#REF!,#REF!,#REF!,#REF!,#REF!</definedName>
    <definedName name="ML" localSheetId="19">#REF!,#REF!,#REF!,#REF!,#REF!,#REF!,#REF!</definedName>
    <definedName name="ML" localSheetId="14">#REF!,#REF!,#REF!,#REF!,#REF!,#REF!,#REF!</definedName>
    <definedName name="ML" localSheetId="15">#REF!,#REF!,#REF!,#REF!,#REF!,#REF!,#REF!</definedName>
    <definedName name="ML" localSheetId="2">#REF!,#REF!,#REF!,#REF!,#REF!,#REF!,#REF!</definedName>
    <definedName name="ML" localSheetId="16">#REF!,#REF!,#REF!,#REF!,#REF!,#REF!,#REF!</definedName>
    <definedName name="ML">'[161]ANALISIS RESUMIDOS'!$C$183,'[161]ANALISIS RESUMIDOS'!$C$186,'[161]ANALISIS RESUMIDOS'!$C$181,'[161]ANALISIS RESUMIDOS'!$C$179,'[161]ANALISIS RESUMIDOS'!$C$178,'[161]ANALISIS RESUMIDOS'!$C$39,'[161]ANALISIS RESUMIDOS'!$C$40</definedName>
    <definedName name="mm" localSheetId="25">#REF!</definedName>
    <definedName name="mm" localSheetId="36">#REF!</definedName>
    <definedName name="mm" localSheetId="2">#REF!</definedName>
    <definedName name="mm" localSheetId="1">#REF!</definedName>
    <definedName name="mm" localSheetId="3">#REF!</definedName>
    <definedName name="mm" localSheetId="13">#REF!</definedName>
    <definedName name="MM" localSheetId="16">#REF!</definedName>
    <definedName name="mm">#REF!</definedName>
    <definedName name="mmjmjh" localSheetId="25">#REF!</definedName>
    <definedName name="mmjmjh" localSheetId="36">#REF!</definedName>
    <definedName name="mmjmjh" localSheetId="2" hidden="1">{"TAB1",#N/A,TRUE,"GENERAL";"TAB2",#N/A,TRUE,"GENERAL";"TAB3",#N/A,TRUE,"GENERAL";"TAB4",#N/A,TRUE,"GENERAL";"TAB5",#N/A,TRUE,"GENERAL"}</definedName>
    <definedName name="mmjmjh" localSheetId="1">#REF!</definedName>
    <definedName name="mmjmjh" localSheetId="3">#REF!</definedName>
    <definedName name="mmjmjh" localSheetId="13">#REF!</definedName>
    <definedName name="mmjmjh">#REF!</definedName>
    <definedName name="mmjmjh_1" localSheetId="25">#REF!</definedName>
    <definedName name="mmjmjh_1" localSheetId="36">#REF!</definedName>
    <definedName name="mmjmjh_1" localSheetId="1">#REF!</definedName>
    <definedName name="mmjmjh_1" localSheetId="3">#REF!</definedName>
    <definedName name="mmjmjh_1" localSheetId="13">#REF!</definedName>
    <definedName name="mmjmjh_1">#REF!</definedName>
    <definedName name="mmm" localSheetId="25">#REF!</definedName>
    <definedName name="mmm" localSheetId="36">#REF!</definedName>
    <definedName name="mmm" localSheetId="2" hidden="1">{"TAB1",#N/A,TRUE,"GENERAL";"TAB2",#N/A,TRUE,"GENERAL";"TAB3",#N/A,TRUE,"GENERAL";"TAB4",#N/A,TRUE,"GENERAL";"TAB5",#N/A,TRUE,"GENERAL"}</definedName>
    <definedName name="mmm" localSheetId="1">#REF!</definedName>
    <definedName name="mmm" localSheetId="3">#REF!</definedName>
    <definedName name="mmm" localSheetId="13">#REF!</definedName>
    <definedName name="mmm">#REF!</definedName>
    <definedName name="mmm_1" localSheetId="25">#REF!</definedName>
    <definedName name="mmm_1" localSheetId="36">#REF!</definedName>
    <definedName name="mmm_1" localSheetId="1">#REF!</definedName>
    <definedName name="mmm_1" localSheetId="3">#REF!</definedName>
    <definedName name="mmm_1" localSheetId="13">#REF!</definedName>
    <definedName name="mmm_1">#REF!</definedName>
    <definedName name="mmmh" localSheetId="25">#REF!</definedName>
    <definedName name="mmmh" localSheetId="36">#REF!</definedName>
    <definedName name="mmmh" localSheetId="2" hidden="1">{"via1",#N/A,TRUE,"general";"via2",#N/A,TRUE,"general";"via3",#N/A,TRUE,"general"}</definedName>
    <definedName name="mmmh" localSheetId="1">#REF!</definedName>
    <definedName name="mmmh" localSheetId="3">#REF!</definedName>
    <definedName name="mmmh" localSheetId="13">#REF!</definedName>
    <definedName name="mmmh">#REF!</definedName>
    <definedName name="mmmh_1" localSheetId="25">#REF!</definedName>
    <definedName name="mmmh_1" localSheetId="36">#REF!</definedName>
    <definedName name="mmmh_1" localSheetId="1">#REF!</definedName>
    <definedName name="mmmh_1" localSheetId="3">#REF!</definedName>
    <definedName name="mmmh_1" localSheetId="13">#REF!</definedName>
    <definedName name="mmmh_1">#REF!</definedName>
    <definedName name="mmmmmjyt" localSheetId="25">#REF!</definedName>
    <definedName name="mmmmmjyt" localSheetId="36">#REF!</definedName>
    <definedName name="mmmmmjyt" localSheetId="2" hidden="1">{"TAB1",#N/A,TRUE,"GENERAL";"TAB2",#N/A,TRUE,"GENERAL";"TAB3",#N/A,TRUE,"GENERAL";"TAB4",#N/A,TRUE,"GENERAL";"TAB5",#N/A,TRUE,"GENERAL"}</definedName>
    <definedName name="mmmmmjyt" localSheetId="1">#REF!</definedName>
    <definedName name="mmmmmjyt" localSheetId="3">#REF!</definedName>
    <definedName name="mmmmmjyt" localSheetId="13">#REF!</definedName>
    <definedName name="mmmmmjyt">#REF!</definedName>
    <definedName name="mmmmmjyt_1" localSheetId="25">#REF!</definedName>
    <definedName name="mmmmmjyt_1" localSheetId="36">#REF!</definedName>
    <definedName name="mmmmmjyt_1" localSheetId="1">#REF!</definedName>
    <definedName name="mmmmmjyt_1" localSheetId="3">#REF!</definedName>
    <definedName name="mmmmmjyt_1" localSheetId="13">#REF!</definedName>
    <definedName name="mmmmmjyt_1">#REF!</definedName>
    <definedName name="mmmmmmg" localSheetId="25">#REF!</definedName>
    <definedName name="mmmmmmg" localSheetId="36">#REF!</definedName>
    <definedName name="mmmmmmg" localSheetId="2" hidden="1">{"via1",#N/A,TRUE,"general";"via2",#N/A,TRUE,"general";"via3",#N/A,TRUE,"general"}</definedName>
    <definedName name="mmmmmmg" localSheetId="1">#REF!</definedName>
    <definedName name="mmmmmmg" localSheetId="3">#REF!</definedName>
    <definedName name="mmmmmmg" localSheetId="13">#REF!</definedName>
    <definedName name="mmmmmmg">#REF!</definedName>
    <definedName name="mmmmmmg_1" localSheetId="25">#REF!</definedName>
    <definedName name="mmmmmmg_1" localSheetId="36">#REF!</definedName>
    <definedName name="mmmmmmg_1" localSheetId="1">#REF!</definedName>
    <definedName name="mmmmmmg_1" localSheetId="3">#REF!</definedName>
    <definedName name="mmmmmmg_1" localSheetId="13">#REF!</definedName>
    <definedName name="mmmmmmg_1">#REF!</definedName>
    <definedName name="MN" localSheetId="25">#REF!</definedName>
    <definedName name="MN" localSheetId="36">#REF!</definedName>
    <definedName name="MN" localSheetId="2" hidden="1">{"via1",#N/A,TRUE,"general";"via2",#N/A,TRUE,"general";"via3",#N/A,TRUE,"general"}</definedName>
    <definedName name="MN" localSheetId="1">#REF!</definedName>
    <definedName name="MN" localSheetId="3">#REF!</definedName>
    <definedName name="MN" localSheetId="13">#REF!</definedName>
    <definedName name="MN">#REF!</definedName>
    <definedName name="MN_1" localSheetId="25">#REF!</definedName>
    <definedName name="MN_1" localSheetId="36">#REF!</definedName>
    <definedName name="MN_1" localSheetId="1">#REF!</definedName>
    <definedName name="MN_1" localSheetId="3">#REF!</definedName>
    <definedName name="MN_1" localSheetId="13">#REF!</definedName>
    <definedName name="MN_1">#REF!</definedName>
    <definedName name="MNJH" localSheetId="25">#REF!</definedName>
    <definedName name="MNJH" localSheetId="36">#REF!</definedName>
    <definedName name="MNJH" localSheetId="1">#REF!</definedName>
    <definedName name="MNJH" localSheetId="3">#REF!</definedName>
    <definedName name="MNJH" localSheetId="13">#REF!</definedName>
    <definedName name="MNJH">#REF!</definedName>
    <definedName name="MNMH">#REF!</definedName>
    <definedName name="MO" localSheetId="17">'[64]CIRCUITOS CODENSA'!#REF!</definedName>
    <definedName name="MO" localSheetId="18">'[64]CIRCUITOS CODENSA'!#REF!</definedName>
    <definedName name="MO" localSheetId="19">'[64]CIRCUITOS CODENSA'!#REF!</definedName>
    <definedName name="MO" localSheetId="14">'[64]CIRCUITOS CODENSA'!#REF!</definedName>
    <definedName name="MO" localSheetId="15">'[64]CIRCUITOS CODENSA'!#REF!</definedName>
    <definedName name="MO" localSheetId="2">#REF!</definedName>
    <definedName name="MO" localSheetId="16">'[162]MANO DE OBRA'!$A:$E</definedName>
    <definedName name="MO">'[163]MANO DE OBRA'!$A:$E</definedName>
    <definedName name="MONIUCA" localSheetId="25">#REF!</definedName>
    <definedName name="MONIUCA" localSheetId="36">#REF!</definedName>
    <definedName name="MONIUCA" localSheetId="1">#REF!</definedName>
    <definedName name="MONIUCA" localSheetId="3">#REF!</definedName>
    <definedName name="MONIUCA" localSheetId="13">#REF!</definedName>
    <definedName name="MONIUCA">#REF!</definedName>
    <definedName name="Mortero_1.6" localSheetId="16">#REF!</definedName>
    <definedName name="Mortero_1.6">#REF!</definedName>
    <definedName name="MORTERO_1A3">#REF!</definedName>
    <definedName name="MORTERO_1A3IMPER">#REF!</definedName>
    <definedName name="MORTERO_1A4">#REF!</definedName>
    <definedName name="MORTERO_1A4IMPER">#REF!</definedName>
    <definedName name="MOTO" localSheetId="25">#REF!</definedName>
    <definedName name="MOTO" localSheetId="36">#REF!</definedName>
    <definedName name="MOTO">#REF!</definedName>
    <definedName name="motosierra" localSheetId="25">[79]Mater!#REF!</definedName>
    <definedName name="motosierra" localSheetId="36">[79]Mater!#REF!</definedName>
    <definedName name="motosierra" localSheetId="17">[79]Mater!#REF!</definedName>
    <definedName name="motosierra" localSheetId="18">[79]Mater!#REF!</definedName>
    <definedName name="motosierra" localSheetId="19">[79]Mater!#REF!</definedName>
    <definedName name="motosierra" localSheetId="14">[79]Mater!#REF!</definedName>
    <definedName name="motosierra" localSheetId="15">[79]Mater!#REF!</definedName>
    <definedName name="motosierra">[79]Mater!#REF!</definedName>
    <definedName name="mr" localSheetId="25">#REF!</definedName>
    <definedName name="mr" localSheetId="36">#REF!</definedName>
    <definedName name="mr" localSheetId="1">#REF!</definedName>
    <definedName name="mr" localSheetId="3">#REF!</definedName>
    <definedName name="mr" localSheetId="13">#REF!</definedName>
    <definedName name="mr">#REF!</definedName>
    <definedName name="MU" localSheetId="25">'[63]CIRCUITOS CODENSA'!#REF!</definedName>
    <definedName name="MU" localSheetId="36">'[63]CIRCUITOS CODENSA'!#REF!</definedName>
    <definedName name="MU" localSheetId="17">'[64]CIRCUITOS CODENSA'!#REF!</definedName>
    <definedName name="MU" localSheetId="18">'[64]CIRCUITOS CODENSA'!#REF!</definedName>
    <definedName name="MU" localSheetId="19">'[64]CIRCUITOS CODENSA'!#REF!</definedName>
    <definedName name="MU" localSheetId="14">'[64]CIRCUITOS CODENSA'!#REF!</definedName>
    <definedName name="MU" localSheetId="15">'[64]CIRCUITOS CODENSA'!#REF!</definedName>
    <definedName name="MU" localSheetId="16">'[63]CIRCUITOS CODENSA'!#REF!</definedName>
    <definedName name="MU">'[63]CIRCUITOS CODENSA'!#REF!</definedName>
    <definedName name="MURO10000000000" localSheetId="25">#REF!</definedName>
    <definedName name="MURO10000000000" localSheetId="36">#REF!</definedName>
    <definedName name="MURO10000000000" localSheetId="1">#REF!</definedName>
    <definedName name="MURO10000000000" localSheetId="3">#REF!</definedName>
    <definedName name="MURO10000000000" localSheetId="13">#REF!</definedName>
    <definedName name="MURO10000000000">#REF!</definedName>
    <definedName name="murobombeadp">#REF!</definedName>
    <definedName name="MZ" localSheetId="25">'[63]CIRCUITOS CODENSA'!#REF!</definedName>
    <definedName name="MZ" localSheetId="36">'[63]CIRCUITOS CODENSA'!#REF!</definedName>
    <definedName name="MZ" localSheetId="17">'[64]CIRCUITOS CODENSA'!#REF!</definedName>
    <definedName name="MZ" localSheetId="18">'[64]CIRCUITOS CODENSA'!#REF!</definedName>
    <definedName name="MZ" localSheetId="19">'[64]CIRCUITOS CODENSA'!#REF!</definedName>
    <definedName name="MZ" localSheetId="14">'[64]CIRCUITOS CODENSA'!#REF!</definedName>
    <definedName name="MZ" localSheetId="15">'[64]CIRCUITOS CODENSA'!#REF!</definedName>
    <definedName name="MZ" localSheetId="16">'[63]CIRCUITOS CODENSA'!#REF!</definedName>
    <definedName name="MZ">'[63]CIRCUITOS CODENSA'!#REF!</definedName>
    <definedName name="n" localSheetId="25">#REF!</definedName>
    <definedName name="n" localSheetId="36">#REF!</definedName>
    <definedName name="N" localSheetId="17">IF(ISERROR(NA),"",NA)</definedName>
    <definedName name="N" localSheetId="18">IF(ISERROR([0]!NA),"",[0]!NA)</definedName>
    <definedName name="N" localSheetId="19">IF(ISERROR(NA),"",NA)</definedName>
    <definedName name="N" localSheetId="14">IF(ISERROR([0]!NA),"",[0]!NA)</definedName>
    <definedName name="N" localSheetId="15">IF(ISERROR(NA),"",NA)</definedName>
    <definedName name="n" localSheetId="2" hidden="1">{"via1",#N/A,TRUE,"general";"via2",#N/A,TRUE,"general";"via3",#N/A,TRUE,"general"}</definedName>
    <definedName name="n" localSheetId="1">#REF!</definedName>
    <definedName name="n" localSheetId="3">#REF!</definedName>
    <definedName name="n" localSheetId="13">#REF!</definedName>
    <definedName name="n">#REF!</definedName>
    <definedName name="n_1" localSheetId="25">#REF!</definedName>
    <definedName name="n_1" localSheetId="36">#REF!</definedName>
    <definedName name="n_1" localSheetId="1">#REF!</definedName>
    <definedName name="n_1" localSheetId="3">#REF!</definedName>
    <definedName name="n_1" localSheetId="13">#REF!</definedName>
    <definedName name="n_1">#REF!</definedName>
    <definedName name="NA">#REF!</definedName>
    <definedName name="NATALIDAD" localSheetId="25">#REF!</definedName>
    <definedName name="NATALIDAD" localSheetId="36">#REF!</definedName>
    <definedName name="NATALIDAD" localSheetId="1">#REF!</definedName>
    <definedName name="NATALIDAD" localSheetId="3">#REF!</definedName>
    <definedName name="NATALIDAD" localSheetId="13">#REF!</definedName>
    <definedName name="NATALIDAD">#REF!</definedName>
    <definedName name="nb" localSheetId="25">#REF!</definedName>
    <definedName name="nb" localSheetId="36">#REF!</definedName>
    <definedName name="nb" localSheetId="2">#REF!</definedName>
    <definedName name="nb" localSheetId="1">#REF!</definedName>
    <definedName name="nb" localSheetId="3">#REF!</definedName>
    <definedName name="nb" localSheetId="13">#REF!</definedName>
    <definedName name="nb" localSheetId="16">#REF!</definedName>
    <definedName name="nb">#REF!</definedName>
    <definedName name="nbv" localSheetId="25">#REF!</definedName>
    <definedName name="nbv" localSheetId="36">#REF!</definedName>
    <definedName name="nbv" localSheetId="2">#REF!</definedName>
    <definedName name="nbv" localSheetId="1">#REF!</definedName>
    <definedName name="nbv" localSheetId="3">#REF!</definedName>
    <definedName name="nbv" localSheetId="13">#REF!</definedName>
    <definedName name="nbv">#REF!</definedName>
    <definedName name="nbvnv" localSheetId="25">#REF!</definedName>
    <definedName name="nbvnv" localSheetId="36">#REF!</definedName>
    <definedName name="nbvnv" localSheetId="2" hidden="1">{"via1",#N/A,TRUE,"general";"via2",#N/A,TRUE,"general";"via3",#N/A,TRUE,"general"}</definedName>
    <definedName name="nbvnv" localSheetId="1">#REF!</definedName>
    <definedName name="nbvnv" localSheetId="3">#REF!</definedName>
    <definedName name="nbvnv" localSheetId="13">#REF!</definedName>
    <definedName name="nbvnv">#REF!</definedName>
    <definedName name="nbvnv_1" localSheetId="25">#REF!</definedName>
    <definedName name="nbvnv_1" localSheetId="36">#REF!</definedName>
    <definedName name="nbvnv_1" localSheetId="1">#REF!</definedName>
    <definedName name="nbvnv_1" localSheetId="3">#REF!</definedName>
    <definedName name="nbvnv_1" localSheetId="13">#REF!</definedName>
    <definedName name="nbvnv_1">#REF!</definedName>
    <definedName name="NDHS" localSheetId="25">#REF!</definedName>
    <definedName name="NDHS" localSheetId="36">#REF!</definedName>
    <definedName name="NDHS" localSheetId="2" hidden="1">{"TAB1",#N/A,TRUE,"GENERAL";"TAB2",#N/A,TRUE,"GENERAL";"TAB3",#N/A,TRUE,"GENERAL";"TAB4",#N/A,TRUE,"GENERAL";"TAB5",#N/A,TRUE,"GENERAL"}</definedName>
    <definedName name="NDHS" localSheetId="1">#REF!</definedName>
    <definedName name="NDHS" localSheetId="3">#REF!</definedName>
    <definedName name="NDHS" localSheetId="13">#REF!</definedName>
    <definedName name="NDHS">#REF!</definedName>
    <definedName name="NDHS_1" localSheetId="25">#REF!</definedName>
    <definedName name="NDHS_1" localSheetId="36">#REF!</definedName>
    <definedName name="NDHS_1" localSheetId="1">#REF!</definedName>
    <definedName name="NDHS_1" localSheetId="3">#REF!</definedName>
    <definedName name="NDHS_1" localSheetId="13">#REF!</definedName>
    <definedName name="NDHS_1">#REF!</definedName>
    <definedName name="nece.cab" localSheetId="25">#REF!</definedName>
    <definedName name="nece.cab" localSheetId="36">#REF!</definedName>
    <definedName name="nece.cab" localSheetId="1">#REF!</definedName>
    <definedName name="nece.cab" localSheetId="3">#REF!</definedName>
    <definedName name="nece.cab" localSheetId="13">#REF!</definedName>
    <definedName name="nece.cab">#REF!</definedName>
    <definedName name="NES" localSheetId="2">#REF!</definedName>
    <definedName name="NES">#REF!</definedName>
    <definedName name="nf" localSheetId="25">#REF!</definedName>
    <definedName name="nf" localSheetId="36">#REF!</definedName>
    <definedName name="nf" localSheetId="2" hidden="1">{"TAB1",#N/A,TRUE,"GENERAL";"TAB2",#N/A,TRUE,"GENERAL";"TAB3",#N/A,TRUE,"GENERAL";"TAB4",#N/A,TRUE,"GENERAL";"TAB5",#N/A,TRUE,"GENERAL"}</definedName>
    <definedName name="nf" localSheetId="1">#REF!</definedName>
    <definedName name="nf" localSheetId="3">#REF!</definedName>
    <definedName name="nf" localSheetId="13">#REF!</definedName>
    <definedName name="nf">#REF!</definedName>
    <definedName name="nf_1" localSheetId="25">#REF!</definedName>
    <definedName name="nf_1" localSheetId="36">#REF!</definedName>
    <definedName name="nf_1" localSheetId="1">#REF!</definedName>
    <definedName name="nf_1" localSheetId="3">#REF!</definedName>
    <definedName name="nf_1" localSheetId="13">#REF!</definedName>
    <definedName name="nf_1">#REF!</definedName>
    <definedName name="nfg" localSheetId="25">#REF!</definedName>
    <definedName name="nfg" localSheetId="36">#REF!</definedName>
    <definedName name="nfg" localSheetId="2" hidden="1">{"via1",#N/A,TRUE,"general";"via2",#N/A,TRUE,"general";"via3",#N/A,TRUE,"general"}</definedName>
    <definedName name="nfg" localSheetId="1">#REF!</definedName>
    <definedName name="nfg" localSheetId="3">#REF!</definedName>
    <definedName name="nfg" localSheetId="13">#REF!</definedName>
    <definedName name="nfg">#REF!</definedName>
    <definedName name="nfg_1" localSheetId="25">#REF!</definedName>
    <definedName name="nfg_1" localSheetId="36">#REF!</definedName>
    <definedName name="nfg_1" localSheetId="1">#REF!</definedName>
    <definedName name="nfg_1" localSheetId="3">#REF!</definedName>
    <definedName name="nfg_1" localSheetId="13">#REF!</definedName>
    <definedName name="nfg_1">#REF!</definedName>
    <definedName name="nfgn" localSheetId="25">#REF!</definedName>
    <definedName name="nfgn" localSheetId="36">#REF!</definedName>
    <definedName name="nfgn" localSheetId="2" hidden="1">{"via1",#N/A,TRUE,"general";"via2",#N/A,TRUE,"general";"via3",#N/A,TRUE,"general"}</definedName>
    <definedName name="nfgn" localSheetId="1">#REF!</definedName>
    <definedName name="nfgn" localSheetId="3">#REF!</definedName>
    <definedName name="nfgn" localSheetId="13">#REF!</definedName>
    <definedName name="nfgn">#REF!</definedName>
    <definedName name="nfgn_1" localSheetId="25">#REF!</definedName>
    <definedName name="nfgn_1" localSheetId="36">#REF!</definedName>
    <definedName name="nfgn_1" localSheetId="1">#REF!</definedName>
    <definedName name="nfgn_1" localSheetId="3">#REF!</definedName>
    <definedName name="nfgn_1" localSheetId="13">#REF!</definedName>
    <definedName name="nfgn_1">#REF!</definedName>
    <definedName name="ngdn" localSheetId="25">#REF!</definedName>
    <definedName name="ngdn" localSheetId="36">#REF!</definedName>
    <definedName name="ngdn" localSheetId="2" hidden="1">{"TAB1",#N/A,TRUE,"GENERAL";"TAB2",#N/A,TRUE,"GENERAL";"TAB3",#N/A,TRUE,"GENERAL";"TAB4",#N/A,TRUE,"GENERAL";"TAB5",#N/A,TRUE,"GENERAL"}</definedName>
    <definedName name="ngdn" localSheetId="1">#REF!</definedName>
    <definedName name="ngdn" localSheetId="3">#REF!</definedName>
    <definedName name="ngdn" localSheetId="13">#REF!</definedName>
    <definedName name="ngdn">#REF!</definedName>
    <definedName name="ngdn_1" localSheetId="25">#REF!</definedName>
    <definedName name="ngdn_1" localSheetId="36">#REF!</definedName>
    <definedName name="ngdn_1" localSheetId="1">#REF!</definedName>
    <definedName name="ngdn_1" localSheetId="3">#REF!</definedName>
    <definedName name="ngdn_1" localSheetId="13">#REF!</definedName>
    <definedName name="ngdn_1">#REF!</definedName>
    <definedName name="ngfh" localSheetId="25">#REF!</definedName>
    <definedName name="ngfh" localSheetId="36">#REF!</definedName>
    <definedName name="ngfh" localSheetId="2" hidden="1">{"via1",#N/A,TRUE,"general";"via2",#N/A,TRUE,"general";"via3",#N/A,TRUE,"general"}</definedName>
    <definedName name="ngfh" localSheetId="1">#REF!</definedName>
    <definedName name="ngfh" localSheetId="3">#REF!</definedName>
    <definedName name="ngfh" localSheetId="13">#REF!</definedName>
    <definedName name="ngfh">#REF!</definedName>
    <definedName name="ngfh_1" localSheetId="25">#REF!</definedName>
    <definedName name="ngfh_1" localSheetId="36">#REF!</definedName>
    <definedName name="ngfh_1" localSheetId="1">#REF!</definedName>
    <definedName name="ngfh_1" localSheetId="3">#REF!</definedName>
    <definedName name="ngfh_1" localSheetId="13">#REF!</definedName>
    <definedName name="ngfh_1">#REF!</definedName>
    <definedName name="nhb" localSheetId="25">#REF!</definedName>
    <definedName name="nhb" localSheetId="36">#REF!</definedName>
    <definedName name="nhb" localSheetId="1">#REF!</definedName>
    <definedName name="nhb" localSheetId="3">#REF!</definedName>
    <definedName name="nhb" localSheetId="13">#REF!</definedName>
    <definedName name="nhb">#REF!</definedName>
    <definedName name="NHG" localSheetId="25">#REF!</definedName>
    <definedName name="NHG" localSheetId="36">#REF!</definedName>
    <definedName name="NHG" localSheetId="2">#REF!</definedName>
    <definedName name="NHG" localSheetId="1">#REF!</definedName>
    <definedName name="NHG" localSheetId="3">#REF!</definedName>
    <definedName name="NHG" localSheetId="13">#REF!</definedName>
    <definedName name="NHG">#REF!</definedName>
    <definedName name="nhn" localSheetId="25">#REF!</definedName>
    <definedName name="nhn" localSheetId="36">#REF!</definedName>
    <definedName name="nhn" localSheetId="2" hidden="1">{"via1",#N/A,TRUE,"general";"via2",#N/A,TRUE,"general";"via3",#N/A,TRUE,"general"}</definedName>
    <definedName name="nhn" localSheetId="1">#REF!</definedName>
    <definedName name="nhn" localSheetId="3">#REF!</definedName>
    <definedName name="nhn" localSheetId="13">#REF!</definedName>
    <definedName name="nhn">#REF!</definedName>
    <definedName name="nhn_1" localSheetId="25">#REF!</definedName>
    <definedName name="nhn_1" localSheetId="36">#REF!</definedName>
    <definedName name="nhn_1" localSheetId="1">#REF!</definedName>
    <definedName name="nhn_1" localSheetId="3">#REF!</definedName>
    <definedName name="nhn_1" localSheetId="13">#REF!</definedName>
    <definedName name="nhn_1">#REF!</definedName>
    <definedName name="nhncfgn" localSheetId="25">#REF!</definedName>
    <definedName name="nhncfgn" localSheetId="36">#REF!</definedName>
    <definedName name="nhncfgn" localSheetId="2" hidden="1">{"TAB1",#N/A,TRUE,"GENERAL";"TAB2",#N/A,TRUE,"GENERAL";"TAB3",#N/A,TRUE,"GENERAL";"TAB4",#N/A,TRUE,"GENERAL";"TAB5",#N/A,TRUE,"GENERAL"}</definedName>
    <definedName name="nhncfgn" localSheetId="1">#REF!</definedName>
    <definedName name="nhncfgn" localSheetId="3">#REF!</definedName>
    <definedName name="nhncfgn" localSheetId="13">#REF!</definedName>
    <definedName name="nhncfgn">#REF!</definedName>
    <definedName name="nhncfgn_1" localSheetId="25">#REF!</definedName>
    <definedName name="nhncfgn_1" localSheetId="36">#REF!</definedName>
    <definedName name="nhncfgn_1" localSheetId="1">#REF!</definedName>
    <definedName name="nhncfgn_1" localSheetId="3">#REF!</definedName>
    <definedName name="nhncfgn_1" localSheetId="13">#REF!</definedName>
    <definedName name="nhncfgn_1">#REF!</definedName>
    <definedName name="nhndr" localSheetId="25">#REF!</definedName>
    <definedName name="nhndr" localSheetId="36">#REF!</definedName>
    <definedName name="nhndr" localSheetId="2" hidden="1">{"via1",#N/A,TRUE,"general";"via2",#N/A,TRUE,"general";"via3",#N/A,TRUE,"general"}</definedName>
    <definedName name="nhndr" localSheetId="1">#REF!</definedName>
    <definedName name="nhndr" localSheetId="3">#REF!</definedName>
    <definedName name="nhndr" localSheetId="13">#REF!</definedName>
    <definedName name="nhndr">#REF!</definedName>
    <definedName name="nhndr_1" localSheetId="25">#REF!</definedName>
    <definedName name="nhndr_1" localSheetId="36">#REF!</definedName>
    <definedName name="nhndr_1" localSheetId="1">#REF!</definedName>
    <definedName name="nhndr_1" localSheetId="3">#REF!</definedName>
    <definedName name="nhndr_1" localSheetId="13">#REF!</definedName>
    <definedName name="nhndr_1">#REF!</definedName>
    <definedName name="NI">#REF!</definedName>
    <definedName name="ninguno" localSheetId="25">#REF!</definedName>
    <definedName name="ninguno" localSheetId="36">#REF!</definedName>
    <definedName name="ninguno" localSheetId="17">#REF!</definedName>
    <definedName name="ninguno" localSheetId="18">#REF!</definedName>
    <definedName name="ninguno" localSheetId="2">#REF!</definedName>
    <definedName name="ninguno" localSheetId="1">#REF!</definedName>
    <definedName name="ninguno" localSheetId="3">#REF!</definedName>
    <definedName name="ninguno" localSheetId="13">#REF!</definedName>
    <definedName name="ninguno">#REF!</definedName>
    <definedName name="NJ" localSheetId="16">[164]Hoja1!$G$2</definedName>
    <definedName name="NJ">[132]Hoja1!$G$2</definedName>
    <definedName name="NJH" localSheetId="25">#REF!</definedName>
    <definedName name="NJH" localSheetId="36">#REF!</definedName>
    <definedName name="NJH" localSheetId="2">#REF!</definedName>
    <definedName name="NJH" localSheetId="1">#REF!</definedName>
    <definedName name="NJH" localSheetId="3">#REF!</definedName>
    <definedName name="NJH" localSheetId="13">#REF!</definedName>
    <definedName name="NJH" localSheetId="16">#REF!</definedName>
    <definedName name="NJH">#REF!</definedName>
    <definedName name="NM" localSheetId="25">#REF!</definedName>
    <definedName name="NM" localSheetId="36">#REF!</definedName>
    <definedName name="nm" localSheetId="2">#REF!</definedName>
    <definedName name="NM" localSheetId="1">#REF!</definedName>
    <definedName name="NM" localSheetId="3">#REF!</definedName>
    <definedName name="NM" localSheetId="13">#REF!</definedName>
    <definedName name="NM">#REF!</definedName>
    <definedName name="NMJHGL" localSheetId="25">#REF!</definedName>
    <definedName name="NMJHGL" localSheetId="36">#REF!</definedName>
    <definedName name="NMJHGL" localSheetId="1">#REF!</definedName>
    <definedName name="NMJHGL" localSheetId="3">#REF!</definedName>
    <definedName name="NMJHGL" localSheetId="13">#REF!</definedName>
    <definedName name="NMJHGL">#REF!</definedName>
    <definedName name="nmmmm" localSheetId="25">#REF!</definedName>
    <definedName name="nmmmm" localSheetId="36">#REF!</definedName>
    <definedName name="nmmmm" localSheetId="2" hidden="1">{"via1",#N/A,TRUE,"general";"via2",#N/A,TRUE,"general";"via3",#N/A,TRUE,"general"}</definedName>
    <definedName name="nmmmm" localSheetId="1">#REF!</definedName>
    <definedName name="nmmmm" localSheetId="3">#REF!</definedName>
    <definedName name="nmmmm" localSheetId="13">#REF!</definedName>
    <definedName name="nmmmm">#REF!</definedName>
    <definedName name="nmmmm_1" localSheetId="25">#REF!</definedName>
    <definedName name="nmmmm_1" localSheetId="36">#REF!</definedName>
    <definedName name="nmmmm_1" localSheetId="1">#REF!</definedName>
    <definedName name="nmmmm_1" localSheetId="3">#REF!</definedName>
    <definedName name="nmmmm_1" localSheetId="13">#REF!</definedName>
    <definedName name="nmmmm_1">#REF!</definedName>
    <definedName name="NN" localSheetId="25">#REF!</definedName>
    <definedName name="NN" localSheetId="36">#REF!</definedName>
    <definedName name="NN" localSheetId="2" hidden="1">{"TAB1",#N/A,TRUE,"GENERAL";"TAB2",#N/A,TRUE,"GENERAL";"TAB3",#N/A,TRUE,"GENERAL";"TAB4",#N/A,TRUE,"GENERAL";"TAB5",#N/A,TRUE,"GENERAL"}</definedName>
    <definedName name="NN" localSheetId="1">#REF!</definedName>
    <definedName name="NN" localSheetId="3">#REF!</definedName>
    <definedName name="NN" localSheetId="13">#REF!</definedName>
    <definedName name="NN">#REF!</definedName>
    <definedName name="NN_1" localSheetId="25">#REF!</definedName>
    <definedName name="NN_1" localSheetId="36">#REF!</definedName>
    <definedName name="NN_1" localSheetId="1">#REF!</definedName>
    <definedName name="NN_1" localSheetId="3">#REF!</definedName>
    <definedName name="NN_1" localSheetId="13">#REF!</definedName>
    <definedName name="NN_1">#REF!</definedName>
    <definedName name="nndng" localSheetId="25">#REF!</definedName>
    <definedName name="nndng" localSheetId="36">#REF!</definedName>
    <definedName name="nndng" localSheetId="2" hidden="1">{"TAB1",#N/A,TRUE,"GENERAL";"TAB2",#N/A,TRUE,"GENERAL";"TAB3",#N/A,TRUE,"GENERAL";"TAB4",#N/A,TRUE,"GENERAL";"TAB5",#N/A,TRUE,"GENERAL"}</definedName>
    <definedName name="nndng" localSheetId="1">#REF!</definedName>
    <definedName name="nndng" localSheetId="3">#REF!</definedName>
    <definedName name="nndng" localSheetId="13">#REF!</definedName>
    <definedName name="nndng">#REF!</definedName>
    <definedName name="nndng_1" localSheetId="25">#REF!</definedName>
    <definedName name="nndng_1" localSheetId="36">#REF!</definedName>
    <definedName name="nndng_1" localSheetId="1">#REF!</definedName>
    <definedName name="nndng_1" localSheetId="3">#REF!</definedName>
    <definedName name="nndng_1" localSheetId="13">#REF!</definedName>
    <definedName name="nndng_1">#REF!</definedName>
    <definedName name="NNN" localSheetId="4">[28]!absc</definedName>
    <definedName name="NNN" localSheetId="23">[28]!absc</definedName>
    <definedName name="NNN" localSheetId="25">[28]!absc</definedName>
    <definedName name="NNN" localSheetId="27">[28]!absc</definedName>
    <definedName name="NNN" localSheetId="29">[28]!absc</definedName>
    <definedName name="NNN" localSheetId="30">[28]!absc</definedName>
    <definedName name="NNN" localSheetId="31">[28]!absc</definedName>
    <definedName name="NNN" localSheetId="32">[28]!absc</definedName>
    <definedName name="NNN" localSheetId="33">[28]!absc</definedName>
    <definedName name="NNN" localSheetId="34">[28]!absc</definedName>
    <definedName name="NNN" localSheetId="36">[28]!absc</definedName>
    <definedName name="NNN" localSheetId="41">[28]!absc</definedName>
    <definedName name="NNN" localSheetId="18">[28]!absc</definedName>
    <definedName name="NNN" localSheetId="6">[28]!absc</definedName>
    <definedName name="NNN" localSheetId="7">[28]!absc</definedName>
    <definedName name="NNN" localSheetId="14">[28]!absc</definedName>
    <definedName name="nnn" localSheetId="2" hidden="1">{"TAB1",#N/A,TRUE,"GENERAL";"TAB2",#N/A,TRUE,"GENERAL";"TAB3",#N/A,TRUE,"GENERAL";"TAB4",#N/A,TRUE,"GENERAL";"TAB5",#N/A,TRUE,"GENERAL"}</definedName>
    <definedName name="NNN" localSheetId="1">[28]!absc</definedName>
    <definedName name="NNN" localSheetId="3">[28]!absc</definedName>
    <definedName name="NNN" localSheetId="13">[28]!absc</definedName>
    <definedName name="NNN">[28]!absc</definedName>
    <definedName name="nnnhd" localSheetId="25">#REF!</definedName>
    <definedName name="nnnhd" localSheetId="36">#REF!</definedName>
    <definedName name="nnnhd" localSheetId="2" hidden="1">{"via1",#N/A,TRUE,"general";"via2",#N/A,TRUE,"general";"via3",#N/A,TRUE,"general"}</definedName>
    <definedName name="nnnhd" localSheetId="1">#REF!</definedName>
    <definedName name="nnnhd" localSheetId="3">#REF!</definedName>
    <definedName name="nnnhd" localSheetId="13">#REF!</definedName>
    <definedName name="nnnhd">#REF!</definedName>
    <definedName name="nnnhd_1" localSheetId="25">#REF!</definedName>
    <definedName name="nnnhd_1" localSheetId="36">#REF!</definedName>
    <definedName name="nnnhd_1" localSheetId="1">#REF!</definedName>
    <definedName name="nnnhd_1" localSheetId="3">#REF!</definedName>
    <definedName name="nnnhd_1" localSheetId="13">#REF!</definedName>
    <definedName name="nnnhd_1">#REF!</definedName>
    <definedName name="nnnnn" localSheetId="25">#REF!</definedName>
    <definedName name="nnnnn" localSheetId="36">#REF!</definedName>
    <definedName name="nnnnn" localSheetId="2" hidden="1">{"via1",#N/A,TRUE,"general";"via2",#N/A,TRUE,"general";"via3",#N/A,TRUE,"general"}</definedName>
    <definedName name="nnnnn" localSheetId="1">#REF!</definedName>
    <definedName name="nnnnn" localSheetId="3">#REF!</definedName>
    <definedName name="nnnnn" localSheetId="13">#REF!</definedName>
    <definedName name="nnnnn">#REF!</definedName>
    <definedName name="nnnnn_1" localSheetId="25">#REF!</definedName>
    <definedName name="nnnnn_1" localSheetId="36">#REF!</definedName>
    <definedName name="nnnnn_1" localSheetId="1">#REF!</definedName>
    <definedName name="nnnnn_1" localSheetId="3">#REF!</definedName>
    <definedName name="nnnnn_1" localSheetId="13">#REF!</definedName>
    <definedName name="nnnnn_1">#REF!</definedName>
    <definedName name="nnnnnd" localSheetId="25">#REF!</definedName>
    <definedName name="nnnnnd" localSheetId="36">#REF!</definedName>
    <definedName name="nnnnnd" localSheetId="2" hidden="1">{"TAB1",#N/A,TRUE,"GENERAL";"TAB2",#N/A,TRUE,"GENERAL";"TAB3",#N/A,TRUE,"GENERAL";"TAB4",#N/A,TRUE,"GENERAL";"TAB5",#N/A,TRUE,"GENERAL"}</definedName>
    <definedName name="nnnnnd" localSheetId="1">#REF!</definedName>
    <definedName name="nnnnnd" localSheetId="3">#REF!</definedName>
    <definedName name="nnnnnd" localSheetId="13">#REF!</definedName>
    <definedName name="nnnnnd">#REF!</definedName>
    <definedName name="nnnnnd_1" localSheetId="25">#REF!</definedName>
    <definedName name="nnnnnd_1" localSheetId="36">#REF!</definedName>
    <definedName name="nnnnnd_1" localSheetId="1">#REF!</definedName>
    <definedName name="nnnnnd_1" localSheetId="3">#REF!</definedName>
    <definedName name="nnnnnd_1" localSheetId="13">#REF!</definedName>
    <definedName name="nnnnnd_1">#REF!</definedName>
    <definedName name="nnnnnf" localSheetId="25">#REF!</definedName>
    <definedName name="nnnnnf" localSheetId="36">#REF!</definedName>
    <definedName name="nnnnnf" localSheetId="2" hidden="1">{"TAB1",#N/A,TRUE,"GENERAL";"TAB2",#N/A,TRUE,"GENERAL";"TAB3",#N/A,TRUE,"GENERAL";"TAB4",#N/A,TRUE,"GENERAL";"TAB5",#N/A,TRUE,"GENERAL"}</definedName>
    <definedName name="nnnnnf" localSheetId="1">#REF!</definedName>
    <definedName name="nnnnnf" localSheetId="3">#REF!</definedName>
    <definedName name="nnnnnf" localSheetId="13">#REF!</definedName>
    <definedName name="nnnnnf">#REF!</definedName>
    <definedName name="nnnnnf_1" localSheetId="25">#REF!</definedName>
    <definedName name="nnnnnf_1" localSheetId="36">#REF!</definedName>
    <definedName name="nnnnnf_1" localSheetId="1">#REF!</definedName>
    <definedName name="nnnnnf_1" localSheetId="3">#REF!</definedName>
    <definedName name="nnnnnf_1" localSheetId="13">#REF!</definedName>
    <definedName name="nnnnnf_1">#REF!</definedName>
    <definedName name="nnnnnh" localSheetId="25">#REF!</definedName>
    <definedName name="nnnnnh" localSheetId="36">#REF!</definedName>
    <definedName name="nnnnnh" localSheetId="2" hidden="1">{"via1",#N/A,TRUE,"general";"via2",#N/A,TRUE,"general";"via3",#N/A,TRUE,"general"}</definedName>
    <definedName name="nnnnnh" localSheetId="1">#REF!</definedName>
    <definedName name="nnnnnh" localSheetId="3">#REF!</definedName>
    <definedName name="nnnnnh" localSheetId="13">#REF!</definedName>
    <definedName name="nnnnnh">#REF!</definedName>
    <definedName name="nnnnnh_1" localSheetId="25">#REF!</definedName>
    <definedName name="nnnnnh_1" localSheetId="36">#REF!</definedName>
    <definedName name="nnnnnh_1" localSheetId="1">#REF!</definedName>
    <definedName name="nnnnnh_1" localSheetId="3">#REF!</definedName>
    <definedName name="nnnnnh_1" localSheetId="13">#REF!</definedName>
    <definedName name="nnnnnh_1">#REF!</definedName>
    <definedName name="no" localSheetId="25">#REF!</definedName>
    <definedName name="no" localSheetId="36">#REF!</definedName>
    <definedName name="no" localSheetId="1">#REF!</definedName>
    <definedName name="no" localSheetId="3">#REF!</definedName>
    <definedName name="no" localSheetId="13">#REF!</definedName>
    <definedName name="no" localSheetId="16">#REF!</definedName>
    <definedName name="no">#REF!</definedName>
    <definedName name="No.copias" localSheetId="2">#REF!</definedName>
    <definedName name="No.copias">'[84]FIRMAS y DATOS'!$N$1:$N$6</definedName>
    <definedName name="Noaplica">#REF!</definedName>
    <definedName name="NoFacturable" localSheetId="25">#REF!</definedName>
    <definedName name="NoFacturable" localSheetId="36">#REF!</definedName>
    <definedName name="NoFacturable" localSheetId="17">#REF!</definedName>
    <definedName name="NoFacturable" localSheetId="18">#REF!</definedName>
    <definedName name="NoFacturable" localSheetId="1">#REF!</definedName>
    <definedName name="NoFacturable" localSheetId="3">#REF!</definedName>
    <definedName name="NoFacturable" localSheetId="13">#REF!</definedName>
    <definedName name="NoFacturable" localSheetId="16">#REF!</definedName>
    <definedName name="NoFacturable">#REF!</definedName>
    <definedName name="NOMBRE" localSheetId="25">#REF!</definedName>
    <definedName name="NOMBRE" localSheetId="36">#REF!</definedName>
    <definedName name="NOMBRE" localSheetId="2">#REF!</definedName>
    <definedName name="NOMBRE" localSheetId="1">#REF!</definedName>
    <definedName name="NOMBRE" localSheetId="3">#REF!</definedName>
    <definedName name="NOMBRE" localSheetId="13">#REF!</definedName>
    <definedName name="NOMBRE" localSheetId="16">[45]PROYECTO!$A$16:$C$17</definedName>
    <definedName name="NOMBRE">#REF!</definedName>
    <definedName name="NOMBRE_FUNCIONARIO">#REF!</definedName>
    <definedName name="NOMBRES">[165]PROYECTO!$A$16:$C$17</definedName>
    <definedName name="NOV" localSheetId="25">#REF!</definedName>
    <definedName name="NOV" localSheetId="36">#REF!</definedName>
    <definedName name="NOV" localSheetId="1">#REF!</definedName>
    <definedName name="NOV" localSheetId="3">#REF!</definedName>
    <definedName name="NOV" localSheetId="13">#REF!</definedName>
    <definedName name="NOV" localSheetId="16">#REF!</definedName>
    <definedName name="NOV">#REF!</definedName>
    <definedName name="nr" localSheetId="25">#REF!</definedName>
    <definedName name="nr" localSheetId="36">#REF!</definedName>
    <definedName name="nr" localSheetId="1">#REF!</definedName>
    <definedName name="nr" localSheetId="3">#REF!</definedName>
    <definedName name="nr" localSheetId="13">#REF!</definedName>
    <definedName name="nr">#REF!</definedName>
    <definedName name="nt" localSheetId="25">#REF!</definedName>
    <definedName name="nt" localSheetId="36">#REF!</definedName>
    <definedName name="nt" localSheetId="1">#REF!</definedName>
    <definedName name="nt" localSheetId="3">#REF!</definedName>
    <definedName name="nt" localSheetId="13">#REF!</definedName>
    <definedName name="nt">#REF!</definedName>
    <definedName name="NUEBA" localSheetId="25">#REF!</definedName>
    <definedName name="NUEBA" localSheetId="36">#REF!</definedName>
    <definedName name="NUEBA" localSheetId="1">#REF!</definedName>
    <definedName name="NUEBA" localSheetId="3">#REF!</definedName>
    <definedName name="NUEBA" localSheetId="13">#REF!</definedName>
    <definedName name="NUEBA">#REF!</definedName>
    <definedName name="NUEVA" localSheetId="25">#REF!</definedName>
    <definedName name="NUEVA" localSheetId="36">#REF!</definedName>
    <definedName name="NUEVA" localSheetId="1">#REF!</definedName>
    <definedName name="NUEVA" localSheetId="3">#REF!</definedName>
    <definedName name="NUEVA" localSheetId="13">#REF!</definedName>
    <definedName name="NUEVA">#REF!</definedName>
    <definedName name="nuevo"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[67]BD!$1:$1048576</definedName>
    <definedName name="Nuevo_Valor">#REF!</definedName>
    <definedName name="Num_Pmt_Per_Year" localSheetId="25">#REF!</definedName>
    <definedName name="Num_Pmt_Per_Year" localSheetId="36">#REF!</definedName>
    <definedName name="Num_Pmt_Per_Year" localSheetId="1">#REF!</definedName>
    <definedName name="Num_Pmt_Per_Year" localSheetId="3">#REF!</definedName>
    <definedName name="Num_Pmt_Per_Year" localSheetId="13">#REF!</definedName>
    <definedName name="Num_Pmt_Per_Year">#REF!</definedName>
    <definedName name="NUNI" localSheetId="25">#REF!</definedName>
    <definedName name="NUNI" localSheetId="36">#REF!</definedName>
    <definedName name="NUNI" localSheetId="1">#REF!</definedName>
    <definedName name="NUNI" localSheetId="3">#REF!</definedName>
    <definedName name="NUNI" localSheetId="13">#REF!</definedName>
    <definedName name="NUNI">#REF!</definedName>
    <definedName name="Nvo_Valor_Total">#REF!</definedName>
    <definedName name="NVOCD">#REF!</definedName>
    <definedName name="nxn" localSheetId="25">#REF!</definedName>
    <definedName name="nxn" localSheetId="36">#REF!</definedName>
    <definedName name="nxn" localSheetId="2" hidden="1">{"via1",#N/A,TRUE,"general";"via2",#N/A,TRUE,"general";"via3",#N/A,TRUE,"general"}</definedName>
    <definedName name="nxn" localSheetId="1">#REF!</definedName>
    <definedName name="nxn" localSheetId="3">#REF!</definedName>
    <definedName name="nxn" localSheetId="13">#REF!</definedName>
    <definedName name="nxn">#REF!</definedName>
    <definedName name="nxn_1" localSheetId="25">#REF!</definedName>
    <definedName name="nxn_1" localSheetId="36">#REF!</definedName>
    <definedName name="nxn_1" localSheetId="1">#REF!</definedName>
    <definedName name="nxn_1" localSheetId="3">#REF!</definedName>
    <definedName name="nxn_1" localSheetId="13">#REF!</definedName>
    <definedName name="nxn_1">#REF!</definedName>
    <definedName name="ÑL" localSheetId="25">#REF!</definedName>
    <definedName name="ÑL" localSheetId="36">#REF!</definedName>
    <definedName name="ñl" localSheetId="2">#REF!</definedName>
    <definedName name="ÑL" localSheetId="1">#REF!</definedName>
    <definedName name="ÑL" localSheetId="3">#REF!</definedName>
    <definedName name="ÑL" localSheetId="13">#REF!</definedName>
    <definedName name="ÑL">#REF!</definedName>
    <definedName name="ÑLOOP" localSheetId="25">#REF!</definedName>
    <definedName name="ÑLOOP" localSheetId="36">#REF!</definedName>
    <definedName name="ÑLOOP" localSheetId="1">#REF!</definedName>
    <definedName name="ÑLOOP" localSheetId="3">#REF!</definedName>
    <definedName name="ÑLOOP" localSheetId="13">#REF!</definedName>
    <definedName name="ÑLOOP">#REF!</definedName>
    <definedName name="ÑLPO" localSheetId="25">#REF!</definedName>
    <definedName name="ÑLPO" localSheetId="36">#REF!</definedName>
    <definedName name="ÑLPO" localSheetId="1">#REF!</definedName>
    <definedName name="ÑLPO" localSheetId="3">#REF!</definedName>
    <definedName name="ÑLPO" localSheetId="13">#REF!</definedName>
    <definedName name="ÑLPO">#REF!</definedName>
    <definedName name="ññ" localSheetId="2">#REF!</definedName>
    <definedName name="ññ">#REF!</definedName>
    <definedName name="ÑÑL" localSheetId="25">#REF!</definedName>
    <definedName name="ÑÑL" localSheetId="36">#REF!</definedName>
    <definedName name="ÑÑL" localSheetId="1">#REF!</definedName>
    <definedName name="ÑÑL" localSheetId="3">#REF!</definedName>
    <definedName name="ÑÑL" localSheetId="13">#REF!</definedName>
    <definedName name="ÑÑL">#REF!</definedName>
    <definedName name="ÑÑLKJU" localSheetId="25">#REF!</definedName>
    <definedName name="ÑÑLKJU" localSheetId="36">#REF!</definedName>
    <definedName name="ÑÑLKJU" localSheetId="1">#REF!</definedName>
    <definedName name="ÑÑLKJU" localSheetId="3">#REF!</definedName>
    <definedName name="ÑÑLKJU" localSheetId="13">#REF!</definedName>
    <definedName name="ÑÑLKJU">#REF!</definedName>
    <definedName name="ÑÑÑ" localSheetId="2">#REF!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ok" localSheetId="25">#REF!</definedName>
    <definedName name="ñok" localSheetId="36">#REF!</definedName>
    <definedName name="ñok" localSheetId="2">#REF!</definedName>
    <definedName name="ñok" localSheetId="1">#REF!</definedName>
    <definedName name="ñok" localSheetId="3">#REF!</definedName>
    <definedName name="ñok" localSheetId="13">#REF!</definedName>
    <definedName name="ñok" localSheetId="16">#REF!</definedName>
    <definedName name="ñok">#REF!</definedName>
    <definedName name="ñp" localSheetId="25">#REF!</definedName>
    <definedName name="ñp" localSheetId="36">#REF!</definedName>
    <definedName name="ñp" localSheetId="2">#REF!</definedName>
    <definedName name="ñp" localSheetId="1">#REF!</definedName>
    <definedName name="ñp" localSheetId="3">#REF!</definedName>
    <definedName name="ñp" localSheetId="13">#REF!</definedName>
    <definedName name="ñp">#REF!</definedName>
    <definedName name="ñpñpñ" localSheetId="25">#REF!</definedName>
    <definedName name="ñpñpñ" localSheetId="36">#REF!</definedName>
    <definedName name="ñpñpñ" localSheetId="2" hidden="1">{"via1",#N/A,TRUE,"general";"via2",#N/A,TRUE,"general";"via3",#N/A,TRUE,"general"}</definedName>
    <definedName name="ñpñpñ" localSheetId="1">#REF!</definedName>
    <definedName name="ñpñpñ" localSheetId="3">#REF!</definedName>
    <definedName name="ñpñpñ" localSheetId="13">#REF!</definedName>
    <definedName name="ñpñpñ">#REF!</definedName>
    <definedName name="ñpñpñ_1" localSheetId="25">#REF!</definedName>
    <definedName name="ñpñpñ_1" localSheetId="36">#REF!</definedName>
    <definedName name="ñpñpñ_1" localSheetId="1">#REF!</definedName>
    <definedName name="ñpñpñ_1" localSheetId="3">#REF!</definedName>
    <definedName name="ñpñpñ_1" localSheetId="13">#REF!</definedName>
    <definedName name="ñpñpñ_1">#REF!</definedName>
    <definedName name="ñpo" localSheetId="25">#REF!</definedName>
    <definedName name="ñpo" localSheetId="36">#REF!</definedName>
    <definedName name="ñpo" localSheetId="2">#REF!</definedName>
    <definedName name="ñpo" localSheetId="1">#REF!</definedName>
    <definedName name="ñpo" localSheetId="3">#REF!</definedName>
    <definedName name="ñpo" localSheetId="13">#REF!</definedName>
    <definedName name="ñpo">#REF!</definedName>
    <definedName name="ñsdkljfkljklhgkdhkg" localSheetId="1" hidden="1">{"TAB1",#N/A,TRUE,"GENERAL";"TAB2",#N/A,TRUE,"GENERAL";"TAB3",#N/A,TRUE,"GENERAL";"TAB4",#N/A,TRUE,"GENERAL";"TAB5",#N/A,TRUE,"GENERAL"}</definedName>
    <definedName name="ñsdkljfkljklhgkdhkg" localSheetId="3" hidden="1">{"TAB1",#N/A,TRUE,"GENERAL";"TAB2",#N/A,TRUE,"GENERAL";"TAB3",#N/A,TRUE,"GENERAL";"TAB4",#N/A,TRUE,"GENERAL";"TAB5",#N/A,TRUE,"GENERAL"}</definedName>
    <definedName name="ñsdkljfkljklhgkdhkg" hidden="1">{"TAB1",#N/A,TRUE,"GENERAL";"TAB2",#N/A,TRUE,"GENERAL";"TAB3",#N/A,TRUE,"GENERAL";"TAB4",#N/A,TRUE,"GENERAL";"TAB5",#N/A,TRUE,"GENERAL"}</definedName>
    <definedName name="O" localSheetId="23">#REF!</definedName>
    <definedName name="O" localSheetId="25">#REF!</definedName>
    <definedName name="O" localSheetId="27">#REF!</definedName>
    <definedName name="O" localSheetId="36">#REF!</definedName>
    <definedName name="O" localSheetId="39">#REF!</definedName>
    <definedName name="O" localSheetId="40">#REF!</definedName>
    <definedName name="O" localSheetId="41">#REF!</definedName>
    <definedName name="O" localSheetId="42">#REF!</definedName>
    <definedName name="O" localSheetId="2">#REF!</definedName>
    <definedName name="O" localSheetId="1">[166]PRECIOS!$J$61</definedName>
    <definedName name="O" localSheetId="3">[166]PRECIOS!$J$61</definedName>
    <definedName name="O" localSheetId="13">[166]PRECIOS!$J$61</definedName>
    <definedName name="O" localSheetId="16">[35]PRECIOS!$G$5</definedName>
    <definedName name="O">#REF!</definedName>
    <definedName name="o9o9" localSheetId="25">#REF!</definedName>
    <definedName name="o9o9" localSheetId="36">#REF!</definedName>
    <definedName name="o9o9" localSheetId="2" hidden="1">{"via1",#N/A,TRUE,"general";"via2",#N/A,TRUE,"general";"via3",#N/A,TRUE,"general"}</definedName>
    <definedName name="o9o9" localSheetId="1">#REF!</definedName>
    <definedName name="o9o9" localSheetId="3">#REF!</definedName>
    <definedName name="o9o9" localSheetId="13">#REF!</definedName>
    <definedName name="o9o9">#REF!</definedName>
    <definedName name="o9o9_1" localSheetId="25">#REF!</definedName>
    <definedName name="o9o9_1" localSheetId="36">#REF!</definedName>
    <definedName name="o9o9_1" localSheetId="1">#REF!</definedName>
    <definedName name="o9o9_1" localSheetId="3">#REF!</definedName>
    <definedName name="o9o9_1" localSheetId="13">#REF!</definedName>
    <definedName name="o9o9_1">#REF!</definedName>
    <definedName name="objetivospolítica">'[41]Objetivos de Política'!$B$2:$B$214</definedName>
    <definedName name="Obra" localSheetId="17">[90]Datos!$B$1</definedName>
    <definedName name="Obra" localSheetId="18">[90]Datos!$B$1</definedName>
    <definedName name="Obra" localSheetId="19">[90]Datos!$B$1</definedName>
    <definedName name="Obra" localSheetId="14">[90]Datos!$B$1</definedName>
    <definedName name="Obra" localSheetId="15">[90]Datos!$B$1</definedName>
    <definedName name="OBRA" localSheetId="2">#REF!</definedName>
    <definedName name="Obra" localSheetId="16">#REF!</definedName>
    <definedName name="Obra">[91]Datos!$B$1</definedName>
    <definedName name="OBS_Data_Col" hidden="1">#REF!</definedName>
    <definedName name="OCT" localSheetId="25">#REF!</definedName>
    <definedName name="OCT" localSheetId="36">#REF!</definedName>
    <definedName name="OCT" localSheetId="1">#REF!</definedName>
    <definedName name="OCT" localSheetId="3">#REF!</definedName>
    <definedName name="OCT" localSheetId="13">#REF!</definedName>
    <definedName name="OCT">#REF!</definedName>
    <definedName name="OF" localSheetId="2">#REF!</definedName>
    <definedName name="OF" localSheetId="16">[35]PRECIOS!$F$5</definedName>
    <definedName name="OF">[65]Hoja1!$F$5</definedName>
    <definedName name="OFI" localSheetId="25">#REF!</definedName>
    <definedName name="OFI" localSheetId="36">#REF!</definedName>
    <definedName name="OFI" localSheetId="1">#REF!</definedName>
    <definedName name="OFI" localSheetId="3">#REF!</definedName>
    <definedName name="OFI" localSheetId="13">#REF!</definedName>
    <definedName name="OFI">#REF!</definedName>
    <definedName name="OFICIAL" localSheetId="16">#REF!</definedName>
    <definedName name="OFICIAL">#REF!</definedName>
    <definedName name="Oficina" localSheetId="25">#REF!</definedName>
    <definedName name="Oficina" localSheetId="36">#REF!</definedName>
    <definedName name="Oficina" localSheetId="17">#REF!</definedName>
    <definedName name="Oficina" localSheetId="18">#REF!</definedName>
    <definedName name="Oficina" localSheetId="1">#REF!</definedName>
    <definedName name="Oficina" localSheetId="3">#REF!</definedName>
    <definedName name="Oficina" localSheetId="13">#REF!</definedName>
    <definedName name="Oficina">#REF!</definedName>
    <definedName name="oiret" localSheetId="25">#REF!</definedName>
    <definedName name="oiret" localSheetId="36">#REF!</definedName>
    <definedName name="oiret" localSheetId="2" hidden="1">{"TAB1",#N/A,TRUE,"GENERAL";"TAB2",#N/A,TRUE,"GENERAL";"TAB3",#N/A,TRUE,"GENERAL";"TAB4",#N/A,TRUE,"GENERAL";"TAB5",#N/A,TRUE,"GENERAL"}</definedName>
    <definedName name="oiret" localSheetId="1">#REF!</definedName>
    <definedName name="oiret" localSheetId="3">#REF!</definedName>
    <definedName name="oiret" localSheetId="13">#REF!</definedName>
    <definedName name="oiret">#REF!</definedName>
    <definedName name="oiret_1" localSheetId="25">#REF!</definedName>
    <definedName name="oiret_1" localSheetId="36">#REF!</definedName>
    <definedName name="oiret_1" localSheetId="1">#REF!</definedName>
    <definedName name="oiret_1" localSheetId="3">#REF!</definedName>
    <definedName name="oiret_1" localSheetId="13">#REF!</definedName>
    <definedName name="oiret_1">#REF!</definedName>
    <definedName name="oirgrth" localSheetId="25">#REF!</definedName>
    <definedName name="oirgrth" localSheetId="36">#REF!</definedName>
    <definedName name="oirgrth" localSheetId="2" hidden="1">{"TAB1",#N/A,TRUE,"GENERAL";"TAB2",#N/A,TRUE,"GENERAL";"TAB3",#N/A,TRUE,"GENERAL";"TAB4",#N/A,TRUE,"GENERAL";"TAB5",#N/A,TRUE,"GENERAL"}</definedName>
    <definedName name="oirgrth" localSheetId="1">#REF!</definedName>
    <definedName name="oirgrth" localSheetId="3">#REF!</definedName>
    <definedName name="oirgrth" localSheetId="13">#REF!</definedName>
    <definedName name="oirgrth">#REF!</definedName>
    <definedName name="oirgrth_1" localSheetId="25">#REF!</definedName>
    <definedName name="oirgrth_1" localSheetId="36">#REF!</definedName>
    <definedName name="oirgrth_1" localSheetId="1">#REF!</definedName>
    <definedName name="oirgrth_1" localSheetId="3">#REF!</definedName>
    <definedName name="oirgrth_1" localSheetId="13">#REF!</definedName>
    <definedName name="oirgrth_1">#REF!</definedName>
    <definedName name="OIUOIU" localSheetId="25">#REF!</definedName>
    <definedName name="OIUOIU" localSheetId="36">#REF!</definedName>
    <definedName name="OIUOIU" localSheetId="2" hidden="1">{"via1",#N/A,TRUE,"general";"via2",#N/A,TRUE,"general";"via3",#N/A,TRUE,"general"}</definedName>
    <definedName name="OIUOIU" localSheetId="1">#REF!</definedName>
    <definedName name="OIUOIU" localSheetId="3">#REF!</definedName>
    <definedName name="OIUOIU" localSheetId="13">#REF!</definedName>
    <definedName name="OIUOIU">#REF!</definedName>
    <definedName name="OIUOIU_1" localSheetId="25">#REF!</definedName>
    <definedName name="OIUOIU_1" localSheetId="36">#REF!</definedName>
    <definedName name="OIUOIU_1" localSheetId="1">#REF!</definedName>
    <definedName name="OIUOIU_1" localSheetId="3">#REF!</definedName>
    <definedName name="OIUOIU_1" localSheetId="13">#REF!</definedName>
    <definedName name="OIUOIU_1">#REF!</definedName>
    <definedName name="OKEY" localSheetId="25">#REF!</definedName>
    <definedName name="OKEY" localSheetId="36">#REF!</definedName>
    <definedName name="OKEY" localSheetId="1">#REF!</definedName>
    <definedName name="OKEY" localSheetId="3">#REF!</definedName>
    <definedName name="OKEY" localSheetId="13">#REF!</definedName>
    <definedName name="OKEY">#REF!</definedName>
    <definedName name="OKIS" localSheetId="25">#REF!</definedName>
    <definedName name="OKIS" localSheetId="36">#REF!</definedName>
    <definedName name="OKIS" localSheetId="1">#REF!</definedName>
    <definedName name="OKIS" localSheetId="3">#REF!</definedName>
    <definedName name="OKIS" localSheetId="13">#REF!</definedName>
    <definedName name="OKIS">#REF!</definedName>
    <definedName name="OLE_LINK1" localSheetId="25">#REF!</definedName>
    <definedName name="OLE_LINK1" localSheetId="36">#REF!</definedName>
    <definedName name="OLE_LINK1" localSheetId="1">#REF!</definedName>
    <definedName name="OLE_LINK1" localSheetId="3">#REF!</definedName>
    <definedName name="OLE_LINK1" localSheetId="13">#REF!</definedName>
    <definedName name="OLE_LINK1">#REF!</definedName>
    <definedName name="oo" localSheetId="25">#REF!</definedName>
    <definedName name="oo" localSheetId="36">#REF!</definedName>
    <definedName name="oo" localSheetId="2">#REF!</definedName>
    <definedName name="oo" localSheetId="1">#REF!</definedName>
    <definedName name="oo" localSheetId="3">#REF!</definedName>
    <definedName name="oo" localSheetId="13">#REF!</definedName>
    <definedName name="oo">#REF!</definedName>
    <definedName name="ooo" localSheetId="25">#REF!</definedName>
    <definedName name="ooo" localSheetId="36">#REF!</definedName>
    <definedName name="ooo" localSheetId="2" hidden="1">{"via1",#N/A,TRUE,"general";"via2",#N/A,TRUE,"general";"via3",#N/A,TRUE,"general"}</definedName>
    <definedName name="ooo" localSheetId="1">#REF!</definedName>
    <definedName name="ooo" localSheetId="3">#REF!</definedName>
    <definedName name="ooo" localSheetId="13">#REF!</definedName>
    <definedName name="ooo">#REF!</definedName>
    <definedName name="ooooiii" localSheetId="25">#REF!</definedName>
    <definedName name="ooooiii" localSheetId="36">#REF!</definedName>
    <definedName name="ooooiii" localSheetId="2" hidden="1">{"TAB1",#N/A,TRUE,"GENERAL";"TAB2",#N/A,TRUE,"GENERAL";"TAB3",#N/A,TRUE,"GENERAL";"TAB4",#N/A,TRUE,"GENERAL";"TAB5",#N/A,TRUE,"GENERAL"}</definedName>
    <definedName name="ooooiii" localSheetId="1">#REF!</definedName>
    <definedName name="ooooiii" localSheetId="3">#REF!</definedName>
    <definedName name="ooooiii" localSheetId="13">#REF!</definedName>
    <definedName name="ooooiii">#REF!</definedName>
    <definedName name="ooooiii_1" localSheetId="25">#REF!</definedName>
    <definedName name="ooooiii_1" localSheetId="36">#REF!</definedName>
    <definedName name="ooooiii_1" localSheetId="1">#REF!</definedName>
    <definedName name="ooooiii_1" localSheetId="3">#REF!</definedName>
    <definedName name="ooooiii_1" localSheetId="13">#REF!</definedName>
    <definedName name="ooooiii_1">#REF!</definedName>
    <definedName name="oooos" localSheetId="25">#REF!</definedName>
    <definedName name="oooos" localSheetId="36">#REF!</definedName>
    <definedName name="oooos" localSheetId="2" hidden="1">{"via1",#N/A,TRUE,"general";"via2",#N/A,TRUE,"general";"via3",#N/A,TRUE,"general"}</definedName>
    <definedName name="oooos" localSheetId="1">#REF!</definedName>
    <definedName name="oooos" localSheetId="3">#REF!</definedName>
    <definedName name="oooos" localSheetId="13">#REF!</definedName>
    <definedName name="oooos">#REF!</definedName>
    <definedName name="oooos_1" localSheetId="25">#REF!</definedName>
    <definedName name="oooos_1" localSheetId="36">#REF!</definedName>
    <definedName name="oooos_1" localSheetId="1">#REF!</definedName>
    <definedName name="oooos_1" localSheetId="3">#REF!</definedName>
    <definedName name="oooos_1" localSheetId="13">#REF!</definedName>
    <definedName name="oooos_1">#REF!</definedName>
    <definedName name="Openingpb" hidden="1">#REF!</definedName>
    <definedName name="orga" localSheetId="25">#REF!</definedName>
    <definedName name="orga" localSheetId="36">#REF!</definedName>
    <definedName name="orga" localSheetId="1">#REF!</definedName>
    <definedName name="orga" localSheetId="3">#REF!</definedName>
    <definedName name="orga" localSheetId="13">#REF!</definedName>
    <definedName name="orga" localSheetId="16">[167]Gastos!#REF!</definedName>
    <definedName name="orga">#REF!</definedName>
    <definedName name="OrigenConsultoria" localSheetId="25">#REF!</definedName>
    <definedName name="OrigenConsultoria" localSheetId="36">#REF!</definedName>
    <definedName name="OrigenConsultoria" localSheetId="17">#REF!</definedName>
    <definedName name="OrigenConsultoria" localSheetId="18">#REF!</definedName>
    <definedName name="OrigenConsultoria" localSheetId="1">#REF!</definedName>
    <definedName name="OrigenConsultoria" localSheetId="3">#REF!</definedName>
    <definedName name="OrigenConsultoria" localSheetId="13">#REF!</definedName>
    <definedName name="OrigenConsultoria" localSheetId="16">#REF!</definedName>
    <definedName name="OrigenConsultoria">#REF!</definedName>
    <definedName name="OrigenObra" localSheetId="25">#REF!</definedName>
    <definedName name="OrigenObra" localSheetId="36">#REF!</definedName>
    <definedName name="OrigenObra" localSheetId="17">#REF!</definedName>
    <definedName name="OrigenObra" localSheetId="18">#REF!</definedName>
    <definedName name="OrigenObra" localSheetId="1">#REF!</definedName>
    <definedName name="OrigenObra" localSheetId="3">#REF!</definedName>
    <definedName name="OrigenObra" localSheetId="13">#REF!</definedName>
    <definedName name="OrigenObra">#REF!</definedName>
    <definedName name="ORO" localSheetId="25">#REF!</definedName>
    <definedName name="ORO" localSheetId="36">#REF!</definedName>
    <definedName name="ORO" localSheetId="1">#REF!</definedName>
    <definedName name="ORO" localSheetId="3">#REF!</definedName>
    <definedName name="ORO" localSheetId="13">#REF!</definedName>
    <definedName name="ORO">#REF!</definedName>
    <definedName name="os" localSheetId="25">#REF!</definedName>
    <definedName name="os" localSheetId="36">#REF!</definedName>
    <definedName name="os" localSheetId="2">#REF!</definedName>
    <definedName name="os" localSheetId="1">#REF!</definedName>
    <definedName name="os" localSheetId="3">#REF!</definedName>
    <definedName name="os" localSheetId="13">#REF!</definedName>
    <definedName name="os">#REF!</definedName>
    <definedName name="OSL" localSheetId="25">#REF!</definedName>
    <definedName name="OSL" localSheetId="36">#REF!</definedName>
    <definedName name="OSL" localSheetId="1">#REF!</definedName>
    <definedName name="OSL" localSheetId="3">#REF!</definedName>
    <definedName name="OSL" localSheetId="13">#REF!</definedName>
    <definedName name="OSL">#REF!</definedName>
    <definedName name="otros" localSheetId="2">#REF!</definedName>
    <definedName name="otros">[168]otros!$A$6:$A$1235</definedName>
    <definedName name="OWNER" hidden="1">#REF!</definedName>
    <definedName name="P" localSheetId="23">#REF!</definedName>
    <definedName name="P" localSheetId="25">#REF!</definedName>
    <definedName name="P" localSheetId="27">#REF!</definedName>
    <definedName name="P" localSheetId="36">#REF!</definedName>
    <definedName name="P" localSheetId="39">#REF!</definedName>
    <definedName name="P" localSheetId="40">#REF!</definedName>
    <definedName name="P" localSheetId="41">#REF!</definedName>
    <definedName name="P" localSheetId="42">#REF!</definedName>
    <definedName name="P" localSheetId="2">#REF!</definedName>
    <definedName name="P" localSheetId="1">[32]PRECIOS!$I$56</definedName>
    <definedName name="P" localSheetId="3">[32]PRECIOS!$I$56</definedName>
    <definedName name="P" localSheetId="13">[32]PRECIOS!$I$56</definedName>
    <definedName name="P" localSheetId="16">[35]PRECIOS!$G$10</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CONTADOR">#REF!</definedName>
    <definedName name="P0">#REF!</definedName>
    <definedName name="p0p0" localSheetId="25">#REF!</definedName>
    <definedName name="p0p0" localSheetId="36">#REF!</definedName>
    <definedName name="p0p0" localSheetId="2" hidden="1">{"via1",#N/A,TRUE,"general";"via2",#N/A,TRUE,"general";"via3",#N/A,TRUE,"general"}</definedName>
    <definedName name="p0p0" localSheetId="1">#REF!</definedName>
    <definedName name="p0p0" localSheetId="3">#REF!</definedName>
    <definedName name="p0p0" localSheetId="13">#REF!</definedName>
    <definedName name="p0p0">#REF!</definedName>
    <definedName name="p0p0_1" localSheetId="25">#REF!</definedName>
    <definedName name="p0p0_1" localSheetId="36">#REF!</definedName>
    <definedName name="p0p0_1" localSheetId="1">#REF!</definedName>
    <definedName name="p0p0_1" localSheetId="3">#REF!</definedName>
    <definedName name="p0p0_1" localSheetId="13">#REF!</definedName>
    <definedName name="p0p0_1">#REF!</definedName>
    <definedName name="PA" localSheetId="25">[98]PRESUPUESTO!#REF!</definedName>
    <definedName name="PA" localSheetId="36">[98]PRESUPUESTO!#REF!</definedName>
    <definedName name="PA" localSheetId="17">[98]PRESUPUESTO!#REF!</definedName>
    <definedName name="PA" localSheetId="18">[98]PRESUPUESTO!#REF!</definedName>
    <definedName name="PA" localSheetId="1">[98]PRESUPUESTO!#REF!</definedName>
    <definedName name="PA" localSheetId="3">[98]PRESUPUESTO!#REF!</definedName>
    <definedName name="PA" localSheetId="13">[98]PRESUPUESTO!#REF!</definedName>
    <definedName name="PA">[98]PRESUPUESTO!#REF!</definedName>
    <definedName name="paco" localSheetId="25">#REF!</definedName>
    <definedName name="paco" localSheetId="36">#REF!</definedName>
    <definedName name="paco" localSheetId="1">#REF!</definedName>
    <definedName name="paco" localSheetId="3">#REF!</definedName>
    <definedName name="paco" localSheetId="13">#REF!</definedName>
    <definedName name="paco">#REF!</definedName>
    <definedName name="Paec1" localSheetId="2">#REF!</definedName>
    <definedName name="Paec1">[16]Sábana!#REF!</definedName>
    <definedName name="Paec2" localSheetId="2">#REF!</definedName>
    <definedName name="Paec2">[16]Sábana!#REF!</definedName>
    <definedName name="Paec3" localSheetId="2">#REF!</definedName>
    <definedName name="Paec3">[16]Sábana!#REF!</definedName>
    <definedName name="panete.imp1.4">[39]Unitarios!$B$70</definedName>
    <definedName name="panete1.3">[39]Unitarios!$B$69</definedName>
    <definedName name="panete1.4">[39]Unitarios!$B$71</definedName>
    <definedName name="papa" localSheetId="25">#REF!</definedName>
    <definedName name="papa" localSheetId="36">#REF!</definedName>
    <definedName name="papa" localSheetId="1">#REF!</definedName>
    <definedName name="papa" localSheetId="3">#REF!</definedName>
    <definedName name="papa" localSheetId="13">#REF!</definedName>
    <definedName name="papa">#REF!</definedName>
    <definedName name="paralelo" localSheetId="25">#REF!</definedName>
    <definedName name="paralelo" localSheetId="36">#REF!</definedName>
    <definedName name="paralelo" localSheetId="1">#REF!</definedName>
    <definedName name="paralelo" localSheetId="3">#REF!</definedName>
    <definedName name="paralelo" localSheetId="13">#REF!</definedName>
    <definedName name="paralelo">#REF!</definedName>
    <definedName name="pasamanos" localSheetId="25">#REF!</definedName>
    <definedName name="pasamanos" localSheetId="36">#REF!</definedName>
    <definedName name="pasamanos" localSheetId="17">#REF!</definedName>
    <definedName name="pasamanos" localSheetId="18">#REF!</definedName>
    <definedName name="pasamanos" localSheetId="1">#REF!</definedName>
    <definedName name="pasamanos" localSheetId="3">#REF!</definedName>
    <definedName name="pasamanos" localSheetId="13">#REF!</definedName>
    <definedName name="pasamanos" localSheetId="16">#REF!</definedName>
    <definedName name="pasamanos">#REF!</definedName>
    <definedName name="PASO" localSheetId="1" hidden="1">{#N/A,#N/A,TRUE,"INGENIERIA";#N/A,#N/A,TRUE,"COMPRAS";#N/A,#N/A,TRUE,"DIRECCION";#N/A,#N/A,TRUE,"RESUMEN"}</definedName>
    <definedName name="PASO" localSheetId="3" hidden="1">{#N/A,#N/A,TRUE,"INGENIERIA";#N/A,#N/A,TRUE,"COMPRAS";#N/A,#N/A,TRUE,"DIRECCION";#N/A,#N/A,TRUE,"RESUMEN"}</definedName>
    <definedName name="PASO" hidden="1">{#N/A,#N/A,TRUE,"INGENIERIA";#N/A,#N/A,TRUE,"COMPRAS";#N/A,#N/A,TRUE,"DIRECCION";#N/A,#N/A,TRUE,"RESUMEN"}</definedName>
    <definedName name="PASS" localSheetId="1" hidden="1">{#N/A,#N/A,TRUE,"INGENIERIA";#N/A,#N/A,TRUE,"COMPRAS";#N/A,#N/A,TRUE,"DIRECCION";#N/A,#N/A,TRUE,"RESUMEN"}</definedName>
    <definedName name="PASS" localSheetId="3" hidden="1">{#N/A,#N/A,TRUE,"INGENIERIA";#N/A,#N/A,TRUE,"COMPRAS";#N/A,#N/A,TRUE,"DIRECCION";#N/A,#N/A,TRUE,"RESUMEN"}</definedName>
    <definedName name="PASS" hidden="1">{#N/A,#N/A,TRUE,"INGENIERIA";#N/A,#N/A,TRUE,"COMPRAS";#N/A,#N/A,TRUE,"DIRECCION";#N/A,#N/A,TRUE,"RESUMEN"}</definedName>
    <definedName name="pavimento" localSheetId="25">#REF!</definedName>
    <definedName name="pavimento" localSheetId="36">#REF!</definedName>
    <definedName name="pavimento">#REF!</definedName>
    <definedName name="Pay_Date" localSheetId="25">#REF!</definedName>
    <definedName name="Pay_Date" localSheetId="36">#REF!</definedName>
    <definedName name="Pay_Date" localSheetId="1">#REF!</definedName>
    <definedName name="Pay_Date" localSheetId="3">#REF!</definedName>
    <definedName name="Pay_Date" localSheetId="13">#REF!</definedName>
    <definedName name="Pay_Date">#REF!</definedName>
    <definedName name="Pay_Num" localSheetId="25">#REF!</definedName>
    <definedName name="Pay_Num" localSheetId="36">#REF!</definedName>
    <definedName name="Pay_Num" localSheetId="1">#REF!</definedName>
    <definedName name="Pay_Num" localSheetId="3">#REF!</definedName>
    <definedName name="Pay_Num" localSheetId="13">#REF!</definedName>
    <definedName name="Pay_Num">#REF!</definedName>
    <definedName name="PAZ" localSheetId="16">#REF!</definedName>
    <definedName name="PAZ">#REF!</definedName>
    <definedName name="PB" localSheetId="25">[98]PRESUPUESTO!#REF!</definedName>
    <definedName name="PB" localSheetId="36">[98]PRESUPUESTO!#REF!</definedName>
    <definedName name="PB" localSheetId="17">[98]PRESUPUESTO!#REF!</definedName>
    <definedName name="PB" localSheetId="18">[98]PRESUPUESTO!#REF!</definedName>
    <definedName name="PB" localSheetId="1">[98]PRESUPUESTO!#REF!</definedName>
    <definedName name="PB" localSheetId="3">[98]PRESUPUESTO!#REF!</definedName>
    <definedName name="PB" localSheetId="13">[98]PRESUPUESTO!#REF!</definedName>
    <definedName name="PB" localSheetId="16">[98]PRESUPUESTO!#REF!</definedName>
    <definedName name="PB">[98]PRESUPUESTO!#REF!</definedName>
    <definedName name="PC" localSheetId="25">[98]PRESUPUESTO!#REF!</definedName>
    <definedName name="PC" localSheetId="36">[98]PRESUPUESTO!#REF!</definedName>
    <definedName name="PC" localSheetId="17">[98]PRESUPUESTO!#REF!</definedName>
    <definedName name="PC" localSheetId="18">[98]PRESUPUESTO!#REF!</definedName>
    <definedName name="PC" localSheetId="1">[98]PRESUPUESTO!#REF!</definedName>
    <definedName name="PC" localSheetId="3">[98]PRESUPUESTO!#REF!</definedName>
    <definedName name="PC" localSheetId="13">[98]PRESUPUESTO!#REF!</definedName>
    <definedName name="PC" localSheetId="16">[98]PRESUPUESTO!#REF!</definedName>
    <definedName name="PC">[98]PRESUPUESTO!#REF!</definedName>
    <definedName name="PE" localSheetId="25">[98]PRESUPUESTO!#REF!</definedName>
    <definedName name="PE" localSheetId="36">[98]PRESUPUESTO!#REF!</definedName>
    <definedName name="PE" localSheetId="17">[98]PRESUPUESTO!#REF!</definedName>
    <definedName name="PE" localSheetId="18">[98]PRESUPUESTO!#REF!</definedName>
    <definedName name="pe" localSheetId="2">#REF!</definedName>
    <definedName name="PE" localSheetId="1">[98]PRESUPUESTO!#REF!</definedName>
    <definedName name="PE" localSheetId="3">[98]PRESUPUESTO!#REF!</definedName>
    <definedName name="PE" localSheetId="13">[98]PRESUPUESTO!#REF!</definedName>
    <definedName name="pe" localSheetId="16">[118]C!$B$15</definedName>
    <definedName name="PE">[98]PRESUPUESTO!#REF!</definedName>
    <definedName name="pelo" localSheetId="25">#REF!</definedName>
    <definedName name="pelo" localSheetId="36">#REF!</definedName>
    <definedName name="pelo" localSheetId="1">#REF!</definedName>
    <definedName name="pelo" localSheetId="3">#REF!</definedName>
    <definedName name="pelo" localSheetId="13">#REF!</definedName>
    <definedName name="pelo">#REF!</definedName>
    <definedName name="pepe" localSheetId="16">[13]APU!#REF!</definedName>
    <definedName name="pepe">[13]APU!#REF!</definedName>
    <definedName name="Pér1" localSheetId="2">#REF!</definedName>
    <definedName name="Pér1" localSheetId="16">[16]Sábana!#REF!</definedName>
    <definedName name="Pér1">[16]Sábana!#REF!</definedName>
    <definedName name="Personal" localSheetId="16">#REF!</definedName>
    <definedName name="Personal">#REF!</definedName>
    <definedName name="Personal_Macro">#REF!</definedName>
    <definedName name="PersonalProfesional" localSheetId="25">#REF!</definedName>
    <definedName name="PersonalProfesional" localSheetId="36">#REF!</definedName>
    <definedName name="PersonalProfesional" localSheetId="17">#REF!</definedName>
    <definedName name="PersonalProfesional" localSheetId="18">#REF!</definedName>
    <definedName name="PersonalProfesional" localSheetId="1">#REF!</definedName>
    <definedName name="PersonalProfesional" localSheetId="3">#REF!</definedName>
    <definedName name="PersonalProfesional" localSheetId="13">#REF!</definedName>
    <definedName name="PersonalProfesional">#REF!</definedName>
    <definedName name="PersonalTecnico" localSheetId="25">#REF!</definedName>
    <definedName name="PersonalTecnico" localSheetId="36">#REF!</definedName>
    <definedName name="PersonalTecnico" localSheetId="17">#REF!</definedName>
    <definedName name="PersonalTecnico" localSheetId="18">#REF!</definedName>
    <definedName name="PersonalTecnico" localSheetId="1">#REF!</definedName>
    <definedName name="PersonalTecnico" localSheetId="3">#REF!</definedName>
    <definedName name="PersonalTecnico" localSheetId="13">#REF!</definedName>
    <definedName name="PersonalTecnico">#REF!</definedName>
    <definedName name="PESO14.2" localSheetId="25">#REF!</definedName>
    <definedName name="PESO14.2" localSheetId="36">#REF!</definedName>
    <definedName name="PESO14.2" localSheetId="1">#REF!</definedName>
    <definedName name="PESO14.2" localSheetId="3">#REF!</definedName>
    <definedName name="PESO14.2" localSheetId="13">#REF!</definedName>
    <definedName name="PESO14.2">#REF!</definedName>
    <definedName name="PESO14.3" localSheetId="25">#REF!</definedName>
    <definedName name="PESO14.3" localSheetId="36">#REF!</definedName>
    <definedName name="PESO14.3" localSheetId="1">#REF!</definedName>
    <definedName name="PESO14.3" localSheetId="3">#REF!</definedName>
    <definedName name="PESO14.3" localSheetId="13">#REF!</definedName>
    <definedName name="PESO14.3">#REF!</definedName>
    <definedName name="PESO14.4" localSheetId="25">#REF!</definedName>
    <definedName name="PESO14.4" localSheetId="36">#REF!</definedName>
    <definedName name="PESO14.4" localSheetId="1">#REF!</definedName>
    <definedName name="PESO14.4" localSheetId="3">#REF!</definedName>
    <definedName name="PESO14.4" localSheetId="13">#REF!</definedName>
    <definedName name="PESO14.4">#REF!</definedName>
    <definedName name="PIA" hidden="1">#REF!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so.alfa.30">[39]Unitarios!$B$77</definedName>
    <definedName name="piso.duraker">[39]Unitarios!$B$76</definedName>
    <definedName name="PKHK" localSheetId="25">#REF!</definedName>
    <definedName name="PKHK" localSheetId="36">#REF!</definedName>
    <definedName name="PKHK" localSheetId="2" hidden="1">{"TAB1",#N/A,TRUE,"GENERAL";"TAB2",#N/A,TRUE,"GENERAL";"TAB3",#N/A,TRUE,"GENERAL";"TAB4",#N/A,TRUE,"GENERAL";"TAB5",#N/A,TRUE,"GENERAL"}</definedName>
    <definedName name="PKHK" localSheetId="1">#REF!</definedName>
    <definedName name="PKHK" localSheetId="3">#REF!</definedName>
    <definedName name="PKHK" localSheetId="13">#REF!</definedName>
    <definedName name="PKHK">#REF!</definedName>
    <definedName name="PKHK_1" localSheetId="25">#REF!</definedName>
    <definedName name="PKHK_1" localSheetId="36">#REF!</definedName>
    <definedName name="PKHK_1" localSheetId="1">#REF!</definedName>
    <definedName name="PKHK_1" localSheetId="3">#REF!</definedName>
    <definedName name="PKHK_1" localSheetId="13">#REF!</definedName>
    <definedName name="PKHK_1">#REF!</definedName>
    <definedName name="pkj" localSheetId="25">#REF!</definedName>
    <definedName name="pkj" localSheetId="36">#REF!</definedName>
    <definedName name="pkj" localSheetId="2" hidden="1">{"TAB1",#N/A,TRUE,"GENERAL";"TAB2",#N/A,TRUE,"GENERAL";"TAB3",#N/A,TRUE,"GENERAL";"TAB4",#N/A,TRUE,"GENERAL";"TAB5",#N/A,TRUE,"GENERAL"}</definedName>
    <definedName name="pkj" localSheetId="1">#REF!</definedName>
    <definedName name="pkj" localSheetId="3">#REF!</definedName>
    <definedName name="pkj" localSheetId="13">#REF!</definedName>
    <definedName name="pkj">#REF!</definedName>
    <definedName name="pkj_1" localSheetId="25">#REF!</definedName>
    <definedName name="pkj_1" localSheetId="36">#REF!</definedName>
    <definedName name="pkj_1" localSheetId="1">#REF!</definedName>
    <definedName name="pkj_1" localSheetId="3">#REF!</definedName>
    <definedName name="pkj_1" localSheetId="13">#REF!</definedName>
    <definedName name="pkj_1">#REF!</definedName>
    <definedName name="PL" localSheetId="25">[98]PRESUPUESTO!#REF!</definedName>
    <definedName name="PL" localSheetId="36">[98]PRESUPUESTO!#REF!</definedName>
    <definedName name="PL" localSheetId="17">[98]PRESUPUESTO!#REF!</definedName>
    <definedName name="PL" localSheetId="18">[98]PRESUPUESTO!#REF!</definedName>
    <definedName name="PL" localSheetId="1">[98]PRESUPUESTO!#REF!</definedName>
    <definedName name="PL" localSheetId="3">[98]PRESUPUESTO!#REF!</definedName>
    <definedName name="PL" localSheetId="13">[98]PRESUPUESTO!#REF!</definedName>
    <definedName name="PL" localSheetId="16">[98]PRESUPUESTO!#REF!</definedName>
    <definedName name="PL">[98]PRESUPUESTO!#REF!</definedName>
    <definedName name="placa.piso.10">[39]Unitarios!$B$79</definedName>
    <definedName name="PLAD" localSheetId="25">#REF!</definedName>
    <definedName name="PLAD" localSheetId="36">#REF!</definedName>
    <definedName name="PLAD" localSheetId="2" hidden="1">{"TAB1",#N/A,TRUE,"GENERAL";"TAB2",#N/A,TRUE,"GENERAL";"TAB3",#N/A,TRUE,"GENERAL";"TAB4",#N/A,TRUE,"GENERAL";"TAB5",#N/A,TRUE,"GENERAL"}</definedName>
    <definedName name="PLAD" localSheetId="1">#REF!</definedName>
    <definedName name="PLAD" localSheetId="3">#REF!</definedName>
    <definedName name="PLAD" localSheetId="13">#REF!</definedName>
    <definedName name="PLAD">#REF!</definedName>
    <definedName name="PLAD_1" localSheetId="25">#REF!</definedName>
    <definedName name="PLAD_1" localSheetId="36">#REF!</definedName>
    <definedName name="PLAD_1" localSheetId="1">#REF!</definedName>
    <definedName name="PLAD_1" localSheetId="3">#REF!</definedName>
    <definedName name="PLAD_1" localSheetId="13">#REF!</definedName>
    <definedName name="PLAD_1">#REF!</definedName>
    <definedName name="PLAZO">#REF!</definedName>
    <definedName name="PlazoEnMeses" localSheetId="25">#REF!</definedName>
    <definedName name="PlazoEnMeses" localSheetId="36">#REF!</definedName>
    <definedName name="PlazoEnMeses" localSheetId="17">#REF!</definedName>
    <definedName name="PlazoEnMeses" localSheetId="18">#REF!</definedName>
    <definedName name="PlazoEnMeses" localSheetId="1">#REF!</definedName>
    <definedName name="PlazoEnMeses" localSheetId="3">#REF!</definedName>
    <definedName name="PlazoEnMeses" localSheetId="13">#REF!</definedName>
    <definedName name="PlazoEnMeses" localSheetId="16">#REF!</definedName>
    <definedName name="PlazoEnMeses">#REF!</definedName>
    <definedName name="Plegable" localSheetId="25">#REF!</definedName>
    <definedName name="Plegable" localSheetId="36">#REF!</definedName>
    <definedName name="Plegable" localSheetId="17">#REF!</definedName>
    <definedName name="Plegable" localSheetId="18">#REF!</definedName>
    <definedName name="Plegable" localSheetId="1">#REF!</definedName>
    <definedName name="Plegable" localSheetId="3">#REF!</definedName>
    <definedName name="Plegable" localSheetId="13">#REF!</definedName>
    <definedName name="Plegable">#REF!</definedName>
    <definedName name="ploter" localSheetId="25">#REF!</definedName>
    <definedName name="ploter" localSheetId="36">#REF!</definedName>
    <definedName name="ploter" localSheetId="1">#REF!</definedName>
    <definedName name="ploter" localSheetId="3">#REF!</definedName>
    <definedName name="ploter" localSheetId="13">#REF!</definedName>
    <definedName name="ploter">#REF!</definedName>
    <definedName name="PLPLUNN" localSheetId="25">#REF!</definedName>
    <definedName name="PLPLUNN" localSheetId="36">#REF!</definedName>
    <definedName name="PLPLUNN" localSheetId="2" hidden="1">{"TAB1",#N/A,TRUE,"GENERAL";"TAB2",#N/A,TRUE,"GENERAL";"TAB3",#N/A,TRUE,"GENERAL";"TAB4",#N/A,TRUE,"GENERAL";"TAB5",#N/A,TRUE,"GENERAL"}</definedName>
    <definedName name="PLPLUNN" localSheetId="1">#REF!</definedName>
    <definedName name="PLPLUNN" localSheetId="3">#REF!</definedName>
    <definedName name="PLPLUNN" localSheetId="13">#REF!</definedName>
    <definedName name="PLPLUNN">#REF!</definedName>
    <definedName name="PLPLUNN_1" localSheetId="25">#REF!</definedName>
    <definedName name="PLPLUNN_1" localSheetId="36">#REF!</definedName>
    <definedName name="PLPLUNN_1" localSheetId="1">#REF!</definedName>
    <definedName name="PLPLUNN_1" localSheetId="3">#REF!</definedName>
    <definedName name="PLPLUNN_1" localSheetId="13">#REF!</definedName>
    <definedName name="PLPLUNN_1">#REF!</definedName>
    <definedName name="PLUG" hidden="1">#REF!</definedName>
    <definedName name="PMT" localSheetId="25">#REF!</definedName>
    <definedName name="PMT" localSheetId="36">#REF!</definedName>
    <definedName name="PMT" localSheetId="1">#REF!</definedName>
    <definedName name="PMT" localSheetId="3">#REF!</definedName>
    <definedName name="PMT" localSheetId="13">#REF!</definedName>
    <definedName name="PMT">#REF!</definedName>
    <definedName name="pñ" localSheetId="25">#REF!</definedName>
    <definedName name="pñ" localSheetId="36">#REF!</definedName>
    <definedName name="pñ" localSheetId="2">#REF!</definedName>
    <definedName name="pñ" localSheetId="1">#REF!</definedName>
    <definedName name="pñ" localSheetId="3">#REF!</definedName>
    <definedName name="pñ" localSheetId="13">#REF!</definedName>
    <definedName name="pñ">#REF!</definedName>
    <definedName name="po" localSheetId="25">#REF!</definedName>
    <definedName name="po" localSheetId="36">#REF!</definedName>
    <definedName name="po" localSheetId="2">#REF!</definedName>
    <definedName name="po" localSheetId="1">#REF!</definedName>
    <definedName name="po" localSheetId="3">#REF!</definedName>
    <definedName name="po" localSheetId="13">#REF!</definedName>
    <definedName name="po">#REF!</definedName>
    <definedName name="poblado">[41]Listado!$G$2:$G$8</definedName>
    <definedName name="poi" localSheetId="25">#REF!</definedName>
    <definedName name="poi" localSheetId="36">#REF!</definedName>
    <definedName name="poi" localSheetId="2">#REF!</definedName>
    <definedName name="poi" localSheetId="1">#REF!</definedName>
    <definedName name="poi" localSheetId="3">#REF!</definedName>
    <definedName name="poi" localSheetId="13">#REF!</definedName>
    <definedName name="poi">#REF!</definedName>
    <definedName name="POIUP" localSheetId="25">#REF!</definedName>
    <definedName name="POIUP" localSheetId="36">#REF!</definedName>
    <definedName name="POIUP" localSheetId="2" hidden="1">{"via1",#N/A,TRUE,"general";"via2",#N/A,TRUE,"general";"via3",#N/A,TRUE,"general"}</definedName>
    <definedName name="POIUP" localSheetId="1">#REF!</definedName>
    <definedName name="POIUP" localSheetId="3">#REF!</definedName>
    <definedName name="POIUP" localSheetId="13">#REF!</definedName>
    <definedName name="POIUP">#REF!</definedName>
    <definedName name="POIUP_1" localSheetId="25">#REF!</definedName>
    <definedName name="POIUP_1" localSheetId="36">#REF!</definedName>
    <definedName name="POIUP_1" localSheetId="1">#REF!</definedName>
    <definedName name="POIUP_1" localSheetId="3">#REF!</definedName>
    <definedName name="POIUP_1" localSheetId="13">#REF!</definedName>
    <definedName name="POIUP_1">#REF!</definedName>
    <definedName name="pok" localSheetId="25">#REF!</definedName>
    <definedName name="pok" localSheetId="36">#REF!</definedName>
    <definedName name="pok" localSheetId="1">#REF!</definedName>
    <definedName name="pok" localSheetId="3">#REF!</definedName>
    <definedName name="pok" localSheetId="13">#REF!</definedName>
    <definedName name="pok">#REF!</definedName>
    <definedName name="POKKK" localSheetId="25">#REF!</definedName>
    <definedName name="POKKK" localSheetId="36">#REF!</definedName>
    <definedName name="POKKK" localSheetId="1">#REF!</definedName>
    <definedName name="POKKK" localSheetId="3">#REF!</definedName>
    <definedName name="POKKK" localSheetId="13">#REF!</definedName>
    <definedName name="POKKK">#REF!</definedName>
    <definedName name="POL" localSheetId="25">#REF!</definedName>
    <definedName name="POL" localSheetId="36">#REF!</definedName>
    <definedName name="POL" localSheetId="1">#REF!</definedName>
    <definedName name="POL" localSheetId="3">#REF!</definedName>
    <definedName name="POL" localSheetId="13">#REF!</definedName>
    <definedName name="POL">#REF!</definedName>
    <definedName name="POLII" localSheetId="25">#REF!</definedName>
    <definedName name="POLII" localSheetId="36">#REF!</definedName>
    <definedName name="POLII" localSheetId="1">#REF!</definedName>
    <definedName name="POLII" localSheetId="3">#REF!</definedName>
    <definedName name="POLII" localSheetId="13">#REF!</definedName>
    <definedName name="POLII">#REF!</definedName>
    <definedName name="ponton">#REF!</definedName>
    <definedName name="pontonq">#REF!</definedName>
    <definedName name="POO" localSheetId="25">#REF!</definedName>
    <definedName name="POO" localSheetId="36">#REF!</definedName>
    <definedName name="POO" localSheetId="2">#REF!</definedName>
    <definedName name="POO" localSheetId="1">#REF!</definedName>
    <definedName name="POO" localSheetId="3">#REF!</definedName>
    <definedName name="POO" localSheetId="13">#REF!</definedName>
    <definedName name="POO">#REF!</definedName>
    <definedName name="popop" localSheetId="25">#REF!</definedName>
    <definedName name="popop" localSheetId="36">#REF!</definedName>
    <definedName name="popop" localSheetId="2" hidden="1">{"via1",#N/A,TRUE,"general";"via2",#N/A,TRUE,"general";"via3",#N/A,TRUE,"general"}</definedName>
    <definedName name="popop" localSheetId="1">#REF!</definedName>
    <definedName name="popop" localSheetId="3">#REF!</definedName>
    <definedName name="popop" localSheetId="13">#REF!</definedName>
    <definedName name="popop">#REF!</definedName>
    <definedName name="popop_1" localSheetId="25">#REF!</definedName>
    <definedName name="popop_1" localSheetId="36">#REF!</definedName>
    <definedName name="popop_1" localSheetId="1">#REF!</definedName>
    <definedName name="popop_1" localSheetId="3">#REF!</definedName>
    <definedName name="popop_1" localSheetId="13">#REF!</definedName>
    <definedName name="popop_1">#REF!</definedName>
    <definedName name="popp" localSheetId="25">#REF!</definedName>
    <definedName name="popp" localSheetId="36">#REF!</definedName>
    <definedName name="popp" localSheetId="2" hidden="1">{"via1",#N/A,TRUE,"general";"via2",#N/A,TRUE,"general";"via3",#N/A,TRUE,"general"}</definedName>
    <definedName name="popp" localSheetId="1">#REF!</definedName>
    <definedName name="popp" localSheetId="3">#REF!</definedName>
    <definedName name="popp" localSheetId="13">#REF!</definedName>
    <definedName name="popp">#REF!</definedName>
    <definedName name="popp_1" localSheetId="25">#REF!</definedName>
    <definedName name="popp_1" localSheetId="36">#REF!</definedName>
    <definedName name="popp_1" localSheetId="1">#REF!</definedName>
    <definedName name="popp_1" localSheetId="3">#REF!</definedName>
    <definedName name="popp_1" localSheetId="13">#REF!</definedName>
    <definedName name="popp_1">#REF!</definedName>
    <definedName name="popvds" localSheetId="25">#REF!</definedName>
    <definedName name="popvds" localSheetId="36">#REF!</definedName>
    <definedName name="popvds" localSheetId="2" hidden="1">{"TAB1",#N/A,TRUE,"GENERAL";"TAB2",#N/A,TRUE,"GENERAL";"TAB3",#N/A,TRUE,"GENERAL";"TAB4",#N/A,TRUE,"GENERAL";"TAB5",#N/A,TRUE,"GENERAL"}</definedName>
    <definedName name="popvds" localSheetId="1">#REF!</definedName>
    <definedName name="popvds" localSheetId="3">#REF!</definedName>
    <definedName name="popvds" localSheetId="13">#REF!</definedName>
    <definedName name="popvds">#REF!</definedName>
    <definedName name="popvds_1" localSheetId="25">#REF!</definedName>
    <definedName name="popvds_1" localSheetId="36">#REF!</definedName>
    <definedName name="popvds_1" localSheetId="1">#REF!</definedName>
    <definedName name="popvds_1" localSheetId="3">#REF!</definedName>
    <definedName name="popvds_1" localSheetId="13">#REF!</definedName>
    <definedName name="popvds_1">#REF!</definedName>
    <definedName name="Porc">'[74]OBR-E-1'!$G$10:$G$14</definedName>
    <definedName name="porcentaje" localSheetId="25">#REF!</definedName>
    <definedName name="porcentaje" localSheetId="36">#REF!</definedName>
    <definedName name="porcentaje" localSheetId="1">#REF!</definedName>
    <definedName name="porcentaje" localSheetId="3">#REF!</definedName>
    <definedName name="porcentaje" localSheetId="13">#REF!</definedName>
    <definedName name="porcentaje">#REF!</definedName>
    <definedName name="PorcentIncrem">#REF!</definedName>
    <definedName name="pouig" localSheetId="25">#REF!</definedName>
    <definedName name="pouig" localSheetId="36">#REF!</definedName>
    <definedName name="pouig" localSheetId="2" hidden="1">{"via1",#N/A,TRUE,"general";"via2",#N/A,TRUE,"general";"via3",#N/A,TRUE,"general"}</definedName>
    <definedName name="pouig" localSheetId="1">#REF!</definedName>
    <definedName name="pouig" localSheetId="3">#REF!</definedName>
    <definedName name="pouig" localSheetId="13">#REF!</definedName>
    <definedName name="pouig">#REF!</definedName>
    <definedName name="pouig_1" localSheetId="25">#REF!</definedName>
    <definedName name="pouig_1" localSheetId="36">#REF!</definedName>
    <definedName name="pouig_1" localSheetId="1">#REF!</definedName>
    <definedName name="pouig_1" localSheetId="3">#REF!</definedName>
    <definedName name="pouig_1" localSheetId="13">#REF!</definedName>
    <definedName name="pouig_1">#REF!</definedName>
    <definedName name="pp" localSheetId="2">#REF!</definedName>
    <definedName name="pp" localSheetId="16">#REF!</definedName>
    <definedName name="pp">#REF!</definedName>
    <definedName name="PPNM" localSheetId="25">#REF!</definedName>
    <definedName name="PPNM" localSheetId="36">#REF!</definedName>
    <definedName name="PPNM" localSheetId="1">#REF!</definedName>
    <definedName name="PPNM" localSheetId="3">#REF!</definedName>
    <definedName name="PPNM" localSheetId="13">#REF!</definedName>
    <definedName name="PPNM">#REF!</definedName>
    <definedName name="ppp" localSheetId="25">#REF!</definedName>
    <definedName name="ppp" localSheetId="36">#REF!</definedName>
    <definedName name="ppp" localSheetId="1">#REF!</definedName>
    <definedName name="ppp" localSheetId="3">#REF!</definedName>
    <definedName name="ppp" localSheetId="13">#REF!</definedName>
    <definedName name="ppp">#REF!</definedName>
    <definedName name="PPPP" localSheetId="2">#REF!</definedName>
    <definedName name="PPPP">[169]PU!#REF!</definedName>
    <definedName name="ppppp9" localSheetId="25">#REF!</definedName>
    <definedName name="ppppp9" localSheetId="36">#REF!</definedName>
    <definedName name="ppppp9" localSheetId="2" hidden="1">{"via1",#N/A,TRUE,"general";"via2",#N/A,TRUE,"general";"via3",#N/A,TRUE,"general"}</definedName>
    <definedName name="ppppp9" localSheetId="1">#REF!</definedName>
    <definedName name="ppppp9" localSheetId="3">#REF!</definedName>
    <definedName name="ppppp9" localSheetId="13">#REF!</definedName>
    <definedName name="ppppp9">#REF!</definedName>
    <definedName name="ppppp9_1" localSheetId="25">#REF!</definedName>
    <definedName name="ppppp9_1" localSheetId="36">#REF!</definedName>
    <definedName name="ppppp9_1" localSheetId="1">#REF!</definedName>
    <definedName name="ppppp9_1" localSheetId="3">#REF!</definedName>
    <definedName name="ppppp9_1" localSheetId="13">#REF!</definedName>
    <definedName name="ppppp9_1">#REF!</definedName>
    <definedName name="pppppd" localSheetId="25">#REF!</definedName>
    <definedName name="pppppd" localSheetId="36">#REF!</definedName>
    <definedName name="pppppd" localSheetId="2" hidden="1">{"TAB1",#N/A,TRUE,"GENERAL";"TAB2",#N/A,TRUE,"GENERAL";"TAB3",#N/A,TRUE,"GENERAL";"TAB4",#N/A,TRUE,"GENERAL";"TAB5",#N/A,TRUE,"GENERAL"}</definedName>
    <definedName name="pppppd" localSheetId="1">#REF!</definedName>
    <definedName name="pppppd" localSheetId="3">#REF!</definedName>
    <definedName name="pppppd" localSheetId="13">#REF!</definedName>
    <definedName name="pppppd">#REF!</definedName>
    <definedName name="pppppd_1" localSheetId="25">#REF!</definedName>
    <definedName name="pppppd_1" localSheetId="36">#REF!</definedName>
    <definedName name="pppppd_1" localSheetId="1">#REF!</definedName>
    <definedName name="pppppd_1" localSheetId="3">#REF!</definedName>
    <definedName name="pppppd_1" localSheetId="13">#REF!</definedName>
    <definedName name="pppppd_1">#REF!</definedName>
    <definedName name="pqroj" localSheetId="25">#REF!</definedName>
    <definedName name="pqroj" localSheetId="36">#REF!</definedName>
    <definedName name="pqroj" localSheetId="2" hidden="1">{"via1",#N/A,TRUE,"general";"via2",#N/A,TRUE,"general";"via3",#N/A,TRUE,"general"}</definedName>
    <definedName name="pqroj" localSheetId="1">#REF!</definedName>
    <definedName name="pqroj" localSheetId="3">#REF!</definedName>
    <definedName name="pqroj" localSheetId="13">#REF!</definedName>
    <definedName name="pqroj">#REF!</definedName>
    <definedName name="pqroj_1" localSheetId="25">#REF!</definedName>
    <definedName name="pqroj_1" localSheetId="36">#REF!</definedName>
    <definedName name="pqroj_1" localSheetId="1">#REF!</definedName>
    <definedName name="pqroj_1" localSheetId="3">#REF!</definedName>
    <definedName name="pqroj_1" localSheetId="13">#REF!</definedName>
    <definedName name="pqroj_1">#REF!</definedName>
    <definedName name="PR" localSheetId="16">#REF!</definedName>
    <definedName name="PR">#REF!</definedName>
    <definedName name="PRE" localSheetId="25">#REF!</definedName>
    <definedName name="PRE" localSheetId="36">#REF!</definedName>
    <definedName name="PRE" localSheetId="1">#REF!</definedName>
    <definedName name="PRE" localSheetId="3">#REF!</definedName>
    <definedName name="PRE" localSheetId="13">#REF!</definedName>
    <definedName name="PRE">#REF!</definedName>
    <definedName name="PREACTA" localSheetId="25">#REF!</definedName>
    <definedName name="PREACTA" localSheetId="36">#REF!</definedName>
    <definedName name="PREACTA" localSheetId="1">#REF!</definedName>
    <definedName name="PREACTA" localSheetId="3">#REF!</definedName>
    <definedName name="PREACTA" localSheetId="13">#REF!</definedName>
    <definedName name="PREACTA">#REF!</definedName>
    <definedName name="PRECIO">#REF!</definedName>
    <definedName name="precios" localSheetId="25">#REF!</definedName>
    <definedName name="precios" localSheetId="36">#REF!</definedName>
    <definedName name="precios" localSheetId="1">#REF!</definedName>
    <definedName name="precios" localSheetId="3">#REF!</definedName>
    <definedName name="precios" localSheetId="13">#REF!</definedName>
    <definedName name="precios">#REF!</definedName>
    <definedName name="PREISO">#REF!</definedName>
    <definedName name="PRELIMINAR" localSheetId="25">#REF!</definedName>
    <definedName name="PRELIMINAR" localSheetId="36">#REF!</definedName>
    <definedName name="PRELIMINAR">#REF!</definedName>
    <definedName name="PRESIOS">#REF!</definedName>
    <definedName name="PREST" localSheetId="25">#REF!</definedName>
    <definedName name="PREST" localSheetId="36">#REF!</definedName>
    <definedName name="PREST">#REF!</definedName>
    <definedName name="PrestacionesSeguridadOtros" localSheetId="25">#REF!</definedName>
    <definedName name="PrestacionesSeguridadOtros" localSheetId="36">#REF!</definedName>
    <definedName name="PrestacionesSeguridadOtros" localSheetId="17">#REF!</definedName>
    <definedName name="PrestacionesSeguridadOtros" localSheetId="18">#REF!</definedName>
    <definedName name="PrestacionesSeguridadOtros" localSheetId="1">#REF!</definedName>
    <definedName name="PrestacionesSeguridadOtros" localSheetId="3">#REF!</definedName>
    <definedName name="PrestacionesSeguridadOtros" localSheetId="13">#REF!</definedName>
    <definedName name="PrestacionesSeguridadOtros">#REF!</definedName>
    <definedName name="PRESUPUESTADO" localSheetId="25">#REF!</definedName>
    <definedName name="PRESUPUESTADO" localSheetId="36">#REF!</definedName>
    <definedName name="PRESUPUESTADO" localSheetId="1">#REF!</definedName>
    <definedName name="PRESUPUESTADO" localSheetId="3">#REF!</definedName>
    <definedName name="PRESUPUESTADO" localSheetId="13">#REF!</definedName>
    <definedName name="PRESUPUESTADO">#REF!</definedName>
    <definedName name="presupuesto" localSheetId="2">#REF!</definedName>
    <definedName name="Presupuesto" xlm="1">[170]PRECIOS!$G$1</definedName>
    <definedName name="PRESUPUESTO3" localSheetId="16">#REF!</definedName>
    <definedName name="PRESUPUESTO3">#REF!</definedName>
    <definedName name="PRIMER" localSheetId="25">#REF!</definedName>
    <definedName name="PRIMER" localSheetId="36">#REF!</definedName>
    <definedName name="PRIMER" localSheetId="2" hidden="1">{"via1",#N/A,TRUE,"general";"via2",#N/A,TRUE,"general";"via3",#N/A,TRUE,"general"}</definedName>
    <definedName name="PRIMER" localSheetId="1">#REF!</definedName>
    <definedName name="PRIMER" localSheetId="3">#REF!</definedName>
    <definedName name="PRIMER" localSheetId="13">#REF!</definedName>
    <definedName name="PRIMER">#REF!</definedName>
    <definedName name="PRIMER_1" localSheetId="25">#REF!</definedName>
    <definedName name="PRIMER_1" localSheetId="36">#REF!</definedName>
    <definedName name="PRIMER_1" localSheetId="1">#REF!</definedName>
    <definedName name="PRIMER_1" localSheetId="3">#REF!</definedName>
    <definedName name="PRIMER_1" localSheetId="13">#REF!</definedName>
    <definedName name="PRIMER_1">#REF!</definedName>
    <definedName name="PRIMET" localSheetId="25">#REF!</definedName>
    <definedName name="PRIMET" localSheetId="36">#REF!</definedName>
    <definedName name="PRIMET" localSheetId="2" hidden="1">{"TAB1",#N/A,TRUE,"GENERAL";"TAB2",#N/A,TRUE,"GENERAL";"TAB3",#N/A,TRUE,"GENERAL";"TAB4",#N/A,TRUE,"GENERAL";"TAB5",#N/A,TRUE,"GENERAL"}</definedName>
    <definedName name="PRIMET" localSheetId="1">#REF!</definedName>
    <definedName name="PRIMET" localSheetId="3">#REF!</definedName>
    <definedName name="PRIMET" localSheetId="13">#REF!</definedName>
    <definedName name="PRIMET">#REF!</definedName>
    <definedName name="PRIMET_1" localSheetId="25">#REF!</definedName>
    <definedName name="PRIMET_1" localSheetId="36">#REF!</definedName>
    <definedName name="PRIMET_1" localSheetId="1">#REF!</definedName>
    <definedName name="PRIMET_1" localSheetId="3">#REF!</definedName>
    <definedName name="PRIMET_1" localSheetId="13">#REF!</definedName>
    <definedName name="PRIMET_1">#REF!</definedName>
    <definedName name="Princ" localSheetId="25">#REF!</definedName>
    <definedName name="Princ" localSheetId="36">#REF!</definedName>
    <definedName name="Princ" localSheetId="1">#REF!</definedName>
    <definedName name="Princ" localSheetId="3">#REF!</definedName>
    <definedName name="Princ" localSheetId="13">#REF!</definedName>
    <definedName name="Princ">#REF!</definedName>
    <definedName name="Print_Area" localSheetId="25">#REF!</definedName>
    <definedName name="Print_Area" localSheetId="36">#REF!</definedName>
    <definedName name="Print_Area" localSheetId="2">#REF!</definedName>
    <definedName name="Print_Area" localSheetId="1">#REF!</definedName>
    <definedName name="Print_Area" localSheetId="3">#REF!</definedName>
    <definedName name="Print_Area" localSheetId="13">#REF!</definedName>
    <definedName name="Print_Area">#REF!</definedName>
    <definedName name="Print_Area_MI" localSheetId="25">#REF!</definedName>
    <definedName name="Print_Area_MI" localSheetId="36">#REF!</definedName>
    <definedName name="Print_Area_MI" localSheetId="1">#REF!</definedName>
    <definedName name="Print_Area_MI" localSheetId="3">#REF!</definedName>
    <definedName name="Print_Area_MI" localSheetId="13">#REF!</definedName>
    <definedName name="Print_Area_MI">#REF!</definedName>
    <definedName name="Print_Titles" localSheetId="25">#REF!</definedName>
    <definedName name="Print_Titles" localSheetId="36">#REF!</definedName>
    <definedName name="Print_Titles" localSheetId="1">#REF!</definedName>
    <definedName name="Print_Titles" localSheetId="3">#REF!</definedName>
    <definedName name="Print_Titles" localSheetId="13">#REF!</definedName>
    <definedName name="Print_Titles">#REF!</definedName>
    <definedName name="Print_Titles_MI" localSheetId="25">#REF!</definedName>
    <definedName name="Print_Titles_MI" localSheetId="36">#REF!</definedName>
    <definedName name="Print_Titles_MI" localSheetId="1">#REF!</definedName>
    <definedName name="Print_Titles_MI" localSheetId="3">#REF!</definedName>
    <definedName name="Print_Titles_MI" localSheetId="13">#REF!</definedName>
    <definedName name="Print_Titles_MI">#REF!</definedName>
    <definedName name="PrintEnd" hidden="1">#REF!</definedName>
    <definedName name="PrintStart" hidden="1">#REF!</definedName>
    <definedName name="PRO">#REF!</definedName>
    <definedName name="proceso">[130]procesos!$A$2:$A$73</definedName>
    <definedName name="producto">'[41]Indicadores de Producto'!$B$2:$B$745</definedName>
    <definedName name="Profesional" localSheetId="25">#REF!</definedName>
    <definedName name="Profesional" localSheetId="36">#REF!</definedName>
    <definedName name="Profesional" localSheetId="17">#REF!</definedName>
    <definedName name="Profesional" localSheetId="18">#REF!</definedName>
    <definedName name="Profesional" localSheetId="1">#REF!</definedName>
    <definedName name="Profesional" localSheetId="3">#REF!</definedName>
    <definedName name="Profesional" localSheetId="13">#REF!</definedName>
    <definedName name="Profesional">#REF!</definedName>
    <definedName name="PROG" hidden="1">#REF!</definedName>
    <definedName name="programa">'[41]Programa Presupuestal'!$B$2:$B$26</definedName>
    <definedName name="PROP" localSheetId="17">[46]DATOS!$D$7</definedName>
    <definedName name="PROP" localSheetId="18">[46]DATOS!$D$7</definedName>
    <definedName name="PROP" localSheetId="19">[46]DATOS!$D$7</definedName>
    <definedName name="PROP" localSheetId="14">[46]DATOS!$D$7</definedName>
    <definedName name="PROP" localSheetId="15">[46]DATOS!$D$7</definedName>
    <definedName name="PROP">[47]DATOS!$D$7</definedName>
    <definedName name="PROPONE" localSheetId="25">#REF!</definedName>
    <definedName name="PROPONE" localSheetId="36">#REF!</definedName>
    <definedName name="PROPONE" localSheetId="17">#REF!</definedName>
    <definedName name="PROPONE" localSheetId="18">#REF!</definedName>
    <definedName name="PROPONE" localSheetId="19">#REF!</definedName>
    <definedName name="PROPONE" localSheetId="14">#REF!</definedName>
    <definedName name="PROPONE" localSheetId="15">#REF!</definedName>
    <definedName name="PROPONE">#REF!</definedName>
    <definedName name="Proponente" localSheetId="16">#REF!</definedName>
    <definedName name="Proponente">#REF!</definedName>
    <definedName name="proyecto">[137]Listado!$B$11:$B$17</definedName>
    <definedName name="prueba" localSheetId="25">#REF!</definedName>
    <definedName name="prueba" localSheetId="36">#REF!</definedName>
    <definedName name="prueba" localSheetId="1">#REF!</definedName>
    <definedName name="prueba" localSheetId="3">#REF!</definedName>
    <definedName name="prueba" localSheetId="13">#REF!</definedName>
    <definedName name="prueba">#REF!</definedName>
    <definedName name="PRUEBA2" localSheetId="25">#REF!</definedName>
    <definedName name="PRUEBA2" localSheetId="36">#REF!</definedName>
    <definedName name="PRUEBA2" localSheetId="1">#REF!</definedName>
    <definedName name="PRUEBA2" localSheetId="3">#REF!</definedName>
    <definedName name="PRUEBA2" localSheetId="13">#REF!</definedName>
    <definedName name="PRUEBA2">#REF!</definedName>
    <definedName name="ptope" localSheetId="25">#REF!</definedName>
    <definedName name="ptope" localSheetId="36">#REF!</definedName>
    <definedName name="ptope" localSheetId="2" hidden="1">{"TAB1",#N/A,TRUE,"GENERAL";"TAB2",#N/A,TRUE,"GENERAL";"TAB3",#N/A,TRUE,"GENERAL";"TAB4",#N/A,TRUE,"GENERAL";"TAB5",#N/A,TRUE,"GENERAL"}</definedName>
    <definedName name="ptope" localSheetId="1">#REF!</definedName>
    <definedName name="ptope" localSheetId="3">#REF!</definedName>
    <definedName name="ptope" localSheetId="13">#REF!</definedName>
    <definedName name="ptope">#REF!</definedName>
    <definedName name="ptope_1" localSheetId="25">#REF!</definedName>
    <definedName name="ptope_1" localSheetId="36">#REF!</definedName>
    <definedName name="ptope_1" localSheetId="1">#REF!</definedName>
    <definedName name="ptope_1" localSheetId="3">#REF!</definedName>
    <definedName name="ptope_1" localSheetId="13">#REF!</definedName>
    <definedName name="ptope_1">#REF!</definedName>
    <definedName name="ptopes" localSheetId="25">#REF!</definedName>
    <definedName name="ptopes" localSheetId="36">#REF!</definedName>
    <definedName name="ptopes" localSheetId="2" hidden="1">{"via1",#N/A,TRUE,"general";"via2",#N/A,TRUE,"general";"via3",#N/A,TRUE,"general"}</definedName>
    <definedName name="ptopes" localSheetId="1">#REF!</definedName>
    <definedName name="ptopes" localSheetId="3">#REF!</definedName>
    <definedName name="ptopes" localSheetId="13">#REF!</definedName>
    <definedName name="ptopes">#REF!</definedName>
    <definedName name="ptopes_1" localSheetId="25">#REF!</definedName>
    <definedName name="ptopes_1" localSheetId="36">#REF!</definedName>
    <definedName name="ptopes_1" localSheetId="1">#REF!</definedName>
    <definedName name="ptopes_1" localSheetId="3">#REF!</definedName>
    <definedName name="ptopes_1" localSheetId="13">#REF!</definedName>
    <definedName name="ptopes_1">#REF!</definedName>
    <definedName name="PTTTT" localSheetId="1" hidden="1">{#N/A,#N/A,TRUE,"INGENIERIA";#N/A,#N/A,TRUE,"COMPRAS";#N/A,#N/A,TRUE,"DIRECCION";#N/A,#N/A,TRUE,"RESUMEN"}</definedName>
    <definedName name="PTTTT" localSheetId="3" hidden="1">{#N/A,#N/A,TRUE,"INGENIERIA";#N/A,#N/A,TRUE,"COMPRAS";#N/A,#N/A,TRUE,"DIRECCION";#N/A,#N/A,TRUE,"RESUMEN"}</definedName>
    <definedName name="PTTTT" hidden="1">{#N/A,#N/A,TRUE,"INGENIERIA";#N/A,#N/A,TRUE,"COMPRAS";#N/A,#N/A,TRUE,"DIRECCION";#N/A,#N/A,TRUE,"RESUMEN"}</definedName>
    <definedName name="puerta.lamina">[39]Unitarios!$B$83</definedName>
    <definedName name="puerta.triplex">[39]Unitarios!$B$84</definedName>
    <definedName name="PUNT">[44]INSUMOS!$D$688</definedName>
    <definedName name="punto.hidraulico1.2">[39]Unitarios!$B$85</definedName>
    <definedName name="PUTA" localSheetId="25">#REF!</definedName>
    <definedName name="PUTA" localSheetId="36">#REF!</definedName>
    <definedName name="PUTA" localSheetId="1">#REF!</definedName>
    <definedName name="PUTA" localSheetId="3">#REF!</definedName>
    <definedName name="PUTA" localSheetId="13">#REF!</definedName>
    <definedName name="PUTA" localSheetId="16">#REF!</definedName>
    <definedName name="PUTA">#REF!</definedName>
    <definedName name="Q" localSheetId="25">#REF!</definedName>
    <definedName name="Q" localSheetId="36">#REF!</definedName>
    <definedName name="q" localSheetId="2" hidden="1">{"via1",#N/A,TRUE,"general";"via2",#N/A,TRUE,"general";"via3",#N/A,TRUE,"general"}</definedName>
    <definedName name="Q" localSheetId="1">#REF!</definedName>
    <definedName name="Q" localSheetId="3">#REF!</definedName>
    <definedName name="Q" localSheetId="13">#REF!</definedName>
    <definedName name="Q">#REF!</definedName>
    <definedName name="q_1" localSheetId="25">#REF!</definedName>
    <definedName name="q_1" localSheetId="36">#REF!</definedName>
    <definedName name="q_1" localSheetId="1">#REF!</definedName>
    <definedName name="q_1" localSheetId="3">#REF!</definedName>
    <definedName name="q_1" localSheetId="13">#REF!</definedName>
    <definedName name="q_1">#REF!</definedName>
    <definedName name="q_t_">#REF!</definedName>
    <definedName name="q0">#REF!</definedName>
    <definedName name="q1q1q" localSheetId="25">#REF!</definedName>
    <definedName name="q1q1q" localSheetId="36">#REF!</definedName>
    <definedName name="q1q1q" localSheetId="2" hidden="1">{"via1",#N/A,TRUE,"general";"via2",#N/A,TRUE,"general";"via3",#N/A,TRUE,"general"}</definedName>
    <definedName name="q1q1q" localSheetId="1">#REF!</definedName>
    <definedName name="q1q1q" localSheetId="3">#REF!</definedName>
    <definedName name="q1q1q" localSheetId="13">#REF!</definedName>
    <definedName name="q1q1q">#REF!</definedName>
    <definedName name="q1q1q_1" localSheetId="25">#REF!</definedName>
    <definedName name="q1q1q_1" localSheetId="36">#REF!</definedName>
    <definedName name="q1q1q_1" localSheetId="1">#REF!</definedName>
    <definedName name="q1q1q_1" localSheetId="3">#REF!</definedName>
    <definedName name="q1q1q_1" localSheetId="13">#REF!</definedName>
    <definedName name="q1q1q_1">#REF!</definedName>
    <definedName name="qaedtguj" localSheetId="25">#REF!</definedName>
    <definedName name="qaedtguj" localSheetId="36">#REF!</definedName>
    <definedName name="qaedtguj" localSheetId="2" hidden="1">{"via1",#N/A,TRUE,"general";"via2",#N/A,TRUE,"general";"via3",#N/A,TRUE,"general"}</definedName>
    <definedName name="qaedtguj" localSheetId="1">#REF!</definedName>
    <definedName name="qaedtguj" localSheetId="3">#REF!</definedName>
    <definedName name="qaedtguj" localSheetId="13">#REF!</definedName>
    <definedName name="qaedtguj">#REF!</definedName>
    <definedName name="qaedtguj_1" localSheetId="25">#REF!</definedName>
    <definedName name="qaedtguj_1" localSheetId="36">#REF!</definedName>
    <definedName name="qaedtguj_1" localSheetId="1">#REF!</definedName>
    <definedName name="qaedtguj_1" localSheetId="3">#REF!</definedName>
    <definedName name="qaedtguj_1" localSheetId="13">#REF!</definedName>
    <definedName name="qaedtguj_1">#REF!</definedName>
    <definedName name="QAQSWS" localSheetId="25">#REF!</definedName>
    <definedName name="QAQSWS" localSheetId="36">#REF!</definedName>
    <definedName name="QAQSWS" localSheetId="2" hidden="1">{"via1",#N/A,TRUE,"general";"via2",#N/A,TRUE,"general";"via3",#N/A,TRUE,"general"}</definedName>
    <definedName name="QAQSWS" localSheetId="1">#REF!</definedName>
    <definedName name="QAQSWS" localSheetId="3">#REF!</definedName>
    <definedName name="QAQSWS" localSheetId="13">#REF!</definedName>
    <definedName name="QAQSWS">#REF!</definedName>
    <definedName name="QAQSWS_1" localSheetId="25">#REF!</definedName>
    <definedName name="QAQSWS_1" localSheetId="36">#REF!</definedName>
    <definedName name="QAQSWS_1" localSheetId="1">#REF!</definedName>
    <definedName name="QAQSWS_1" localSheetId="3">#REF!</definedName>
    <definedName name="QAQSWS_1" localSheetId="13">#REF!</definedName>
    <definedName name="QAQSWS_1">#REF!</definedName>
    <definedName name="qaqwwxcr" localSheetId="25">#REF!</definedName>
    <definedName name="qaqwwxcr" localSheetId="36">#REF!</definedName>
    <definedName name="qaqwwxcr" localSheetId="2" hidden="1">{"via1",#N/A,TRUE,"general";"via2",#N/A,TRUE,"general";"via3",#N/A,TRUE,"general"}</definedName>
    <definedName name="qaqwwxcr" localSheetId="1">#REF!</definedName>
    <definedName name="qaqwwxcr" localSheetId="3">#REF!</definedName>
    <definedName name="qaqwwxcr" localSheetId="13">#REF!</definedName>
    <definedName name="qaqwwxcr">#REF!</definedName>
    <definedName name="qaqwwxcr_1" localSheetId="25">#REF!</definedName>
    <definedName name="qaqwwxcr_1" localSheetId="36">#REF!</definedName>
    <definedName name="qaqwwxcr_1" localSheetId="1">#REF!</definedName>
    <definedName name="qaqwwxcr_1" localSheetId="3">#REF!</definedName>
    <definedName name="qaqwwxcr_1" localSheetId="13">#REF!</definedName>
    <definedName name="qaqwwxcr_1">#REF!</definedName>
    <definedName name="qdefqfqwreqwerqw" localSheetId="25">[43]Insumos!#REF!</definedName>
    <definedName name="qdefqfqwreqwerqw" localSheetId="36">[43]Insumos!#REF!</definedName>
    <definedName name="qdefqfqwreqwerqw">[43]Insumos!#REF!</definedName>
    <definedName name="qedcd" localSheetId="25">#REF!</definedName>
    <definedName name="qedcd" localSheetId="36">#REF!</definedName>
    <definedName name="qedcd" localSheetId="2" hidden="1">{"via1",#N/A,TRUE,"general";"via2",#N/A,TRUE,"general";"via3",#N/A,TRUE,"general"}</definedName>
    <definedName name="qedcd" localSheetId="1">#REF!</definedName>
    <definedName name="qedcd" localSheetId="3">#REF!</definedName>
    <definedName name="qedcd" localSheetId="13">#REF!</definedName>
    <definedName name="qedcd">#REF!</definedName>
    <definedName name="qedcd_1" localSheetId="25">#REF!</definedName>
    <definedName name="qedcd_1" localSheetId="36">#REF!</definedName>
    <definedName name="qedcd_1" localSheetId="1">#REF!</definedName>
    <definedName name="qedcd_1" localSheetId="3">#REF!</definedName>
    <definedName name="qedcd_1" localSheetId="13">#REF!</definedName>
    <definedName name="qedcd_1">#REF!</definedName>
    <definedName name="qeqewe" localSheetId="25">#REF!</definedName>
    <definedName name="qeqewe" localSheetId="36">#REF!</definedName>
    <definedName name="qeqewe" localSheetId="2" hidden="1">{"TAB1",#N/A,TRUE,"GENERAL";"TAB2",#N/A,TRUE,"GENERAL";"TAB3",#N/A,TRUE,"GENERAL";"TAB4",#N/A,TRUE,"GENERAL";"TAB5",#N/A,TRUE,"GENERAL"}</definedName>
    <definedName name="qeqewe" localSheetId="1">#REF!</definedName>
    <definedName name="qeqewe" localSheetId="3">#REF!</definedName>
    <definedName name="qeqewe" localSheetId="13">#REF!</definedName>
    <definedName name="qeqewe">#REF!</definedName>
    <definedName name="qeqewe_1" localSheetId="25">#REF!</definedName>
    <definedName name="qeqewe_1" localSheetId="36">#REF!</definedName>
    <definedName name="qeqewe_1" localSheetId="1">#REF!</definedName>
    <definedName name="qeqewe_1" localSheetId="3">#REF!</definedName>
    <definedName name="qeqewe_1" localSheetId="13">#REF!</definedName>
    <definedName name="qeqewe_1">#REF!</definedName>
    <definedName name="qewj" localSheetId="25">#REF!</definedName>
    <definedName name="qewj" localSheetId="36">#REF!</definedName>
    <definedName name="qewj" localSheetId="2" hidden="1">{"via1",#N/A,TRUE,"general";"via2",#N/A,TRUE,"general";"via3",#N/A,TRUE,"general"}</definedName>
    <definedName name="qewj" localSheetId="1">#REF!</definedName>
    <definedName name="qewj" localSheetId="3">#REF!</definedName>
    <definedName name="qewj" localSheetId="13">#REF!</definedName>
    <definedName name="qewj">#REF!</definedName>
    <definedName name="qewj_1" localSheetId="25">#REF!</definedName>
    <definedName name="qewj_1" localSheetId="36">#REF!</definedName>
    <definedName name="qewj_1" localSheetId="1">#REF!</definedName>
    <definedName name="qewj_1" localSheetId="3">#REF!</definedName>
    <definedName name="qewj_1" localSheetId="13">#REF!</definedName>
    <definedName name="qewj_1">#REF!</definedName>
    <definedName name="qq" localSheetId="25">#REF!</definedName>
    <definedName name="qq" localSheetId="36">#REF!</definedName>
    <definedName name="qq" localSheetId="1">#REF!</definedName>
    <definedName name="qq" localSheetId="3">#REF!</definedName>
    <definedName name="qq" localSheetId="13">#REF!</definedName>
    <definedName name="qq">#REF!</definedName>
    <definedName name="qqq" localSheetId="25">#REF!</definedName>
    <definedName name="qqq" localSheetId="36">#REF!</definedName>
    <definedName name="qqq" localSheetId="1">#REF!</definedName>
    <definedName name="qqq" localSheetId="3">#REF!</definedName>
    <definedName name="qqq" localSheetId="13">#REF!</definedName>
    <definedName name="qqq">#REF!</definedName>
    <definedName name="qqqqqw" localSheetId="25">#REF!</definedName>
    <definedName name="qqqqqw" localSheetId="36">#REF!</definedName>
    <definedName name="qqqqqw" localSheetId="2" hidden="1">{"via1",#N/A,TRUE,"general";"via2",#N/A,TRUE,"general";"via3",#N/A,TRUE,"general"}</definedName>
    <definedName name="qqqqqw" localSheetId="1">#REF!</definedName>
    <definedName name="qqqqqw" localSheetId="3">#REF!</definedName>
    <definedName name="qqqqqw" localSheetId="13">#REF!</definedName>
    <definedName name="qqqqqw">#REF!</definedName>
    <definedName name="qqqqqw_1" localSheetId="25">#REF!</definedName>
    <definedName name="qqqqqw_1" localSheetId="36">#REF!</definedName>
    <definedName name="qqqqqw_1" localSheetId="1">#REF!</definedName>
    <definedName name="qqqqqw_1" localSheetId="3">#REF!</definedName>
    <definedName name="qqqqqw_1" localSheetId="13">#REF!</definedName>
    <definedName name="qqqqqw_1">#REF!</definedName>
    <definedName name="qw" localSheetId="25">#REF!</definedName>
    <definedName name="qw" localSheetId="36">#REF!</definedName>
    <definedName name="qw" localSheetId="2" hidden="1">{"via1",#N/A,TRUE,"general";"via2",#N/A,TRUE,"general";"via3",#N/A,TRUE,"general"}</definedName>
    <definedName name="qw" localSheetId="1">#REF!</definedName>
    <definedName name="qw" localSheetId="3">#REF!</definedName>
    <definedName name="qw" localSheetId="13">#REF!</definedName>
    <definedName name="qw">#REF!</definedName>
    <definedName name="qw_1" localSheetId="25">#REF!</definedName>
    <definedName name="qw_1" localSheetId="36">#REF!</definedName>
    <definedName name="qw_1" localSheetId="1">#REF!</definedName>
    <definedName name="qw_1" localSheetId="3">#REF!</definedName>
    <definedName name="qw_1" localSheetId="13">#REF!</definedName>
    <definedName name="qw_1">#REF!</definedName>
    <definedName name="qwdas2" localSheetId="25">#REF!</definedName>
    <definedName name="qwdas2" localSheetId="36">#REF!</definedName>
    <definedName name="qwdas2" localSheetId="2" hidden="1">{"via1",#N/A,TRUE,"general";"via2",#N/A,TRUE,"general";"via3",#N/A,TRUE,"general"}</definedName>
    <definedName name="qwdas2" localSheetId="1">#REF!</definedName>
    <definedName name="qwdas2" localSheetId="3">#REF!</definedName>
    <definedName name="qwdas2" localSheetId="13">#REF!</definedName>
    <definedName name="qwdas2">#REF!</definedName>
    <definedName name="qwdas2_1" localSheetId="25">#REF!</definedName>
    <definedName name="qwdas2_1" localSheetId="36">#REF!</definedName>
    <definedName name="qwdas2_1" localSheetId="1">#REF!</definedName>
    <definedName name="qwdas2_1" localSheetId="3">#REF!</definedName>
    <definedName name="qwdas2_1" localSheetId="13">#REF!</definedName>
    <definedName name="qwdas2_1">#REF!</definedName>
    <definedName name="qwe" localSheetId="2">#REF!</definedName>
    <definedName name="QWE" hidden="1">'[20]ETAPA 50 SMMLV'!#REF!</definedName>
    <definedName name="qweqe" localSheetId="25">#REF!</definedName>
    <definedName name="qweqe" localSheetId="36">#REF!</definedName>
    <definedName name="qweqe" localSheetId="2" hidden="1">{"TAB1",#N/A,TRUE,"GENERAL";"TAB2",#N/A,TRUE,"GENERAL";"TAB3",#N/A,TRUE,"GENERAL";"TAB4",#N/A,TRUE,"GENERAL";"TAB5",#N/A,TRUE,"GENERAL"}</definedName>
    <definedName name="qweqe" localSheetId="1">#REF!</definedName>
    <definedName name="qweqe" localSheetId="3">#REF!</definedName>
    <definedName name="qweqe" localSheetId="13">#REF!</definedName>
    <definedName name="qweqe">#REF!</definedName>
    <definedName name="qweqe_1" localSheetId="25">#REF!</definedName>
    <definedName name="qweqe_1" localSheetId="36">#REF!</definedName>
    <definedName name="qweqe_1" localSheetId="1">#REF!</definedName>
    <definedName name="qweqe_1" localSheetId="3">#REF!</definedName>
    <definedName name="qweqe_1" localSheetId="13">#REF!</definedName>
    <definedName name="qweqe_1">#REF!</definedName>
    <definedName name="qwqwqwj" localSheetId="25">#REF!</definedName>
    <definedName name="qwqwqwj" localSheetId="36">#REF!</definedName>
    <definedName name="qwqwqwj" localSheetId="2" hidden="1">{"TAB1",#N/A,TRUE,"GENERAL";"TAB2",#N/A,TRUE,"GENERAL";"TAB3",#N/A,TRUE,"GENERAL";"TAB4",#N/A,TRUE,"GENERAL";"TAB5",#N/A,TRUE,"GENERAL"}</definedName>
    <definedName name="qwqwqwj" localSheetId="1">#REF!</definedName>
    <definedName name="qwqwqwj" localSheetId="3">#REF!</definedName>
    <definedName name="qwqwqwj" localSheetId="13">#REF!</definedName>
    <definedName name="qwqwqwj">#REF!</definedName>
    <definedName name="qwqwqwj_1" localSheetId="25">#REF!</definedName>
    <definedName name="qwqwqwj_1" localSheetId="36">#REF!</definedName>
    <definedName name="qwqwqwj_1" localSheetId="1">#REF!</definedName>
    <definedName name="qwqwqwj_1" localSheetId="3">#REF!</definedName>
    <definedName name="qwqwqwj_1" localSheetId="13">#REF!</definedName>
    <definedName name="qwqwqwj_1">#REF!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#REF!</definedName>
    <definedName name="RAJON" localSheetId="25">#REF!</definedName>
    <definedName name="RAJON" localSheetId="36">#REF!</definedName>
    <definedName name="RAJON">#REF!</definedName>
    <definedName name="rata" localSheetId="25">#REF!</definedName>
    <definedName name="rata" localSheetId="36">#REF!</definedName>
    <definedName name="rata" localSheetId="1">#REF!</definedName>
    <definedName name="rata" localSheetId="3">#REF!</definedName>
    <definedName name="rata" localSheetId="13">#REF!</definedName>
    <definedName name="rata">#REF!</definedName>
    <definedName name="RBG" localSheetId="25">#REF!</definedName>
    <definedName name="RBG" localSheetId="36">#REF!</definedName>
    <definedName name="RBG" localSheetId="1">#REF!</definedName>
    <definedName name="RBG" localSheetId="3">#REF!</definedName>
    <definedName name="RBG" localSheetId="13">#REF!</definedName>
    <definedName name="RBG">#REF!</definedName>
    <definedName name="RDN" localSheetId="2">#REF!</definedName>
    <definedName name="RDN" localSheetId="16">[35]PRECIOS!$G$7</definedName>
    <definedName name="RDN">[65]Hoja1!$G$7</definedName>
    <definedName name="rds" localSheetId="25">#REF!</definedName>
    <definedName name="rds" localSheetId="36">#REF!</definedName>
    <definedName name="rds" localSheetId="2">#REF!</definedName>
    <definedName name="rds" localSheetId="1">#REF!</definedName>
    <definedName name="rds" localSheetId="3">#REF!</definedName>
    <definedName name="rds" localSheetId="13">#REF!</definedName>
    <definedName name="rds" localSheetId="16">#REF!</definedName>
    <definedName name="rds">#REF!</definedName>
    <definedName name="RECEBO" localSheetId="25">#REF!</definedName>
    <definedName name="RECEBO" localSheetId="36">#REF!</definedName>
    <definedName name="recebo" localSheetId="16">[39]Unitarios!$B$90</definedName>
    <definedName name="RECEBO">#REF!</definedName>
    <definedName name="RECO">#REF!</definedName>
    <definedName name="RECURSOS" localSheetId="2">#REF!</definedName>
    <definedName name="RECURSOS">'[171]REC-COD,'!$A$1:$D$962</definedName>
    <definedName name="RED" localSheetId="2">#REF!</definedName>
    <definedName name="RED">[158]C!$C$9</definedName>
    <definedName name="REG" localSheetId="16">'[149]Estado Resumen'!XFC1&gt;2.5</definedName>
    <definedName name="REG">'[148]Estado Resumen'!XFC1&gt;2.5</definedName>
    <definedName name="rege" localSheetId="25">#REF!</definedName>
    <definedName name="rege" localSheetId="36">#REF!</definedName>
    <definedName name="rege" localSheetId="2" hidden="1">{"TAB1",#N/A,TRUE,"GENERAL";"TAB2",#N/A,TRUE,"GENERAL";"TAB3",#N/A,TRUE,"GENERAL";"TAB4",#N/A,TRUE,"GENERAL";"TAB5",#N/A,TRUE,"GENERAL"}</definedName>
    <definedName name="rege" localSheetId="1">#REF!</definedName>
    <definedName name="rege" localSheetId="3">#REF!</definedName>
    <definedName name="rege" localSheetId="13">#REF!</definedName>
    <definedName name="rege">#REF!</definedName>
    <definedName name="rege_1" localSheetId="25">#REF!</definedName>
    <definedName name="rege_1" localSheetId="36">#REF!</definedName>
    <definedName name="rege_1" localSheetId="1">#REF!</definedName>
    <definedName name="rege_1" localSheetId="3">#REF!</definedName>
    <definedName name="rege_1" localSheetId="13">#REF!</definedName>
    <definedName name="rege_1">#REF!</definedName>
    <definedName name="Regional" localSheetId="25">#REF!</definedName>
    <definedName name="Regional" localSheetId="36">#REF!</definedName>
    <definedName name="regional" localSheetId="2">#REF!</definedName>
    <definedName name="Regional" localSheetId="1">#REF!</definedName>
    <definedName name="Regional" localSheetId="3">#REF!</definedName>
    <definedName name="Regional" localSheetId="13">#REF!</definedName>
    <definedName name="regional" localSheetId="16">[69]CARRETERAS!$A$2</definedName>
    <definedName name="Regional">#REF!</definedName>
    <definedName name="regiones">[41]Listado!$B$2:$B$9</definedName>
    <definedName name="registro1.2">[39]Unitarios!$B$87</definedName>
    <definedName name="regresd" localSheetId="25">#REF!</definedName>
    <definedName name="regresd" localSheetId="36">#REF!</definedName>
    <definedName name="regresd" localSheetId="2" hidden="1">{"TAB1",#N/A,TRUE,"GENERAL";"TAB2",#N/A,TRUE,"GENERAL";"TAB3",#N/A,TRUE,"GENERAL";"TAB4",#N/A,TRUE,"GENERAL";"TAB5",#N/A,TRUE,"GENERAL"}</definedName>
    <definedName name="regresd" localSheetId="1">#REF!</definedName>
    <definedName name="regresd" localSheetId="3">#REF!</definedName>
    <definedName name="regresd" localSheetId="13">#REF!</definedName>
    <definedName name="regresd">#REF!</definedName>
    <definedName name="regresd_1" localSheetId="25">#REF!</definedName>
    <definedName name="regresd_1" localSheetId="36">#REF!</definedName>
    <definedName name="regresd_1" localSheetId="1">#REF!</definedName>
    <definedName name="regresd_1" localSheetId="3">#REF!</definedName>
    <definedName name="regresd_1" localSheetId="13">#REF!</definedName>
    <definedName name="regresd_1">#REF!</definedName>
    <definedName name="regthio" localSheetId="25">#REF!</definedName>
    <definedName name="regthio" localSheetId="36">#REF!</definedName>
    <definedName name="regthio" localSheetId="2" hidden="1">{"TAB1",#N/A,TRUE,"GENERAL";"TAB2",#N/A,TRUE,"GENERAL";"TAB3",#N/A,TRUE,"GENERAL";"TAB4",#N/A,TRUE,"GENERAL";"TAB5",#N/A,TRUE,"GENERAL"}</definedName>
    <definedName name="regthio" localSheetId="1">#REF!</definedName>
    <definedName name="regthio" localSheetId="3">#REF!</definedName>
    <definedName name="regthio" localSheetId="13">#REF!</definedName>
    <definedName name="regthio">#REF!</definedName>
    <definedName name="regthio_1" localSheetId="25">#REF!</definedName>
    <definedName name="regthio_1" localSheetId="36">#REF!</definedName>
    <definedName name="regthio_1" localSheetId="1">#REF!</definedName>
    <definedName name="regthio_1" localSheetId="3">#REF!</definedName>
    <definedName name="regthio_1" localSheetId="13">#REF!</definedName>
    <definedName name="regthio_1">#REF!</definedName>
    <definedName name="REGULAR" localSheetId="16">'[151]ESTADO VÍA-CRIT.TECNICO'!XFC1&gt;2.5</definedName>
    <definedName name="REGULAR">'[150]ESTADO VÍA-CRIT.TECNICO'!XFC1&gt;2.5</definedName>
    <definedName name="REGULAR4006" localSheetId="25">#REF!</definedName>
    <definedName name="REGULAR4006" localSheetId="36">#REF!</definedName>
    <definedName name="REGULAR4006" localSheetId="1">#REF!</definedName>
    <definedName name="REGULAR4006" localSheetId="3">#REF!</definedName>
    <definedName name="REGULAR4006" localSheetId="13">#REF!</definedName>
    <definedName name="REGULAR4006">#REF!</definedName>
    <definedName name="REGULAR4006A" localSheetId="25">#REF!</definedName>
    <definedName name="REGULAR4006A" localSheetId="36">#REF!</definedName>
    <definedName name="REGULAR4006A" localSheetId="1">#REF!</definedName>
    <definedName name="REGULAR4006A" localSheetId="3">#REF!</definedName>
    <definedName name="REGULAR4006A" localSheetId="13">#REF!</definedName>
    <definedName name="REGULAR4006A">#REF!</definedName>
    <definedName name="REGULAR40CN01" localSheetId="25">#REF!</definedName>
    <definedName name="REGULAR40CN01" localSheetId="36">#REF!</definedName>
    <definedName name="REGULAR40CN01" localSheetId="1">#REF!</definedName>
    <definedName name="REGULAR40CN01" localSheetId="3">#REF!</definedName>
    <definedName name="REGULAR40CN01" localSheetId="13">#REF!</definedName>
    <definedName name="REGULAR40CN01">#REF!</definedName>
    <definedName name="REGULAR40CNA" localSheetId="25">#REF!</definedName>
    <definedName name="REGULAR40CNA" localSheetId="36">#REF!</definedName>
    <definedName name="REGULAR40CNA" localSheetId="1">#REF!</definedName>
    <definedName name="REGULAR40CNA" localSheetId="3">#REF!</definedName>
    <definedName name="REGULAR40CNA" localSheetId="13">#REF!</definedName>
    <definedName name="REGULAR40CNA">#REF!</definedName>
    <definedName name="REGULAR40CNB" localSheetId="25">#REF!</definedName>
    <definedName name="REGULAR40CNB" localSheetId="36">#REF!</definedName>
    <definedName name="REGULAR40CNB" localSheetId="1">#REF!</definedName>
    <definedName name="REGULAR40CNB" localSheetId="3">#REF!</definedName>
    <definedName name="REGULAR40CNB" localSheetId="13">#REF!</definedName>
    <definedName name="REGULAR40CNB">#REF!</definedName>
    <definedName name="REGULAR55CN01" localSheetId="25">#REF!</definedName>
    <definedName name="REGULAR55CN01" localSheetId="36">#REF!</definedName>
    <definedName name="REGULAR55CN01" localSheetId="1">#REF!</definedName>
    <definedName name="REGULAR55CN01" localSheetId="3">#REF!</definedName>
    <definedName name="REGULAR55CN01" localSheetId="13">#REF!</definedName>
    <definedName name="REGULAR55CN01">#REF!</definedName>
    <definedName name="REGULAR55CN03" localSheetId="25">#REF!</definedName>
    <definedName name="REGULAR55CN03" localSheetId="36">#REF!</definedName>
    <definedName name="REGULAR55CN03" localSheetId="1">#REF!</definedName>
    <definedName name="REGULAR55CN03" localSheetId="3">#REF!</definedName>
    <definedName name="REGULAR55CN03" localSheetId="13">#REF!</definedName>
    <definedName name="REGULAR55CN03">#REF!</definedName>
    <definedName name="REGULAR5607" localSheetId="25">#REF!</definedName>
    <definedName name="REGULAR5607" localSheetId="36">#REF!</definedName>
    <definedName name="REGULAR5607" localSheetId="1">#REF!</definedName>
    <definedName name="REGULAR5607" localSheetId="3">#REF!</definedName>
    <definedName name="REGULAR5607" localSheetId="13">#REF!</definedName>
    <definedName name="REGULAR5607">#REF!</definedName>
    <definedName name="REGULARAFIR5607" localSheetId="25">#REF!</definedName>
    <definedName name="REGULARAFIR5607" localSheetId="36">#REF!</definedName>
    <definedName name="REGULARAFIR5607" localSheetId="1">#REF!</definedName>
    <definedName name="REGULARAFIR5607" localSheetId="3">#REF!</definedName>
    <definedName name="REGULARAFIR5607" localSheetId="13">#REF!</definedName>
    <definedName name="REGULARAFIR5607">#REF!</definedName>
    <definedName name="REJHE" localSheetId="25">#REF!</definedName>
    <definedName name="REJHE" localSheetId="36">#REF!</definedName>
    <definedName name="REJHE" localSheetId="2" hidden="1">{"via1",#N/A,TRUE,"general";"via2",#N/A,TRUE,"general";"via3",#N/A,TRUE,"general"}</definedName>
    <definedName name="REJHE" localSheetId="1">#REF!</definedName>
    <definedName name="REJHE" localSheetId="3">#REF!</definedName>
    <definedName name="REJHE" localSheetId="13">#REF!</definedName>
    <definedName name="REJHE">#REF!</definedName>
    <definedName name="REJHE_1" localSheetId="25">#REF!</definedName>
    <definedName name="REJHE_1" localSheetId="36">#REF!</definedName>
    <definedName name="REJHE_1" localSheetId="1">#REF!</definedName>
    <definedName name="REJHE_1" localSheetId="3">#REF!</definedName>
    <definedName name="REJHE_1" localSheetId="13">#REF!</definedName>
    <definedName name="REJHE_1">#REF!</definedName>
    <definedName name="rejilla3">[39]Unitarios!$B$89</definedName>
    <definedName name="rell" localSheetId="25">#REF!</definedName>
    <definedName name="rell" localSheetId="36">#REF!</definedName>
    <definedName name="rell" localSheetId="2">#REF!</definedName>
    <definedName name="rell" localSheetId="1">#REF!</definedName>
    <definedName name="rell" localSheetId="3">#REF!</definedName>
    <definedName name="rell" localSheetId="13">#REF!</definedName>
    <definedName name="rell" localSheetId="16">#REF!</definedName>
    <definedName name="rell">#REF!</definedName>
    <definedName name="RELLENO_DE_BRECHAS_CON_MAT._SELEC._DE_LA_EXCV." localSheetId="25">#REF!</definedName>
    <definedName name="RELLENO_DE_BRECHAS_CON_MAT._SELEC._DE_LA_EXCV." localSheetId="36">#REF!</definedName>
    <definedName name="RELLENO_DE_BRECHAS_CON_MAT._SELEC._DE_LA_EXCV." localSheetId="1">#REF!</definedName>
    <definedName name="RELLENO_DE_BRECHAS_CON_MAT._SELEC._DE_LA_EXCV." localSheetId="3">#REF!</definedName>
    <definedName name="RELLENO_DE_BRECHAS_CON_MAT._SELEC._DE_LA_EXCV." localSheetId="13">#REF!</definedName>
    <definedName name="RELLENO_DE_BRECHAS_CON_MAT._SELEC._DE_LA_EXCV.">#REF!</definedName>
    <definedName name="RELLENO_MURO_MARGEN_IZQUIERDA_CON_RECEBO" localSheetId="25">#REF!</definedName>
    <definedName name="RELLENO_MURO_MARGEN_IZQUIERDA_CON_RECEBO" localSheetId="36">#REF!</definedName>
    <definedName name="RELLENO_MURO_MARGEN_IZQUIERDA_CON_RECEBO" localSheetId="1">#REF!</definedName>
    <definedName name="RELLENO_MURO_MARGEN_IZQUIERDA_CON_RECEBO" localSheetId="3">#REF!</definedName>
    <definedName name="RELLENO_MURO_MARGEN_IZQUIERDA_CON_RECEBO" localSheetId="13">#REF!</definedName>
    <definedName name="RELLENO_MURO_MARGEN_IZQUIERDA_CON_RECEBO">#REF!</definedName>
    <definedName name="RELLG" localSheetId="25">#REF!</definedName>
    <definedName name="RELLG" localSheetId="36">#REF!</definedName>
    <definedName name="RELLG" localSheetId="1">#REF!</definedName>
    <definedName name="RELLG" localSheetId="3">#REF!</definedName>
    <definedName name="RELLG" localSheetId="13">#REF!</definedName>
    <definedName name="RELLG">#REF!</definedName>
    <definedName name="REP" localSheetId="25">#REF!</definedName>
    <definedName name="REP" localSheetId="36">#REF!</definedName>
    <definedName name="REP" localSheetId="1">#REF!</definedName>
    <definedName name="REP" localSheetId="3">#REF!</definedName>
    <definedName name="REP" localSheetId="13">#REF!</definedName>
    <definedName name="REP">#REF!</definedName>
    <definedName name="Replanteo_topografico">#REF!</definedName>
    <definedName name="Reprelegal" localSheetId="2">#REF!</definedName>
    <definedName name="Reprelegal">'[84]FIRMAS y DATOS'!$B:$B</definedName>
    <definedName name="rer" localSheetId="25">#REF!</definedName>
    <definedName name="rer" localSheetId="36">#REF!</definedName>
    <definedName name="rer" localSheetId="2" hidden="1">{"via1",#N/A,TRUE,"general";"via2",#N/A,TRUE,"general";"via3",#N/A,TRUE,"general"}</definedName>
    <definedName name="rer" localSheetId="1">#REF!</definedName>
    <definedName name="rer" localSheetId="3">#REF!</definedName>
    <definedName name="rer" localSheetId="13">#REF!</definedName>
    <definedName name="rer">#REF!</definedName>
    <definedName name="rer_1" localSheetId="25">#REF!</definedName>
    <definedName name="rer_1" localSheetId="36">#REF!</definedName>
    <definedName name="rer_1" localSheetId="1">#REF!</definedName>
    <definedName name="rer_1" localSheetId="3">#REF!</definedName>
    <definedName name="rer_1" localSheetId="13">#REF!</definedName>
    <definedName name="rer_1">#REF!</definedName>
    <definedName name="rererw" localSheetId="25">#REF!</definedName>
    <definedName name="rererw" localSheetId="36">#REF!</definedName>
    <definedName name="rererw" localSheetId="2" hidden="1">{"TAB1",#N/A,TRUE,"GENERAL";"TAB2",#N/A,TRUE,"GENERAL";"TAB3",#N/A,TRUE,"GENERAL";"TAB4",#N/A,TRUE,"GENERAL";"TAB5",#N/A,TRUE,"GENERAL"}</definedName>
    <definedName name="rererw" localSheetId="1">#REF!</definedName>
    <definedName name="rererw" localSheetId="3">#REF!</definedName>
    <definedName name="rererw" localSheetId="13">#REF!</definedName>
    <definedName name="rererw">#REF!</definedName>
    <definedName name="rererw_1" localSheetId="25">#REF!</definedName>
    <definedName name="rererw_1" localSheetId="36">#REF!</definedName>
    <definedName name="rererw_1" localSheetId="1">#REF!</definedName>
    <definedName name="rererw_1" localSheetId="3">#REF!</definedName>
    <definedName name="rererw_1" localSheetId="13">#REF!</definedName>
    <definedName name="rererw_1">#REF!</definedName>
    <definedName name="RERERWE" localSheetId="25">#REF!</definedName>
    <definedName name="RERERWE" localSheetId="36">#REF!</definedName>
    <definedName name="RERERWE" localSheetId="1">#REF!</definedName>
    <definedName name="RERERWE" localSheetId="3">#REF!</definedName>
    <definedName name="RERERWE" localSheetId="13">#REF!</definedName>
    <definedName name="RERERWE">#REF!</definedName>
    <definedName name="rerg" localSheetId="25">#REF!</definedName>
    <definedName name="rerg" localSheetId="36">#REF!</definedName>
    <definedName name="rerg" localSheetId="2" hidden="1">{"TAB1",#N/A,TRUE,"GENERAL";"TAB2",#N/A,TRUE,"GENERAL";"TAB3",#N/A,TRUE,"GENERAL";"TAB4",#N/A,TRUE,"GENERAL";"TAB5",#N/A,TRUE,"GENERAL"}</definedName>
    <definedName name="rerg" localSheetId="1">#REF!</definedName>
    <definedName name="rerg" localSheetId="3">#REF!</definedName>
    <definedName name="rerg" localSheetId="13">#REF!</definedName>
    <definedName name="rerg">#REF!</definedName>
    <definedName name="rerg_1" localSheetId="25">#REF!</definedName>
    <definedName name="rerg_1" localSheetId="36">#REF!</definedName>
    <definedName name="rerg_1" localSheetId="1">#REF!</definedName>
    <definedName name="rerg_1" localSheetId="3">#REF!</definedName>
    <definedName name="rerg_1" localSheetId="13">#REF!</definedName>
    <definedName name="rerg_1">#REF!</definedName>
    <definedName name="rerrrrw" localSheetId="25">#REF!</definedName>
    <definedName name="rerrrrw" localSheetId="36">#REF!</definedName>
    <definedName name="rerrrrw" localSheetId="2" hidden="1">{"TAB1",#N/A,TRUE,"GENERAL";"TAB2",#N/A,TRUE,"GENERAL";"TAB3",#N/A,TRUE,"GENERAL";"TAB4",#N/A,TRUE,"GENERAL";"TAB5",#N/A,TRUE,"GENERAL"}</definedName>
    <definedName name="rerrrrw" localSheetId="1">#REF!</definedName>
    <definedName name="rerrrrw" localSheetId="3">#REF!</definedName>
    <definedName name="rerrrrw" localSheetId="13">#REF!</definedName>
    <definedName name="rerrrrw">#REF!</definedName>
    <definedName name="rerrrrw_1" localSheetId="25">#REF!</definedName>
    <definedName name="rerrrrw_1" localSheetId="36">#REF!</definedName>
    <definedName name="rerrrrw_1" localSheetId="1">#REF!</definedName>
    <definedName name="rerrrrw_1" localSheetId="3">#REF!</definedName>
    <definedName name="rerrrrw_1" localSheetId="13">#REF!</definedName>
    <definedName name="rerrrrw_1">#REF!</definedName>
    <definedName name="res_amazonas" localSheetId="25">#REF!</definedName>
    <definedName name="res_amazonas" localSheetId="36">#REF!</definedName>
    <definedName name="res_amazonas" localSheetId="1">#REF!</definedName>
    <definedName name="res_amazonas" localSheetId="3">#REF!</definedName>
    <definedName name="res_amazonas" localSheetId="13">#REF!</definedName>
    <definedName name="res_amazonas">#REF!</definedName>
    <definedName name="res_antioquia" localSheetId="25">#REF!</definedName>
    <definedName name="res_antioquia" localSheetId="36">#REF!</definedName>
    <definedName name="res_antioquia" localSheetId="1">#REF!</definedName>
    <definedName name="res_antioquia" localSheetId="3">#REF!</definedName>
    <definedName name="res_antioquia" localSheetId="13">#REF!</definedName>
    <definedName name="res_antioquia">#REF!</definedName>
    <definedName name="res_arauca" localSheetId="25">#REF!</definedName>
    <definedName name="res_arauca" localSheetId="36">#REF!</definedName>
    <definedName name="res_arauca" localSheetId="1">#REF!</definedName>
    <definedName name="res_arauca" localSheetId="3">#REF!</definedName>
    <definedName name="res_arauca" localSheetId="13">#REF!</definedName>
    <definedName name="res_arauca">#REF!</definedName>
    <definedName name="res_boyacá" localSheetId="25">#REF!</definedName>
    <definedName name="res_boyacá" localSheetId="36">#REF!</definedName>
    <definedName name="res_boyacá" localSheetId="1">#REF!</definedName>
    <definedName name="res_boyacá" localSheetId="3">#REF!</definedName>
    <definedName name="res_boyacá" localSheetId="13">#REF!</definedName>
    <definedName name="res_boyacá">#REF!</definedName>
    <definedName name="res_caldas" localSheetId="25">#REF!</definedName>
    <definedName name="res_caldas" localSheetId="36">#REF!</definedName>
    <definedName name="res_caldas" localSheetId="1">#REF!</definedName>
    <definedName name="res_caldas" localSheetId="3">#REF!</definedName>
    <definedName name="res_caldas" localSheetId="13">#REF!</definedName>
    <definedName name="res_caldas">#REF!</definedName>
    <definedName name="res_caquetá" localSheetId="25">#REF!</definedName>
    <definedName name="res_caquetá" localSheetId="36">#REF!</definedName>
    <definedName name="res_caquetá" localSheetId="1">#REF!</definedName>
    <definedName name="res_caquetá" localSheetId="3">#REF!</definedName>
    <definedName name="res_caquetá" localSheetId="13">#REF!</definedName>
    <definedName name="res_caquetá">#REF!</definedName>
    <definedName name="res_casanare" localSheetId="25">#REF!</definedName>
    <definedName name="res_casanare" localSheetId="36">#REF!</definedName>
    <definedName name="res_casanare" localSheetId="1">#REF!</definedName>
    <definedName name="res_casanare" localSheetId="3">#REF!</definedName>
    <definedName name="res_casanare" localSheetId="13">#REF!</definedName>
    <definedName name="res_casanare">#REF!</definedName>
    <definedName name="res_cauca" localSheetId="25">#REF!</definedName>
    <definedName name="res_cauca" localSheetId="36">#REF!</definedName>
    <definedName name="res_cauca" localSheetId="1">#REF!</definedName>
    <definedName name="res_cauca" localSheetId="3">#REF!</definedName>
    <definedName name="res_cauca" localSheetId="13">#REF!</definedName>
    <definedName name="res_cauca">#REF!</definedName>
    <definedName name="res_cesar" localSheetId="25">#REF!</definedName>
    <definedName name="res_cesar" localSheetId="36">#REF!</definedName>
    <definedName name="res_cesar" localSheetId="1">#REF!</definedName>
    <definedName name="res_cesar" localSheetId="3">#REF!</definedName>
    <definedName name="res_cesar" localSheetId="13">#REF!</definedName>
    <definedName name="res_cesar">#REF!</definedName>
    <definedName name="res_chocó" localSheetId="25">#REF!</definedName>
    <definedName name="res_chocó" localSheetId="36">#REF!</definedName>
    <definedName name="res_chocó" localSheetId="1">#REF!</definedName>
    <definedName name="res_chocó" localSheetId="3">#REF!</definedName>
    <definedName name="res_chocó" localSheetId="13">#REF!</definedName>
    <definedName name="res_chocó">#REF!</definedName>
    <definedName name="res_córdoba" localSheetId="25">#REF!</definedName>
    <definedName name="res_córdoba" localSheetId="36">#REF!</definedName>
    <definedName name="res_córdoba" localSheetId="1">#REF!</definedName>
    <definedName name="res_córdoba" localSheetId="3">#REF!</definedName>
    <definedName name="res_córdoba" localSheetId="13">#REF!</definedName>
    <definedName name="res_córdoba">#REF!</definedName>
    <definedName name="res_guainía" localSheetId="25">#REF!</definedName>
    <definedName name="res_guainía" localSheetId="36">#REF!</definedName>
    <definedName name="res_guainía" localSheetId="1">#REF!</definedName>
    <definedName name="res_guainía" localSheetId="3">#REF!</definedName>
    <definedName name="res_guainía" localSheetId="13">#REF!</definedName>
    <definedName name="res_guainía">#REF!</definedName>
    <definedName name="res_guajira" localSheetId="25">#REF!</definedName>
    <definedName name="res_guajira" localSheetId="36">#REF!</definedName>
    <definedName name="res_guajira" localSheetId="1">#REF!</definedName>
    <definedName name="res_guajira" localSheetId="3">#REF!</definedName>
    <definedName name="res_guajira" localSheetId="13">#REF!</definedName>
    <definedName name="res_guajira">#REF!</definedName>
    <definedName name="res_guaviare" localSheetId="25">#REF!</definedName>
    <definedName name="res_guaviare" localSheetId="36">#REF!</definedName>
    <definedName name="res_guaviare" localSheetId="1">#REF!</definedName>
    <definedName name="res_guaviare" localSheetId="3">#REF!</definedName>
    <definedName name="res_guaviare" localSheetId="13">#REF!</definedName>
    <definedName name="res_guaviare">#REF!</definedName>
    <definedName name="res_huila" localSheetId="25">#REF!</definedName>
    <definedName name="res_huila" localSheetId="36">#REF!</definedName>
    <definedName name="res_huila" localSheetId="1">#REF!</definedName>
    <definedName name="res_huila" localSheetId="3">#REF!</definedName>
    <definedName name="res_huila" localSheetId="13">#REF!</definedName>
    <definedName name="res_huila">#REF!</definedName>
    <definedName name="res_magdalena" localSheetId="25">#REF!</definedName>
    <definedName name="res_magdalena" localSheetId="36">#REF!</definedName>
    <definedName name="res_magdalena" localSheetId="1">#REF!</definedName>
    <definedName name="res_magdalena" localSheetId="3">#REF!</definedName>
    <definedName name="res_magdalena" localSheetId="13">#REF!</definedName>
    <definedName name="res_magdalena">#REF!</definedName>
    <definedName name="res_meta" localSheetId="25">#REF!</definedName>
    <definedName name="res_meta" localSheetId="36">#REF!</definedName>
    <definedName name="res_meta" localSheetId="1">#REF!</definedName>
    <definedName name="res_meta" localSheetId="3">#REF!</definedName>
    <definedName name="res_meta" localSheetId="13">#REF!</definedName>
    <definedName name="res_meta">#REF!</definedName>
    <definedName name="res_nariño" localSheetId="25">#REF!</definedName>
    <definedName name="res_nariño" localSheetId="36">#REF!</definedName>
    <definedName name="res_nariño" localSheetId="1">#REF!</definedName>
    <definedName name="res_nariño" localSheetId="3">#REF!</definedName>
    <definedName name="res_nariño" localSheetId="13">#REF!</definedName>
    <definedName name="res_nariño">#REF!</definedName>
    <definedName name="res_ntesantander" localSheetId="25">#REF!</definedName>
    <definedName name="res_ntesantander" localSheetId="36">#REF!</definedName>
    <definedName name="res_ntesantander" localSheetId="1">#REF!</definedName>
    <definedName name="res_ntesantander" localSheetId="3">#REF!</definedName>
    <definedName name="res_ntesantander" localSheetId="13">#REF!</definedName>
    <definedName name="res_ntesantander">#REF!</definedName>
    <definedName name="res_putumayo" localSheetId="25">#REF!</definedName>
    <definedName name="res_putumayo" localSheetId="36">#REF!</definedName>
    <definedName name="res_putumayo" localSheetId="1">#REF!</definedName>
    <definedName name="res_putumayo" localSheetId="3">#REF!</definedName>
    <definedName name="res_putumayo" localSheetId="13">#REF!</definedName>
    <definedName name="res_putumayo">#REF!</definedName>
    <definedName name="res_risaralda" localSheetId="25">#REF!</definedName>
    <definedName name="res_risaralda" localSheetId="36">#REF!</definedName>
    <definedName name="res_risaralda" localSheetId="1">#REF!</definedName>
    <definedName name="res_risaralda" localSheetId="3">#REF!</definedName>
    <definedName name="res_risaralda" localSheetId="13">#REF!</definedName>
    <definedName name="res_risaralda">#REF!</definedName>
    <definedName name="res_santander" localSheetId="25">#REF!</definedName>
    <definedName name="res_santander" localSheetId="36">#REF!</definedName>
    <definedName name="res_santander" localSheetId="1">#REF!</definedName>
    <definedName name="res_santander" localSheetId="3">#REF!</definedName>
    <definedName name="res_santander" localSheetId="13">#REF!</definedName>
    <definedName name="res_santander">#REF!</definedName>
    <definedName name="res_sucre" localSheetId="25">#REF!</definedName>
    <definedName name="res_sucre" localSheetId="36">#REF!</definedName>
    <definedName name="res_sucre" localSheetId="1">#REF!</definedName>
    <definedName name="res_sucre" localSheetId="3">#REF!</definedName>
    <definedName name="res_sucre" localSheetId="13">#REF!</definedName>
    <definedName name="res_sucre">#REF!</definedName>
    <definedName name="res_tolima" localSheetId="25">#REF!</definedName>
    <definedName name="res_tolima" localSheetId="36">#REF!</definedName>
    <definedName name="res_tolima" localSheetId="1">#REF!</definedName>
    <definedName name="res_tolima" localSheetId="3">#REF!</definedName>
    <definedName name="res_tolima" localSheetId="13">#REF!</definedName>
    <definedName name="res_tolima">#REF!</definedName>
    <definedName name="res_valle" localSheetId="25">#REF!</definedName>
    <definedName name="res_valle" localSheetId="36">#REF!</definedName>
    <definedName name="res_valle" localSheetId="1">#REF!</definedName>
    <definedName name="res_valle" localSheetId="3">#REF!</definedName>
    <definedName name="res_valle" localSheetId="13">#REF!</definedName>
    <definedName name="res_valle">#REF!</definedName>
    <definedName name="res_vaupés" localSheetId="25">#REF!</definedName>
    <definedName name="res_vaupés" localSheetId="36">#REF!</definedName>
    <definedName name="res_vaupés" localSheetId="1">#REF!</definedName>
    <definedName name="res_vaupés" localSheetId="3">#REF!</definedName>
    <definedName name="res_vaupés" localSheetId="13">#REF!</definedName>
    <definedName name="res_vaupés">#REF!</definedName>
    <definedName name="res_vichada" localSheetId="25">#REF!</definedName>
    <definedName name="res_vichada" localSheetId="36">#REF!</definedName>
    <definedName name="res_vichada" localSheetId="1">#REF!</definedName>
    <definedName name="res_vichada" localSheetId="3">#REF!</definedName>
    <definedName name="res_vichada" localSheetId="13">#REF!</definedName>
    <definedName name="res_vichada">#REF!</definedName>
    <definedName name="residente" localSheetId="2">#REF!</definedName>
    <definedName name="residente">'[69]GENERALIDADES '!$E$9</definedName>
    <definedName name="Resistenciaconductor" localSheetId="25">[94]Modelo!#REF!</definedName>
    <definedName name="Resistenciaconductor" localSheetId="36">[94]Modelo!#REF!</definedName>
    <definedName name="Resistenciaconductor" localSheetId="17">[95]Modelo!#REF!</definedName>
    <definedName name="Resistenciaconductor" localSheetId="18">[95]Modelo!#REF!</definedName>
    <definedName name="Resistenciaconductor" localSheetId="19">[95]Modelo!#REF!</definedName>
    <definedName name="Resistenciaconductor" localSheetId="14">[95]Modelo!#REF!</definedName>
    <definedName name="Resistenciaconductor" localSheetId="15">[95]Modelo!#REF!</definedName>
    <definedName name="Resistenciaconductor" localSheetId="16">[94]Modelo!#REF!</definedName>
    <definedName name="Resistenciaconductor">[94]Modelo!#REF!</definedName>
    <definedName name="Responsable">#REF!</definedName>
    <definedName name="RESUM" localSheetId="2">#REF!</definedName>
    <definedName name="RESUM" localSheetId="16">'[53]1'!#REF!</definedName>
    <definedName name="RESUM">'[53]1'!#REF!</definedName>
    <definedName name="resum2" localSheetId="2">#REF!</definedName>
    <definedName name="resum2">'[36]PU (2)'!#REF!</definedName>
    <definedName name="RETIROV" localSheetId="25">#REF!</definedName>
    <definedName name="RETIROV" localSheetId="36">#REF!</definedName>
    <definedName name="RETIROV" localSheetId="1">#REF!</definedName>
    <definedName name="RETIROV" localSheetId="3">#REF!</definedName>
    <definedName name="RETIROV" localSheetId="13">#REF!</definedName>
    <definedName name="RETIROV">#REF!</definedName>
    <definedName name="RETRO" localSheetId="25">#REF!</definedName>
    <definedName name="RETRO" localSheetId="36">#REF!</definedName>
    <definedName name="RETRO" localSheetId="1">#REF!</definedName>
    <definedName name="RETRO" localSheetId="3">#REF!</definedName>
    <definedName name="RETRO" localSheetId="13">#REF!</definedName>
    <definedName name="retro" localSheetId="16">#REF!</definedName>
    <definedName name="RETRO">#REF!</definedName>
    <definedName name="RETTRE" localSheetId="25">#REF!</definedName>
    <definedName name="RETTRE" localSheetId="36">#REF!</definedName>
    <definedName name="RETTRE" localSheetId="2" hidden="1">{"via1",#N/A,TRUE,"general";"via2",#N/A,TRUE,"general";"via3",#N/A,TRUE,"general"}</definedName>
    <definedName name="RETTRE" localSheetId="1">#REF!</definedName>
    <definedName name="RETTRE" localSheetId="3">#REF!</definedName>
    <definedName name="RETTRE" localSheetId="13">#REF!</definedName>
    <definedName name="RETTRE">#REF!</definedName>
    <definedName name="RETTRE_1" localSheetId="25">#REF!</definedName>
    <definedName name="RETTRE_1" localSheetId="36">#REF!</definedName>
    <definedName name="RETTRE_1" localSheetId="1">#REF!</definedName>
    <definedName name="RETTRE_1" localSheetId="3">#REF!</definedName>
    <definedName name="RETTRE_1" localSheetId="13">#REF!</definedName>
    <definedName name="RETTRE_1">#REF!</definedName>
    <definedName name="rety" localSheetId="25">#REF!</definedName>
    <definedName name="rety" localSheetId="36">#REF!</definedName>
    <definedName name="rety" localSheetId="2" hidden="1">{"TAB1",#N/A,TRUE,"GENERAL";"TAB2",#N/A,TRUE,"GENERAL";"TAB3",#N/A,TRUE,"GENERAL";"TAB4",#N/A,TRUE,"GENERAL";"TAB5",#N/A,TRUE,"GENERAL"}</definedName>
    <definedName name="rety" localSheetId="1">#REF!</definedName>
    <definedName name="rety" localSheetId="3">#REF!</definedName>
    <definedName name="rety" localSheetId="13">#REF!</definedName>
    <definedName name="rety">#REF!</definedName>
    <definedName name="rety_1" localSheetId="25">#REF!</definedName>
    <definedName name="rety_1" localSheetId="36">#REF!</definedName>
    <definedName name="rety_1" localSheetId="1">#REF!</definedName>
    <definedName name="rety_1" localSheetId="3">#REF!</definedName>
    <definedName name="rety_1" localSheetId="13">#REF!</definedName>
    <definedName name="rety_1">#REF!</definedName>
    <definedName name="revisar" localSheetId="25">#REF!</definedName>
    <definedName name="revisar" localSheetId="36">#REF!</definedName>
    <definedName name="revisar" localSheetId="1">#REF!</definedName>
    <definedName name="revisar" localSheetId="3">#REF!</definedName>
    <definedName name="revisar" localSheetId="13">#REF!</definedName>
    <definedName name="revisar">#REF!</definedName>
    <definedName name="rewfreg" localSheetId="25">#REF!</definedName>
    <definedName name="rewfreg" localSheetId="36">#REF!</definedName>
    <definedName name="rewfreg" localSheetId="2" hidden="1">{"via1",#N/A,TRUE,"general";"via2",#N/A,TRUE,"general";"via3",#N/A,TRUE,"general"}</definedName>
    <definedName name="rewfreg" localSheetId="1">#REF!</definedName>
    <definedName name="rewfreg" localSheetId="3">#REF!</definedName>
    <definedName name="rewfreg" localSheetId="13">#REF!</definedName>
    <definedName name="rewfreg">#REF!</definedName>
    <definedName name="rewfreg_1" localSheetId="25">#REF!</definedName>
    <definedName name="rewfreg_1" localSheetId="36">#REF!</definedName>
    <definedName name="rewfreg_1" localSheetId="1">#REF!</definedName>
    <definedName name="rewfreg_1" localSheetId="3">#REF!</definedName>
    <definedName name="rewfreg_1" localSheetId="13">#REF!</definedName>
    <definedName name="rewfreg_1">#REF!</definedName>
    <definedName name="rewr" localSheetId="25">#REF!</definedName>
    <definedName name="rewr" localSheetId="36">#REF!</definedName>
    <definedName name="rewr" localSheetId="2" hidden="1">{"via1",#N/A,TRUE,"general";"via2",#N/A,TRUE,"general";"via3",#N/A,TRUE,"general"}</definedName>
    <definedName name="rewr" localSheetId="1">#REF!</definedName>
    <definedName name="rewr" localSheetId="3">#REF!</definedName>
    <definedName name="rewr" localSheetId="13">#REF!</definedName>
    <definedName name="rewr">#REF!</definedName>
    <definedName name="rewr_1" localSheetId="25">#REF!</definedName>
    <definedName name="rewr_1" localSheetId="36">#REF!</definedName>
    <definedName name="rewr_1" localSheetId="1">#REF!</definedName>
    <definedName name="rewr_1" localSheetId="3">#REF!</definedName>
    <definedName name="rewr_1" localSheetId="13">#REF!</definedName>
    <definedName name="rewr_1">#REF!</definedName>
    <definedName name="REWWER" localSheetId="25">#REF!</definedName>
    <definedName name="REWWER" localSheetId="36">#REF!</definedName>
    <definedName name="REWWER" localSheetId="2" hidden="1">{"TAB1",#N/A,TRUE,"GENERAL";"TAB2",#N/A,TRUE,"GENERAL";"TAB3",#N/A,TRUE,"GENERAL";"TAB4",#N/A,TRUE,"GENERAL";"TAB5",#N/A,TRUE,"GENERAL"}</definedName>
    <definedName name="REWWER" localSheetId="1">#REF!</definedName>
    <definedName name="REWWER" localSheetId="3">#REF!</definedName>
    <definedName name="REWWER" localSheetId="13">#REF!</definedName>
    <definedName name="REWWER">#REF!</definedName>
    <definedName name="REWWER_1" localSheetId="25">#REF!</definedName>
    <definedName name="REWWER_1" localSheetId="36">#REF!</definedName>
    <definedName name="REWWER_1" localSheetId="1">#REF!</definedName>
    <definedName name="REWWER_1" localSheetId="3">#REF!</definedName>
    <definedName name="REWWER_1" localSheetId="13">#REF!</definedName>
    <definedName name="REWWER_1">#REF!</definedName>
    <definedName name="reyepoi" localSheetId="25">#REF!</definedName>
    <definedName name="reyepoi" localSheetId="36">#REF!</definedName>
    <definedName name="reyepoi" localSheetId="2" hidden="1">{"TAB1",#N/A,TRUE,"GENERAL";"TAB2",#N/A,TRUE,"GENERAL";"TAB3",#N/A,TRUE,"GENERAL";"TAB4",#N/A,TRUE,"GENERAL";"TAB5",#N/A,TRUE,"GENERAL"}</definedName>
    <definedName name="reyepoi" localSheetId="1">#REF!</definedName>
    <definedName name="reyepoi" localSheetId="3">#REF!</definedName>
    <definedName name="reyepoi" localSheetId="13">#REF!</definedName>
    <definedName name="reyepoi">#REF!</definedName>
    <definedName name="reyepoi_1" localSheetId="25">#REF!</definedName>
    <definedName name="reyepoi_1" localSheetId="36">#REF!</definedName>
    <definedName name="reyepoi_1" localSheetId="1">#REF!</definedName>
    <definedName name="reyepoi_1" localSheetId="3">#REF!</definedName>
    <definedName name="reyepoi_1" localSheetId="13">#REF!</definedName>
    <definedName name="reyepoi_1">#REF!</definedName>
    <definedName name="reyety" localSheetId="25">#REF!</definedName>
    <definedName name="reyety" localSheetId="36">#REF!</definedName>
    <definedName name="reyety" localSheetId="2" hidden="1">{"via1",#N/A,TRUE,"general";"via2",#N/A,TRUE,"general";"via3",#N/A,TRUE,"general"}</definedName>
    <definedName name="reyety" localSheetId="1">#REF!</definedName>
    <definedName name="reyety" localSheetId="3">#REF!</definedName>
    <definedName name="reyety" localSheetId="13">#REF!</definedName>
    <definedName name="reyety">#REF!</definedName>
    <definedName name="reyety_1" localSheetId="25">#REF!</definedName>
    <definedName name="reyety_1" localSheetId="36">#REF!</definedName>
    <definedName name="reyety_1" localSheetId="1">#REF!</definedName>
    <definedName name="reyety_1" localSheetId="3">#REF!</definedName>
    <definedName name="reyety_1" localSheetId="13">#REF!</definedName>
    <definedName name="reyety_1">#REF!</definedName>
    <definedName name="reyty" localSheetId="25">#REF!</definedName>
    <definedName name="reyty" localSheetId="36">#REF!</definedName>
    <definedName name="reyty" localSheetId="2" hidden="1">{"via1",#N/A,TRUE,"general";"via2",#N/A,TRUE,"general";"via3",#N/A,TRUE,"general"}</definedName>
    <definedName name="reyty" localSheetId="1">#REF!</definedName>
    <definedName name="reyty" localSheetId="3">#REF!</definedName>
    <definedName name="reyty" localSheetId="13">#REF!</definedName>
    <definedName name="reyty">#REF!</definedName>
    <definedName name="reyty_1" localSheetId="25">#REF!</definedName>
    <definedName name="reyty_1" localSheetId="36">#REF!</definedName>
    <definedName name="reyty_1" localSheetId="1">#REF!</definedName>
    <definedName name="reyty_1" localSheetId="3">#REF!</definedName>
    <definedName name="reyty_1" localSheetId="13">#REF!</definedName>
    <definedName name="reyty_1">#REF!</definedName>
    <definedName name="reyyt" localSheetId="25">#REF!</definedName>
    <definedName name="reyyt" localSheetId="36">#REF!</definedName>
    <definedName name="reyyt" localSheetId="2" hidden="1">{"via1",#N/A,TRUE,"general";"via2",#N/A,TRUE,"general";"via3",#N/A,TRUE,"general"}</definedName>
    <definedName name="reyyt" localSheetId="1">#REF!</definedName>
    <definedName name="reyyt" localSheetId="3">#REF!</definedName>
    <definedName name="reyyt" localSheetId="13">#REF!</definedName>
    <definedName name="reyyt">#REF!</definedName>
    <definedName name="reyyt_1" localSheetId="25">#REF!</definedName>
    <definedName name="reyyt_1" localSheetId="36">#REF!</definedName>
    <definedName name="reyyt_1" localSheetId="1">#REF!</definedName>
    <definedName name="reyyt_1" localSheetId="3">#REF!</definedName>
    <definedName name="reyyt_1" localSheetId="13">#REF!</definedName>
    <definedName name="reyyt_1">#REF!</definedName>
    <definedName name="RF">#REF!</definedName>
    <definedName name="rfhnhjyu" localSheetId="25">#REF!</definedName>
    <definedName name="rfhnhjyu" localSheetId="36">#REF!</definedName>
    <definedName name="rfhnhjyu" localSheetId="2" hidden="1">{"TAB1",#N/A,TRUE,"GENERAL";"TAB2",#N/A,TRUE,"GENERAL";"TAB3",#N/A,TRUE,"GENERAL";"TAB4",#N/A,TRUE,"GENERAL";"TAB5",#N/A,TRUE,"GENERAL"}</definedName>
    <definedName name="rfhnhjyu" localSheetId="1">#REF!</definedName>
    <definedName name="rfhnhjyu" localSheetId="3">#REF!</definedName>
    <definedName name="rfhnhjyu" localSheetId="13">#REF!</definedName>
    <definedName name="rfhnhjyu">#REF!</definedName>
    <definedName name="rfhnhjyu_1" localSheetId="25">#REF!</definedName>
    <definedName name="rfhnhjyu_1" localSheetId="36">#REF!</definedName>
    <definedName name="rfhnhjyu_1" localSheetId="1">#REF!</definedName>
    <definedName name="rfhnhjyu_1" localSheetId="3">#REF!</definedName>
    <definedName name="rfhnhjyu_1" localSheetId="13">#REF!</definedName>
    <definedName name="rfhnhjyu_1">#REF!</definedName>
    <definedName name="rfref" localSheetId="25">#REF!</definedName>
    <definedName name="rfref" localSheetId="36">#REF!</definedName>
    <definedName name="rfref" localSheetId="1">#REF!</definedName>
    <definedName name="rfref" localSheetId="3">#REF!</definedName>
    <definedName name="rfref" localSheetId="13">#REF!</definedName>
    <definedName name="rfref">#REF!</definedName>
    <definedName name="rfrf" localSheetId="25">#REF!</definedName>
    <definedName name="rfrf" localSheetId="36">#REF!</definedName>
    <definedName name="rfrf" localSheetId="2" hidden="1">{"via1",#N/A,TRUE,"general";"via2",#N/A,TRUE,"general";"via3",#N/A,TRUE,"general"}</definedName>
    <definedName name="rfrf" localSheetId="1">#REF!</definedName>
    <definedName name="rfrf" localSheetId="3">#REF!</definedName>
    <definedName name="rfrf" localSheetId="13">#REF!</definedName>
    <definedName name="rfrf">#REF!</definedName>
    <definedName name="rfrf_1" localSheetId="25">#REF!</definedName>
    <definedName name="rfrf_1" localSheetId="36">#REF!</definedName>
    <definedName name="rfrf_1" localSheetId="1">#REF!</definedName>
    <definedName name="rfrf_1" localSheetId="3">#REF!</definedName>
    <definedName name="rfrf_1" localSheetId="13">#REF!</definedName>
    <definedName name="rfrf_1">#REF!</definedName>
    <definedName name="rge" localSheetId="25">#REF!</definedName>
    <definedName name="rge" localSheetId="36">#REF!</definedName>
    <definedName name="rge" localSheetId="2" hidden="1">{"via1",#N/A,TRUE,"general";"via2",#N/A,TRUE,"general";"via3",#N/A,TRUE,"general"}</definedName>
    <definedName name="rge" localSheetId="1">#REF!</definedName>
    <definedName name="rge" localSheetId="3">#REF!</definedName>
    <definedName name="rge" localSheetId="13">#REF!</definedName>
    <definedName name="rge">#REF!</definedName>
    <definedName name="rge_1" localSheetId="25">#REF!</definedName>
    <definedName name="rge_1" localSheetId="36">#REF!</definedName>
    <definedName name="rge_1" localSheetId="1">#REF!</definedName>
    <definedName name="rge_1" localSheetId="3">#REF!</definedName>
    <definedName name="rge_1" localSheetId="13">#REF!</definedName>
    <definedName name="rge_1">#REF!</definedName>
    <definedName name="rgegg" localSheetId="25">#REF!</definedName>
    <definedName name="rgegg" localSheetId="36">#REF!</definedName>
    <definedName name="rgegg" localSheetId="2" hidden="1">{"via1",#N/A,TRUE,"general";"via2",#N/A,TRUE,"general";"via3",#N/A,TRUE,"general"}</definedName>
    <definedName name="rgegg" localSheetId="1">#REF!</definedName>
    <definedName name="rgegg" localSheetId="3">#REF!</definedName>
    <definedName name="rgegg" localSheetId="13">#REF!</definedName>
    <definedName name="rgegg">#REF!</definedName>
    <definedName name="rgegg_1" localSheetId="25">#REF!</definedName>
    <definedName name="rgegg_1" localSheetId="36">#REF!</definedName>
    <definedName name="rgegg_1" localSheetId="1">#REF!</definedName>
    <definedName name="rgegg_1" localSheetId="3">#REF!</definedName>
    <definedName name="rgegg_1" localSheetId="13">#REF!</definedName>
    <definedName name="rgegg_1">#REF!</definedName>
    <definedName name="RH">[92]RH!$A:$E</definedName>
    <definedName name="rhh" localSheetId="25">#REF!</definedName>
    <definedName name="rhh" localSheetId="36">#REF!</definedName>
    <definedName name="rhh" localSheetId="2" hidden="1">{"TAB1",#N/A,TRUE,"GENERAL";"TAB2",#N/A,TRUE,"GENERAL";"TAB3",#N/A,TRUE,"GENERAL";"TAB4",#N/A,TRUE,"GENERAL";"TAB5",#N/A,TRUE,"GENERAL"}</definedName>
    <definedName name="rhh" localSheetId="1">#REF!</definedName>
    <definedName name="rhh" localSheetId="3">#REF!</definedName>
    <definedName name="rhh" localSheetId="13">#REF!</definedName>
    <definedName name="rhh">#REF!</definedName>
    <definedName name="rhh_1" localSheetId="25">#REF!</definedName>
    <definedName name="rhh_1" localSheetId="36">#REF!</definedName>
    <definedName name="rhh_1" localSheetId="1">#REF!</definedName>
    <definedName name="rhh_1" localSheetId="3">#REF!</definedName>
    <definedName name="rhh_1" localSheetId="13">#REF!</definedName>
    <definedName name="rhh_1">#REF!</definedName>
    <definedName name="rhrtd" localSheetId="25">#REF!</definedName>
    <definedName name="rhrtd" localSheetId="36">#REF!</definedName>
    <definedName name="rhrtd" localSheetId="2" hidden="1">{"TAB1",#N/A,TRUE,"GENERAL";"TAB2",#N/A,TRUE,"GENERAL";"TAB3",#N/A,TRUE,"GENERAL";"TAB4",#N/A,TRUE,"GENERAL";"TAB5",#N/A,TRUE,"GENERAL"}</definedName>
    <definedName name="rhrtd" localSheetId="1">#REF!</definedName>
    <definedName name="rhrtd" localSheetId="3">#REF!</definedName>
    <definedName name="rhrtd" localSheetId="13">#REF!</definedName>
    <definedName name="rhrtd">#REF!</definedName>
    <definedName name="rhrtd_1" localSheetId="25">#REF!</definedName>
    <definedName name="rhrtd_1" localSheetId="36">#REF!</definedName>
    <definedName name="rhrtd_1" localSheetId="1">#REF!</definedName>
    <definedName name="rhrtd_1" localSheetId="3">#REF!</definedName>
    <definedName name="rhrtd_1" localSheetId="13">#REF!</definedName>
    <definedName name="rhrtd_1">#REF!</definedName>
    <definedName name="rhtry" localSheetId="25">#REF!</definedName>
    <definedName name="rhtry" localSheetId="36">#REF!</definedName>
    <definedName name="rhtry" localSheetId="2" hidden="1">{"TAB1",#N/A,TRUE,"GENERAL";"TAB2",#N/A,TRUE,"GENERAL";"TAB3",#N/A,TRUE,"GENERAL";"TAB4",#N/A,TRUE,"GENERAL";"TAB5",#N/A,TRUE,"GENERAL"}</definedName>
    <definedName name="rhtry" localSheetId="1">#REF!</definedName>
    <definedName name="rhtry" localSheetId="3">#REF!</definedName>
    <definedName name="rhtry" localSheetId="13">#REF!</definedName>
    <definedName name="rhtry">#REF!</definedName>
    <definedName name="rhtry_1" localSheetId="25">#REF!</definedName>
    <definedName name="rhtry_1" localSheetId="36">#REF!</definedName>
    <definedName name="rhtry_1" localSheetId="1">#REF!</definedName>
    <definedName name="rhtry_1" localSheetId="3">#REF!</definedName>
    <definedName name="rhtry_1" localSheetId="13">#REF!</definedName>
    <definedName name="rhtry_1">#REF!</definedName>
    <definedName name="RHTYGKH" localSheetId="16">#REF!</definedName>
    <definedName name="RHTYGKH">#REF!</definedName>
    <definedName name="rj" localSheetId="25">#REF!</definedName>
    <definedName name="rj" localSheetId="36">#REF!</definedName>
    <definedName name="rj" localSheetId="2" hidden="1">{"TAB1",#N/A,TRUE,"GENERAL";"TAB2",#N/A,TRUE,"GENERAL";"TAB3",#N/A,TRUE,"GENERAL";"TAB4",#N/A,TRUE,"GENERAL";"TAB5",#N/A,TRUE,"GENERAL"}</definedName>
    <definedName name="rj" localSheetId="1">#REF!</definedName>
    <definedName name="rj" localSheetId="3">#REF!</definedName>
    <definedName name="rj" localSheetId="13">#REF!</definedName>
    <definedName name="rj">#REF!</definedName>
    <definedName name="rj_1" localSheetId="25">#REF!</definedName>
    <definedName name="rj_1" localSheetId="36">#REF!</definedName>
    <definedName name="rj_1" localSheetId="1">#REF!</definedName>
    <definedName name="rj_1" localSheetId="3">#REF!</definedName>
    <definedName name="rj_1" localSheetId="13">#REF!</definedName>
    <definedName name="rj_1">#REF!</definedName>
    <definedName name="rjjth" localSheetId="25">#REF!</definedName>
    <definedName name="rjjth" localSheetId="36">#REF!</definedName>
    <definedName name="rjjth" localSheetId="2" hidden="1">{"TAB1",#N/A,TRUE,"GENERAL";"TAB2",#N/A,TRUE,"GENERAL";"TAB3",#N/A,TRUE,"GENERAL";"TAB4",#N/A,TRUE,"GENERAL";"TAB5",#N/A,TRUE,"GENERAL"}</definedName>
    <definedName name="rjjth" localSheetId="1">#REF!</definedName>
    <definedName name="rjjth" localSheetId="3">#REF!</definedName>
    <definedName name="rjjth" localSheetId="13">#REF!</definedName>
    <definedName name="rjjth">#REF!</definedName>
    <definedName name="rjjth_1" localSheetId="25">#REF!</definedName>
    <definedName name="rjjth_1" localSheetId="36">#REF!</definedName>
    <definedName name="rjjth_1" localSheetId="1">#REF!</definedName>
    <definedName name="rjjth_1" localSheetId="3">#REF!</definedName>
    <definedName name="rjjth_1" localSheetId="13">#REF!</definedName>
    <definedName name="rjjth_1">#REF!</definedName>
    <definedName name="rjy" localSheetId="25">#REF!</definedName>
    <definedName name="rjy" localSheetId="36">#REF!</definedName>
    <definedName name="rjy" localSheetId="2" hidden="1">{"via1",#N/A,TRUE,"general";"via2",#N/A,TRUE,"general";"via3",#N/A,TRUE,"general"}</definedName>
    <definedName name="rjy" localSheetId="1">#REF!</definedName>
    <definedName name="rjy" localSheetId="3">#REF!</definedName>
    <definedName name="rjy" localSheetId="13">#REF!</definedName>
    <definedName name="rjy">#REF!</definedName>
    <definedName name="rjy_1" localSheetId="25">#REF!</definedName>
    <definedName name="rjy_1" localSheetId="36">#REF!</definedName>
    <definedName name="rjy_1" localSheetId="1">#REF!</definedName>
    <definedName name="rjy_1" localSheetId="3">#REF!</definedName>
    <definedName name="rjy_1" localSheetId="13">#REF!</definedName>
    <definedName name="rjy_1">#REF!</definedName>
    <definedName name="rkjyk" localSheetId="25">#REF!</definedName>
    <definedName name="rkjyk" localSheetId="36">#REF!</definedName>
    <definedName name="rkjyk" localSheetId="2" hidden="1">{"TAB1",#N/A,TRUE,"GENERAL";"TAB2",#N/A,TRUE,"GENERAL";"TAB3",#N/A,TRUE,"GENERAL";"TAB4",#N/A,TRUE,"GENERAL";"TAB5",#N/A,TRUE,"GENERAL"}</definedName>
    <definedName name="rkjyk" localSheetId="1">#REF!</definedName>
    <definedName name="rkjyk" localSheetId="3">#REF!</definedName>
    <definedName name="rkjyk" localSheetId="13">#REF!</definedName>
    <definedName name="rkjyk">#REF!</definedName>
    <definedName name="rkjyk_1" localSheetId="25">#REF!</definedName>
    <definedName name="rkjyk_1" localSheetId="36">#REF!</definedName>
    <definedName name="rkjyk_1" localSheetId="1">#REF!</definedName>
    <definedName name="rkjyk_1" localSheetId="3">#REF!</definedName>
    <definedName name="rkjyk_1" localSheetId="13">#REF!</definedName>
    <definedName name="rkjyk_1">#REF!</definedName>
    <definedName name="rkru" localSheetId="25">#REF!</definedName>
    <definedName name="rkru" localSheetId="36">#REF!</definedName>
    <definedName name="rkru" localSheetId="2" hidden="1">{"via1",#N/A,TRUE,"general";"via2",#N/A,TRUE,"general";"via3",#N/A,TRUE,"general"}</definedName>
    <definedName name="rkru" localSheetId="1">#REF!</definedName>
    <definedName name="rkru" localSheetId="3">#REF!</definedName>
    <definedName name="rkru" localSheetId="13">#REF!</definedName>
    <definedName name="rkru">#REF!</definedName>
    <definedName name="rkru_1" localSheetId="25">#REF!</definedName>
    <definedName name="rkru_1" localSheetId="36">#REF!</definedName>
    <definedName name="rkru_1" localSheetId="1">#REF!</definedName>
    <definedName name="rkru_1" localSheetId="3">#REF!</definedName>
    <definedName name="rkru_1" localSheetId="13">#REF!</definedName>
    <definedName name="rkru_1">#REF!</definedName>
    <definedName name="rky" localSheetId="25">#REF!</definedName>
    <definedName name="rky" localSheetId="36">#REF!</definedName>
    <definedName name="rky" localSheetId="2" hidden="1">{"TAB1",#N/A,TRUE,"GENERAL";"TAB2",#N/A,TRUE,"GENERAL";"TAB3",#N/A,TRUE,"GENERAL";"TAB4",#N/A,TRUE,"GENERAL";"TAB5",#N/A,TRUE,"GENERAL"}</definedName>
    <definedName name="rky" localSheetId="1">#REF!</definedName>
    <definedName name="rky" localSheetId="3">#REF!</definedName>
    <definedName name="rky" localSheetId="13">#REF!</definedName>
    <definedName name="rky">#REF!</definedName>
    <definedName name="rky_1" localSheetId="25">#REF!</definedName>
    <definedName name="rky_1" localSheetId="36">#REF!</definedName>
    <definedName name="rky_1" localSheetId="1">#REF!</definedName>
    <definedName name="rky_1" localSheetId="3">#REF!</definedName>
    <definedName name="rky_1" localSheetId="13">#REF!</definedName>
    <definedName name="rky_1">#REF!</definedName>
    <definedName name="rl" localSheetId="25">#REF!</definedName>
    <definedName name="rl" localSheetId="36">#REF!</definedName>
    <definedName name="rl" localSheetId="2">#REF!</definedName>
    <definedName name="rl" localSheetId="1">#REF!</definedName>
    <definedName name="rl" localSheetId="3">#REF!</definedName>
    <definedName name="rl" localSheetId="13">#REF!</definedName>
    <definedName name="rl">#REF!</definedName>
    <definedName name="rlo" localSheetId="25">#REF!</definedName>
    <definedName name="rlo" localSheetId="36">#REF!</definedName>
    <definedName name="rlo" localSheetId="2">#REF!</definedName>
    <definedName name="rlo" localSheetId="1">#REF!</definedName>
    <definedName name="rlo" localSheetId="3">#REF!</definedName>
    <definedName name="rlo" localSheetId="13">#REF!</definedName>
    <definedName name="rlo">#REF!</definedName>
    <definedName name="rm" localSheetId="25">#REF!</definedName>
    <definedName name="rm" localSheetId="36">#REF!</definedName>
    <definedName name="rm" localSheetId="2">#REF!</definedName>
    <definedName name="rm" localSheetId="1">#REF!</definedName>
    <definedName name="rm" localSheetId="3">#REF!</definedName>
    <definedName name="rm" localSheetId="13">#REF!</definedName>
    <definedName name="rm">#REF!</definedName>
    <definedName name="rme" localSheetId="25">#REF!</definedName>
    <definedName name="rme" localSheetId="36">#REF!</definedName>
    <definedName name="rme" localSheetId="1">#REF!</definedName>
    <definedName name="rme" localSheetId="3">#REF!</definedName>
    <definedName name="rme" localSheetId="13">#REF!</definedName>
    <definedName name="rme">#REF!</definedName>
    <definedName name="RMS" localSheetId="25">#REF!</definedName>
    <definedName name="RMS" localSheetId="36">#REF!</definedName>
    <definedName name="RMS" localSheetId="1">#REF!</definedName>
    <definedName name="RMS" localSheetId="3">#REF!</definedName>
    <definedName name="RMS" localSheetId="13">#REF!</definedName>
    <definedName name="RMS">#REF!</definedName>
    <definedName name="rñ" localSheetId="25">#REF!</definedName>
    <definedName name="rñ" localSheetId="36">#REF!</definedName>
    <definedName name="rñ" localSheetId="1">#REF!</definedName>
    <definedName name="rñ" localSheetId="3">#REF!</definedName>
    <definedName name="rñ" localSheetId="13">#REF!</definedName>
    <definedName name="rñ">#REF!</definedName>
    <definedName name="RORORORO" localSheetId="1">#REF!,#REF!,#REF!,#REF!,#REF!,#REF!,#REF!,#REF!,#REF!,#REF!,#REF!,#REF!,#REF!,#REF!,#REF!,#REF!,#REF!,#REF!,#REF!,#REF!,#REF!,#REF!,#REF!,#REF!,#REF!,#REF!,#REF!,#REF!</definedName>
    <definedName name="RORORORO" localSheetId="3">#REF!,#REF!,#REF!,#REF!,#REF!,#REF!,#REF!,#REF!,#REF!,#REF!,#REF!,#REF!,#REF!,#REF!,#REF!,#REF!,#REF!,#REF!,#REF!,#REF!,#REF!,#REF!,#REF!,#REF!,#REF!,#REF!,#REF!,#REF!</definedName>
    <definedName name="RORORORO">#REF!,#REF!,#REF!,#REF!,#REF!,#REF!,#REF!,#REF!,#REF!,#REF!,#REF!,#REF!,#REF!,#REF!,#REF!,#REF!,#REF!,#REF!,#REF!,#REF!,#REF!,#REF!,#REF!,#REF!,#REF!,#REF!,#REF!,#REF!</definedName>
    <definedName name="Rows2Unhide" hidden="1">#REF!</definedName>
    <definedName name="RPF" localSheetId="25">#REF!</definedName>
    <definedName name="RPF" localSheetId="36">#REF!</definedName>
    <definedName name="RPF" localSheetId="1">#REF!</definedName>
    <definedName name="RPF" localSheetId="3">#REF!</definedName>
    <definedName name="RPF" localSheetId="13">#REF!</definedName>
    <definedName name="RPF" localSheetId="16">#REF!</definedName>
    <definedName name="RPF">#REF!</definedName>
    <definedName name="RPPF" localSheetId="25">#REF!</definedName>
    <definedName name="RPPF" localSheetId="36">#REF!</definedName>
    <definedName name="RPPF" localSheetId="1">#REF!</definedName>
    <definedName name="RPPF" localSheetId="3">#REF!</definedName>
    <definedName name="RPPF" localSheetId="13">#REF!</definedName>
    <definedName name="RPPF" localSheetId="16">#REF!</definedName>
    <definedName name="RPPF">#REF!</definedName>
    <definedName name="RPR" localSheetId="25">#REF!</definedName>
    <definedName name="RPR" localSheetId="36">#REF!</definedName>
    <definedName name="RPR" localSheetId="1">#REF!</definedName>
    <definedName name="RPR" localSheetId="3">#REF!</definedName>
    <definedName name="RPR" localSheetId="13">#REF!</definedName>
    <definedName name="RPR" localSheetId="16">#REF!</definedName>
    <definedName name="RPR">#REF!</definedName>
    <definedName name="rr" localSheetId="2">#REF!</definedName>
    <definedName name="rr">#REF!</definedName>
    <definedName name="RRG" localSheetId="25">#REF!</definedName>
    <definedName name="RRG" localSheetId="36">#REF!</definedName>
    <definedName name="RRG" localSheetId="1">#REF!</definedName>
    <definedName name="RRG" localSheetId="3">#REF!</definedName>
    <definedName name="RRG" localSheetId="13">#REF!</definedName>
    <definedName name="RRG">#REF!</definedName>
    <definedName name="rrr" localSheetId="25">#REF!</definedName>
    <definedName name="rrr" localSheetId="36">#REF!</definedName>
    <definedName name="rrr" localSheetId="2" hidden="1">{"via1",#N/A,TRUE,"general";"via2",#N/A,TRUE,"general";"via3",#N/A,TRUE,"general"}</definedName>
    <definedName name="rrr" localSheetId="1">#REF!</definedName>
    <definedName name="rrr" localSheetId="3">#REF!</definedName>
    <definedName name="rrr" localSheetId="13">#REF!</definedName>
    <definedName name="rrr">#REF!</definedName>
    <definedName name="rrr_1" localSheetId="25">#REF!</definedName>
    <definedName name="rrr_1" localSheetId="36">#REF!</definedName>
    <definedName name="rrr_1" localSheetId="1">#REF!</definedName>
    <definedName name="rrr_1" localSheetId="3">#REF!</definedName>
    <definedName name="rrr_1" localSheetId="13">#REF!</definedName>
    <definedName name="rrr_1">#REF!</definedName>
    <definedName name="rrrr" localSheetId="25">#REF!</definedName>
    <definedName name="rrrr" localSheetId="36">#REF!</definedName>
    <definedName name="rrrr" localSheetId="17">#REF!</definedName>
    <definedName name="rrrr" localSheetId="18">#REF!</definedName>
    <definedName name="RRRR" localSheetId="2">#REF!</definedName>
    <definedName name="rrrr" localSheetId="1">#REF!</definedName>
    <definedName name="rrrr" localSheetId="3">#REF!</definedName>
    <definedName name="rrrr" localSheetId="13">#REF!</definedName>
    <definedName name="rrrr">#REF!</definedName>
    <definedName name="RRRRR" localSheetId="25">#REF!</definedName>
    <definedName name="RRRRR" localSheetId="36">#REF!</definedName>
    <definedName name="RRRRR" localSheetId="1">#REF!</definedName>
    <definedName name="RRRRR" localSheetId="3">#REF!</definedName>
    <definedName name="RRRRR" localSheetId="13">#REF!</definedName>
    <definedName name="RRRRR">#REF!</definedName>
    <definedName name="rrrrrb" localSheetId="25">#REF!</definedName>
    <definedName name="rrrrrb" localSheetId="36">#REF!</definedName>
    <definedName name="rrrrrb" localSheetId="2" hidden="1">{"via1",#N/A,TRUE,"general";"via2",#N/A,TRUE,"general";"via3",#N/A,TRUE,"general"}</definedName>
    <definedName name="rrrrrb" localSheetId="1">#REF!</definedName>
    <definedName name="rrrrrb" localSheetId="3">#REF!</definedName>
    <definedName name="rrrrrb" localSheetId="13">#REF!</definedName>
    <definedName name="rrrrrb">#REF!</definedName>
    <definedName name="rrrrrb_1" localSheetId="25">#REF!</definedName>
    <definedName name="rrrrrb_1" localSheetId="36">#REF!</definedName>
    <definedName name="rrrrrb_1" localSheetId="1">#REF!</definedName>
    <definedName name="rrrrrb_1" localSheetId="3">#REF!</definedName>
    <definedName name="rrrrrb_1" localSheetId="13">#REF!</definedName>
    <definedName name="rrrrrb_1">#REF!</definedName>
    <definedName name="rrrrrrre" localSheetId="25">#REF!</definedName>
    <definedName name="rrrrrrre" localSheetId="36">#REF!</definedName>
    <definedName name="rrrrrrre" localSheetId="2" hidden="1">{"TAB1",#N/A,TRUE,"GENERAL";"TAB2",#N/A,TRUE,"GENERAL";"TAB3",#N/A,TRUE,"GENERAL";"TAB4",#N/A,TRUE,"GENERAL";"TAB5",#N/A,TRUE,"GENERAL"}</definedName>
    <definedName name="rrrrrrre" localSheetId="1">#REF!</definedName>
    <definedName name="rrrrrrre" localSheetId="3">#REF!</definedName>
    <definedName name="rrrrrrre" localSheetId="13">#REF!</definedName>
    <definedName name="rrrrrrre">#REF!</definedName>
    <definedName name="rrrrrrre_1" localSheetId="25">#REF!</definedName>
    <definedName name="rrrrrrre_1" localSheetId="36">#REF!</definedName>
    <definedName name="rrrrrrre_1" localSheetId="1">#REF!</definedName>
    <definedName name="rrrrrrre_1" localSheetId="3">#REF!</definedName>
    <definedName name="rrrrrrre_1" localSheetId="13">#REF!</definedName>
    <definedName name="rrrrrrre_1">#REF!</definedName>
    <definedName name="rrrrt" localSheetId="25">#REF!</definedName>
    <definedName name="rrrrt" localSheetId="36">#REF!</definedName>
    <definedName name="rrrrt" localSheetId="2" hidden="1">{"via1",#N/A,TRUE,"general";"via2",#N/A,TRUE,"general";"via3",#N/A,TRUE,"general"}</definedName>
    <definedName name="rrrrt" localSheetId="1">#REF!</definedName>
    <definedName name="rrrrt" localSheetId="3">#REF!</definedName>
    <definedName name="rrrrt" localSheetId="13">#REF!</definedName>
    <definedName name="rrrrt">#REF!</definedName>
    <definedName name="rrrrt_1" localSheetId="25">#REF!</definedName>
    <definedName name="rrrrt_1" localSheetId="36">#REF!</definedName>
    <definedName name="rrrrt_1" localSheetId="1">#REF!</definedName>
    <definedName name="rrrrt_1" localSheetId="3">#REF!</definedName>
    <definedName name="rrrrt_1" localSheetId="13">#REF!</definedName>
    <definedName name="rrrrt_1">#REF!</definedName>
    <definedName name="rrtewtr" localSheetId="25">#REF!</definedName>
    <definedName name="rrtewtr" localSheetId="36">#REF!</definedName>
    <definedName name="rrtewtr" localSheetId="2">#REF!</definedName>
    <definedName name="rrtewtr" localSheetId="1">#REF!</definedName>
    <definedName name="rrtewtr" localSheetId="3">#REF!</definedName>
    <definedName name="rrtewtr" localSheetId="13">#REF!</definedName>
    <definedName name="rrtewtr">#REF!</definedName>
    <definedName name="RSB" localSheetId="25">#REF!</definedName>
    <definedName name="RSB" localSheetId="36">#REF!</definedName>
    <definedName name="RSB" localSheetId="1">#REF!</definedName>
    <definedName name="RSB" localSheetId="3">#REF!</definedName>
    <definedName name="RSB" localSheetId="13">#REF!</definedName>
    <definedName name="RSB">#REF!</definedName>
    <definedName name="rsdgsd5" localSheetId="25">#REF!</definedName>
    <definedName name="rsdgsd5" localSheetId="36">#REF!</definedName>
    <definedName name="rsdgsd5" localSheetId="2" hidden="1">{"TAB1",#N/A,TRUE,"GENERAL";"TAB2",#N/A,TRUE,"GENERAL";"TAB3",#N/A,TRUE,"GENERAL";"TAB4",#N/A,TRUE,"GENERAL";"TAB5",#N/A,TRUE,"GENERAL"}</definedName>
    <definedName name="rsdgsd5" localSheetId="1">#REF!</definedName>
    <definedName name="rsdgsd5" localSheetId="3">#REF!</definedName>
    <definedName name="rsdgsd5" localSheetId="13">#REF!</definedName>
    <definedName name="rsdgsd5">#REF!</definedName>
    <definedName name="rsdgsd5_1" localSheetId="25">#REF!</definedName>
    <definedName name="rsdgsd5_1" localSheetId="36">#REF!</definedName>
    <definedName name="rsdgsd5_1" localSheetId="1">#REF!</definedName>
    <definedName name="rsdgsd5_1" localSheetId="3">#REF!</definedName>
    <definedName name="rsdgsd5_1" localSheetId="13">#REF!</definedName>
    <definedName name="rsdgsd5_1">#REF!</definedName>
    <definedName name="rt" localSheetId="25">#REF!</definedName>
    <definedName name="rt" localSheetId="36">#REF!</definedName>
    <definedName name="rt" localSheetId="2" hidden="1">{"TAB1",#N/A,TRUE,"GENERAL";"TAB2",#N/A,TRUE,"GENERAL";"TAB3",#N/A,TRUE,"GENERAL";"TAB4",#N/A,TRUE,"GENERAL";"TAB5",#N/A,TRUE,"GENERAL"}</definedName>
    <definedName name="rt" localSheetId="1">#REF!</definedName>
    <definedName name="rt" localSheetId="3">#REF!</definedName>
    <definedName name="rt" localSheetId="13">#REF!</definedName>
    <definedName name="rt">#REF!</definedName>
    <definedName name="rt_1" localSheetId="25">#REF!</definedName>
    <definedName name="rt_1" localSheetId="36">#REF!</definedName>
    <definedName name="rt_1" localSheetId="1">#REF!</definedName>
    <definedName name="rt_1" localSheetId="3">#REF!</definedName>
    <definedName name="rt_1" localSheetId="13">#REF!</definedName>
    <definedName name="rt_1">#REF!</definedName>
    <definedName name="rte" localSheetId="25">#REF!</definedName>
    <definedName name="rte" localSheetId="36">#REF!</definedName>
    <definedName name="rte" localSheetId="2" hidden="1">{"TAB1",#N/A,TRUE,"GENERAL";"TAB2",#N/A,TRUE,"GENERAL";"TAB3",#N/A,TRUE,"GENERAL";"TAB4",#N/A,TRUE,"GENERAL";"TAB5",#N/A,TRUE,"GENERAL"}</definedName>
    <definedName name="rte" localSheetId="1">#REF!</definedName>
    <definedName name="rte" localSheetId="3">#REF!</definedName>
    <definedName name="rte" localSheetId="13">#REF!</definedName>
    <definedName name="rte">#REF!</definedName>
    <definedName name="rte_1" localSheetId="25">#REF!</definedName>
    <definedName name="rte_1" localSheetId="36">#REF!</definedName>
    <definedName name="rte_1" localSheetId="1">#REF!</definedName>
    <definedName name="rte_1" localSheetId="3">#REF!</definedName>
    <definedName name="rte_1" localSheetId="13">#REF!</definedName>
    <definedName name="rte_1">#REF!</definedName>
    <definedName name="rteg" localSheetId="25">#REF!</definedName>
    <definedName name="rteg" localSheetId="36">#REF!</definedName>
    <definedName name="rteg" localSheetId="2" hidden="1">{"via1",#N/A,TRUE,"general";"via2",#N/A,TRUE,"general";"via3",#N/A,TRUE,"general"}</definedName>
    <definedName name="rteg" localSheetId="1">#REF!</definedName>
    <definedName name="rteg" localSheetId="3">#REF!</definedName>
    <definedName name="rteg" localSheetId="13">#REF!</definedName>
    <definedName name="rteg">#REF!</definedName>
    <definedName name="rteg_1" localSheetId="25">#REF!</definedName>
    <definedName name="rteg_1" localSheetId="36">#REF!</definedName>
    <definedName name="rteg_1" localSheetId="1">#REF!</definedName>
    <definedName name="rteg_1" localSheetId="3">#REF!</definedName>
    <definedName name="rteg_1" localSheetId="13">#REF!</definedName>
    <definedName name="rteg_1">#REF!</definedName>
    <definedName name="rtert" localSheetId="25">#REF!</definedName>
    <definedName name="rtert" localSheetId="36">#REF!</definedName>
    <definedName name="rtert" localSheetId="2" hidden="1">{"TAB1",#N/A,TRUE,"GENERAL";"TAB2",#N/A,TRUE,"GENERAL";"TAB3",#N/A,TRUE,"GENERAL";"TAB4",#N/A,TRUE,"GENERAL";"TAB5",#N/A,TRUE,"GENERAL"}</definedName>
    <definedName name="rtert" localSheetId="1">#REF!</definedName>
    <definedName name="rtert" localSheetId="3">#REF!</definedName>
    <definedName name="rtert" localSheetId="13">#REF!</definedName>
    <definedName name="rtert">#REF!</definedName>
    <definedName name="rtert_1" localSheetId="25">#REF!</definedName>
    <definedName name="rtert_1" localSheetId="36">#REF!</definedName>
    <definedName name="rtert_1" localSheetId="1">#REF!</definedName>
    <definedName name="rtert_1" localSheetId="3">#REF!</definedName>
    <definedName name="rtert_1" localSheetId="13">#REF!</definedName>
    <definedName name="rtert_1">#REF!</definedName>
    <definedName name="rtes" localSheetId="25">#REF!</definedName>
    <definedName name="rtes" localSheetId="36">#REF!</definedName>
    <definedName name="rtes" localSheetId="2" hidden="1">{"via1",#N/A,TRUE,"general";"via2",#N/A,TRUE,"general";"via3",#N/A,TRUE,"general"}</definedName>
    <definedName name="rtes" localSheetId="1">#REF!</definedName>
    <definedName name="rtes" localSheetId="3">#REF!</definedName>
    <definedName name="rtes" localSheetId="13">#REF!</definedName>
    <definedName name="rtes">#REF!</definedName>
    <definedName name="rtes_1" localSheetId="25">#REF!</definedName>
    <definedName name="rtes_1" localSheetId="36">#REF!</definedName>
    <definedName name="rtes_1" localSheetId="1">#REF!</definedName>
    <definedName name="rtes_1" localSheetId="3">#REF!</definedName>
    <definedName name="rtes_1" localSheetId="13">#REF!</definedName>
    <definedName name="rtes_1">#REF!</definedName>
    <definedName name="rtewth" localSheetId="25">#REF!</definedName>
    <definedName name="rtewth" localSheetId="36">#REF!</definedName>
    <definedName name="rtewth" localSheetId="2" hidden="1">{"TAB1",#N/A,TRUE,"GENERAL";"TAB2",#N/A,TRUE,"GENERAL";"TAB3",#N/A,TRUE,"GENERAL";"TAB4",#N/A,TRUE,"GENERAL";"TAB5",#N/A,TRUE,"GENERAL"}</definedName>
    <definedName name="rtewth" localSheetId="1">#REF!</definedName>
    <definedName name="rtewth" localSheetId="3">#REF!</definedName>
    <definedName name="rtewth" localSheetId="13">#REF!</definedName>
    <definedName name="rtewth">#REF!</definedName>
    <definedName name="rtewth_1" localSheetId="25">#REF!</definedName>
    <definedName name="rtewth_1" localSheetId="36">#REF!</definedName>
    <definedName name="rtewth_1" localSheetId="1">#REF!</definedName>
    <definedName name="rtewth_1" localSheetId="3">#REF!</definedName>
    <definedName name="rtewth_1" localSheetId="13">#REF!</definedName>
    <definedName name="rtewth_1">#REF!</definedName>
    <definedName name="RTHFYUDWEDKJF" localSheetId="25">#REF!</definedName>
    <definedName name="RTHFYUDWEDKJF" localSheetId="36">#REF!</definedName>
    <definedName name="RTHFYUDWEDKJF" localSheetId="1">#REF!</definedName>
    <definedName name="RTHFYUDWEDKJF" localSheetId="3">#REF!</definedName>
    <definedName name="RTHFYUDWEDKJF" localSheetId="13">#REF!</definedName>
    <definedName name="RTHFYUDWEDKJF">#REF!</definedName>
    <definedName name="rthjtj" localSheetId="25">#REF!</definedName>
    <definedName name="rthjtj" localSheetId="36">#REF!</definedName>
    <definedName name="rthjtj" localSheetId="2" hidden="1">{"TAB1",#N/A,TRUE,"GENERAL";"TAB2",#N/A,TRUE,"GENERAL";"TAB3",#N/A,TRUE,"GENERAL";"TAB4",#N/A,TRUE,"GENERAL";"TAB5",#N/A,TRUE,"GENERAL"}</definedName>
    <definedName name="rthjtj" localSheetId="1">#REF!</definedName>
    <definedName name="rthjtj" localSheetId="3">#REF!</definedName>
    <definedName name="rthjtj" localSheetId="13">#REF!</definedName>
    <definedName name="rthjtj">#REF!</definedName>
    <definedName name="rthjtj_1" localSheetId="25">#REF!</definedName>
    <definedName name="rthjtj_1" localSheetId="36">#REF!</definedName>
    <definedName name="rthjtj_1" localSheetId="1">#REF!</definedName>
    <definedName name="rthjtj_1" localSheetId="3">#REF!</definedName>
    <definedName name="rthjtj_1" localSheetId="13">#REF!</definedName>
    <definedName name="rthjtj_1">#REF!</definedName>
    <definedName name="rthrthg" localSheetId="25">#REF!</definedName>
    <definedName name="rthrthg" localSheetId="36">#REF!</definedName>
    <definedName name="rthrthg" localSheetId="2" hidden="1">{"via1",#N/A,TRUE,"general";"via2",#N/A,TRUE,"general";"via3",#N/A,TRUE,"general"}</definedName>
    <definedName name="rthrthg" localSheetId="1">#REF!</definedName>
    <definedName name="rthrthg" localSheetId="3">#REF!</definedName>
    <definedName name="rthrthg" localSheetId="13">#REF!</definedName>
    <definedName name="rthrthg">#REF!</definedName>
    <definedName name="rthrthg_1" localSheetId="25">#REF!</definedName>
    <definedName name="rthrthg_1" localSheetId="36">#REF!</definedName>
    <definedName name="rthrthg_1" localSheetId="1">#REF!</definedName>
    <definedName name="rthrthg_1" localSheetId="3">#REF!</definedName>
    <definedName name="rthrthg_1" localSheetId="13">#REF!</definedName>
    <definedName name="rthrthg_1">#REF!</definedName>
    <definedName name="rthtrh" localSheetId="25">#REF!</definedName>
    <definedName name="rthtrh" localSheetId="36">#REF!</definedName>
    <definedName name="rthtrh" localSheetId="2" hidden="1">{"via1",#N/A,TRUE,"general";"via2",#N/A,TRUE,"general";"via3",#N/A,TRUE,"general"}</definedName>
    <definedName name="rthtrh" localSheetId="1">#REF!</definedName>
    <definedName name="rthtrh" localSheetId="3">#REF!</definedName>
    <definedName name="rthtrh" localSheetId="13">#REF!</definedName>
    <definedName name="rthtrh">#REF!</definedName>
    <definedName name="rthtrh_1" localSheetId="25">#REF!</definedName>
    <definedName name="rthtrh_1" localSheetId="36">#REF!</definedName>
    <definedName name="rthtrh_1" localSheetId="1">#REF!</definedName>
    <definedName name="rthtrh_1" localSheetId="3">#REF!</definedName>
    <definedName name="rthtrh_1" localSheetId="13">#REF!</definedName>
    <definedName name="rthtrh_1">#REF!</definedName>
    <definedName name="rtkk" localSheetId="25">#REF!</definedName>
    <definedName name="rtkk" localSheetId="36">#REF!</definedName>
    <definedName name="rtkk" localSheetId="2" hidden="1">{"via1",#N/A,TRUE,"general";"via2",#N/A,TRUE,"general";"via3",#N/A,TRUE,"general"}</definedName>
    <definedName name="rtkk" localSheetId="1">#REF!</definedName>
    <definedName name="rtkk" localSheetId="3">#REF!</definedName>
    <definedName name="rtkk" localSheetId="13">#REF!</definedName>
    <definedName name="rtkk">#REF!</definedName>
    <definedName name="rtkk_1" localSheetId="25">#REF!</definedName>
    <definedName name="rtkk_1" localSheetId="36">#REF!</definedName>
    <definedName name="rtkk_1" localSheetId="1">#REF!</definedName>
    <definedName name="rtkk_1" localSheetId="3">#REF!</definedName>
    <definedName name="rtkk_1" localSheetId="13">#REF!</definedName>
    <definedName name="rtkk_1">#REF!</definedName>
    <definedName name="rttthy" localSheetId="25">#REF!</definedName>
    <definedName name="rttthy" localSheetId="36">#REF!</definedName>
    <definedName name="rttthy" localSheetId="2" hidden="1">{"via1",#N/A,TRUE,"general";"via2",#N/A,TRUE,"general";"via3",#N/A,TRUE,"general"}</definedName>
    <definedName name="rttthy" localSheetId="1">#REF!</definedName>
    <definedName name="rttthy" localSheetId="3">#REF!</definedName>
    <definedName name="rttthy" localSheetId="13">#REF!</definedName>
    <definedName name="rttthy">#REF!</definedName>
    <definedName name="rttthy_1" localSheetId="25">#REF!</definedName>
    <definedName name="rttthy_1" localSheetId="36">#REF!</definedName>
    <definedName name="rttthy_1" localSheetId="1">#REF!</definedName>
    <definedName name="rttthy_1" localSheetId="3">#REF!</definedName>
    <definedName name="rttthy_1" localSheetId="13">#REF!</definedName>
    <definedName name="rttthy_1">#REF!</definedName>
    <definedName name="rtu" localSheetId="25">#REF!</definedName>
    <definedName name="rtu" localSheetId="36">#REF!</definedName>
    <definedName name="rtu" localSheetId="2" hidden="1">{"via1",#N/A,TRUE,"general";"via2",#N/A,TRUE,"general";"via3",#N/A,TRUE,"general"}</definedName>
    <definedName name="rtu" localSheetId="1">#REF!</definedName>
    <definedName name="rtu" localSheetId="3">#REF!</definedName>
    <definedName name="rtu" localSheetId="13">#REF!</definedName>
    <definedName name="rtu">#REF!</definedName>
    <definedName name="rtu_1" localSheetId="25">#REF!</definedName>
    <definedName name="rtu_1" localSheetId="36">#REF!</definedName>
    <definedName name="rtu_1" localSheetId="1">#REF!</definedName>
    <definedName name="rtu_1" localSheetId="3">#REF!</definedName>
    <definedName name="rtu_1" localSheetId="13">#REF!</definedName>
    <definedName name="rtu_1">#REF!</definedName>
    <definedName name="rtug" localSheetId="25">#REF!</definedName>
    <definedName name="rtug" localSheetId="36">#REF!</definedName>
    <definedName name="rtug" localSheetId="2" hidden="1">{"TAB1",#N/A,TRUE,"GENERAL";"TAB2",#N/A,TRUE,"GENERAL";"TAB3",#N/A,TRUE,"GENERAL";"TAB4",#N/A,TRUE,"GENERAL";"TAB5",#N/A,TRUE,"GENERAL"}</definedName>
    <definedName name="rtug" localSheetId="1">#REF!</definedName>
    <definedName name="rtug" localSheetId="3">#REF!</definedName>
    <definedName name="rtug" localSheetId="13">#REF!</definedName>
    <definedName name="rtug">#REF!</definedName>
    <definedName name="rtug_1" localSheetId="25">#REF!</definedName>
    <definedName name="rtug_1" localSheetId="36">#REF!</definedName>
    <definedName name="rtug_1" localSheetId="1">#REF!</definedName>
    <definedName name="rtug_1" localSheetId="3">#REF!</definedName>
    <definedName name="rtug_1" localSheetId="13">#REF!</definedName>
    <definedName name="rtug_1">#REF!</definedName>
    <definedName name="rtugsd" localSheetId="25">#REF!</definedName>
    <definedName name="rtugsd" localSheetId="36">#REF!</definedName>
    <definedName name="rtugsd" localSheetId="2" hidden="1">{"TAB1",#N/A,TRUE,"GENERAL";"TAB2",#N/A,TRUE,"GENERAL";"TAB3",#N/A,TRUE,"GENERAL";"TAB4",#N/A,TRUE,"GENERAL";"TAB5",#N/A,TRUE,"GENERAL"}</definedName>
    <definedName name="rtugsd" localSheetId="1">#REF!</definedName>
    <definedName name="rtugsd" localSheetId="3">#REF!</definedName>
    <definedName name="rtugsd" localSheetId="13">#REF!</definedName>
    <definedName name="rtugsd">#REF!</definedName>
    <definedName name="rtugsd_1" localSheetId="25">#REF!</definedName>
    <definedName name="rtugsd_1" localSheetId="36">#REF!</definedName>
    <definedName name="rtugsd_1" localSheetId="1">#REF!</definedName>
    <definedName name="rtugsd_1" localSheetId="3">#REF!</definedName>
    <definedName name="rtugsd_1" localSheetId="13">#REF!</definedName>
    <definedName name="rtugsd_1">#REF!</definedName>
    <definedName name="rturtu" localSheetId="25">#REF!</definedName>
    <definedName name="rturtu" localSheetId="36">#REF!</definedName>
    <definedName name="rturtu" localSheetId="2" hidden="1">{"via1",#N/A,TRUE,"general";"via2",#N/A,TRUE,"general";"via3",#N/A,TRUE,"general"}</definedName>
    <definedName name="rturtu" localSheetId="1">#REF!</definedName>
    <definedName name="rturtu" localSheetId="3">#REF!</definedName>
    <definedName name="rturtu" localSheetId="13">#REF!</definedName>
    <definedName name="rturtu">#REF!</definedName>
    <definedName name="rturtu_1" localSheetId="25">#REF!</definedName>
    <definedName name="rturtu_1" localSheetId="36">#REF!</definedName>
    <definedName name="rturtu_1" localSheetId="1">#REF!</definedName>
    <definedName name="rturtu_1" localSheetId="3">#REF!</definedName>
    <definedName name="rturtu_1" localSheetId="13">#REF!</definedName>
    <definedName name="rturtu_1">#REF!</definedName>
    <definedName name="rturu" localSheetId="25">#REF!</definedName>
    <definedName name="rturu" localSheetId="36">#REF!</definedName>
    <definedName name="rturu" localSheetId="2" hidden="1">{"via1",#N/A,TRUE,"general";"via2",#N/A,TRUE,"general";"via3",#N/A,TRUE,"general"}</definedName>
    <definedName name="rturu" localSheetId="1">#REF!</definedName>
    <definedName name="rturu" localSheetId="3">#REF!</definedName>
    <definedName name="rturu" localSheetId="13">#REF!</definedName>
    <definedName name="rturu">#REF!</definedName>
    <definedName name="rturu_1" localSheetId="25">#REF!</definedName>
    <definedName name="rturu_1" localSheetId="36">#REF!</definedName>
    <definedName name="rturu_1" localSheetId="1">#REF!</definedName>
    <definedName name="rturu_1" localSheetId="3">#REF!</definedName>
    <definedName name="rturu_1" localSheetId="13">#REF!</definedName>
    <definedName name="rturu_1">#REF!</definedName>
    <definedName name="rtut" localSheetId="25">#REF!</definedName>
    <definedName name="rtut" localSheetId="36">#REF!</definedName>
    <definedName name="rtut" localSheetId="2" hidden="1">{"via1",#N/A,TRUE,"general";"via2",#N/A,TRUE,"general";"via3",#N/A,TRUE,"general"}</definedName>
    <definedName name="rtut" localSheetId="1">#REF!</definedName>
    <definedName name="rtut" localSheetId="3">#REF!</definedName>
    <definedName name="rtut" localSheetId="13">#REF!</definedName>
    <definedName name="rtut">#REF!</definedName>
    <definedName name="rtut_1" localSheetId="25">#REF!</definedName>
    <definedName name="rtut_1" localSheetId="36">#REF!</definedName>
    <definedName name="rtut_1" localSheetId="1">#REF!</definedName>
    <definedName name="rtut_1" localSheetId="3">#REF!</definedName>
    <definedName name="rtut_1" localSheetId="13">#REF!</definedName>
    <definedName name="rtut_1">#REF!</definedName>
    <definedName name="rtutru" localSheetId="25">#REF!</definedName>
    <definedName name="rtutru" localSheetId="36">#REF!</definedName>
    <definedName name="rtutru" localSheetId="2" hidden="1">{"via1",#N/A,TRUE,"general";"via2",#N/A,TRUE,"general";"via3",#N/A,TRUE,"general"}</definedName>
    <definedName name="rtutru" localSheetId="1">#REF!</definedName>
    <definedName name="rtutru" localSheetId="3">#REF!</definedName>
    <definedName name="rtutru" localSheetId="13">#REF!</definedName>
    <definedName name="rtutru">#REF!</definedName>
    <definedName name="rtutru_1" localSheetId="25">#REF!</definedName>
    <definedName name="rtutru_1" localSheetId="36">#REF!</definedName>
    <definedName name="rtutru_1" localSheetId="1">#REF!</definedName>
    <definedName name="rtutru_1" localSheetId="3">#REF!</definedName>
    <definedName name="rtutru_1" localSheetId="13">#REF!</definedName>
    <definedName name="rtutru_1">#REF!</definedName>
    <definedName name="rtuy" localSheetId="25">#REF!</definedName>
    <definedName name="rtuy" localSheetId="36">#REF!</definedName>
    <definedName name="rtuy" localSheetId="2" hidden="1">{"via1",#N/A,TRUE,"general";"via2",#N/A,TRUE,"general";"via3",#N/A,TRUE,"general"}</definedName>
    <definedName name="rtuy" localSheetId="1">#REF!</definedName>
    <definedName name="rtuy" localSheetId="3">#REF!</definedName>
    <definedName name="rtuy" localSheetId="13">#REF!</definedName>
    <definedName name="rtuy">#REF!</definedName>
    <definedName name="rtuy_1" localSheetId="25">#REF!</definedName>
    <definedName name="rtuy_1" localSheetId="36">#REF!</definedName>
    <definedName name="rtuy_1" localSheetId="1">#REF!</definedName>
    <definedName name="rtuy_1" localSheetId="3">#REF!</definedName>
    <definedName name="rtuy_1" localSheetId="13">#REF!</definedName>
    <definedName name="rtuy_1">#REF!</definedName>
    <definedName name="rty" localSheetId="25">#REF!</definedName>
    <definedName name="rty" localSheetId="36">#REF!</definedName>
    <definedName name="rty" localSheetId="2">#REF!</definedName>
    <definedName name="rty" localSheetId="1">#REF!</definedName>
    <definedName name="rty" localSheetId="3">#REF!</definedName>
    <definedName name="rty" localSheetId="13">#REF!</definedName>
    <definedName name="rty">#REF!</definedName>
    <definedName name="rtyhr" localSheetId="25">#REF!</definedName>
    <definedName name="rtyhr" localSheetId="36">#REF!</definedName>
    <definedName name="rtyhr" localSheetId="2" hidden="1">{"TAB1",#N/A,TRUE,"GENERAL";"TAB2",#N/A,TRUE,"GENERAL";"TAB3",#N/A,TRUE,"GENERAL";"TAB4",#N/A,TRUE,"GENERAL";"TAB5",#N/A,TRUE,"GENERAL"}</definedName>
    <definedName name="rtyhr" localSheetId="1">#REF!</definedName>
    <definedName name="rtyhr" localSheetId="3">#REF!</definedName>
    <definedName name="rtyhr" localSheetId="13">#REF!</definedName>
    <definedName name="rtyhr">#REF!</definedName>
    <definedName name="rtyhr_1" localSheetId="25">#REF!</definedName>
    <definedName name="rtyhr_1" localSheetId="36">#REF!</definedName>
    <definedName name="rtyhr_1" localSheetId="1">#REF!</definedName>
    <definedName name="rtyhr_1" localSheetId="3">#REF!</definedName>
    <definedName name="rtyhr_1" localSheetId="13">#REF!</definedName>
    <definedName name="rtyhr_1">#REF!</definedName>
    <definedName name="rtym" localSheetId="25">#REF!</definedName>
    <definedName name="rtym" localSheetId="36">#REF!</definedName>
    <definedName name="rtym" localSheetId="2" hidden="1">{"via1",#N/A,TRUE,"general";"via2",#N/A,TRUE,"general";"via3",#N/A,TRUE,"general"}</definedName>
    <definedName name="rtym" localSheetId="1">#REF!</definedName>
    <definedName name="rtym" localSheetId="3">#REF!</definedName>
    <definedName name="rtym" localSheetId="13">#REF!</definedName>
    <definedName name="rtym">#REF!</definedName>
    <definedName name="rtym_1" localSheetId="25">#REF!</definedName>
    <definedName name="rtym_1" localSheetId="36">#REF!</definedName>
    <definedName name="rtym_1" localSheetId="1">#REF!</definedName>
    <definedName name="rtym_1" localSheetId="3">#REF!</definedName>
    <definedName name="rtym_1" localSheetId="13">#REF!</definedName>
    <definedName name="rtym_1">#REF!</definedName>
    <definedName name="rtyrey" localSheetId="25">#REF!</definedName>
    <definedName name="rtyrey" localSheetId="36">#REF!</definedName>
    <definedName name="rtyrey" localSheetId="2" hidden="1">{"TAB1",#N/A,TRUE,"GENERAL";"TAB2",#N/A,TRUE,"GENERAL";"TAB3",#N/A,TRUE,"GENERAL";"TAB4",#N/A,TRUE,"GENERAL";"TAB5",#N/A,TRUE,"GENERAL"}</definedName>
    <definedName name="rtyrey" localSheetId="1">#REF!</definedName>
    <definedName name="rtyrey" localSheetId="3">#REF!</definedName>
    <definedName name="rtyrey" localSheetId="13">#REF!</definedName>
    <definedName name="rtyrey">#REF!</definedName>
    <definedName name="rtyrey_1" localSheetId="25">#REF!</definedName>
    <definedName name="rtyrey_1" localSheetId="36">#REF!</definedName>
    <definedName name="rtyrey_1" localSheetId="1">#REF!</definedName>
    <definedName name="rtyrey_1" localSheetId="3">#REF!</definedName>
    <definedName name="rtyrey_1" localSheetId="13">#REF!</definedName>
    <definedName name="rtyrey_1">#REF!</definedName>
    <definedName name="rtyrh" localSheetId="25">#REF!</definedName>
    <definedName name="rtyrh" localSheetId="36">#REF!</definedName>
    <definedName name="rtyrh" localSheetId="2" hidden="1">{"via1",#N/A,TRUE,"general";"via2",#N/A,TRUE,"general";"via3",#N/A,TRUE,"general"}</definedName>
    <definedName name="rtyrh" localSheetId="1">#REF!</definedName>
    <definedName name="rtyrh" localSheetId="3">#REF!</definedName>
    <definedName name="rtyrh" localSheetId="13">#REF!</definedName>
    <definedName name="rtyrh">#REF!</definedName>
    <definedName name="rtyrh_1" localSheetId="25">#REF!</definedName>
    <definedName name="rtyrh_1" localSheetId="36">#REF!</definedName>
    <definedName name="rtyrh_1" localSheetId="1">#REF!</definedName>
    <definedName name="rtyrh_1" localSheetId="3">#REF!</definedName>
    <definedName name="rtyrh_1" localSheetId="13">#REF!</definedName>
    <definedName name="rtyrh_1">#REF!</definedName>
    <definedName name="RTYRTY" localSheetId="25">#REF!</definedName>
    <definedName name="RTYRTY" localSheetId="36">#REF!</definedName>
    <definedName name="RTYRTY" localSheetId="2" hidden="1">{"via1",#N/A,TRUE,"general";"via2",#N/A,TRUE,"general";"via3",#N/A,TRUE,"general"}</definedName>
    <definedName name="RTYRTY" localSheetId="1">#REF!</definedName>
    <definedName name="RTYRTY" localSheetId="3">#REF!</definedName>
    <definedName name="RTYRTY" localSheetId="13">#REF!</definedName>
    <definedName name="RTYRTY">#REF!</definedName>
    <definedName name="RTYRTY_1" localSheetId="25">#REF!</definedName>
    <definedName name="RTYRTY_1" localSheetId="36">#REF!</definedName>
    <definedName name="RTYRTY_1" localSheetId="1">#REF!</definedName>
    <definedName name="RTYRTY_1" localSheetId="3">#REF!</definedName>
    <definedName name="RTYRTY_1" localSheetId="13">#REF!</definedName>
    <definedName name="RTYRTY_1">#REF!</definedName>
    <definedName name="rtyt" localSheetId="25">#REF!</definedName>
    <definedName name="rtyt" localSheetId="36">#REF!</definedName>
    <definedName name="rtyt" localSheetId="2" hidden="1">{"TAB1",#N/A,TRUE,"GENERAL";"TAB2",#N/A,TRUE,"GENERAL";"TAB3",#N/A,TRUE,"GENERAL";"TAB4",#N/A,TRUE,"GENERAL";"TAB5",#N/A,TRUE,"GENERAL"}</definedName>
    <definedName name="rtyt" localSheetId="1">#REF!</definedName>
    <definedName name="rtyt" localSheetId="3">#REF!</definedName>
    <definedName name="rtyt" localSheetId="13">#REF!</definedName>
    <definedName name="rtyt">#REF!</definedName>
    <definedName name="rtyt_1" localSheetId="25">#REF!</definedName>
    <definedName name="rtyt_1" localSheetId="36">#REF!</definedName>
    <definedName name="rtyt_1" localSheetId="1">#REF!</definedName>
    <definedName name="rtyt_1" localSheetId="3">#REF!</definedName>
    <definedName name="rtyt_1" localSheetId="13">#REF!</definedName>
    <definedName name="rtyt_1">#REF!</definedName>
    <definedName name="rtytry" localSheetId="25">#REF!</definedName>
    <definedName name="rtytry" localSheetId="36">#REF!</definedName>
    <definedName name="rtytry" localSheetId="2" hidden="1">{"via1",#N/A,TRUE,"general";"via2",#N/A,TRUE,"general";"via3",#N/A,TRUE,"general"}</definedName>
    <definedName name="rtytry" localSheetId="1">#REF!</definedName>
    <definedName name="rtytry" localSheetId="3">#REF!</definedName>
    <definedName name="rtytry" localSheetId="13">#REF!</definedName>
    <definedName name="rtytry">#REF!</definedName>
    <definedName name="rtytry_1" localSheetId="25">#REF!</definedName>
    <definedName name="rtytry_1" localSheetId="36">#REF!</definedName>
    <definedName name="rtytry_1" localSheetId="1">#REF!</definedName>
    <definedName name="rtytry_1" localSheetId="3">#REF!</definedName>
    <definedName name="rtytry_1" localSheetId="13">#REF!</definedName>
    <definedName name="rtytry_1">#REF!</definedName>
    <definedName name="ruru" localSheetId="25">#REF!</definedName>
    <definedName name="ruru" localSheetId="36">#REF!</definedName>
    <definedName name="ruru" localSheetId="2" hidden="1">{"TAB1",#N/A,TRUE,"GENERAL";"TAB2",#N/A,TRUE,"GENERAL";"TAB3",#N/A,TRUE,"GENERAL";"TAB4",#N/A,TRUE,"GENERAL";"TAB5",#N/A,TRUE,"GENERAL"}</definedName>
    <definedName name="ruru" localSheetId="1">#REF!</definedName>
    <definedName name="ruru" localSheetId="3">#REF!</definedName>
    <definedName name="ruru" localSheetId="13">#REF!</definedName>
    <definedName name="ruru">#REF!</definedName>
    <definedName name="ruru_1" localSheetId="25">#REF!</definedName>
    <definedName name="ruru_1" localSheetId="36">#REF!</definedName>
    <definedName name="ruru_1" localSheetId="1">#REF!</definedName>
    <definedName name="ruru_1" localSheetId="3">#REF!</definedName>
    <definedName name="ruru_1" localSheetId="13">#REF!</definedName>
    <definedName name="ruru_1">#REF!</definedName>
    <definedName name="rutu" localSheetId="25">#REF!</definedName>
    <definedName name="rutu" localSheetId="36">#REF!</definedName>
    <definedName name="rutu" localSheetId="2" hidden="1">{"via1",#N/A,TRUE,"general";"via2",#N/A,TRUE,"general";"via3",#N/A,TRUE,"general"}</definedName>
    <definedName name="rutu" localSheetId="1">#REF!</definedName>
    <definedName name="rutu" localSheetId="3">#REF!</definedName>
    <definedName name="rutu" localSheetId="13">#REF!</definedName>
    <definedName name="rutu">#REF!</definedName>
    <definedName name="rutu_1" localSheetId="25">#REF!</definedName>
    <definedName name="rutu_1" localSheetId="36">#REF!</definedName>
    <definedName name="rutu_1" localSheetId="1">#REF!</definedName>
    <definedName name="rutu_1" localSheetId="3">#REF!</definedName>
    <definedName name="rutu_1" localSheetId="13">#REF!</definedName>
    <definedName name="rutu_1">#REF!</definedName>
    <definedName name="RW" localSheetId="2">#REF!</definedName>
    <definedName name="RW">[172]items!$C$4:$J$248</definedName>
    <definedName name="rwt" localSheetId="25">#REF!</definedName>
    <definedName name="rwt" localSheetId="36">#REF!</definedName>
    <definedName name="rwt" localSheetId="2" hidden="1">{"via1",#N/A,TRUE,"general";"via2",#N/A,TRUE,"general";"via3",#N/A,TRUE,"general"}</definedName>
    <definedName name="rwt" localSheetId="1">#REF!</definedName>
    <definedName name="rwt" localSheetId="3">#REF!</definedName>
    <definedName name="rwt" localSheetId="13">#REF!</definedName>
    <definedName name="rwt">#REF!</definedName>
    <definedName name="rwt_1" localSheetId="25">#REF!</definedName>
    <definedName name="rwt_1" localSheetId="36">#REF!</definedName>
    <definedName name="rwt_1" localSheetId="1">#REF!</definedName>
    <definedName name="rwt_1" localSheetId="3">#REF!</definedName>
    <definedName name="rwt_1" localSheetId="13">#REF!</definedName>
    <definedName name="rwt_1">#REF!</definedName>
    <definedName name="ry" localSheetId="25">#REF!</definedName>
    <definedName name="ry" localSheetId="36">#REF!</definedName>
    <definedName name="ry" localSheetId="2" hidden="1">{"via1",#N/A,TRUE,"general";"via2",#N/A,TRUE,"general";"via3",#N/A,TRUE,"general"}</definedName>
    <definedName name="ry" localSheetId="1">#REF!</definedName>
    <definedName name="ry" localSheetId="3">#REF!</definedName>
    <definedName name="ry" localSheetId="13">#REF!</definedName>
    <definedName name="ry" localSheetId="16">#REF!</definedName>
    <definedName name="ry">#REF!</definedName>
    <definedName name="ry_1" localSheetId="25">#REF!</definedName>
    <definedName name="ry_1" localSheetId="36">#REF!</definedName>
    <definedName name="ry_1" localSheetId="1">#REF!</definedName>
    <definedName name="ry_1" localSheetId="3">#REF!</definedName>
    <definedName name="ry_1" localSheetId="13">#REF!</definedName>
    <definedName name="ry_1">#REF!</definedName>
    <definedName name="ryeryb" localSheetId="25">#REF!</definedName>
    <definedName name="ryeryb" localSheetId="36">#REF!</definedName>
    <definedName name="ryeryb" localSheetId="2" hidden="1">{"TAB1",#N/A,TRUE,"GENERAL";"TAB2",#N/A,TRUE,"GENERAL";"TAB3",#N/A,TRUE,"GENERAL";"TAB4",#N/A,TRUE,"GENERAL";"TAB5",#N/A,TRUE,"GENERAL"}</definedName>
    <definedName name="ryeryb" localSheetId="1">#REF!</definedName>
    <definedName name="ryeryb" localSheetId="3">#REF!</definedName>
    <definedName name="ryeryb" localSheetId="13">#REF!</definedName>
    <definedName name="ryeryb">#REF!</definedName>
    <definedName name="ryeryb_1" localSheetId="25">#REF!</definedName>
    <definedName name="ryeryb_1" localSheetId="36">#REF!</definedName>
    <definedName name="ryeryb_1" localSheetId="1">#REF!</definedName>
    <definedName name="ryeryb_1" localSheetId="3">#REF!</definedName>
    <definedName name="ryeryb_1" localSheetId="13">#REF!</definedName>
    <definedName name="ryeryb_1">#REF!</definedName>
    <definedName name="RYRY">#REF!</definedName>
    <definedName name="rytrsdg" localSheetId="25">#REF!</definedName>
    <definedName name="rytrsdg" localSheetId="36">#REF!</definedName>
    <definedName name="rytrsdg" localSheetId="2" hidden="1">{"via1",#N/A,TRUE,"general";"via2",#N/A,TRUE,"general";"via3",#N/A,TRUE,"general"}</definedName>
    <definedName name="rytrsdg" localSheetId="1">#REF!</definedName>
    <definedName name="rytrsdg" localSheetId="3">#REF!</definedName>
    <definedName name="rytrsdg" localSheetId="13">#REF!</definedName>
    <definedName name="rytrsdg">#REF!</definedName>
    <definedName name="rytrsdg_1" localSheetId="25">#REF!</definedName>
    <definedName name="rytrsdg_1" localSheetId="36">#REF!</definedName>
    <definedName name="rytrsdg_1" localSheetId="1">#REF!</definedName>
    <definedName name="rytrsdg_1" localSheetId="3">#REF!</definedName>
    <definedName name="rytrsdg_1" localSheetId="13">#REF!</definedName>
    <definedName name="rytrsdg_1">#REF!</definedName>
    <definedName name="S" localSheetId="17">#REF!</definedName>
    <definedName name="S" localSheetId="18">#REF!</definedName>
    <definedName name="S" localSheetId="19">#REF!</definedName>
    <definedName name="S" localSheetId="14">#REF!</definedName>
    <definedName name="S" localSheetId="15">#REF!</definedName>
    <definedName name="s" localSheetId="2">#REF!</definedName>
    <definedName name="S" localSheetId="16">'[128]ANALISIS RESUMIDOS'!$C$183,'[128]ANALISIS RESUMIDOS'!$C$186,'[128]ANALISIS RESUMIDOS'!$C$181,'[128]ANALISIS RESUMIDOS'!$C$179,'[128]ANALISIS RESUMIDOS'!$C$178,'[128]ANALISIS RESUMIDOS'!$C$39,'[128]ANALISIS RESUMIDOS'!$C$40</definedName>
    <definedName name="S">'[129]ANALISIS RESUMIDOS'!$C$183,'[129]ANALISIS RESUMIDOS'!$C$186,'[129]ANALISIS RESUMIDOS'!$C$181,'[129]ANALISIS RESUMIDOS'!$C$179,'[129]ANALISIS RESUMIDOS'!$C$178,'[129]ANALISIS RESUMIDOS'!$C$39,'[129]ANALISIS RESUMIDOS'!$C$40</definedName>
    <definedName name="SA" localSheetId="25">[98]PRESUPUESTO!#REF!</definedName>
    <definedName name="SA" localSheetId="36">[98]PRESUPUESTO!#REF!</definedName>
    <definedName name="SA" localSheetId="17">[98]PRESUPUESTO!#REF!</definedName>
    <definedName name="SA" localSheetId="18">[98]PRESUPUESTO!#REF!</definedName>
    <definedName name="SA" localSheetId="1">[98]PRESUPUESTO!#REF!</definedName>
    <definedName name="SA" localSheetId="3">[98]PRESUPUESTO!#REF!</definedName>
    <definedName name="SA" localSheetId="13">[98]PRESUPUESTO!#REF!</definedName>
    <definedName name="SA" localSheetId="16">[98]PRESUPUESTO!#REF!</definedName>
    <definedName name="SA">[98]PRESUPUESTO!#REF!</definedName>
    <definedName name="saa" localSheetId="25">#REF!</definedName>
    <definedName name="saa" localSheetId="36">#REF!</definedName>
    <definedName name="saa" localSheetId="2" hidden="1">{"via1",#N/A,TRUE,"general";"via2",#N/A,TRUE,"general";"via3",#N/A,TRUE,"general"}</definedName>
    <definedName name="saa" localSheetId="1">#REF!</definedName>
    <definedName name="saa" localSheetId="3">#REF!</definedName>
    <definedName name="saa" localSheetId="13">#REF!</definedName>
    <definedName name="saa">#REF!</definedName>
    <definedName name="saa_1" localSheetId="25">#REF!</definedName>
    <definedName name="saa_1" localSheetId="36">#REF!</definedName>
    <definedName name="saa_1" localSheetId="1">#REF!</definedName>
    <definedName name="saa_1" localSheetId="3">#REF!</definedName>
    <definedName name="saa_1" localSheetId="13">#REF!</definedName>
    <definedName name="saa_1">#REF!</definedName>
    <definedName name="SACO" localSheetId="1">#REF!,#REF!,#REF!,#REF!,#REF!,#REF!,#REF!,#REF!,#REF!,#REF!,#REF!,#REF!,#REF!</definedName>
    <definedName name="SACO" localSheetId="3">#REF!,#REF!,#REF!,#REF!,#REF!,#REF!,#REF!,#REF!,#REF!,#REF!,#REF!,#REF!,#REF!</definedName>
    <definedName name="SACO">#REF!,#REF!,#REF!,#REF!,#REF!,#REF!,#REF!,#REF!,#REF!,#REF!,#REF!,#REF!,#REF!</definedName>
    <definedName name="SAD" localSheetId="25">#REF!</definedName>
    <definedName name="SAD" localSheetId="36">#REF!</definedName>
    <definedName name="SAD" localSheetId="2" hidden="1">{"via1",#N/A,TRUE,"general";"via2",#N/A,TRUE,"general";"via3",#N/A,TRUE,"general"}</definedName>
    <definedName name="SAD" localSheetId="1">#REF!</definedName>
    <definedName name="SAD" localSheetId="3">#REF!</definedName>
    <definedName name="SAD" localSheetId="13">#REF!</definedName>
    <definedName name="SAD">#REF!</definedName>
    <definedName name="SAD_1" localSheetId="25">#REF!</definedName>
    <definedName name="SAD_1" localSheetId="36">#REF!</definedName>
    <definedName name="SAD_1" localSheetId="1">#REF!</definedName>
    <definedName name="SAD_1" localSheetId="3">#REF!</definedName>
    <definedName name="SAD_1" localSheetId="13">#REF!</definedName>
    <definedName name="SAD_1">#REF!</definedName>
    <definedName name="sadad">#REF!</definedName>
    <definedName name="sadasd" localSheetId="16">#REF!</definedName>
    <definedName name="sadasd">#REF!</definedName>
    <definedName name="SADF" localSheetId="25">#REF!</definedName>
    <definedName name="SADF" localSheetId="36">#REF!</definedName>
    <definedName name="SADF" localSheetId="2" hidden="1">{"via1",#N/A,TRUE,"general";"via2",#N/A,TRUE,"general";"via3",#N/A,TRUE,"general"}</definedName>
    <definedName name="SADF" localSheetId="1">#REF!</definedName>
    <definedName name="SADF" localSheetId="3">#REF!</definedName>
    <definedName name="SADF" localSheetId="13">#REF!</definedName>
    <definedName name="SADF">#REF!</definedName>
    <definedName name="SADF_1" localSheetId="25">#REF!</definedName>
    <definedName name="SADF_1" localSheetId="36">#REF!</definedName>
    <definedName name="SADF_1" localSheetId="1">#REF!</definedName>
    <definedName name="SADF_1" localSheetId="3">#REF!</definedName>
    <definedName name="SADF_1" localSheetId="13">#REF!</definedName>
    <definedName name="SADF_1">#REF!</definedName>
    <definedName name="sadff" localSheetId="25">#REF!</definedName>
    <definedName name="sadff" localSheetId="36">#REF!</definedName>
    <definedName name="sadff" localSheetId="2" hidden="1">{"TAB1",#N/A,TRUE,"GENERAL";"TAB2",#N/A,TRUE,"GENERAL";"TAB3",#N/A,TRUE,"GENERAL";"TAB4",#N/A,TRUE,"GENERAL";"TAB5",#N/A,TRUE,"GENERAL"}</definedName>
    <definedName name="sadff" localSheetId="1">#REF!</definedName>
    <definedName name="sadff" localSheetId="3">#REF!</definedName>
    <definedName name="sadff" localSheetId="13">#REF!</definedName>
    <definedName name="sadff">#REF!</definedName>
    <definedName name="sadff_1" localSheetId="25">#REF!</definedName>
    <definedName name="sadff_1" localSheetId="36">#REF!</definedName>
    <definedName name="sadff_1" localSheetId="1">#REF!</definedName>
    <definedName name="sadff_1" localSheetId="3">#REF!</definedName>
    <definedName name="sadff_1" localSheetId="13">#REF!</definedName>
    <definedName name="sadff_1">#REF!</definedName>
    <definedName name="sadfo" localSheetId="25">#REF!</definedName>
    <definedName name="sadfo" localSheetId="36">#REF!</definedName>
    <definedName name="sadfo" localSheetId="2" hidden="1">{"via1",#N/A,TRUE,"general";"via2",#N/A,TRUE,"general";"via3",#N/A,TRUE,"general"}</definedName>
    <definedName name="sadfo" localSheetId="1">#REF!</definedName>
    <definedName name="sadfo" localSheetId="3">#REF!</definedName>
    <definedName name="sadfo" localSheetId="13">#REF!</definedName>
    <definedName name="sadfo">#REF!</definedName>
    <definedName name="sadfo_1" localSheetId="25">#REF!</definedName>
    <definedName name="sadfo_1" localSheetId="36">#REF!</definedName>
    <definedName name="sadfo_1" localSheetId="1">#REF!</definedName>
    <definedName name="sadfo_1" localSheetId="3">#REF!</definedName>
    <definedName name="sadfo_1" localSheetId="13">#REF!</definedName>
    <definedName name="sadfo_1">#REF!</definedName>
    <definedName name="safdp" localSheetId="25">#REF!</definedName>
    <definedName name="safdp" localSheetId="36">#REF!</definedName>
    <definedName name="safdp" localSheetId="2" hidden="1">{"TAB1",#N/A,TRUE,"GENERAL";"TAB2",#N/A,TRUE,"GENERAL";"TAB3",#N/A,TRUE,"GENERAL";"TAB4",#N/A,TRUE,"GENERAL";"TAB5",#N/A,TRUE,"GENERAL"}</definedName>
    <definedName name="safdp" localSheetId="1">#REF!</definedName>
    <definedName name="safdp" localSheetId="3">#REF!</definedName>
    <definedName name="safdp" localSheetId="13">#REF!</definedName>
    <definedName name="safdp">#REF!</definedName>
    <definedName name="safdp_1" localSheetId="25">#REF!</definedName>
    <definedName name="safdp_1" localSheetId="36">#REF!</definedName>
    <definedName name="safdp_1" localSheetId="1">#REF!</definedName>
    <definedName name="safdp_1" localSheetId="3">#REF!</definedName>
    <definedName name="safdp_1" localSheetId="13">#REF!</definedName>
    <definedName name="safdp_1">#REF!</definedName>
    <definedName name="Salarios" localSheetId="25">#REF!</definedName>
    <definedName name="Salarios" localSheetId="36">#REF!</definedName>
    <definedName name="Salarios" localSheetId="17">#REF!</definedName>
    <definedName name="Salarios" localSheetId="18">#REF!</definedName>
    <definedName name="Salarios" localSheetId="2">#REF!</definedName>
    <definedName name="Salarios" localSheetId="1">#REF!</definedName>
    <definedName name="Salarios" localSheetId="3">#REF!</definedName>
    <definedName name="Salarios" localSheetId="13">#REF!</definedName>
    <definedName name="Salarios">#REF!</definedName>
    <definedName name="SALL1" localSheetId="25">#REF!</definedName>
    <definedName name="SALL1" localSheetId="36">#REF!</definedName>
    <definedName name="SALL1" localSheetId="1">#REF!</definedName>
    <definedName name="SALL1" localSheetId="3">#REF!</definedName>
    <definedName name="SALL1" localSheetId="13">#REF!</definedName>
    <definedName name="SALL1">#REF!</definedName>
    <definedName name="SALL2" localSheetId="25">#REF!</definedName>
    <definedName name="SALL2" localSheetId="36">#REF!</definedName>
    <definedName name="SALL2" localSheetId="1">#REF!</definedName>
    <definedName name="SALL2" localSheetId="3">#REF!</definedName>
    <definedName name="SALL2" localSheetId="13">#REF!</definedName>
    <definedName name="SALL2">#REF!</definedName>
    <definedName name="SAN" localSheetId="2">#REF!</definedName>
    <definedName name="SAN">[23]PRECIOS!$G$6</definedName>
    <definedName name="SANDI1" localSheetId="2">#REF!</definedName>
    <definedName name="SANDI1">[23]PRECIOS!$G$4</definedName>
    <definedName name="SANDI2" localSheetId="2">#REF!</definedName>
    <definedName name="SANDI2">[23]PRECIOS!$G$5</definedName>
    <definedName name="SANDRA" localSheetId="16">#REF!</definedName>
    <definedName name="SANDRA">#REF!</definedName>
    <definedName name="sanitario.acuario">[39]Unitarios!$B$100</definedName>
    <definedName name="sardinel">[39]Unitarios!$B$101</definedName>
    <definedName name="SARDINELV" localSheetId="25">#REF!</definedName>
    <definedName name="SARDINELV" localSheetId="36">#REF!</definedName>
    <definedName name="SARDINELV">#REF!</definedName>
    <definedName name="SB" localSheetId="25">[98]PRESUPUESTO!#REF!</definedName>
    <definedName name="SB" localSheetId="36">[98]PRESUPUESTO!#REF!</definedName>
    <definedName name="SB" localSheetId="17">[98]PRESUPUESTO!#REF!</definedName>
    <definedName name="SB" localSheetId="18">[98]PRESUPUESTO!#REF!</definedName>
    <definedName name="SB" localSheetId="1">[98]PRESUPUESTO!#REF!</definedName>
    <definedName name="SB" localSheetId="3">[98]PRESUPUESTO!#REF!</definedName>
    <definedName name="SB" localSheetId="13">[98]PRESUPUESTO!#REF!</definedName>
    <definedName name="SB" localSheetId="16">[98]PRESUPUESTO!#REF!</definedName>
    <definedName name="SB">[98]PRESUPUESTO!#REF!</definedName>
    <definedName name="sbe" localSheetId="25">#REF!</definedName>
    <definedName name="sbe" localSheetId="36">#REF!</definedName>
    <definedName name="sbe" localSheetId="1">#REF!</definedName>
    <definedName name="sbe" localSheetId="3">#REF!</definedName>
    <definedName name="sbe" localSheetId="13">#REF!</definedName>
    <definedName name="sbe" localSheetId="16">#REF!</definedName>
    <definedName name="sbe">#REF!</definedName>
    <definedName name="sbgfbgdr" localSheetId="25">#REF!</definedName>
    <definedName name="sbgfbgdr" localSheetId="36">#REF!</definedName>
    <definedName name="sbgfbgdr" localSheetId="2" hidden="1">{"via1",#N/A,TRUE,"general";"via2",#N/A,TRUE,"general";"via3",#N/A,TRUE,"general"}</definedName>
    <definedName name="sbgfbgdr" localSheetId="1">#REF!</definedName>
    <definedName name="sbgfbgdr" localSheetId="3">#REF!</definedName>
    <definedName name="sbgfbgdr" localSheetId="13">#REF!</definedName>
    <definedName name="sbgfbgdr">#REF!</definedName>
    <definedName name="sbgfbgdr_1" localSheetId="25">#REF!</definedName>
    <definedName name="sbgfbgdr_1" localSheetId="36">#REF!</definedName>
    <definedName name="sbgfbgdr_1" localSheetId="1">#REF!</definedName>
    <definedName name="sbgfbgdr_1" localSheetId="3">#REF!</definedName>
    <definedName name="sbgfbgdr_1" localSheetId="13">#REF!</definedName>
    <definedName name="sbgfbgdr_1">#REF!</definedName>
    <definedName name="SbtPpto">#REF!</definedName>
    <definedName name="SC" localSheetId="25">[98]PRESUPUESTO!#REF!</definedName>
    <definedName name="SC" localSheetId="36">[98]PRESUPUESTO!#REF!</definedName>
    <definedName name="SC" localSheetId="17">[98]PRESUPUESTO!#REF!</definedName>
    <definedName name="SC" localSheetId="18">[98]PRESUPUESTO!#REF!</definedName>
    <definedName name="sc" localSheetId="2">#REF!</definedName>
    <definedName name="SC" localSheetId="1">[98]PRESUPUESTO!#REF!</definedName>
    <definedName name="SC" localSheetId="3">[98]PRESUPUESTO!#REF!</definedName>
    <definedName name="SC" localSheetId="13">[98]PRESUPUESTO!#REF!</definedName>
    <definedName name="sc" localSheetId="16">#REF!</definedName>
    <definedName name="SC">[98]PRESUPUESTO!#REF!</definedName>
    <definedName name="SCDSVF" localSheetId="1">#REF!</definedName>
    <definedName name="SCDSVF" localSheetId="3">#REF!</definedName>
    <definedName name="SCDSVF">#REF!</definedName>
    <definedName name="Sched_Pay" localSheetId="25">#REF!</definedName>
    <definedName name="Sched_Pay" localSheetId="36">#REF!</definedName>
    <definedName name="Sched_Pay" localSheetId="1">#REF!</definedName>
    <definedName name="Sched_Pay" localSheetId="3">#REF!</definedName>
    <definedName name="Sched_Pay" localSheetId="13">#REF!</definedName>
    <definedName name="Sched_Pay">#REF!</definedName>
    <definedName name="Scheduled_Extra_Payments" localSheetId="25">#REF!</definedName>
    <definedName name="Scheduled_Extra_Payments" localSheetId="36">#REF!</definedName>
    <definedName name="Scheduled_Extra_Payments" localSheetId="1">#REF!</definedName>
    <definedName name="Scheduled_Extra_Payments" localSheetId="3">#REF!</definedName>
    <definedName name="Scheduled_Extra_Payments" localSheetId="13">#REF!</definedName>
    <definedName name="Scheduled_Extra_Payments">#REF!</definedName>
    <definedName name="Scheduled_Interest_Rate" localSheetId="25">#REF!</definedName>
    <definedName name="Scheduled_Interest_Rate" localSheetId="36">#REF!</definedName>
    <definedName name="Scheduled_Interest_Rate" localSheetId="1">#REF!</definedName>
    <definedName name="Scheduled_Interest_Rate" localSheetId="3">#REF!</definedName>
    <definedName name="Scheduled_Interest_Rate" localSheetId="13">#REF!</definedName>
    <definedName name="Scheduled_Interest_Rate">#REF!</definedName>
    <definedName name="Scheduled_Monthly_Payment" localSheetId="25">#REF!</definedName>
    <definedName name="Scheduled_Monthly_Payment" localSheetId="36">#REF!</definedName>
    <definedName name="Scheduled_Monthly_Payment" localSheetId="1">#REF!</definedName>
    <definedName name="Scheduled_Monthly_Payment" localSheetId="3">#REF!</definedName>
    <definedName name="Scheduled_Monthly_Payment" localSheetId="13">#REF!</definedName>
    <definedName name="Scheduled_Monthly_Payment">#REF!</definedName>
    <definedName name="sd" localSheetId="25">#REF!</definedName>
    <definedName name="sd" localSheetId="36">#REF!</definedName>
    <definedName name="sd" localSheetId="2" hidden="1">{"TAB1",#N/A,TRUE,"GENERAL";"TAB2",#N/A,TRUE,"GENERAL";"TAB3",#N/A,TRUE,"GENERAL";"TAB4",#N/A,TRUE,"GENERAL";"TAB5",#N/A,TRUE,"GENERAL"}</definedName>
    <definedName name="sd" localSheetId="1">#REF!</definedName>
    <definedName name="sd" localSheetId="3">#REF!</definedName>
    <definedName name="sd" localSheetId="13">#REF!</definedName>
    <definedName name="sd">#REF!</definedName>
    <definedName name="sd_1" localSheetId="25">#REF!</definedName>
    <definedName name="sd_1" localSheetId="36">#REF!</definedName>
    <definedName name="sd_1" localSheetId="1">#REF!</definedName>
    <definedName name="sd_1" localSheetId="3">#REF!</definedName>
    <definedName name="sd_1" localSheetId="13">#REF!</definedName>
    <definedName name="sd_1">#REF!</definedName>
    <definedName name="sdaf" localSheetId="25">#REF!</definedName>
    <definedName name="sdaf" localSheetId="36">#REF!</definedName>
    <definedName name="sdaf" localSheetId="2" hidden="1">{"via1",#N/A,TRUE,"general";"via2",#N/A,TRUE,"general";"via3",#N/A,TRUE,"general"}</definedName>
    <definedName name="sdaf" localSheetId="1">#REF!</definedName>
    <definedName name="sdaf" localSheetId="3">#REF!</definedName>
    <definedName name="sdaf" localSheetId="13">#REF!</definedName>
    <definedName name="sdaf">#REF!</definedName>
    <definedName name="sdaf_1" localSheetId="25">#REF!</definedName>
    <definedName name="sdaf_1" localSheetId="36">#REF!</definedName>
    <definedName name="sdaf_1" localSheetId="1">#REF!</definedName>
    <definedName name="sdaf_1" localSheetId="3">#REF!</definedName>
    <definedName name="sdaf_1" localSheetId="13">#REF!</definedName>
    <definedName name="sdaf_1">#REF!</definedName>
    <definedName name="sdas" localSheetId="25">#REF!</definedName>
    <definedName name="sdas" localSheetId="36">#REF!</definedName>
    <definedName name="sdas" localSheetId="2" hidden="1">{"via1",#N/A,TRUE,"general";"via2",#N/A,TRUE,"general";"via3",#N/A,TRUE,"general"}</definedName>
    <definedName name="sdas" localSheetId="1">#REF!</definedName>
    <definedName name="sdas" localSheetId="3">#REF!</definedName>
    <definedName name="sdas" localSheetId="13">#REF!</definedName>
    <definedName name="sdas">#REF!</definedName>
    <definedName name="sdas_1" localSheetId="25">#REF!</definedName>
    <definedName name="sdas_1" localSheetId="36">#REF!</definedName>
    <definedName name="sdas_1" localSheetId="1">#REF!</definedName>
    <definedName name="sdas_1" localSheetId="3">#REF!</definedName>
    <definedName name="sdas_1" localSheetId="13">#REF!</definedName>
    <definedName name="sdas_1">#REF!</definedName>
    <definedName name="sdasdf" localSheetId="25">#REF!</definedName>
    <definedName name="sdasdf" localSheetId="36">#REF!</definedName>
    <definedName name="sdasdf" localSheetId="2" hidden="1">{"via1",#N/A,TRUE,"general";"via2",#N/A,TRUE,"general";"via3",#N/A,TRUE,"general"}</definedName>
    <definedName name="sdasdf" localSheetId="1">#REF!</definedName>
    <definedName name="sdasdf" localSheetId="3">#REF!</definedName>
    <definedName name="sdasdf" localSheetId="13">#REF!</definedName>
    <definedName name="sdasdf">#REF!</definedName>
    <definedName name="sdasdf_1" localSheetId="25">#REF!</definedName>
    <definedName name="sdasdf_1" localSheetId="36">#REF!</definedName>
    <definedName name="sdasdf_1" localSheetId="1">#REF!</definedName>
    <definedName name="sdasdf_1" localSheetId="3">#REF!</definedName>
    <definedName name="sdasdf_1" localSheetId="13">#REF!</definedName>
    <definedName name="sdasdf_1">#REF!</definedName>
    <definedName name="SDCDSCT" localSheetId="25">#REF!</definedName>
    <definedName name="SDCDSCT" localSheetId="36">#REF!</definedName>
    <definedName name="SDCDSCT" localSheetId="2" hidden="1">{"TAB1",#N/A,TRUE,"GENERAL";"TAB2",#N/A,TRUE,"GENERAL";"TAB3",#N/A,TRUE,"GENERAL";"TAB4",#N/A,TRUE,"GENERAL";"TAB5",#N/A,TRUE,"GENERAL"}</definedName>
    <definedName name="SDCDSCT" localSheetId="1">#REF!</definedName>
    <definedName name="SDCDSCT" localSheetId="3">#REF!</definedName>
    <definedName name="SDCDSCT" localSheetId="13">#REF!</definedName>
    <definedName name="SDCDSCT">#REF!</definedName>
    <definedName name="SDCDSCT_1" localSheetId="25">#REF!</definedName>
    <definedName name="SDCDSCT_1" localSheetId="36">#REF!</definedName>
    <definedName name="SDCDSCT_1" localSheetId="1">#REF!</definedName>
    <definedName name="SDCDSCT_1" localSheetId="3">#REF!</definedName>
    <definedName name="SDCDSCT_1" localSheetId="13">#REF!</definedName>
    <definedName name="SDCDSCT_1">#REF!</definedName>
    <definedName name="SDE" localSheetId="25">#REF!</definedName>
    <definedName name="SDE" localSheetId="36">#REF!</definedName>
    <definedName name="SDE" localSheetId="2">#REF!</definedName>
    <definedName name="SDE" localSheetId="1">#REF!</definedName>
    <definedName name="SDE" localSheetId="3">#REF!</definedName>
    <definedName name="SDE" localSheetId="13">#REF!</definedName>
    <definedName name="SDE">#REF!</definedName>
    <definedName name="sdf" localSheetId="25">#REF!</definedName>
    <definedName name="sdf" localSheetId="36">#REF!</definedName>
    <definedName name="sdf" localSheetId="1">#REF!</definedName>
    <definedName name="sdf" localSheetId="3">#REF!</definedName>
    <definedName name="sdf" localSheetId="13">#REF!</definedName>
    <definedName name="sdf">#REF!</definedName>
    <definedName name="SDFCE" localSheetId="25">#REF!</definedName>
    <definedName name="SDFCE" localSheetId="36">#REF!</definedName>
    <definedName name="SDFCE" localSheetId="2" hidden="1">{"TAB1",#N/A,TRUE,"GENERAL";"TAB2",#N/A,TRUE,"GENERAL";"TAB3",#N/A,TRUE,"GENERAL";"TAB4",#N/A,TRUE,"GENERAL";"TAB5",#N/A,TRUE,"GENERAL"}</definedName>
    <definedName name="SDFCE" localSheetId="1">#REF!</definedName>
    <definedName name="SDFCE" localSheetId="3">#REF!</definedName>
    <definedName name="SDFCE" localSheetId="13">#REF!</definedName>
    <definedName name="SDFCE">#REF!</definedName>
    <definedName name="SDFCE_1" localSheetId="25">#REF!</definedName>
    <definedName name="SDFCE_1" localSheetId="36">#REF!</definedName>
    <definedName name="SDFCE_1" localSheetId="1">#REF!</definedName>
    <definedName name="SDFCE_1" localSheetId="3">#REF!</definedName>
    <definedName name="SDFCE_1" localSheetId="13">#REF!</definedName>
    <definedName name="SDFCE_1">#REF!</definedName>
    <definedName name="sdfd" localSheetId="25">#REF!</definedName>
    <definedName name="sdfd" localSheetId="36">#REF!</definedName>
    <definedName name="sdfd" localSheetId="2" hidden="1">{"via1",#N/A,TRUE,"general";"via2",#N/A,TRUE,"general";"via3",#N/A,TRUE,"general"}</definedName>
    <definedName name="sdfd" localSheetId="1">#REF!</definedName>
    <definedName name="sdfd" localSheetId="3">#REF!</definedName>
    <definedName name="sdfd" localSheetId="13">#REF!</definedName>
    <definedName name="sdfd">#REF!</definedName>
    <definedName name="sdfd_1" localSheetId="25">#REF!</definedName>
    <definedName name="sdfd_1" localSheetId="36">#REF!</definedName>
    <definedName name="sdfd_1" localSheetId="1">#REF!</definedName>
    <definedName name="sdfd_1" localSheetId="3">#REF!</definedName>
    <definedName name="sdfd_1" localSheetId="13">#REF!</definedName>
    <definedName name="sdfd_1">#REF!</definedName>
    <definedName name="sdfds" localSheetId="25">#REF!</definedName>
    <definedName name="sdfds" localSheetId="36">#REF!</definedName>
    <definedName name="sdfds" localSheetId="2" hidden="1">{"via1",#N/A,TRUE,"general";"via2",#N/A,TRUE,"general";"via3",#N/A,TRUE,"general"}</definedName>
    <definedName name="sdfds" localSheetId="1">#REF!</definedName>
    <definedName name="sdfds" localSheetId="3">#REF!</definedName>
    <definedName name="sdfds" localSheetId="13">#REF!</definedName>
    <definedName name="sdfds">#REF!</definedName>
    <definedName name="sdfds_1" localSheetId="25">#REF!</definedName>
    <definedName name="sdfds_1" localSheetId="36">#REF!</definedName>
    <definedName name="sdfds_1" localSheetId="1">#REF!</definedName>
    <definedName name="sdfds_1" localSheetId="3">#REF!</definedName>
    <definedName name="sdfds_1" localSheetId="13">#REF!</definedName>
    <definedName name="sdfds_1">#REF!</definedName>
    <definedName name="SDFDSFSDFS" localSheetId="1" hidden="1">{"TAB1",#N/A,TRUE,"GENERAL";"TAB2",#N/A,TRUE,"GENERAL";"TAB3",#N/A,TRUE,"GENERAL";"TAB4",#N/A,TRUE,"GENERAL";"TAB5",#N/A,TRUE,"GENERAL"}</definedName>
    <definedName name="SDFDSFSDFS" localSheetId="3" hidden="1">{"TAB1",#N/A,TRUE,"GENERAL";"TAB2",#N/A,TRUE,"GENERAL";"TAB3",#N/A,TRUE,"GENERAL";"TAB4",#N/A,TRUE,"GENERAL";"TAB5",#N/A,TRUE,"GENERAL"}</definedName>
    <definedName name="SDFDSFSDFS" hidden="1">{"TAB1",#N/A,TRUE,"GENERAL";"TAB2",#N/A,TRUE,"GENERAL";"TAB3",#N/A,TRUE,"GENERAL";"TAB4",#N/A,TRUE,"GENERAL";"TAB5",#N/A,TRUE,"GENERAL"}</definedName>
    <definedName name="SDFDSO" localSheetId="25">#REF!</definedName>
    <definedName name="SDFDSO" localSheetId="36">#REF!</definedName>
    <definedName name="SDFDSO" localSheetId="2" hidden="1">{"via1",#N/A,TRUE,"general";"via2",#N/A,TRUE,"general";"via3",#N/A,TRUE,"general"}</definedName>
    <definedName name="SDFDSO" localSheetId="1">#REF!</definedName>
    <definedName name="SDFDSO" localSheetId="3">#REF!</definedName>
    <definedName name="SDFDSO" localSheetId="13">#REF!</definedName>
    <definedName name="SDFDSO">#REF!</definedName>
    <definedName name="SDFDSO_1" localSheetId="25">#REF!</definedName>
    <definedName name="SDFDSO_1" localSheetId="36">#REF!</definedName>
    <definedName name="SDFDSO_1" localSheetId="1">#REF!</definedName>
    <definedName name="SDFDSO_1" localSheetId="3">#REF!</definedName>
    <definedName name="SDFDSO_1" localSheetId="13">#REF!</definedName>
    <definedName name="SDFDSO_1">#REF!</definedName>
    <definedName name="sdfdstp" localSheetId="25">#REF!</definedName>
    <definedName name="sdfdstp" localSheetId="36">#REF!</definedName>
    <definedName name="sdfdstp" localSheetId="2" hidden="1">{"TAB1",#N/A,TRUE,"GENERAL";"TAB2",#N/A,TRUE,"GENERAL";"TAB3",#N/A,TRUE,"GENERAL";"TAB4",#N/A,TRUE,"GENERAL";"TAB5",#N/A,TRUE,"GENERAL"}</definedName>
    <definedName name="sdfdstp" localSheetId="1">#REF!</definedName>
    <definedName name="sdfdstp" localSheetId="3">#REF!</definedName>
    <definedName name="sdfdstp" localSheetId="13">#REF!</definedName>
    <definedName name="sdfdstp">#REF!</definedName>
    <definedName name="sdfdstp_1" localSheetId="25">#REF!</definedName>
    <definedName name="sdfdstp_1" localSheetId="36">#REF!</definedName>
    <definedName name="sdfdstp_1" localSheetId="1">#REF!</definedName>
    <definedName name="sdfdstp_1" localSheetId="3">#REF!</definedName>
    <definedName name="sdfdstp_1" localSheetId="13">#REF!</definedName>
    <definedName name="sdfdstp_1">#REF!</definedName>
    <definedName name="SDFEO" localSheetId="25">#REF!</definedName>
    <definedName name="SDFEO" localSheetId="36">#REF!</definedName>
    <definedName name="SDFEO" localSheetId="2" hidden="1">{"via1",#N/A,TRUE,"general";"via2",#N/A,TRUE,"general";"via3",#N/A,TRUE,"general"}</definedName>
    <definedName name="SDFEO" localSheetId="1">#REF!</definedName>
    <definedName name="SDFEO" localSheetId="3">#REF!</definedName>
    <definedName name="SDFEO" localSheetId="13">#REF!</definedName>
    <definedName name="SDFEO">#REF!</definedName>
    <definedName name="SDFEO_1" localSheetId="25">#REF!</definedName>
    <definedName name="SDFEO_1" localSheetId="36">#REF!</definedName>
    <definedName name="SDFEO_1" localSheetId="1">#REF!</definedName>
    <definedName name="SDFEO_1" localSheetId="3">#REF!</definedName>
    <definedName name="SDFEO_1" localSheetId="13">#REF!</definedName>
    <definedName name="SDFEO_1">#REF!</definedName>
    <definedName name="sdfg" localSheetId="25">#REF!</definedName>
    <definedName name="sdfg" localSheetId="36">#REF!</definedName>
    <definedName name="sdfg" localSheetId="2" hidden="1">{"TAB1",#N/A,TRUE,"GENERAL";"TAB2",#N/A,TRUE,"GENERAL";"TAB3",#N/A,TRUE,"GENERAL";"TAB4",#N/A,TRUE,"GENERAL";"TAB5",#N/A,TRUE,"GENERAL"}</definedName>
    <definedName name="sdfg" localSheetId="1">#REF!</definedName>
    <definedName name="sdfg" localSheetId="3">#REF!</definedName>
    <definedName name="sdfg" localSheetId="13">#REF!</definedName>
    <definedName name="sdfg">#REF!</definedName>
    <definedName name="sdfg_1" localSheetId="25">#REF!</definedName>
    <definedName name="sdfg_1" localSheetId="36">#REF!</definedName>
    <definedName name="sdfg_1" localSheetId="1">#REF!</definedName>
    <definedName name="sdfg_1" localSheetId="3">#REF!</definedName>
    <definedName name="sdfg_1" localSheetId="13">#REF!</definedName>
    <definedName name="sdfg_1">#REF!</definedName>
    <definedName name="sdfgdsfk" localSheetId="25">#REF!</definedName>
    <definedName name="sdfgdsfk" localSheetId="36">#REF!</definedName>
    <definedName name="sdfgdsfk" localSheetId="2" hidden="1">{"via1",#N/A,TRUE,"general";"via2",#N/A,TRUE,"general";"via3",#N/A,TRUE,"general"}</definedName>
    <definedName name="sdfgdsfk" localSheetId="1">#REF!</definedName>
    <definedName name="sdfgdsfk" localSheetId="3">#REF!</definedName>
    <definedName name="sdfgdsfk" localSheetId="13">#REF!</definedName>
    <definedName name="sdfgdsfk">#REF!</definedName>
    <definedName name="sdfgdsfk_1" localSheetId="25">#REF!</definedName>
    <definedName name="sdfgdsfk_1" localSheetId="36">#REF!</definedName>
    <definedName name="sdfgdsfk_1" localSheetId="1">#REF!</definedName>
    <definedName name="sdfgdsfk_1" localSheetId="3">#REF!</definedName>
    <definedName name="sdfgdsfk_1" localSheetId="13">#REF!</definedName>
    <definedName name="sdfgdsfk_1">#REF!</definedName>
    <definedName name="sdfghjkl">#REF!</definedName>
    <definedName name="sdfgsg" localSheetId="25">#REF!</definedName>
    <definedName name="sdfgsg" localSheetId="36">#REF!</definedName>
    <definedName name="sdfgsg" localSheetId="2" hidden="1">{"via1",#N/A,TRUE,"general";"via2",#N/A,TRUE,"general";"via3",#N/A,TRUE,"general"}</definedName>
    <definedName name="sdfgsg" localSheetId="1">#REF!</definedName>
    <definedName name="sdfgsg" localSheetId="3">#REF!</definedName>
    <definedName name="sdfgsg" localSheetId="13">#REF!</definedName>
    <definedName name="sdfgsg">#REF!</definedName>
    <definedName name="sdfgsg_1" localSheetId="25">#REF!</definedName>
    <definedName name="sdfgsg_1" localSheetId="36">#REF!</definedName>
    <definedName name="sdfgsg_1" localSheetId="1">#REF!</definedName>
    <definedName name="sdfgsg_1" localSheetId="3">#REF!</definedName>
    <definedName name="sdfgsg_1" localSheetId="13">#REF!</definedName>
    <definedName name="sdfgsg_1">#REF!</definedName>
    <definedName name="SDFLJK" localSheetId="25">#REF!</definedName>
    <definedName name="SDFLJK" localSheetId="36">#REF!</definedName>
    <definedName name="SDFLJK" localSheetId="2" hidden="1">{"TAB1",#N/A,TRUE,"GENERAL";"TAB2",#N/A,TRUE,"GENERAL";"TAB3",#N/A,TRUE,"GENERAL";"TAB4",#N/A,TRUE,"GENERAL";"TAB5",#N/A,TRUE,"GENERAL"}</definedName>
    <definedName name="SDFLJK" localSheetId="1">#REF!</definedName>
    <definedName name="SDFLJK" localSheetId="3">#REF!</definedName>
    <definedName name="SDFLJK" localSheetId="13">#REF!</definedName>
    <definedName name="SDFLJK">#REF!</definedName>
    <definedName name="SDFLJK_1" localSheetId="25">#REF!</definedName>
    <definedName name="SDFLJK_1" localSheetId="36">#REF!</definedName>
    <definedName name="SDFLJK_1" localSheetId="1">#REF!</definedName>
    <definedName name="SDFLJK_1" localSheetId="3">#REF!</definedName>
    <definedName name="SDFLJK_1" localSheetId="13">#REF!</definedName>
    <definedName name="SDFLJK_1">#REF!</definedName>
    <definedName name="sdfsd4" localSheetId="25">#REF!</definedName>
    <definedName name="sdfsd4" localSheetId="36">#REF!</definedName>
    <definedName name="sdfsd4" localSheetId="2" hidden="1">{"via1",#N/A,TRUE,"general";"via2",#N/A,TRUE,"general";"via3",#N/A,TRUE,"general"}</definedName>
    <definedName name="sdfsd4" localSheetId="1">#REF!</definedName>
    <definedName name="sdfsd4" localSheetId="3">#REF!</definedName>
    <definedName name="sdfsd4" localSheetId="13">#REF!</definedName>
    <definedName name="sdfsd4">#REF!</definedName>
    <definedName name="sdfsd4_1" localSheetId="25">#REF!</definedName>
    <definedName name="sdfsd4_1" localSheetId="36">#REF!</definedName>
    <definedName name="sdfsd4_1" localSheetId="1">#REF!</definedName>
    <definedName name="sdfsd4_1" localSheetId="3">#REF!</definedName>
    <definedName name="sdfsd4_1" localSheetId="13">#REF!</definedName>
    <definedName name="sdfsd4_1">#REF!</definedName>
    <definedName name="SDFSDF" localSheetId="25">#REF!</definedName>
    <definedName name="SDFSDF" localSheetId="36">#REF!</definedName>
    <definedName name="SDFSDF" localSheetId="2" hidden="1">{"TAB1",#N/A,TRUE,"GENERAL";"TAB2",#N/A,TRUE,"GENERAL";"TAB3",#N/A,TRUE,"GENERAL";"TAB4",#N/A,TRUE,"GENERAL";"TAB5",#N/A,TRUE,"GENERAL"}</definedName>
    <definedName name="SDFSDF" localSheetId="1">#REF!</definedName>
    <definedName name="SDFSDF" localSheetId="3">#REF!</definedName>
    <definedName name="SDFSDF" localSheetId="13">#REF!</definedName>
    <definedName name="SDFSDF">#REF!</definedName>
    <definedName name="SDFSDF_1" localSheetId="25">#REF!</definedName>
    <definedName name="SDFSDF_1" localSheetId="36">#REF!</definedName>
    <definedName name="SDFSDF_1" localSheetId="1">#REF!</definedName>
    <definedName name="SDFSDF_1" localSheetId="3">#REF!</definedName>
    <definedName name="SDFSDF_1" localSheetId="13">#REF!</definedName>
    <definedName name="SDFSDF_1">#REF!</definedName>
    <definedName name="sdfsdfb" localSheetId="25">#REF!</definedName>
    <definedName name="sdfsdfb" localSheetId="36">#REF!</definedName>
    <definedName name="sdfsdfb" localSheetId="2" hidden="1">{"via1",#N/A,TRUE,"general";"via2",#N/A,TRUE,"general";"via3",#N/A,TRUE,"general"}</definedName>
    <definedName name="sdfsdfb" localSheetId="1">#REF!</definedName>
    <definedName name="sdfsdfb" localSheetId="3">#REF!</definedName>
    <definedName name="sdfsdfb" localSheetId="13">#REF!</definedName>
    <definedName name="sdfsdfb">#REF!</definedName>
    <definedName name="sdfsdfb_1" localSheetId="25">#REF!</definedName>
    <definedName name="sdfsdfb_1" localSheetId="36">#REF!</definedName>
    <definedName name="sdfsdfb_1" localSheetId="1">#REF!</definedName>
    <definedName name="sdfsdfb_1" localSheetId="3">#REF!</definedName>
    <definedName name="sdfsdfb_1" localSheetId="13">#REF!</definedName>
    <definedName name="sdfsdfb_1">#REF!</definedName>
    <definedName name="SDFSF" localSheetId="25">#REF!</definedName>
    <definedName name="SDFSF" localSheetId="36">#REF!</definedName>
    <definedName name="SDFSF" localSheetId="2" hidden="1">{"TAB1",#N/A,TRUE,"GENERAL";"TAB2",#N/A,TRUE,"GENERAL";"TAB3",#N/A,TRUE,"GENERAL";"TAB4",#N/A,TRUE,"GENERAL";"TAB5",#N/A,TRUE,"GENERAL"}</definedName>
    <definedName name="SDFSF" localSheetId="1">#REF!</definedName>
    <definedName name="SDFSF" localSheetId="3">#REF!</definedName>
    <definedName name="SDFSF" localSheetId="13">#REF!</definedName>
    <definedName name="SDFSF">#REF!</definedName>
    <definedName name="SDFSF_1" localSheetId="25">#REF!</definedName>
    <definedName name="SDFSF_1" localSheetId="36">#REF!</definedName>
    <definedName name="SDFSF_1" localSheetId="1">#REF!</definedName>
    <definedName name="SDFSF_1" localSheetId="3">#REF!</definedName>
    <definedName name="SDFSF_1" localSheetId="13">#REF!</definedName>
    <definedName name="SDFSF_1">#REF!</definedName>
    <definedName name="sdfsv" localSheetId="25">#REF!</definedName>
    <definedName name="sdfsv" localSheetId="36">#REF!</definedName>
    <definedName name="sdfsv" localSheetId="2" hidden="1">{"TAB1",#N/A,TRUE,"GENERAL";"TAB2",#N/A,TRUE,"GENERAL";"TAB3",#N/A,TRUE,"GENERAL";"TAB4",#N/A,TRUE,"GENERAL";"TAB5",#N/A,TRUE,"GENERAL"}</definedName>
    <definedName name="sdfsv" localSheetId="1">#REF!</definedName>
    <definedName name="sdfsv" localSheetId="3">#REF!</definedName>
    <definedName name="sdfsv" localSheetId="13">#REF!</definedName>
    <definedName name="sdfsv">#REF!</definedName>
    <definedName name="sdfsv_1" localSheetId="25">#REF!</definedName>
    <definedName name="sdfsv_1" localSheetId="36">#REF!</definedName>
    <definedName name="sdfsv_1" localSheetId="1">#REF!</definedName>
    <definedName name="sdfsv_1" localSheetId="3">#REF!</definedName>
    <definedName name="sdfsv_1" localSheetId="13">#REF!</definedName>
    <definedName name="sdfsv_1">#REF!</definedName>
    <definedName name="SDG">#REF!</definedName>
    <definedName name="sdgfd" localSheetId="25">#REF!</definedName>
    <definedName name="sdgfd" localSheetId="36">#REF!</definedName>
    <definedName name="sdgfd" localSheetId="2" hidden="1">{"TAB1",#N/A,TRUE,"GENERAL";"TAB2",#N/A,TRUE,"GENERAL";"TAB3",#N/A,TRUE,"GENERAL";"TAB4",#N/A,TRUE,"GENERAL";"TAB5",#N/A,TRUE,"GENERAL"}</definedName>
    <definedName name="sdgfd" localSheetId="1">#REF!</definedName>
    <definedName name="sdgfd" localSheetId="3">#REF!</definedName>
    <definedName name="sdgfd" localSheetId="13">#REF!</definedName>
    <definedName name="sdgfd">#REF!</definedName>
    <definedName name="sdgfd_1" localSheetId="25">#REF!</definedName>
    <definedName name="sdgfd_1" localSheetId="36">#REF!</definedName>
    <definedName name="sdgfd_1" localSheetId="1">#REF!</definedName>
    <definedName name="sdgfd_1" localSheetId="3">#REF!</definedName>
    <definedName name="sdgfd_1" localSheetId="13">#REF!</definedName>
    <definedName name="sdgfd_1">#REF!</definedName>
    <definedName name="sdgfgp" localSheetId="25">#REF!</definedName>
    <definedName name="sdgfgp" localSheetId="36">#REF!</definedName>
    <definedName name="sdgfgp" localSheetId="2" hidden="1">{"via1",#N/A,TRUE,"general";"via2",#N/A,TRUE,"general";"via3",#N/A,TRUE,"general"}</definedName>
    <definedName name="sdgfgp" localSheetId="1">#REF!</definedName>
    <definedName name="sdgfgp" localSheetId="3">#REF!</definedName>
    <definedName name="sdgfgp" localSheetId="13">#REF!</definedName>
    <definedName name="sdgfgp">#REF!</definedName>
    <definedName name="sdgfgp_1" localSheetId="25">#REF!</definedName>
    <definedName name="sdgfgp_1" localSheetId="36">#REF!</definedName>
    <definedName name="sdgfgp_1" localSheetId="1">#REF!</definedName>
    <definedName name="sdgfgp_1" localSheetId="3">#REF!</definedName>
    <definedName name="sdgfgp_1" localSheetId="13">#REF!</definedName>
    <definedName name="sdgfgp_1">#REF!</definedName>
    <definedName name="sdgfiu" localSheetId="25">#REF!</definedName>
    <definedName name="sdgfiu" localSheetId="36">#REF!</definedName>
    <definedName name="sdgfiu" localSheetId="2" hidden="1">{"via1",#N/A,TRUE,"general";"via2",#N/A,TRUE,"general";"via3",#N/A,TRUE,"general"}</definedName>
    <definedName name="sdgfiu" localSheetId="1">#REF!</definedName>
    <definedName name="sdgfiu" localSheetId="3">#REF!</definedName>
    <definedName name="sdgfiu" localSheetId="13">#REF!</definedName>
    <definedName name="sdgfiu">#REF!</definedName>
    <definedName name="sdgfiu_1" localSheetId="25">#REF!</definedName>
    <definedName name="sdgfiu_1" localSheetId="36">#REF!</definedName>
    <definedName name="sdgfiu_1" localSheetId="1">#REF!</definedName>
    <definedName name="sdgfiu_1" localSheetId="3">#REF!</definedName>
    <definedName name="sdgfiu_1" localSheetId="13">#REF!</definedName>
    <definedName name="sdgfiu_1">#REF!</definedName>
    <definedName name="sdgsd" localSheetId="25">#REF!</definedName>
    <definedName name="sdgsd" localSheetId="36">#REF!</definedName>
    <definedName name="sdgsd" localSheetId="2" hidden="1">{"TAB1",#N/A,TRUE,"GENERAL";"TAB2",#N/A,TRUE,"GENERAL";"TAB3",#N/A,TRUE,"GENERAL";"TAB4",#N/A,TRUE,"GENERAL";"TAB5",#N/A,TRUE,"GENERAL"}</definedName>
    <definedName name="sdgsd" localSheetId="1">#REF!</definedName>
    <definedName name="sdgsd" localSheetId="3">#REF!</definedName>
    <definedName name="sdgsd" localSheetId="13">#REF!</definedName>
    <definedName name="sdgsd">#REF!</definedName>
    <definedName name="sdgsd_1" localSheetId="25">#REF!</definedName>
    <definedName name="sdgsd_1" localSheetId="36">#REF!</definedName>
    <definedName name="sdgsd_1" localSheetId="1">#REF!</definedName>
    <definedName name="sdgsd_1" localSheetId="3">#REF!</definedName>
    <definedName name="sdgsd_1" localSheetId="13">#REF!</definedName>
    <definedName name="sdgsd_1">#REF!</definedName>
    <definedName name="sdgsg" localSheetId="25">#REF!</definedName>
    <definedName name="sdgsg" localSheetId="36">#REF!</definedName>
    <definedName name="sdgsg" localSheetId="2" hidden="1">{"via1",#N/A,TRUE,"general";"via2",#N/A,TRUE,"general";"via3",#N/A,TRUE,"general"}</definedName>
    <definedName name="sdgsg" localSheetId="1">#REF!</definedName>
    <definedName name="sdgsg" localSheetId="3">#REF!</definedName>
    <definedName name="sdgsg" localSheetId="13">#REF!</definedName>
    <definedName name="sdgsg">#REF!</definedName>
    <definedName name="sdgsg_1" localSheetId="25">#REF!</definedName>
    <definedName name="sdgsg_1" localSheetId="36">#REF!</definedName>
    <definedName name="sdgsg_1" localSheetId="1">#REF!</definedName>
    <definedName name="sdgsg_1" localSheetId="3">#REF!</definedName>
    <definedName name="sdgsg_1" localSheetId="13">#REF!</definedName>
    <definedName name="sdgsg_1">#REF!</definedName>
    <definedName name="SDIKOM" localSheetId="25">#REF!</definedName>
    <definedName name="SDIKOM" localSheetId="36">#REF!</definedName>
    <definedName name="SDIKOM" localSheetId="2" hidden="1">{"TAB1",#N/A,TRUE,"GENERAL";"TAB2",#N/A,TRUE,"GENERAL";"TAB3",#N/A,TRUE,"GENERAL";"TAB4",#N/A,TRUE,"GENERAL";"TAB5",#N/A,TRUE,"GENERAL"}</definedName>
    <definedName name="SDIKOM" localSheetId="1">#REF!</definedName>
    <definedName name="SDIKOM" localSheetId="3">#REF!</definedName>
    <definedName name="SDIKOM" localSheetId="13">#REF!</definedName>
    <definedName name="SDIKOM">#REF!</definedName>
    <definedName name="SDIKOM_1" localSheetId="25">#REF!</definedName>
    <definedName name="SDIKOM_1" localSheetId="36">#REF!</definedName>
    <definedName name="SDIKOM_1" localSheetId="1">#REF!</definedName>
    <definedName name="SDIKOM_1" localSheetId="3">#REF!</definedName>
    <definedName name="SDIKOM_1" localSheetId="13">#REF!</definedName>
    <definedName name="SDIKOM_1">#REF!</definedName>
    <definedName name="sdsdfh" localSheetId="25">#REF!</definedName>
    <definedName name="sdsdfh" localSheetId="36">#REF!</definedName>
    <definedName name="sdsdfh" localSheetId="2" hidden="1">{"via1",#N/A,TRUE,"general";"via2",#N/A,TRUE,"general";"via3",#N/A,TRUE,"general"}</definedName>
    <definedName name="sdsdfh" localSheetId="1">#REF!</definedName>
    <definedName name="sdsdfh" localSheetId="3">#REF!</definedName>
    <definedName name="sdsdfh" localSheetId="13">#REF!</definedName>
    <definedName name="sdsdfh">#REF!</definedName>
    <definedName name="sdsdfh_1" localSheetId="25">#REF!</definedName>
    <definedName name="sdsdfh_1" localSheetId="36">#REF!</definedName>
    <definedName name="sdsdfh_1" localSheetId="1">#REF!</definedName>
    <definedName name="sdsdfh_1" localSheetId="3">#REF!</definedName>
    <definedName name="sdsdfh_1" localSheetId="13">#REF!</definedName>
    <definedName name="sdsdfh_1">#REF!</definedName>
    <definedName name="SE" localSheetId="25">[98]PRESUPUESTO!#REF!</definedName>
    <definedName name="SE" localSheetId="36">[98]PRESUPUESTO!#REF!</definedName>
    <definedName name="SE" localSheetId="17">[98]PRESUPUESTO!#REF!</definedName>
    <definedName name="SE" localSheetId="18">[98]PRESUPUESTO!#REF!</definedName>
    <definedName name="SE" localSheetId="1">[98]PRESUPUESTO!#REF!</definedName>
    <definedName name="SE" localSheetId="3">[98]PRESUPUESTO!#REF!</definedName>
    <definedName name="SE" localSheetId="13">[98]PRESUPUESTO!#REF!</definedName>
    <definedName name="SE">[98]PRESUPUESTO!#REF!</definedName>
    <definedName name="Secretarias">#REF!</definedName>
    <definedName name="SECTOR" localSheetId="2">#REF!</definedName>
    <definedName name="SECTOR" localSheetId="16">#REF!</definedName>
    <definedName name="SECTOR">#REF!</definedName>
    <definedName name="segundo" localSheetId="25">#REF!</definedName>
    <definedName name="segundo" localSheetId="36">#REF!</definedName>
    <definedName name="segundo" localSheetId="1">#REF!</definedName>
    <definedName name="segundo" localSheetId="3">#REF!</definedName>
    <definedName name="segundo" localSheetId="13">#REF!</definedName>
    <definedName name="segundo">#REF!</definedName>
    <definedName name="selalternativas">[41]Listado!$S$2:$S$3</definedName>
    <definedName name="sencount" hidden="1">1</definedName>
    <definedName name="SEP" localSheetId="25">#REF!</definedName>
    <definedName name="SEP" localSheetId="36">#REF!</definedName>
    <definedName name="SEP" localSheetId="1">#REF!</definedName>
    <definedName name="SEP" localSheetId="3">#REF!</definedName>
    <definedName name="SEP" localSheetId="13">#REF!</definedName>
    <definedName name="SEP" localSheetId="16">#REF!</definedName>
    <definedName name="SEP">#REF!</definedName>
    <definedName name="setrj" localSheetId="25">#REF!</definedName>
    <definedName name="setrj" localSheetId="36">#REF!</definedName>
    <definedName name="setrj" localSheetId="2" hidden="1">{"via1",#N/A,TRUE,"general";"via2",#N/A,TRUE,"general";"via3",#N/A,TRUE,"general"}</definedName>
    <definedName name="setrj" localSheetId="1">#REF!</definedName>
    <definedName name="setrj" localSheetId="3">#REF!</definedName>
    <definedName name="setrj" localSheetId="13">#REF!</definedName>
    <definedName name="setrj">#REF!</definedName>
    <definedName name="setrj_1" localSheetId="25">#REF!</definedName>
    <definedName name="setrj_1" localSheetId="36">#REF!</definedName>
    <definedName name="setrj_1" localSheetId="1">#REF!</definedName>
    <definedName name="setrj_1" localSheetId="3">#REF!</definedName>
    <definedName name="setrj_1" localSheetId="13">#REF!</definedName>
    <definedName name="setrj_1">#REF!</definedName>
    <definedName name="sett" localSheetId="25">#REF!</definedName>
    <definedName name="sett" localSheetId="36">#REF!</definedName>
    <definedName name="sett" localSheetId="2" hidden="1">{"via1",#N/A,TRUE,"general";"via2",#N/A,TRUE,"general";"via3",#N/A,TRUE,"general"}</definedName>
    <definedName name="sett" localSheetId="1">#REF!</definedName>
    <definedName name="sett" localSheetId="3">#REF!</definedName>
    <definedName name="sett" localSheetId="13">#REF!</definedName>
    <definedName name="sett">#REF!</definedName>
    <definedName name="sett_1" localSheetId="25">#REF!</definedName>
    <definedName name="sett_1" localSheetId="36">#REF!</definedName>
    <definedName name="sett_1" localSheetId="1">#REF!</definedName>
    <definedName name="sett_1" localSheetId="3">#REF!</definedName>
    <definedName name="sett_1" localSheetId="13">#REF!</definedName>
    <definedName name="sett_1">#REF!</definedName>
    <definedName name="SEXO">#REF!</definedName>
    <definedName name="SF" localSheetId="25">'[63]CIRCUITOS CODENSA'!#REF!</definedName>
    <definedName name="SF" localSheetId="36">'[63]CIRCUITOS CODENSA'!#REF!</definedName>
    <definedName name="SF" localSheetId="17">'[64]CIRCUITOS CODENSA'!#REF!</definedName>
    <definedName name="SF" localSheetId="18">'[64]CIRCUITOS CODENSA'!#REF!</definedName>
    <definedName name="SF" localSheetId="19">'[64]CIRCUITOS CODENSA'!#REF!</definedName>
    <definedName name="SF" localSheetId="14">'[64]CIRCUITOS CODENSA'!#REF!</definedName>
    <definedName name="SF" localSheetId="15">'[64]CIRCUITOS CODENSA'!#REF!</definedName>
    <definedName name="SF" localSheetId="16">'[63]CIRCUITOS CODENSA'!#REF!</definedName>
    <definedName name="SF">'[63]CIRCUITOS CODENSA'!#REF!</definedName>
    <definedName name="SFA" localSheetId="16">#REF!</definedName>
    <definedName name="SFA">#REF!</definedName>
    <definedName name="SFAE">#REF!</definedName>
    <definedName name="sfasf" localSheetId="25">#REF!</definedName>
    <definedName name="sfasf" localSheetId="36">#REF!</definedName>
    <definedName name="sfasf" localSheetId="2" hidden="1">{"TAB1",#N/A,TRUE,"GENERAL";"TAB2",#N/A,TRUE,"GENERAL";"TAB3",#N/A,TRUE,"GENERAL";"TAB4",#N/A,TRUE,"GENERAL";"TAB5",#N/A,TRUE,"GENERAL"}</definedName>
    <definedName name="sfasf" localSheetId="1">#REF!</definedName>
    <definedName name="sfasf" localSheetId="3">#REF!</definedName>
    <definedName name="sfasf" localSheetId="13">#REF!</definedName>
    <definedName name="sfasf">#REF!</definedName>
    <definedName name="sfasf_1" localSheetId="25">#REF!</definedName>
    <definedName name="sfasf_1" localSheetId="36">#REF!</definedName>
    <definedName name="sfasf_1" localSheetId="1">#REF!</definedName>
    <definedName name="sfasf_1" localSheetId="3">#REF!</definedName>
    <definedName name="sfasf_1" localSheetId="13">#REF!</definedName>
    <definedName name="sfasf_1">#REF!</definedName>
    <definedName name="SFHSGFH" localSheetId="25">#REF!</definedName>
    <definedName name="SFHSGFH" localSheetId="36">#REF!</definedName>
    <definedName name="SFHSGFH" localSheetId="2" hidden="1">{"TAB1",#N/A,TRUE,"GENERAL";"TAB2",#N/A,TRUE,"GENERAL";"TAB3",#N/A,TRUE,"GENERAL";"TAB4",#N/A,TRUE,"GENERAL";"TAB5",#N/A,TRUE,"GENERAL"}</definedName>
    <definedName name="SFHSGFH" localSheetId="1">#REF!</definedName>
    <definedName name="SFHSGFH" localSheetId="3">#REF!</definedName>
    <definedName name="SFHSGFH" localSheetId="13">#REF!</definedName>
    <definedName name="SFHSGFH">#REF!</definedName>
    <definedName name="SFHSGFH_1" localSheetId="25">#REF!</definedName>
    <definedName name="SFHSGFH_1" localSheetId="36">#REF!</definedName>
    <definedName name="SFHSGFH_1" localSheetId="1">#REF!</definedName>
    <definedName name="SFHSGFH_1" localSheetId="3">#REF!</definedName>
    <definedName name="SFHSGFH_1" localSheetId="13">#REF!</definedName>
    <definedName name="SFHSGFH_1">#REF!</definedName>
    <definedName name="sfsd" localSheetId="25">#REF!</definedName>
    <definedName name="sfsd" localSheetId="36">#REF!</definedName>
    <definedName name="sfsd" localSheetId="2" hidden="1">{"via1",#N/A,TRUE,"general";"via2",#N/A,TRUE,"general";"via3",#N/A,TRUE,"general"}</definedName>
    <definedName name="sfsd" localSheetId="1">#REF!</definedName>
    <definedName name="sfsd" localSheetId="3">#REF!</definedName>
    <definedName name="sfsd" localSheetId="13">#REF!</definedName>
    <definedName name="sfsd">#REF!</definedName>
    <definedName name="sfsd_1" localSheetId="25">#REF!</definedName>
    <definedName name="sfsd_1" localSheetId="36">#REF!</definedName>
    <definedName name="sfsd_1" localSheetId="1">#REF!</definedName>
    <definedName name="sfsd_1" localSheetId="3">#REF!</definedName>
    <definedName name="sfsd_1" localSheetId="13">#REF!</definedName>
    <definedName name="sfsd_1">#REF!</definedName>
    <definedName name="sfsdf" localSheetId="25">#REF!</definedName>
    <definedName name="sfsdf" localSheetId="36">#REF!</definedName>
    <definedName name="sfsdf" localSheetId="2" hidden="1">{"TAB1",#N/A,TRUE,"GENERAL";"TAB2",#N/A,TRUE,"GENERAL";"TAB3",#N/A,TRUE,"GENERAL";"TAB4",#N/A,TRUE,"GENERAL";"TAB5",#N/A,TRUE,"GENERAL"}</definedName>
    <definedName name="sfsdf" localSheetId="1">#REF!</definedName>
    <definedName name="sfsdf" localSheetId="3">#REF!</definedName>
    <definedName name="sfsdf" localSheetId="13">#REF!</definedName>
    <definedName name="sfsdf">#REF!</definedName>
    <definedName name="sfsdf_1" localSheetId="25">#REF!</definedName>
    <definedName name="sfsdf_1" localSheetId="36">#REF!</definedName>
    <definedName name="sfsdf_1" localSheetId="1">#REF!</definedName>
    <definedName name="sfsdf_1" localSheetId="3">#REF!</definedName>
    <definedName name="sfsdf_1" localSheetId="13">#REF!</definedName>
    <definedName name="sfsdf_1">#REF!</definedName>
    <definedName name="sfsdferg" localSheetId="25">#REF!</definedName>
    <definedName name="sfsdferg" localSheetId="36">#REF!</definedName>
    <definedName name="sfsdferg" localSheetId="2" hidden="1">{"TAB1",#N/A,TRUE,"GENERAL";"TAB2",#N/A,TRUE,"GENERAL";"TAB3",#N/A,TRUE,"GENERAL";"TAB4",#N/A,TRUE,"GENERAL";"TAB5",#N/A,TRUE,"GENERAL"}</definedName>
    <definedName name="sfsdferg" localSheetId="1">#REF!</definedName>
    <definedName name="sfsdferg" localSheetId="3">#REF!</definedName>
    <definedName name="sfsdferg" localSheetId="13">#REF!</definedName>
    <definedName name="sfsdferg">#REF!</definedName>
    <definedName name="sfsdferg_1" localSheetId="25">#REF!</definedName>
    <definedName name="sfsdferg_1" localSheetId="36">#REF!</definedName>
    <definedName name="sfsdferg_1" localSheetId="1">#REF!</definedName>
    <definedName name="sfsdferg_1" localSheetId="3">#REF!</definedName>
    <definedName name="sfsdferg_1" localSheetId="13">#REF!</definedName>
    <definedName name="sfsdferg_1">#REF!</definedName>
    <definedName name="sfsdfs" localSheetId="25">#REF!</definedName>
    <definedName name="sfsdfs" localSheetId="36">#REF!</definedName>
    <definedName name="sfsdfs" localSheetId="2" hidden="1">{"TAB1",#N/A,TRUE,"GENERAL";"TAB2",#N/A,TRUE,"GENERAL";"TAB3",#N/A,TRUE,"GENERAL";"TAB4",#N/A,TRUE,"GENERAL";"TAB5",#N/A,TRUE,"GENERAL"}</definedName>
    <definedName name="sfsdfs" localSheetId="1">#REF!</definedName>
    <definedName name="sfsdfs" localSheetId="3">#REF!</definedName>
    <definedName name="sfsdfs" localSheetId="13">#REF!</definedName>
    <definedName name="sfsdfs">#REF!</definedName>
    <definedName name="sfsdfs_1" localSheetId="25">#REF!</definedName>
    <definedName name="sfsdfs_1" localSheetId="36">#REF!</definedName>
    <definedName name="sfsdfs_1" localSheetId="1">#REF!</definedName>
    <definedName name="sfsdfs_1" localSheetId="3">#REF!</definedName>
    <definedName name="sfsdfs_1" localSheetId="13">#REF!</definedName>
    <definedName name="sfsdfs_1">#REF!</definedName>
    <definedName name="SG">#REF!</definedName>
    <definedName name="SGHD">#REF!</definedName>
    <definedName name="SGI_V_INDICES_CIRCUITO_CAUSA" localSheetId="25">#REF!</definedName>
    <definedName name="SGI_V_INDICES_CIRCUITO_CAUSA" localSheetId="36">#REF!</definedName>
    <definedName name="SGI_V_INDICES_CIRCUITO_CAUSA" localSheetId="1">#REF!</definedName>
    <definedName name="SGI_V_INDICES_CIRCUITO_CAUSA" localSheetId="3">#REF!</definedName>
    <definedName name="SGI_V_INDICES_CIRCUITO_CAUSA" localSheetId="13">#REF!</definedName>
    <definedName name="SGI_V_INDICES_CIRCUITO_CAUSA">#REF!</definedName>
    <definedName name="SHARED_FORMULA_21">#N/A</definedName>
    <definedName name="si" localSheetId="25">#REF!</definedName>
    <definedName name="si" localSheetId="36">#REF!</definedName>
    <definedName name="si" localSheetId="2">#REF!</definedName>
    <definedName name="si" localSheetId="1">#REF!</definedName>
    <definedName name="si" localSheetId="3">#REF!</definedName>
    <definedName name="si" localSheetId="13">#REF!</definedName>
    <definedName name="si" localSheetId="16">#REF!</definedName>
    <definedName name="si">#REF!</definedName>
    <definedName name="SI_O_NO">#REF!</definedName>
    <definedName name="sillas">[106]Hoja2!$A$10:$A$17</definedName>
    <definedName name="SistemasPlazos" hidden="1">1</definedName>
    <definedName name="SJ" localSheetId="25">'[63]CIRCUITOS CODENSA'!#REF!</definedName>
    <definedName name="SJ" localSheetId="36">'[63]CIRCUITOS CODENSA'!#REF!</definedName>
    <definedName name="SJ" localSheetId="17">'[64]CIRCUITOS CODENSA'!#REF!</definedName>
    <definedName name="SJ" localSheetId="18">'[64]CIRCUITOS CODENSA'!#REF!</definedName>
    <definedName name="SJ" localSheetId="19">'[64]CIRCUITOS CODENSA'!#REF!</definedName>
    <definedName name="SJ" localSheetId="14">'[64]CIRCUITOS CODENSA'!#REF!</definedName>
    <definedName name="SJ" localSheetId="15">'[64]CIRCUITOS CODENSA'!#REF!</definedName>
    <definedName name="SJ" localSheetId="16">'[63]CIRCUITOS CODENSA'!#REF!</definedName>
    <definedName name="SJ">'[63]CIRCUITOS CODENSA'!#REF!</definedName>
    <definedName name="sk" localSheetId="25">#REF!</definedName>
    <definedName name="sk" localSheetId="36">#REF!</definedName>
    <definedName name="sk" localSheetId="2">#REF!</definedName>
    <definedName name="sk" localSheetId="1">#REF!</definedName>
    <definedName name="sk" localSheetId="3">#REF!</definedName>
    <definedName name="sk" localSheetId="13">#REF!</definedName>
    <definedName name="sk" localSheetId="16">#REF!</definedName>
    <definedName name="sk">#REF!</definedName>
    <definedName name="SL" localSheetId="25">[98]PRESUPUESTO!#REF!</definedName>
    <definedName name="SL" localSheetId="36">[98]PRESUPUESTO!#REF!</definedName>
    <definedName name="SL" localSheetId="17">[98]PRESUPUESTO!#REF!</definedName>
    <definedName name="SL" localSheetId="18">[98]PRESUPUESTO!#REF!</definedName>
    <definedName name="SL" localSheetId="1">[98]PRESUPUESTO!#REF!</definedName>
    <definedName name="SL" localSheetId="3">[98]PRESUPUESTO!#REF!</definedName>
    <definedName name="SL" localSheetId="13">[98]PRESUPUESTO!#REF!</definedName>
    <definedName name="SL" localSheetId="16">[98]PRESUPUESTO!#REF!</definedName>
    <definedName name="SL">[98]PRESUPUESTO!#REF!</definedName>
    <definedName name="SM" localSheetId="25">'[63]CIRCUITOS CODENSA'!#REF!</definedName>
    <definedName name="SM" localSheetId="36">'[63]CIRCUITOS CODENSA'!#REF!</definedName>
    <definedName name="SM" localSheetId="17">'[64]CIRCUITOS CODENSA'!#REF!</definedName>
    <definedName name="SM" localSheetId="18">'[64]CIRCUITOS CODENSA'!#REF!</definedName>
    <definedName name="SM" localSheetId="19">'[64]CIRCUITOS CODENSA'!#REF!</definedName>
    <definedName name="SM" localSheetId="14">'[64]CIRCUITOS CODENSA'!#REF!</definedName>
    <definedName name="SM" localSheetId="15">'[64]CIRCUITOS CODENSA'!#REF!</definedName>
    <definedName name="sm" localSheetId="2">#REF!</definedName>
    <definedName name="SM" localSheetId="1">'[63]CIRCUITOS CODENSA'!#REF!</definedName>
    <definedName name="SM" localSheetId="3">'[63]CIRCUITOS CODENSA'!#REF!</definedName>
    <definedName name="SM" localSheetId="13">'[63]CIRCUITOS CODENSA'!#REF!</definedName>
    <definedName name="sm" localSheetId="16">#REF!</definedName>
    <definedName name="SM">'[63]CIRCUITOS CODENSA'!#REF!</definedName>
    <definedName name="sn" localSheetId="25">#REF!</definedName>
    <definedName name="sn" localSheetId="36">#REF!</definedName>
    <definedName name="sn" localSheetId="1">#REF!</definedName>
    <definedName name="sn" localSheetId="3">#REF!</definedName>
    <definedName name="sn" localSheetId="13">#REF!</definedName>
    <definedName name="sn">#REF!</definedName>
    <definedName name="snw" localSheetId="25">#REF!</definedName>
    <definedName name="snw" localSheetId="36">#REF!</definedName>
    <definedName name="snw" localSheetId="1">#REF!</definedName>
    <definedName name="snw" localSheetId="3">#REF!</definedName>
    <definedName name="snw" localSheetId="13">#REF!</definedName>
    <definedName name="snw">#REF!</definedName>
    <definedName name="sñ" localSheetId="25">#REF!</definedName>
    <definedName name="sñ" localSheetId="36">#REF!</definedName>
    <definedName name="sñ" localSheetId="1">#REF!</definedName>
    <definedName name="sñ" localSheetId="3">#REF!</definedName>
    <definedName name="sñ" localSheetId="13">#REF!</definedName>
    <definedName name="sñ">#REF!</definedName>
    <definedName name="so" localSheetId="25">#REF!</definedName>
    <definedName name="so" localSheetId="36">#REF!</definedName>
    <definedName name="so" localSheetId="1">#REF!</definedName>
    <definedName name="so" localSheetId="3">#REF!</definedName>
    <definedName name="so" localSheetId="13">#REF!</definedName>
    <definedName name="so">#REF!</definedName>
    <definedName name="SOCIAL" localSheetId="25">#REF!</definedName>
    <definedName name="SOCIAL" localSheetId="36">#REF!</definedName>
    <definedName name="SOCIAL" localSheetId="1">#REF!</definedName>
    <definedName name="SOCIAL" localSheetId="3">#REF!</definedName>
    <definedName name="SOCIAL" localSheetId="13">#REF!</definedName>
    <definedName name="SOCIAL">#REF!</definedName>
    <definedName name="soladov" localSheetId="25">#REF!</definedName>
    <definedName name="soladov" localSheetId="36">#REF!</definedName>
    <definedName name="soladov">#REF!</definedName>
    <definedName name="solver_eng" localSheetId="11" hidden="1">1</definedName>
    <definedName name="solver_neg" localSheetId="11" hidden="1">1</definedName>
    <definedName name="solver_num" localSheetId="11" hidden="1">0</definedName>
    <definedName name="solver_opt" localSheetId="11" hidden="1">BASICOS_ok!$M$24</definedName>
    <definedName name="solver_typ" localSheetId="11" hidden="1">1</definedName>
    <definedName name="solver_val" localSheetId="11" hidden="1">0</definedName>
    <definedName name="solver_ver" localSheetId="11" hidden="1">3</definedName>
    <definedName name="SOSO" hidden="1">'[20]ETAPA 50 SMMLV'!#REF!</definedName>
    <definedName name="sr" localSheetId="25">#REF!</definedName>
    <definedName name="sr" localSheetId="36">#REF!</definedName>
    <definedName name="sr" localSheetId="1">#REF!</definedName>
    <definedName name="sr" localSheetId="3">#REF!</definedName>
    <definedName name="sr" localSheetId="13">#REF!</definedName>
    <definedName name="sr" localSheetId="16">#REF!</definedName>
    <definedName name="sr">#REF!</definedName>
    <definedName name="srwrwr" localSheetId="25">#REF!</definedName>
    <definedName name="srwrwr" localSheetId="36">#REF!</definedName>
    <definedName name="srwrwr" localSheetId="2" hidden="1">{"TAB1",#N/A,TRUE,"GENERAL";"TAB2",#N/A,TRUE,"GENERAL";"TAB3",#N/A,TRUE,"GENERAL";"TAB4",#N/A,TRUE,"GENERAL";"TAB5",#N/A,TRUE,"GENERAL"}</definedName>
    <definedName name="srwrwr" localSheetId="1">#REF!</definedName>
    <definedName name="srwrwr" localSheetId="3">#REF!</definedName>
    <definedName name="srwrwr" localSheetId="13">#REF!</definedName>
    <definedName name="srwrwr">#REF!</definedName>
    <definedName name="srwrwr_1" localSheetId="25">#REF!</definedName>
    <definedName name="srwrwr_1" localSheetId="36">#REF!</definedName>
    <definedName name="srwrwr_1" localSheetId="1">#REF!</definedName>
    <definedName name="srwrwr_1" localSheetId="3">#REF!</definedName>
    <definedName name="srwrwr_1" localSheetId="13">#REF!</definedName>
    <definedName name="srwrwr_1">#REF!</definedName>
    <definedName name="ss" localSheetId="25">#REF!</definedName>
    <definedName name="ss" localSheetId="36">#REF!</definedName>
    <definedName name="ss" localSheetId="1">#REF!</definedName>
    <definedName name="ss" localSheetId="3">#REF!</definedName>
    <definedName name="ss" localSheetId="13">#REF!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s" localSheetId="2">#REF!</definedName>
    <definedName name="SSS" localSheetId="16">#REF!</definedName>
    <definedName name="SSS">#REF!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asas" localSheetId="25">#REF!</definedName>
    <definedName name="sssasas" localSheetId="36">#REF!</definedName>
    <definedName name="sssasas" localSheetId="1">#REF!</definedName>
    <definedName name="sssasas" localSheetId="3">#REF!</definedName>
    <definedName name="sssasas" localSheetId="13">#REF!</definedName>
    <definedName name="sssasas">#REF!</definedName>
    <definedName name="ssss" localSheetId="2">#REF!</definedName>
    <definedName name="ssss" localSheetId="16">[147]INDICE!#REF!</definedName>
    <definedName name="ssss">[147]INDICE!#REF!</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7" localSheetId="25">#REF!</definedName>
    <definedName name="sssss7" localSheetId="36">#REF!</definedName>
    <definedName name="sssss7" localSheetId="2" hidden="1">{"via1",#N/A,TRUE,"general";"via2",#N/A,TRUE,"general";"via3",#N/A,TRUE,"general"}</definedName>
    <definedName name="sssss7" localSheetId="1">#REF!</definedName>
    <definedName name="sssss7" localSheetId="3">#REF!</definedName>
    <definedName name="sssss7" localSheetId="13">#REF!</definedName>
    <definedName name="sssss7">#REF!</definedName>
    <definedName name="sssss7_1" localSheetId="25">#REF!</definedName>
    <definedName name="sssss7_1" localSheetId="36">#REF!</definedName>
    <definedName name="sssss7_1" localSheetId="1">#REF!</definedName>
    <definedName name="sssss7_1" localSheetId="3">#REF!</definedName>
    <definedName name="sssss7_1" localSheetId="13">#REF!</definedName>
    <definedName name="sssss7_1">#REF!</definedName>
    <definedName name="sssssa" localSheetId="25">#REF!</definedName>
    <definedName name="sssssa" localSheetId="36">#REF!</definedName>
    <definedName name="sssssa" localSheetId="2" hidden="1">{"TAB1",#N/A,TRUE,"GENERAL";"TAB2",#N/A,TRUE,"GENERAL";"TAB3",#N/A,TRUE,"GENERAL";"TAB4",#N/A,TRUE,"GENERAL";"TAB5",#N/A,TRUE,"GENERAL"}</definedName>
    <definedName name="sssssa" localSheetId="1">#REF!</definedName>
    <definedName name="sssssa" localSheetId="3">#REF!</definedName>
    <definedName name="sssssa" localSheetId="13">#REF!</definedName>
    <definedName name="sssssa">#REF!</definedName>
    <definedName name="sssssa_1" localSheetId="25">#REF!</definedName>
    <definedName name="sssssa_1" localSheetId="36">#REF!</definedName>
    <definedName name="sssssa_1" localSheetId="1">#REF!</definedName>
    <definedName name="sssssa_1" localSheetId="3">#REF!</definedName>
    <definedName name="sssssa_1" localSheetId="13">#REF!</definedName>
    <definedName name="sssssa_1">#REF!</definedName>
    <definedName name="SSSSSS" localSheetId="25">#REF!</definedName>
    <definedName name="SSSSSS" localSheetId="36">#REF!</definedName>
    <definedName name="SSSSSS" localSheetId="1">#REF!</definedName>
    <definedName name="SSSSSS" localSheetId="3">#REF!</definedName>
    <definedName name="SSSSSS" localSheetId="13">#REF!</definedName>
    <definedName name="SSSSSS">#REF!</definedName>
    <definedName name="sssssy" localSheetId="25">#REF!</definedName>
    <definedName name="sssssy" localSheetId="36">#REF!</definedName>
    <definedName name="sssssy" localSheetId="2" hidden="1">{"via1",#N/A,TRUE,"general";"via2",#N/A,TRUE,"general";"via3",#N/A,TRUE,"general"}</definedName>
    <definedName name="sssssy" localSheetId="1">#REF!</definedName>
    <definedName name="sssssy" localSheetId="3">#REF!</definedName>
    <definedName name="sssssy" localSheetId="13">#REF!</definedName>
    <definedName name="sssssy">#REF!</definedName>
    <definedName name="sssssy_1" localSheetId="25">#REF!</definedName>
    <definedName name="sssssy_1" localSheetId="36">#REF!</definedName>
    <definedName name="sssssy_1" localSheetId="1">#REF!</definedName>
    <definedName name="sssssy_1" localSheetId="3">#REF!</definedName>
    <definedName name="sssssy_1" localSheetId="13">#REF!</definedName>
    <definedName name="sssssy_1">#REF!</definedName>
    <definedName name="st" localSheetId="25">#REF!</definedName>
    <definedName name="st" localSheetId="36">#REF!</definedName>
    <definedName name="st" localSheetId="1">#REF!</definedName>
    <definedName name="st" localSheetId="3">#REF!</definedName>
    <definedName name="st" localSheetId="13">#REF!</definedName>
    <definedName name="st" localSheetId="16">#REF!</definedName>
    <definedName name="st">#REF!</definedName>
    <definedName name="strip.telefono10">[39]Unitarios!$B$102</definedName>
    <definedName name="stt" localSheetId="25">#REF!</definedName>
    <definedName name="stt" localSheetId="36">#REF!</definedName>
    <definedName name="stt" localSheetId="2" hidden="1">{"via1",#N/A,TRUE,"general";"via2",#N/A,TRUE,"general";"via3",#N/A,TRUE,"general"}</definedName>
    <definedName name="stt" localSheetId="1">#REF!</definedName>
    <definedName name="stt" localSheetId="3">#REF!</definedName>
    <definedName name="stt" localSheetId="13">#REF!</definedName>
    <definedName name="stt">#REF!</definedName>
    <definedName name="stt_1" localSheetId="25">#REF!</definedName>
    <definedName name="stt_1" localSheetId="36">#REF!</definedName>
    <definedName name="stt_1" localSheetId="1">#REF!</definedName>
    <definedName name="stt_1" localSheetId="3">#REF!</definedName>
    <definedName name="stt_1" localSheetId="13">#REF!</definedName>
    <definedName name="stt_1">#REF!</definedName>
    <definedName name="Stub" hidden="1">#REF!</definedName>
    <definedName name="Stub_Header1" hidden="1">#REF!</definedName>
    <definedName name="Stub_Header2" hidden="1">#REF!</definedName>
    <definedName name="Stub_Header3" hidden="1">#REF!</definedName>
    <definedName name="SU" localSheetId="25">'[63]CIRCUITOS CODENSA'!#REF!</definedName>
    <definedName name="SU" localSheetId="36">'[63]CIRCUITOS CODENSA'!#REF!</definedName>
    <definedName name="SU" localSheetId="17">'[64]CIRCUITOS CODENSA'!#REF!</definedName>
    <definedName name="SU" localSheetId="18">'[64]CIRCUITOS CODENSA'!#REF!</definedName>
    <definedName name="SU" localSheetId="19">'[64]CIRCUITOS CODENSA'!#REF!</definedName>
    <definedName name="SU" localSheetId="14">'[64]CIRCUITOS CODENSA'!#REF!</definedName>
    <definedName name="SU" localSheetId="15">'[64]CIRCUITOS CODENSA'!#REF!</definedName>
    <definedName name="SU">'[63]CIRCUITOS CODENSA'!#REF!</definedName>
    <definedName name="SUABANA2">'[173]SUB ANA'!$I$61</definedName>
    <definedName name="SUBA">'[174]SUB APU'!$A$1:$D$65536</definedName>
    <definedName name="SUBBASE" localSheetId="25">#REF!</definedName>
    <definedName name="SUBBASE" localSheetId="36">#REF!</definedName>
    <definedName name="SUBBASE" localSheetId="1">#REF!</definedName>
    <definedName name="SUBBASE" localSheetId="3">#REF!</definedName>
    <definedName name="SUBBASE" localSheetId="13">#REF!</definedName>
    <definedName name="SUBBASE">#REF!</definedName>
    <definedName name="SUBESTACIONES" localSheetId="25">'[175]OBRAS SES'!#REF!</definedName>
    <definedName name="SUBESTACIONES" localSheetId="36">'[175]OBRAS SES'!#REF!</definedName>
    <definedName name="SUBESTACIONES" localSheetId="17">'[176]OBRAS SES'!#REF!</definedName>
    <definedName name="SUBESTACIONES" localSheetId="18">'[176]OBRAS SES'!#REF!</definedName>
    <definedName name="SUBESTACIONES" localSheetId="19">'[176]OBRAS SES'!#REF!</definedName>
    <definedName name="SUBESTACIONES" localSheetId="14">'[176]OBRAS SES'!#REF!</definedName>
    <definedName name="SUBESTACIONES" localSheetId="15">'[176]OBRAS SES'!#REF!</definedName>
    <definedName name="SUBESTACIONES" localSheetId="16">'[175]OBRAS SES'!#REF!</definedName>
    <definedName name="SUBESTACIONES">'[175]OBRAS SES'!#REF!</definedName>
    <definedName name="SUBPRODUCTOS" localSheetId="25">#REF!</definedName>
    <definedName name="SUBPRODUCTOS" localSheetId="36">#REF!</definedName>
    <definedName name="SUBPRODUCTOS" localSheetId="17">#REF!</definedName>
    <definedName name="SUBPRODUCTOS" localSheetId="18">#REF!</definedName>
    <definedName name="SUBPRODUCTOS" localSheetId="1">#REF!</definedName>
    <definedName name="SUBPRODUCTOS" localSheetId="3">#REF!</definedName>
    <definedName name="SUBPRODUCTOS" localSheetId="13">#REF!</definedName>
    <definedName name="SUBPRODUCTOS" localSheetId="16">#REF!</definedName>
    <definedName name="SUBPRODUCTOS">#REF!</definedName>
    <definedName name="subprograma">[41]Subprograma!$B$2:$B$87</definedName>
    <definedName name="SUBTOTAL" localSheetId="25">#REF!</definedName>
    <definedName name="SUBTOTAL" localSheetId="36">#REF!</definedName>
    <definedName name="SUBTOTAL" localSheetId="1">#REF!</definedName>
    <definedName name="SUBTOTAL" localSheetId="3">#REF!</definedName>
    <definedName name="SUBTOTAL" localSheetId="13">#REF!</definedName>
    <definedName name="SUBTOTAL">#REF!</definedName>
    <definedName name="SUBTOTALMAT">'[98]2,2,6,1 Pilotes 0,30'!$I$19</definedName>
    <definedName name="Supervía" localSheetId="1" hidden="1">{#N/A,#N/A,TRUE,"0001";#N/A,#N/A,TRUE,"0002";#N/A,#N/A,TRUE,"0003";#N/A,#N/A,TRUE,"0004";#N/A,#N/A,TRUE,"0005";#N/A,#N/A,TRUE,"0006";#N/A,#N/A,TRUE,"0007";#N/A,#N/A,TRUE,"0008";#N/A,#N/A,TRUE,"0009";#N/A,#N/A,TRUE,"0010"}</definedName>
    <definedName name="Supervía" localSheetId="3"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wsw" localSheetId="25">#REF!</definedName>
    <definedName name="swsw" localSheetId="36">#REF!</definedName>
    <definedName name="swsw" localSheetId="2" hidden="1">{"via1",#N/A,TRUE,"general";"via2",#N/A,TRUE,"general";"via3",#N/A,TRUE,"general"}</definedName>
    <definedName name="swsw" localSheetId="1">#REF!</definedName>
    <definedName name="swsw" localSheetId="3">#REF!</definedName>
    <definedName name="swsw" localSheetId="13">#REF!</definedName>
    <definedName name="swsw">#REF!</definedName>
    <definedName name="swsw_1" localSheetId="25">#REF!</definedName>
    <definedName name="swsw_1" localSheetId="36">#REF!</definedName>
    <definedName name="swsw_1" localSheetId="1">#REF!</definedName>
    <definedName name="swsw_1" localSheetId="3">#REF!</definedName>
    <definedName name="swsw_1" localSheetId="13">#REF!</definedName>
    <definedName name="swsw_1">#REF!</definedName>
    <definedName name="swsw3" localSheetId="25">#REF!</definedName>
    <definedName name="swsw3" localSheetId="36">#REF!</definedName>
    <definedName name="swsw3" localSheetId="2" hidden="1">{"TAB1",#N/A,TRUE,"GENERAL";"TAB2",#N/A,TRUE,"GENERAL";"TAB3",#N/A,TRUE,"GENERAL";"TAB4",#N/A,TRUE,"GENERAL";"TAB5",#N/A,TRUE,"GENERAL"}</definedName>
    <definedName name="swsw3" localSheetId="1">#REF!</definedName>
    <definedName name="swsw3" localSheetId="3">#REF!</definedName>
    <definedName name="swsw3" localSheetId="13">#REF!</definedName>
    <definedName name="swsw3">#REF!</definedName>
    <definedName name="swsw3_1" localSheetId="25">#REF!</definedName>
    <definedName name="swsw3_1" localSheetId="36">#REF!</definedName>
    <definedName name="swsw3_1" localSheetId="1">#REF!</definedName>
    <definedName name="swsw3_1" localSheetId="3">#REF!</definedName>
    <definedName name="swsw3_1" localSheetId="13">#REF!</definedName>
    <definedName name="swsw3_1">#REF!</definedName>
    <definedName name="Swvu.TAB1." hidden="1">[31]Presupuesto_Via_distribuidora!#REF!</definedName>
    <definedName name="Swvu.TAB2." hidden="1">[31]Presupuesto_Via_distribuidora!#REF!</definedName>
    <definedName name="Swvu.TAB3." hidden="1">[31]Presupuesto_Via_distribuidora!#REF!</definedName>
    <definedName name="Swvu.TAB4." hidden="1">[31]Presupuesto_Via_distribuidora!#REF!</definedName>
    <definedName name="Swvu.TAB5." hidden="1">[31]Presupuesto_Via_distribuidora!#REF!</definedName>
    <definedName name="t" localSheetId="17">#REF!</definedName>
    <definedName name="t" localSheetId="18">#REF!</definedName>
    <definedName name="t" localSheetId="19">#REF!</definedName>
    <definedName name="t" localSheetId="14">#REF!</definedName>
    <definedName name="t" localSheetId="15">#REF!</definedName>
    <definedName name="T" localSheetId="2">#REF!</definedName>
    <definedName name="T" localSheetId="16">[35]PRECIOS!$G$9</definedName>
    <definedName name="T">[65]Hoja1!$G$9</definedName>
    <definedName name="t_">#REF!</definedName>
    <definedName name="t5t5" localSheetId="25">#REF!</definedName>
    <definedName name="t5t5" localSheetId="36">#REF!</definedName>
    <definedName name="t5t5" localSheetId="2" hidden="1">{"TAB1",#N/A,TRUE,"GENERAL";"TAB2",#N/A,TRUE,"GENERAL";"TAB3",#N/A,TRUE,"GENERAL";"TAB4",#N/A,TRUE,"GENERAL";"TAB5",#N/A,TRUE,"GENERAL"}</definedName>
    <definedName name="t5t5" localSheetId="1">#REF!</definedName>
    <definedName name="t5t5" localSheetId="3">#REF!</definedName>
    <definedName name="t5t5" localSheetId="13">#REF!</definedName>
    <definedName name="t5t5">#REF!</definedName>
    <definedName name="t5t5_1" localSheetId="25">#REF!</definedName>
    <definedName name="t5t5_1" localSheetId="36">#REF!</definedName>
    <definedName name="t5t5_1" localSheetId="1">#REF!</definedName>
    <definedName name="t5t5_1" localSheetId="3">#REF!</definedName>
    <definedName name="t5t5_1" localSheetId="13">#REF!</definedName>
    <definedName name="t5t5_1">#REF!</definedName>
    <definedName name="TA" localSheetId="25">[98]PRESUPUESTO!#REF!</definedName>
    <definedName name="TA" localSheetId="36">[98]PRESUPUESTO!#REF!</definedName>
    <definedName name="TA" localSheetId="17">[98]PRESUPUESTO!#REF!</definedName>
    <definedName name="TA" localSheetId="18">[98]PRESUPUESTO!#REF!</definedName>
    <definedName name="TA" localSheetId="16">[98]PRESUPUESTO!#REF!</definedName>
    <definedName name="TA">[98]PRESUPUESTO!#REF!</definedName>
    <definedName name="TABLA" localSheetId="25">#REF!</definedName>
    <definedName name="TABLA" localSheetId="36">#REF!</definedName>
    <definedName name="TABLA" localSheetId="17">[44]INSUMOS!$D$793</definedName>
    <definedName name="TABLA" localSheetId="18">[44]INSUMOS!$D$793</definedName>
    <definedName name="TABLA" localSheetId="19">[44]INSUMOS!$D$793</definedName>
    <definedName name="TABLA" localSheetId="14">[44]INSUMOS!$D$793</definedName>
    <definedName name="TABLA" localSheetId="15">[44]INSUMOS!$D$793</definedName>
    <definedName name="TABLA" localSheetId="2">#REF!</definedName>
    <definedName name="TABLA" localSheetId="1">#REF!</definedName>
    <definedName name="TABLA" localSheetId="3">#REF!</definedName>
    <definedName name="TABLA" localSheetId="13">#REF!</definedName>
    <definedName name="TABLA" localSheetId="16">#REF!</definedName>
    <definedName name="TABLA">#REF!</definedName>
    <definedName name="tabla2" localSheetId="25">#REF!</definedName>
    <definedName name="tabla2" localSheetId="36">#REF!</definedName>
    <definedName name="tabla2" localSheetId="1">#REF!</definedName>
    <definedName name="tabla2" localSheetId="3">#REF!</definedName>
    <definedName name="tabla2" localSheetId="13">#REF!</definedName>
    <definedName name="tabla2">#REF!</definedName>
    <definedName name="tablero.4circuitos">[39]Unitarios!$B$105</definedName>
    <definedName name="TANQUE" localSheetId="25">#REF!</definedName>
    <definedName name="TANQUE" localSheetId="36">#REF!</definedName>
    <definedName name="TANQUE">#REF!</definedName>
    <definedName name="tapa.registro">[39]Unitarios!$B$107</definedName>
    <definedName name="TARIFAS">[177]TARIFAS!$A$1:$F$52</definedName>
    <definedName name="Taxpb" hidden="1">#REF!</definedName>
    <definedName name="TB" localSheetId="25">[98]PRESUPUESTO!#REF!</definedName>
    <definedName name="TB" localSheetId="36">[98]PRESUPUESTO!#REF!</definedName>
    <definedName name="TB" localSheetId="17">[98]PRESUPUESTO!#REF!</definedName>
    <definedName name="TB" localSheetId="18">[98]PRESUPUESTO!#REF!</definedName>
    <definedName name="tb" localSheetId="2">#REF!</definedName>
    <definedName name="TB" localSheetId="1">[98]PRESUPUESTO!#REF!</definedName>
    <definedName name="TB" localSheetId="3">[98]PRESUPUESTO!#REF!</definedName>
    <definedName name="TB" localSheetId="13">[98]PRESUPUESTO!#REF!</definedName>
    <definedName name="tb" localSheetId="16">#REF!</definedName>
    <definedName name="TB">[98]PRESUPUESTO!#REF!</definedName>
    <definedName name="TC" localSheetId="25">[98]PRESUPUESTO!#REF!</definedName>
    <definedName name="TC" localSheetId="36">[98]PRESUPUESTO!#REF!</definedName>
    <definedName name="TC" localSheetId="17">[98]PRESUPUESTO!#REF!</definedName>
    <definedName name="TC" localSheetId="18">[98]PRESUPUESTO!#REF!</definedName>
    <definedName name="TC">[98]PRESUPUESTO!#REF!</definedName>
    <definedName name="TCN" localSheetId="25">#REF!</definedName>
    <definedName name="TCN" localSheetId="36">#REF!</definedName>
    <definedName name="TCN" localSheetId="1">#REF!</definedName>
    <definedName name="TCN" localSheetId="3">#REF!</definedName>
    <definedName name="TCN" localSheetId="13">#REF!</definedName>
    <definedName name="TCN">#REF!</definedName>
    <definedName name="tdy" localSheetId="25">#REF!</definedName>
    <definedName name="tdy" localSheetId="36">#REF!</definedName>
    <definedName name="tdy" localSheetId="2" hidden="1">{"TAB1",#N/A,TRUE,"GENERAL";"TAB2",#N/A,TRUE,"GENERAL";"TAB3",#N/A,TRUE,"GENERAL";"TAB4",#N/A,TRUE,"GENERAL";"TAB5",#N/A,TRUE,"GENERAL"}</definedName>
    <definedName name="tdy" localSheetId="1">#REF!</definedName>
    <definedName name="tdy" localSheetId="3">#REF!</definedName>
    <definedName name="tdy" localSheetId="13">#REF!</definedName>
    <definedName name="tdy">#REF!</definedName>
    <definedName name="tdy_1" localSheetId="25">#REF!</definedName>
    <definedName name="tdy_1" localSheetId="36">#REF!</definedName>
    <definedName name="tdy_1" localSheetId="1">#REF!</definedName>
    <definedName name="tdy_1" localSheetId="3">#REF!</definedName>
    <definedName name="tdy_1" localSheetId="13">#REF!</definedName>
    <definedName name="tdy_1">#REF!</definedName>
    <definedName name="TE" localSheetId="25">[98]PRESUPUESTO!#REF!</definedName>
    <definedName name="TE" localSheetId="36">[98]PRESUPUESTO!#REF!</definedName>
    <definedName name="TE" localSheetId="17">[98]PRESUPUESTO!#REF!</definedName>
    <definedName name="TE" localSheetId="18">[98]PRESUPUESTO!#REF!</definedName>
    <definedName name="TE">[98]PRESUPUESTO!#REF!</definedName>
    <definedName name="Tecnico" localSheetId="25">#REF!</definedName>
    <definedName name="Tecnico" localSheetId="36">#REF!</definedName>
    <definedName name="Tecnico" localSheetId="17">#REF!</definedName>
    <definedName name="Tecnico" localSheetId="18">#REF!</definedName>
    <definedName name="Tecnico" localSheetId="1">#REF!</definedName>
    <definedName name="Tecnico" localSheetId="3">#REF!</definedName>
    <definedName name="Tecnico" localSheetId="13">#REF!</definedName>
    <definedName name="Tecnico" localSheetId="16">#REF!</definedName>
    <definedName name="Tecnico">#REF!</definedName>
    <definedName name="telefono">[39]Unitarios!$B$97</definedName>
    <definedName name="Teléfono" localSheetId="2">#REF!</definedName>
    <definedName name="Teléfono">'[84]FIRMAS y DATOS'!$C:$C</definedName>
    <definedName name="TERMINADORA" localSheetId="25">#REF!</definedName>
    <definedName name="TERMINADORA" localSheetId="36">#REF!</definedName>
    <definedName name="TERMINADORA">#REF!</definedName>
    <definedName name="TETE" localSheetId="16">#REF!</definedName>
    <definedName name="TETE">#REF!</definedName>
    <definedName name="tewst" localSheetId="25">#REF!</definedName>
    <definedName name="tewst" localSheetId="36">#REF!</definedName>
    <definedName name="tewst" localSheetId="2" hidden="1">{"TAB1",#N/A,TRUE,"GENERAL";"TAB2",#N/A,TRUE,"GENERAL";"TAB3",#N/A,TRUE,"GENERAL";"TAB4",#N/A,TRUE,"GENERAL";"TAB5",#N/A,TRUE,"GENERAL"}</definedName>
    <definedName name="tewst" localSheetId="1">#REF!</definedName>
    <definedName name="tewst" localSheetId="3">#REF!</definedName>
    <definedName name="tewst" localSheetId="13">#REF!</definedName>
    <definedName name="tewst">#REF!</definedName>
    <definedName name="tewst_1" localSheetId="25">#REF!</definedName>
    <definedName name="tewst_1" localSheetId="36">#REF!</definedName>
    <definedName name="tewst_1" localSheetId="1">#REF!</definedName>
    <definedName name="tewst_1" localSheetId="3">#REF!</definedName>
    <definedName name="tewst_1" localSheetId="13">#REF!</definedName>
    <definedName name="tewst_1">#REF!</definedName>
    <definedName name="teytrh" localSheetId="25">#REF!</definedName>
    <definedName name="teytrh" localSheetId="36">#REF!</definedName>
    <definedName name="teytrh" localSheetId="2" hidden="1">{"via1",#N/A,TRUE,"general";"via2",#N/A,TRUE,"general";"via3",#N/A,TRUE,"general"}</definedName>
    <definedName name="teytrh" localSheetId="1">#REF!</definedName>
    <definedName name="teytrh" localSheetId="3">#REF!</definedName>
    <definedName name="teytrh" localSheetId="13">#REF!</definedName>
    <definedName name="teytrh">#REF!</definedName>
    <definedName name="teytrh_1" localSheetId="25">#REF!</definedName>
    <definedName name="teytrh_1" localSheetId="36">#REF!</definedName>
    <definedName name="teytrh_1" localSheetId="1">#REF!</definedName>
    <definedName name="teytrh_1" localSheetId="3">#REF!</definedName>
    <definedName name="teytrh_1" localSheetId="13">#REF!</definedName>
    <definedName name="teytrh_1">#REF!</definedName>
    <definedName name="TFTYE4">#REF!</definedName>
    <definedName name="TGIRON" localSheetId="25">#REF!</definedName>
    <definedName name="TGIRON" localSheetId="36">#REF!</definedName>
    <definedName name="TGIRON" localSheetId="1">#REF!</definedName>
    <definedName name="TGIRON" localSheetId="3">#REF!</definedName>
    <definedName name="TGIRON" localSheetId="13">#REF!</definedName>
    <definedName name="TGIRON">#REF!</definedName>
    <definedName name="th" localSheetId="25">#REF!</definedName>
    <definedName name="th" localSheetId="36">#REF!</definedName>
    <definedName name="th" localSheetId="2">#REF!</definedName>
    <definedName name="th" localSheetId="1">#REF!</definedName>
    <definedName name="th" localSheetId="3">#REF!</definedName>
    <definedName name="th" localSheetId="13">#REF!</definedName>
    <definedName name="th">#REF!</definedName>
    <definedName name="thdh" localSheetId="25">#REF!</definedName>
    <definedName name="thdh" localSheetId="36">#REF!</definedName>
    <definedName name="thdh" localSheetId="2" hidden="1">{"TAB1",#N/A,TRUE,"GENERAL";"TAB2",#N/A,TRUE,"GENERAL";"TAB3",#N/A,TRUE,"GENERAL";"TAB4",#N/A,TRUE,"GENERAL";"TAB5",#N/A,TRUE,"GENERAL"}</definedName>
    <definedName name="thdh" localSheetId="1">#REF!</definedName>
    <definedName name="thdh" localSheetId="3">#REF!</definedName>
    <definedName name="thdh" localSheetId="13">#REF!</definedName>
    <definedName name="thdh">#REF!</definedName>
    <definedName name="thdh_1" localSheetId="25">#REF!</definedName>
    <definedName name="thdh_1" localSheetId="36">#REF!</definedName>
    <definedName name="thdh_1" localSheetId="1">#REF!</definedName>
    <definedName name="thdh_1" localSheetId="3">#REF!</definedName>
    <definedName name="thdh_1" localSheetId="13">#REF!</definedName>
    <definedName name="thdh_1">#REF!</definedName>
    <definedName name="thtj" localSheetId="25">#REF!</definedName>
    <definedName name="thtj" localSheetId="36">#REF!</definedName>
    <definedName name="thtj" localSheetId="2" hidden="1">{"via1",#N/A,TRUE,"general";"via2",#N/A,TRUE,"general";"via3",#N/A,TRUE,"general"}</definedName>
    <definedName name="thtj" localSheetId="1">#REF!</definedName>
    <definedName name="thtj" localSheetId="3">#REF!</definedName>
    <definedName name="thtj" localSheetId="13">#REF!</definedName>
    <definedName name="thtj">#REF!</definedName>
    <definedName name="thtj_1" localSheetId="25">#REF!</definedName>
    <definedName name="thtj_1" localSheetId="36">#REF!</definedName>
    <definedName name="thtj_1" localSheetId="1">#REF!</definedName>
    <definedName name="thtj_1" localSheetId="3">#REF!</definedName>
    <definedName name="thtj_1" localSheetId="13">#REF!</definedName>
    <definedName name="thtj_1">#REF!</definedName>
    <definedName name="tintilla.puertas">[39]Unitarios!$B$108</definedName>
    <definedName name="TIO" localSheetId="16">#REF!</definedName>
    <definedName name="TIO">#REF!</definedName>
    <definedName name="TipoCosteo" localSheetId="25">#REF!</definedName>
    <definedName name="TipoCosteo" localSheetId="36">#REF!</definedName>
    <definedName name="TipoCosteo" localSheetId="17">#REF!</definedName>
    <definedName name="TipoCosteo" localSheetId="18">#REF!</definedName>
    <definedName name="TipoCosteo" localSheetId="1">#REF!</definedName>
    <definedName name="TipoCosteo" localSheetId="3">#REF!</definedName>
    <definedName name="TipoCosteo" localSheetId="13">#REF!</definedName>
    <definedName name="TipoCosteo">#REF!</definedName>
    <definedName name="TipoCosteoNivelRiesgo" localSheetId="25">#REF!</definedName>
    <definedName name="TipoCosteoNivelRiesgo" localSheetId="36">#REF!</definedName>
    <definedName name="TipoCosteoNivelRiesgo" localSheetId="17">#REF!</definedName>
    <definedName name="TipoCosteoNivelRiesgo" localSheetId="18">#REF!</definedName>
    <definedName name="TipoCosteoNivelRiesgo" localSheetId="1">#REF!</definedName>
    <definedName name="TipoCosteoNivelRiesgo" localSheetId="3">#REF!</definedName>
    <definedName name="TipoCosteoNivelRiesgo" localSheetId="13">#REF!</definedName>
    <definedName name="TipoCosteoNivelRiesgo">#REF!</definedName>
    <definedName name="TiposCampamentos" localSheetId="25">#REF!</definedName>
    <definedName name="TiposCampamentos" localSheetId="36">#REF!</definedName>
    <definedName name="TiposCampamentos" localSheetId="17">#REF!</definedName>
    <definedName name="TiposCampamentos" localSheetId="18">#REF!</definedName>
    <definedName name="TiposCampamentos" localSheetId="1">#REF!</definedName>
    <definedName name="TiposCampamentos" localSheetId="3">#REF!</definedName>
    <definedName name="TiposCampamentos" localSheetId="13">#REF!</definedName>
    <definedName name="TiposCampamentos">#REF!</definedName>
    <definedName name="TiposEnsayos" localSheetId="25">#REF!</definedName>
    <definedName name="TiposEnsayos" localSheetId="36">#REF!</definedName>
    <definedName name="TiposEnsayos" localSheetId="17">#REF!</definedName>
    <definedName name="TiposEnsayos" localSheetId="18">#REF!</definedName>
    <definedName name="TiposEnsayos" localSheetId="1">#REF!</definedName>
    <definedName name="TiposEnsayos" localSheetId="3">#REF!</definedName>
    <definedName name="TiposEnsayos" localSheetId="13">#REF!</definedName>
    <definedName name="TiposEnsayos">#REF!</definedName>
    <definedName name="TiposEquipos" localSheetId="25">#REF!</definedName>
    <definedName name="TiposEquipos" localSheetId="36">#REF!</definedName>
    <definedName name="TiposEquipos" localSheetId="17">#REF!</definedName>
    <definedName name="TiposEquipos" localSheetId="18">#REF!</definedName>
    <definedName name="TiposEquipos" localSheetId="1">#REF!</definedName>
    <definedName name="TiposEquipos" localSheetId="3">#REF!</definedName>
    <definedName name="TiposEquipos" localSheetId="13">#REF!</definedName>
    <definedName name="TiposEquipos">#REF!</definedName>
    <definedName name="TiposOficina" localSheetId="25">#REF!</definedName>
    <definedName name="TiposOficina" localSheetId="36">#REF!</definedName>
    <definedName name="TiposOficina" localSheetId="17">#REF!</definedName>
    <definedName name="TiposOficina" localSheetId="18">#REF!</definedName>
    <definedName name="TiposOficina" localSheetId="1">#REF!</definedName>
    <definedName name="TiposOficina" localSheetId="3">#REF!</definedName>
    <definedName name="TiposOficina" localSheetId="13">#REF!</definedName>
    <definedName name="TiposOficina">#REF!</definedName>
    <definedName name="TiposPersonalProfesional" localSheetId="25">#REF!</definedName>
    <definedName name="TiposPersonalProfesional" localSheetId="36">#REF!</definedName>
    <definedName name="TiposPersonalProfesional" localSheetId="17">#REF!</definedName>
    <definedName name="TiposPersonalProfesional" localSheetId="18">#REF!</definedName>
    <definedName name="TiposPersonalProfesional" localSheetId="1">#REF!</definedName>
    <definedName name="TiposPersonalProfesional" localSheetId="3">#REF!</definedName>
    <definedName name="TiposPersonalProfesional" localSheetId="13">#REF!</definedName>
    <definedName name="TiposPersonalProfesional">#REF!</definedName>
    <definedName name="TiposPersonalTecnico" localSheetId="25">#REF!</definedName>
    <definedName name="TiposPersonalTecnico" localSheetId="36">#REF!</definedName>
    <definedName name="TiposPersonalTecnico" localSheetId="17">#REF!</definedName>
    <definedName name="TiposPersonalTecnico" localSheetId="18">#REF!</definedName>
    <definedName name="TiposPersonalTecnico" localSheetId="1">#REF!</definedName>
    <definedName name="TiposPersonalTecnico" localSheetId="3">#REF!</definedName>
    <definedName name="TiposPersonalTecnico" localSheetId="13">#REF!</definedName>
    <definedName name="TiposPersonalTecnico">#REF!</definedName>
    <definedName name="tipov" localSheetId="25">#REF!</definedName>
    <definedName name="tipov" localSheetId="36">#REF!</definedName>
    <definedName name="tipov" localSheetId="2">#REF!</definedName>
    <definedName name="tipov" localSheetId="1">#REF!</definedName>
    <definedName name="tipov" localSheetId="3">#REF!</definedName>
    <definedName name="tipov" localSheetId="13">#REF!</definedName>
    <definedName name="tipov">#REF!</definedName>
    <definedName name="Titlepb" hidden="1">#REF!</definedName>
    <definedName name="TITULO" localSheetId="25">#REF!</definedName>
    <definedName name="TITULO" localSheetId="36">#REF!</definedName>
    <definedName name="TITULO" localSheetId="1">#REF!</definedName>
    <definedName name="TITULO" localSheetId="3">#REF!</definedName>
    <definedName name="TITULO" localSheetId="13">#REF!</definedName>
    <definedName name="TITULO">#REF!</definedName>
    <definedName name="_xlnm.Print_Titles" localSheetId="17">'AIU ESMERALDA'!$6:$8</definedName>
    <definedName name="_xlnm.Print_Titles" localSheetId="18">'AIU GETZEN'!$6:$8</definedName>
    <definedName name="_xlnm.Print_Titles" localSheetId="2">MemCant!$4:$5</definedName>
    <definedName name="_xlnm.Print_Titles">[31]Presupuesto_Via_distribuidora!$2:$8</definedName>
    <definedName name="tj" localSheetId="25">#REF!</definedName>
    <definedName name="tj" localSheetId="36">#REF!</definedName>
    <definedName name="tj" localSheetId="2">#REF!</definedName>
    <definedName name="tj" localSheetId="1">#REF!</definedName>
    <definedName name="tj" localSheetId="3">#REF!</definedName>
    <definedName name="tj" localSheetId="13">#REF!</definedName>
    <definedName name="tj" localSheetId="16">#REF!</definedName>
    <definedName name="tj">#REF!</definedName>
    <definedName name="tk" localSheetId="2">#REF!</definedName>
    <definedName name="tk">[118]C!$F$7</definedName>
    <definedName name="TL" localSheetId="25">[98]PRESUPUESTO!#REF!</definedName>
    <definedName name="TL" localSheetId="36">[98]PRESUPUESTO!#REF!</definedName>
    <definedName name="TL" localSheetId="17">[98]PRESUPUESTO!#REF!</definedName>
    <definedName name="TL" localSheetId="18">[98]PRESUPUESTO!#REF!</definedName>
    <definedName name="tl" localSheetId="2">#REF!</definedName>
    <definedName name="TL" localSheetId="1">[98]PRESUPUESTO!#REF!</definedName>
    <definedName name="TL" localSheetId="3">[98]PRESUPUESTO!#REF!</definedName>
    <definedName name="TL" localSheetId="13">[98]PRESUPUESTO!#REF!</definedName>
    <definedName name="tl" localSheetId="16">#REF!</definedName>
    <definedName name="TL">[98]PRESUPUESTO!#REF!</definedName>
    <definedName name="tn" localSheetId="25">#REF!</definedName>
    <definedName name="tn" localSheetId="36">#REF!</definedName>
    <definedName name="tn" localSheetId="1">#REF!</definedName>
    <definedName name="tn" localSheetId="3">#REF!</definedName>
    <definedName name="tn" localSheetId="13">#REF!</definedName>
    <definedName name="tn">#REF!</definedName>
    <definedName name="To" localSheetId="25">#REF!</definedName>
    <definedName name="To" localSheetId="36">#REF!</definedName>
    <definedName name="to" localSheetId="2">#REF!</definedName>
    <definedName name="To" localSheetId="1">#REF!</definedName>
    <definedName name="To" localSheetId="3">#REF!</definedName>
    <definedName name="To" localSheetId="13">#REF!</definedName>
    <definedName name="to" localSheetId="16">[118]C!$B$16</definedName>
    <definedName name="To">#REF!</definedName>
    <definedName name="TODOANA" localSheetId="16">#REF!</definedName>
    <definedName name="TODOANA">#REF!</definedName>
    <definedName name="TODOINSU">#REF!</definedName>
    <definedName name="TODOITEM">#REF!</definedName>
    <definedName name="tolete.12">[39]Unitarios!$B$65</definedName>
    <definedName name="toma.monofasica">[39]Unitarios!$B$98</definedName>
    <definedName name="TOP" localSheetId="23">#REF!</definedName>
    <definedName name="TOP" localSheetId="25">#REF!</definedName>
    <definedName name="TOP" localSheetId="27">#REF!</definedName>
    <definedName name="TOP" localSheetId="36">#REF!</definedName>
    <definedName name="TOP" localSheetId="39">#REF!</definedName>
    <definedName name="TOP" localSheetId="40">#REF!</definedName>
    <definedName name="TOP" localSheetId="41">#REF!</definedName>
    <definedName name="TOP" localSheetId="42">#REF!</definedName>
    <definedName name="TOP" localSheetId="2">#REF!</definedName>
    <definedName name="TOP" localSheetId="1">[166]PRECIOS!$J$63</definedName>
    <definedName name="TOP" localSheetId="3">[166]PRECIOS!$J$63</definedName>
    <definedName name="TOP" localSheetId="13">[166]PRECIOS!$J$63</definedName>
    <definedName name="TOP" localSheetId="16">[33]PRECIOS!$J$63</definedName>
    <definedName name="TOP">#REF!</definedName>
    <definedName name="TOPO" localSheetId="25">#REF!</definedName>
    <definedName name="TOPO" localSheetId="36">#REF!</definedName>
    <definedName name="TOPO" localSheetId="1">#REF!</definedName>
    <definedName name="TOPO" localSheetId="3">#REF!</definedName>
    <definedName name="TOPO" localSheetId="13">#REF!</definedName>
    <definedName name="TOPO">#REF!</definedName>
    <definedName name="tortas" localSheetId="25">#REF!</definedName>
    <definedName name="tortas" localSheetId="36">#REF!</definedName>
    <definedName name="tortas" localSheetId="2" hidden="1">{"TAB1",#N/A,TRUE,"GENERAL";"TAB2",#N/A,TRUE,"GENERAL";"TAB3",#N/A,TRUE,"GENERAL";"TAB4",#N/A,TRUE,"GENERAL";"TAB5",#N/A,TRUE,"GENERAL"}</definedName>
    <definedName name="tortas" localSheetId="1">#REF!</definedName>
    <definedName name="tortas" localSheetId="3">#REF!</definedName>
    <definedName name="tortas" localSheetId="13">#REF!</definedName>
    <definedName name="tortas">#REF!</definedName>
    <definedName name="tortas_1" localSheetId="25">#REF!</definedName>
    <definedName name="tortas_1" localSheetId="36">#REF!</definedName>
    <definedName name="tortas_1" localSheetId="1">#REF!</definedName>
    <definedName name="tortas_1" localSheetId="3">#REF!</definedName>
    <definedName name="tortas_1" localSheetId="13">#REF!</definedName>
    <definedName name="tortas_1">#REF!</definedName>
    <definedName name="tortas2" localSheetId="25">#REF!</definedName>
    <definedName name="tortas2" localSheetId="36">#REF!</definedName>
    <definedName name="tortas2" localSheetId="2" hidden="1">{"via1",#N/A,TRUE,"general";"via2",#N/A,TRUE,"general";"via3",#N/A,TRUE,"general"}</definedName>
    <definedName name="tortas2" localSheetId="1">#REF!</definedName>
    <definedName name="tortas2" localSheetId="3">#REF!</definedName>
    <definedName name="tortas2" localSheetId="13">#REF!</definedName>
    <definedName name="tortas2">#REF!</definedName>
    <definedName name="tortas2_1" localSheetId="25">#REF!</definedName>
    <definedName name="tortas2_1" localSheetId="36">#REF!</definedName>
    <definedName name="tortas2_1" localSheetId="1">#REF!</definedName>
    <definedName name="tortas2_1" localSheetId="3">#REF!</definedName>
    <definedName name="tortas2_1" localSheetId="13">#REF!</definedName>
    <definedName name="tortas2_1">#REF!</definedName>
    <definedName name="TOTAL" localSheetId="25">#REF!</definedName>
    <definedName name="TOTAL" localSheetId="36">#REF!</definedName>
    <definedName name="TOTAL" localSheetId="1">#REF!</definedName>
    <definedName name="TOTAL" localSheetId="3">#REF!</definedName>
    <definedName name="TOTAL" localSheetId="13">#REF!</definedName>
    <definedName name="total" localSheetId="16">#REF!</definedName>
    <definedName name="TOTAL">#REF!</definedName>
    <definedName name="Total_Interest" localSheetId="25">#REF!</definedName>
    <definedName name="Total_Interest" localSheetId="36">#REF!</definedName>
    <definedName name="Total_Interest" localSheetId="1">#REF!</definedName>
    <definedName name="Total_Interest" localSheetId="3">#REF!</definedName>
    <definedName name="Total_Interest" localSheetId="13">#REF!</definedName>
    <definedName name="Total_Interest">#REF!</definedName>
    <definedName name="Total_Kilometro_típico_aereo_11.4_kV" localSheetId="25">[178]c2.5y2.6!#REF!</definedName>
    <definedName name="Total_Kilometro_típico_aereo_11.4_kV" localSheetId="36">[178]c2.5y2.6!#REF!</definedName>
    <definedName name="Total_Kilometro_típico_aereo_11.4_kV" localSheetId="17">[179]c2.5y2.6!#REF!</definedName>
    <definedName name="Total_Kilometro_típico_aereo_11.4_kV" localSheetId="18">[179]c2.5y2.6!#REF!</definedName>
    <definedName name="Total_Kilometro_típico_aereo_11.4_kV" localSheetId="19">[179]c2.5y2.6!#REF!</definedName>
    <definedName name="Total_Kilometro_típico_aereo_11.4_kV" localSheetId="14">[179]c2.5y2.6!#REF!</definedName>
    <definedName name="Total_Kilometro_típico_aereo_11.4_kV" localSheetId="15">[179]c2.5y2.6!#REF!</definedName>
    <definedName name="Total_Kilometro_típico_aereo_11.4_kV" localSheetId="16">[178]c2.5y2.6!#REF!</definedName>
    <definedName name="Total_Kilometro_típico_aereo_11.4_kV">[178]c2.5y2.6!#REF!</definedName>
    <definedName name="Total_Kilometro_típico_aereo_34.5_kV" localSheetId="25">[178]c2.5y2.6!#REF!</definedName>
    <definedName name="Total_Kilometro_típico_aereo_34.5_kV" localSheetId="36">[178]c2.5y2.6!#REF!</definedName>
    <definedName name="Total_Kilometro_típico_aereo_34.5_kV" localSheetId="17">[179]c2.5y2.6!#REF!</definedName>
    <definedName name="Total_Kilometro_típico_aereo_34.5_kV" localSheetId="18">[179]c2.5y2.6!#REF!</definedName>
    <definedName name="Total_Kilometro_típico_aereo_34.5_kV" localSheetId="19">[179]c2.5y2.6!#REF!</definedName>
    <definedName name="Total_Kilometro_típico_aereo_34.5_kV" localSheetId="14">[179]c2.5y2.6!#REF!</definedName>
    <definedName name="Total_Kilometro_típico_aereo_34.5_kV" localSheetId="15">[179]c2.5y2.6!#REF!</definedName>
    <definedName name="Total_Kilometro_típico_aereo_34.5_kV" localSheetId="16">[178]c2.5y2.6!#REF!</definedName>
    <definedName name="Total_Kilometro_típico_aereo_34.5_kV">[178]c2.5y2.6!#REF!</definedName>
    <definedName name="Total_Kilometro_típico_aereo_rural_11.4kV" localSheetId="25">[178]c2.5y2.6!#REF!</definedName>
    <definedName name="Total_Kilometro_típico_aereo_rural_11.4kV" localSheetId="36">[178]c2.5y2.6!#REF!</definedName>
    <definedName name="Total_Kilometro_típico_aereo_rural_11.4kV" localSheetId="17">[179]c2.5y2.6!#REF!</definedName>
    <definedName name="Total_Kilometro_típico_aereo_rural_11.4kV" localSheetId="18">[179]c2.5y2.6!#REF!</definedName>
    <definedName name="Total_Kilometro_típico_aereo_rural_11.4kV" localSheetId="19">[179]c2.5y2.6!#REF!</definedName>
    <definedName name="Total_Kilometro_típico_aereo_rural_11.4kV" localSheetId="14">[179]c2.5y2.6!#REF!</definedName>
    <definedName name="Total_Kilometro_típico_aereo_rural_11.4kV" localSheetId="15">[179]c2.5y2.6!#REF!</definedName>
    <definedName name="Total_Kilometro_típico_aereo_rural_11.4kV">[178]c2.5y2.6!#REF!</definedName>
    <definedName name="Total_Kilometro_típico_aereo_rural_34.5kV" localSheetId="25">[178]c2.5y2.6!#REF!</definedName>
    <definedName name="Total_Kilometro_típico_aereo_rural_34.5kV" localSheetId="36">[178]c2.5y2.6!#REF!</definedName>
    <definedName name="Total_Kilometro_típico_aereo_rural_34.5kV" localSheetId="17">[179]c2.5y2.6!#REF!</definedName>
    <definedName name="Total_Kilometro_típico_aereo_rural_34.5kV" localSheetId="18">[179]c2.5y2.6!#REF!</definedName>
    <definedName name="Total_Kilometro_típico_aereo_rural_34.5kV" localSheetId="19">[179]c2.5y2.6!#REF!</definedName>
    <definedName name="Total_Kilometro_típico_aereo_rural_34.5kV" localSheetId="14">[179]c2.5y2.6!#REF!</definedName>
    <definedName name="Total_Kilometro_típico_aereo_rural_34.5kV" localSheetId="15">[179]c2.5y2.6!#REF!</definedName>
    <definedName name="Total_Kilometro_típico_aereo_rural_34.5kV">[178]c2.5y2.6!#REF!</definedName>
    <definedName name="Total_Kilometro_típico_subterraneo_11.4_kV" localSheetId="25">[178]c2.5y2.6!#REF!</definedName>
    <definedName name="Total_Kilometro_típico_subterraneo_11.4_kV" localSheetId="36">[178]c2.5y2.6!#REF!</definedName>
    <definedName name="Total_Kilometro_típico_subterraneo_11.4_kV" localSheetId="17">[179]c2.5y2.6!#REF!</definedName>
    <definedName name="Total_Kilometro_típico_subterraneo_11.4_kV" localSheetId="18">[179]c2.5y2.6!#REF!</definedName>
    <definedName name="Total_Kilometro_típico_subterraneo_11.4_kV" localSheetId="19">[179]c2.5y2.6!#REF!</definedName>
    <definedName name="Total_Kilometro_típico_subterraneo_11.4_kV" localSheetId="14">[179]c2.5y2.6!#REF!</definedName>
    <definedName name="Total_Kilometro_típico_subterraneo_11.4_kV" localSheetId="15">[179]c2.5y2.6!#REF!</definedName>
    <definedName name="Total_Kilometro_típico_subterraneo_11.4_kV">[178]c2.5y2.6!#REF!</definedName>
    <definedName name="Total_Kilometro_típico_subterraneo_34.5_kV" localSheetId="25">[178]c2.5y2.6!#REF!</definedName>
    <definedName name="Total_Kilometro_típico_subterraneo_34.5_kV" localSheetId="36">[178]c2.5y2.6!#REF!</definedName>
    <definedName name="Total_Kilometro_típico_subterraneo_34.5_kV" localSheetId="17">[179]c2.5y2.6!#REF!</definedName>
    <definedName name="Total_Kilometro_típico_subterraneo_34.5_kV" localSheetId="18">[179]c2.5y2.6!#REF!</definedName>
    <definedName name="Total_Kilometro_típico_subterraneo_34.5_kV" localSheetId="19">[179]c2.5y2.6!#REF!</definedName>
    <definedName name="Total_Kilometro_típico_subterraneo_34.5_kV" localSheetId="14">[179]c2.5y2.6!#REF!</definedName>
    <definedName name="Total_Kilometro_típico_subterraneo_34.5_kV" localSheetId="15">[179]c2.5y2.6!#REF!</definedName>
    <definedName name="Total_Kilometro_típico_subterraneo_34.5_kV">[178]c2.5y2.6!#REF!</definedName>
    <definedName name="Total_Pay" localSheetId="25">#REF!</definedName>
    <definedName name="Total_Pay" localSheetId="36">#REF!</definedName>
    <definedName name="Total_Pay" localSheetId="1">#REF!</definedName>
    <definedName name="Total_Pay" localSheetId="3">#REF!</definedName>
    <definedName name="Total_Pay" localSheetId="13">#REF!</definedName>
    <definedName name="Total_Pay">#REF!</definedName>
    <definedName name="TOTALAFIR4006" localSheetId="25">#REF!</definedName>
    <definedName name="TOTALAFIR4006" localSheetId="36">#REF!</definedName>
    <definedName name="TOTALAFIR4006" localSheetId="1">#REF!</definedName>
    <definedName name="TOTALAFIR4006" localSheetId="3">#REF!</definedName>
    <definedName name="TOTALAFIR4006" localSheetId="13">#REF!</definedName>
    <definedName name="TOTALAFIR4006">#REF!</definedName>
    <definedName name="TOTALAFIR4006A" localSheetId="25">#REF!</definedName>
    <definedName name="TOTALAFIR4006A" localSheetId="36">#REF!</definedName>
    <definedName name="TOTALAFIR4006A" localSheetId="1">#REF!</definedName>
    <definedName name="TOTALAFIR4006A" localSheetId="3">#REF!</definedName>
    <definedName name="TOTALAFIR4006A" localSheetId="13">#REF!</definedName>
    <definedName name="TOTALAFIR4006A">#REF!</definedName>
    <definedName name="TOTALAFIR40CN01" localSheetId="25">#REF!</definedName>
    <definedName name="TOTALAFIR40CN01" localSheetId="36">#REF!</definedName>
    <definedName name="TOTALAFIR40CN01" localSheetId="1">#REF!</definedName>
    <definedName name="TOTALAFIR40CN01" localSheetId="3">#REF!</definedName>
    <definedName name="TOTALAFIR40CN01" localSheetId="13">#REF!</definedName>
    <definedName name="TOTALAFIR40CN01">#REF!</definedName>
    <definedName name="TOTALAFIR55CN01" localSheetId="25">#REF!</definedName>
    <definedName name="TOTALAFIR55CN01" localSheetId="36">#REF!</definedName>
    <definedName name="TOTALAFIR55CN01" localSheetId="1">#REF!</definedName>
    <definedName name="TOTALAFIR55CN01" localSheetId="3">#REF!</definedName>
    <definedName name="TOTALAFIR55CN01" localSheetId="13">#REF!</definedName>
    <definedName name="TOTALAFIR55CN01">#REF!</definedName>
    <definedName name="TOTALAFIR55CN03" localSheetId="25">#REF!</definedName>
    <definedName name="TOTALAFIR55CN03" localSheetId="36">#REF!</definedName>
    <definedName name="TOTALAFIR55CN03" localSheetId="1">#REF!</definedName>
    <definedName name="TOTALAFIR55CN03" localSheetId="3">#REF!</definedName>
    <definedName name="TOTALAFIR55CN03" localSheetId="13">#REF!</definedName>
    <definedName name="TOTALAFIR55CN03">#REF!</definedName>
    <definedName name="TOTALAFIR5607" localSheetId="25">#REF!</definedName>
    <definedName name="TOTALAFIR5607" localSheetId="36">#REF!</definedName>
    <definedName name="TOTALAFIR5607" localSheetId="1">#REF!</definedName>
    <definedName name="TOTALAFIR5607" localSheetId="3">#REF!</definedName>
    <definedName name="TOTALAFIR5607" localSheetId="13">#REF!</definedName>
    <definedName name="TOTALAFIR5607">#REF!</definedName>
    <definedName name="TotalAIU">#REF!</definedName>
    <definedName name="TotalCalidad" localSheetId="25">#REF!</definedName>
    <definedName name="TotalCalidad" localSheetId="36">#REF!</definedName>
    <definedName name="TotalCalidad" localSheetId="17">#REF!</definedName>
    <definedName name="TotalCalidad" localSheetId="18">#REF!</definedName>
    <definedName name="TotalCalidad" localSheetId="1">#REF!</definedName>
    <definedName name="TotalCalidad" localSheetId="3">#REF!</definedName>
    <definedName name="TotalCalidad" localSheetId="13">#REF!</definedName>
    <definedName name="TotalCalidad" localSheetId="16">#REF!</definedName>
    <definedName name="TotalCalidad">#REF!</definedName>
    <definedName name="TotalCam" localSheetId="25">#REF!</definedName>
    <definedName name="TotalCam" localSheetId="36">#REF!</definedName>
    <definedName name="TotalCam" localSheetId="17">#REF!</definedName>
    <definedName name="TotalCam" localSheetId="18">#REF!</definedName>
    <definedName name="TotalCam" localSheetId="1">#REF!</definedName>
    <definedName name="TotalCam" localSheetId="3">#REF!</definedName>
    <definedName name="TotalCam" localSheetId="13">#REF!</definedName>
    <definedName name="TotalCam">#REF!</definedName>
    <definedName name="TotalContratoConIva">'[93]COSTEO TOTAL OBRA'!$D$37</definedName>
    <definedName name="TotalContratoSinIVA">'[93]COSTEO TOTAL OBRA'!$D$33</definedName>
    <definedName name="TotalEns" localSheetId="25">#REF!</definedName>
    <definedName name="TotalEns" localSheetId="36">#REF!</definedName>
    <definedName name="TotalEns" localSheetId="17">#REF!</definedName>
    <definedName name="TotalEns" localSheetId="18">#REF!</definedName>
    <definedName name="TotalEns" localSheetId="1">#REF!</definedName>
    <definedName name="TotalEns" localSheetId="3">#REF!</definedName>
    <definedName name="TotalEns" localSheetId="13">#REF!</definedName>
    <definedName name="TotalEns" localSheetId="16">#REF!</definedName>
    <definedName name="TotalEns">#REF!</definedName>
    <definedName name="TotalEqu" localSheetId="25">#REF!</definedName>
    <definedName name="TotalEqu" localSheetId="36">#REF!</definedName>
    <definedName name="TotalEqu" localSheetId="17">#REF!</definedName>
    <definedName name="TotalEqu" localSheetId="18">#REF!</definedName>
    <definedName name="TotalEqu" localSheetId="1">#REF!</definedName>
    <definedName name="TotalEqu" localSheetId="3">#REF!</definedName>
    <definedName name="TotalEqu" localSheetId="13">#REF!</definedName>
    <definedName name="TotalEqu">#REF!</definedName>
    <definedName name="TotalImpuestosObra" localSheetId="25">#REF!</definedName>
    <definedName name="TotalImpuestosObra" localSheetId="36">#REF!</definedName>
    <definedName name="TotalImpuestosObra" localSheetId="17">#REF!</definedName>
    <definedName name="TotalImpuestosObra" localSheetId="18">#REF!</definedName>
    <definedName name="TotalImpuestosObra" localSheetId="1">#REF!</definedName>
    <definedName name="TotalImpuestosObra" localSheetId="3">#REF!</definedName>
    <definedName name="TotalImpuestosObra" localSheetId="13">#REF!</definedName>
    <definedName name="TotalImpuestosObra">#REF!</definedName>
    <definedName name="TotalNoFacturable" localSheetId="25">#REF!</definedName>
    <definedName name="TotalNoFacturable" localSheetId="36">#REF!</definedName>
    <definedName name="TotalNoFacturable" localSheetId="17">#REF!</definedName>
    <definedName name="TotalNoFacturable" localSheetId="18">#REF!</definedName>
    <definedName name="TotalNoFacturable" localSheetId="1">#REF!</definedName>
    <definedName name="TotalNoFacturable" localSheetId="3">#REF!</definedName>
    <definedName name="TotalNoFacturable" localSheetId="13">#REF!</definedName>
    <definedName name="TotalNoFacturable">#REF!</definedName>
    <definedName name="TotalOfi" localSheetId="25">#REF!</definedName>
    <definedName name="TotalOfi" localSheetId="36">#REF!</definedName>
    <definedName name="TotalOfi" localSheetId="17">#REF!</definedName>
    <definedName name="TotalOfi" localSheetId="18">#REF!</definedName>
    <definedName name="TotalOfi" localSheetId="1">#REF!</definedName>
    <definedName name="TotalOfi" localSheetId="3">#REF!</definedName>
    <definedName name="TotalOfi" localSheetId="13">#REF!</definedName>
    <definedName name="TotalOfi">#REF!</definedName>
    <definedName name="TotalPaginaPersonal" localSheetId="25">#REF!</definedName>
    <definedName name="TotalPaginaPersonal" localSheetId="36">#REF!</definedName>
    <definedName name="TotalPaginaPersonal" localSheetId="17">#REF!</definedName>
    <definedName name="TotalPaginaPersonal" localSheetId="18">#REF!</definedName>
    <definedName name="TotalPaginaPersonal" localSheetId="1">#REF!</definedName>
    <definedName name="TotalPaginaPersonal" localSheetId="3">#REF!</definedName>
    <definedName name="TotalPaginaPersonal" localSheetId="13">#REF!</definedName>
    <definedName name="TotalPaginaPersonal">#REF!</definedName>
    <definedName name="TOTALPAV4006" localSheetId="25">#REF!</definedName>
    <definedName name="TOTALPAV4006" localSheetId="36">#REF!</definedName>
    <definedName name="TOTALPAV4006" localSheetId="1">#REF!</definedName>
    <definedName name="TOTALPAV4006" localSheetId="3">#REF!</definedName>
    <definedName name="TOTALPAV4006" localSheetId="13">#REF!</definedName>
    <definedName name="TOTALPAV4006">#REF!</definedName>
    <definedName name="TOTALPAV4006A" localSheetId="25">#REF!</definedName>
    <definedName name="TOTALPAV4006A" localSheetId="36">#REF!</definedName>
    <definedName name="TOTALPAV4006A" localSheetId="1">#REF!</definedName>
    <definedName name="TOTALPAV4006A" localSheetId="3">#REF!</definedName>
    <definedName name="TOTALPAV4006A" localSheetId="13">#REF!</definedName>
    <definedName name="TOTALPAV4006A">#REF!</definedName>
    <definedName name="TOTALPAV40CN01" localSheetId="25">#REF!</definedName>
    <definedName name="TOTALPAV40CN01" localSheetId="36">#REF!</definedName>
    <definedName name="TOTALPAV40CN01" localSheetId="1">#REF!</definedName>
    <definedName name="TOTALPAV40CN01" localSheetId="3">#REF!</definedName>
    <definedName name="TOTALPAV40CN01" localSheetId="13">#REF!</definedName>
    <definedName name="TOTALPAV40CN01">#REF!</definedName>
    <definedName name="TOTALPAV40CNA" localSheetId="25">#REF!</definedName>
    <definedName name="TOTALPAV40CNA" localSheetId="36">#REF!</definedName>
    <definedName name="TOTALPAV40CNA" localSheetId="1">#REF!</definedName>
    <definedName name="TOTALPAV40CNA" localSheetId="3">#REF!</definedName>
    <definedName name="TOTALPAV40CNA" localSheetId="13">#REF!</definedName>
    <definedName name="TOTALPAV40CNA">#REF!</definedName>
    <definedName name="TOTALPAV40CNB" localSheetId="25">#REF!</definedName>
    <definedName name="TOTALPAV40CNB" localSheetId="36">#REF!</definedName>
    <definedName name="TOTALPAV40CNB" localSheetId="1">#REF!</definedName>
    <definedName name="TOTALPAV40CNB" localSheetId="3">#REF!</definedName>
    <definedName name="TOTALPAV40CNB" localSheetId="13">#REF!</definedName>
    <definedName name="TOTALPAV40CNB">#REF!</definedName>
    <definedName name="TOTALPAV55CN01" localSheetId="25">#REF!</definedName>
    <definedName name="TOTALPAV55CN01" localSheetId="36">#REF!</definedName>
    <definedName name="TOTALPAV55CN01" localSheetId="1">#REF!</definedName>
    <definedName name="TOTALPAV55CN01" localSheetId="3">#REF!</definedName>
    <definedName name="TOTALPAV55CN01" localSheetId="13">#REF!</definedName>
    <definedName name="TOTALPAV55CN01">#REF!</definedName>
    <definedName name="TOTALPAV55CN03" localSheetId="25">#REF!</definedName>
    <definedName name="TOTALPAV55CN03" localSheetId="36">#REF!</definedName>
    <definedName name="TOTALPAV55CN03" localSheetId="1">#REF!</definedName>
    <definedName name="TOTALPAV55CN03" localSheetId="3">#REF!</definedName>
    <definedName name="TOTALPAV55CN03" localSheetId="13">#REF!</definedName>
    <definedName name="TOTALPAV55CN03">#REF!</definedName>
    <definedName name="TOTALPAV55CNO3" localSheetId="25">#REF!</definedName>
    <definedName name="TOTALPAV55CNO3" localSheetId="36">#REF!</definedName>
    <definedName name="TOTALPAV55CNO3" localSheetId="1">#REF!</definedName>
    <definedName name="TOTALPAV55CNO3" localSheetId="3">#REF!</definedName>
    <definedName name="TOTALPAV55CNO3" localSheetId="13">#REF!</definedName>
    <definedName name="TOTALPAV55CNO3">#REF!</definedName>
    <definedName name="TOTALPAV5607" localSheetId="25">#REF!</definedName>
    <definedName name="TOTALPAV5607" localSheetId="36">#REF!</definedName>
    <definedName name="TOTALPAV5607" localSheetId="1">#REF!</definedName>
    <definedName name="TOTALPAV5607" localSheetId="3">#REF!</definedName>
    <definedName name="TOTALPAV5607" localSheetId="13">#REF!</definedName>
    <definedName name="TOTALPAV5607">#REF!</definedName>
    <definedName name="TotalPro" localSheetId="25">#REF!</definedName>
    <definedName name="TotalPro" localSheetId="36">#REF!</definedName>
    <definedName name="TotalPro" localSheetId="17">#REF!</definedName>
    <definedName name="TotalPro" localSheetId="18">#REF!</definedName>
    <definedName name="TotalPro" localSheetId="1">#REF!</definedName>
    <definedName name="TotalPro" localSheetId="3">#REF!</definedName>
    <definedName name="TotalPro" localSheetId="13">#REF!</definedName>
    <definedName name="TotalPro">#REF!</definedName>
    <definedName name="TotalTec" localSheetId="25">#REF!</definedName>
    <definedName name="TotalTec" localSheetId="36">#REF!</definedName>
    <definedName name="TotalTec" localSheetId="17">#REF!</definedName>
    <definedName name="TotalTec" localSheetId="18">#REF!</definedName>
    <definedName name="TotalTec" localSheetId="1">#REF!</definedName>
    <definedName name="TotalTec" localSheetId="3">#REF!</definedName>
    <definedName name="TotalTec" localSheetId="13">#REF!</definedName>
    <definedName name="TotalTec">#REF!</definedName>
    <definedName name="TotalTram" localSheetId="25">#REF!</definedName>
    <definedName name="TotalTram" localSheetId="36">#REF!</definedName>
    <definedName name="TotalTram" localSheetId="17">#REF!</definedName>
    <definedName name="TotalTram" localSheetId="18">#REF!</definedName>
    <definedName name="TotalTram" localSheetId="1">#REF!</definedName>
    <definedName name="TotalTram" localSheetId="3">#REF!</definedName>
    <definedName name="TotalTram" localSheetId="13">#REF!</definedName>
    <definedName name="TotalTram">#REF!</definedName>
    <definedName name="TotalVia" localSheetId="25">#REF!</definedName>
    <definedName name="TotalVia" localSheetId="36">#REF!</definedName>
    <definedName name="TotalVia" localSheetId="17">#REF!</definedName>
    <definedName name="TotalVia" localSheetId="18">#REF!</definedName>
    <definedName name="TotalVia" localSheetId="1">#REF!</definedName>
    <definedName name="TotalVia" localSheetId="3">#REF!</definedName>
    <definedName name="TotalVia" localSheetId="13">#REF!</definedName>
    <definedName name="TotalVia">#REF!</definedName>
    <definedName name="tr" localSheetId="25">#REF!</definedName>
    <definedName name="tr" localSheetId="36">#REF!</definedName>
    <definedName name="tr" localSheetId="2" hidden="1">{"TAB1",#N/A,TRUE,"GENERAL";"TAB2",#N/A,TRUE,"GENERAL";"TAB3",#N/A,TRUE,"GENERAL";"TAB4",#N/A,TRUE,"GENERAL";"TAB5",#N/A,TRUE,"GENERAL"}</definedName>
    <definedName name="tr" localSheetId="1">#REF!</definedName>
    <definedName name="tr" localSheetId="3">#REF!</definedName>
    <definedName name="tr" localSheetId="13">#REF!</definedName>
    <definedName name="tr">#REF!</definedName>
    <definedName name="tr_1" localSheetId="25">#REF!</definedName>
    <definedName name="tr_1" localSheetId="36">#REF!</definedName>
    <definedName name="tr_1" localSheetId="1">#REF!</definedName>
    <definedName name="tr_1" localSheetId="3">#REF!</definedName>
    <definedName name="tr_1" localSheetId="13">#REF!</definedName>
    <definedName name="tr_1">#REF!</definedName>
    <definedName name="TRAB">[44]INSUMOS!$D$932</definedName>
    <definedName name="Tramite" localSheetId="25">#REF!</definedName>
    <definedName name="Tramite" localSheetId="36">#REF!</definedName>
    <definedName name="Tramite" localSheetId="17">#REF!</definedName>
    <definedName name="Tramite" localSheetId="18">#REF!</definedName>
    <definedName name="Tramite" localSheetId="1">#REF!</definedName>
    <definedName name="Tramite" localSheetId="3">#REF!</definedName>
    <definedName name="Tramite" localSheetId="13">#REF!</definedName>
    <definedName name="Tramite">#REF!</definedName>
    <definedName name="TRANS" localSheetId="25">#REF!</definedName>
    <definedName name="TRANS" localSheetId="36">#REF!</definedName>
    <definedName name="TRANS" localSheetId="1">#REF!</definedName>
    <definedName name="TRANS" localSheetId="3">#REF!</definedName>
    <definedName name="TRANS" localSheetId="13">#REF!</definedName>
    <definedName name="TRANS">#REF!</definedName>
    <definedName name="TRANSPORI" localSheetId="2" hidden="1">{#N/A,#N/A,TRUE,"INGENIERIA";#N/A,#N/A,TRUE,"COMPRAS";#N/A,#N/A,TRUE,"DIRECCION";#N/A,#N/A,TRUE,"RESUMEN"}</definedName>
    <definedName name="TRANSPORI" localSheetId="1" hidden="1">{#N/A,#N/A,TRUE,"INGENIERIA";#N/A,#N/A,TRUE,"COMPRAS";#N/A,#N/A,TRUE,"DIRECCION";#N/A,#N/A,TRUE,"RESUMEN"}</definedName>
    <definedName name="TRANSPORI" localSheetId="3" hidden="1">{#N/A,#N/A,TRUE,"INGENIERIA";#N/A,#N/A,TRUE,"COMPRAS";#N/A,#N/A,TRUE,"DIRECCION";#N/A,#N/A,TRUE,"RESUMEN"}</definedName>
    <definedName name="TRANSPORI" hidden="1">{#N/A,#N/A,TRUE,"INGENIERIA";#N/A,#N/A,TRUE,"COMPRAS";#N/A,#N/A,TRUE,"DIRECCION";#N/A,#N/A,TRUE,"RESUMEN"}</definedName>
    <definedName name="Transporte" localSheetId="17">#REF!</definedName>
    <definedName name="Transporte" localSheetId="18">#REF!</definedName>
    <definedName name="Transporte" localSheetId="2">#REF!</definedName>
    <definedName name="TRANSPORTE" localSheetId="16" hidden="1">{#N/A,#N/A,TRUE,"INGENIERIA";#N/A,#N/A,TRUE,"COMPRAS";#N/A,#N/A,TRUE,"DIRECCION";#N/A,#N/A,TRUE,"RESUMEN"}</definedName>
    <definedName name="TRANSPORTE" xlm="1">[98]Trans!$A$12:$I$65</definedName>
    <definedName name="Transporte_Macro" localSheetId="16">#REF!</definedName>
    <definedName name="Transporte_Macro">#REF!</definedName>
    <definedName name="TRANSPORTES">#REF!</definedName>
    <definedName name="transtub">[42]MATERIALES!$A$66:$D$114</definedName>
    <definedName name="TRAT" localSheetId="2">#REF!</definedName>
    <definedName name="TRAT">[180]desmonte!$E$48</definedName>
    <definedName name="trest" localSheetId="25">#REF!</definedName>
    <definedName name="trest" localSheetId="36">#REF!</definedName>
    <definedName name="trest" localSheetId="2" hidden="1">{"TAB1",#N/A,TRUE,"GENERAL";"TAB2",#N/A,TRUE,"GENERAL";"TAB3",#N/A,TRUE,"GENERAL";"TAB4",#N/A,TRUE,"GENERAL";"TAB5",#N/A,TRUE,"GENERAL"}</definedName>
    <definedName name="trest" localSheetId="1">#REF!</definedName>
    <definedName name="trest" localSheetId="3">#REF!</definedName>
    <definedName name="trest" localSheetId="13">#REF!</definedName>
    <definedName name="trest">#REF!</definedName>
    <definedName name="trest_1" localSheetId="25">#REF!</definedName>
    <definedName name="trest_1" localSheetId="36">#REF!</definedName>
    <definedName name="trest_1" localSheetId="1">#REF!</definedName>
    <definedName name="trest_1" localSheetId="3">#REF!</definedName>
    <definedName name="trest_1" localSheetId="13">#REF!</definedName>
    <definedName name="trest_1">#REF!</definedName>
    <definedName name="tret" localSheetId="25">#REF!</definedName>
    <definedName name="tret" localSheetId="36">#REF!</definedName>
    <definedName name="tret" localSheetId="2" hidden="1">{"TAB1",#N/A,TRUE,"GENERAL";"TAB2",#N/A,TRUE,"GENERAL";"TAB3",#N/A,TRUE,"GENERAL";"TAB4",#N/A,TRUE,"GENERAL";"TAB5",#N/A,TRUE,"GENERAL"}</definedName>
    <definedName name="tret" localSheetId="1">#REF!</definedName>
    <definedName name="tret" localSheetId="3">#REF!</definedName>
    <definedName name="tret" localSheetId="13">#REF!</definedName>
    <definedName name="tret">#REF!</definedName>
    <definedName name="tret_1" localSheetId="25">#REF!</definedName>
    <definedName name="tret_1" localSheetId="36">#REF!</definedName>
    <definedName name="tret_1" localSheetId="1">#REF!</definedName>
    <definedName name="tret_1" localSheetId="3">#REF!</definedName>
    <definedName name="tret_1" localSheetId="13">#REF!</definedName>
    <definedName name="tret_1">#REF!</definedName>
    <definedName name="trh" localSheetId="25">#REF!</definedName>
    <definedName name="trh" localSheetId="36">#REF!</definedName>
    <definedName name="trh" localSheetId="2" hidden="1">{"via1",#N/A,TRUE,"general";"via2",#N/A,TRUE,"general";"via3",#N/A,TRUE,"general"}</definedName>
    <definedName name="trh" localSheetId="1">#REF!</definedName>
    <definedName name="trh" localSheetId="3">#REF!</definedName>
    <definedName name="trh" localSheetId="13">#REF!</definedName>
    <definedName name="trh">#REF!</definedName>
    <definedName name="trh_1" localSheetId="25">#REF!</definedName>
    <definedName name="trh_1" localSheetId="36">#REF!</definedName>
    <definedName name="trh_1" localSheetId="1">#REF!</definedName>
    <definedName name="trh_1" localSheetId="3">#REF!</definedName>
    <definedName name="trh_1" localSheetId="13">#REF!</definedName>
    <definedName name="trh_1">#REF!</definedName>
    <definedName name="trhfh" localSheetId="25">#REF!</definedName>
    <definedName name="trhfh" localSheetId="36">#REF!</definedName>
    <definedName name="trhfh" localSheetId="2" hidden="1">{"via1",#N/A,TRUE,"general";"via2",#N/A,TRUE,"general";"via3",#N/A,TRUE,"general"}</definedName>
    <definedName name="trhfh" localSheetId="1">#REF!</definedName>
    <definedName name="trhfh" localSheetId="3">#REF!</definedName>
    <definedName name="trhfh" localSheetId="13">#REF!</definedName>
    <definedName name="trhfh">#REF!</definedName>
    <definedName name="trhfh_1" localSheetId="25">#REF!</definedName>
    <definedName name="trhfh_1" localSheetId="36">#REF!</definedName>
    <definedName name="trhfh_1" localSheetId="1">#REF!</definedName>
    <definedName name="trhfh_1" localSheetId="3">#REF!</definedName>
    <definedName name="trhfh_1" localSheetId="13">#REF!</definedName>
    <definedName name="trhfh_1">#REF!</definedName>
    <definedName name="trjfgjh" localSheetId="25">#REF!</definedName>
    <definedName name="trjfgjh" localSheetId="36">#REF!</definedName>
    <definedName name="trjfgjh" localSheetId="2" hidden="1">{"via1",#N/A,TRUE,"general";"via2",#N/A,TRUE,"general";"via3",#N/A,TRUE,"general"}</definedName>
    <definedName name="trjfgjh" localSheetId="1">#REF!</definedName>
    <definedName name="trjfgjh" localSheetId="3">#REF!</definedName>
    <definedName name="trjfgjh" localSheetId="13">#REF!</definedName>
    <definedName name="trjfgjh">#REF!</definedName>
    <definedName name="trjfgjh_1" localSheetId="25">#REF!</definedName>
    <definedName name="trjfgjh_1" localSheetId="36">#REF!</definedName>
    <definedName name="trjfgjh_1" localSheetId="1">#REF!</definedName>
    <definedName name="trjfgjh_1" localSheetId="3">#REF!</definedName>
    <definedName name="trjfgjh_1" localSheetId="13">#REF!</definedName>
    <definedName name="trjfgjh_1">#REF!</definedName>
    <definedName name="tru" localSheetId="25">#REF!</definedName>
    <definedName name="tru" localSheetId="36">#REF!</definedName>
    <definedName name="tru" localSheetId="2" hidden="1">{"via1",#N/A,TRUE,"general";"via2",#N/A,TRUE,"general";"via3",#N/A,TRUE,"general"}</definedName>
    <definedName name="tru" localSheetId="1">#REF!</definedName>
    <definedName name="tru" localSheetId="3">#REF!</definedName>
    <definedName name="tru" localSheetId="13">#REF!</definedName>
    <definedName name="tru">#REF!</definedName>
    <definedName name="tru_1" localSheetId="25">#REF!</definedName>
    <definedName name="tru_1" localSheetId="36">#REF!</definedName>
    <definedName name="tru_1" localSheetId="1">#REF!</definedName>
    <definedName name="tru_1" localSheetId="3">#REF!</definedName>
    <definedName name="tru_1" localSheetId="13">#REF!</definedName>
    <definedName name="tru_1">#REF!</definedName>
    <definedName name="truds" localSheetId="25">#REF!</definedName>
    <definedName name="truds" localSheetId="36">#REF!</definedName>
    <definedName name="truds" localSheetId="2" hidden="1">{"via1",#N/A,TRUE,"general";"via2",#N/A,TRUE,"general";"via3",#N/A,TRUE,"general"}</definedName>
    <definedName name="truds" localSheetId="1">#REF!</definedName>
    <definedName name="truds" localSheetId="3">#REF!</definedName>
    <definedName name="truds" localSheetId="13">#REF!</definedName>
    <definedName name="truds">#REF!</definedName>
    <definedName name="truds_1" localSheetId="25">#REF!</definedName>
    <definedName name="truds_1" localSheetId="36">#REF!</definedName>
    <definedName name="truds_1" localSheetId="1">#REF!</definedName>
    <definedName name="truds_1" localSheetId="3">#REF!</definedName>
    <definedName name="truds_1" localSheetId="13">#REF!</definedName>
    <definedName name="truds_1">#REF!</definedName>
    <definedName name="trutu" localSheetId="25">#REF!</definedName>
    <definedName name="trutu" localSheetId="36">#REF!</definedName>
    <definedName name="trutu" localSheetId="2" hidden="1">{"via1",#N/A,TRUE,"general";"via2",#N/A,TRUE,"general";"via3",#N/A,TRUE,"general"}</definedName>
    <definedName name="trutu" localSheetId="1">#REF!</definedName>
    <definedName name="trutu" localSheetId="3">#REF!</definedName>
    <definedName name="trutu" localSheetId="13">#REF!</definedName>
    <definedName name="trutu">#REF!</definedName>
    <definedName name="trutu_1" localSheetId="25">#REF!</definedName>
    <definedName name="trutu_1" localSheetId="36">#REF!</definedName>
    <definedName name="trutu_1" localSheetId="1">#REF!</definedName>
    <definedName name="trutu_1" localSheetId="3">#REF!</definedName>
    <definedName name="trutu_1" localSheetId="13">#REF!</definedName>
    <definedName name="trutu_1">#REF!</definedName>
    <definedName name="trydfg" localSheetId="25">#REF!</definedName>
    <definedName name="trydfg" localSheetId="36">#REF!</definedName>
    <definedName name="trydfg" localSheetId="2" hidden="1">{"via1",#N/A,TRUE,"general";"via2",#N/A,TRUE,"general";"via3",#N/A,TRUE,"general"}</definedName>
    <definedName name="trydfg" localSheetId="1">#REF!</definedName>
    <definedName name="trydfg" localSheetId="3">#REF!</definedName>
    <definedName name="trydfg" localSheetId="13">#REF!</definedName>
    <definedName name="trydfg">#REF!</definedName>
    <definedName name="trydfg_1" localSheetId="25">#REF!</definedName>
    <definedName name="trydfg_1" localSheetId="36">#REF!</definedName>
    <definedName name="trydfg_1" localSheetId="1">#REF!</definedName>
    <definedName name="trydfg_1" localSheetId="3">#REF!</definedName>
    <definedName name="trydfg_1" localSheetId="13">#REF!</definedName>
    <definedName name="trydfg_1">#REF!</definedName>
    <definedName name="trydtrygf" localSheetId="25">#REF!</definedName>
    <definedName name="trydtrygf" localSheetId="36">#REF!</definedName>
    <definedName name="trydtrygf" localSheetId="2" hidden="1">{"via1",#N/A,TRUE,"general";"via2",#N/A,TRUE,"general";"via3",#N/A,TRUE,"general"}</definedName>
    <definedName name="trydtrygf" localSheetId="1">#REF!</definedName>
    <definedName name="trydtrygf" localSheetId="3">#REF!</definedName>
    <definedName name="trydtrygf" localSheetId="13">#REF!</definedName>
    <definedName name="trydtrygf">#REF!</definedName>
    <definedName name="trydtrygf_1" localSheetId="25">#REF!</definedName>
    <definedName name="trydtrygf_1" localSheetId="36">#REF!</definedName>
    <definedName name="trydtrygf_1" localSheetId="1">#REF!</definedName>
    <definedName name="trydtrygf_1" localSheetId="3">#REF!</definedName>
    <definedName name="trydtrygf_1" localSheetId="13">#REF!</definedName>
    <definedName name="trydtrygf_1">#REF!</definedName>
    <definedName name="tryery" localSheetId="25">#REF!</definedName>
    <definedName name="tryery" localSheetId="36">#REF!</definedName>
    <definedName name="tryery" localSheetId="2" hidden="1">{"TAB1",#N/A,TRUE,"GENERAL";"TAB2",#N/A,TRUE,"GENERAL";"TAB3",#N/A,TRUE,"GENERAL";"TAB4",#N/A,TRUE,"GENERAL";"TAB5",#N/A,TRUE,"GENERAL"}</definedName>
    <definedName name="tryery" localSheetId="1">#REF!</definedName>
    <definedName name="tryery" localSheetId="3">#REF!</definedName>
    <definedName name="tryery" localSheetId="13">#REF!</definedName>
    <definedName name="tryery">#REF!</definedName>
    <definedName name="tryery_1" localSheetId="25">#REF!</definedName>
    <definedName name="tryery_1" localSheetId="36">#REF!</definedName>
    <definedName name="tryery_1" localSheetId="1">#REF!</definedName>
    <definedName name="tryery_1" localSheetId="3">#REF!</definedName>
    <definedName name="tryery_1" localSheetId="13">#REF!</definedName>
    <definedName name="tryery_1">#REF!</definedName>
    <definedName name="tryi6" localSheetId="25">#REF!</definedName>
    <definedName name="tryi6" localSheetId="36">#REF!</definedName>
    <definedName name="tryi6" localSheetId="2" hidden="1">{"TAB1",#N/A,TRUE,"GENERAL";"TAB2",#N/A,TRUE,"GENERAL";"TAB3",#N/A,TRUE,"GENERAL";"TAB4",#N/A,TRUE,"GENERAL";"TAB5",#N/A,TRUE,"GENERAL"}</definedName>
    <definedName name="tryi6" localSheetId="1">#REF!</definedName>
    <definedName name="tryi6" localSheetId="3">#REF!</definedName>
    <definedName name="tryi6" localSheetId="13">#REF!</definedName>
    <definedName name="tryi6">#REF!</definedName>
    <definedName name="tryi6_1" localSheetId="25">#REF!</definedName>
    <definedName name="tryi6_1" localSheetId="36">#REF!</definedName>
    <definedName name="tryi6_1" localSheetId="1">#REF!</definedName>
    <definedName name="tryi6_1" localSheetId="3">#REF!</definedName>
    <definedName name="tryi6_1" localSheetId="13">#REF!</definedName>
    <definedName name="tryi6_1">#REF!</definedName>
    <definedName name="tryrth" localSheetId="25">#REF!</definedName>
    <definedName name="tryrth" localSheetId="36">#REF!</definedName>
    <definedName name="tryrth" localSheetId="2" hidden="1">{"via1",#N/A,TRUE,"general";"via2",#N/A,TRUE,"general";"via3",#N/A,TRUE,"general"}</definedName>
    <definedName name="tryrth" localSheetId="1">#REF!</definedName>
    <definedName name="tryrth" localSheetId="3">#REF!</definedName>
    <definedName name="tryrth" localSheetId="13">#REF!</definedName>
    <definedName name="tryrth">#REF!</definedName>
    <definedName name="tryrth_1" localSheetId="25">#REF!</definedName>
    <definedName name="tryrth_1" localSheetId="36">#REF!</definedName>
    <definedName name="tryrth_1" localSheetId="1">#REF!</definedName>
    <definedName name="tryrth_1" localSheetId="3">#REF!</definedName>
    <definedName name="tryrth_1" localSheetId="13">#REF!</definedName>
    <definedName name="tryrth_1">#REF!</definedName>
    <definedName name="tsert" localSheetId="25">#REF!</definedName>
    <definedName name="tsert" localSheetId="36">#REF!</definedName>
    <definedName name="tsert" localSheetId="2" hidden="1">{"TAB1",#N/A,TRUE,"GENERAL";"TAB2",#N/A,TRUE,"GENERAL";"TAB3",#N/A,TRUE,"GENERAL";"TAB4",#N/A,TRUE,"GENERAL";"TAB5",#N/A,TRUE,"GENERAL"}</definedName>
    <definedName name="tsert" localSheetId="1">#REF!</definedName>
    <definedName name="tsert" localSheetId="3">#REF!</definedName>
    <definedName name="tsert" localSheetId="13">#REF!</definedName>
    <definedName name="tsert">#REF!</definedName>
    <definedName name="tsert_1" localSheetId="25">#REF!</definedName>
    <definedName name="tsert_1" localSheetId="36">#REF!</definedName>
    <definedName name="tsert_1" localSheetId="1">#REF!</definedName>
    <definedName name="tsert_1" localSheetId="3">#REF!</definedName>
    <definedName name="tsert_1" localSheetId="13">#REF!</definedName>
    <definedName name="tsert_1">#REF!</definedName>
    <definedName name="tt" localSheetId="25">#REF!</definedName>
    <definedName name="tt" localSheetId="36">#REF!</definedName>
    <definedName name="tt" localSheetId="2">#REF!</definedName>
    <definedName name="tt" localSheetId="1">#REF!</definedName>
    <definedName name="tt" localSheetId="3">#REF!</definedName>
    <definedName name="tt" localSheetId="13">#REF!</definedName>
    <definedName name="tt" localSheetId="16">#REF!</definedName>
    <definedName name="tt">#REF!</definedName>
    <definedName name="TTA" localSheetId="25">[98]PRESUPUESTO!#REF!</definedName>
    <definedName name="TTA" localSheetId="36">[98]PRESUPUESTO!#REF!</definedName>
    <definedName name="TTA" localSheetId="17">[98]PRESUPUESTO!#REF!</definedName>
    <definedName name="TTA" localSheetId="18">[98]PRESUPUESTO!#REF!</definedName>
    <definedName name="TTA" localSheetId="1">[98]PRESUPUESTO!#REF!</definedName>
    <definedName name="TTA" localSheetId="3">[98]PRESUPUESTO!#REF!</definedName>
    <definedName name="TTA" localSheetId="13">[98]PRESUPUESTO!#REF!</definedName>
    <definedName name="TTA" localSheetId="16">[98]PRESUPUESTO!#REF!</definedName>
    <definedName name="TTA">[98]PRESUPUESTO!#REF!</definedName>
    <definedName name="TTB" localSheetId="25">[98]PRESUPUESTO!#REF!</definedName>
    <definedName name="TTB" localSheetId="36">[98]PRESUPUESTO!#REF!</definedName>
    <definedName name="TTB" localSheetId="17">[98]PRESUPUESTO!#REF!</definedName>
    <definedName name="TTB" localSheetId="18">[98]PRESUPUESTO!#REF!</definedName>
    <definedName name="TTB" localSheetId="1">[98]PRESUPUESTO!#REF!</definedName>
    <definedName name="TTB" localSheetId="3">[98]PRESUPUESTO!#REF!</definedName>
    <definedName name="TTB" localSheetId="13">[98]PRESUPUESTO!#REF!</definedName>
    <definedName name="TTB" localSheetId="16">[98]PRESUPUESTO!#REF!</definedName>
    <definedName name="TTB">[98]PRESUPUESTO!#REF!</definedName>
    <definedName name="TTC" localSheetId="25">[98]PRESUPUESTO!#REF!</definedName>
    <definedName name="TTC" localSheetId="36">[98]PRESUPUESTO!#REF!</definedName>
    <definedName name="TTC" localSheetId="17">[98]PRESUPUESTO!#REF!</definedName>
    <definedName name="TTC" localSheetId="18">[98]PRESUPUESTO!#REF!</definedName>
    <definedName name="TTC" localSheetId="1">[98]PRESUPUESTO!#REF!</definedName>
    <definedName name="TTC" localSheetId="3">[98]PRESUPUESTO!#REF!</definedName>
    <definedName name="TTC" localSheetId="13">[98]PRESUPUESTO!#REF!</definedName>
    <definedName name="TTC">[98]PRESUPUESTO!#REF!</definedName>
    <definedName name="TTE" localSheetId="25">[98]PRESUPUESTO!#REF!</definedName>
    <definedName name="TTE" localSheetId="36">[98]PRESUPUESTO!#REF!</definedName>
    <definedName name="TTE" localSheetId="17">[98]PRESUPUESTO!#REF!</definedName>
    <definedName name="TTE" localSheetId="18">[98]PRESUPUESTO!#REF!</definedName>
    <definedName name="TTE" localSheetId="1">[98]PRESUPUESTO!#REF!</definedName>
    <definedName name="TTE" localSheetId="3">[98]PRESUPUESTO!#REF!</definedName>
    <definedName name="TTE" localSheetId="13">[98]PRESUPUESTO!#REF!</definedName>
    <definedName name="TTE">[98]PRESUPUESTO!#REF!</definedName>
    <definedName name="TTL" localSheetId="25">[98]PRESUPUESTO!#REF!</definedName>
    <definedName name="TTL" localSheetId="36">[98]PRESUPUESTO!#REF!</definedName>
    <definedName name="TTL" localSheetId="17">[98]PRESUPUESTO!#REF!</definedName>
    <definedName name="TTL" localSheetId="18">[98]PRESUPUESTO!#REF!</definedName>
    <definedName name="TTL" localSheetId="1">[98]PRESUPUESTO!#REF!</definedName>
    <definedName name="TTL" localSheetId="3">[98]PRESUPUESTO!#REF!</definedName>
    <definedName name="TTL" localSheetId="13">[98]PRESUPUESTO!#REF!</definedName>
    <definedName name="TTL">[98]PRESUPUESTO!#REF!</definedName>
    <definedName name="TtlCD">#REF!</definedName>
    <definedName name="TtlCDCronog">#REF!</definedName>
    <definedName name="TTR" localSheetId="25">#REF!</definedName>
    <definedName name="TTR" localSheetId="36">#REF!</definedName>
    <definedName name="TTR" localSheetId="2" hidden="1">{"via1",#N/A,TRUE,"general";"via2",#N/A,TRUE,"general";"via3",#N/A,TRUE,"general"}</definedName>
    <definedName name="TTR" localSheetId="1">#REF!</definedName>
    <definedName name="TTR" localSheetId="3">#REF!</definedName>
    <definedName name="TTR" localSheetId="13">#REF!</definedName>
    <definedName name="TTR">#REF!</definedName>
    <definedName name="TTR_1" localSheetId="25">#REF!</definedName>
    <definedName name="TTR_1" localSheetId="36">#REF!</definedName>
    <definedName name="TTR_1" localSheetId="1">#REF!</definedName>
    <definedName name="TTR_1" localSheetId="3">#REF!</definedName>
    <definedName name="TTR_1" localSheetId="13">#REF!</definedName>
    <definedName name="TTR_1">#REF!</definedName>
    <definedName name="ttrff" localSheetId="25">#REF!</definedName>
    <definedName name="ttrff" localSheetId="36">#REF!</definedName>
    <definedName name="ttrff" localSheetId="2" hidden="1">{"via1",#N/A,TRUE,"general";"via2",#N/A,TRUE,"general";"via3",#N/A,TRUE,"general"}</definedName>
    <definedName name="ttrff" localSheetId="1">#REF!</definedName>
    <definedName name="ttrff" localSheetId="3">#REF!</definedName>
    <definedName name="ttrff" localSheetId="13">#REF!</definedName>
    <definedName name="ttrff">#REF!</definedName>
    <definedName name="ttrff_1" localSheetId="25">#REF!</definedName>
    <definedName name="ttrff_1" localSheetId="36">#REF!</definedName>
    <definedName name="ttrff_1" localSheetId="1">#REF!</definedName>
    <definedName name="ttrff_1" localSheetId="3">#REF!</definedName>
    <definedName name="ttrff_1" localSheetId="13">#REF!</definedName>
    <definedName name="ttrff_1">#REF!</definedName>
    <definedName name="TTT" localSheetId="25">#REF!</definedName>
    <definedName name="TTT" localSheetId="36">#REF!</definedName>
    <definedName name="ttt" localSheetId="2" hidden="1">{"TAB1",#N/A,TRUE,"GENERAL";"TAB2",#N/A,TRUE,"GENERAL";"TAB3",#N/A,TRUE,"GENERAL";"TAB4",#N/A,TRUE,"GENERAL";"TAB5",#N/A,TRUE,"GENERAL"}</definedName>
    <definedName name="TTT" localSheetId="1">#REF!</definedName>
    <definedName name="TTT" localSheetId="3">#REF!</definedName>
    <definedName name="TTT" localSheetId="13">#REF!</definedName>
    <definedName name="TTT" localSheetId="16">#REF!</definedName>
    <definedName name="TTT">#REF!</definedName>
    <definedName name="ttt_1" localSheetId="25">#REF!</definedName>
    <definedName name="ttt_1" localSheetId="36">#REF!</definedName>
    <definedName name="ttt_1" localSheetId="1">#REF!</definedName>
    <definedName name="ttt_1" localSheetId="3">#REF!</definedName>
    <definedName name="ttt_1" localSheetId="13">#REF!</definedName>
    <definedName name="ttt_1">#REF!</definedName>
    <definedName name="TTTT" localSheetId="1">#REF!,#REF!,#REF!,#REF!,#REF!,#REF!,#REF!,#REF!,#REF!,#REF!,#REF!,#REF!,#REF!</definedName>
    <definedName name="TTTT" localSheetId="3">#REF!,#REF!,#REF!,#REF!,#REF!,#REF!,#REF!,#REF!,#REF!,#REF!,#REF!,#REF!,#REF!</definedName>
    <definedName name="TTTT">#REF!,#REF!,#REF!,#REF!,#REF!,#REF!,#REF!,#REF!,#REF!,#REF!,#REF!,#REF!,#REF!</definedName>
    <definedName name="tttt7" localSheetId="25">#REF!</definedName>
    <definedName name="tttt7" localSheetId="36">#REF!</definedName>
    <definedName name="tttt7" localSheetId="2" hidden="1">{"via1",#N/A,TRUE,"general";"via2",#N/A,TRUE,"general";"via3",#N/A,TRUE,"general"}</definedName>
    <definedName name="tttt7" localSheetId="1">#REF!</definedName>
    <definedName name="tttt7" localSheetId="3">#REF!</definedName>
    <definedName name="tttt7" localSheetId="13">#REF!</definedName>
    <definedName name="tttt7">#REF!</definedName>
    <definedName name="tttt7_1" localSheetId="25">#REF!</definedName>
    <definedName name="tttt7_1" localSheetId="36">#REF!</definedName>
    <definedName name="tttt7_1" localSheetId="1">#REF!</definedName>
    <definedName name="tttt7_1" localSheetId="3">#REF!</definedName>
    <definedName name="tttt7_1" localSheetId="13">#REF!</definedName>
    <definedName name="tttt7_1">#REF!</definedName>
    <definedName name="tttthy" localSheetId="25">#REF!</definedName>
    <definedName name="tttthy" localSheetId="36">#REF!</definedName>
    <definedName name="tttthy" localSheetId="2" hidden="1">{"TAB1",#N/A,TRUE,"GENERAL";"TAB2",#N/A,TRUE,"GENERAL";"TAB3",#N/A,TRUE,"GENERAL";"TAB4",#N/A,TRUE,"GENERAL";"TAB5",#N/A,TRUE,"GENERAL"}</definedName>
    <definedName name="tttthy" localSheetId="1">#REF!</definedName>
    <definedName name="tttthy" localSheetId="3">#REF!</definedName>
    <definedName name="tttthy" localSheetId="13">#REF!</definedName>
    <definedName name="tttthy">#REF!</definedName>
    <definedName name="tttthy_1" localSheetId="25">#REF!</definedName>
    <definedName name="tttthy_1" localSheetId="36">#REF!</definedName>
    <definedName name="tttthy_1" localSheetId="1">#REF!</definedName>
    <definedName name="tttthy_1" localSheetId="3">#REF!</definedName>
    <definedName name="tttthy_1" localSheetId="13">#REF!</definedName>
    <definedName name="tttthy_1">#REF!</definedName>
    <definedName name="ttttr" localSheetId="25">#REF!</definedName>
    <definedName name="ttttr" localSheetId="36">#REF!</definedName>
    <definedName name="ttttr" localSheetId="2" hidden="1">{"via1",#N/A,TRUE,"general";"via2",#N/A,TRUE,"general";"via3",#N/A,TRUE,"general"}</definedName>
    <definedName name="ttttr" localSheetId="1">#REF!</definedName>
    <definedName name="ttttr" localSheetId="3">#REF!</definedName>
    <definedName name="ttttr" localSheetId="13">#REF!</definedName>
    <definedName name="ttttr">#REF!</definedName>
    <definedName name="ttttr_1" localSheetId="25">#REF!</definedName>
    <definedName name="ttttr_1" localSheetId="36">#REF!</definedName>
    <definedName name="ttttr_1" localSheetId="1">#REF!</definedName>
    <definedName name="ttttr_1" localSheetId="3">#REF!</definedName>
    <definedName name="ttttr_1" localSheetId="13">#REF!</definedName>
    <definedName name="ttttr_1">#REF!</definedName>
    <definedName name="ttttt" localSheetId="25">#REF!</definedName>
    <definedName name="ttttt" localSheetId="36">#REF!</definedName>
    <definedName name="ttttt" localSheetId="2" hidden="1">{"TAB1",#N/A,TRUE,"GENERAL";"TAB2",#N/A,TRUE,"GENERAL";"TAB3",#N/A,TRUE,"GENERAL";"TAB4",#N/A,TRUE,"GENERAL";"TAB5",#N/A,TRUE,"GENERAL"}</definedName>
    <definedName name="ttttt" localSheetId="1">#REF!</definedName>
    <definedName name="ttttt" localSheetId="3">#REF!</definedName>
    <definedName name="ttttt" localSheetId="13">#REF!</definedName>
    <definedName name="ttttt">#REF!</definedName>
    <definedName name="ttttt_1" localSheetId="25">#REF!</definedName>
    <definedName name="ttttt_1" localSheetId="36">#REF!</definedName>
    <definedName name="ttttt_1" localSheetId="1">#REF!</definedName>
    <definedName name="ttttt_1" localSheetId="3">#REF!</definedName>
    <definedName name="ttttt_1" localSheetId="13">#REF!</definedName>
    <definedName name="ttttt_1">#REF!</definedName>
    <definedName name="TTTTTT" localSheetId="2">#REF!</definedName>
    <definedName name="TTTTTT" localSheetId="16">[181]glvc!#REF!</definedName>
    <definedName name="TTTTTT">[181]glvc!#REF!</definedName>
    <definedName name="TU" localSheetId="25">'[63]CIRCUITOS CODENSA'!#REF!</definedName>
    <definedName name="TU" localSheetId="36">'[63]CIRCUITOS CODENSA'!#REF!</definedName>
    <definedName name="TU" localSheetId="17">'[64]CIRCUITOS CODENSA'!#REF!</definedName>
    <definedName name="TU" localSheetId="18">'[64]CIRCUITOS CODENSA'!#REF!</definedName>
    <definedName name="TU" localSheetId="19">'[64]CIRCUITOS CODENSA'!#REF!</definedName>
    <definedName name="TU" localSheetId="14">'[64]CIRCUITOS CODENSA'!#REF!</definedName>
    <definedName name="TU" localSheetId="15">'[64]CIRCUITOS CODENSA'!#REF!</definedName>
    <definedName name="tu" localSheetId="2" hidden="1">{"via1",#N/A,TRUE,"general";"via2",#N/A,TRUE,"general";"via3",#N/A,TRUE,"general"}</definedName>
    <definedName name="TU" localSheetId="1">'[63]CIRCUITOS CODENSA'!#REF!</definedName>
    <definedName name="TU" localSheetId="3">'[63]CIRCUITOS CODENSA'!#REF!</definedName>
    <definedName name="TU" localSheetId="13">'[63]CIRCUITOS CODENSA'!#REF!</definedName>
    <definedName name="TU" localSheetId="16">'[63]CIRCUITOS CODENSA'!#REF!</definedName>
    <definedName name="TU">'[63]CIRCUITOS CODENSA'!#REF!</definedName>
    <definedName name="tu_1" localSheetId="25">#REF!</definedName>
    <definedName name="tu_1" localSheetId="36">#REF!</definedName>
    <definedName name="tu_1" localSheetId="1">#REF!</definedName>
    <definedName name="tu_1" localSheetId="3">#REF!</definedName>
    <definedName name="tu_1" localSheetId="13">#REF!</definedName>
    <definedName name="tu_1">#REF!</definedName>
    <definedName name="TUB" localSheetId="1" hidden="1">{"via1",#N/A,TRUE,"general";"via2",#N/A,TRUE,"general";"via3",#N/A,TRUE,"general"}</definedName>
    <definedName name="TUB" localSheetId="3" hidden="1">{"via1",#N/A,TRUE,"general";"via2",#N/A,TRUE,"general";"via3",#N/A,TRUE,"general"}</definedName>
    <definedName name="TUB" hidden="1">{"via1",#N/A,TRUE,"general";"via2",#N/A,TRUE,"general";"via3",#N/A,TRUE,"general"}</definedName>
    <definedName name="TUBERIA" localSheetId="1" hidden="1">{"TAB1",#N/A,TRUE,"GENERAL";"TAB2",#N/A,TRUE,"GENERAL";"TAB3",#N/A,TRUE,"GENERAL";"TAB4",#N/A,TRUE,"GENERAL";"TAB5",#N/A,TRUE,"GENERAL"}</definedName>
    <definedName name="TUBERIA" localSheetId="3" hidden="1">{"TAB1",#N/A,TRUE,"GENERAL";"TAB2",#N/A,TRUE,"GENERAL";"TAB3",#N/A,TRUE,"GENERAL";"TAB4",#N/A,TRUE,"GENERAL";"TAB5",#N/A,TRUE,"GENERAL"}</definedName>
    <definedName name="TUBERIA" hidden="1">{"TAB1",#N/A,TRUE,"GENERAL";"TAB2",#N/A,TRUE,"GENERAL";"TAB3",#N/A,TRUE,"GENERAL";"TAB4",#N/A,TRUE,"GENERAL";"TAB5",#N/A,TRUE,"GENERAL"}</definedName>
    <definedName name="tuberia.gress3">[39]Unitarios!$B$113</definedName>
    <definedName name="tuberia.gress4">[39]Unitarios!$B$112</definedName>
    <definedName name="tuberia.presion1.2">[39]Unitarios!$B$114</definedName>
    <definedName name="TUBERIA_DE_GRES_TIPO_AA__D__10" localSheetId="25">#REF!</definedName>
    <definedName name="TUBERIA_DE_GRES_TIPO_AA__D__10" localSheetId="36">#REF!</definedName>
    <definedName name="TUBERIA_DE_GRES_TIPO_AA__D__10" localSheetId="1">#REF!</definedName>
    <definedName name="TUBERIA_DE_GRES_TIPO_AA__D__10" localSheetId="3">#REF!</definedName>
    <definedName name="TUBERIA_DE_GRES_TIPO_AA__D__10" localSheetId="13">#REF!</definedName>
    <definedName name="TUBERIA_DE_GRES_TIPO_AA__D__10" localSheetId="16">#REF!</definedName>
    <definedName name="TUBERIA_DE_GRES_TIPO_AA__D__10">#REF!</definedName>
    <definedName name="TUBERIA_DE_GRES_TIPO_AA__D__14" localSheetId="25">#REF!</definedName>
    <definedName name="TUBERIA_DE_GRES_TIPO_AA__D__14" localSheetId="36">#REF!</definedName>
    <definedName name="TUBERIA_DE_GRES_TIPO_AA__D__14" localSheetId="1">#REF!</definedName>
    <definedName name="TUBERIA_DE_GRES_TIPO_AA__D__14" localSheetId="3">#REF!</definedName>
    <definedName name="TUBERIA_DE_GRES_TIPO_AA__D__14" localSheetId="13">#REF!</definedName>
    <definedName name="TUBERIA_DE_GRES_TIPO_AA__D__14">#REF!</definedName>
    <definedName name="TUBERIA_DE_GRES_TIPO_AA__D__8" localSheetId="25">#REF!</definedName>
    <definedName name="TUBERIA_DE_GRES_TIPO_AA__D__8" localSheetId="36">#REF!</definedName>
    <definedName name="TUBERIA_DE_GRES_TIPO_AA__D__8" localSheetId="1">#REF!</definedName>
    <definedName name="TUBERIA_DE_GRES_TIPO_AA__D__8" localSheetId="3">#REF!</definedName>
    <definedName name="TUBERIA_DE_GRES_TIPO_AA__D__8" localSheetId="13">#REF!</definedName>
    <definedName name="TUBERIA_DE_GRES_TIPO_AA__D__8">#REF!</definedName>
    <definedName name="TUBO" localSheetId="25">#REF!</definedName>
    <definedName name="TUBO" localSheetId="36">#REF!</definedName>
    <definedName name="TUBO">#REF!</definedName>
    <definedName name="tur" localSheetId="25">#REF!</definedName>
    <definedName name="tur" localSheetId="36">#REF!</definedName>
    <definedName name="tur" localSheetId="2" hidden="1">{"TAB1",#N/A,TRUE,"GENERAL";"TAB2",#N/A,TRUE,"GENERAL";"TAB3",#N/A,TRUE,"GENERAL";"TAB4",#N/A,TRUE,"GENERAL";"TAB5",#N/A,TRUE,"GENERAL"}</definedName>
    <definedName name="tur" localSheetId="1">#REF!</definedName>
    <definedName name="tur" localSheetId="3">#REF!</definedName>
    <definedName name="tur" localSheetId="13">#REF!</definedName>
    <definedName name="tur">#REF!</definedName>
    <definedName name="tur_1" localSheetId="25">#REF!</definedName>
    <definedName name="tur_1" localSheetId="36">#REF!</definedName>
    <definedName name="tur_1" localSheetId="1">#REF!</definedName>
    <definedName name="tur_1" localSheetId="3">#REF!</definedName>
    <definedName name="tur_1" localSheetId="13">#REF!</definedName>
    <definedName name="tur_1">#REF!</definedName>
    <definedName name="turu" localSheetId="25">#REF!</definedName>
    <definedName name="turu" localSheetId="36">#REF!</definedName>
    <definedName name="turu" localSheetId="2" hidden="1">{"TAB1",#N/A,TRUE,"GENERAL";"TAB2",#N/A,TRUE,"GENERAL";"TAB3",#N/A,TRUE,"GENERAL";"TAB4",#N/A,TRUE,"GENERAL";"TAB5",#N/A,TRUE,"GENERAL"}</definedName>
    <definedName name="turu" localSheetId="1">#REF!</definedName>
    <definedName name="turu" localSheetId="3">#REF!</definedName>
    <definedName name="turu" localSheetId="13">#REF!</definedName>
    <definedName name="turu">#REF!</definedName>
    <definedName name="turu_1" localSheetId="25">#REF!</definedName>
    <definedName name="turu_1" localSheetId="36">#REF!</definedName>
    <definedName name="turu_1" localSheetId="1">#REF!</definedName>
    <definedName name="turu_1" localSheetId="3">#REF!</definedName>
    <definedName name="turu_1" localSheetId="13">#REF!</definedName>
    <definedName name="turu_1">#REF!</definedName>
    <definedName name="twer" localSheetId="25">#REF!</definedName>
    <definedName name="twer" localSheetId="36">#REF!</definedName>
    <definedName name="twer" localSheetId="2" hidden="1">{"TAB1",#N/A,TRUE,"GENERAL";"TAB2",#N/A,TRUE,"GENERAL";"TAB3",#N/A,TRUE,"GENERAL";"TAB4",#N/A,TRUE,"GENERAL";"TAB5",#N/A,TRUE,"GENERAL"}</definedName>
    <definedName name="twer" localSheetId="1">#REF!</definedName>
    <definedName name="twer" localSheetId="3">#REF!</definedName>
    <definedName name="twer" localSheetId="13">#REF!</definedName>
    <definedName name="twer">#REF!</definedName>
    <definedName name="twer_1" localSheetId="25">#REF!</definedName>
    <definedName name="twer_1" localSheetId="36">#REF!</definedName>
    <definedName name="twer_1" localSheetId="1">#REF!</definedName>
    <definedName name="twer_1" localSheetId="3">#REF!</definedName>
    <definedName name="twer_1" localSheetId="13">#REF!</definedName>
    <definedName name="twer_1">#REF!</definedName>
    <definedName name="twet" localSheetId="25">#REF!</definedName>
    <definedName name="twet" localSheetId="36">#REF!</definedName>
    <definedName name="twet" localSheetId="2" hidden="1">{"TAB1",#N/A,TRUE,"GENERAL";"TAB2",#N/A,TRUE,"GENERAL";"TAB3",#N/A,TRUE,"GENERAL";"TAB4",#N/A,TRUE,"GENERAL";"TAB5",#N/A,TRUE,"GENERAL"}</definedName>
    <definedName name="twet" localSheetId="1">#REF!</definedName>
    <definedName name="twet" localSheetId="3">#REF!</definedName>
    <definedName name="twet" localSheetId="13">#REF!</definedName>
    <definedName name="twet">#REF!</definedName>
    <definedName name="twet_1" localSheetId="25">#REF!</definedName>
    <definedName name="twet_1" localSheetId="36">#REF!</definedName>
    <definedName name="twet_1" localSheetId="1">#REF!</definedName>
    <definedName name="twet_1" localSheetId="3">#REF!</definedName>
    <definedName name="twet_1" localSheetId="13">#REF!</definedName>
    <definedName name="twet_1">#REF!</definedName>
    <definedName name="ty" localSheetId="25">#REF!</definedName>
    <definedName name="ty" localSheetId="36">#REF!</definedName>
    <definedName name="ty" localSheetId="2" hidden="1">{"via1",#N/A,TRUE,"general";"via2",#N/A,TRUE,"general";"via3",#N/A,TRUE,"general"}</definedName>
    <definedName name="ty" localSheetId="1">#REF!</definedName>
    <definedName name="ty" localSheetId="3">#REF!</definedName>
    <definedName name="ty" localSheetId="13">#REF!</definedName>
    <definedName name="ty">#REF!</definedName>
    <definedName name="ty_1" localSheetId="25">#REF!</definedName>
    <definedName name="ty_1" localSheetId="36">#REF!</definedName>
    <definedName name="ty_1" localSheetId="1">#REF!</definedName>
    <definedName name="ty_1" localSheetId="3">#REF!</definedName>
    <definedName name="ty_1" localSheetId="13">#REF!</definedName>
    <definedName name="ty_1">#REF!</definedName>
    <definedName name="tyery" localSheetId="25">#REF!</definedName>
    <definedName name="tyery" localSheetId="36">#REF!</definedName>
    <definedName name="tyery" localSheetId="2" hidden="1">{"via1",#N/A,TRUE,"general";"via2",#N/A,TRUE,"general";"via3",#N/A,TRUE,"general"}</definedName>
    <definedName name="tyery" localSheetId="1">#REF!</definedName>
    <definedName name="tyery" localSheetId="3">#REF!</definedName>
    <definedName name="tyery" localSheetId="13">#REF!</definedName>
    <definedName name="tyery">#REF!</definedName>
    <definedName name="tyery_1" localSheetId="25">#REF!</definedName>
    <definedName name="tyery_1" localSheetId="36">#REF!</definedName>
    <definedName name="tyery_1" localSheetId="1">#REF!</definedName>
    <definedName name="tyery_1" localSheetId="3">#REF!</definedName>
    <definedName name="tyery_1" localSheetId="13">#REF!</definedName>
    <definedName name="tyery_1">#REF!</definedName>
    <definedName name="tyj" localSheetId="25">#REF!</definedName>
    <definedName name="tyj" localSheetId="36">#REF!</definedName>
    <definedName name="tyj" localSheetId="2" hidden="1">{"TAB1",#N/A,TRUE,"GENERAL";"TAB2",#N/A,TRUE,"GENERAL";"TAB3",#N/A,TRUE,"GENERAL";"TAB4",#N/A,TRUE,"GENERAL";"TAB5",#N/A,TRUE,"GENERAL"}</definedName>
    <definedName name="tyj" localSheetId="1">#REF!</definedName>
    <definedName name="tyj" localSheetId="3">#REF!</definedName>
    <definedName name="tyj" localSheetId="13">#REF!</definedName>
    <definedName name="tyj">#REF!</definedName>
    <definedName name="tyj_1" localSheetId="25">#REF!</definedName>
    <definedName name="tyj_1" localSheetId="36">#REF!</definedName>
    <definedName name="tyj_1" localSheetId="1">#REF!</definedName>
    <definedName name="tyj_1" localSheetId="3">#REF!</definedName>
    <definedName name="tyj_1" localSheetId="13">#REF!</definedName>
    <definedName name="tyj_1">#REF!</definedName>
    <definedName name="tyjtyj" localSheetId="25">#REF!</definedName>
    <definedName name="tyjtyj" localSheetId="36">#REF!</definedName>
    <definedName name="tyjtyj" localSheetId="2" hidden="1">{"TAB1",#N/A,TRUE,"GENERAL";"TAB2",#N/A,TRUE,"GENERAL";"TAB3",#N/A,TRUE,"GENERAL";"TAB4",#N/A,TRUE,"GENERAL";"TAB5",#N/A,TRUE,"GENERAL"}</definedName>
    <definedName name="tyjtyj" localSheetId="1">#REF!</definedName>
    <definedName name="tyjtyj" localSheetId="3">#REF!</definedName>
    <definedName name="tyjtyj" localSheetId="13">#REF!</definedName>
    <definedName name="tyjtyj">#REF!</definedName>
    <definedName name="tyjtyj_1" localSheetId="25">#REF!</definedName>
    <definedName name="tyjtyj_1" localSheetId="36">#REF!</definedName>
    <definedName name="tyjtyj_1" localSheetId="1">#REF!</definedName>
    <definedName name="tyjtyj_1" localSheetId="3">#REF!</definedName>
    <definedName name="tyjtyj_1" localSheetId="13">#REF!</definedName>
    <definedName name="tyjtyj_1">#REF!</definedName>
    <definedName name="tyjytjuyjuy" localSheetId="25">#REF!</definedName>
    <definedName name="tyjytjuyjuy" localSheetId="36">#REF!</definedName>
    <definedName name="tyjytjuyjuy" localSheetId="2" hidden="1">{"TAB1",#N/A,TRUE,"GENERAL";"TAB2",#N/A,TRUE,"GENERAL";"TAB3",#N/A,TRUE,"GENERAL";"TAB4",#N/A,TRUE,"GENERAL";"TAB5",#N/A,TRUE,"GENERAL"}</definedName>
    <definedName name="tyjytjuyjuy" localSheetId="1">#REF!</definedName>
    <definedName name="tyjytjuyjuy" localSheetId="3">#REF!</definedName>
    <definedName name="tyjytjuyjuy" localSheetId="13">#REF!</definedName>
    <definedName name="tyjytjuyjuy">#REF!</definedName>
    <definedName name="tyjytjuyjuy_1" localSheetId="25">#REF!</definedName>
    <definedName name="tyjytjuyjuy_1" localSheetId="36">#REF!</definedName>
    <definedName name="tyjytjuyjuy_1" localSheetId="1">#REF!</definedName>
    <definedName name="tyjytjuyjuy_1" localSheetId="3">#REF!</definedName>
    <definedName name="tyjytjuyjuy_1" localSheetId="13">#REF!</definedName>
    <definedName name="tyjytjuyjuy_1">#REF!</definedName>
    <definedName name="tyk" localSheetId="25">#REF!</definedName>
    <definedName name="tyk" localSheetId="36">#REF!</definedName>
    <definedName name="tyk" localSheetId="2" hidden="1">{"via1",#N/A,TRUE,"general";"via2",#N/A,TRUE,"general";"via3",#N/A,TRUE,"general"}</definedName>
    <definedName name="tyk" localSheetId="1">#REF!</definedName>
    <definedName name="tyk" localSheetId="3">#REF!</definedName>
    <definedName name="tyk" localSheetId="13">#REF!</definedName>
    <definedName name="tyk">#REF!</definedName>
    <definedName name="tyk_1" localSheetId="25">#REF!</definedName>
    <definedName name="tyk_1" localSheetId="36">#REF!</definedName>
    <definedName name="tyk_1" localSheetId="1">#REF!</definedName>
    <definedName name="tyk_1" localSheetId="3">#REF!</definedName>
    <definedName name="tyk_1" localSheetId="13">#REF!</definedName>
    <definedName name="tyk_1">#REF!</definedName>
    <definedName name="tym" localSheetId="25">#REF!</definedName>
    <definedName name="tym" localSheetId="36">#REF!</definedName>
    <definedName name="tym" localSheetId="2" hidden="1">{"via1",#N/A,TRUE,"general";"via2",#N/A,TRUE,"general";"via3",#N/A,TRUE,"general"}</definedName>
    <definedName name="tym" localSheetId="1">#REF!</definedName>
    <definedName name="tym" localSheetId="3">#REF!</definedName>
    <definedName name="tym" localSheetId="13">#REF!</definedName>
    <definedName name="tym">#REF!</definedName>
    <definedName name="tym_1" localSheetId="25">#REF!</definedName>
    <definedName name="tym_1" localSheetId="36">#REF!</definedName>
    <definedName name="tym_1" localSheetId="1">#REF!</definedName>
    <definedName name="tym_1" localSheetId="3">#REF!</definedName>
    <definedName name="tym_1" localSheetId="13">#REF!</definedName>
    <definedName name="tym_1">#REF!</definedName>
    <definedName name="tyr" localSheetId="25">#REF!</definedName>
    <definedName name="tyr" localSheetId="36">#REF!</definedName>
    <definedName name="tyr" localSheetId="2" hidden="1">{"via1",#N/A,TRUE,"general";"via2",#N/A,TRUE,"general";"via3",#N/A,TRUE,"general"}</definedName>
    <definedName name="tyr" localSheetId="1">#REF!</definedName>
    <definedName name="tyr" localSheetId="3">#REF!</definedName>
    <definedName name="tyr" localSheetId="13">#REF!</definedName>
    <definedName name="tyr">#REF!</definedName>
    <definedName name="tyr_1" localSheetId="25">#REF!</definedName>
    <definedName name="tyr_1" localSheetId="36">#REF!</definedName>
    <definedName name="tyr_1" localSheetId="1">#REF!</definedName>
    <definedName name="tyr_1" localSheetId="3">#REF!</definedName>
    <definedName name="tyr_1" localSheetId="13">#REF!</definedName>
    <definedName name="tyr_1">#REF!</definedName>
    <definedName name="tytgfhgfh" localSheetId="25">#REF!</definedName>
    <definedName name="tytgfhgfh" localSheetId="36">#REF!</definedName>
    <definedName name="tytgfhgfh" localSheetId="2" hidden="1">{"TAB1",#N/A,TRUE,"GENERAL";"TAB2",#N/A,TRUE,"GENERAL";"TAB3",#N/A,TRUE,"GENERAL";"TAB4",#N/A,TRUE,"GENERAL";"TAB5",#N/A,TRUE,"GENERAL"}</definedName>
    <definedName name="tytgfhgfh" localSheetId="1">#REF!</definedName>
    <definedName name="tytgfhgfh" localSheetId="3">#REF!</definedName>
    <definedName name="tytgfhgfh" localSheetId="13">#REF!</definedName>
    <definedName name="tytgfhgfh">#REF!</definedName>
    <definedName name="tytgfhgfh_1" localSheetId="25">#REF!</definedName>
    <definedName name="tytgfhgfh_1" localSheetId="36">#REF!</definedName>
    <definedName name="tytgfhgfh_1" localSheetId="1">#REF!</definedName>
    <definedName name="tytgfhgfh_1" localSheetId="3">#REF!</definedName>
    <definedName name="tytgfhgfh_1" localSheetId="13">#REF!</definedName>
    <definedName name="tytgfhgfh_1">#REF!</definedName>
    <definedName name="tyty" localSheetId="25">#REF!</definedName>
    <definedName name="tyty" localSheetId="36">#REF!</definedName>
    <definedName name="tyty" localSheetId="2" hidden="1">{"TAB1",#N/A,TRUE,"GENERAL";"TAB2",#N/A,TRUE,"GENERAL";"TAB3",#N/A,TRUE,"GENERAL";"TAB4",#N/A,TRUE,"GENERAL";"TAB5",#N/A,TRUE,"GENERAL"}</definedName>
    <definedName name="tyty" localSheetId="1">#REF!</definedName>
    <definedName name="tyty" localSheetId="3">#REF!</definedName>
    <definedName name="tyty" localSheetId="13">#REF!</definedName>
    <definedName name="tyty">#REF!</definedName>
    <definedName name="tyty_1" localSheetId="25">#REF!</definedName>
    <definedName name="tyty_1" localSheetId="36">#REF!</definedName>
    <definedName name="tyty_1" localSheetId="1">#REF!</definedName>
    <definedName name="tyty_1" localSheetId="3">#REF!</definedName>
    <definedName name="tyty_1" localSheetId="13">#REF!</definedName>
    <definedName name="tyty_1">#REF!</definedName>
    <definedName name="tyu" localSheetId="25">#REF!</definedName>
    <definedName name="tyu" localSheetId="36">#REF!</definedName>
    <definedName name="tyu" localSheetId="2">#REF!</definedName>
    <definedName name="tyu" localSheetId="1">#REF!</definedName>
    <definedName name="tyu" localSheetId="3">#REF!</definedName>
    <definedName name="tyu" localSheetId="13">#REF!</definedName>
    <definedName name="tyu">#REF!</definedName>
    <definedName name="TYUIYI" localSheetId="25">#REF!</definedName>
    <definedName name="TYUIYI" localSheetId="36">#REF!</definedName>
    <definedName name="TYUIYI" localSheetId="2" hidden="1">{"TAB1",#N/A,TRUE,"GENERAL";"TAB2",#N/A,TRUE,"GENERAL";"TAB3",#N/A,TRUE,"GENERAL";"TAB4",#N/A,TRUE,"GENERAL";"TAB5",#N/A,TRUE,"GENERAL"}</definedName>
    <definedName name="TYUIYI" localSheetId="1">#REF!</definedName>
    <definedName name="TYUIYI" localSheetId="3">#REF!</definedName>
    <definedName name="TYUIYI" localSheetId="13">#REF!</definedName>
    <definedName name="TYUIYI">#REF!</definedName>
    <definedName name="TYUIYI_1" localSheetId="25">#REF!</definedName>
    <definedName name="TYUIYI_1" localSheetId="36">#REF!</definedName>
    <definedName name="TYUIYI_1" localSheetId="1">#REF!</definedName>
    <definedName name="TYUIYI_1" localSheetId="3">#REF!</definedName>
    <definedName name="TYUIYI_1" localSheetId="13">#REF!</definedName>
    <definedName name="TYUIYI_1">#REF!</definedName>
    <definedName name="tyujh" localSheetId="25">#REF!</definedName>
    <definedName name="tyujh" localSheetId="36">#REF!</definedName>
    <definedName name="tyujh" localSheetId="2" hidden="1">{"TAB1",#N/A,TRUE,"GENERAL";"TAB2",#N/A,TRUE,"GENERAL";"TAB3",#N/A,TRUE,"GENERAL";"TAB4",#N/A,TRUE,"GENERAL";"TAB5",#N/A,TRUE,"GENERAL"}</definedName>
    <definedName name="tyujh" localSheetId="1">#REF!</definedName>
    <definedName name="tyujh" localSheetId="3">#REF!</definedName>
    <definedName name="tyujh" localSheetId="13">#REF!</definedName>
    <definedName name="tyujh">#REF!</definedName>
    <definedName name="tyujh_1" localSheetId="25">#REF!</definedName>
    <definedName name="tyujh_1" localSheetId="36">#REF!</definedName>
    <definedName name="tyujh_1" localSheetId="1">#REF!</definedName>
    <definedName name="tyujh_1" localSheetId="3">#REF!</definedName>
    <definedName name="tyujh_1" localSheetId="13">#REF!</definedName>
    <definedName name="tyujh_1">#REF!</definedName>
    <definedName name="tyuty" localSheetId="25">#REF!</definedName>
    <definedName name="tyuty" localSheetId="36">#REF!</definedName>
    <definedName name="tyuty" localSheetId="2" hidden="1">{"TAB1",#N/A,TRUE,"GENERAL";"TAB2",#N/A,TRUE,"GENERAL";"TAB3",#N/A,TRUE,"GENERAL";"TAB4",#N/A,TRUE,"GENERAL";"TAB5",#N/A,TRUE,"GENERAL"}</definedName>
    <definedName name="tyuty" localSheetId="1">#REF!</definedName>
    <definedName name="tyuty" localSheetId="3">#REF!</definedName>
    <definedName name="tyuty" localSheetId="13">#REF!</definedName>
    <definedName name="tyuty">#REF!</definedName>
    <definedName name="tyuty_1" localSheetId="25">#REF!</definedName>
    <definedName name="tyuty_1" localSheetId="36">#REF!</definedName>
    <definedName name="tyuty_1" localSheetId="1">#REF!</definedName>
    <definedName name="tyuty_1" localSheetId="3">#REF!</definedName>
    <definedName name="tyuty_1" localSheetId="13">#REF!</definedName>
    <definedName name="tyuty_1">#REF!</definedName>
    <definedName name="tyutyu" localSheetId="25">#REF!</definedName>
    <definedName name="tyutyu" localSheetId="36">#REF!</definedName>
    <definedName name="tyutyu" localSheetId="2" hidden="1">{"via1",#N/A,TRUE,"general";"via2",#N/A,TRUE,"general";"via3",#N/A,TRUE,"general"}</definedName>
    <definedName name="tyutyu" localSheetId="1">#REF!</definedName>
    <definedName name="tyutyu" localSheetId="3">#REF!</definedName>
    <definedName name="tyutyu" localSheetId="13">#REF!</definedName>
    <definedName name="tyutyu">#REF!</definedName>
    <definedName name="tyutyu_1" localSheetId="25">#REF!</definedName>
    <definedName name="tyutyu_1" localSheetId="36">#REF!</definedName>
    <definedName name="tyutyu_1" localSheetId="1">#REF!</definedName>
    <definedName name="tyutyu_1" localSheetId="3">#REF!</definedName>
    <definedName name="tyutyu_1" localSheetId="13">#REF!</definedName>
    <definedName name="tyutyu_1">#REF!</definedName>
    <definedName name="tyxg" localSheetId="25">#REF!</definedName>
    <definedName name="tyxg" localSheetId="36">#REF!</definedName>
    <definedName name="tyxg" localSheetId="2" hidden="1">{"via1",#N/A,TRUE,"general";"via2",#N/A,TRUE,"general";"via3",#N/A,TRUE,"general"}</definedName>
    <definedName name="tyxg" localSheetId="1">#REF!</definedName>
    <definedName name="tyxg" localSheetId="3">#REF!</definedName>
    <definedName name="tyxg" localSheetId="13">#REF!</definedName>
    <definedName name="tyxg">#REF!</definedName>
    <definedName name="tyxg_1" localSheetId="25">#REF!</definedName>
    <definedName name="tyxg_1" localSheetId="36">#REF!</definedName>
    <definedName name="tyxg_1" localSheetId="1">#REF!</definedName>
    <definedName name="tyxg_1" localSheetId="3">#REF!</definedName>
    <definedName name="tyxg_1" localSheetId="13">#REF!</definedName>
    <definedName name="tyxg_1">#REF!</definedName>
    <definedName name="U" localSheetId="2">#REF!</definedName>
    <definedName name="U" localSheetId="16">[35]PRECIOS!$G$3</definedName>
    <definedName name="U">[65]Hoja1!$G$3</definedName>
    <definedName name="u3u" localSheetId="25">#REF!</definedName>
    <definedName name="u3u" localSheetId="36">#REF!</definedName>
    <definedName name="u3u" localSheetId="2" hidden="1">{"TAB1",#N/A,TRUE,"GENERAL";"TAB2",#N/A,TRUE,"GENERAL";"TAB3",#N/A,TRUE,"GENERAL";"TAB4",#N/A,TRUE,"GENERAL";"TAB5",#N/A,TRUE,"GENERAL"}</definedName>
    <definedName name="u3u" localSheetId="1">#REF!</definedName>
    <definedName name="u3u" localSheetId="3">#REF!</definedName>
    <definedName name="u3u" localSheetId="13">#REF!</definedName>
    <definedName name="u3u">#REF!</definedName>
    <definedName name="u3u_1" localSheetId="25">#REF!</definedName>
    <definedName name="u3u_1" localSheetId="36">#REF!</definedName>
    <definedName name="u3u_1" localSheetId="1">#REF!</definedName>
    <definedName name="u3u_1" localSheetId="3">#REF!</definedName>
    <definedName name="u3u_1" localSheetId="13">#REF!</definedName>
    <definedName name="u3u_1">#REF!</definedName>
    <definedName name="u7u7" localSheetId="25">#REF!</definedName>
    <definedName name="u7u7" localSheetId="36">#REF!</definedName>
    <definedName name="u7u7" localSheetId="2" hidden="1">{"TAB1",#N/A,TRUE,"GENERAL";"TAB2",#N/A,TRUE,"GENERAL";"TAB3",#N/A,TRUE,"GENERAL";"TAB4",#N/A,TRUE,"GENERAL";"TAB5",#N/A,TRUE,"GENERAL"}</definedName>
    <definedName name="u7u7" localSheetId="1">#REF!</definedName>
    <definedName name="u7u7" localSheetId="3">#REF!</definedName>
    <definedName name="u7u7" localSheetId="13">#REF!</definedName>
    <definedName name="u7u7">#REF!</definedName>
    <definedName name="u7u7_1" localSheetId="25">#REF!</definedName>
    <definedName name="u7u7_1" localSheetId="36">#REF!</definedName>
    <definedName name="u7u7_1" localSheetId="1">#REF!</definedName>
    <definedName name="u7u7_1" localSheetId="3">#REF!</definedName>
    <definedName name="u7u7_1" localSheetId="13">#REF!</definedName>
    <definedName name="u7u7_1">#REF!</definedName>
    <definedName name="ub" localSheetId="2">#REF!</definedName>
    <definedName name="ub">[118]C!$E$3</definedName>
    <definedName name="Ubicación" localSheetId="2">#REF!</definedName>
    <definedName name="Ubicación" localSheetId="16">#REF!</definedName>
    <definedName name="Ubicación">#REF!</definedName>
    <definedName name="uencat" localSheetId="2">#REF!</definedName>
    <definedName name="uencat">#REF!</definedName>
    <definedName name="UGG" localSheetId="25">#REF!</definedName>
    <definedName name="UGG" localSheetId="36">#REF!</definedName>
    <definedName name="UGG" localSheetId="1">#REF!</definedName>
    <definedName name="UGG" localSheetId="3">#REF!</definedName>
    <definedName name="UGG" localSheetId="13">#REF!</definedName>
    <definedName name="UGG">#REF!</definedName>
    <definedName name="UI" localSheetId="25">#REF!</definedName>
    <definedName name="UI" localSheetId="36">#REF!</definedName>
    <definedName name="UI" localSheetId="2" hidden="1">{"via1",#N/A,TRUE,"general";"via2",#N/A,TRUE,"general";"via3",#N/A,TRUE,"general"}</definedName>
    <definedName name="UI" localSheetId="1">#REF!</definedName>
    <definedName name="UI" localSheetId="3">#REF!</definedName>
    <definedName name="UI" localSheetId="13">#REF!</definedName>
    <definedName name="UI">#REF!</definedName>
    <definedName name="UI_1" localSheetId="25">#REF!</definedName>
    <definedName name="UI_1" localSheetId="36">#REF!</definedName>
    <definedName name="UI_1" localSheetId="1">#REF!</definedName>
    <definedName name="UI_1" localSheetId="3">#REF!</definedName>
    <definedName name="UI_1" localSheetId="13">#REF!</definedName>
    <definedName name="UI_1">#REF!</definedName>
    <definedName name="uijhj" localSheetId="25">#REF!</definedName>
    <definedName name="uijhj" localSheetId="36">#REF!</definedName>
    <definedName name="uijhj" localSheetId="2" hidden="1">{"via1",#N/A,TRUE,"general";"via2",#N/A,TRUE,"general";"via3",#N/A,TRUE,"general"}</definedName>
    <definedName name="uijhj" localSheetId="1">#REF!</definedName>
    <definedName name="uijhj" localSheetId="3">#REF!</definedName>
    <definedName name="uijhj" localSheetId="13">#REF!</definedName>
    <definedName name="uijhj">#REF!</definedName>
    <definedName name="uijhj_1" localSheetId="25">#REF!</definedName>
    <definedName name="uijhj_1" localSheetId="36">#REF!</definedName>
    <definedName name="uijhj_1" localSheetId="1">#REF!</definedName>
    <definedName name="uijhj_1" localSheetId="3">#REF!</definedName>
    <definedName name="uijhj_1" localSheetId="13">#REF!</definedName>
    <definedName name="uijhj_1">#REF!</definedName>
    <definedName name="uio" localSheetId="25">#REF!</definedName>
    <definedName name="uio" localSheetId="36">#REF!</definedName>
    <definedName name="uio" localSheetId="2" hidden="1">{"TAB1",#N/A,TRUE,"GENERAL";"TAB2",#N/A,TRUE,"GENERAL";"TAB3",#N/A,TRUE,"GENERAL";"TAB4",#N/A,TRUE,"GENERAL";"TAB5",#N/A,TRUE,"GENERAL"}</definedName>
    <definedName name="uio" localSheetId="1">#REF!</definedName>
    <definedName name="uio" localSheetId="3">#REF!</definedName>
    <definedName name="uio" localSheetId="13">#REF!</definedName>
    <definedName name="uio">#REF!</definedName>
    <definedName name="uio_1" localSheetId="25">#REF!</definedName>
    <definedName name="uio_1" localSheetId="36">#REF!</definedName>
    <definedName name="uio_1" localSheetId="1">#REF!</definedName>
    <definedName name="uio_1" localSheetId="3">#REF!</definedName>
    <definedName name="uio_1" localSheetId="13">#REF!</definedName>
    <definedName name="uio_1">#REF!</definedName>
    <definedName name="uiou" localSheetId="25">#REF!</definedName>
    <definedName name="uiou" localSheetId="36">#REF!</definedName>
    <definedName name="uiou" localSheetId="2" hidden="1">{"TAB1",#N/A,TRUE,"GENERAL";"TAB2",#N/A,TRUE,"GENERAL";"TAB3",#N/A,TRUE,"GENERAL";"TAB4",#N/A,TRUE,"GENERAL";"TAB5",#N/A,TRUE,"GENERAL"}</definedName>
    <definedName name="uiou" localSheetId="1">#REF!</definedName>
    <definedName name="uiou" localSheetId="3">#REF!</definedName>
    <definedName name="uiou" localSheetId="13">#REF!</definedName>
    <definedName name="uiou">#REF!</definedName>
    <definedName name="uiou_1" localSheetId="25">#REF!</definedName>
    <definedName name="uiou_1" localSheetId="36">#REF!</definedName>
    <definedName name="uiou_1" localSheetId="1">#REF!</definedName>
    <definedName name="uiou_1" localSheetId="3">#REF!</definedName>
    <definedName name="uiou_1" localSheetId="13">#REF!</definedName>
    <definedName name="uiou_1">#REF!</definedName>
    <definedName name="uir" localSheetId="25">#REF!</definedName>
    <definedName name="uir" localSheetId="36">#REF!</definedName>
    <definedName name="uir" localSheetId="2" hidden="1">{"via1",#N/A,TRUE,"general";"via2",#N/A,TRUE,"general";"via3",#N/A,TRUE,"general"}</definedName>
    <definedName name="uir" localSheetId="1">#REF!</definedName>
    <definedName name="uir" localSheetId="3">#REF!</definedName>
    <definedName name="uir" localSheetId="13">#REF!</definedName>
    <definedName name="uir">#REF!</definedName>
    <definedName name="uir_1" localSheetId="25">#REF!</definedName>
    <definedName name="uir_1" localSheetId="36">#REF!</definedName>
    <definedName name="uir_1" localSheetId="1">#REF!</definedName>
    <definedName name="uir_1" localSheetId="3">#REF!</definedName>
    <definedName name="uir_1" localSheetId="13">#REF!</definedName>
    <definedName name="uir_1">#REF!</definedName>
    <definedName name="uituii" localSheetId="25">#REF!</definedName>
    <definedName name="uituii" localSheetId="36">#REF!</definedName>
    <definedName name="uituii" localSheetId="2" hidden="1">{"TAB1",#N/A,TRUE,"GENERAL";"TAB2",#N/A,TRUE,"GENERAL";"TAB3",#N/A,TRUE,"GENERAL";"TAB4",#N/A,TRUE,"GENERAL";"TAB5",#N/A,TRUE,"GENERAL"}</definedName>
    <definedName name="uituii" localSheetId="1">#REF!</definedName>
    <definedName name="uituii" localSheetId="3">#REF!</definedName>
    <definedName name="uituii" localSheetId="13">#REF!</definedName>
    <definedName name="uituii">#REF!</definedName>
    <definedName name="uituii_1" localSheetId="25">#REF!</definedName>
    <definedName name="uituii_1" localSheetId="36">#REF!</definedName>
    <definedName name="uituii_1" localSheetId="1">#REF!</definedName>
    <definedName name="uituii_1" localSheetId="3">#REF!</definedName>
    <definedName name="uituii_1" localSheetId="13">#REF!</definedName>
    <definedName name="uituii_1">#REF!</definedName>
    <definedName name="uityjj" localSheetId="25">#REF!</definedName>
    <definedName name="uityjj" localSheetId="36">#REF!</definedName>
    <definedName name="uityjj" localSheetId="2" hidden="1">{"via1",#N/A,TRUE,"general";"via2",#N/A,TRUE,"general";"via3",#N/A,TRUE,"general"}</definedName>
    <definedName name="uityjj" localSheetId="1">#REF!</definedName>
    <definedName name="uityjj" localSheetId="3">#REF!</definedName>
    <definedName name="uityjj" localSheetId="13">#REF!</definedName>
    <definedName name="uityjj">#REF!</definedName>
    <definedName name="uityjj_1" localSheetId="25">#REF!</definedName>
    <definedName name="uityjj_1" localSheetId="36">#REF!</definedName>
    <definedName name="uityjj_1" localSheetId="1">#REF!</definedName>
    <definedName name="uityjj_1" localSheetId="3">#REF!</definedName>
    <definedName name="uityjj_1" localSheetId="13">#REF!</definedName>
    <definedName name="uityjj_1">#REF!</definedName>
    <definedName name="uiufgj" localSheetId="25">#REF!</definedName>
    <definedName name="uiufgj" localSheetId="36">#REF!</definedName>
    <definedName name="uiufgj" localSheetId="2" hidden="1">{"TAB1",#N/A,TRUE,"GENERAL";"TAB2",#N/A,TRUE,"GENERAL";"TAB3",#N/A,TRUE,"GENERAL";"TAB4",#N/A,TRUE,"GENERAL";"TAB5",#N/A,TRUE,"GENERAL"}</definedName>
    <definedName name="uiufgj" localSheetId="1">#REF!</definedName>
    <definedName name="uiufgj" localSheetId="3">#REF!</definedName>
    <definedName name="uiufgj" localSheetId="13">#REF!</definedName>
    <definedName name="uiufgj">#REF!</definedName>
    <definedName name="uiufgj_1" localSheetId="25">#REF!</definedName>
    <definedName name="uiufgj_1" localSheetId="36">#REF!</definedName>
    <definedName name="uiufgj_1" localSheetId="1">#REF!</definedName>
    <definedName name="uiufgj_1" localSheetId="3">#REF!</definedName>
    <definedName name="uiufgj_1" localSheetId="13">#REF!</definedName>
    <definedName name="uiufgj_1">#REF!</definedName>
    <definedName name="UIUYI" localSheetId="25">#REF!</definedName>
    <definedName name="UIUYI" localSheetId="36">#REF!</definedName>
    <definedName name="UIUYI" localSheetId="2" hidden="1">{"TAB1",#N/A,TRUE,"GENERAL";"TAB2",#N/A,TRUE,"GENERAL";"TAB3",#N/A,TRUE,"GENERAL";"TAB4",#N/A,TRUE,"GENERAL";"TAB5",#N/A,TRUE,"GENERAL"}</definedName>
    <definedName name="UIUYI" localSheetId="1">#REF!</definedName>
    <definedName name="UIUYI" localSheetId="3">#REF!</definedName>
    <definedName name="UIUYI" localSheetId="13">#REF!</definedName>
    <definedName name="UIUYI">#REF!</definedName>
    <definedName name="UIUYI_1" localSheetId="25">#REF!</definedName>
    <definedName name="UIUYI_1" localSheetId="36">#REF!</definedName>
    <definedName name="UIUYI_1" localSheetId="1">#REF!</definedName>
    <definedName name="UIUYI_1" localSheetId="3">#REF!</definedName>
    <definedName name="UIUYI_1" localSheetId="13">#REF!</definedName>
    <definedName name="UIUYI_1">#REF!</definedName>
    <definedName name="UM" localSheetId="25">'[63]CIRCUITOS CODENSA'!#REF!</definedName>
    <definedName name="UM" localSheetId="36">'[63]CIRCUITOS CODENSA'!#REF!</definedName>
    <definedName name="UM" localSheetId="17">'[64]CIRCUITOS CODENSA'!#REF!</definedName>
    <definedName name="UM" localSheetId="18">'[64]CIRCUITOS CODENSA'!#REF!</definedName>
    <definedName name="UM" localSheetId="19">'[64]CIRCUITOS CODENSA'!#REF!</definedName>
    <definedName name="UM" localSheetId="14">'[64]CIRCUITOS CODENSA'!#REF!</definedName>
    <definedName name="UM" localSheetId="15">'[64]CIRCUITOS CODENSA'!#REF!</definedName>
    <definedName name="UM">'[63]CIRCUITOS CODENSA'!#REF!</definedName>
    <definedName name="UN_APU">IF(LEN([81]apu!XFB1)=2,"",IF([81]apu!XFB1="","",IF(ISERROR(SEARCH("-",[81]apu!$B1,3)),VLOOKUP([81]apu!$B1,[81]Insumos!XFD$1:B$65536,3,0),VLOOKUP([81]apu!XFB1,'[81]Ppto completo'!$D$1:$F$65536,3,FALSE))))</definedName>
    <definedName name="UN_AUX">IF([81]Auxiliares!$B1="","",VLOOKUP([81]Auxiliares!$B1,[81]Insumos!$D$1:$F$65536,3,FALSE))</definedName>
    <definedName name="UNIDAD1" localSheetId="17">[101]ITEMS!$C$2</definedName>
    <definedName name="UNIDAD1" localSheetId="18">[101]ITEMS!$C$2</definedName>
    <definedName name="UNIDAD1" localSheetId="19">[101]ITEMS!$C$2</definedName>
    <definedName name="UNIDAD1" localSheetId="14">[101]ITEMS!$C$2</definedName>
    <definedName name="UNIDAD1" localSheetId="15">[101]ITEMS!$C$2</definedName>
    <definedName name="UNIDAD1">[102]ITEMS!$C$2</definedName>
    <definedName name="UNIDAD521" localSheetId="17">[103]ITEMS!$C$522</definedName>
    <definedName name="UNIDAD521" localSheetId="18">[103]ITEMS!$C$522</definedName>
    <definedName name="UNIDAD521" localSheetId="19">[103]ITEMS!$C$522</definedName>
    <definedName name="UNIDAD521" localSheetId="14">[103]ITEMS!$C$522</definedName>
    <definedName name="UNIDAD521" localSheetId="15">[103]ITEMS!$C$522</definedName>
    <definedName name="UNIDAD521">[104]ITEMS!$C$522</definedName>
    <definedName name="unidades" localSheetId="25">#REF!</definedName>
    <definedName name="unidades" localSheetId="36">#REF!</definedName>
    <definedName name="Unidades" comment="Unidades de Prespuesto" localSheetId="17">[71]Presup_Cancha!$J$13:$J$18</definedName>
    <definedName name="Unidades" comment="Unidades de Prespuesto" localSheetId="18">[71]Presup_Cancha!$J$13:$J$18</definedName>
    <definedName name="Unidades" localSheetId="19">[182]Presup_Cancha!$J$14:$J$18</definedName>
    <definedName name="Unidades" localSheetId="14">[182]Presup_Cancha!$J$14:$J$18</definedName>
    <definedName name="Unidades" localSheetId="15">[182]Presup_Cancha!$J$14:$J$18</definedName>
    <definedName name="unidades" localSheetId="1">#REF!</definedName>
    <definedName name="unidades" localSheetId="3">#REF!</definedName>
    <definedName name="unidades" localSheetId="13">#REF!</definedName>
    <definedName name="UNIDADES" localSheetId="16">[136]INSUMOS!$D$13:$D$1902</definedName>
    <definedName name="unidades">#REF!</definedName>
    <definedName name="Unit" hidden="1">#REF!</definedName>
    <definedName name="UNITARIO" localSheetId="2">#REF!</definedName>
    <definedName name="UNITARIO">[183]Unitarios!$A$3:$D$13</definedName>
    <definedName name="Unitarios" localSheetId="2">#REF!</definedName>
    <definedName name="Unitarios" localSheetId="16">#REF!</definedName>
    <definedName name="Unitarios">#REF!</definedName>
    <definedName name="unnioom">#REF!</definedName>
    <definedName name="UOUIV" localSheetId="25">#REF!</definedName>
    <definedName name="UOUIV" localSheetId="36">#REF!</definedName>
    <definedName name="UOUIV" localSheetId="2" hidden="1">{"TAB1",#N/A,TRUE,"GENERAL";"TAB2",#N/A,TRUE,"GENERAL";"TAB3",#N/A,TRUE,"GENERAL";"TAB4",#N/A,TRUE,"GENERAL";"TAB5",#N/A,TRUE,"GENERAL"}</definedName>
    <definedName name="UOUIV" localSheetId="1">#REF!</definedName>
    <definedName name="UOUIV" localSheetId="3">#REF!</definedName>
    <definedName name="UOUIV" localSheetId="13">#REF!</definedName>
    <definedName name="UOUIV">#REF!</definedName>
    <definedName name="UOUIV_1" localSheetId="25">#REF!</definedName>
    <definedName name="UOUIV_1" localSheetId="36">#REF!</definedName>
    <definedName name="UOUIV_1" localSheetId="1">#REF!</definedName>
    <definedName name="UOUIV_1" localSheetId="3">#REF!</definedName>
    <definedName name="UOUIV_1" localSheetId="13">#REF!</definedName>
    <definedName name="UOUIV_1">#REF!</definedName>
    <definedName name="uryur" localSheetId="25">#REF!</definedName>
    <definedName name="uryur" localSheetId="36">#REF!</definedName>
    <definedName name="uryur" localSheetId="2" hidden="1">{"TAB1",#N/A,TRUE,"GENERAL";"TAB2",#N/A,TRUE,"GENERAL";"TAB3",#N/A,TRUE,"GENERAL";"TAB4",#N/A,TRUE,"GENERAL";"TAB5",#N/A,TRUE,"GENERAL"}</definedName>
    <definedName name="uryur" localSheetId="1">#REF!</definedName>
    <definedName name="uryur" localSheetId="3">#REF!</definedName>
    <definedName name="uryur" localSheetId="13">#REF!</definedName>
    <definedName name="uryur">#REF!</definedName>
    <definedName name="uryur_1" localSheetId="25">#REF!</definedName>
    <definedName name="uryur_1" localSheetId="36">#REF!</definedName>
    <definedName name="uryur_1" localSheetId="1">#REF!</definedName>
    <definedName name="uryur_1" localSheetId="3">#REF!</definedName>
    <definedName name="uryur_1" localSheetId="13">#REF!</definedName>
    <definedName name="uryur_1">#REF!</definedName>
    <definedName name="US" localSheetId="25">'[63]CIRCUITOS CODENSA'!#REF!</definedName>
    <definedName name="US" localSheetId="36">'[63]CIRCUITOS CODENSA'!#REF!</definedName>
    <definedName name="US" localSheetId="17">'[64]CIRCUITOS CODENSA'!#REF!</definedName>
    <definedName name="US" localSheetId="18">'[64]CIRCUITOS CODENSA'!#REF!</definedName>
    <definedName name="US" localSheetId="19">'[64]CIRCUITOS CODENSA'!#REF!</definedName>
    <definedName name="US" localSheetId="14">'[64]CIRCUITOS CODENSA'!#REF!</definedName>
    <definedName name="US" localSheetId="15">'[64]CIRCUITOS CODENSA'!#REF!</definedName>
    <definedName name="US">'[63]CIRCUITOS CODENSA'!#REF!</definedName>
    <definedName name="USO_RADIO">#REF!</definedName>
    <definedName name="ut" localSheetId="2">#REF!</definedName>
    <definedName name="ut">[42]MATERIALES!$H$6</definedName>
    <definedName name="UTIL" localSheetId="25">#REF!</definedName>
    <definedName name="UTIL" localSheetId="36">#REF!</definedName>
    <definedName name="UTIL" localSheetId="17">#REF!</definedName>
    <definedName name="UTIL" localSheetId="18">#REF!</definedName>
    <definedName name="UTIL" localSheetId="19">#REF!</definedName>
    <definedName name="UTIL" localSheetId="14">#REF!</definedName>
    <definedName name="UTIL" localSheetId="15">#REF!</definedName>
    <definedName name="UTIL">#REF!</definedName>
    <definedName name="Utilidad">#REF!</definedName>
    <definedName name="UtilidadObra" localSheetId="25">#REF!</definedName>
    <definedName name="UtilidadObra" localSheetId="36">#REF!</definedName>
    <definedName name="UtilidadObra" localSheetId="17">#REF!</definedName>
    <definedName name="UtilidadObra" localSheetId="18">#REF!</definedName>
    <definedName name="UtilidadObra" localSheetId="1">#REF!</definedName>
    <definedName name="UtilidadObra" localSheetId="3">#REF!</definedName>
    <definedName name="UtilidadObra" localSheetId="13">#REF!</definedName>
    <definedName name="UtilidadObra" localSheetId="16">#REF!</definedName>
    <definedName name="UtilidadObra">#REF!</definedName>
    <definedName name="uu" localSheetId="25">#REF!</definedName>
    <definedName name="uu" localSheetId="36">#REF!</definedName>
    <definedName name="uu" localSheetId="2" hidden="1">{"TAB1",#N/A,TRUE,"GENERAL";"TAB2",#N/A,TRUE,"GENERAL";"TAB3",#N/A,TRUE,"GENERAL";"TAB4",#N/A,TRUE,"GENERAL";"TAB5",#N/A,TRUE,"GENERAL"}</definedName>
    <definedName name="uu" localSheetId="1">#REF!</definedName>
    <definedName name="uu" localSheetId="3">#REF!</definedName>
    <definedName name="uu" localSheetId="13">#REF!</definedName>
    <definedName name="uu">#REF!</definedName>
    <definedName name="UU.10" localSheetId="25">#REF!</definedName>
    <definedName name="UU.10" localSheetId="36">#REF!</definedName>
    <definedName name="UU.10" localSheetId="1">#REF!</definedName>
    <definedName name="UU.10" localSheetId="3">#REF!</definedName>
    <definedName name="UU.10" localSheetId="13">#REF!</definedName>
    <definedName name="UU.10" localSheetId="16">#REF!</definedName>
    <definedName name="UU.10">#REF!</definedName>
    <definedName name="UU.12" localSheetId="25">#REF!</definedName>
    <definedName name="UU.12" localSheetId="36">#REF!</definedName>
    <definedName name="UU.12" localSheetId="1">#REF!</definedName>
    <definedName name="UU.12" localSheetId="3">#REF!</definedName>
    <definedName name="UU.12" localSheetId="13">#REF!</definedName>
    <definedName name="UU.12" localSheetId="16">#REF!</definedName>
    <definedName name="UU.12">#REF!</definedName>
    <definedName name="UU.3" localSheetId="25">#REF!</definedName>
    <definedName name="UU.3" localSheetId="36">#REF!</definedName>
    <definedName name="UU.3" localSheetId="1">#REF!</definedName>
    <definedName name="UU.3" localSheetId="3">#REF!</definedName>
    <definedName name="UU.3" localSheetId="13">#REF!</definedName>
    <definedName name="UU.3" localSheetId="16">#REF!</definedName>
    <definedName name="UU.3">#REF!</definedName>
    <definedName name="UU.4" localSheetId="25">#REF!</definedName>
    <definedName name="UU.4" localSheetId="36">#REF!</definedName>
    <definedName name="UU.4" localSheetId="1">#REF!</definedName>
    <definedName name="UU.4" localSheetId="3">#REF!</definedName>
    <definedName name="UU.4" localSheetId="13">#REF!</definedName>
    <definedName name="UU.4" localSheetId="16">#REF!</definedName>
    <definedName name="UU.4">#REF!</definedName>
    <definedName name="UU.6" localSheetId="25">#REF!</definedName>
    <definedName name="UU.6" localSheetId="36">#REF!</definedName>
    <definedName name="UU.6" localSheetId="1">#REF!</definedName>
    <definedName name="UU.6" localSheetId="3">#REF!</definedName>
    <definedName name="UU.6" localSheetId="13">#REF!</definedName>
    <definedName name="UU.6" localSheetId="16">#REF!</definedName>
    <definedName name="UU.6">#REF!</definedName>
    <definedName name="UU.8" localSheetId="25">#REF!</definedName>
    <definedName name="UU.8" localSheetId="36">#REF!</definedName>
    <definedName name="UU.8" localSheetId="1">#REF!</definedName>
    <definedName name="UU.8" localSheetId="3">#REF!</definedName>
    <definedName name="UU.8" localSheetId="13">#REF!</definedName>
    <definedName name="UU.8" localSheetId="16">#REF!</definedName>
    <definedName name="UU.8">#REF!</definedName>
    <definedName name="uu_1" localSheetId="25">#REF!</definedName>
    <definedName name="uu_1" localSheetId="36">#REF!</definedName>
    <definedName name="uu_1" localSheetId="1">#REF!</definedName>
    <definedName name="uu_1" localSheetId="3">#REF!</definedName>
    <definedName name="uu_1" localSheetId="13">#REF!</definedName>
    <definedName name="uu_1">#REF!</definedName>
    <definedName name="uuu" localSheetId="25">#REF!</definedName>
    <definedName name="uuu" localSheetId="36">#REF!</definedName>
    <definedName name="uuu" localSheetId="2" hidden="1">{"TAB1",#N/A,TRUE,"GENERAL";"TAB2",#N/A,TRUE,"GENERAL";"TAB3",#N/A,TRUE,"GENERAL";"TAB4",#N/A,TRUE,"GENERAL";"TAB5",#N/A,TRUE,"GENERAL"}</definedName>
    <definedName name="uuu" localSheetId="1">#REF!</definedName>
    <definedName name="uuu" localSheetId="3">#REF!</definedName>
    <definedName name="uuu" localSheetId="13">#REF!</definedName>
    <definedName name="uuu">#REF!</definedName>
    <definedName name="uuu_1" localSheetId="25">#REF!</definedName>
    <definedName name="uuu_1" localSheetId="36">#REF!</definedName>
    <definedName name="uuu_1" localSheetId="1">#REF!</definedName>
    <definedName name="uuu_1" localSheetId="3">#REF!</definedName>
    <definedName name="uuu_1" localSheetId="13">#REF!</definedName>
    <definedName name="uuu_1">#REF!</definedName>
    <definedName name="UUUU" localSheetId="2">#REF!</definedName>
    <definedName name="uuuu" hidden="1">#REF!</definedName>
    <definedName name="uuuuo" localSheetId="25">#REF!</definedName>
    <definedName name="uuuuo" localSheetId="36">#REF!</definedName>
    <definedName name="uuuuo" localSheetId="2" hidden="1">{"TAB1",#N/A,TRUE,"GENERAL";"TAB2",#N/A,TRUE,"GENERAL";"TAB3",#N/A,TRUE,"GENERAL";"TAB4",#N/A,TRUE,"GENERAL";"TAB5",#N/A,TRUE,"GENERAL"}</definedName>
    <definedName name="uuuuo" localSheetId="1">#REF!</definedName>
    <definedName name="uuuuo" localSheetId="3">#REF!</definedName>
    <definedName name="uuuuo" localSheetId="13">#REF!</definedName>
    <definedName name="uuuuo">#REF!</definedName>
    <definedName name="uuuuo_1" localSheetId="25">#REF!</definedName>
    <definedName name="uuuuo_1" localSheetId="36">#REF!</definedName>
    <definedName name="uuuuo_1" localSheetId="1">#REF!</definedName>
    <definedName name="uuuuo_1" localSheetId="3">#REF!</definedName>
    <definedName name="uuuuo_1" localSheetId="13">#REF!</definedName>
    <definedName name="uuuuo_1">#REF!</definedName>
    <definedName name="uuuuuj" localSheetId="25">#REF!</definedName>
    <definedName name="uuuuuj" localSheetId="36">#REF!</definedName>
    <definedName name="uuuuuj" localSheetId="2" hidden="1">{"via1",#N/A,TRUE,"general";"via2",#N/A,TRUE,"general";"via3",#N/A,TRUE,"general"}</definedName>
    <definedName name="uuuuuj" localSheetId="1">#REF!</definedName>
    <definedName name="uuuuuj" localSheetId="3">#REF!</definedName>
    <definedName name="uuuuuj" localSheetId="13">#REF!</definedName>
    <definedName name="uuuuuj">#REF!</definedName>
    <definedName name="uuuuuj_1" localSheetId="25">#REF!</definedName>
    <definedName name="uuuuuj_1" localSheetId="36">#REF!</definedName>
    <definedName name="uuuuuj_1" localSheetId="1">#REF!</definedName>
    <definedName name="uuuuuj_1" localSheetId="3">#REF!</definedName>
    <definedName name="uuuuuj_1" localSheetId="13">#REF!</definedName>
    <definedName name="uuuuuj_1">#REF!</definedName>
    <definedName name="uwkap" localSheetId="25">#REF!</definedName>
    <definedName name="uwkap" localSheetId="36">#REF!</definedName>
    <definedName name="uwkap" localSheetId="2" hidden="1">{"TAB1",#N/A,TRUE,"GENERAL";"TAB2",#N/A,TRUE,"GENERAL";"TAB3",#N/A,TRUE,"GENERAL";"TAB4",#N/A,TRUE,"GENERAL";"TAB5",#N/A,TRUE,"GENERAL"}</definedName>
    <definedName name="uwkap" localSheetId="1">#REF!</definedName>
    <definedName name="uwkap" localSheetId="3">#REF!</definedName>
    <definedName name="uwkap" localSheetId="13">#REF!</definedName>
    <definedName name="uwkap">#REF!</definedName>
    <definedName name="uwkap_1" localSheetId="25">#REF!</definedName>
    <definedName name="uwkap_1" localSheetId="36">#REF!</definedName>
    <definedName name="uwkap_1" localSheetId="1">#REF!</definedName>
    <definedName name="uwkap_1" localSheetId="3">#REF!</definedName>
    <definedName name="uwkap_1" localSheetId="13">#REF!</definedName>
    <definedName name="uwkap_1">#REF!</definedName>
    <definedName name="uxd" localSheetId="25">#REF!</definedName>
    <definedName name="uxd" localSheetId="36">#REF!</definedName>
    <definedName name="uxd" localSheetId="2">#REF!</definedName>
    <definedName name="uxd" localSheetId="1">#REF!</definedName>
    <definedName name="uxd" localSheetId="3">#REF!</definedName>
    <definedName name="uxd" localSheetId="13">#REF!</definedName>
    <definedName name="uxd">#REF!</definedName>
    <definedName name="uy" localSheetId="25">#REF!</definedName>
    <definedName name="uy" localSheetId="36">#REF!</definedName>
    <definedName name="uy" localSheetId="2">#REF!</definedName>
    <definedName name="uy" localSheetId="1">#REF!</definedName>
    <definedName name="uy" localSheetId="3">#REF!</definedName>
    <definedName name="uy" localSheetId="13">#REF!</definedName>
    <definedName name="uy">#REF!</definedName>
    <definedName name="uyiyiy" localSheetId="25">#REF!</definedName>
    <definedName name="uyiyiy" localSheetId="36">#REF!</definedName>
    <definedName name="uyiyiy" localSheetId="2" hidden="1">{"TAB1",#N/A,TRUE,"GENERAL";"TAB2",#N/A,TRUE,"GENERAL";"TAB3",#N/A,TRUE,"GENERAL";"TAB4",#N/A,TRUE,"GENERAL";"TAB5",#N/A,TRUE,"GENERAL"}</definedName>
    <definedName name="uyiyiy" localSheetId="1">#REF!</definedName>
    <definedName name="uyiyiy" localSheetId="3">#REF!</definedName>
    <definedName name="uyiyiy" localSheetId="13">#REF!</definedName>
    <definedName name="uyiyiy">#REF!</definedName>
    <definedName name="uyiyiy_1" localSheetId="25">#REF!</definedName>
    <definedName name="uyiyiy_1" localSheetId="36">#REF!</definedName>
    <definedName name="uyiyiy_1" localSheetId="1">#REF!</definedName>
    <definedName name="uyiyiy_1" localSheetId="3">#REF!</definedName>
    <definedName name="uyiyiy_1" localSheetId="13">#REF!</definedName>
    <definedName name="uyiyiy_1">#REF!</definedName>
    <definedName name="UYT" localSheetId="25">#REF!</definedName>
    <definedName name="UYT" localSheetId="36">#REF!</definedName>
    <definedName name="UYT" localSheetId="1">#REF!</definedName>
    <definedName name="UYT" localSheetId="3">#REF!</definedName>
    <definedName name="UYT" localSheetId="13">#REF!</definedName>
    <definedName name="UYT">#REF!</definedName>
    <definedName name="uytu" localSheetId="25">#REF!</definedName>
    <definedName name="uytu" localSheetId="36">#REF!</definedName>
    <definedName name="uytu" localSheetId="2" hidden="1">{"TAB1",#N/A,TRUE,"GENERAL";"TAB2",#N/A,TRUE,"GENERAL";"TAB3",#N/A,TRUE,"GENERAL";"TAB4",#N/A,TRUE,"GENERAL";"TAB5",#N/A,TRUE,"GENERAL"}</definedName>
    <definedName name="uytu" localSheetId="1">#REF!</definedName>
    <definedName name="uytu" localSheetId="3">#REF!</definedName>
    <definedName name="uytu" localSheetId="13">#REF!</definedName>
    <definedName name="uytu">#REF!</definedName>
    <definedName name="uytu_1" localSheetId="25">#REF!</definedName>
    <definedName name="uytu_1" localSheetId="36">#REF!</definedName>
    <definedName name="uytu_1" localSheetId="1">#REF!</definedName>
    <definedName name="uytu_1" localSheetId="3">#REF!</definedName>
    <definedName name="uytu_1" localSheetId="13">#REF!</definedName>
    <definedName name="uytu_1">#REF!</definedName>
    <definedName name="uyur" localSheetId="25">#REF!</definedName>
    <definedName name="uyur" localSheetId="36">#REF!</definedName>
    <definedName name="uyur" localSheetId="2" hidden="1">{"via1",#N/A,TRUE,"general";"via2",#N/A,TRUE,"general";"via3",#N/A,TRUE,"general"}</definedName>
    <definedName name="uyur" localSheetId="1">#REF!</definedName>
    <definedName name="uyur" localSheetId="3">#REF!</definedName>
    <definedName name="uyur" localSheetId="13">#REF!</definedName>
    <definedName name="uyur">#REF!</definedName>
    <definedName name="uyur_1" localSheetId="25">#REF!</definedName>
    <definedName name="uyur_1" localSheetId="36">#REF!</definedName>
    <definedName name="uyur_1" localSheetId="1">#REF!</definedName>
    <definedName name="uyur_1" localSheetId="3">#REF!</definedName>
    <definedName name="uyur_1" localSheetId="13">#REF!</definedName>
    <definedName name="uyur_1">#REF!</definedName>
    <definedName name="v" localSheetId="25">#REF!</definedName>
    <definedName name="v" localSheetId="36">#REF!</definedName>
    <definedName name="v" localSheetId="2" hidden="1">{"TAB1",#N/A,TRUE,"GENERAL";"TAB2",#N/A,TRUE,"GENERAL";"TAB3",#N/A,TRUE,"GENERAL";"TAB4",#N/A,TRUE,"GENERAL";"TAB5",#N/A,TRUE,"GENERAL"}</definedName>
    <definedName name="v" localSheetId="1">#REF!</definedName>
    <definedName name="v" localSheetId="3">#REF!</definedName>
    <definedName name="v" localSheetId="13">#REF!</definedName>
    <definedName name="v">#REF!</definedName>
    <definedName name="v_1" localSheetId="25">#REF!</definedName>
    <definedName name="v_1" localSheetId="36">#REF!</definedName>
    <definedName name="v_1" localSheetId="1">#REF!</definedName>
    <definedName name="v_1" localSheetId="3">#REF!</definedName>
    <definedName name="v_1" localSheetId="13">#REF!</definedName>
    <definedName name="v_1">#REF!</definedName>
    <definedName name="VACUMULADO">#REF!</definedName>
    <definedName name="VAL_A" localSheetId="2">#REF!</definedName>
    <definedName name="VAL_A">'[77]ACTIVIDADES INTERVENCION'!$AE$36</definedName>
    <definedName name="VAL_B" localSheetId="2">#REF!</definedName>
    <definedName name="VAL_B">'[77]ACTIVIDADES INTERVENCION'!$BR$26</definedName>
    <definedName name="VAL_C" localSheetId="2">#REF!</definedName>
    <definedName name="VAL_C">'[77]ACTIVIDADES INTERVENCION'!$AE$119</definedName>
    <definedName name="VAL_D" localSheetId="2">#REF!</definedName>
    <definedName name="VAL_D">'[77]ACTIVIDADES INTERVENCION'!$AE$84</definedName>
    <definedName name="VAL_E" localSheetId="2">#REF!</definedName>
    <definedName name="VAL_E">'[77]ACTIVIDADES INTERVENCION'!$BR$82</definedName>
    <definedName name="VAL_F" localSheetId="2">#REF!</definedName>
    <definedName name="VAL_F">'[77]ACTIVIDADES INTERVENCION'!$AE$139</definedName>
    <definedName name="VAL_G" localSheetId="2">#REF!</definedName>
    <definedName name="VAL_G">'[77]ACTIVIDADES INTERVENCION'!$BR$119</definedName>
    <definedName name="VAL_H" localSheetId="2">#REF!</definedName>
    <definedName name="VAL_H">'[77]ACTIVIDADES INTERVENCION'!$BR$143</definedName>
    <definedName name="val_rps" localSheetId="25">#REF!</definedName>
    <definedName name="val_rps" localSheetId="36">#REF!</definedName>
    <definedName name="val_rps" localSheetId="1">#REF!</definedName>
    <definedName name="val_rps" localSheetId="3">#REF!</definedName>
    <definedName name="val_rps" localSheetId="13">#REF!</definedName>
    <definedName name="val_rps">#REF!</definedName>
    <definedName name="valor1" localSheetId="25">#REF!</definedName>
    <definedName name="valor1" localSheetId="36">#REF!</definedName>
    <definedName name="valor1" localSheetId="1">#REF!</definedName>
    <definedName name="valor1" localSheetId="3">#REF!</definedName>
    <definedName name="valor1" localSheetId="13">#REF!</definedName>
    <definedName name="valor1" localSheetId="16">#REF!</definedName>
    <definedName name="valor1">#REF!</definedName>
    <definedName name="VALOR1222">#REF!</definedName>
    <definedName name="valor2" localSheetId="25">#REF!</definedName>
    <definedName name="valor2" localSheetId="36">#REF!</definedName>
    <definedName name="valor2" localSheetId="1">#REF!</definedName>
    <definedName name="valor2" localSheetId="3">#REF!</definedName>
    <definedName name="valor2" localSheetId="13">#REF!</definedName>
    <definedName name="valor2">#REF!</definedName>
    <definedName name="VALOR3" localSheetId="25">#REF!</definedName>
    <definedName name="VALOR3" localSheetId="36">#REF!</definedName>
    <definedName name="VALOR3" localSheetId="1">#REF!</definedName>
    <definedName name="VALOR3" localSheetId="3">#REF!</definedName>
    <definedName name="VALOR3" localSheetId="13">#REF!</definedName>
    <definedName name="VALOR3">#REF!</definedName>
    <definedName name="VALOR55">#REF!</definedName>
    <definedName name="Valoracion" localSheetId="25">#REF!</definedName>
    <definedName name="Valoracion" localSheetId="36">#REF!</definedName>
    <definedName name="Valoracion" localSheetId="1">#REF!</definedName>
    <definedName name="Valoracion" localSheetId="3">#REF!</definedName>
    <definedName name="Valoracion" localSheetId="13">#REF!</definedName>
    <definedName name="Valoracion">#REF!</definedName>
    <definedName name="VALORACIÓN" localSheetId="25">#REF!</definedName>
    <definedName name="VALORACIÓN" localSheetId="36">#REF!</definedName>
    <definedName name="VALORACIÓN" localSheetId="1">#REF!</definedName>
    <definedName name="VALORACIÓN" localSheetId="3">#REF!</definedName>
    <definedName name="VALORACIÓN" localSheetId="13">#REF!</definedName>
    <definedName name="VALORACIÓN">#REF!</definedName>
    <definedName name="Valorepm1" localSheetId="2">#REF!,#REF!,#REF!</definedName>
    <definedName name="Valorepm1" localSheetId="1">[17]Sábana!$I$18:$I$200,[17]Sábana!#REF!,[17]Sábana!$I$203</definedName>
    <definedName name="Valorepm1" localSheetId="3">[17]Sábana!$I$18:$I$200,[17]Sábana!#REF!,[17]Sábana!$I$203</definedName>
    <definedName name="Valorepm1" localSheetId="16">[17]Sábana!$I$18:$I$200,[17]Sábana!#REF!,[17]Sábana!$I$203</definedName>
    <definedName name="Valorepm1">[17]Sábana!$I$18:$I$200,[17]Sábana!#REF!,[17]Sábana!$I$203</definedName>
    <definedName name="ValorTotConsultoria" localSheetId="25">#REF!</definedName>
    <definedName name="ValorTotConsultoria" localSheetId="36">#REF!</definedName>
    <definedName name="ValorTotConsultoria" localSheetId="17">#REF!</definedName>
    <definedName name="ValorTotConsultoria" localSheetId="18">#REF!</definedName>
    <definedName name="ValorTotConsultoria" localSheetId="1">#REF!</definedName>
    <definedName name="ValorTotConsultoria" localSheetId="3">#REF!</definedName>
    <definedName name="ValorTotConsultoria" localSheetId="13">#REF!</definedName>
    <definedName name="ValorTotConsultoria" localSheetId="16">#REF!</definedName>
    <definedName name="ValorTotConsultoria">#REF!</definedName>
    <definedName name="VALORUNIT">[136]INSUMOS!$E$13:$E$1902</definedName>
    <definedName name="variacion" localSheetId="17">[48]Datos!$B$8</definedName>
    <definedName name="variacion" localSheetId="18">[48]Datos!$B$8</definedName>
    <definedName name="variacion" localSheetId="19">[48]Datos!$B$8</definedName>
    <definedName name="variacion" localSheetId="14">[48]Datos!$B$8</definedName>
    <definedName name="variacion" localSheetId="15">[48]Datos!$B$8</definedName>
    <definedName name="variacion">[49]Datos!$B$8</definedName>
    <definedName name="vb" localSheetId="25">#REF!</definedName>
    <definedName name="vb" localSheetId="36">#REF!</definedName>
    <definedName name="vb" localSheetId="2">#REF!</definedName>
    <definedName name="vb" localSheetId="1">#REF!</definedName>
    <definedName name="vb" localSheetId="3">#REF!</definedName>
    <definedName name="vb" localSheetId="13">#REF!</definedName>
    <definedName name="vb" localSheetId="16">#REF!</definedName>
    <definedName name="vb">#REF!</definedName>
    <definedName name="vbvbvbvb" localSheetId="25">#REF!</definedName>
    <definedName name="vbvbvbvb" localSheetId="36">#REF!</definedName>
    <definedName name="vbvbvbvb" localSheetId="2" hidden="1">{"TAB1",#N/A,TRUE,"GENERAL";"TAB2",#N/A,TRUE,"GENERAL";"TAB3",#N/A,TRUE,"GENERAL";"TAB4",#N/A,TRUE,"GENERAL";"TAB5",#N/A,TRUE,"GENERAL"}</definedName>
    <definedName name="vbvbvbvb" localSheetId="1">#REF!</definedName>
    <definedName name="vbvbvbvb" localSheetId="3">#REF!</definedName>
    <definedName name="vbvbvbvb" localSheetId="13">#REF!</definedName>
    <definedName name="vbvbvbvb">#REF!</definedName>
    <definedName name="vbvbvbvb_1" localSheetId="25">#REF!</definedName>
    <definedName name="vbvbvbvb_1" localSheetId="36">#REF!</definedName>
    <definedName name="vbvbvbvb_1" localSheetId="1">#REF!</definedName>
    <definedName name="vbvbvbvb_1" localSheetId="3">#REF!</definedName>
    <definedName name="vbvbvbvb_1" localSheetId="13">#REF!</definedName>
    <definedName name="vbvbvbvb_1">#REF!</definedName>
    <definedName name="vc" localSheetId="25">#REF!</definedName>
    <definedName name="vc" localSheetId="36">#REF!</definedName>
    <definedName name="vc" localSheetId="2">#REF!</definedName>
    <definedName name="vc" localSheetId="1">#REF!</definedName>
    <definedName name="vc" localSheetId="3">#REF!</definedName>
    <definedName name="vc" localSheetId="13">#REF!</definedName>
    <definedName name="vc">#REF!</definedName>
    <definedName name="vck" localSheetId="25">#REF!</definedName>
    <definedName name="vck" localSheetId="36">#REF!</definedName>
    <definedName name="vck" localSheetId="2">#REF!</definedName>
    <definedName name="vck" localSheetId="1">#REF!</definedName>
    <definedName name="vck" localSheetId="3">#REF!</definedName>
    <definedName name="vck" localSheetId="13">#REF!</definedName>
    <definedName name="vck">#REF!</definedName>
    <definedName name="vcontrato">#REF!</definedName>
    <definedName name="VCVCV">#REF!</definedName>
    <definedName name="vd" localSheetId="25">#REF!</definedName>
    <definedName name="vd" localSheetId="36">#REF!</definedName>
    <definedName name="vd" localSheetId="2">#REF!</definedName>
    <definedName name="vd" localSheetId="1">#REF!</definedName>
    <definedName name="vd" localSheetId="3">#REF!</definedName>
    <definedName name="vd" localSheetId="13">#REF!</definedName>
    <definedName name="vd">#REF!</definedName>
    <definedName name="vdcam3">#REF!</definedName>
    <definedName name="vdfvdf">#REF!</definedName>
    <definedName name="vdfvuio" localSheetId="25">#REF!</definedName>
    <definedName name="vdfvuio" localSheetId="36">#REF!</definedName>
    <definedName name="vdfvuio" localSheetId="2" hidden="1">{"via1",#N/A,TRUE,"general";"via2",#N/A,TRUE,"general";"via3",#N/A,TRUE,"general"}</definedName>
    <definedName name="vdfvuio" localSheetId="1">#REF!</definedName>
    <definedName name="vdfvuio" localSheetId="3">#REF!</definedName>
    <definedName name="vdfvuio" localSheetId="13">#REF!</definedName>
    <definedName name="vdfvuio">#REF!</definedName>
    <definedName name="vdfvuio_1" localSheetId="25">#REF!</definedName>
    <definedName name="vdfvuio_1" localSheetId="36">#REF!</definedName>
    <definedName name="vdfvuio_1" localSheetId="1">#REF!</definedName>
    <definedName name="vdfvuio_1" localSheetId="3">#REF!</definedName>
    <definedName name="vdfvuio_1" localSheetId="13">#REF!</definedName>
    <definedName name="vdfvuio_1">#REF!</definedName>
    <definedName name="vdsvnj" localSheetId="25">#REF!</definedName>
    <definedName name="vdsvnj" localSheetId="36">#REF!</definedName>
    <definedName name="vdsvnj" localSheetId="2" hidden="1">{"via1",#N/A,TRUE,"general";"via2",#N/A,TRUE,"general";"via3",#N/A,TRUE,"general"}</definedName>
    <definedName name="vdsvnj" localSheetId="1">#REF!</definedName>
    <definedName name="vdsvnj" localSheetId="3">#REF!</definedName>
    <definedName name="vdsvnj" localSheetId="13">#REF!</definedName>
    <definedName name="vdsvnj">#REF!</definedName>
    <definedName name="vdsvnj_1" localSheetId="25">#REF!</definedName>
    <definedName name="vdsvnj_1" localSheetId="36">#REF!</definedName>
    <definedName name="vdsvnj_1" localSheetId="1">#REF!</definedName>
    <definedName name="vdsvnj_1" localSheetId="3">#REF!</definedName>
    <definedName name="vdsvnj_1" localSheetId="13">#REF!</definedName>
    <definedName name="vdsvnj_1">#REF!</definedName>
    <definedName name="VE" localSheetId="25">'[63]CIRCUITOS CODENSA'!#REF!</definedName>
    <definedName name="VE" localSheetId="36">'[63]CIRCUITOS CODENSA'!#REF!</definedName>
    <definedName name="VE" localSheetId="17">'[64]CIRCUITOS CODENSA'!#REF!</definedName>
    <definedName name="VE" localSheetId="18">'[64]CIRCUITOS CODENSA'!#REF!</definedName>
    <definedName name="VE" localSheetId="19">'[64]CIRCUITOS CODENSA'!#REF!</definedName>
    <definedName name="VE" localSheetId="14">'[64]CIRCUITOS CODENSA'!#REF!</definedName>
    <definedName name="VE" localSheetId="15">'[64]CIRCUITOS CODENSA'!#REF!</definedName>
    <definedName name="VE">'[63]CIRCUITOS CODENSA'!#REF!</definedName>
    <definedName name="VENCIMIENTO">#REF!</definedName>
    <definedName name="ventana.lamina125">[39]Unitarios!$B$121</definedName>
    <definedName name="ventana.lamina45">[39]Unitarios!$B$120</definedName>
    <definedName name="vfbgnhyt" localSheetId="25">#REF!</definedName>
    <definedName name="vfbgnhyt" localSheetId="36">#REF!</definedName>
    <definedName name="vfbgnhyt" localSheetId="2" hidden="1">{"via1",#N/A,TRUE,"general";"via2",#N/A,TRUE,"general";"via3",#N/A,TRUE,"general"}</definedName>
    <definedName name="vfbgnhyt" localSheetId="1">#REF!</definedName>
    <definedName name="vfbgnhyt" localSheetId="3">#REF!</definedName>
    <definedName name="vfbgnhyt" localSheetId="13">#REF!</definedName>
    <definedName name="vfbgnhyt">#REF!</definedName>
    <definedName name="vfbgnhyt_1" localSheetId="25">#REF!</definedName>
    <definedName name="vfbgnhyt_1" localSheetId="36">#REF!</definedName>
    <definedName name="vfbgnhyt_1" localSheetId="1">#REF!</definedName>
    <definedName name="vfbgnhyt_1" localSheetId="3">#REF!</definedName>
    <definedName name="vfbgnhyt_1" localSheetId="13">#REF!</definedName>
    <definedName name="vfbgnhyt_1">#REF!</definedName>
    <definedName name="vfn" localSheetId="25">#REF!</definedName>
    <definedName name="vfn" localSheetId="36">#REF!</definedName>
    <definedName name="vfn" localSheetId="2">#REF!</definedName>
    <definedName name="vfn" localSheetId="1">#REF!</definedName>
    <definedName name="vfn" localSheetId="3">#REF!</definedName>
    <definedName name="vfn" localSheetId="13">#REF!</definedName>
    <definedName name="vfn" localSheetId="16">#REF!</definedName>
    <definedName name="vfn">#REF!</definedName>
    <definedName name="vfvdv" localSheetId="25">#REF!</definedName>
    <definedName name="vfvdv" localSheetId="36">#REF!</definedName>
    <definedName name="vfvdv" localSheetId="2" hidden="1">{"TAB1",#N/A,TRUE,"GENERAL";"TAB2",#N/A,TRUE,"GENERAL";"TAB3",#N/A,TRUE,"GENERAL";"TAB4",#N/A,TRUE,"GENERAL";"TAB5",#N/A,TRUE,"GENERAL"}</definedName>
    <definedName name="vfvdv" localSheetId="1">#REF!</definedName>
    <definedName name="vfvdv" localSheetId="3">#REF!</definedName>
    <definedName name="vfvdv" localSheetId="13">#REF!</definedName>
    <definedName name="vfvdv">#REF!</definedName>
    <definedName name="vfvdv_1" localSheetId="25">#REF!</definedName>
    <definedName name="vfvdv_1" localSheetId="36">#REF!</definedName>
    <definedName name="vfvdv_1" localSheetId="1">#REF!</definedName>
    <definedName name="vfvdv_1" localSheetId="3">#REF!</definedName>
    <definedName name="vfvdv_1" localSheetId="13">#REF!</definedName>
    <definedName name="vfvdv_1">#REF!</definedName>
    <definedName name="vfvf" localSheetId="25">#REF!</definedName>
    <definedName name="vfvf" localSheetId="36">#REF!</definedName>
    <definedName name="vfvf" localSheetId="2" hidden="1">{"TAB1",#N/A,TRUE,"GENERAL";"TAB2",#N/A,TRUE,"GENERAL";"TAB3",#N/A,TRUE,"GENERAL";"TAB4",#N/A,TRUE,"GENERAL";"TAB5",#N/A,TRUE,"GENERAL"}</definedName>
    <definedName name="vfvf" localSheetId="1">#REF!</definedName>
    <definedName name="vfvf" localSheetId="3">#REF!</definedName>
    <definedName name="vfvf" localSheetId="13">#REF!</definedName>
    <definedName name="vfvf">#REF!</definedName>
    <definedName name="vfvf_1" localSheetId="25">#REF!</definedName>
    <definedName name="vfvf_1" localSheetId="36">#REF!</definedName>
    <definedName name="vfvf_1" localSheetId="1">#REF!</definedName>
    <definedName name="vfvf_1" localSheetId="3">#REF!</definedName>
    <definedName name="vfvf_1" localSheetId="13">#REF!</definedName>
    <definedName name="vfvf_1">#REF!</definedName>
    <definedName name="vg" localSheetId="25">#REF!</definedName>
    <definedName name="vg" localSheetId="36">#REF!</definedName>
    <definedName name="vg" localSheetId="2">#REF!</definedName>
    <definedName name="vg" localSheetId="1">#REF!</definedName>
    <definedName name="vg" localSheetId="3">#REF!</definedName>
    <definedName name="vg" localSheetId="13">#REF!</definedName>
    <definedName name="vg">#REF!</definedName>
    <definedName name="VH" localSheetId="1" hidden="1">{"TAB1",#N/A,TRUE,"GENERAL";"TAB2",#N/A,TRUE,"GENERAL";"TAB3",#N/A,TRUE,"GENERAL";"TAB4",#N/A,TRUE,"GENERAL";"TAB5",#N/A,TRUE,"GENERAL"}</definedName>
    <definedName name="VH" localSheetId="3" hidden="1">{"TAB1",#N/A,TRUE,"GENERAL";"TAB2",#N/A,TRUE,"GENERAL";"TAB3",#N/A,TRUE,"GENERAL";"TAB4",#N/A,TRUE,"GENERAL";"TAB5",#N/A,TRUE,"GENERAL"}</definedName>
    <definedName name="VH" hidden="1">{"TAB1",#N/A,TRUE,"GENERAL";"TAB2",#N/A,TRUE,"GENERAL";"TAB3",#N/A,TRUE,"GENERAL";"TAB4",#N/A,TRUE,"GENERAL";"TAB5",#N/A,TRUE,"GENERAL"}</definedName>
    <definedName name="VI" localSheetId="25">'[63]CIRCUITOS CODENSA'!#REF!</definedName>
    <definedName name="VI" localSheetId="36">'[63]CIRCUITOS CODENSA'!#REF!</definedName>
    <definedName name="VI" localSheetId="17">'[64]CIRCUITOS CODENSA'!#REF!</definedName>
    <definedName name="VI" localSheetId="18">'[64]CIRCUITOS CODENSA'!#REF!</definedName>
    <definedName name="VI" localSheetId="19">'[64]CIRCUITOS CODENSA'!#REF!</definedName>
    <definedName name="VI" localSheetId="14">'[64]CIRCUITOS CODENSA'!#REF!</definedName>
    <definedName name="VI" localSheetId="15">'[64]CIRCUITOS CODENSA'!#REF!</definedName>
    <definedName name="VI">'[63]CIRCUITOS CODENSA'!#REF!</definedName>
    <definedName name="via" localSheetId="25">#REF!</definedName>
    <definedName name="via" localSheetId="36">#REF!</definedName>
    <definedName name="via" localSheetId="1">#REF!</definedName>
    <definedName name="via" localSheetId="3">#REF!</definedName>
    <definedName name="via" localSheetId="13">#REF!</definedName>
    <definedName name="via" localSheetId="16" hidden="1">{"via1",#N/A,TRUE,"general";"via2",#N/A,TRUE,"general";"via3",#N/A,TRUE,"general"}</definedName>
    <definedName name="via">#REF!</definedName>
    <definedName name="Viajes" localSheetId="25">#REF!</definedName>
    <definedName name="Viajes" localSheetId="36">#REF!</definedName>
    <definedName name="Viajes" localSheetId="17">#REF!</definedName>
    <definedName name="Viajes" localSheetId="18">#REF!</definedName>
    <definedName name="Viajes" localSheetId="1">#REF!</definedName>
    <definedName name="Viajes" localSheetId="3">#REF!</definedName>
    <definedName name="Viajes" localSheetId="13">#REF!</definedName>
    <definedName name="Viajes" localSheetId="16">#REF!</definedName>
    <definedName name="Viajes">#REF!</definedName>
    <definedName name="vias">[106]Hoja2!$A$6:$A$8</definedName>
    <definedName name="VIBRA">[44]INSUMOS!$D$1404</definedName>
    <definedName name="VIBRADOR" localSheetId="25">#REF!</definedName>
    <definedName name="VIBRADOR" localSheetId="36">#REF!</definedName>
    <definedName name="VIBRADOR" localSheetId="17">#REF!</definedName>
    <definedName name="VIBRADOR" localSheetId="18">#REF!</definedName>
    <definedName name="VIBRADOR" localSheetId="19">#REF!</definedName>
    <definedName name="VIBRADOR" localSheetId="14">#REF!</definedName>
    <definedName name="VIBRADOR" localSheetId="15">#REF!</definedName>
    <definedName name="VIBRADOR">#REF!</definedName>
    <definedName name="VIBRO" localSheetId="25">#REF!</definedName>
    <definedName name="VIBRO" localSheetId="36">#REF!</definedName>
    <definedName name="VIBRO" localSheetId="17">#REF!</definedName>
    <definedName name="VIBRO" localSheetId="18">#REF!</definedName>
    <definedName name="VIBRO" localSheetId="19">#REF!</definedName>
    <definedName name="VIBRO" localSheetId="14">#REF!</definedName>
    <definedName name="VIBRO" localSheetId="15">#REF!</definedName>
    <definedName name="VIBRO">#REF!</definedName>
    <definedName name="viga.amarre3000">[39]Unitarios!$B$30</definedName>
    <definedName name="viga.muro3000">[39]Unitarios!$B$28</definedName>
    <definedName name="VINCULO_CON_EL_JEFE_DE_HOGAR">#REF!</definedName>
    <definedName name="vinilo.interior">[39]Unitarios!$B$125</definedName>
    <definedName name="VJ" localSheetId="25">#REF!,#REF!,#REF!,#REF!,#REF!,#REF!,#REF!</definedName>
    <definedName name="VJ" localSheetId="36">#REF!,#REF!,#REF!,#REF!,#REF!,#REF!,#REF!</definedName>
    <definedName name="VJ" localSheetId="1">#REF!,#REF!,#REF!,#REF!,#REF!,#REF!,#REF!</definedName>
    <definedName name="VJ" localSheetId="3">#REF!,#REF!,#REF!,#REF!,#REF!,#REF!,#REF!</definedName>
    <definedName name="VJ" localSheetId="13">#REF!,#REF!,#REF!,#REF!,#REF!,#REF!,#REF!</definedName>
    <definedName name="VJ">#REF!,#REF!,#REF!,#REF!,#REF!,#REF!,#REF!</definedName>
    <definedName name="vjgvjb" localSheetId="16">#REF!</definedName>
    <definedName name="vjgvjb">#REF!</definedName>
    <definedName name="vk" localSheetId="25">#REF!</definedName>
    <definedName name="vk" localSheetId="36">#REF!</definedName>
    <definedName name="vk" localSheetId="2" hidden="1">{"via1",#N/A,TRUE,"general";"via2",#N/A,TRUE,"general";"via3",#N/A,TRUE,"general"}</definedName>
    <definedName name="vk" localSheetId="1">#REF!</definedName>
    <definedName name="vk" localSheetId="3">#REF!</definedName>
    <definedName name="vk" localSheetId="13">#REF!</definedName>
    <definedName name="vk">#REF!</definedName>
    <definedName name="vk_1" localSheetId="25">#REF!</definedName>
    <definedName name="vk_1" localSheetId="36">#REF!</definedName>
    <definedName name="vk_1" localSheetId="1">#REF!</definedName>
    <definedName name="vk_1" localSheetId="3">#REF!</definedName>
    <definedName name="vk_1" localSheetId="13">#REF!</definedName>
    <definedName name="vk_1">#REF!</definedName>
    <definedName name="vm" localSheetId="25">#REF!</definedName>
    <definedName name="vm" localSheetId="36">#REF!</definedName>
    <definedName name="vm" localSheetId="2">#REF!</definedName>
    <definedName name="vm" localSheetId="1">#REF!</definedName>
    <definedName name="vm" localSheetId="3">#REF!</definedName>
    <definedName name="vm" localSheetId="13">#REF!</definedName>
    <definedName name="vm">#REF!</definedName>
    <definedName name="vnbvxb" localSheetId="25">#REF!</definedName>
    <definedName name="vnbvxb" localSheetId="36">#REF!</definedName>
    <definedName name="vnbvxb" localSheetId="2" hidden="1">{"via1",#N/A,TRUE,"general";"via2",#N/A,TRUE,"general";"via3",#N/A,TRUE,"general"}</definedName>
    <definedName name="vnbvxb" localSheetId="1">#REF!</definedName>
    <definedName name="vnbvxb" localSheetId="3">#REF!</definedName>
    <definedName name="vnbvxb" localSheetId="13">#REF!</definedName>
    <definedName name="vnbvxb">#REF!</definedName>
    <definedName name="vnbvxb_1" localSheetId="25">#REF!</definedName>
    <definedName name="vnbvxb_1" localSheetId="36">#REF!</definedName>
    <definedName name="vnbvxb_1" localSheetId="1">#REF!</definedName>
    <definedName name="vnbvxb_1" localSheetId="3">#REF!</definedName>
    <definedName name="vnbvxb_1" localSheetId="13">#REF!</definedName>
    <definedName name="vnbvxb_1">#REF!</definedName>
    <definedName name="VNVBN" localSheetId="25">#REF!</definedName>
    <definedName name="VNVBN" localSheetId="36">#REF!</definedName>
    <definedName name="VNVBN" localSheetId="2" hidden="1">{"TAB1",#N/A,TRUE,"GENERAL";"TAB2",#N/A,TRUE,"GENERAL";"TAB3",#N/A,TRUE,"GENERAL";"TAB4",#N/A,TRUE,"GENERAL";"TAB5",#N/A,TRUE,"GENERAL"}</definedName>
    <definedName name="VNVBN" localSheetId="1">#REF!</definedName>
    <definedName name="VNVBN" localSheetId="3">#REF!</definedName>
    <definedName name="VNVBN" localSheetId="13">#REF!</definedName>
    <definedName name="VNVBN">#REF!</definedName>
    <definedName name="VNVBN_1" localSheetId="25">#REF!</definedName>
    <definedName name="VNVBN_1" localSheetId="36">#REF!</definedName>
    <definedName name="VNVBN_1" localSheetId="1">#REF!</definedName>
    <definedName name="VNVBN_1" localSheetId="3">#REF!</definedName>
    <definedName name="VNVBN_1" localSheetId="13">#REF!</definedName>
    <definedName name="VNVBN_1">#REF!</definedName>
    <definedName name="VOLQUETA" localSheetId="25">#REF!</definedName>
    <definedName name="VOLQUETA" localSheetId="36">#REF!</definedName>
    <definedName name="VOLQUETA" localSheetId="17">#REF!</definedName>
    <definedName name="VOLQUETA" localSheetId="18">#REF!</definedName>
    <definedName name="VOLQUETA" localSheetId="19">#REF!</definedName>
    <definedName name="VOLQUETA" localSheetId="14">#REF!</definedName>
    <definedName name="VOLQUETA" localSheetId="15">#REF!</definedName>
    <definedName name="VOLQUETA">#REF!</definedName>
    <definedName name="VR.Original">#REF!</definedName>
    <definedName name="VR_CON_IVA">[81]Insumos!$I1*(1+[81]Insumos!$H1)</definedName>
    <definedName name="VR_SIN_IVA">VLOOKUP([81]Insumos!$D1,[81]Auxiliares!$B$1:$G$65536,6,FALSE)</definedName>
    <definedName name="VR_TOT" localSheetId="4">IF(LG=2,IF(SCQ=0,"",SCQ/2),"")</definedName>
    <definedName name="VR_TOT" localSheetId="23">IF(LG=2,IF(SCQ=0,"",SCQ/2),"")</definedName>
    <definedName name="VR_TOT" localSheetId="25">IF(LG=2,IF(SCQ=0,"",SCQ/2),"")</definedName>
    <definedName name="VR_TOT" localSheetId="27">IF(LG=2,IF(SCQ=0,"",SCQ/2),"")</definedName>
    <definedName name="VR_TOT" localSheetId="29">IF(LG=2,IF(SCQ=0,"",SCQ/2),"")</definedName>
    <definedName name="VR_TOT" localSheetId="30">IF(LG=2,IF(SCQ=0,"",SCQ/2),"")</definedName>
    <definedName name="VR_TOT" localSheetId="31">IF(LG=2,IF(SCQ=0,"",SCQ/2),"")</definedName>
    <definedName name="VR_TOT" localSheetId="32">IF(LG=2,IF(SCQ=0,"",SCQ/2),"")</definedName>
    <definedName name="VR_TOT" localSheetId="33">IF(LG=2,IF(SCQ=0,"",SCQ/2),"")</definedName>
    <definedName name="VR_TOT" localSheetId="34">IF(LG=2,IF(SCQ=0,"",SCQ/2),"")</definedName>
    <definedName name="VR_TOT" localSheetId="36">IF(LG=2,IF(SCQ=0,"",SCQ/2),"")</definedName>
    <definedName name="VR_TOT" localSheetId="41">IF(LG=2,IF(SCQ=0,"",SCQ/2),"")</definedName>
    <definedName name="VR_TOT" localSheetId="17">IF(LG=2,IF(SCQ=0,"",SCQ/2),"")</definedName>
    <definedName name="VR_TOT" localSheetId="18">IF(LG=2,IF(SCQ=0,"",SCQ/2),"")</definedName>
    <definedName name="VR_TOT" localSheetId="6">IF(LG=2,IF(SCQ=0,"",SCQ/2),"")</definedName>
    <definedName name="VR_TOT" localSheetId="7">IF(LG=2,IF(SCQ=0,"",SCQ/2),"")</definedName>
    <definedName name="VR_TOT" localSheetId="19">IF(LG=2,IF(SCQ=0,"",SCQ/2),"")</definedName>
    <definedName name="VR_TOT" localSheetId="14">IF(LG=2,IF(SCQ=0,"",SCQ/2),"")</definedName>
    <definedName name="VR_TOT" localSheetId="15">IF(LG=2,IF(SCQ=0,"",SCQ/2),"")</definedName>
    <definedName name="VR_TOT" localSheetId="1">IF(LG=2,IF(SCQ=0,"",SCQ/2),"")</definedName>
    <definedName name="VR_TOT" localSheetId="3">IF(LG=2,IF(SCQ=0,"",SCQ/2),"")</definedName>
    <definedName name="VR_TOT" localSheetId="13">IF(LG=2,IF(SCQ=0,"",SCQ/2),"")</definedName>
    <definedName name="VR_TOT">IF(LG=2,IF(SCQ=0,"",SCQ/2),"")</definedName>
    <definedName name="VR_TOT_APU">IF([81]apu!$E1="","",IF([81]apu!$B1=[81]apu!$A1,SUMIF([81]apu!XEY2:XEY10001,[81]apu!XEY1,[81]apu!A2:A10001),ROUNDUP([81]apu!$D1*[81]apu!$F1,0)))</definedName>
    <definedName name="VR_TOT_AUX">IF([81]Auxiliares!XFC1="","",IF([81]Auxiliares!$B1=[81]Auxiliares!$A1,SUMIF([81]Auxiliares!XEY2:XEY9997,[81]Auxiliares!XEY1,[81]Auxiliares!A2:A9997),ROUNDUP([81]Auxiliares!$D1*[81]Auxiliares!$F1,0)))</definedName>
    <definedName name="VR_UN" localSheetId="4">IF(ISERROR(V_U),"",V_U)</definedName>
    <definedName name="VR_UN" localSheetId="23">IF(ISERROR(V_U),"",V_U)</definedName>
    <definedName name="VR_UN" localSheetId="25">IF(ISERROR(V_U),"",V_U)</definedName>
    <definedName name="VR_UN" localSheetId="27">IF(ISERROR(V_U),"",V_U)</definedName>
    <definedName name="VR_UN" localSheetId="29">IF(ISERROR(V_U),"",V_U)</definedName>
    <definedName name="VR_UN" localSheetId="30">IF(ISERROR(V_U),"",V_U)</definedName>
    <definedName name="VR_UN" localSheetId="31">IF(ISERROR(V_U),"",V_U)</definedName>
    <definedName name="VR_UN" localSheetId="32">IF(ISERROR(V_U),"",V_U)</definedName>
    <definedName name="VR_UN" localSheetId="33">IF(ISERROR(V_U),"",V_U)</definedName>
    <definedName name="VR_UN" localSheetId="34">IF(ISERROR(V_U),"",V_U)</definedName>
    <definedName name="VR_UN" localSheetId="36">IF(ISERROR(V_U),"",V_U)</definedName>
    <definedName name="VR_UN" localSheetId="41">IF(ISERROR(V_U),"",V_U)</definedName>
    <definedName name="VR_UN" localSheetId="17">IF(ISERROR(V_U),"",V_U)</definedName>
    <definedName name="VR_UN" localSheetId="18">IF(ISERROR(V_U),"",V_U)</definedName>
    <definedName name="VR_UN" localSheetId="6">IF(ISERROR(V_U),"",V_U)</definedName>
    <definedName name="VR_UN" localSheetId="7">IF(ISERROR(V_U),"",V_U)</definedName>
    <definedName name="VR_UN" localSheetId="19">IF(ISERROR(V_U),"",V_U)</definedName>
    <definedName name="VR_UN" localSheetId="14">IF(ISERROR(V_U),"",V_U)</definedName>
    <definedName name="VR_UN" localSheetId="15">IF(ISERROR(V_U),"",V_U)</definedName>
    <definedName name="VR_UN" localSheetId="1">IF(ISERROR(V_U),"",V_U)</definedName>
    <definedName name="VR_UN" localSheetId="3">IF(ISERROR(V_U),"",V_U)</definedName>
    <definedName name="VR_UN" localSheetId="13">IF(ISERROR(V_U),"",V_U)</definedName>
    <definedName name="VR_UN">IF(ISERROR(V_U),"",V_U)</definedName>
    <definedName name="VR_UN_APU">IF(LEN([81]apu!$B1)=2,"",IF([81]apu!$B1="","",IF(ISERROR(SEARCH("-",[81]apu!$B1,3)),VLOOKUP([81]apu!$B1,[81]Insumos!$D$1:$I$65536,4,FALSE),"")))</definedName>
    <definedName name="VR_UN_AUX">IF([81]Auxiliares!$D1="","",VLOOKUP([81]Auxiliares!$B1,[81]Insumos!$D$1:$J$65536,4,0))</definedName>
    <definedName name="VR_UN_PPTO">IF(LEN('[81]Ppto completo'!$D1)=9,VLOOKUP('[81]Ppto completo'!$D1,[81]apu!$B$1:$G$65536,6,FALSE),"")</definedName>
    <definedName name="VrMeta">#REF!</definedName>
    <definedName name="vsdfj" localSheetId="25">#REF!</definedName>
    <definedName name="vsdfj" localSheetId="36">#REF!</definedName>
    <definedName name="vsdfj" localSheetId="2" hidden="1">{"via1",#N/A,TRUE,"general";"via2",#N/A,TRUE,"general";"via3",#N/A,TRUE,"general"}</definedName>
    <definedName name="vsdfj" localSheetId="1">#REF!</definedName>
    <definedName name="vsdfj" localSheetId="3">#REF!</definedName>
    <definedName name="vsdfj" localSheetId="13">#REF!</definedName>
    <definedName name="vsdfj">#REF!</definedName>
    <definedName name="vsdfj_1" localSheetId="25">#REF!</definedName>
    <definedName name="vsdfj_1" localSheetId="36">#REF!</definedName>
    <definedName name="vsdfj_1" localSheetId="1">#REF!</definedName>
    <definedName name="vsdfj_1" localSheetId="3">#REF!</definedName>
    <definedName name="vsdfj_1" localSheetId="13">#REF!</definedName>
    <definedName name="vsdfj_1">#REF!</definedName>
    <definedName name="vt" localSheetId="25">#REF!</definedName>
    <definedName name="vt" localSheetId="36">#REF!</definedName>
    <definedName name="vt" localSheetId="2" hidden="1">{"via1",#N/A,TRUE,"general";"via2",#N/A,TRUE,"general";"via3",#N/A,TRUE,"general"}</definedName>
    <definedName name="vt" localSheetId="1">#REF!</definedName>
    <definedName name="vt" localSheetId="3">#REF!</definedName>
    <definedName name="vt" localSheetId="13">#REF!</definedName>
    <definedName name="vt">#REF!</definedName>
    <definedName name="vt_1" localSheetId="25">#REF!</definedName>
    <definedName name="vt_1" localSheetId="36">#REF!</definedName>
    <definedName name="vt_1" localSheetId="1">#REF!</definedName>
    <definedName name="vt_1" localSheetId="3">#REF!</definedName>
    <definedName name="vt_1" localSheetId="13">#REF!</definedName>
    <definedName name="vt_1">#REF!</definedName>
    <definedName name="vv" localSheetId="25">#REF!</definedName>
    <definedName name="vv" localSheetId="36">#REF!</definedName>
    <definedName name="vv" localSheetId="2">#REF!</definedName>
    <definedName name="vv" localSheetId="1">#REF!</definedName>
    <definedName name="vv" localSheetId="3">#REF!</definedName>
    <definedName name="vv" localSheetId="13">#REF!</definedName>
    <definedName name="vv">#REF!</definedName>
    <definedName name="vvcxv" localSheetId="25">#REF!</definedName>
    <definedName name="vvcxv" localSheetId="36">#REF!</definedName>
    <definedName name="vvcxv" localSheetId="2" hidden="1">{"TAB1",#N/A,TRUE,"GENERAL";"TAB2",#N/A,TRUE,"GENERAL";"TAB3",#N/A,TRUE,"GENERAL";"TAB4",#N/A,TRUE,"GENERAL";"TAB5",#N/A,TRUE,"GENERAL"}</definedName>
    <definedName name="vvcxv" localSheetId="1">#REF!</definedName>
    <definedName name="vvcxv" localSheetId="3">#REF!</definedName>
    <definedName name="vvcxv" localSheetId="13">#REF!</definedName>
    <definedName name="vvcxv">#REF!</definedName>
    <definedName name="vvcxv_1" localSheetId="25">#REF!</definedName>
    <definedName name="vvcxv_1" localSheetId="36">#REF!</definedName>
    <definedName name="vvcxv_1" localSheetId="1">#REF!</definedName>
    <definedName name="vvcxv_1" localSheetId="3">#REF!</definedName>
    <definedName name="vvcxv_1" localSheetId="13">#REF!</definedName>
    <definedName name="vvcxv_1">#REF!</definedName>
    <definedName name="vvrevvefevvev">#REF!</definedName>
    <definedName name="VVV" localSheetId="25">#REF!</definedName>
    <definedName name="VVV" localSheetId="36">#REF!</definedName>
    <definedName name="vvv" localSheetId="2">#REF!</definedName>
    <definedName name="VVV" localSheetId="1">#REF!</definedName>
    <definedName name="VVV" localSheetId="3">#REF!</definedName>
    <definedName name="VVV" localSheetId="13">#REF!</definedName>
    <definedName name="VVV">#REF!</definedName>
    <definedName name="vvvvt" localSheetId="25">#REF!</definedName>
    <definedName name="vvvvt" localSheetId="36">#REF!</definedName>
    <definedName name="vvvvt" localSheetId="2" hidden="1">{"via1",#N/A,TRUE,"general";"via2",#N/A,TRUE,"general";"via3",#N/A,TRUE,"general"}</definedName>
    <definedName name="vvvvt" localSheetId="1">#REF!</definedName>
    <definedName name="vvvvt" localSheetId="3">#REF!</definedName>
    <definedName name="vvvvt" localSheetId="13">#REF!</definedName>
    <definedName name="vvvvt">#REF!</definedName>
    <definedName name="vvvvt_1" localSheetId="25">#REF!</definedName>
    <definedName name="vvvvt_1" localSheetId="36">#REF!</definedName>
    <definedName name="vvvvt_1" localSheetId="1">#REF!</definedName>
    <definedName name="vvvvt_1" localSheetId="3">#REF!</definedName>
    <definedName name="vvvvt_1" localSheetId="13">#REF!</definedName>
    <definedName name="vvvvt_1">#REF!</definedName>
    <definedName name="vvvvvvf" localSheetId="25">#REF!</definedName>
    <definedName name="vvvvvvf" localSheetId="36">#REF!</definedName>
    <definedName name="vvvvvvf" localSheetId="2" hidden="1">{"via1",#N/A,TRUE,"general";"via2",#N/A,TRUE,"general";"via3",#N/A,TRUE,"general"}</definedName>
    <definedName name="vvvvvvf" localSheetId="1">#REF!</definedName>
    <definedName name="vvvvvvf" localSheetId="3">#REF!</definedName>
    <definedName name="vvvvvvf" localSheetId="13">#REF!</definedName>
    <definedName name="vvvvvvf">#REF!</definedName>
    <definedName name="vvvvvvf_1" localSheetId="25">#REF!</definedName>
    <definedName name="vvvvvvf_1" localSheetId="36">#REF!</definedName>
    <definedName name="vvvvvvf_1" localSheetId="1">#REF!</definedName>
    <definedName name="vvvvvvf_1" localSheetId="3">#REF!</definedName>
    <definedName name="vvvvvvf_1" localSheetId="13">#REF!</definedName>
    <definedName name="vvvvvvf_1">#REF!</definedName>
    <definedName name="vy" localSheetId="25">#REF!</definedName>
    <definedName name="vy" localSheetId="36">#REF!</definedName>
    <definedName name="vy" localSheetId="2" hidden="1">{"TAB1",#N/A,TRUE,"GENERAL";"TAB2",#N/A,TRUE,"GENERAL";"TAB3",#N/A,TRUE,"GENERAL";"TAB4",#N/A,TRUE,"GENERAL";"TAB5",#N/A,TRUE,"GENERAL"}</definedName>
    <definedName name="vy" localSheetId="1">#REF!</definedName>
    <definedName name="vy" localSheetId="3">#REF!</definedName>
    <definedName name="vy" localSheetId="13">#REF!</definedName>
    <definedName name="vy">#REF!</definedName>
    <definedName name="vy_1" localSheetId="25">#REF!</definedName>
    <definedName name="vy_1" localSheetId="36">#REF!</definedName>
    <definedName name="vy_1" localSheetId="1">#REF!</definedName>
    <definedName name="vy_1" localSheetId="3">#REF!</definedName>
    <definedName name="vy_1" localSheetId="13">#REF!</definedName>
    <definedName name="vy_1">#REF!</definedName>
    <definedName name="w" localSheetId="17" hidden="1">#REF!</definedName>
    <definedName name="w" localSheetId="18" hidden="1">#REF!</definedName>
    <definedName name="w" localSheetId="19" hidden="1">#REF!</definedName>
    <definedName name="w" localSheetId="14" hidden="1">#REF!</definedName>
    <definedName name="w" localSheetId="15" hidden="1">#REF!</definedName>
    <definedName name="W" localSheetId="2">#REF!</definedName>
    <definedName name="W" localSheetId="16">'[162]MANO DE OBRA'!$A:$E</definedName>
    <definedName name="W">'[163]MANO DE OBRA'!$A:$E</definedName>
    <definedName name="w2w2w" localSheetId="25">#REF!</definedName>
    <definedName name="w2w2w" localSheetId="36">#REF!</definedName>
    <definedName name="w2w2w" localSheetId="2" hidden="1">{"via1",#N/A,TRUE,"general";"via2",#N/A,TRUE,"general";"via3",#N/A,TRUE,"general"}</definedName>
    <definedName name="w2w2w" localSheetId="1">#REF!</definedName>
    <definedName name="w2w2w" localSheetId="3">#REF!</definedName>
    <definedName name="w2w2w" localSheetId="13">#REF!</definedName>
    <definedName name="w2w2w">#REF!</definedName>
    <definedName name="w2w2w_1" localSheetId="25">#REF!</definedName>
    <definedName name="w2w2w_1" localSheetId="36">#REF!</definedName>
    <definedName name="w2w2w_1" localSheetId="1">#REF!</definedName>
    <definedName name="w2w2w_1" localSheetId="3">#REF!</definedName>
    <definedName name="w2w2w_1" localSheetId="13">#REF!</definedName>
    <definedName name="w2w2w_1">#REF!</definedName>
    <definedName name="we" localSheetId="25">#REF!</definedName>
    <definedName name="we" localSheetId="36">#REF!</definedName>
    <definedName name="we" localSheetId="2">#REF!</definedName>
    <definedName name="we" localSheetId="1">#REF!</definedName>
    <definedName name="we" localSheetId="3">#REF!</definedName>
    <definedName name="we" localSheetId="13">#REF!</definedName>
    <definedName name="we" localSheetId="16">#REF!</definedName>
    <definedName name="we">#REF!</definedName>
    <definedName name="WER" localSheetId="2">#REF!</definedName>
    <definedName name="WER">'[54]Res-Accide-10'!$S$2:$S$7</definedName>
    <definedName name="werew" localSheetId="25">#REF!</definedName>
    <definedName name="werew" localSheetId="36">#REF!</definedName>
    <definedName name="werew" localSheetId="2" hidden="1">{"TAB1",#N/A,TRUE,"GENERAL";"TAB2",#N/A,TRUE,"GENERAL";"TAB3",#N/A,TRUE,"GENERAL";"TAB4",#N/A,TRUE,"GENERAL";"TAB5",#N/A,TRUE,"GENERAL"}</definedName>
    <definedName name="werew" localSheetId="1">#REF!</definedName>
    <definedName name="werew" localSheetId="3">#REF!</definedName>
    <definedName name="werew" localSheetId="13">#REF!</definedName>
    <definedName name="werew">#REF!</definedName>
    <definedName name="werew_1" localSheetId="25">#REF!</definedName>
    <definedName name="werew_1" localSheetId="36">#REF!</definedName>
    <definedName name="werew_1" localSheetId="1">#REF!</definedName>
    <definedName name="werew_1" localSheetId="3">#REF!</definedName>
    <definedName name="werew_1" localSheetId="13">#REF!</definedName>
    <definedName name="werew_1">#REF!</definedName>
    <definedName name="WEREWR" localSheetId="25">#REF!</definedName>
    <definedName name="WEREWR" localSheetId="36">#REF!</definedName>
    <definedName name="WEREWR" localSheetId="2" hidden="1">{"via1",#N/A,TRUE,"general";"via2",#N/A,TRUE,"general";"via3",#N/A,TRUE,"general"}</definedName>
    <definedName name="WEREWR" localSheetId="1">#REF!</definedName>
    <definedName name="WEREWR" localSheetId="3">#REF!</definedName>
    <definedName name="WEREWR" localSheetId="13">#REF!</definedName>
    <definedName name="WEREWR">#REF!</definedName>
    <definedName name="WEREWR_1" localSheetId="25">#REF!</definedName>
    <definedName name="WEREWR_1" localSheetId="36">#REF!</definedName>
    <definedName name="WEREWR_1" localSheetId="1">#REF!</definedName>
    <definedName name="WEREWR_1" localSheetId="3">#REF!</definedName>
    <definedName name="WEREWR_1" localSheetId="13">#REF!</definedName>
    <definedName name="WEREWR_1">#REF!</definedName>
    <definedName name="werfdsf" localSheetId="25">#REF!</definedName>
    <definedName name="werfdsf" localSheetId="36">#REF!</definedName>
    <definedName name="werfdsf" localSheetId="2" hidden="1">{"TAB1",#N/A,TRUE,"GENERAL";"TAB2",#N/A,TRUE,"GENERAL";"TAB3",#N/A,TRUE,"GENERAL";"TAB4",#N/A,TRUE,"GENERAL";"TAB5",#N/A,TRUE,"GENERAL"}</definedName>
    <definedName name="werfdsf" localSheetId="1">#REF!</definedName>
    <definedName name="werfdsf" localSheetId="3">#REF!</definedName>
    <definedName name="werfdsf" localSheetId="13">#REF!</definedName>
    <definedName name="werfdsf">#REF!</definedName>
    <definedName name="werfdsf_1" localSheetId="25">#REF!</definedName>
    <definedName name="werfdsf_1" localSheetId="36">#REF!</definedName>
    <definedName name="werfdsf_1" localSheetId="1">#REF!</definedName>
    <definedName name="werfdsf_1" localSheetId="3">#REF!</definedName>
    <definedName name="werfdsf_1" localSheetId="13">#REF!</definedName>
    <definedName name="werfdsf_1">#REF!</definedName>
    <definedName name="werh" localSheetId="25">#REF!</definedName>
    <definedName name="werh" localSheetId="36">#REF!</definedName>
    <definedName name="werh" localSheetId="2" hidden="1">{"via1",#N/A,TRUE,"general";"via2",#N/A,TRUE,"general";"via3",#N/A,TRUE,"general"}</definedName>
    <definedName name="werh" localSheetId="1">#REF!</definedName>
    <definedName name="werh" localSheetId="3">#REF!</definedName>
    <definedName name="werh" localSheetId="13">#REF!</definedName>
    <definedName name="werh">#REF!</definedName>
    <definedName name="werh_1" localSheetId="25">#REF!</definedName>
    <definedName name="werh_1" localSheetId="36">#REF!</definedName>
    <definedName name="werh_1" localSheetId="1">#REF!</definedName>
    <definedName name="werh_1" localSheetId="3">#REF!</definedName>
    <definedName name="werh_1" localSheetId="13">#REF!</definedName>
    <definedName name="werh_1">#REF!</definedName>
    <definedName name="wersfdfrguyo" localSheetId="25">#REF!</definedName>
    <definedName name="wersfdfrguyo" localSheetId="36">#REF!</definedName>
    <definedName name="wersfdfrguyo" localSheetId="2" hidden="1">{"via1",#N/A,TRUE,"general";"via2",#N/A,TRUE,"general";"via3",#N/A,TRUE,"general"}</definedName>
    <definedName name="wersfdfrguyo" localSheetId="1">#REF!</definedName>
    <definedName name="wersfdfrguyo" localSheetId="3">#REF!</definedName>
    <definedName name="wersfdfrguyo" localSheetId="13">#REF!</definedName>
    <definedName name="wersfdfrguyo">#REF!</definedName>
    <definedName name="wersfdfrguyo_1" localSheetId="25">#REF!</definedName>
    <definedName name="wersfdfrguyo_1" localSheetId="36">#REF!</definedName>
    <definedName name="wersfdfrguyo_1" localSheetId="1">#REF!</definedName>
    <definedName name="wersfdfrguyo_1" localSheetId="3">#REF!</definedName>
    <definedName name="wersfdfrguyo_1" localSheetId="13">#REF!</definedName>
    <definedName name="wersfdfrguyo_1">#REF!</definedName>
    <definedName name="werwr" localSheetId="25">#REF!</definedName>
    <definedName name="werwr" localSheetId="36">#REF!</definedName>
    <definedName name="werwr" localSheetId="2" hidden="1">{"via1",#N/A,TRUE,"general";"via2",#N/A,TRUE,"general";"via3",#N/A,TRUE,"general"}</definedName>
    <definedName name="werwr" localSheetId="1">#REF!</definedName>
    <definedName name="werwr" localSheetId="3">#REF!</definedName>
    <definedName name="werwr" localSheetId="13">#REF!</definedName>
    <definedName name="werwr">#REF!</definedName>
    <definedName name="werwr_1" localSheetId="25">#REF!</definedName>
    <definedName name="werwr_1" localSheetId="36">#REF!</definedName>
    <definedName name="werwr_1" localSheetId="1">#REF!</definedName>
    <definedName name="werwr_1" localSheetId="3">#REF!</definedName>
    <definedName name="werwr_1" localSheetId="13">#REF!</definedName>
    <definedName name="werwr_1">#REF!</definedName>
    <definedName name="WERWVN" localSheetId="25">#REF!</definedName>
    <definedName name="WERWVN" localSheetId="36">#REF!</definedName>
    <definedName name="WERWVN" localSheetId="2" hidden="1">{"TAB1",#N/A,TRUE,"GENERAL";"TAB2",#N/A,TRUE,"GENERAL";"TAB3",#N/A,TRUE,"GENERAL";"TAB4",#N/A,TRUE,"GENERAL";"TAB5",#N/A,TRUE,"GENERAL"}</definedName>
    <definedName name="WERWVN" localSheetId="1">#REF!</definedName>
    <definedName name="WERWVN" localSheetId="3">#REF!</definedName>
    <definedName name="WERWVN" localSheetId="13">#REF!</definedName>
    <definedName name="WERWVN">#REF!</definedName>
    <definedName name="WERWVN_1" localSheetId="25">#REF!</definedName>
    <definedName name="WERWVN_1" localSheetId="36">#REF!</definedName>
    <definedName name="WERWVN_1" localSheetId="1">#REF!</definedName>
    <definedName name="WERWVN_1" localSheetId="3">#REF!</definedName>
    <definedName name="WERWVN_1" localSheetId="13">#REF!</definedName>
    <definedName name="WERWVN_1">#REF!</definedName>
    <definedName name="wetrew" localSheetId="25">#REF!</definedName>
    <definedName name="wetrew" localSheetId="36">#REF!</definedName>
    <definedName name="wetrew" localSheetId="2" hidden="1">{"via1",#N/A,TRUE,"general";"via2",#N/A,TRUE,"general";"via3",#N/A,TRUE,"general"}</definedName>
    <definedName name="wetrew" localSheetId="1">#REF!</definedName>
    <definedName name="wetrew" localSheetId="3">#REF!</definedName>
    <definedName name="wetrew" localSheetId="13">#REF!</definedName>
    <definedName name="wetrew">#REF!</definedName>
    <definedName name="wetrew_1" localSheetId="25">#REF!</definedName>
    <definedName name="wetrew_1" localSheetId="36">#REF!</definedName>
    <definedName name="wetrew_1" localSheetId="1">#REF!</definedName>
    <definedName name="wetrew_1" localSheetId="3">#REF!</definedName>
    <definedName name="wetrew_1" localSheetId="13">#REF!</definedName>
    <definedName name="wetrew_1">#REF!</definedName>
    <definedName name="wettt" localSheetId="25">#REF!</definedName>
    <definedName name="wettt" localSheetId="36">#REF!</definedName>
    <definedName name="wettt" localSheetId="2" hidden="1">{"via1",#N/A,TRUE,"general";"via2",#N/A,TRUE,"general";"via3",#N/A,TRUE,"general"}</definedName>
    <definedName name="wettt" localSheetId="1">#REF!</definedName>
    <definedName name="wettt" localSheetId="3">#REF!</definedName>
    <definedName name="wettt" localSheetId="13">#REF!</definedName>
    <definedName name="wettt">#REF!</definedName>
    <definedName name="wettt_1" localSheetId="25">#REF!</definedName>
    <definedName name="wettt_1" localSheetId="36">#REF!</definedName>
    <definedName name="wettt_1" localSheetId="1">#REF!</definedName>
    <definedName name="wettt_1" localSheetId="3">#REF!</definedName>
    <definedName name="wettt_1" localSheetId="13">#REF!</definedName>
    <definedName name="wettt_1">#REF!</definedName>
    <definedName name="wetwretd" localSheetId="25">#REF!</definedName>
    <definedName name="wetwretd" localSheetId="36">#REF!</definedName>
    <definedName name="wetwretd" localSheetId="2" hidden="1">{"via1",#N/A,TRUE,"general";"via2",#N/A,TRUE,"general";"via3",#N/A,TRUE,"general"}</definedName>
    <definedName name="wetwretd" localSheetId="1">#REF!</definedName>
    <definedName name="wetwretd" localSheetId="3">#REF!</definedName>
    <definedName name="wetwretd" localSheetId="13">#REF!</definedName>
    <definedName name="wetwretd">#REF!</definedName>
    <definedName name="wetwretd_1" localSheetId="25">#REF!</definedName>
    <definedName name="wetwretd_1" localSheetId="36">#REF!</definedName>
    <definedName name="wetwretd_1" localSheetId="1">#REF!</definedName>
    <definedName name="wetwretd_1" localSheetId="3">#REF!</definedName>
    <definedName name="wetwretd_1" localSheetId="13">#REF!</definedName>
    <definedName name="wetwretd_1">#REF!</definedName>
    <definedName name="wew" localSheetId="25">#REF!</definedName>
    <definedName name="wew" localSheetId="36">#REF!</definedName>
    <definedName name="wew" localSheetId="2" hidden="1">{"via1",#N/A,TRUE,"general";"via2",#N/A,TRUE,"general";"via3",#N/A,TRUE,"general"}</definedName>
    <definedName name="wew" localSheetId="1">#REF!</definedName>
    <definedName name="wew" localSheetId="3">#REF!</definedName>
    <definedName name="wew" localSheetId="13">#REF!</definedName>
    <definedName name="wew">#REF!</definedName>
    <definedName name="wew_1" localSheetId="25">#REF!</definedName>
    <definedName name="wew_1" localSheetId="36">#REF!</definedName>
    <definedName name="wew_1" localSheetId="1">#REF!</definedName>
    <definedName name="wew_1" localSheetId="3">#REF!</definedName>
    <definedName name="wew_1" localSheetId="13">#REF!</definedName>
    <definedName name="wew_1">#REF!</definedName>
    <definedName name="wffag" localSheetId="25">#REF!</definedName>
    <definedName name="wffag" localSheetId="36">#REF!</definedName>
    <definedName name="wffag" localSheetId="2" hidden="1">{"via1",#N/A,TRUE,"general";"via2",#N/A,TRUE,"general";"via3",#N/A,TRUE,"general"}</definedName>
    <definedName name="wffag" localSheetId="1">#REF!</definedName>
    <definedName name="wffag" localSheetId="3">#REF!</definedName>
    <definedName name="wffag" localSheetId="13">#REF!</definedName>
    <definedName name="wffag">#REF!</definedName>
    <definedName name="wffag_1" localSheetId="25">#REF!</definedName>
    <definedName name="wffag_1" localSheetId="36">#REF!</definedName>
    <definedName name="wffag_1" localSheetId="1">#REF!</definedName>
    <definedName name="wffag_1" localSheetId="3">#REF!</definedName>
    <definedName name="wffag_1" localSheetId="13">#REF!</definedName>
    <definedName name="wffag_1">#REF!</definedName>
    <definedName name="WILSON" localSheetId="25">'[54]Res-Accide-10'!#REF!</definedName>
    <definedName name="WILSON" localSheetId="36">'[54]Res-Accide-10'!#REF!</definedName>
    <definedName name="WILSON" localSheetId="2">#REF!</definedName>
    <definedName name="WILSON" localSheetId="16">'[54]Res-Accide-10'!#REF!</definedName>
    <definedName name="WILSON">'[54]Res-Accide-10'!#REF!</definedName>
    <definedName name="wj" localSheetId="25">#REF!</definedName>
    <definedName name="wj" localSheetId="36">#REF!</definedName>
    <definedName name="wj" localSheetId="1">#REF!</definedName>
    <definedName name="wj" localSheetId="3">#REF!</definedName>
    <definedName name="wj" localSheetId="13">#REF!</definedName>
    <definedName name="wj" localSheetId="16">#REF!</definedName>
    <definedName name="wj">#REF!</definedName>
    <definedName name="wl" localSheetId="25">#REF!</definedName>
    <definedName name="wl" localSheetId="36">#REF!</definedName>
    <definedName name="wl" localSheetId="1">#REF!</definedName>
    <definedName name="wl" localSheetId="3">#REF!</definedName>
    <definedName name="wl" localSheetId="13">#REF!</definedName>
    <definedName name="wl">#REF!</definedName>
    <definedName name="WQEEWQ" localSheetId="25">#REF!</definedName>
    <definedName name="WQEEWQ" localSheetId="36">#REF!</definedName>
    <definedName name="WQEEWQ" localSheetId="2" hidden="1">{"TAB1",#N/A,TRUE,"GENERAL";"TAB2",#N/A,TRUE,"GENERAL";"TAB3",#N/A,TRUE,"GENERAL";"TAB4",#N/A,TRUE,"GENERAL";"TAB5",#N/A,TRUE,"GENERAL"}</definedName>
    <definedName name="WQEEWQ" localSheetId="1">#REF!</definedName>
    <definedName name="WQEEWQ" localSheetId="3">#REF!</definedName>
    <definedName name="WQEEWQ" localSheetId="13">#REF!</definedName>
    <definedName name="WQEEWQ">#REF!</definedName>
    <definedName name="WQEEWQ_1" localSheetId="25">#REF!</definedName>
    <definedName name="WQEEWQ_1" localSheetId="36">#REF!</definedName>
    <definedName name="WQEEWQ_1" localSheetId="1">#REF!</definedName>
    <definedName name="WQEEWQ_1" localSheetId="3">#REF!</definedName>
    <definedName name="WQEEWQ_1" localSheetId="13">#REF!</definedName>
    <definedName name="WQEEWQ_1">#REF!</definedName>
    <definedName name="wqfawefwqf" localSheetId="1" hidden="1">{"via1",#N/A,TRUE,"general";"via2",#N/A,TRUE,"general";"via3",#N/A,TRUE,"general"}</definedName>
    <definedName name="wqfawefwqf" localSheetId="3" hidden="1">{"via1",#N/A,TRUE,"general";"via2",#N/A,TRUE,"general";"via3",#N/A,TRUE,"general"}</definedName>
    <definedName name="wqfawefwqf" hidden="1">{"via1",#N/A,TRUE,"general";"via2",#N/A,TRUE,"general";"via3",#N/A,TRUE,"general"}</definedName>
    <definedName name="wrn.ar." localSheetId="17" hidden="1">{#N/A,#N/A,TRUE,"CODIGO DEPENDENCIA"}</definedName>
    <definedName name="wrn.ar." localSheetId="18" hidden="1">{#N/A,#N/A,TRUE,"CODIGO DEPENDENCIA"}</definedName>
    <definedName name="wrn.ar." localSheetId="19" hidden="1">{#N/A,#N/A,TRUE,"CODIGO DEPENDENCIA"}</definedName>
    <definedName name="wrn.ar." localSheetId="14" hidden="1">{#N/A,#N/A,TRUE,"CODIGO DEPENDENCIA"}</definedName>
    <definedName name="wrn.ar." localSheetId="15" hidden="1">{#N/A,#N/A,TRUE,"CODIGO DEPENDENCIA"}</definedName>
    <definedName name="wrn.ar." localSheetId="1" hidden="1">{#N/A,#N/A,TRUE,"CODIGO DEPENDENCIA"}</definedName>
    <definedName name="wrn.ar." localSheetId="3" hidden="1">{#N/A,#N/A,TRUE,"CODIGO DEPENDENCIA"}</definedName>
    <definedName name="wrn.ar." localSheetId="13" hidden="1">{#N/A,#N/A,TRUE,"CODIGO DEPENDENCIA"}</definedName>
    <definedName name="wrn.ar." localSheetId="16" hidden="1">{#N/A,#N/A,TRUE,"CODIGO DEPENDENCIA"}</definedName>
    <definedName name="wrn.ar." hidden="1">{#N/A,#N/A,TRUE,"CODIGO DEPENDENCIA"}</definedName>
    <definedName name="wrn.ESTADO._.REHABILITACION." localSheetId="1" hidden="1">{"PRES REHAB ARM-PER POR ITEMS  KM A KM",#N/A,TRUE,"Rehabilitacion Arm-Per"}</definedName>
    <definedName name="wrn.ESTADO._.REHABILITACION." localSheetId="3" hidden="1">{"PRES REHAB ARM-PER POR ITEMS  KM A KM",#N/A,TRUE,"Rehabilitacion Arm-Per"}</definedName>
    <definedName name="wrn.ESTADO._.REHABILITACION." hidden="1">{"PRES REHAB ARM-PER POR ITEMS  KM A KM",#N/A,TRUE,"Rehabilitacion Arm-Per"}</definedName>
    <definedName name="wrn.Financial._.Statements." localSheetId="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3"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3"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5">#REF!</definedName>
    <definedName name="wrn.GENERAL." localSheetId="36">#REF!</definedName>
    <definedName name="wrn.GENERAL." localSheetId="2" hidden="1">{"TAB1",#N/A,TRUE,"GENERAL";"TAB2",#N/A,TRUE,"GENERAL";"TAB3",#N/A,TRUE,"GENERAL";"TAB4",#N/A,TRUE,"GENERAL";"TAB5",#N/A,TRUE,"GENERAL"}</definedName>
    <definedName name="wrn.GENERAL." localSheetId="1">#REF!</definedName>
    <definedName name="wrn.GENERAL." localSheetId="3">#REF!</definedName>
    <definedName name="wrn.GENERAL." localSheetId="13">#REF!</definedName>
    <definedName name="wrn.GENERAL." localSheetId="16" hidden="1">{"TAB1",#N/A,TRUE,"GENERAL";"TAB2",#N/A,TRUE,"GENERAL";"TAB3",#N/A,TRUE,"GENERAL";"TAB4",#N/A,TRUE,"GENERAL";"TAB5",#N/A,TRUE,"GENERAL"}</definedName>
    <definedName name="wrn.GENERAL.">#REF!</definedName>
    <definedName name="wrn.GENERAL._1" localSheetId="25">#REF!</definedName>
    <definedName name="wrn.GENERAL._1" localSheetId="36">#REF!</definedName>
    <definedName name="wrn.GENERAL._1" localSheetId="1">#REF!</definedName>
    <definedName name="wrn.GENERAL._1" localSheetId="3">#REF!</definedName>
    <definedName name="wrn.GENERAL._1" localSheetId="13">#REF!</definedName>
    <definedName name="wrn.GENERAL._1">#REF!</definedName>
    <definedName name="wrn.GERENCIA." localSheetId="2" hidden="1">{#N/A,#N/A,TRUE,"INGENIERIA";#N/A,#N/A,TRUE,"COMPRAS";#N/A,#N/A,TRUE,"DIRECCION";#N/A,#N/A,TRUE,"RESUMEN"}</definedName>
    <definedName name="wrn.GERENCIA." localSheetId="1" hidden="1">{#N/A,#N/A,TRUE,"INGENIERIA";#N/A,#N/A,TRUE,"COMPRAS";#N/A,#N/A,TRUE,"DIRECCION";#N/A,#N/A,TRUE,"RESUMEN"}</definedName>
    <definedName name="wrn.GERENCIA." localSheetId="3" hidden="1">{#N/A,#N/A,TRUE,"INGENIERIA";#N/A,#N/A,TRUE,"COMPRAS";#N/A,#N/A,TRUE,"DIRECCION";#N/A,#N/A,TRUE,"RESUMEN"}</definedName>
    <definedName name="wrn.GERENCIA." hidden="1">{#N/A,#N/A,TRUE,"INGENIERIA";#N/A,#N/A,TRUE,"COMPRAS";#N/A,#N/A,TRUE,"DIRECCION";#N/A,#N/A,TRUE,"RESUMEN"}</definedName>
    <definedName name="wrn.Restructuring._.Summaries." localSheetId="1" hidden="1">{#N/A,#N/A,TRUE,"Transaction Summary";#N/A,#N/A,TRUE,"Restructuring Sensitivities";#N/A,#N/A,TRUE,"DCF";#N/A,#N/A,TRUE,"IRR";#N/A,#N/A,TRUE,"Debt Capacity"}</definedName>
    <definedName name="wrn.Restructuring._.Summaries." localSheetId="3"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via." localSheetId="25">#REF!</definedName>
    <definedName name="wrn.via." localSheetId="36">#REF!</definedName>
    <definedName name="wrn.via." localSheetId="2" hidden="1">{"via1",#N/A,TRUE,"general";"via2",#N/A,TRUE,"general";"via3",#N/A,TRUE,"general"}</definedName>
    <definedName name="wrn.via." localSheetId="1">#REF!</definedName>
    <definedName name="wrn.via." localSheetId="3">#REF!</definedName>
    <definedName name="wrn.via." localSheetId="13">#REF!</definedName>
    <definedName name="wrn.via." localSheetId="16" hidden="1">{"via1",#N/A,TRUE,"general";"via2",#N/A,TRUE,"general";"via3",#N/A,TRUE,"general"}</definedName>
    <definedName name="wrn.via.">#REF!</definedName>
    <definedName name="wrn.via._1" localSheetId="25">#REF!</definedName>
    <definedName name="wrn.via._1" localSheetId="36">#REF!</definedName>
    <definedName name="wrn.via._1" localSheetId="1">#REF!</definedName>
    <definedName name="wrn.via._1" localSheetId="3">#REF!</definedName>
    <definedName name="wrn.via._1" localSheetId="13">#REF!</definedName>
    <definedName name="wrn.via._1">#REF!</definedName>
    <definedName name="ws" localSheetId="25">#REF!</definedName>
    <definedName name="ws" localSheetId="36">#REF!</definedName>
    <definedName name="ws" localSheetId="2">#REF!</definedName>
    <definedName name="ws" localSheetId="1">#REF!</definedName>
    <definedName name="ws" localSheetId="3">#REF!</definedName>
    <definedName name="ws" localSheetId="13">#REF!</definedName>
    <definedName name="ws" localSheetId="16">#REF!</definedName>
    <definedName name="ws">#REF!</definedName>
    <definedName name="WSERWEER" localSheetId="25">'[123]COSTOS OFICINA'!#REF!</definedName>
    <definedName name="WSERWEER" localSheetId="36">'[123]COSTOS OFICINA'!#REF!</definedName>
    <definedName name="WSERWEER" localSheetId="16">'[123]COSTOS OFICINA'!#REF!</definedName>
    <definedName name="WSERWEER">'[123]COSTOS OFICINA'!#REF!</definedName>
    <definedName name="wsnhed" localSheetId="25">#REF!</definedName>
    <definedName name="wsnhed" localSheetId="36">#REF!</definedName>
    <definedName name="wsnhed" localSheetId="2" hidden="1">{"via1",#N/A,TRUE,"general";"via2",#N/A,TRUE,"general";"via3",#N/A,TRUE,"general"}</definedName>
    <definedName name="wsnhed" localSheetId="1">#REF!</definedName>
    <definedName name="wsnhed" localSheetId="3">#REF!</definedName>
    <definedName name="wsnhed" localSheetId="13">#REF!</definedName>
    <definedName name="wsnhed">#REF!</definedName>
    <definedName name="wsnhed_1" localSheetId="25">#REF!</definedName>
    <definedName name="wsnhed_1" localSheetId="36">#REF!</definedName>
    <definedName name="wsnhed_1" localSheetId="1">#REF!</definedName>
    <definedName name="wsnhed_1" localSheetId="3">#REF!</definedName>
    <definedName name="wsnhed_1" localSheetId="13">#REF!</definedName>
    <definedName name="wsnhed_1">#REF!</definedName>
    <definedName name="wswswsqa" localSheetId="25">#REF!</definedName>
    <definedName name="wswswsqa" localSheetId="36">#REF!</definedName>
    <definedName name="wswswsqa" localSheetId="2" hidden="1">{"via1",#N/A,TRUE,"general";"via2",#N/A,TRUE,"general";"via3",#N/A,TRUE,"general"}</definedName>
    <definedName name="wswswsqa" localSheetId="1">#REF!</definedName>
    <definedName name="wswswsqa" localSheetId="3">#REF!</definedName>
    <definedName name="wswswsqa" localSheetId="13">#REF!</definedName>
    <definedName name="wswswsqa">#REF!</definedName>
    <definedName name="wswswsqa_1" localSheetId="25">#REF!</definedName>
    <definedName name="wswswsqa_1" localSheetId="36">#REF!</definedName>
    <definedName name="wswswsqa_1" localSheetId="1">#REF!</definedName>
    <definedName name="wswswsqa_1" localSheetId="3">#REF!</definedName>
    <definedName name="wswswsqa_1" localSheetId="13">#REF!</definedName>
    <definedName name="wswswsqa_1">#REF!</definedName>
    <definedName name="wtt" localSheetId="25">#REF!</definedName>
    <definedName name="wtt" localSheetId="36">#REF!</definedName>
    <definedName name="wtt" localSheetId="2" hidden="1">{"TAB1",#N/A,TRUE,"GENERAL";"TAB2",#N/A,TRUE,"GENERAL";"TAB3",#N/A,TRUE,"GENERAL";"TAB4",#N/A,TRUE,"GENERAL";"TAB5",#N/A,TRUE,"GENERAL"}</definedName>
    <definedName name="wtt" localSheetId="1">#REF!</definedName>
    <definedName name="wtt" localSheetId="3">#REF!</definedName>
    <definedName name="wtt" localSheetId="13">#REF!</definedName>
    <definedName name="wtt">#REF!</definedName>
    <definedName name="wtt_1" localSheetId="25">#REF!</definedName>
    <definedName name="wtt_1" localSheetId="36">#REF!</definedName>
    <definedName name="wtt_1" localSheetId="1">#REF!</definedName>
    <definedName name="wtt_1" localSheetId="3">#REF!</definedName>
    <definedName name="wtt_1" localSheetId="13">#REF!</definedName>
    <definedName name="wtt_1">#REF!</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 localSheetId="16"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5">#REF!</definedName>
    <definedName name="ww" localSheetId="36">#REF!</definedName>
    <definedName name="ww" localSheetId="2">#REF!</definedName>
    <definedName name="ww" localSheetId="1">#REF!</definedName>
    <definedName name="ww" localSheetId="3">#REF!</definedName>
    <definedName name="ww" localSheetId="13">#REF!</definedName>
    <definedName name="ww" localSheetId="16">#REF!</definedName>
    <definedName name="ww">#REF!</definedName>
    <definedName name="wwded3" localSheetId="25">#REF!</definedName>
    <definedName name="wwded3" localSheetId="36">#REF!</definedName>
    <definedName name="wwded3" localSheetId="2" hidden="1">{"via1",#N/A,TRUE,"general";"via2",#N/A,TRUE,"general";"via3",#N/A,TRUE,"general"}</definedName>
    <definedName name="wwded3" localSheetId="1">#REF!</definedName>
    <definedName name="wwded3" localSheetId="3">#REF!</definedName>
    <definedName name="wwded3" localSheetId="13">#REF!</definedName>
    <definedName name="wwded3">#REF!</definedName>
    <definedName name="wwded3_1" localSheetId="25">#REF!</definedName>
    <definedName name="wwded3_1" localSheetId="36">#REF!</definedName>
    <definedName name="wwded3_1" localSheetId="1">#REF!</definedName>
    <definedName name="wwded3_1" localSheetId="3">#REF!</definedName>
    <definedName name="wwded3_1" localSheetId="13">#REF!</definedName>
    <definedName name="wwded3_1">#REF!</definedName>
    <definedName name="www" localSheetId="25">#REF!</definedName>
    <definedName name="www" localSheetId="36">#REF!</definedName>
    <definedName name="wWW" localSheetId="2">#REF!</definedName>
    <definedName name="www" localSheetId="1">#REF!</definedName>
    <definedName name="www" localSheetId="3">#REF!</definedName>
    <definedName name="www" localSheetId="13">#REF!</definedName>
    <definedName name="www">#REF!</definedName>
    <definedName name="wwww" localSheetId="2">#REF!</definedName>
    <definedName name="WWWW" localSheetId="16" hidden="1">#REF!</definedName>
    <definedName name="wwww">[147]INDICE!#REF!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25">#REF!</definedName>
    <definedName name="wwwwe" localSheetId="36">#REF!</definedName>
    <definedName name="wwwwe" localSheetId="2" hidden="1">{"TAB1",#N/A,TRUE,"GENERAL";"TAB2",#N/A,TRUE,"GENERAL";"TAB3",#N/A,TRUE,"GENERAL";"TAB4",#N/A,TRUE,"GENERAL";"TAB5",#N/A,TRUE,"GENERAL"}</definedName>
    <definedName name="wwwwe" localSheetId="1">#REF!</definedName>
    <definedName name="wwwwe" localSheetId="3">#REF!</definedName>
    <definedName name="wwwwe" localSheetId="13">#REF!</definedName>
    <definedName name="wwwwe">#REF!</definedName>
    <definedName name="wwwwe_1" localSheetId="25">#REF!</definedName>
    <definedName name="wwwwe_1" localSheetId="36">#REF!</definedName>
    <definedName name="wwwwe_1" localSheetId="1">#REF!</definedName>
    <definedName name="wwwwe_1" localSheetId="3">#REF!</definedName>
    <definedName name="wwwwe_1" localSheetId="13">#REF!</definedName>
    <definedName name="wwwwe_1">#REF!</definedName>
    <definedName name="wwwwwww">#REF!</definedName>
    <definedName name="wyty" localSheetId="25">#REF!</definedName>
    <definedName name="wyty" localSheetId="36">#REF!</definedName>
    <definedName name="wyty" localSheetId="2" hidden="1">{"via1",#N/A,TRUE,"general";"via2",#N/A,TRUE,"general";"via3",#N/A,TRUE,"general"}</definedName>
    <definedName name="wyty" localSheetId="1">#REF!</definedName>
    <definedName name="wyty" localSheetId="3">#REF!</definedName>
    <definedName name="wyty" localSheetId="13">#REF!</definedName>
    <definedName name="wyty">#REF!</definedName>
    <definedName name="wyty_1" localSheetId="25">#REF!</definedName>
    <definedName name="wyty_1" localSheetId="36">#REF!</definedName>
    <definedName name="wyty_1" localSheetId="1">#REF!</definedName>
    <definedName name="wyty_1" localSheetId="3">#REF!</definedName>
    <definedName name="wyty_1" localSheetId="13">#REF!</definedName>
    <definedName name="wyty_1">#REF!</definedName>
    <definedName name="x" localSheetId="25">#REF!</definedName>
    <definedName name="x" localSheetId="36">#REF!</definedName>
    <definedName name="x" localSheetId="2">#REF!</definedName>
    <definedName name="x" localSheetId="1">#REF!</definedName>
    <definedName name="x" localSheetId="3">#REF!</definedName>
    <definedName name="x" localSheetId="13">#REF!</definedName>
    <definedName name="x" localSheetId="16">#REF!</definedName>
    <definedName name="x">#REF!</definedName>
    <definedName name="xb" localSheetId="25">#REF!</definedName>
    <definedName name="xb" localSheetId="36">#REF!</definedName>
    <definedName name="xb" localSheetId="2">#REF!</definedName>
    <definedName name="xb" localSheetId="1">#REF!</definedName>
    <definedName name="xb" localSheetId="3">#REF!</definedName>
    <definedName name="xb" localSheetId="13">#REF!</definedName>
    <definedName name="xb">#REF!</definedName>
    <definedName name="xcbvbs" localSheetId="25">#REF!</definedName>
    <definedName name="xcbvbs" localSheetId="36">#REF!</definedName>
    <definedName name="xcbvbs" localSheetId="2" hidden="1">{"TAB1",#N/A,TRUE,"GENERAL";"TAB2",#N/A,TRUE,"GENERAL";"TAB3",#N/A,TRUE,"GENERAL";"TAB4",#N/A,TRUE,"GENERAL";"TAB5",#N/A,TRUE,"GENERAL"}</definedName>
    <definedName name="xcbvbs" localSheetId="1">#REF!</definedName>
    <definedName name="xcbvbs" localSheetId="3">#REF!</definedName>
    <definedName name="xcbvbs" localSheetId="13">#REF!</definedName>
    <definedName name="xcbvbs">#REF!</definedName>
    <definedName name="xcbvbs_1" localSheetId="25">#REF!</definedName>
    <definedName name="xcbvbs_1" localSheetId="36">#REF!</definedName>
    <definedName name="xcbvbs_1" localSheetId="1">#REF!</definedName>
    <definedName name="xcbvbs_1" localSheetId="3">#REF!</definedName>
    <definedName name="xcbvbs_1" localSheetId="13">#REF!</definedName>
    <definedName name="xcbvbs_1">#REF!</definedName>
    <definedName name="XCVVXC">#REF!</definedName>
    <definedName name="xfcgjh">#REF!</definedName>
    <definedName name="XMesCalidades" localSheetId="25">#REF!</definedName>
    <definedName name="XMesCalidades" localSheetId="36">#REF!</definedName>
    <definedName name="XMesCalidades" localSheetId="17">#REF!</definedName>
    <definedName name="XMesCalidades" localSheetId="18">#REF!</definedName>
    <definedName name="XMesCalidades" localSheetId="1">#REF!</definedName>
    <definedName name="XMesCalidades" localSheetId="3">#REF!</definedName>
    <definedName name="XMesCalidades" localSheetId="13">#REF!</definedName>
    <definedName name="XMesCalidades">#REF!</definedName>
    <definedName name="XMesNoFacturables" localSheetId="25">#REF!</definedName>
    <definedName name="XMesNoFacturables" localSheetId="36">#REF!</definedName>
    <definedName name="XMesNoFacturables" localSheetId="17">#REF!</definedName>
    <definedName name="XMesNoFacturables" localSheetId="18">#REF!</definedName>
    <definedName name="XMesNoFacturables" localSheetId="1">#REF!</definedName>
    <definedName name="XMesNoFacturables" localSheetId="3">#REF!</definedName>
    <definedName name="XMesNoFacturables" localSheetId="13">#REF!</definedName>
    <definedName name="XMesNoFacturables">#REF!</definedName>
    <definedName name="XMesPersonalPromedio" localSheetId="25">#REF!</definedName>
    <definedName name="XMesPersonalPromedio" localSheetId="36">#REF!</definedName>
    <definedName name="XMesPersonalPromedio" localSheetId="17">#REF!</definedName>
    <definedName name="XMesPersonalPromedio" localSheetId="18">#REF!</definedName>
    <definedName name="XMesPersonalPromedio" localSheetId="1">#REF!</definedName>
    <definedName name="XMesPersonalPromedio" localSheetId="3">#REF!</definedName>
    <definedName name="XMesPersonalPromedio" localSheetId="13">#REF!</definedName>
    <definedName name="XMesPersonalPromedio">#REF!</definedName>
    <definedName name="XMesProfesionales" localSheetId="25">#REF!</definedName>
    <definedName name="XMesProfesionales" localSheetId="36">#REF!</definedName>
    <definedName name="XMesProfesionales" localSheetId="17">#REF!</definedName>
    <definedName name="XMesProfesionales" localSheetId="18">#REF!</definedName>
    <definedName name="XMesProfesionales" localSheetId="1">#REF!</definedName>
    <definedName name="XMesProfesionales" localSheetId="3">#REF!</definedName>
    <definedName name="XMesProfesionales" localSheetId="13">#REF!</definedName>
    <definedName name="XMesProfesionales">#REF!</definedName>
    <definedName name="XMesTecnicos" localSheetId="25">#REF!</definedName>
    <definedName name="XMesTecnicos" localSheetId="36">#REF!</definedName>
    <definedName name="XMesTecnicos" localSheetId="17">#REF!</definedName>
    <definedName name="XMesTecnicos" localSheetId="18">#REF!</definedName>
    <definedName name="XMesTecnicos" localSheetId="1">#REF!</definedName>
    <definedName name="XMesTecnicos" localSheetId="3">#REF!</definedName>
    <definedName name="XMesTecnicos" localSheetId="13">#REF!</definedName>
    <definedName name="XMesTecnicos">#REF!</definedName>
    <definedName name="xo" localSheetId="25">#REF!</definedName>
    <definedName name="xo" localSheetId="36">#REF!</definedName>
    <definedName name="xo" localSheetId="2">#REF!</definedName>
    <definedName name="xo" localSheetId="1">#REF!</definedName>
    <definedName name="xo" localSheetId="3">#REF!</definedName>
    <definedName name="xo" localSheetId="13">#REF!</definedName>
    <definedName name="xo">#REF!</definedName>
    <definedName name="XSCSC">#REF!</definedName>
    <definedName name="xsxs" localSheetId="25">#REF!</definedName>
    <definedName name="xsxs" localSheetId="36">#REF!</definedName>
    <definedName name="xsxs" localSheetId="2" hidden="1">{"TAB1",#N/A,TRUE,"GENERAL";"TAB2",#N/A,TRUE,"GENERAL";"TAB3",#N/A,TRUE,"GENERAL";"TAB4",#N/A,TRUE,"GENERAL";"TAB5",#N/A,TRUE,"GENERAL"}</definedName>
    <definedName name="xsxs" localSheetId="1">#REF!</definedName>
    <definedName name="xsxs" localSheetId="3">#REF!</definedName>
    <definedName name="xsxs" localSheetId="13">#REF!</definedName>
    <definedName name="xsxs">#REF!</definedName>
    <definedName name="xsxs_1" localSheetId="25">#REF!</definedName>
    <definedName name="xsxs_1" localSheetId="36">#REF!</definedName>
    <definedName name="xsxs_1" localSheetId="1">#REF!</definedName>
    <definedName name="xsxs_1" localSheetId="3">#REF!</definedName>
    <definedName name="xsxs_1" localSheetId="13">#REF!</definedName>
    <definedName name="xsxs_1">#REF!</definedName>
    <definedName name="xx" localSheetId="2">#REF!</definedName>
    <definedName name="xx" localSheetId="16">#REF!</definedName>
    <definedName name="xx">[184]PERSONAL!$D$10</definedName>
    <definedName name="xxfg" localSheetId="25">#REF!</definedName>
    <definedName name="xxfg" localSheetId="36">#REF!</definedName>
    <definedName name="xxfg" localSheetId="2" hidden="1">{"via1",#N/A,TRUE,"general";"via2",#N/A,TRUE,"general";"via3",#N/A,TRUE,"general"}</definedName>
    <definedName name="xxfg" localSheetId="1">#REF!</definedName>
    <definedName name="xxfg" localSheetId="3">#REF!</definedName>
    <definedName name="xxfg" localSheetId="13">#REF!</definedName>
    <definedName name="xxfg">#REF!</definedName>
    <definedName name="xxfg_1" localSheetId="25">#REF!</definedName>
    <definedName name="xxfg_1" localSheetId="36">#REF!</definedName>
    <definedName name="xxfg_1" localSheetId="1">#REF!</definedName>
    <definedName name="xxfg_1" localSheetId="3">#REF!</definedName>
    <definedName name="xxfg_1" localSheetId="13">#REF!</definedName>
    <definedName name="xxfg_1">#REF!</definedName>
    <definedName name="xxx" localSheetId="25">#REF!</definedName>
    <definedName name="xxx" localSheetId="36">#REF!</definedName>
    <definedName name="XXX" localSheetId="2">#REF!</definedName>
    <definedName name="xxx" localSheetId="1">#REF!</definedName>
    <definedName name="xxx" localSheetId="3">#REF!</definedName>
    <definedName name="xxx" localSheetId="13">#REF!</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X"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5">#REF!</definedName>
    <definedName name="xxxxxds" localSheetId="36">#REF!</definedName>
    <definedName name="xxxxxds" localSheetId="2" hidden="1">{"via1",#N/A,TRUE,"general";"via2",#N/A,TRUE,"general";"via3",#N/A,TRUE,"general"}</definedName>
    <definedName name="xxxxxds" localSheetId="1">#REF!</definedName>
    <definedName name="xxxxxds" localSheetId="3">#REF!</definedName>
    <definedName name="xxxxxds" localSheetId="13">#REF!</definedName>
    <definedName name="xxxxxds">#REF!</definedName>
    <definedName name="xxxxxds_1" localSheetId="25">#REF!</definedName>
    <definedName name="xxxxxds_1" localSheetId="36">#REF!</definedName>
    <definedName name="xxxxxds_1" localSheetId="1">#REF!</definedName>
    <definedName name="xxxxxds_1" localSheetId="3">#REF!</definedName>
    <definedName name="xxxxxds_1" localSheetId="13">#REF!</definedName>
    <definedName name="xxxxxds_1">#REF!</definedName>
    <definedName name="XXXXXX" localSheetId="1" hidden="1">{#N/A,#N/A,TRUE,"INGENIERIA";#N/A,#N/A,TRUE,"COMPRAS";#N/A,#N/A,TRUE,"DIRECCION";#N/A,#N/A,TRUE,"RESUMEN"}</definedName>
    <definedName name="XXXXXX" localSheetId="3" hidden="1">{#N/A,#N/A,TRUE,"INGENIERIA";#N/A,#N/A,TRUE,"COMPRAS";#N/A,#N/A,TRUE,"DIRECCION";#N/A,#N/A,TRUE,"RESUMEN"}</definedName>
    <definedName name="XXXXXX" hidden="1">{#N/A,#N/A,TRUE,"INGENIERIA";#N/A,#N/A,TRUE,"COMPRAS";#N/A,#N/A,TRUE,"DIRECCION";#N/A,#N/A,TRUE,"RESUMEN"}</definedName>
    <definedName name="XXXXXXXXXX" localSheetId="25">#REF!</definedName>
    <definedName name="XXXXXXXXXX" localSheetId="36">#REF!</definedName>
    <definedName name="XXXXXXXXXX" localSheetId="1">#REF!</definedName>
    <definedName name="XXXXXXXXXX" localSheetId="3">#REF!</definedName>
    <definedName name="XXXXXXXXXX" localSheetId="13">#REF!</definedName>
    <definedName name="XXXXXXXXXX" localSheetId="16">#REF!</definedName>
    <definedName name="XXXXXXXXXX">#REF!</definedName>
    <definedName name="xxxxxxxxxx29" localSheetId="25">#REF!</definedName>
    <definedName name="xxxxxxxxxx29" localSheetId="36">#REF!</definedName>
    <definedName name="xxxxxxxxxx29" localSheetId="2" hidden="1">{"via1",#N/A,TRUE,"general";"via2",#N/A,TRUE,"general";"via3",#N/A,TRUE,"general"}</definedName>
    <definedName name="xxxxxxxxxx29" localSheetId="1">#REF!</definedName>
    <definedName name="xxxxxxxxxx29" localSheetId="3">#REF!</definedName>
    <definedName name="xxxxxxxxxx29" localSheetId="13">#REF!</definedName>
    <definedName name="xxxxxxxxxx29">#REF!</definedName>
    <definedName name="xxxxxxxxxx29_1" localSheetId="25">#REF!</definedName>
    <definedName name="xxxxxxxxxx29_1" localSheetId="36">#REF!</definedName>
    <definedName name="xxxxxxxxxx29_1" localSheetId="1">#REF!</definedName>
    <definedName name="xxxxxxxxxx29_1" localSheetId="3">#REF!</definedName>
    <definedName name="xxxxxxxxxx29_1" localSheetId="13">#REF!</definedName>
    <definedName name="xxxxxxxxxx29_1">#REF!</definedName>
    <definedName name="XXXXXXXXXXXX" localSheetId="25">#REF!</definedName>
    <definedName name="XXXXXXXXXXXX" localSheetId="36">#REF!</definedName>
    <definedName name="XXXXXXXXXXXX" localSheetId="1">#REF!</definedName>
    <definedName name="XXXXXXXXXXXX" localSheetId="3">#REF!</definedName>
    <definedName name="XXXXXXXXXXXX" localSheetId="13">#REF!</definedName>
    <definedName name="XXXXXXXXXXXX">#REF!</definedName>
    <definedName name="xyz" hidden="1">#REF!</definedName>
    <definedName name="XZXZV" localSheetId="25">#REF!</definedName>
    <definedName name="XZXZV" localSheetId="36">#REF!</definedName>
    <definedName name="XZXZV" localSheetId="2" hidden="1">{"via1",#N/A,TRUE,"general";"via2",#N/A,TRUE,"general";"via3",#N/A,TRUE,"general"}</definedName>
    <definedName name="XZXZV" localSheetId="1">#REF!</definedName>
    <definedName name="XZXZV" localSheetId="3">#REF!</definedName>
    <definedName name="XZXZV" localSheetId="13">#REF!</definedName>
    <definedName name="XZXZV">#REF!</definedName>
    <definedName name="XZXZV_1" localSheetId="25">#REF!</definedName>
    <definedName name="XZXZV_1" localSheetId="36">#REF!</definedName>
    <definedName name="XZXZV_1" localSheetId="1">#REF!</definedName>
    <definedName name="XZXZV_1" localSheetId="3">#REF!</definedName>
    <definedName name="XZXZV_1" localSheetId="13">#REF!</definedName>
    <definedName name="XZXZV_1">#REF!</definedName>
    <definedName name="y" localSheetId="25">#REF!</definedName>
    <definedName name="y" localSheetId="36">#REF!</definedName>
    <definedName name="y" localSheetId="1">#REF!</definedName>
    <definedName name="y" localSheetId="3">#REF!</definedName>
    <definedName name="y" localSheetId="13">#REF!</definedName>
    <definedName name="y">#REF!</definedName>
    <definedName name="y6y6" localSheetId="25">#REF!</definedName>
    <definedName name="y6y6" localSheetId="36">#REF!</definedName>
    <definedName name="y6y6" localSheetId="2" hidden="1">{"via1",#N/A,TRUE,"general";"via2",#N/A,TRUE,"general";"via3",#N/A,TRUE,"general"}</definedName>
    <definedName name="y6y6" localSheetId="1">#REF!</definedName>
    <definedName name="y6y6" localSheetId="3">#REF!</definedName>
    <definedName name="y6y6" localSheetId="13">#REF!</definedName>
    <definedName name="y6y6">#REF!</definedName>
    <definedName name="y6y6_1" localSheetId="25">#REF!</definedName>
    <definedName name="y6y6_1" localSheetId="36">#REF!</definedName>
    <definedName name="y6y6_1" localSheetId="1">#REF!</definedName>
    <definedName name="y6y6_1" localSheetId="3">#REF!</definedName>
    <definedName name="y6y6_1" localSheetId="13">#REF!</definedName>
    <definedName name="y6y6_1">#REF!</definedName>
    <definedName name="YEE__D__10__X_6" localSheetId="25">#REF!</definedName>
    <definedName name="YEE__D__10__X_6" localSheetId="36">#REF!</definedName>
    <definedName name="YEE__D__10__X_6" localSheetId="1">#REF!</definedName>
    <definedName name="YEE__D__10__X_6" localSheetId="3">#REF!</definedName>
    <definedName name="YEE__D__10__X_6" localSheetId="13">#REF!</definedName>
    <definedName name="YEE__D__10__X_6">#REF!</definedName>
    <definedName name="YEE__D__14__X_6" localSheetId="25">#REF!</definedName>
    <definedName name="YEE__D__14__X_6" localSheetId="36">#REF!</definedName>
    <definedName name="YEE__D__14__X_6" localSheetId="1">#REF!</definedName>
    <definedName name="YEE__D__14__X_6" localSheetId="3">#REF!</definedName>
    <definedName name="YEE__D__14__X_6" localSheetId="13">#REF!</definedName>
    <definedName name="YEE__D__14__X_6">#REF!</definedName>
    <definedName name="yery" localSheetId="25">#REF!</definedName>
    <definedName name="yery" localSheetId="36">#REF!</definedName>
    <definedName name="yery" localSheetId="2" hidden="1">{"via1",#N/A,TRUE,"general";"via2",#N/A,TRUE,"general";"via3",#N/A,TRUE,"general"}</definedName>
    <definedName name="yery" localSheetId="1">#REF!</definedName>
    <definedName name="yery" localSheetId="3">#REF!</definedName>
    <definedName name="yery" localSheetId="13">#REF!</definedName>
    <definedName name="yery">#REF!</definedName>
    <definedName name="yery_1" localSheetId="25">#REF!</definedName>
    <definedName name="yery_1" localSheetId="36">#REF!</definedName>
    <definedName name="yery_1" localSheetId="1">#REF!</definedName>
    <definedName name="yery_1" localSheetId="3">#REF!</definedName>
    <definedName name="yery_1" localSheetId="13">#REF!</definedName>
    <definedName name="yery_1">#REF!</definedName>
    <definedName name="YGUYGH">#REF!</definedName>
    <definedName name="yhy" localSheetId="25">#REF!</definedName>
    <definedName name="yhy" localSheetId="36">#REF!</definedName>
    <definedName name="yhy" localSheetId="2" hidden="1">{"TAB1",#N/A,TRUE,"GENERAL";"TAB2",#N/A,TRUE,"GENERAL";"TAB3",#N/A,TRUE,"GENERAL";"TAB4",#N/A,TRUE,"GENERAL";"TAB5",#N/A,TRUE,"GENERAL"}</definedName>
    <definedName name="yhy" localSheetId="1">#REF!</definedName>
    <definedName name="yhy" localSheetId="3">#REF!</definedName>
    <definedName name="yhy" localSheetId="13">#REF!</definedName>
    <definedName name="yhy">#REF!</definedName>
    <definedName name="yhy_1" localSheetId="25">#REF!</definedName>
    <definedName name="yhy_1" localSheetId="36">#REF!</definedName>
    <definedName name="yhy_1" localSheetId="1">#REF!</definedName>
    <definedName name="yhy_1" localSheetId="3">#REF!</definedName>
    <definedName name="yhy_1" localSheetId="13">#REF!</definedName>
    <definedName name="yhy_1">#REF!</definedName>
    <definedName name="yjyj" localSheetId="25">#REF!</definedName>
    <definedName name="yjyj" localSheetId="36">#REF!</definedName>
    <definedName name="yjyj" localSheetId="2" hidden="1">{"TAB1",#N/A,TRUE,"GENERAL";"TAB2",#N/A,TRUE,"GENERAL";"TAB3",#N/A,TRUE,"GENERAL";"TAB4",#N/A,TRUE,"GENERAL";"TAB5",#N/A,TRUE,"GENERAL"}</definedName>
    <definedName name="yjyj" localSheetId="1">#REF!</definedName>
    <definedName name="yjyj" localSheetId="3">#REF!</definedName>
    <definedName name="yjyj" localSheetId="13">#REF!</definedName>
    <definedName name="yjyj">#REF!</definedName>
    <definedName name="yjyj_1" localSheetId="25">#REF!</definedName>
    <definedName name="yjyj_1" localSheetId="36">#REF!</definedName>
    <definedName name="yjyj_1" localSheetId="1">#REF!</definedName>
    <definedName name="yjyj_1" localSheetId="3">#REF!</definedName>
    <definedName name="yjyj_1" localSheetId="13">#REF!</definedName>
    <definedName name="yjyj_1">#REF!</definedName>
    <definedName name="yn" localSheetId="25">#REF!</definedName>
    <definedName name="yn" localSheetId="36">#REF!</definedName>
    <definedName name="yn" localSheetId="2">#REF!</definedName>
    <definedName name="yn" localSheetId="1">#REF!</definedName>
    <definedName name="yn" localSheetId="3">#REF!</definedName>
    <definedName name="yn" localSheetId="13">#REF!</definedName>
    <definedName name="yn">#REF!</definedName>
    <definedName name="yrey" localSheetId="25">#REF!</definedName>
    <definedName name="yrey" localSheetId="36">#REF!</definedName>
    <definedName name="yrey" localSheetId="2" hidden="1">{"via1",#N/A,TRUE,"general";"via2",#N/A,TRUE,"general";"via3",#N/A,TRUE,"general"}</definedName>
    <definedName name="yrey" localSheetId="1">#REF!</definedName>
    <definedName name="yrey" localSheetId="3">#REF!</definedName>
    <definedName name="yrey" localSheetId="13">#REF!</definedName>
    <definedName name="yrey">#REF!</definedName>
    <definedName name="yrey_1" localSheetId="25">#REF!</definedName>
    <definedName name="yrey_1" localSheetId="36">#REF!</definedName>
    <definedName name="yrey_1" localSheetId="1">#REF!</definedName>
    <definedName name="yrey_1" localSheetId="3">#REF!</definedName>
    <definedName name="yrey_1" localSheetId="13">#REF!</definedName>
    <definedName name="yrey_1">#REF!</definedName>
    <definedName name="yry" localSheetId="25">#REF!</definedName>
    <definedName name="yry" localSheetId="36">#REF!</definedName>
    <definedName name="yry" localSheetId="2" hidden="1">{"via1",#N/A,TRUE,"general";"via2",#N/A,TRUE,"general";"via3",#N/A,TRUE,"general"}</definedName>
    <definedName name="yry" localSheetId="1">#REF!</definedName>
    <definedName name="yry" localSheetId="3">#REF!</definedName>
    <definedName name="yry" localSheetId="13">#REF!</definedName>
    <definedName name="yry">#REF!</definedName>
    <definedName name="yry_1" localSheetId="25">#REF!</definedName>
    <definedName name="yry_1" localSheetId="36">#REF!</definedName>
    <definedName name="yry_1" localSheetId="1">#REF!</definedName>
    <definedName name="yry_1" localSheetId="3">#REF!</definedName>
    <definedName name="yry_1" localSheetId="13">#REF!</definedName>
    <definedName name="yry_1">#REF!</definedName>
    <definedName name="ytj" localSheetId="25">#REF!</definedName>
    <definedName name="ytj" localSheetId="36">#REF!</definedName>
    <definedName name="ytj" localSheetId="2" hidden="1">{"TAB1",#N/A,TRUE,"GENERAL";"TAB2",#N/A,TRUE,"GENERAL";"TAB3",#N/A,TRUE,"GENERAL";"TAB4",#N/A,TRUE,"GENERAL";"TAB5",#N/A,TRUE,"GENERAL"}</definedName>
    <definedName name="ytj" localSheetId="1">#REF!</definedName>
    <definedName name="ytj" localSheetId="3">#REF!</definedName>
    <definedName name="ytj" localSheetId="13">#REF!</definedName>
    <definedName name="ytj">#REF!</definedName>
    <definedName name="ytj_1" localSheetId="25">#REF!</definedName>
    <definedName name="ytj_1" localSheetId="36">#REF!</definedName>
    <definedName name="ytj_1" localSheetId="1">#REF!</definedName>
    <definedName name="ytj_1" localSheetId="3">#REF!</definedName>
    <definedName name="ytj_1" localSheetId="13">#REF!</definedName>
    <definedName name="ytj_1">#REF!</definedName>
    <definedName name="ytjt6" localSheetId="25">#REF!</definedName>
    <definedName name="ytjt6" localSheetId="36">#REF!</definedName>
    <definedName name="ytjt6" localSheetId="2" hidden="1">{"via1",#N/A,TRUE,"general";"via2",#N/A,TRUE,"general";"via3",#N/A,TRUE,"general"}</definedName>
    <definedName name="ytjt6" localSheetId="1">#REF!</definedName>
    <definedName name="ytjt6" localSheetId="3">#REF!</definedName>
    <definedName name="ytjt6" localSheetId="13">#REF!</definedName>
    <definedName name="ytjt6">#REF!</definedName>
    <definedName name="ytjt6_1" localSheetId="25">#REF!</definedName>
    <definedName name="ytjt6_1" localSheetId="36">#REF!</definedName>
    <definedName name="ytjt6_1" localSheetId="1">#REF!</definedName>
    <definedName name="ytjt6_1" localSheetId="3">#REF!</definedName>
    <definedName name="ytjt6_1" localSheetId="13">#REF!</definedName>
    <definedName name="ytjt6_1">#REF!</definedName>
    <definedName name="ytrwyr" localSheetId="25">#REF!</definedName>
    <definedName name="ytrwyr" localSheetId="36">#REF!</definedName>
    <definedName name="ytrwyr" localSheetId="2" hidden="1">{"TAB1",#N/A,TRUE,"GENERAL";"TAB2",#N/A,TRUE,"GENERAL";"TAB3",#N/A,TRUE,"GENERAL";"TAB4",#N/A,TRUE,"GENERAL";"TAB5",#N/A,TRUE,"GENERAL"}</definedName>
    <definedName name="ytrwyr" localSheetId="1">#REF!</definedName>
    <definedName name="ytrwyr" localSheetId="3">#REF!</definedName>
    <definedName name="ytrwyr" localSheetId="13">#REF!</definedName>
    <definedName name="ytrwyr">#REF!</definedName>
    <definedName name="ytrwyr_1" localSheetId="25">#REF!</definedName>
    <definedName name="ytrwyr_1" localSheetId="36">#REF!</definedName>
    <definedName name="ytrwyr_1" localSheetId="1">#REF!</definedName>
    <definedName name="ytrwyr_1" localSheetId="3">#REF!</definedName>
    <definedName name="ytrwyr_1" localSheetId="13">#REF!</definedName>
    <definedName name="ytrwyr_1">#REF!</definedName>
    <definedName name="ytry" localSheetId="25">#REF!</definedName>
    <definedName name="ytry" localSheetId="36">#REF!</definedName>
    <definedName name="ytry" localSheetId="2" hidden="1">{"via1",#N/A,TRUE,"general";"via2",#N/A,TRUE,"general";"via3",#N/A,TRUE,"general"}</definedName>
    <definedName name="ytry" localSheetId="1">#REF!</definedName>
    <definedName name="ytry" localSheetId="3">#REF!</definedName>
    <definedName name="ytry" localSheetId="13">#REF!</definedName>
    <definedName name="ytry">#REF!</definedName>
    <definedName name="ytry_1" localSheetId="25">#REF!</definedName>
    <definedName name="ytry_1" localSheetId="36">#REF!</definedName>
    <definedName name="ytry_1" localSheetId="1">#REF!</definedName>
    <definedName name="ytry_1" localSheetId="3">#REF!</definedName>
    <definedName name="ytry_1" localSheetId="13">#REF!</definedName>
    <definedName name="ytry_1">#REF!</definedName>
    <definedName name="ytryrty" localSheetId="25">#REF!</definedName>
    <definedName name="ytryrty" localSheetId="36">#REF!</definedName>
    <definedName name="ytryrty" localSheetId="2" hidden="1">{"via1",#N/A,TRUE,"general";"via2",#N/A,TRUE,"general";"via3",#N/A,TRUE,"general"}</definedName>
    <definedName name="ytryrty" localSheetId="1">#REF!</definedName>
    <definedName name="ytryrty" localSheetId="3">#REF!</definedName>
    <definedName name="ytryrty" localSheetId="13">#REF!</definedName>
    <definedName name="ytryrty">#REF!</definedName>
    <definedName name="ytryrty_1" localSheetId="25">#REF!</definedName>
    <definedName name="ytryrty_1" localSheetId="36">#REF!</definedName>
    <definedName name="ytryrty_1" localSheetId="1">#REF!</definedName>
    <definedName name="ytryrty_1" localSheetId="3">#REF!</definedName>
    <definedName name="ytryrty_1" localSheetId="13">#REF!</definedName>
    <definedName name="ytryrty_1">#REF!</definedName>
    <definedName name="YTRYUYT" localSheetId="25">#REF!</definedName>
    <definedName name="YTRYUYT" localSheetId="36">#REF!</definedName>
    <definedName name="YTRYUYT" localSheetId="2" hidden="1">{"TAB1",#N/A,TRUE,"GENERAL";"TAB2",#N/A,TRUE,"GENERAL";"TAB3",#N/A,TRUE,"GENERAL";"TAB4",#N/A,TRUE,"GENERAL";"TAB5",#N/A,TRUE,"GENERAL"}</definedName>
    <definedName name="YTRYUYT" localSheetId="1">#REF!</definedName>
    <definedName name="YTRYUYT" localSheetId="3">#REF!</definedName>
    <definedName name="YTRYUYT" localSheetId="13">#REF!</definedName>
    <definedName name="YTRYUYT">#REF!</definedName>
    <definedName name="YTRYUYT_1" localSheetId="25">#REF!</definedName>
    <definedName name="YTRYUYT_1" localSheetId="36">#REF!</definedName>
    <definedName name="YTRYUYT_1" localSheetId="1">#REF!</definedName>
    <definedName name="YTRYUYT_1" localSheetId="3">#REF!</definedName>
    <definedName name="YTRYUYT_1" localSheetId="13">#REF!</definedName>
    <definedName name="YTRYUYT_1">#REF!</definedName>
    <definedName name="ytudfgd" localSheetId="25">#REF!</definedName>
    <definedName name="ytudfgd" localSheetId="36">#REF!</definedName>
    <definedName name="ytudfgd" localSheetId="2" hidden="1">{"TAB1",#N/A,TRUE,"GENERAL";"TAB2",#N/A,TRUE,"GENERAL";"TAB3",#N/A,TRUE,"GENERAL";"TAB4",#N/A,TRUE,"GENERAL";"TAB5",#N/A,TRUE,"GENERAL"}</definedName>
    <definedName name="ytudfgd" localSheetId="1">#REF!</definedName>
    <definedName name="ytudfgd" localSheetId="3">#REF!</definedName>
    <definedName name="ytudfgd" localSheetId="13">#REF!</definedName>
    <definedName name="ytudfgd">#REF!</definedName>
    <definedName name="ytudfgd_1" localSheetId="25">#REF!</definedName>
    <definedName name="ytudfgd_1" localSheetId="36">#REF!</definedName>
    <definedName name="ytudfgd_1" localSheetId="1">#REF!</definedName>
    <definedName name="ytudfgd_1" localSheetId="3">#REF!</definedName>
    <definedName name="ytudfgd_1" localSheetId="13">#REF!</definedName>
    <definedName name="ytudfgd_1">#REF!</definedName>
    <definedName name="yturtu7" localSheetId="25">#REF!</definedName>
    <definedName name="yturtu7" localSheetId="36">#REF!</definedName>
    <definedName name="yturtu7" localSheetId="2" hidden="1">{"TAB1",#N/A,TRUE,"GENERAL";"TAB2",#N/A,TRUE,"GENERAL";"TAB3",#N/A,TRUE,"GENERAL";"TAB4",#N/A,TRUE,"GENERAL";"TAB5",#N/A,TRUE,"GENERAL"}</definedName>
    <definedName name="yturtu7" localSheetId="1">#REF!</definedName>
    <definedName name="yturtu7" localSheetId="3">#REF!</definedName>
    <definedName name="yturtu7" localSheetId="13">#REF!</definedName>
    <definedName name="yturtu7">#REF!</definedName>
    <definedName name="yturtu7_1" localSheetId="25">#REF!</definedName>
    <definedName name="yturtu7_1" localSheetId="36">#REF!</definedName>
    <definedName name="yturtu7_1" localSheetId="1">#REF!</definedName>
    <definedName name="yturtu7_1" localSheetId="3">#REF!</definedName>
    <definedName name="yturtu7_1" localSheetId="13">#REF!</definedName>
    <definedName name="yturtu7_1">#REF!</definedName>
    <definedName name="yturu" localSheetId="25">#REF!</definedName>
    <definedName name="yturu" localSheetId="36">#REF!</definedName>
    <definedName name="yturu" localSheetId="2" hidden="1">{"TAB1",#N/A,TRUE,"GENERAL";"TAB2",#N/A,TRUE,"GENERAL";"TAB3",#N/A,TRUE,"GENERAL";"TAB4",#N/A,TRUE,"GENERAL";"TAB5",#N/A,TRUE,"GENERAL"}</definedName>
    <definedName name="yturu" localSheetId="1">#REF!</definedName>
    <definedName name="yturu" localSheetId="3">#REF!</definedName>
    <definedName name="yturu" localSheetId="13">#REF!</definedName>
    <definedName name="yturu">#REF!</definedName>
    <definedName name="yturu_1" localSheetId="25">#REF!</definedName>
    <definedName name="yturu_1" localSheetId="36">#REF!</definedName>
    <definedName name="yturu_1" localSheetId="1">#REF!</definedName>
    <definedName name="yturu_1" localSheetId="3">#REF!</definedName>
    <definedName name="yturu_1" localSheetId="13">#REF!</definedName>
    <definedName name="yturu_1">#REF!</definedName>
    <definedName name="ytuytfgh" localSheetId="25">#REF!</definedName>
    <definedName name="ytuytfgh" localSheetId="36">#REF!</definedName>
    <definedName name="ytuytfgh" localSheetId="2" hidden="1">{"via1",#N/A,TRUE,"general";"via2",#N/A,TRUE,"general";"via3",#N/A,TRUE,"general"}</definedName>
    <definedName name="ytuytfgh" localSheetId="1">#REF!</definedName>
    <definedName name="ytuytfgh" localSheetId="3">#REF!</definedName>
    <definedName name="ytuytfgh" localSheetId="13">#REF!</definedName>
    <definedName name="ytuytfgh">#REF!</definedName>
    <definedName name="ytuytfgh_1" localSheetId="25">#REF!</definedName>
    <definedName name="ytuytfgh_1" localSheetId="36">#REF!</definedName>
    <definedName name="ytuytfgh_1" localSheetId="1">#REF!</definedName>
    <definedName name="ytuytfgh_1" localSheetId="3">#REF!</definedName>
    <definedName name="ytuytfgh_1" localSheetId="13">#REF!</definedName>
    <definedName name="ytuytfgh_1">#REF!</definedName>
    <definedName name="yty" localSheetId="25">#REF!</definedName>
    <definedName name="yty" localSheetId="36">#REF!</definedName>
    <definedName name="yty" localSheetId="2" hidden="1">{"TAB1",#N/A,TRUE,"GENERAL";"TAB2",#N/A,TRUE,"GENERAL";"TAB3",#N/A,TRUE,"GENERAL";"TAB4",#N/A,TRUE,"GENERAL";"TAB5",#N/A,TRUE,"GENERAL"}</definedName>
    <definedName name="yty" localSheetId="1">#REF!</definedName>
    <definedName name="yty" localSheetId="3">#REF!</definedName>
    <definedName name="yty" localSheetId="13">#REF!</definedName>
    <definedName name="yty">#REF!</definedName>
    <definedName name="yty_1" localSheetId="25">#REF!</definedName>
    <definedName name="yty_1" localSheetId="36">#REF!</definedName>
    <definedName name="yty_1" localSheetId="1">#REF!</definedName>
    <definedName name="yty_1" localSheetId="3">#REF!</definedName>
    <definedName name="yty_1" localSheetId="13">#REF!</definedName>
    <definedName name="yty_1">#REF!</definedName>
    <definedName name="ytyyh" localSheetId="25">#REF!</definedName>
    <definedName name="ytyyh" localSheetId="36">#REF!</definedName>
    <definedName name="ytyyh" localSheetId="2" hidden="1">{"via1",#N/A,TRUE,"general";"via2",#N/A,TRUE,"general";"via3",#N/A,TRUE,"general"}</definedName>
    <definedName name="ytyyh" localSheetId="1">#REF!</definedName>
    <definedName name="ytyyh" localSheetId="3">#REF!</definedName>
    <definedName name="ytyyh" localSheetId="13">#REF!</definedName>
    <definedName name="ytyyh">#REF!</definedName>
    <definedName name="ytyyh_1" localSheetId="25">#REF!</definedName>
    <definedName name="ytyyh_1" localSheetId="36">#REF!</definedName>
    <definedName name="ytyyh_1" localSheetId="1">#REF!</definedName>
    <definedName name="ytyyh_1" localSheetId="3">#REF!</definedName>
    <definedName name="ytyyh_1" localSheetId="13">#REF!</definedName>
    <definedName name="ytyyh_1">#REF!</definedName>
    <definedName name="ytzacdfg" localSheetId="25">#REF!</definedName>
    <definedName name="ytzacdfg" localSheetId="36">#REF!</definedName>
    <definedName name="ytzacdfg" localSheetId="2" hidden="1">{"TAB1",#N/A,TRUE,"GENERAL";"TAB2",#N/A,TRUE,"GENERAL";"TAB3",#N/A,TRUE,"GENERAL";"TAB4",#N/A,TRUE,"GENERAL";"TAB5",#N/A,TRUE,"GENERAL"}</definedName>
    <definedName name="ytzacdfg" localSheetId="1">#REF!</definedName>
    <definedName name="ytzacdfg" localSheetId="3">#REF!</definedName>
    <definedName name="ytzacdfg" localSheetId="13">#REF!</definedName>
    <definedName name="ytzacdfg">#REF!</definedName>
    <definedName name="ytzacdfg_1" localSheetId="25">#REF!</definedName>
    <definedName name="ytzacdfg_1" localSheetId="36">#REF!</definedName>
    <definedName name="ytzacdfg_1" localSheetId="1">#REF!</definedName>
    <definedName name="ytzacdfg_1" localSheetId="3">#REF!</definedName>
    <definedName name="ytzacdfg_1" localSheetId="13">#REF!</definedName>
    <definedName name="ytzacdfg_1">#REF!</definedName>
    <definedName name="yu" localSheetId="25">#REF!</definedName>
    <definedName name="yu" localSheetId="36">#REF!</definedName>
    <definedName name="yu" localSheetId="2" hidden="1">{"TAB1",#N/A,TRUE,"GENERAL";"TAB2",#N/A,TRUE,"GENERAL";"TAB3",#N/A,TRUE,"GENERAL";"TAB4",#N/A,TRUE,"GENERAL";"TAB5",#N/A,TRUE,"GENERAL"}</definedName>
    <definedName name="yu" localSheetId="1">#REF!</definedName>
    <definedName name="yu" localSheetId="3">#REF!</definedName>
    <definedName name="yu" localSheetId="13">#REF!</definedName>
    <definedName name="yu">#REF!</definedName>
    <definedName name="yu_1" localSheetId="25">#REF!</definedName>
    <definedName name="yu_1" localSheetId="36">#REF!</definedName>
    <definedName name="yu_1" localSheetId="1">#REF!</definedName>
    <definedName name="yu_1" localSheetId="3">#REF!</definedName>
    <definedName name="yu_1" localSheetId="13">#REF!</definedName>
    <definedName name="yu_1">#REF!</definedName>
    <definedName name="yudre54" localSheetId="25">#REF!</definedName>
    <definedName name="yudre54" localSheetId="36">#REF!</definedName>
    <definedName name="yudre54" localSheetId="2" hidden="1">{"TAB1",#N/A,TRUE,"GENERAL";"TAB2",#N/A,TRUE,"GENERAL";"TAB3",#N/A,TRUE,"GENERAL";"TAB4",#N/A,TRUE,"GENERAL";"TAB5",#N/A,TRUE,"GENERAL"}</definedName>
    <definedName name="yudre54" localSheetId="1">#REF!</definedName>
    <definedName name="yudre54" localSheetId="3">#REF!</definedName>
    <definedName name="yudre54" localSheetId="13">#REF!</definedName>
    <definedName name="yudre54">#REF!</definedName>
    <definedName name="yudre54_1" localSheetId="25">#REF!</definedName>
    <definedName name="yudre54_1" localSheetId="36">#REF!</definedName>
    <definedName name="yudre54_1" localSheetId="1">#REF!</definedName>
    <definedName name="yudre54_1" localSheetId="3">#REF!</definedName>
    <definedName name="yudre54_1" localSheetId="13">#REF!</definedName>
    <definedName name="yudre54_1">#REF!</definedName>
    <definedName name="yuhgh" localSheetId="25">#REF!</definedName>
    <definedName name="yuhgh" localSheetId="36">#REF!</definedName>
    <definedName name="yuhgh" localSheetId="2" hidden="1">{"TAB1",#N/A,TRUE,"GENERAL";"TAB2",#N/A,TRUE,"GENERAL";"TAB3",#N/A,TRUE,"GENERAL";"TAB4",#N/A,TRUE,"GENERAL";"TAB5",#N/A,TRUE,"GENERAL"}</definedName>
    <definedName name="yuhgh" localSheetId="1">#REF!</definedName>
    <definedName name="yuhgh" localSheetId="3">#REF!</definedName>
    <definedName name="yuhgh" localSheetId="13">#REF!</definedName>
    <definedName name="yuhgh">#REF!</definedName>
    <definedName name="yuhgh_1" localSheetId="25">#REF!</definedName>
    <definedName name="yuhgh_1" localSheetId="36">#REF!</definedName>
    <definedName name="yuhgh_1" localSheetId="1">#REF!</definedName>
    <definedName name="yuhgh_1" localSheetId="3">#REF!</definedName>
    <definedName name="yuhgh_1" localSheetId="13">#REF!</definedName>
    <definedName name="yuhgh_1">#REF!</definedName>
    <definedName name="yui" localSheetId="25">#REF!</definedName>
    <definedName name="yui" localSheetId="36">#REF!</definedName>
    <definedName name="yui" localSheetId="2">#REF!</definedName>
    <definedName name="yui" localSheetId="1">#REF!</definedName>
    <definedName name="yui" localSheetId="3">#REF!</definedName>
    <definedName name="yui" localSheetId="13">#REF!</definedName>
    <definedName name="yui">#REF!</definedName>
    <definedName name="yutu" localSheetId="25">#REF!</definedName>
    <definedName name="yutu" localSheetId="36">#REF!</definedName>
    <definedName name="yutu" localSheetId="2" hidden="1">{"via1",#N/A,TRUE,"general";"via2",#N/A,TRUE,"general";"via3",#N/A,TRUE,"general"}</definedName>
    <definedName name="yutu" localSheetId="1">#REF!</definedName>
    <definedName name="yutu" localSheetId="3">#REF!</definedName>
    <definedName name="yutu" localSheetId="13">#REF!</definedName>
    <definedName name="yutu">#REF!</definedName>
    <definedName name="yutu_1" localSheetId="25">#REF!</definedName>
    <definedName name="yutu_1" localSheetId="36">#REF!</definedName>
    <definedName name="yutu_1" localSheetId="1">#REF!</definedName>
    <definedName name="yutu_1" localSheetId="3">#REF!</definedName>
    <definedName name="yutu_1" localSheetId="13">#REF!</definedName>
    <definedName name="yutu_1">#REF!</definedName>
    <definedName name="yuuiiy" localSheetId="25">#REF!</definedName>
    <definedName name="yuuiiy" localSheetId="36">#REF!</definedName>
    <definedName name="yuuiiy" localSheetId="2" hidden="1">{"via1",#N/A,TRUE,"general";"via2",#N/A,TRUE,"general";"via3",#N/A,TRUE,"general"}</definedName>
    <definedName name="yuuiiy" localSheetId="1">#REF!</definedName>
    <definedName name="yuuiiy" localSheetId="3">#REF!</definedName>
    <definedName name="yuuiiy" localSheetId="13">#REF!</definedName>
    <definedName name="yuuiiy">#REF!</definedName>
    <definedName name="yuuiiy_1" localSheetId="25">#REF!</definedName>
    <definedName name="yuuiiy_1" localSheetId="36">#REF!</definedName>
    <definedName name="yuuiiy_1" localSheetId="1">#REF!</definedName>
    <definedName name="yuuiiy_1" localSheetId="3">#REF!</definedName>
    <definedName name="yuuiiy_1" localSheetId="13">#REF!</definedName>
    <definedName name="yuuiiy_1">#REF!</definedName>
    <definedName name="yuuuuuu" localSheetId="25">#REF!</definedName>
    <definedName name="yuuuuuu" localSheetId="36">#REF!</definedName>
    <definedName name="yuuuuuu" localSheetId="2" hidden="1">{"via1",#N/A,TRUE,"general";"via2",#N/A,TRUE,"general";"via3",#N/A,TRUE,"general"}</definedName>
    <definedName name="yuuuuuu" localSheetId="1">#REF!</definedName>
    <definedName name="yuuuuuu" localSheetId="3">#REF!</definedName>
    <definedName name="yuuuuuu" localSheetId="13">#REF!</definedName>
    <definedName name="yuuuuuu">#REF!</definedName>
    <definedName name="yuuuuuu_1" localSheetId="25">#REF!</definedName>
    <definedName name="yuuuuuu_1" localSheetId="36">#REF!</definedName>
    <definedName name="yuuuuuu_1" localSheetId="1">#REF!</definedName>
    <definedName name="yuuuuuu_1" localSheetId="3">#REF!</definedName>
    <definedName name="yuuuuuu_1" localSheetId="13">#REF!</definedName>
    <definedName name="yuuuuuu_1">#REF!</definedName>
    <definedName name="YWH" localSheetId="25">#REF!</definedName>
    <definedName name="YWH" localSheetId="36">#REF!</definedName>
    <definedName name="YWH" localSheetId="1">#REF!</definedName>
    <definedName name="YWH" localSheetId="3">#REF!</definedName>
    <definedName name="YWH" localSheetId="13">#REF!</definedName>
    <definedName name="YWH">#REF!</definedName>
    <definedName name="yy" localSheetId="25">#REF!</definedName>
    <definedName name="yy" localSheetId="36">#REF!</definedName>
    <definedName name="yy" localSheetId="2" hidden="1">{"via1",#N/A,TRUE,"general";"via2",#N/A,TRUE,"general";"via3",#N/A,TRUE,"general"}</definedName>
    <definedName name="yy" localSheetId="1">#REF!</definedName>
    <definedName name="yy" localSheetId="3">#REF!</definedName>
    <definedName name="yy" localSheetId="13">#REF!</definedName>
    <definedName name="yy">#REF!</definedName>
    <definedName name="yy_1" localSheetId="25">#REF!</definedName>
    <definedName name="yy_1" localSheetId="36">#REF!</definedName>
    <definedName name="yy_1" localSheetId="1">#REF!</definedName>
    <definedName name="yy_1" localSheetId="3">#REF!</definedName>
    <definedName name="yy_1" localSheetId="13">#REF!</definedName>
    <definedName name="yy_1">#REF!</definedName>
    <definedName name="yyy" localSheetId="25">#REF!</definedName>
    <definedName name="yyy" localSheetId="36">#REF!</definedName>
    <definedName name="yyy" localSheetId="2" hidden="1">{"TAB1",#N/A,TRUE,"GENERAL";"TAB2",#N/A,TRUE,"GENERAL";"TAB3",#N/A,TRUE,"GENERAL";"TAB4",#N/A,TRUE,"GENERAL";"TAB5",#N/A,TRUE,"GENERAL"}</definedName>
    <definedName name="yyy" localSheetId="1">#REF!</definedName>
    <definedName name="yyy" localSheetId="3">#REF!</definedName>
    <definedName name="yyy" localSheetId="13">#REF!</definedName>
    <definedName name="yyy">#REF!</definedName>
    <definedName name="yyy_1" localSheetId="25">#REF!</definedName>
    <definedName name="yyy_1" localSheetId="36">#REF!</definedName>
    <definedName name="YYY_1" localSheetId="2">NA()</definedName>
    <definedName name="yyy_1" localSheetId="1">#REF!</definedName>
    <definedName name="yyy_1" localSheetId="3">#REF!</definedName>
    <definedName name="yyy_1" localSheetId="13">#REF!</definedName>
    <definedName name="YYY_1" localSheetId="16">NA()</definedName>
    <definedName name="yyy_1">#REF!</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25">#REF!</definedName>
    <definedName name="yyyuh" localSheetId="36">#REF!</definedName>
    <definedName name="yyyuh" localSheetId="2" hidden="1">{"TAB1",#N/A,TRUE,"GENERAL";"TAB2",#N/A,TRUE,"GENERAL";"TAB3",#N/A,TRUE,"GENERAL";"TAB4",#N/A,TRUE,"GENERAL";"TAB5",#N/A,TRUE,"GENERAL"}</definedName>
    <definedName name="yyyuh" localSheetId="1">#REF!</definedName>
    <definedName name="yyyuh" localSheetId="3">#REF!</definedName>
    <definedName name="yyyuh" localSheetId="13">#REF!</definedName>
    <definedName name="yyyuh">#REF!</definedName>
    <definedName name="yyyuh_1" localSheetId="25">#REF!</definedName>
    <definedName name="yyyuh_1" localSheetId="36">#REF!</definedName>
    <definedName name="yyyuh_1" localSheetId="1">#REF!</definedName>
    <definedName name="yyyuh_1" localSheetId="3">#REF!</definedName>
    <definedName name="yyyuh_1" localSheetId="13">#REF!</definedName>
    <definedName name="yyyuh_1">#REF!</definedName>
    <definedName name="yyyyhhh" localSheetId="25">#REF!</definedName>
    <definedName name="yyyyhhh" localSheetId="36">#REF!</definedName>
    <definedName name="yyyyhhh" localSheetId="2" hidden="1">{"TAB1",#N/A,TRUE,"GENERAL";"TAB2",#N/A,TRUE,"GENERAL";"TAB3",#N/A,TRUE,"GENERAL";"TAB4",#N/A,TRUE,"GENERAL";"TAB5",#N/A,TRUE,"GENERAL"}</definedName>
    <definedName name="yyyyhhh" localSheetId="1">#REF!</definedName>
    <definedName name="yyyyhhh" localSheetId="3">#REF!</definedName>
    <definedName name="yyyyhhh" localSheetId="13">#REF!</definedName>
    <definedName name="yyyyhhh">#REF!</definedName>
    <definedName name="yyyyhhh_1" localSheetId="25">#REF!</definedName>
    <definedName name="yyyyhhh_1" localSheetId="36">#REF!</definedName>
    <definedName name="yyyyhhh_1" localSheetId="1">#REF!</definedName>
    <definedName name="yyyyhhh_1" localSheetId="3">#REF!</definedName>
    <definedName name="yyyyhhh_1" localSheetId="13">#REF!</definedName>
    <definedName name="yyyyhhh_1">#REF!</definedName>
    <definedName name="yyyyyf" localSheetId="25">#REF!</definedName>
    <definedName name="yyyyyf" localSheetId="36">#REF!</definedName>
    <definedName name="yyyyyf" localSheetId="2" hidden="1">{"via1",#N/A,TRUE,"general";"via2",#N/A,TRUE,"general";"via3",#N/A,TRUE,"general"}</definedName>
    <definedName name="yyyyyf" localSheetId="1">#REF!</definedName>
    <definedName name="yyyyyf" localSheetId="3">#REF!</definedName>
    <definedName name="yyyyyf" localSheetId="13">#REF!</definedName>
    <definedName name="yyyyyf">#REF!</definedName>
    <definedName name="yyyyyf_1" localSheetId="25">#REF!</definedName>
    <definedName name="yyyyyf_1" localSheetId="36">#REF!</definedName>
    <definedName name="yyyyyf_1" localSheetId="1">#REF!</definedName>
    <definedName name="yyyyyf_1" localSheetId="3">#REF!</definedName>
    <definedName name="yyyyyf_1" localSheetId="13">#REF!</definedName>
    <definedName name="yyyyyf_1">#REF!</definedName>
    <definedName name="yyyyyy" hidden="1">[59]MI!#REF!</definedName>
    <definedName name="z" localSheetId="25">#REF!</definedName>
    <definedName name="z" localSheetId="36">#REF!</definedName>
    <definedName name="z" localSheetId="1">#REF!</definedName>
    <definedName name="z" localSheetId="3">#REF!</definedName>
    <definedName name="z" localSheetId="13">#REF!</definedName>
    <definedName name="z" localSheetId="16">#REF!</definedName>
    <definedName name="z">#REF!</definedName>
    <definedName name="Z_026CD6D7_F7CA_4BE8_B625_9A1778CFA739_.wvu.FilterData" hidden="1">[31]Presupuesto_Via_distribuidora!$A$9:$H$344</definedName>
    <definedName name="Z_026CD6D7_F7CA_4BE8_B625_9A1778CFA739_.wvu.PrintArea" hidden="1">[31]Presupuesto_Via_distribuidora!$A$390:$I$602</definedName>
    <definedName name="Z_026CD6D7_F7CA_4BE8_B625_9A1778CFA739_.wvu.PrintTitles" hidden="1">[31]Presupuesto_Via_distribuidora!$380:$389</definedName>
    <definedName name="Z_05670E35_1347_49D9_AD91_AA9A31A4EF61_.wvu.FilterData" hidden="1">[31]Presupuesto_Via_distribuidora!$A$9:$H$344</definedName>
    <definedName name="Z_05670E35_1347_49D9_AD91_AA9A31A4EF61_.wvu.PrintArea" hidden="1">[31]Presupuesto_Via_distribuidora!$C$1:$H$344</definedName>
    <definedName name="Z_05670E35_1347_49D9_AD91_AA9A31A4EF61_.wvu.PrintTitles" hidden="1">[31]Presupuesto_Via_distribuidora!$2:$8</definedName>
    <definedName name="Z_0890F28A_A8C8_451C_A3E6_C3AFDD239B64_.wvu.FilterData" hidden="1">[31]Presupuesto_Via_distribuidora!$A$9:$H$344</definedName>
    <definedName name="Z_0890F28A_A8C8_451C_A3E6_C3AFDD239B64_.wvu.PrintArea" hidden="1">[31]Presupuesto_Via_distribuidora!$A$392:$I$604</definedName>
    <definedName name="Z_0890F28A_A8C8_451C_A3E6_C3AFDD239B64_.wvu.PrintTitles" hidden="1">[31]Presupuesto_Via_distribuidora!$382:$391</definedName>
    <definedName name="Z_0A4C2D72_EA87_11DA_B6F6_00609720E0A1_.wvu.FilterData" hidden="1">[31]Presupuesto_Via_distribuidora!$A$9:$H$344</definedName>
    <definedName name="Z_0A4C2D72_EA87_11DA_B6F6_00609720E0A1_.wvu.PrintArea" hidden="1">[31]Presupuesto_Via_distribuidora!$A$10:$I$164</definedName>
    <definedName name="Z_0A4C2D72_EA87_11DA_B6F6_00609720E0A1_.wvu.PrintTitles" hidden="1">[31]Presupuesto_Via_distribuidora!$1:$9</definedName>
    <definedName name="Z_0A4C2D73_EA87_11DA_B6F6_00609720E0A1_.wvu.FilterData" hidden="1">[31]Presupuesto_Via_distribuidora!$A$9:$H$344</definedName>
    <definedName name="Z_0A4C2D73_EA87_11DA_B6F6_00609720E0A1_.wvu.PrintArea" hidden="1">[31]Presupuesto_Via_distribuidora!$A$176:$I$193</definedName>
    <definedName name="Z_0A4C2D73_EA87_11DA_B6F6_00609720E0A1_.wvu.PrintTitles" localSheetId="16" hidden="1">[31]Presupuesto_Via_distribuidora!#REF!</definedName>
    <definedName name="Z_0A4C2D73_EA87_11DA_B6F6_00609720E0A1_.wvu.PrintTitles" hidden="1">[31]Presupuesto_Via_distribuidora!#REF!</definedName>
    <definedName name="Z_0A4C2D74_EA87_11DA_B6F6_00609720E0A1_.wvu.FilterData" hidden="1">[31]Presupuesto_Via_distribuidora!$A$9:$H$344</definedName>
    <definedName name="Z_0A4C2D74_EA87_11DA_B6F6_00609720E0A1_.wvu.PrintArea" hidden="1">[31]Presupuesto_Via_distribuidora!$A$342:$I$541</definedName>
    <definedName name="Z_0A4C2D74_EA87_11DA_B6F6_00609720E0A1_.wvu.PrintTitles" localSheetId="16" hidden="1">[31]Presupuesto_Via_distribuidora!#REF!</definedName>
    <definedName name="Z_0A4C2D74_EA87_11DA_B6F6_00609720E0A1_.wvu.PrintTitles" hidden="1">[31]Presupuesto_Via_distribuidora!#REF!</definedName>
    <definedName name="Z_0A4C2D75_EA87_11DA_B6F6_00609720E0A1_.wvu.FilterData" hidden="1">[31]Presupuesto_Via_distribuidora!$A$9:$H$344</definedName>
    <definedName name="Z_0A4C2D75_EA87_11DA_B6F6_00609720E0A1_.wvu.PrintArea" hidden="1">[31]Presupuesto_Via_distribuidora!$A$557:$I$825</definedName>
    <definedName name="Z_0A4C2D75_EA87_11DA_B6F6_00609720E0A1_.wvu.PrintTitles" hidden="1">[31]Presupuesto_Via_distribuidora!$547:$556</definedName>
    <definedName name="Z_0A4C2D76_EA87_11DA_B6F6_00609720E0A1_.wvu.FilterData" hidden="1">[31]Presupuesto_Via_distribuidora!$A$9:$H$344</definedName>
    <definedName name="Z_0A4C2D76_EA87_11DA_B6F6_00609720E0A1_.wvu.PrintArea" hidden="1">[31]Presupuesto_Via_distribuidora!$A$839:$I$1037</definedName>
    <definedName name="Z_0A4C2D76_EA87_11DA_B6F6_00609720E0A1_.wvu.PrintTitles" hidden="1">[31]Presupuesto_Via_distribuidora!$829:$838</definedName>
    <definedName name="Z_0E0DE1F8_394A_4093_8E74_B2A631A3A88C_.wvu.FilterData" hidden="1">[31]Presupuesto_Via_distribuidora!$A$9:$H$344</definedName>
    <definedName name="Z_0E0DE1F8_394A_4093_8E74_B2A631A3A88C_.wvu.PrintArea" hidden="1">[31]Presupuesto_Via_distribuidora!$A$620:$I$888</definedName>
    <definedName name="Z_0E0DE1F8_394A_4093_8E74_B2A631A3A88C_.wvu.PrintTitles" hidden="1">[31]Presupuesto_Via_distribuidora!$610:$619</definedName>
    <definedName name="Z_18C710ED_70CF_48D0_92F5_038A88335068_.wvu.FilterData" hidden="1">[31]Presupuesto_Via_distribuidora!$A$9:$H$344</definedName>
    <definedName name="Z_18C710ED_70CF_48D0_92F5_038A88335068_.wvu.PrintArea" hidden="1">[31]Presupuesto_Via_distribuidora!$C$1:$H$344</definedName>
    <definedName name="Z_18C710ED_70CF_48D0_92F5_038A88335068_.wvu.PrintTitles" hidden="1">[31]Presupuesto_Via_distribuidora!$2:$8</definedName>
    <definedName name="Z_378D82E8_FE69_4712_AE73_9D578C4190DE_.wvu.FilterData" hidden="1">[31]Presupuesto_Via_distribuidora!$A$9:$H$344</definedName>
    <definedName name="Z_378D82E8_FE69_4712_AE73_9D578C4190DE_.wvu.PrintArea" hidden="1">[31]Presupuesto_Via_distribuidora!$C$1:$H$344</definedName>
    <definedName name="Z_378D82E8_FE69_4712_AE73_9D578C4190DE_.wvu.PrintTitles" hidden="1">[31]Presupuesto_Via_distribuidora!$2:$8</definedName>
    <definedName name="Z_381FCF61_DF95_4756_B103_A1118DFFDE02_.wvu.FilterData" hidden="1">[31]Presupuesto_Via_distribuidora!$A$9:$H$344</definedName>
    <definedName name="Z_381FCF61_DF95_4756_B103_A1118DFFDE02_.wvu.PrintArea" hidden="1">[31]Presupuesto_Via_distribuidora!$C$1:$H$344</definedName>
    <definedName name="Z_381FCF61_DF95_4756_B103_A1118DFFDE02_.wvu.PrintTitles" hidden="1">[31]Presupuesto_Via_distribuidora!$2:$8</definedName>
    <definedName name="Z_3B3C0CA1_2A9C_45FD_9823_50B200F6C0D1_.wvu.FilterData" hidden="1">[31]Presupuesto_Via_distribuidora!$A$9:$H$344</definedName>
    <definedName name="Z_3B3C0CA1_2A9C_45FD_9823_50B200F6C0D1_.wvu.PrintArea" hidden="1">[31]Presupuesto_Via_distribuidora!$C$1:$H$344</definedName>
    <definedName name="Z_3B3C0CA1_2A9C_45FD_9823_50B200F6C0D1_.wvu.PrintTitles" hidden="1">[31]Presupuesto_Via_distribuidora!$2:$8</definedName>
    <definedName name="Z_3E9430E5_6A83_435B_9E47_1B8F7E18D67C_.wvu.FilterData" hidden="1">[31]Presupuesto_Via_distribuidora!$A$9:$H$344</definedName>
    <definedName name="Z_3E9430E5_6A83_435B_9E47_1B8F7E18D67C_.wvu.PrintArea" hidden="1">[31]Presupuesto_Via_distribuidora!$C$1:$H$344</definedName>
    <definedName name="Z_3E9430E5_6A83_435B_9E47_1B8F7E18D67C_.wvu.PrintTitles" hidden="1">[31]Presupuesto_Via_distribuidora!$2:$8</definedName>
    <definedName name="Z_4A14CB5C_2287_4F6E_9A65_22F0A4D81D81_.wvu.FilterData" hidden="1">[31]Presupuesto_Via_distribuidora!$A$9:$H$344</definedName>
    <definedName name="Z_4A14CB5C_2287_4F6E_9A65_22F0A4D81D81_.wvu.PrintArea" hidden="1">[31]Presupuesto_Via_distribuidora!$C$1:$H$344</definedName>
    <definedName name="Z_4A14CB5C_2287_4F6E_9A65_22F0A4D81D81_.wvu.PrintTitles" hidden="1">[31]Presupuesto_Via_distribuidora!$2:$8</definedName>
    <definedName name="Z_4BBC24C4_A093_4EC9_8AFF_49C6F602CC39_.wvu.FilterData" hidden="1">[31]Presupuesto_Via_distribuidora!$A$9:$H$344</definedName>
    <definedName name="Z_4BBC24C4_A093_4EC9_8AFF_49C6F602CC39_.wvu.PrintArea" hidden="1">[31]Presupuesto_Via_distribuidora!$C$1:$H$344</definedName>
    <definedName name="Z_4BBC24C4_A093_4EC9_8AFF_49C6F602CC39_.wvu.PrintTitles" hidden="1">[31]Presupuesto_Via_distribuidora!$2:$8</definedName>
    <definedName name="Z_504A8F9D_2C46_439E_975A_DF1C1FA56E7B_.wvu.FilterData" hidden="1">[31]Presupuesto_Via_distribuidora!$A$9:$H$344</definedName>
    <definedName name="Z_504A8F9D_2C46_439E_975A_DF1C1FA56E7B_.wvu.PrintArea" hidden="1">[31]Presupuesto_Via_distribuidora!$C$1:$H$344</definedName>
    <definedName name="Z_504A8F9D_2C46_439E_975A_DF1C1FA56E7B_.wvu.PrintTitles" hidden="1">[31]Presupuesto_Via_distribuidora!$2:$8</definedName>
    <definedName name="Z_505FB632_B291_4712_87E4_EC8EC83E788E_.wvu.PrintArea" localSheetId="17" hidden="1">'AIU ESMERALDA'!$C$8:$J$41</definedName>
    <definedName name="Z_505FB632_B291_4712_87E4_EC8EC83E788E_.wvu.PrintArea" localSheetId="18" hidden="1">'AIU GETZEN'!$C$8:$J$41</definedName>
    <definedName name="Z_653348E7_CDAD_4F62_A236_641A4BB6425A_.wvu.FilterData" hidden="1">[31]Presupuesto_Via_distribuidora!$A$9:$H$344</definedName>
    <definedName name="Z_653348E7_CDAD_4F62_A236_641A4BB6425A_.wvu.PrintArea" hidden="1">[31]Presupuesto_Via_distribuidora!$A$221:$I$375</definedName>
    <definedName name="Z_653348E7_CDAD_4F62_A236_641A4BB6425A_.wvu.PrintTitles" hidden="1">[31]Presupuesto_Via_distribuidora!$211:$220</definedName>
    <definedName name="Z_68C48519_C8C2_4287_96F6_0F561F815CE8_.wvu.FilterData" hidden="1">[31]Presupuesto_Via_distribuidora!$A$9:$H$344</definedName>
    <definedName name="Z_68C48519_C8C2_4287_96F6_0F561F815CE8_.wvu.PrintArea" hidden="1">[31]Presupuesto_Via_distribuidora!$C$1:$H$344</definedName>
    <definedName name="Z_68C48519_C8C2_4287_96F6_0F561F815CE8_.wvu.PrintTitles" hidden="1">[31]Presupuesto_Via_distribuidora!$2:$8</definedName>
    <definedName name="Z_6BA141F2_E104_11DA_B6F6_00609720E0A1_.wvu.FilterData" hidden="1">[31]Presupuesto_Via_distribuidora!$A$9:$H$344</definedName>
    <definedName name="Z_6BA141F2_E104_11DA_B6F6_00609720E0A1_.wvu.PrintArea" hidden="1">[31]Presupuesto_Via_distribuidora!$A$10:$I$164</definedName>
    <definedName name="Z_6BA141F2_E104_11DA_B6F6_00609720E0A1_.wvu.PrintTitles" hidden="1">[31]Presupuesto_Via_distribuidora!$1:$9</definedName>
    <definedName name="Z_6BA141F3_E104_11DA_B6F6_00609720E0A1_.wvu.FilterData" hidden="1">[31]Presupuesto_Via_distribuidora!$A$9:$H$344</definedName>
    <definedName name="Z_6BA141F3_E104_11DA_B6F6_00609720E0A1_.wvu.PrintArea" hidden="1">[31]Presupuesto_Via_distribuidora!$A$176:$I$193</definedName>
    <definedName name="Z_6BA141F3_E104_11DA_B6F6_00609720E0A1_.wvu.PrintTitles" localSheetId="16" hidden="1">[31]Presupuesto_Via_distribuidora!#REF!</definedName>
    <definedName name="Z_6BA141F3_E104_11DA_B6F6_00609720E0A1_.wvu.PrintTitles" hidden="1">[31]Presupuesto_Via_distribuidora!#REF!</definedName>
    <definedName name="Z_6BA141F4_E104_11DA_B6F6_00609720E0A1_.wvu.FilterData" hidden="1">[31]Presupuesto_Via_distribuidora!$A$9:$H$344</definedName>
    <definedName name="Z_6BA141F4_E104_11DA_B6F6_00609720E0A1_.wvu.PrintArea" hidden="1">[31]Presupuesto_Via_distribuidora!$A$342:$I$541</definedName>
    <definedName name="Z_6BA141F4_E104_11DA_B6F6_00609720E0A1_.wvu.PrintTitles" localSheetId="16" hidden="1">[31]Presupuesto_Via_distribuidora!#REF!</definedName>
    <definedName name="Z_6BA141F4_E104_11DA_B6F6_00609720E0A1_.wvu.PrintTitles" hidden="1">[31]Presupuesto_Via_distribuidora!#REF!</definedName>
    <definedName name="Z_6BA141F5_E104_11DA_B6F6_00609720E0A1_.wvu.FilterData" hidden="1">[31]Presupuesto_Via_distribuidora!$A$9:$H$344</definedName>
    <definedName name="Z_6BA141F5_E104_11DA_B6F6_00609720E0A1_.wvu.PrintArea" hidden="1">[31]Presupuesto_Via_distribuidora!$A$557:$I$825</definedName>
    <definedName name="Z_6BA141F5_E104_11DA_B6F6_00609720E0A1_.wvu.PrintTitles" hidden="1">[31]Presupuesto_Via_distribuidora!$547:$556</definedName>
    <definedName name="Z_6BA141F6_E104_11DA_B6F6_00609720E0A1_.wvu.FilterData" hidden="1">[31]Presupuesto_Via_distribuidora!$A$9:$H$344</definedName>
    <definedName name="Z_6BA141F6_E104_11DA_B6F6_00609720E0A1_.wvu.PrintArea" hidden="1">[31]Presupuesto_Via_distribuidora!$A$839:$I$1037</definedName>
    <definedName name="Z_6BA141F6_E104_11DA_B6F6_00609720E0A1_.wvu.PrintTitles" hidden="1">[31]Presupuesto_Via_distribuidora!$829:$838</definedName>
    <definedName name="Z_726673D2_C579_4EF3_83C7_45DC3792EA6A_.wvu.FilterData" hidden="1">[31]Presupuesto_Via_distribuidora!$A$9:$H$344</definedName>
    <definedName name="Z_726673D2_C579_4EF3_83C7_45DC3792EA6A_.wvu.PrintArea" hidden="1">[31]Presupuesto_Via_distribuidora!$A$10:$I$208</definedName>
    <definedName name="Z_726673D2_C579_4EF3_83C7_45DC3792EA6A_.wvu.PrintTitles" hidden="1">[31]Presupuesto_Via_distribuidora!$1:$9</definedName>
    <definedName name="Z_729969D8_DFDA_47B9_ADA2_E05CF62B3DEF_.wvu.FilterData" hidden="1">[31]Presupuesto_Via_distribuidora!$A$9:$H$344</definedName>
    <definedName name="Z_729969D8_DFDA_47B9_ADA2_E05CF62B3DEF_.wvu.PrintArea" hidden="1">[31]Presupuesto_Via_distribuidora!$A$618:$I$886</definedName>
    <definedName name="Z_729969D8_DFDA_47B9_ADA2_E05CF62B3DEF_.wvu.PrintTitles" hidden="1">[31]Presupuesto_Via_distribuidora!$608:$617</definedName>
    <definedName name="Z_75EDDC88_CA8C_4671_911D_25D74F37EC47_.wvu.FilterData" hidden="1">[31]Presupuesto_Via_distribuidora!$A$9:$H$344</definedName>
    <definedName name="Z_75EDDC88_CA8C_4671_911D_25D74F37EC47_.wvu.PrintArea" hidden="1">[31]Presupuesto_Via_distribuidora!$A$902:$I$1100</definedName>
    <definedName name="Z_75EDDC88_CA8C_4671_911D_25D74F37EC47_.wvu.PrintTitles" hidden="1">[31]Presupuesto_Via_distribuidora!$892:$901</definedName>
    <definedName name="Z_80573755_2D8B_4158_BD3A_CC331B950748_.wvu.FilterData" hidden="1">[31]Presupuesto_Via_distribuidora!$A$9:$H$344</definedName>
    <definedName name="Z_80573755_2D8B_4158_BD3A_CC331B950748_.wvu.PrintArea" hidden="1">[31]Presupuesto_Via_distribuidora!$A$221:$I$375</definedName>
    <definedName name="Z_80573755_2D8B_4158_BD3A_CC331B950748_.wvu.PrintTitles" hidden="1">[31]Presupuesto_Via_distribuidora!$211:$220</definedName>
    <definedName name="Z_9C7B0D6D_4DDE_4C72_B23F_2E183F63ECB1_.wvu.FilterData" hidden="1">[31]Presupuesto_Via_distribuidora!$A$9:$H$344</definedName>
    <definedName name="Z_9C7B0D6D_4DDE_4C72_B23F_2E183F63ECB1_.wvu.PrintArea" hidden="1">[31]Presupuesto_Via_distribuidora!$C$1:$H$344</definedName>
    <definedName name="Z_9C7B0D6D_4DDE_4C72_B23F_2E183F63ECB1_.wvu.PrintTitles" hidden="1">[31]Presupuesto_Via_distribuidora!$2:$8</definedName>
    <definedName name="Z_9C8B6436_249F_426A_96DC_EEE5E7CB7D1B_.wvu.FilterData" hidden="1">[31]Presupuesto_Via_distribuidora!$A$9:$H$344</definedName>
    <definedName name="Z_9C8B6436_249F_426A_96DC_EEE5E7CB7D1B_.wvu.PrintArea" hidden="1">[31]Presupuesto_Via_distribuidora!$C$1:$H$344</definedName>
    <definedName name="Z_9C8B6436_249F_426A_96DC_EEE5E7CB7D1B_.wvu.PrintTitles" hidden="1">[31]Presupuesto_Via_distribuidora!$2:$8</definedName>
    <definedName name="Z_9FCFD0D5_270B_4F36_B422_02EF7A3700B8_.wvu.FilterData" hidden="1">[31]Presupuesto_Via_distribuidora!$A$9:$H$344</definedName>
    <definedName name="Z_9FCFD0D5_270B_4F36_B422_02EF7A3700B8_.wvu.PrintArea" hidden="1">[31]Presupuesto_Via_distribuidora!$A$390:$I$602</definedName>
    <definedName name="Z_9FCFD0D5_270B_4F36_B422_02EF7A3700B8_.wvu.PrintTitles" hidden="1">[31]Presupuesto_Via_distribuidora!$380:$389</definedName>
    <definedName name="Z_9FE8FF3F_4486_44D6_9AFB_43CC5B824BF9_.wvu.FilterData" hidden="1">[31]Presupuesto_Via_distribuidora!$A$9:$H$344</definedName>
    <definedName name="Z_9FE8FF3F_4486_44D6_9AFB_43CC5B824BF9_.wvu.PrintArea" hidden="1">[31]Presupuesto_Via_distribuidora!$C$1:$H$344</definedName>
    <definedName name="Z_9FE8FF3F_4486_44D6_9AFB_43CC5B824BF9_.wvu.PrintTitles" hidden="1">[31]Presupuesto_Via_distribuidora!$2:$8</definedName>
    <definedName name="Z_A3DE26BA_CF48_4654_9BE9_FAEB3C301C95_.wvu.FilterData" hidden="1">[31]Presupuesto_Via_distribuidora!$A$9:$H$344</definedName>
    <definedName name="Z_A3DE26BA_CF48_4654_9BE9_FAEB3C301C95_.wvu.PrintArea" hidden="1">[31]Presupuesto_Via_distribuidora!$A$221:$I$377</definedName>
    <definedName name="Z_A3DE26BA_CF48_4654_9BE9_FAEB3C301C95_.wvu.PrintTitles" hidden="1">[31]Presupuesto_Via_distribuidora!$211:$220</definedName>
    <definedName name="Z_AAA1DD33_F1E3_423A_B1F2_E8567F4D95A5_.wvu.FilterData" hidden="1">[31]Presupuesto_Via_distribuidora!$A$9:$H$344</definedName>
    <definedName name="Z_AAA1DD33_F1E3_423A_B1F2_E8567F4D95A5_.wvu.PrintArea" hidden="1">[31]Presupuesto_Via_distribuidora!$A$900:$I$1098</definedName>
    <definedName name="Z_AAA1DD33_F1E3_423A_B1F2_E8567F4D95A5_.wvu.PrintTitles" hidden="1">[31]Presupuesto_Via_distribuidora!$890:$899</definedName>
    <definedName name="Z_B4899972_EBDC_11DA_B6F6_00609720E0A1_.wvu.FilterData" hidden="1">[31]Presupuesto_Via_distribuidora!$A$9:$H$344</definedName>
    <definedName name="Z_B4899972_EBDC_11DA_B6F6_00609720E0A1_.wvu.PrintArea" hidden="1">[31]Presupuesto_Via_distribuidora!$A$10:$I$164</definedName>
    <definedName name="Z_B4899972_EBDC_11DA_B6F6_00609720E0A1_.wvu.PrintTitles" hidden="1">[31]Presupuesto_Via_distribuidora!$1:$9</definedName>
    <definedName name="Z_B4899973_EBDC_11DA_B6F6_00609720E0A1_.wvu.FilterData" hidden="1">[31]Presupuesto_Via_distribuidora!$A$9:$H$344</definedName>
    <definedName name="Z_B4899973_EBDC_11DA_B6F6_00609720E0A1_.wvu.PrintArea" hidden="1">[31]Presupuesto_Via_distribuidora!$A$176:$I$193</definedName>
    <definedName name="Z_B4899973_EBDC_11DA_B6F6_00609720E0A1_.wvu.PrintTitles" localSheetId="16" hidden="1">[31]Presupuesto_Via_distribuidora!#REF!</definedName>
    <definedName name="Z_B4899973_EBDC_11DA_B6F6_00609720E0A1_.wvu.PrintTitles" hidden="1">[31]Presupuesto_Via_distribuidora!#REF!</definedName>
    <definedName name="Z_B4899974_EBDC_11DA_B6F6_00609720E0A1_.wvu.FilterData" hidden="1">[31]Presupuesto_Via_distribuidora!$A$9:$H$344</definedName>
    <definedName name="Z_B4899974_EBDC_11DA_B6F6_00609720E0A1_.wvu.PrintArea" hidden="1">[31]Presupuesto_Via_distribuidora!$A$342:$I$541</definedName>
    <definedName name="Z_B4899974_EBDC_11DA_B6F6_00609720E0A1_.wvu.PrintTitles" localSheetId="16" hidden="1">[31]Presupuesto_Via_distribuidora!#REF!</definedName>
    <definedName name="Z_B4899974_EBDC_11DA_B6F6_00609720E0A1_.wvu.PrintTitles" hidden="1">[31]Presupuesto_Via_distribuidora!#REF!</definedName>
    <definedName name="Z_B4899975_EBDC_11DA_B6F6_00609720E0A1_.wvu.FilterData" hidden="1">[31]Presupuesto_Via_distribuidora!$A$9:$H$344</definedName>
    <definedName name="Z_B4899975_EBDC_11DA_B6F6_00609720E0A1_.wvu.PrintArea" hidden="1">[31]Presupuesto_Via_distribuidora!$A$557:$I$825</definedName>
    <definedName name="Z_B4899975_EBDC_11DA_B6F6_00609720E0A1_.wvu.PrintTitles" hidden="1">[31]Presupuesto_Via_distribuidora!$547:$556</definedName>
    <definedName name="Z_B4899976_EBDC_11DA_B6F6_00609720E0A1_.wvu.FilterData" hidden="1">[31]Presupuesto_Via_distribuidora!$A$9:$H$344</definedName>
    <definedName name="Z_B4899976_EBDC_11DA_B6F6_00609720E0A1_.wvu.PrintArea" hidden="1">[31]Presupuesto_Via_distribuidora!$A$839:$I$1037</definedName>
    <definedName name="Z_B4899976_EBDC_11DA_B6F6_00609720E0A1_.wvu.PrintTitles" hidden="1">[31]Presupuesto_Via_distribuidora!$829:$838</definedName>
    <definedName name="Z_C24E6469_C4CC_430B_8814_72DD019DF2C8_.wvu.FilterData" hidden="1">[31]Presupuesto_Via_distribuidora!$A$9:$H$344</definedName>
    <definedName name="Z_C24E6469_C4CC_430B_8814_72DD019DF2C8_.wvu.PrintArea" hidden="1">[31]Presupuesto_Via_distribuidora!$A$900:$I$1098</definedName>
    <definedName name="Z_C24E6469_C4CC_430B_8814_72DD019DF2C8_.wvu.PrintTitles" hidden="1">[31]Presupuesto_Via_distribuidora!$890:$899</definedName>
    <definedName name="Z_CA61CA57_E7CE_4A4D_974A_F3124BCA2797_.wvu.FilterData" hidden="1">[31]Presupuesto_Via_distribuidora!$A$9:$H$344</definedName>
    <definedName name="Z_CA61CA57_E7CE_4A4D_974A_F3124BCA2797_.wvu.PrintArea" hidden="1">[31]Presupuesto_Via_distribuidora!$A$618:$I$886</definedName>
    <definedName name="Z_CA61CA57_E7CE_4A4D_974A_F3124BCA2797_.wvu.PrintTitles" hidden="1">[31]Presupuesto_Via_distribuidora!$608:$617</definedName>
    <definedName name="Z_DA4D5A8F_12FA_42F5_A8BB_526600E97433_.wvu.FilterData" hidden="1">[31]Presupuesto_Via_distribuidora!$A$9:$H$344</definedName>
    <definedName name="Z_DA4D5A8F_12FA_42F5_A8BB_526600E97433_.wvu.PrintArea" hidden="1">[31]Presupuesto_Via_distribuidora!$C$1:$H$344</definedName>
    <definedName name="Z_DA4D5A8F_12FA_42F5_A8BB_526600E97433_.wvu.PrintTitles" hidden="1">[31]Presupuesto_Via_distribuidora!$2:$8</definedName>
    <definedName name="Z_DFB4C5EB_A8D3_475E_B627_EA98F95F9220_.wvu.FilterData" hidden="1">[31]Presupuesto_Via_distribuidora!$A$9:$H$344</definedName>
    <definedName name="Z_DFB4C5EB_A8D3_475E_B627_EA98F95F9220_.wvu.PrintArea" hidden="1">[31]Presupuesto_Via_distribuidora!$A$10:$I$208</definedName>
    <definedName name="Z_DFB4C5EB_A8D3_475E_B627_EA98F95F9220_.wvu.PrintTitles" hidden="1">[31]Presupuesto_Via_distribuidora!$1:$9</definedName>
    <definedName name="Z_F2B990A1_57B3_4766_8C3D_4D3A5265BAEF_.wvu.FilterData" hidden="1">[31]Presupuesto_Via_distribuidora!$A$9:$H$344</definedName>
    <definedName name="Z_F2B990A1_57B3_4766_8C3D_4D3A5265BAEF_.wvu.PrintArea" hidden="1">[31]Presupuesto_Via_distribuidora!$C$1:$H$344</definedName>
    <definedName name="Z_F2B990A1_57B3_4766_8C3D_4D3A5265BAEF_.wvu.PrintTitles" hidden="1">[31]Presupuesto_Via_distribuidora!$2:$8</definedName>
    <definedName name="Z_F9482E1F_92B8_43D8_949A_7DDCF2E63A19_.wvu.FilterData" hidden="1">[31]Presupuesto_Via_distribuidora!$A$9:$H$344</definedName>
    <definedName name="Z_F9482E1F_92B8_43D8_949A_7DDCF2E63A19_.wvu.PrintArea" hidden="1">[31]Presupuesto_Via_distribuidora!$A$10:$I$208</definedName>
    <definedName name="Z_F9482E1F_92B8_43D8_949A_7DDCF2E63A19_.wvu.PrintTitles" hidden="1">[31]Presupuesto_Via_distribuidora!$1:$9</definedName>
    <definedName name="Zap1" localSheetId="2">#REF!</definedName>
    <definedName name="Zap1" localSheetId="16">[17]Sábana!#REF!</definedName>
    <definedName name="Zap1">[17]Sábana!#REF!</definedName>
    <definedName name="Zap2" localSheetId="2">#REF!</definedName>
    <definedName name="Zap2" localSheetId="16">[17]Sábana!#REF!</definedName>
    <definedName name="Zap2">[17]Sábana!#REF!</definedName>
    <definedName name="Zap3" localSheetId="2">#REF!</definedName>
    <definedName name="Zap3">[17]Sábana!#REF!</definedName>
    <definedName name="zapatas">[39]Unitarios!$B$31</definedName>
    <definedName name="ZAZA" localSheetId="16">#REF!</definedName>
    <definedName name="ZAZA">#REF!</definedName>
    <definedName name="zc" localSheetId="25">#REF!</definedName>
    <definedName name="zc" localSheetId="36">#REF!</definedName>
    <definedName name="zc" localSheetId="1">#REF!</definedName>
    <definedName name="zc" localSheetId="3">#REF!</definedName>
    <definedName name="zc" localSheetId="13">#REF!</definedName>
    <definedName name="zc">#REF!</definedName>
    <definedName name="zd" localSheetId="25">#REF!</definedName>
    <definedName name="zd" localSheetId="36">#REF!</definedName>
    <definedName name="zd" localSheetId="1">#REF!</definedName>
    <definedName name="zd" localSheetId="3">#REF!</definedName>
    <definedName name="zd" localSheetId="13">#REF!</definedName>
    <definedName name="zd">#REF!</definedName>
    <definedName name="zdervr" localSheetId="25">#REF!</definedName>
    <definedName name="zdervr" localSheetId="36">#REF!</definedName>
    <definedName name="zdervr" localSheetId="2" hidden="1">{"via1",#N/A,TRUE,"general";"via2",#N/A,TRUE,"general";"via3",#N/A,TRUE,"general"}</definedName>
    <definedName name="zdervr" localSheetId="1">#REF!</definedName>
    <definedName name="zdervr" localSheetId="3">#REF!</definedName>
    <definedName name="zdervr" localSheetId="13">#REF!</definedName>
    <definedName name="zdervr">#REF!</definedName>
    <definedName name="zdervr_1" localSheetId="25">#REF!</definedName>
    <definedName name="zdervr_1" localSheetId="36">#REF!</definedName>
    <definedName name="zdervr_1" localSheetId="1">#REF!</definedName>
    <definedName name="zdervr_1" localSheetId="3">#REF!</definedName>
    <definedName name="zdervr_1" localSheetId="13">#REF!</definedName>
    <definedName name="zdervr_1">#REF!</definedName>
    <definedName name="zdr" localSheetId="25">#REF!</definedName>
    <definedName name="zdr" localSheetId="36">#REF!</definedName>
    <definedName name="zdr" localSheetId="2">#REF!</definedName>
    <definedName name="zdr" localSheetId="1">#REF!</definedName>
    <definedName name="zdr" localSheetId="3">#REF!</definedName>
    <definedName name="zdr" localSheetId="13">#REF!</definedName>
    <definedName name="zdr">#REF!</definedName>
    <definedName name="zx" localSheetId="25">#REF!</definedName>
    <definedName name="zx" localSheetId="36">#REF!</definedName>
    <definedName name="zx" localSheetId="2">#REF!</definedName>
    <definedName name="zx" localSheetId="1">#REF!</definedName>
    <definedName name="zx" localSheetId="3">#REF!</definedName>
    <definedName name="zx" localSheetId="13">#REF!</definedName>
    <definedName name="zx">#REF!</definedName>
    <definedName name="zxczds" localSheetId="25">#REF!</definedName>
    <definedName name="zxczds" localSheetId="36">#REF!</definedName>
    <definedName name="zxczds" localSheetId="2" hidden="1">{"TAB1",#N/A,TRUE,"GENERAL";"TAB2",#N/A,TRUE,"GENERAL";"TAB3",#N/A,TRUE,"GENERAL";"TAB4",#N/A,TRUE,"GENERAL";"TAB5",#N/A,TRUE,"GENERAL"}</definedName>
    <definedName name="zxczds" localSheetId="1">#REF!</definedName>
    <definedName name="zxczds" localSheetId="3">#REF!</definedName>
    <definedName name="zxczds" localSheetId="13">#REF!</definedName>
    <definedName name="zxczds">#REF!</definedName>
    <definedName name="zxczds_1" localSheetId="25">#REF!</definedName>
    <definedName name="zxczds_1" localSheetId="36">#REF!</definedName>
    <definedName name="zxczds_1" localSheetId="1">#REF!</definedName>
    <definedName name="zxczds_1" localSheetId="3">#REF!</definedName>
    <definedName name="zxczds_1" localSheetId="13">#REF!</definedName>
    <definedName name="zxczds_1">#REF!</definedName>
    <definedName name="zxsdftyu" localSheetId="25">#REF!</definedName>
    <definedName name="zxsdftyu" localSheetId="36">#REF!</definedName>
    <definedName name="zxsdftyu" localSheetId="2" hidden="1">{"via1",#N/A,TRUE,"general";"via2",#N/A,TRUE,"general";"via3",#N/A,TRUE,"general"}</definedName>
    <definedName name="zxsdftyu" localSheetId="1">#REF!</definedName>
    <definedName name="zxsdftyu" localSheetId="3">#REF!</definedName>
    <definedName name="zxsdftyu" localSheetId="13">#REF!</definedName>
    <definedName name="zxsdftyu">#REF!</definedName>
    <definedName name="zxsdftyu_1" localSheetId="25">#REF!</definedName>
    <definedName name="zxsdftyu_1" localSheetId="36">#REF!</definedName>
    <definedName name="zxsdftyu_1" localSheetId="1">#REF!</definedName>
    <definedName name="zxsdftyu_1" localSheetId="3">#REF!</definedName>
    <definedName name="zxsdftyu_1" localSheetId="13">#REF!</definedName>
    <definedName name="zxsdftyu_1">#REF!</definedName>
    <definedName name="zxvxczv" localSheetId="25">#REF!</definedName>
    <definedName name="zxvxczv" localSheetId="36">#REF!</definedName>
    <definedName name="zxvxczv" localSheetId="2" hidden="1">{"via1",#N/A,TRUE,"general";"via2",#N/A,TRUE,"general";"via3",#N/A,TRUE,"general"}</definedName>
    <definedName name="zxvxczv" localSheetId="1">#REF!</definedName>
    <definedName name="zxvxczv" localSheetId="3">#REF!</definedName>
    <definedName name="zxvxczv" localSheetId="13">#REF!</definedName>
    <definedName name="zxvxczv">#REF!</definedName>
    <definedName name="zxvxczv_1" localSheetId="25">#REF!</definedName>
    <definedName name="zxvxczv_1" localSheetId="36">#REF!</definedName>
    <definedName name="zxvxczv_1" localSheetId="1">#REF!</definedName>
    <definedName name="zxvxczv_1" localSheetId="3">#REF!</definedName>
    <definedName name="zxvxczv_1" localSheetId="13">#REF!</definedName>
    <definedName name="zxvxczv_1">#REF!</definedName>
    <definedName name="zz" localSheetId="25">#REF!</definedName>
    <definedName name="zz" localSheetId="36">#REF!</definedName>
    <definedName name="zz" localSheetId="2">#REF!</definedName>
    <definedName name="zz" localSheetId="1">#REF!</definedName>
    <definedName name="zz" localSheetId="3">#REF!</definedName>
    <definedName name="zz" localSheetId="13">#REF!</definedName>
    <definedName name="zz">#REF!</definedName>
    <definedName name="ZZZZZZZZZZZ" localSheetId="25">'[76]A. P. U.'!#REF!</definedName>
    <definedName name="ZZZZZZZZZZZ" localSheetId="36">'[76]A. P. U.'!#REF!</definedName>
    <definedName name="ZZZZZZZZZZZ" localSheetId="1">'[76]A. P. U.'!#REF!</definedName>
    <definedName name="ZZZZZZZZZZZ" localSheetId="3">'[76]A. P. U.'!#REF!</definedName>
    <definedName name="ZZZZZZZZZZZ" localSheetId="13">'[76]A. P. U.'!#REF!</definedName>
    <definedName name="ZZZZZZZZZZZ">'[76]A. P. U.'!#REF!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99" l="1"/>
  <c r="G8" i="342"/>
  <c r="G10" i="342"/>
  <c r="I10" i="342" l="1"/>
  <c r="I11" i="342"/>
  <c r="I12" i="342"/>
  <c r="I13" i="342"/>
  <c r="I9" i="342"/>
  <c r="I8" i="342" l="1"/>
  <c r="M13" i="90" l="1"/>
  <c r="L13" i="90"/>
  <c r="K13" i="90"/>
  <c r="M10" i="90"/>
  <c r="L10" i="90"/>
  <c r="K10" i="90"/>
  <c r="M8" i="90"/>
  <c r="L8" i="90"/>
  <c r="K8" i="90"/>
  <c r="H34" i="90"/>
  <c r="H33" i="90"/>
  <c r="G10" i="91"/>
  <c r="G9" i="91"/>
  <c r="AI582" i="349"/>
  <c r="X587" i="349"/>
  <c r="AI587" i="349"/>
  <c r="X589" i="349"/>
  <c r="Z593" i="349"/>
  <c r="AC593" i="349"/>
  <c r="AI593" i="349"/>
  <c r="AL594" i="349"/>
  <c r="AL595" i="349"/>
  <c r="G31" i="337"/>
  <c r="F31" i="337"/>
  <c r="C31" i="337"/>
  <c r="B31" i="337"/>
  <c r="I16" i="355"/>
  <c r="I15" i="355" s="1"/>
  <c r="I14" i="355"/>
  <c r="F14" i="355"/>
  <c r="I13" i="355"/>
  <c r="I12" i="355"/>
  <c r="I10" i="355" s="1"/>
  <c r="I11" i="355"/>
  <c r="I11" i="255"/>
  <c r="G57" i="99"/>
  <c r="AL144" i="350"/>
  <c r="AL303" i="349"/>
  <c r="X299" i="349"/>
  <c r="AI297" i="349"/>
  <c r="X297" i="349"/>
  <c r="AL305" i="349"/>
  <c r="AL304" i="349"/>
  <c r="AI292" i="349"/>
  <c r="AL144" i="349"/>
  <c r="T383" i="349"/>
  <c r="T392" i="349"/>
  <c r="AL361" i="349"/>
  <c r="AL371" i="349"/>
  <c r="AL382" i="349"/>
  <c r="AL387" i="349"/>
  <c r="AL393" i="349"/>
  <c r="AL399" i="349"/>
  <c r="AL405" i="349"/>
  <c r="AL411" i="349"/>
  <c r="AL417" i="349"/>
  <c r="AL423" i="349"/>
  <c r="AL429" i="349"/>
  <c r="AL435" i="349"/>
  <c r="AL441" i="349"/>
  <c r="AL447" i="349"/>
  <c r="AL458" i="349"/>
  <c r="AL470" i="349"/>
  <c r="AL472" i="349"/>
  <c r="AL481" i="349"/>
  <c r="AJ361" i="349"/>
  <c r="AJ362" i="349"/>
  <c r="AJ363" i="349"/>
  <c r="AJ364" i="349"/>
  <c r="AJ365" i="349"/>
  <c r="AJ366" i="349"/>
  <c r="AJ367" i="349"/>
  <c r="AJ368" i="349"/>
  <c r="AJ369" i="349"/>
  <c r="AJ370" i="349"/>
  <c r="AJ371" i="349"/>
  <c r="AJ372" i="349"/>
  <c r="AJ373" i="349"/>
  <c r="AJ374" i="349"/>
  <c r="AJ375" i="349"/>
  <c r="AJ376" i="349"/>
  <c r="AJ377" i="349"/>
  <c r="AJ378" i="349"/>
  <c r="AJ379" i="349"/>
  <c r="AJ380" i="349"/>
  <c r="AJ381" i="349"/>
  <c r="AJ382" i="349"/>
  <c r="AJ387" i="349"/>
  <c r="AJ388" i="349"/>
  <c r="AJ389" i="349"/>
  <c r="AJ393" i="349"/>
  <c r="AJ394" i="349"/>
  <c r="AJ395" i="349"/>
  <c r="AJ399" i="349"/>
  <c r="AJ400" i="349"/>
  <c r="AJ401" i="349"/>
  <c r="AJ405" i="349"/>
  <c r="AJ406" i="349"/>
  <c r="AJ407" i="349"/>
  <c r="AJ411" i="349"/>
  <c r="AJ412" i="349"/>
  <c r="AJ413" i="349"/>
  <c r="AJ417" i="349"/>
  <c r="AJ418" i="349"/>
  <c r="AJ419" i="349"/>
  <c r="AJ423" i="349"/>
  <c r="AJ424" i="349"/>
  <c r="AJ425" i="349"/>
  <c r="AJ429" i="349"/>
  <c r="AJ430" i="349"/>
  <c r="AJ431" i="349"/>
  <c r="AJ435" i="349"/>
  <c r="AJ436" i="349"/>
  <c r="AJ437" i="349"/>
  <c r="AJ441" i="349"/>
  <c r="AJ442" i="349"/>
  <c r="AJ443" i="349"/>
  <c r="AJ447" i="349"/>
  <c r="AJ448" i="349"/>
  <c r="AJ449" i="349"/>
  <c r="AJ450" i="349"/>
  <c r="AJ451" i="349"/>
  <c r="AJ452" i="349"/>
  <c r="AJ453" i="349"/>
  <c r="AJ454" i="349"/>
  <c r="AJ455" i="349"/>
  <c r="AJ456" i="349"/>
  <c r="AJ457" i="349"/>
  <c r="AJ458" i="349"/>
  <c r="AJ459" i="349"/>
  <c r="AJ460" i="349"/>
  <c r="AJ461" i="349"/>
  <c r="AJ462" i="349"/>
  <c r="AJ463" i="349"/>
  <c r="AJ464" i="349"/>
  <c r="AJ465" i="349"/>
  <c r="AJ466" i="349"/>
  <c r="AJ467" i="349"/>
  <c r="AJ468" i="349"/>
  <c r="AJ469" i="349"/>
  <c r="AJ470" i="349"/>
  <c r="AJ472" i="349"/>
  <c r="AJ473" i="349"/>
  <c r="AJ474" i="349"/>
  <c r="AJ475" i="349"/>
  <c r="AJ476" i="349"/>
  <c r="AJ477" i="349"/>
  <c r="AJ478" i="349"/>
  <c r="AJ479" i="349"/>
  <c r="AJ480" i="349"/>
  <c r="AJ481" i="349"/>
  <c r="AI342" i="349"/>
  <c r="AI343" i="349"/>
  <c r="AI344" i="349"/>
  <c r="AI345" i="349"/>
  <c r="AI346" i="349"/>
  <c r="AI347" i="349"/>
  <c r="AI348" i="349"/>
  <c r="AI349" i="349"/>
  <c r="AI350" i="349"/>
  <c r="AI351" i="349"/>
  <c r="AI352" i="349"/>
  <c r="AI353" i="349"/>
  <c r="AI354" i="349"/>
  <c r="AI355" i="349"/>
  <c r="AI356" i="349"/>
  <c r="AI357" i="349"/>
  <c r="AI358" i="349"/>
  <c r="AI359" i="349"/>
  <c r="AI360" i="349"/>
  <c r="AI361" i="349"/>
  <c r="AI362" i="349"/>
  <c r="AI363" i="349"/>
  <c r="AI364" i="349"/>
  <c r="AI365" i="349"/>
  <c r="AI366" i="349"/>
  <c r="AI367" i="349"/>
  <c r="AI368" i="349"/>
  <c r="AI369" i="349"/>
  <c r="AI370" i="349"/>
  <c r="AI371" i="349"/>
  <c r="AI372" i="349"/>
  <c r="AI373" i="349"/>
  <c r="AI374" i="349"/>
  <c r="AI375" i="349"/>
  <c r="AI376" i="349"/>
  <c r="AI377" i="349"/>
  <c r="AI378" i="349"/>
  <c r="AI379" i="349"/>
  <c r="AI380" i="349"/>
  <c r="AI381" i="349"/>
  <c r="AI382" i="349"/>
  <c r="AI383" i="349"/>
  <c r="AI384" i="349"/>
  <c r="AI385" i="349"/>
  <c r="AI386" i="349"/>
  <c r="AI387" i="349"/>
  <c r="AI388" i="349"/>
  <c r="AI389" i="349"/>
  <c r="AI390" i="349"/>
  <c r="AI391" i="349"/>
  <c r="AI392" i="349"/>
  <c r="AI393" i="349"/>
  <c r="AI394" i="349"/>
  <c r="AI395" i="349"/>
  <c r="AI396" i="349"/>
  <c r="AI397" i="349"/>
  <c r="AI398" i="349"/>
  <c r="AI399" i="349"/>
  <c r="AI400" i="349"/>
  <c r="AI401" i="349"/>
  <c r="AI402" i="349"/>
  <c r="AI403" i="349"/>
  <c r="AI404" i="349"/>
  <c r="AI405" i="349"/>
  <c r="AI406" i="349"/>
  <c r="AI407" i="349"/>
  <c r="AI408" i="349"/>
  <c r="AI409" i="349"/>
  <c r="AI410" i="349"/>
  <c r="AI411" i="349"/>
  <c r="AI412" i="349"/>
  <c r="AI413" i="349"/>
  <c r="AI414" i="349"/>
  <c r="AI415" i="349"/>
  <c r="AI416" i="349"/>
  <c r="AI417" i="349"/>
  <c r="AI418" i="349"/>
  <c r="AI419" i="349"/>
  <c r="AI420" i="349"/>
  <c r="AI421" i="349"/>
  <c r="AI422" i="349"/>
  <c r="AI423" i="349"/>
  <c r="AI424" i="349"/>
  <c r="AI425" i="349"/>
  <c r="AI426" i="349"/>
  <c r="AI427" i="349"/>
  <c r="AI428" i="349"/>
  <c r="AI429" i="349"/>
  <c r="AI430" i="349"/>
  <c r="AI431" i="349"/>
  <c r="AI432" i="349"/>
  <c r="AI433" i="349"/>
  <c r="AI434" i="349"/>
  <c r="AI435" i="349"/>
  <c r="AI436" i="349"/>
  <c r="AI437" i="349"/>
  <c r="AI438" i="349"/>
  <c r="AI439" i="349"/>
  <c r="AI440" i="349"/>
  <c r="AI441" i="349"/>
  <c r="AI442" i="349"/>
  <c r="AI443" i="349"/>
  <c r="AI444" i="349"/>
  <c r="AI445" i="349"/>
  <c r="AI446" i="349"/>
  <c r="AI447" i="349"/>
  <c r="AI448" i="349"/>
  <c r="AI449" i="349"/>
  <c r="AI450" i="349"/>
  <c r="AI451" i="349"/>
  <c r="AI452" i="349"/>
  <c r="AI453" i="349"/>
  <c r="AI454" i="349"/>
  <c r="AI455" i="349"/>
  <c r="AI456" i="349"/>
  <c r="AI457" i="349"/>
  <c r="AI458" i="349"/>
  <c r="AI459" i="349"/>
  <c r="AI460" i="349"/>
  <c r="AI461" i="349"/>
  <c r="AI462" i="349"/>
  <c r="AI463" i="349"/>
  <c r="AI464" i="349"/>
  <c r="AI465" i="349"/>
  <c r="AI466" i="349"/>
  <c r="AI467" i="349"/>
  <c r="AI468" i="349"/>
  <c r="AI469" i="349"/>
  <c r="AI470" i="349"/>
  <c r="AI471" i="349"/>
  <c r="AI472" i="349"/>
  <c r="AI473" i="349"/>
  <c r="AI474" i="349"/>
  <c r="AI475" i="349"/>
  <c r="AI476" i="349"/>
  <c r="AI477" i="349"/>
  <c r="AI478" i="349"/>
  <c r="AI479" i="349"/>
  <c r="AI480" i="349"/>
  <c r="AI481" i="349"/>
  <c r="AI482" i="349"/>
  <c r="AI341" i="349"/>
  <c r="Z342" i="349"/>
  <c r="Z343" i="349"/>
  <c r="Z344" i="349"/>
  <c r="Z345" i="349"/>
  <c r="Z346" i="349"/>
  <c r="Z347" i="349"/>
  <c r="Z348" i="349"/>
  <c r="Z349" i="349"/>
  <c r="Z350" i="349"/>
  <c r="Z351" i="349"/>
  <c r="Z352" i="349"/>
  <c r="Z353" i="349"/>
  <c r="Z354" i="349"/>
  <c r="Z355" i="349"/>
  <c r="Z356" i="349"/>
  <c r="Z357" i="349"/>
  <c r="Z358" i="349"/>
  <c r="Z359" i="349"/>
  <c r="Z360" i="349"/>
  <c r="Z362" i="349"/>
  <c r="Z363" i="349"/>
  <c r="Z364" i="349"/>
  <c r="Z365" i="349"/>
  <c r="Z366" i="349"/>
  <c r="Z367" i="349"/>
  <c r="Z368" i="349"/>
  <c r="Z369" i="349"/>
  <c r="Z370" i="349"/>
  <c r="Z372" i="349"/>
  <c r="Z373" i="349"/>
  <c r="Z374" i="349"/>
  <c r="Z375" i="349"/>
  <c r="Z376" i="349"/>
  <c r="Z377" i="349"/>
  <c r="Z378" i="349"/>
  <c r="Z379" i="349"/>
  <c r="Z380" i="349"/>
  <c r="Z381" i="349"/>
  <c r="Z383" i="349"/>
  <c r="Z384" i="349"/>
  <c r="Z385" i="349"/>
  <c r="Z386" i="349"/>
  <c r="Z387" i="349"/>
  <c r="Z388" i="349"/>
  <c r="Z389" i="349"/>
  <c r="Z390" i="349"/>
  <c r="Z391" i="349"/>
  <c r="Z392" i="349"/>
  <c r="Z394" i="349"/>
  <c r="Z395" i="349"/>
  <c r="Z396" i="349"/>
  <c r="Z397" i="349"/>
  <c r="Z398" i="349"/>
  <c r="Z400" i="349"/>
  <c r="Z401" i="349"/>
  <c r="Z402" i="349"/>
  <c r="Z403" i="349"/>
  <c r="Z404" i="349"/>
  <c r="Z406" i="349"/>
  <c r="Z407" i="349"/>
  <c r="Z408" i="349"/>
  <c r="Z409" i="349"/>
  <c r="Z410" i="349"/>
  <c r="Z412" i="349"/>
  <c r="Z413" i="349"/>
  <c r="Z414" i="349"/>
  <c r="Z415" i="349"/>
  <c r="Z416" i="349"/>
  <c r="Z418" i="349"/>
  <c r="Z419" i="349"/>
  <c r="Z420" i="349"/>
  <c r="Z421" i="349"/>
  <c r="Z422" i="349"/>
  <c r="Z424" i="349"/>
  <c r="Z425" i="349"/>
  <c r="Z426" i="349"/>
  <c r="Z427" i="349"/>
  <c r="Z428" i="349"/>
  <c r="Z429" i="349"/>
  <c r="Z430" i="349"/>
  <c r="Z431" i="349"/>
  <c r="Z432" i="349"/>
  <c r="Z433" i="349"/>
  <c r="Z434" i="349"/>
  <c r="Z436" i="349"/>
  <c r="Z437" i="349"/>
  <c r="Z438" i="349"/>
  <c r="Z439" i="349"/>
  <c r="Z440" i="349"/>
  <c r="Z442" i="349"/>
  <c r="Z443" i="349"/>
  <c r="Z444" i="349"/>
  <c r="Z445" i="349"/>
  <c r="Z446" i="349"/>
  <c r="Z448" i="349"/>
  <c r="Z449" i="349"/>
  <c r="Z450" i="349"/>
  <c r="Z451" i="349"/>
  <c r="Z452" i="349"/>
  <c r="Z453" i="349"/>
  <c r="Z454" i="349"/>
  <c r="Z455" i="349"/>
  <c r="Z456" i="349"/>
  <c r="Z457" i="349"/>
  <c r="Z459" i="349"/>
  <c r="Z460" i="349"/>
  <c r="Z461" i="349"/>
  <c r="Z462" i="349"/>
  <c r="Z463" i="349"/>
  <c r="Z464" i="349"/>
  <c r="Z465" i="349"/>
  <c r="Z466" i="349"/>
  <c r="Z467" i="349"/>
  <c r="Z468" i="349"/>
  <c r="Z469" i="349"/>
  <c r="Z471" i="349"/>
  <c r="Z473" i="349"/>
  <c r="Z474" i="349"/>
  <c r="Z475" i="349"/>
  <c r="Z476" i="349"/>
  <c r="Z477" i="349"/>
  <c r="Z478" i="349"/>
  <c r="Z479" i="349"/>
  <c r="Z480" i="349"/>
  <c r="Z482" i="349"/>
  <c r="Z341" i="349"/>
  <c r="T342" i="349"/>
  <c r="T343" i="349"/>
  <c r="T344" i="349"/>
  <c r="T345" i="349"/>
  <c r="T346" i="349"/>
  <c r="T347" i="349"/>
  <c r="T348" i="349"/>
  <c r="T349" i="349"/>
  <c r="T350" i="349"/>
  <c r="T351" i="349"/>
  <c r="T352" i="349"/>
  <c r="T353" i="349"/>
  <c r="T354" i="349"/>
  <c r="T355" i="349"/>
  <c r="T356" i="349"/>
  <c r="T357" i="349"/>
  <c r="T358" i="349"/>
  <c r="T359" i="349"/>
  <c r="T360" i="349"/>
  <c r="T362" i="349"/>
  <c r="T363" i="349"/>
  <c r="T364" i="349"/>
  <c r="T365" i="349"/>
  <c r="T366" i="349"/>
  <c r="T367" i="349"/>
  <c r="T368" i="349"/>
  <c r="T369" i="349"/>
  <c r="T370" i="349"/>
  <c r="T372" i="349"/>
  <c r="T373" i="349"/>
  <c r="T374" i="349"/>
  <c r="T375" i="349"/>
  <c r="T376" i="349"/>
  <c r="T377" i="349"/>
  <c r="T378" i="349"/>
  <c r="T379" i="349"/>
  <c r="T380" i="349"/>
  <c r="T381" i="349"/>
  <c r="T384" i="349"/>
  <c r="T385" i="349"/>
  <c r="T386" i="349"/>
  <c r="T388" i="349"/>
  <c r="T390" i="349"/>
  <c r="T391" i="349"/>
  <c r="T394" i="349"/>
  <c r="T396" i="349"/>
  <c r="T397" i="349"/>
  <c r="T398" i="349"/>
  <c r="T400" i="349"/>
  <c r="T402" i="349"/>
  <c r="T403" i="349"/>
  <c r="T404" i="349"/>
  <c r="T406" i="349"/>
  <c r="T408" i="349"/>
  <c r="T409" i="349"/>
  <c r="T410" i="349"/>
  <c r="T412" i="349"/>
  <c r="T414" i="349"/>
  <c r="T415" i="349"/>
  <c r="T416" i="349"/>
  <c r="T418" i="349"/>
  <c r="T420" i="349"/>
  <c r="T421" i="349"/>
  <c r="T422" i="349"/>
  <c r="T424" i="349"/>
  <c r="T426" i="349"/>
  <c r="T427" i="349"/>
  <c r="T428" i="349"/>
  <c r="T430" i="349"/>
  <c r="T432" i="349"/>
  <c r="T433" i="349"/>
  <c r="T434" i="349"/>
  <c r="T436" i="349"/>
  <c r="T438" i="349"/>
  <c r="T439" i="349"/>
  <c r="T440" i="349"/>
  <c r="T442" i="349"/>
  <c r="T444" i="349"/>
  <c r="T445" i="349"/>
  <c r="T446" i="349"/>
  <c r="T448" i="349"/>
  <c r="T449" i="349"/>
  <c r="T450" i="349"/>
  <c r="T451" i="349"/>
  <c r="T452" i="349"/>
  <c r="T453" i="349"/>
  <c r="T454" i="349"/>
  <c r="T455" i="349"/>
  <c r="T456" i="349"/>
  <c r="T457" i="349"/>
  <c r="T459" i="349"/>
  <c r="T460" i="349"/>
  <c r="T461" i="349"/>
  <c r="T462" i="349"/>
  <c r="T463" i="349"/>
  <c r="T464" i="349"/>
  <c r="T465" i="349"/>
  <c r="T466" i="349"/>
  <c r="T467" i="349"/>
  <c r="T468" i="349"/>
  <c r="T469" i="349"/>
  <c r="T471" i="349"/>
  <c r="T473" i="349"/>
  <c r="T474" i="349"/>
  <c r="T475" i="349"/>
  <c r="T476" i="349"/>
  <c r="T477" i="349"/>
  <c r="T478" i="349"/>
  <c r="T479" i="349"/>
  <c r="T480" i="349"/>
  <c r="T482" i="349"/>
  <c r="T341" i="349"/>
  <c r="Z251" i="349"/>
  <c r="Z243" i="349"/>
  <c r="Z244" i="349"/>
  <c r="Z245" i="349"/>
  <c r="Z246" i="349"/>
  <c r="Z247" i="349"/>
  <c r="Z248" i="349"/>
  <c r="Z249" i="349"/>
  <c r="Z250" i="349"/>
  <c r="Z242" i="349"/>
  <c r="Z242" i="350"/>
  <c r="AL127" i="349"/>
  <c r="AL126" i="349"/>
  <c r="AC125" i="349"/>
  <c r="AL125" i="349" s="1"/>
  <c r="AC124" i="349"/>
  <c r="AL124" i="349" s="1"/>
  <c r="AC123" i="349"/>
  <c r="AL123" i="349" s="1"/>
  <c r="AC122" i="349"/>
  <c r="AL122" i="349" s="1"/>
  <c r="AC121" i="349"/>
  <c r="AL121" i="349" s="1"/>
  <c r="AL120" i="349"/>
  <c r="AL119" i="349"/>
  <c r="AL118" i="349"/>
  <c r="AL117" i="349"/>
  <c r="AL116" i="349"/>
  <c r="AL115" i="349"/>
  <c r="AL114" i="349"/>
  <c r="AL113" i="349"/>
  <c r="AL112" i="349"/>
  <c r="AL111" i="349"/>
  <c r="AL110" i="349"/>
  <c r="AL109" i="349"/>
  <c r="AL108" i="349"/>
  <c r="AL107" i="349"/>
  <c r="AL106" i="349"/>
  <c r="AL105" i="349"/>
  <c r="AL104" i="349"/>
  <c r="AL103" i="349"/>
  <c r="AL63" i="349"/>
  <c r="AL64" i="349"/>
  <c r="AL65" i="349"/>
  <c r="AL66" i="349"/>
  <c r="AL67" i="349"/>
  <c r="AL68" i="349"/>
  <c r="AL69" i="349"/>
  <c r="AL70" i="349"/>
  <c r="AL71" i="349"/>
  <c r="AL72" i="349"/>
  <c r="AL73" i="349"/>
  <c r="AL74" i="349"/>
  <c r="AL75" i="349"/>
  <c r="AL76" i="349"/>
  <c r="AL77" i="349"/>
  <c r="AL78" i="349"/>
  <c r="AL79" i="349"/>
  <c r="AL85" i="349"/>
  <c r="AL86" i="349"/>
  <c r="AL62" i="349"/>
  <c r="AC84" i="349"/>
  <c r="AL84" i="349" s="1"/>
  <c r="AC83" i="349"/>
  <c r="AL83" i="349" s="1"/>
  <c r="AC82" i="349"/>
  <c r="AL82" i="349" s="1"/>
  <c r="AC81" i="349"/>
  <c r="AL81" i="349" s="1"/>
  <c r="AC80" i="349"/>
  <c r="AL80" i="349" s="1"/>
  <c r="AL13" i="350"/>
  <c r="AL25" i="350" s="1"/>
  <c r="AL27" i="350" s="1"/>
  <c r="AL39" i="350"/>
  <c r="AL40" i="350"/>
  <c r="AL72" i="350"/>
  <c r="AL73" i="350"/>
  <c r="AL74" i="350"/>
  <c r="AL75" i="350"/>
  <c r="AL76" i="350"/>
  <c r="AL77" i="350"/>
  <c r="AL78" i="350"/>
  <c r="AL79" i="350"/>
  <c r="AL85" i="350"/>
  <c r="AL86" i="350"/>
  <c r="AL113" i="350"/>
  <c r="AL114" i="350"/>
  <c r="AL115" i="350"/>
  <c r="AL116" i="350"/>
  <c r="AL117" i="350"/>
  <c r="AL118" i="350"/>
  <c r="AL119" i="350"/>
  <c r="AL120" i="350"/>
  <c r="AL126" i="350"/>
  <c r="AL127" i="350"/>
  <c r="AL155" i="350"/>
  <c r="AL157" i="350" s="1"/>
  <c r="E13" i="99" s="1"/>
  <c r="AL169" i="350"/>
  <c r="AL170" i="350"/>
  <c r="AL171" i="350"/>
  <c r="AL172" i="350"/>
  <c r="AL173" i="350"/>
  <c r="AL174" i="350"/>
  <c r="AL175" i="350"/>
  <c r="AL176" i="350"/>
  <c r="AL177" i="350"/>
  <c r="AL178" i="350"/>
  <c r="AL194" i="350"/>
  <c r="AL195" i="350"/>
  <c r="AL196" i="350"/>
  <c r="AL197" i="350"/>
  <c r="AL198" i="350"/>
  <c r="AL199" i="350"/>
  <c r="AL200" i="350"/>
  <c r="AL201" i="350"/>
  <c r="AL202" i="350"/>
  <c r="AL203" i="350"/>
  <c r="AL219" i="350"/>
  <c r="AL220" i="350"/>
  <c r="AL221" i="350"/>
  <c r="AL222" i="350"/>
  <c r="AL223" i="350"/>
  <c r="AL224" i="350"/>
  <c r="AL225" i="350"/>
  <c r="AL226" i="350"/>
  <c r="AL285" i="350"/>
  <c r="AL286" i="350"/>
  <c r="AL490" i="350"/>
  <c r="AL506" i="350" s="1"/>
  <c r="AL508" i="350" s="1"/>
  <c r="AL520" i="350"/>
  <c r="AL534" i="350" s="1"/>
  <c r="AL536" i="350" s="1"/>
  <c r="AL548" i="350"/>
  <c r="AL549" i="350"/>
  <c r="AL550" i="350"/>
  <c r="AL303" i="350"/>
  <c r="AL304" i="350"/>
  <c r="AL305" i="350"/>
  <c r="AL581" i="350"/>
  <c r="AL588" i="350" s="1"/>
  <c r="AL590" i="350" s="1"/>
  <c r="AL602" i="350"/>
  <c r="AL611" i="350" s="1"/>
  <c r="AL613" i="350" s="1"/>
  <c r="AL625" i="350"/>
  <c r="AL637" i="350" s="1"/>
  <c r="AL639" i="350" s="1"/>
  <c r="AL652" i="350"/>
  <c r="AL653" i="350"/>
  <c r="AL654" i="350"/>
  <c r="AL672" i="350"/>
  <c r="AL677" i="350" s="1"/>
  <c r="AL679" i="350" s="1"/>
  <c r="AL691" i="350"/>
  <c r="AL707" i="350" s="1"/>
  <c r="AL709" i="350" s="1"/>
  <c r="AL721" i="350"/>
  <c r="AL742" i="350" s="1"/>
  <c r="AL744" i="350" s="1"/>
  <c r="AL756" i="350"/>
  <c r="AL766" i="350" s="1"/>
  <c r="AL768" i="350" s="1"/>
  <c r="AL780" i="350"/>
  <c r="AL790" i="350" s="1"/>
  <c r="AL792" i="350" s="1"/>
  <c r="AL804" i="350"/>
  <c r="AL816" i="350" s="1"/>
  <c r="AL818" i="350" s="1"/>
  <c r="AL830" i="350"/>
  <c r="AL848" i="350" s="1"/>
  <c r="AL850" i="350" s="1"/>
  <c r="AL862" i="350"/>
  <c r="AL894" i="350" s="1"/>
  <c r="AL896" i="350" s="1"/>
  <c r="AJ381" i="350"/>
  <c r="AJ385" i="350"/>
  <c r="AJ386" i="350"/>
  <c r="AJ387" i="350"/>
  <c r="AJ391" i="350"/>
  <c r="AJ392" i="350"/>
  <c r="AJ393" i="350"/>
  <c r="AJ397" i="350"/>
  <c r="AJ398" i="350"/>
  <c r="AJ399" i="350"/>
  <c r="AJ403" i="350"/>
  <c r="AJ404" i="350"/>
  <c r="AJ405" i="350"/>
  <c r="AJ409" i="350"/>
  <c r="AJ410" i="350"/>
  <c r="AJ411" i="350"/>
  <c r="AJ415" i="350"/>
  <c r="AJ416" i="350"/>
  <c r="AJ417" i="350"/>
  <c r="AJ421" i="350"/>
  <c r="AJ422" i="350"/>
  <c r="AJ423" i="350"/>
  <c r="AJ427" i="350"/>
  <c r="AJ428" i="350"/>
  <c r="AJ429" i="350"/>
  <c r="AJ433" i="350"/>
  <c r="AJ434" i="350"/>
  <c r="AJ435" i="350"/>
  <c r="AJ439" i="350"/>
  <c r="AJ440" i="350"/>
  <c r="AJ441" i="350"/>
  <c r="AJ442" i="350"/>
  <c r="AJ443" i="350"/>
  <c r="AJ444" i="350"/>
  <c r="AJ445" i="350"/>
  <c r="AJ446" i="350"/>
  <c r="AJ447" i="350"/>
  <c r="AJ448" i="350"/>
  <c r="AJ449" i="350"/>
  <c r="AJ450" i="350"/>
  <c r="AJ451" i="350"/>
  <c r="AJ452" i="350"/>
  <c r="AJ453" i="350"/>
  <c r="AJ454" i="350"/>
  <c r="AJ455" i="350"/>
  <c r="AJ456" i="350"/>
  <c r="AJ457" i="350"/>
  <c r="AJ458" i="350"/>
  <c r="AJ459" i="350"/>
  <c r="AJ460" i="350"/>
  <c r="AJ461" i="350"/>
  <c r="AJ462" i="350"/>
  <c r="AJ464" i="350"/>
  <c r="AJ465" i="350"/>
  <c r="AJ466" i="350"/>
  <c r="AJ467" i="350"/>
  <c r="AJ468" i="350"/>
  <c r="AJ469" i="350"/>
  <c r="AJ470" i="350"/>
  <c r="AJ471" i="350"/>
  <c r="AJ472" i="350"/>
  <c r="AJ473" i="350"/>
  <c r="AI381" i="350"/>
  <c r="AI382" i="350"/>
  <c r="AI383" i="350"/>
  <c r="AI384" i="350"/>
  <c r="AI385" i="350"/>
  <c r="AI386" i="350"/>
  <c r="AI387" i="350"/>
  <c r="AI388" i="350"/>
  <c r="AI389" i="350"/>
  <c r="AI390" i="350"/>
  <c r="AI391" i="350"/>
  <c r="AI392" i="350"/>
  <c r="AI393" i="350"/>
  <c r="AI394" i="350"/>
  <c r="AI395" i="350"/>
  <c r="AI396" i="350"/>
  <c r="AI397" i="350"/>
  <c r="AI398" i="350"/>
  <c r="AI399" i="350"/>
  <c r="AI400" i="350"/>
  <c r="AI401" i="350"/>
  <c r="AI402" i="350"/>
  <c r="AI403" i="350"/>
  <c r="AI404" i="350"/>
  <c r="AI405" i="350"/>
  <c r="AI406" i="350"/>
  <c r="AI407" i="350"/>
  <c r="AI408" i="350"/>
  <c r="AI409" i="350"/>
  <c r="AI410" i="350"/>
  <c r="AI411" i="350"/>
  <c r="AI412" i="350"/>
  <c r="AI413" i="350"/>
  <c r="AI414" i="350"/>
  <c r="AI415" i="350"/>
  <c r="AI416" i="350"/>
  <c r="AI417" i="350"/>
  <c r="AI418" i="350"/>
  <c r="AI419" i="350"/>
  <c r="AI420" i="350"/>
  <c r="AI421" i="350"/>
  <c r="AI422" i="350"/>
  <c r="AI423" i="350"/>
  <c r="AI424" i="350"/>
  <c r="AI425" i="350"/>
  <c r="AI426" i="350"/>
  <c r="AI427" i="350"/>
  <c r="AI428" i="350"/>
  <c r="AI429" i="350"/>
  <c r="AI430" i="350"/>
  <c r="AI431" i="350"/>
  <c r="AI432" i="350"/>
  <c r="AI433" i="350"/>
  <c r="AI434" i="350"/>
  <c r="AI435" i="350"/>
  <c r="AI436" i="350"/>
  <c r="AI437" i="350"/>
  <c r="AI438" i="350"/>
  <c r="AI439" i="350"/>
  <c r="AI440" i="350"/>
  <c r="AI441" i="350"/>
  <c r="AI442" i="350"/>
  <c r="AI443" i="350"/>
  <c r="AI444" i="350"/>
  <c r="AI445" i="350"/>
  <c r="AI446" i="350"/>
  <c r="AI447" i="350"/>
  <c r="AI448" i="350"/>
  <c r="AI449" i="350"/>
  <c r="AI450" i="350"/>
  <c r="AI451" i="350"/>
  <c r="AI452" i="350"/>
  <c r="AI453" i="350"/>
  <c r="AI454" i="350"/>
  <c r="AI455" i="350"/>
  <c r="AI456" i="350"/>
  <c r="AI457" i="350"/>
  <c r="AI458" i="350"/>
  <c r="AI459" i="350"/>
  <c r="AI460" i="350"/>
  <c r="AI461" i="350"/>
  <c r="AI462" i="350"/>
  <c r="AI463" i="350"/>
  <c r="AI464" i="350"/>
  <c r="AI465" i="350"/>
  <c r="AI466" i="350"/>
  <c r="AI467" i="350"/>
  <c r="AI468" i="350"/>
  <c r="AI469" i="350"/>
  <c r="AI470" i="350"/>
  <c r="AI471" i="350"/>
  <c r="AI472" i="350"/>
  <c r="AI473" i="350"/>
  <c r="AI474" i="350"/>
  <c r="Z381" i="350"/>
  <c r="Z382" i="350"/>
  <c r="Z383" i="350"/>
  <c r="Z384" i="350"/>
  <c r="Z386" i="350"/>
  <c r="Z387" i="350"/>
  <c r="Z388" i="350"/>
  <c r="Z389" i="350"/>
  <c r="Z390" i="350"/>
  <c r="Z392" i="350"/>
  <c r="Z393" i="350"/>
  <c r="Z394" i="350"/>
  <c r="Z395" i="350"/>
  <c r="Z396" i="350"/>
  <c r="Z398" i="350"/>
  <c r="Z399" i="350"/>
  <c r="Z400" i="350"/>
  <c r="Z401" i="350"/>
  <c r="Z402" i="350"/>
  <c r="Z404" i="350"/>
  <c r="Z405" i="350"/>
  <c r="Z406" i="350"/>
  <c r="Z407" i="350"/>
  <c r="Z408" i="350"/>
  <c r="Z409" i="350"/>
  <c r="Z410" i="350"/>
  <c r="Z411" i="350"/>
  <c r="Z412" i="350"/>
  <c r="Z413" i="350"/>
  <c r="Z414" i="350"/>
  <c r="Z415" i="350"/>
  <c r="Z416" i="350"/>
  <c r="Z417" i="350"/>
  <c r="Z418" i="350"/>
  <c r="Z419" i="350"/>
  <c r="Z420" i="350"/>
  <c r="Z421" i="350"/>
  <c r="Z422" i="350"/>
  <c r="Z423" i="350"/>
  <c r="Z424" i="350"/>
  <c r="Z425" i="350"/>
  <c r="Z426" i="350"/>
  <c r="Z428" i="350"/>
  <c r="Z429" i="350"/>
  <c r="Z430" i="350"/>
  <c r="Z431" i="350"/>
  <c r="Z432" i="350"/>
  <c r="Z433" i="350"/>
  <c r="Z434" i="350"/>
  <c r="Z435" i="350"/>
  <c r="Z436" i="350"/>
  <c r="Z437" i="350"/>
  <c r="Z438" i="350"/>
  <c r="Z440" i="350"/>
  <c r="Z441" i="350"/>
  <c r="Z442" i="350"/>
  <c r="Z443" i="350"/>
  <c r="Z444" i="350"/>
  <c r="Z445" i="350"/>
  <c r="Z446" i="350"/>
  <c r="Z447" i="350"/>
  <c r="AL447" i="350" s="1"/>
  <c r="Z448" i="350"/>
  <c r="Z449" i="350"/>
  <c r="Z451" i="350"/>
  <c r="Z452" i="350"/>
  <c r="Z453" i="350"/>
  <c r="Z454" i="350"/>
  <c r="Z455" i="350"/>
  <c r="Z456" i="350"/>
  <c r="Z457" i="350"/>
  <c r="Z458" i="350"/>
  <c r="Z459" i="350"/>
  <c r="Z460" i="350"/>
  <c r="Z461" i="350"/>
  <c r="Z463" i="350"/>
  <c r="Z465" i="350"/>
  <c r="Z466" i="350"/>
  <c r="Z467" i="350"/>
  <c r="Z468" i="350"/>
  <c r="Z469" i="350"/>
  <c r="Z470" i="350"/>
  <c r="Z471" i="350"/>
  <c r="Z472" i="350"/>
  <c r="Z474" i="350"/>
  <c r="Z334" i="350"/>
  <c r="Z335" i="350"/>
  <c r="Z336" i="350"/>
  <c r="Z337" i="350"/>
  <c r="Z338" i="350"/>
  <c r="Z339" i="350"/>
  <c r="Z340" i="350"/>
  <c r="Z341" i="350"/>
  <c r="Z342" i="350"/>
  <c r="Z343" i="350"/>
  <c r="Z344" i="350"/>
  <c r="Z345" i="350"/>
  <c r="Z346" i="350"/>
  <c r="Z347" i="350"/>
  <c r="Z348" i="350"/>
  <c r="Z349" i="350"/>
  <c r="Z350" i="350"/>
  <c r="Z351" i="350"/>
  <c r="Z352" i="350"/>
  <c r="Z354" i="350"/>
  <c r="Z355" i="350"/>
  <c r="Z356" i="350"/>
  <c r="Z357" i="350"/>
  <c r="Z358" i="350"/>
  <c r="Z359" i="350"/>
  <c r="Z360" i="350"/>
  <c r="Z361" i="350"/>
  <c r="Z362" i="350"/>
  <c r="Z364" i="350"/>
  <c r="Z365" i="350"/>
  <c r="Z366" i="350"/>
  <c r="Z367" i="350"/>
  <c r="Z368" i="350"/>
  <c r="Z369" i="350"/>
  <c r="Z370" i="350"/>
  <c r="Z371" i="350"/>
  <c r="Z372" i="350"/>
  <c r="Z373" i="350"/>
  <c r="Z375" i="350"/>
  <c r="Z376" i="350"/>
  <c r="Z377" i="350"/>
  <c r="Z378" i="350"/>
  <c r="Z380" i="350"/>
  <c r="Z333" i="350"/>
  <c r="AJ344" i="350"/>
  <c r="AJ353" i="350"/>
  <c r="AJ355" i="350"/>
  <c r="AJ356" i="350"/>
  <c r="AJ357" i="350"/>
  <c r="AJ358" i="350"/>
  <c r="AJ359" i="350"/>
  <c r="AJ360" i="350"/>
  <c r="AJ361" i="350"/>
  <c r="AJ362" i="350"/>
  <c r="AJ363" i="350"/>
  <c r="AJ364" i="350"/>
  <c r="AJ365" i="350"/>
  <c r="AJ366" i="350"/>
  <c r="AJ367" i="350"/>
  <c r="AJ368" i="350"/>
  <c r="AJ369" i="350"/>
  <c r="AJ370" i="350"/>
  <c r="AJ371" i="350"/>
  <c r="AJ372" i="350"/>
  <c r="AJ373" i="350"/>
  <c r="AJ374" i="350"/>
  <c r="AJ379" i="350"/>
  <c r="AJ380" i="350"/>
  <c r="AJ333" i="350"/>
  <c r="AI334" i="350"/>
  <c r="AI335" i="350"/>
  <c r="AI336" i="350"/>
  <c r="AI337" i="350"/>
  <c r="AI338" i="350"/>
  <c r="AI339" i="350"/>
  <c r="AI340" i="350"/>
  <c r="AI341" i="350"/>
  <c r="AI342" i="350"/>
  <c r="AI343" i="350"/>
  <c r="AI344" i="350"/>
  <c r="AI345" i="350"/>
  <c r="AI346" i="350"/>
  <c r="AI347" i="350"/>
  <c r="AI348" i="350"/>
  <c r="AI349" i="350"/>
  <c r="AI350" i="350"/>
  <c r="AI351" i="350"/>
  <c r="AI352" i="350"/>
  <c r="AI353" i="350"/>
  <c r="AL353" i="350" s="1"/>
  <c r="AI354" i="350"/>
  <c r="AI355" i="350"/>
  <c r="AI356" i="350"/>
  <c r="AI357" i="350"/>
  <c r="AI358" i="350"/>
  <c r="AI359" i="350"/>
  <c r="AI360" i="350"/>
  <c r="AI361" i="350"/>
  <c r="AI362" i="350"/>
  <c r="AI363" i="350"/>
  <c r="AL363" i="350" s="1"/>
  <c r="AI364" i="350"/>
  <c r="AI365" i="350"/>
  <c r="AI366" i="350"/>
  <c r="AI367" i="350"/>
  <c r="AI368" i="350"/>
  <c r="AI369" i="350"/>
  <c r="AI370" i="350"/>
  <c r="AI371" i="350"/>
  <c r="AI372" i="350"/>
  <c r="AI373" i="350"/>
  <c r="AI374" i="350"/>
  <c r="AL374" i="350" s="1"/>
  <c r="AI375" i="350"/>
  <c r="AI376" i="350"/>
  <c r="AI377" i="350"/>
  <c r="AI378" i="350"/>
  <c r="AI379" i="350"/>
  <c r="AI380" i="350"/>
  <c r="AI333" i="350"/>
  <c r="T382" i="350"/>
  <c r="T451" i="350"/>
  <c r="T452" i="350"/>
  <c r="T453" i="350"/>
  <c r="T454" i="350"/>
  <c r="T455" i="350"/>
  <c r="T456" i="350"/>
  <c r="T457" i="350"/>
  <c r="T458" i="350"/>
  <c r="T459" i="350"/>
  <c r="T460" i="350"/>
  <c r="T461" i="350"/>
  <c r="T463" i="350"/>
  <c r="T465" i="350"/>
  <c r="T466" i="350"/>
  <c r="T467" i="350"/>
  <c r="T468" i="350"/>
  <c r="T469" i="350"/>
  <c r="T470" i="350"/>
  <c r="T471" i="350"/>
  <c r="T472" i="350"/>
  <c r="T474" i="350"/>
  <c r="T334" i="350"/>
  <c r="T335" i="350"/>
  <c r="T336" i="350"/>
  <c r="T337" i="350"/>
  <c r="T338" i="350"/>
  <c r="T339" i="350"/>
  <c r="T340" i="350"/>
  <c r="T341" i="350"/>
  <c r="T342" i="350"/>
  <c r="T343" i="350"/>
  <c r="T344" i="350"/>
  <c r="T345" i="350"/>
  <c r="T346" i="350"/>
  <c r="T347" i="350"/>
  <c r="T348" i="350"/>
  <c r="T349" i="350"/>
  <c r="T350" i="350"/>
  <c r="T351" i="350"/>
  <c r="T352" i="350"/>
  <c r="T354" i="350"/>
  <c r="T355" i="350"/>
  <c r="T356" i="350"/>
  <c r="T357" i="350"/>
  <c r="T358" i="350"/>
  <c r="T359" i="350"/>
  <c r="T360" i="350"/>
  <c r="T361" i="350"/>
  <c r="T362" i="350"/>
  <c r="T364" i="350"/>
  <c r="T365" i="350"/>
  <c r="T366" i="350"/>
  <c r="T367" i="350"/>
  <c r="T368" i="350"/>
  <c r="T369" i="350"/>
  <c r="T370" i="350"/>
  <c r="T371" i="350"/>
  <c r="T372" i="350"/>
  <c r="T373" i="350"/>
  <c r="T375" i="350"/>
  <c r="T376" i="350"/>
  <c r="T377" i="350"/>
  <c r="T378" i="350"/>
  <c r="T380" i="350"/>
  <c r="T383" i="350"/>
  <c r="T384" i="350"/>
  <c r="T386" i="350"/>
  <c r="T388" i="350"/>
  <c r="T389" i="350"/>
  <c r="T390" i="350"/>
  <c r="T392" i="350"/>
  <c r="T394" i="350"/>
  <c r="T395" i="350"/>
  <c r="T396" i="350"/>
  <c r="T398" i="350"/>
  <c r="T400" i="350"/>
  <c r="T401" i="350"/>
  <c r="T402" i="350"/>
  <c r="T404" i="350"/>
  <c r="T406" i="350"/>
  <c r="T407" i="350"/>
  <c r="T408" i="350"/>
  <c r="T410" i="350"/>
  <c r="T412" i="350"/>
  <c r="T413" i="350"/>
  <c r="T414" i="350"/>
  <c r="T416" i="350"/>
  <c r="T418" i="350"/>
  <c r="T419" i="350"/>
  <c r="T420" i="350"/>
  <c r="T422" i="350"/>
  <c r="T424" i="350"/>
  <c r="T425" i="350"/>
  <c r="T426" i="350"/>
  <c r="T428" i="350"/>
  <c r="T430" i="350"/>
  <c r="T431" i="350"/>
  <c r="T432" i="350"/>
  <c r="T434" i="350"/>
  <c r="T436" i="350"/>
  <c r="T437" i="350"/>
  <c r="T438" i="350"/>
  <c r="T440" i="350"/>
  <c r="T441" i="350"/>
  <c r="T442" i="350"/>
  <c r="T443" i="350"/>
  <c r="T444" i="350"/>
  <c r="T445" i="350"/>
  <c r="T446" i="350"/>
  <c r="T447" i="350"/>
  <c r="T448" i="350"/>
  <c r="T449" i="350"/>
  <c r="T333" i="350"/>
  <c r="F327" i="333"/>
  <c r="AC267" i="350"/>
  <c r="G290" i="333"/>
  <c r="AL593" i="349" l="1"/>
  <c r="AL617" i="349" s="1"/>
  <c r="AL619" i="349" s="1"/>
  <c r="AL327" i="349"/>
  <c r="AL329" i="349" s="1"/>
  <c r="AL381" i="350"/>
  <c r="AL427" i="350"/>
  <c r="AL446" i="350"/>
  <c r="AL460" i="350"/>
  <c r="AL443" i="350"/>
  <c r="AL379" i="350"/>
  <c r="AL362" i="350"/>
  <c r="AL439" i="350"/>
  <c r="AL391" i="350"/>
  <c r="AL454" i="350"/>
  <c r="AL422" i="350"/>
  <c r="AL289" i="350"/>
  <c r="AL291" i="350" s="1"/>
  <c r="AL371" i="350"/>
  <c r="AL409" i="350"/>
  <c r="AL370" i="350"/>
  <c r="AL442" i="350"/>
  <c r="AL456" i="350"/>
  <c r="AL366" i="350"/>
  <c r="AL403" i="350"/>
  <c r="AL205" i="350"/>
  <c r="AL207" i="350" s="1"/>
  <c r="AL367" i="350"/>
  <c r="AL421" i="350"/>
  <c r="AL405" i="350"/>
  <c r="AL48" i="350"/>
  <c r="AL50" i="350" s="1"/>
  <c r="AL404" i="350"/>
  <c r="AL462" i="350"/>
  <c r="AL398" i="350"/>
  <c r="AL452" i="350"/>
  <c r="AL417" i="350"/>
  <c r="AL416" i="350"/>
  <c r="AL458" i="350"/>
  <c r="AL410" i="350"/>
  <c r="AL450" i="350"/>
  <c r="AL567" i="350"/>
  <c r="AL569" i="350" s="1"/>
  <c r="AL180" i="350"/>
  <c r="AL182" i="350" s="1"/>
  <c r="AL358" i="350"/>
  <c r="AL89" i="349"/>
  <c r="AL333" i="350"/>
  <c r="AL380" i="350"/>
  <c r="AL361" i="350"/>
  <c r="AL465" i="350"/>
  <c r="AL455" i="350"/>
  <c r="AL433" i="350"/>
  <c r="AL466" i="350"/>
  <c r="AL434" i="350"/>
  <c r="AL373" i="350"/>
  <c r="AL369" i="350"/>
  <c r="AL365" i="350"/>
  <c r="AL360" i="350"/>
  <c r="AL356" i="350"/>
  <c r="AL472" i="350"/>
  <c r="AL468" i="350"/>
  <c r="AL449" i="350"/>
  <c r="AL445" i="350"/>
  <c r="AL441" i="350"/>
  <c r="AL428" i="350"/>
  <c r="AL423" i="350"/>
  <c r="AL415" i="350"/>
  <c r="AL411" i="350"/>
  <c r="AL393" i="350"/>
  <c r="AL473" i="350"/>
  <c r="AL397" i="350"/>
  <c r="AL385" i="350"/>
  <c r="AL319" i="350"/>
  <c r="AL321" i="350" s="1"/>
  <c r="AL357" i="350"/>
  <c r="AL344" i="350"/>
  <c r="AL469" i="350"/>
  <c r="AL459" i="350"/>
  <c r="AL451" i="350"/>
  <c r="AL429" i="350"/>
  <c r="AL399" i="350"/>
  <c r="AL470" i="350"/>
  <c r="AL386" i="350"/>
  <c r="AL372" i="350"/>
  <c r="AL368" i="350"/>
  <c r="AL364" i="350"/>
  <c r="AL359" i="350"/>
  <c r="AL355" i="350"/>
  <c r="AL471" i="350"/>
  <c r="AL467" i="350"/>
  <c r="AL461" i="350"/>
  <c r="AL457" i="350"/>
  <c r="AL453" i="350"/>
  <c r="AL448" i="350"/>
  <c r="AL444" i="350"/>
  <c r="AL440" i="350"/>
  <c r="AL435" i="350"/>
  <c r="AL392" i="350"/>
  <c r="AL387" i="350"/>
  <c r="AL464" i="350"/>
  <c r="AL228" i="350"/>
  <c r="AL230" i="350" s="1"/>
  <c r="AL657" i="350"/>
  <c r="AL659" i="350" s="1"/>
  <c r="Z244" i="350" l="1"/>
  <c r="AL244" i="350" s="1"/>
  <c r="Z245" i="350"/>
  <c r="AL245" i="350" s="1"/>
  <c r="Z246" i="350"/>
  <c r="AL246" i="350" s="1"/>
  <c r="Z247" i="350"/>
  <c r="AL247" i="350" s="1"/>
  <c r="Z248" i="350"/>
  <c r="AL248" i="350" s="1"/>
  <c r="Z249" i="350"/>
  <c r="AL249" i="350" s="1"/>
  <c r="Z250" i="350"/>
  <c r="AL250" i="350" s="1"/>
  <c r="Z251" i="350"/>
  <c r="AL251" i="350" s="1"/>
  <c r="Z243" i="350"/>
  <c r="AL243" i="350" s="1"/>
  <c r="AL242" i="350"/>
  <c r="AL253" i="350" l="1"/>
  <c r="AL255" i="350" s="1"/>
  <c r="E19" i="99" s="1"/>
  <c r="AF71" i="350" l="1"/>
  <c r="AL71" i="350" s="1"/>
  <c r="AF70" i="350"/>
  <c r="AL70" i="350" s="1"/>
  <c r="AF69" i="350"/>
  <c r="AL69" i="350" s="1"/>
  <c r="AF68" i="350"/>
  <c r="AL68" i="350" s="1"/>
  <c r="AF67" i="350"/>
  <c r="AL67" i="350" s="1"/>
  <c r="AF66" i="350"/>
  <c r="AL66" i="350" s="1"/>
  <c r="AF65" i="350"/>
  <c r="AL65" i="350" s="1"/>
  <c r="AF64" i="350"/>
  <c r="AL64" i="350" s="1"/>
  <c r="AF63" i="350"/>
  <c r="AL63" i="350" s="1"/>
  <c r="AF62" i="350"/>
  <c r="AL62" i="350" s="1"/>
  <c r="AF103" i="350"/>
  <c r="AL103" i="350" s="1"/>
  <c r="AF104" i="350"/>
  <c r="AL104" i="350" s="1"/>
  <c r="AF105" i="350"/>
  <c r="AL105" i="350" s="1"/>
  <c r="AF106" i="350"/>
  <c r="AL106" i="350" s="1"/>
  <c r="AF107" i="350"/>
  <c r="AL107" i="350" s="1"/>
  <c r="AF108" i="350"/>
  <c r="AL108" i="350" s="1"/>
  <c r="AF109" i="350"/>
  <c r="AL109" i="350" s="1"/>
  <c r="AF110" i="350"/>
  <c r="AL110" i="350" s="1"/>
  <c r="AF111" i="350"/>
  <c r="AL111" i="350" s="1"/>
  <c r="AF112" i="350"/>
  <c r="AL112" i="350" s="1"/>
  <c r="AC125" i="350"/>
  <c r="AL125" i="350" s="1"/>
  <c r="AC124" i="350"/>
  <c r="AL124" i="350" s="1"/>
  <c r="AC123" i="350"/>
  <c r="AL123" i="350" s="1"/>
  <c r="AC84" i="350"/>
  <c r="AL84" i="350" s="1"/>
  <c r="AC82" i="350"/>
  <c r="AL82" i="350" s="1"/>
  <c r="AC83" i="350"/>
  <c r="AL83" i="350" s="1"/>
  <c r="X99" i="350"/>
  <c r="AC122" i="350"/>
  <c r="AL122" i="350" s="1"/>
  <c r="AC121" i="350"/>
  <c r="AL121" i="350" s="1"/>
  <c r="F14" i="255"/>
  <c r="I14" i="255" s="1"/>
  <c r="I13" i="255" s="1"/>
  <c r="P12" i="93"/>
  <c r="C37" i="92"/>
  <c r="AC81" i="350"/>
  <c r="AL81" i="350" s="1"/>
  <c r="AC80" i="350"/>
  <c r="AL80" i="350" s="1"/>
  <c r="F23" i="352"/>
  <c r="G23" i="352" s="1"/>
  <c r="D23" i="352"/>
  <c r="C23" i="352"/>
  <c r="B23" i="352"/>
  <c r="M872" i="333"/>
  <c r="E21" i="342" s="1"/>
  <c r="M867" i="333"/>
  <c r="E21" i="99" s="1"/>
  <c r="M741" i="333"/>
  <c r="X281" i="350"/>
  <c r="AI279" i="350"/>
  <c r="X279" i="350"/>
  <c r="AI274" i="350"/>
  <c r="AI261" i="350"/>
  <c r="X263" i="350"/>
  <c r="X261" i="350"/>
  <c r="AL286" i="349"/>
  <c r="AL285" i="349"/>
  <c r="X281" i="349"/>
  <c r="AI279" i="349"/>
  <c r="X279" i="349"/>
  <c r="AI274" i="349"/>
  <c r="C40" i="352"/>
  <c r="B40" i="352"/>
  <c r="F14" i="352"/>
  <c r="G14" i="352" s="1"/>
  <c r="D14" i="352"/>
  <c r="C14" i="352"/>
  <c r="B14" i="352"/>
  <c r="D13" i="352"/>
  <c r="C13" i="352"/>
  <c r="B13" i="352"/>
  <c r="G9" i="352"/>
  <c r="E9" i="352"/>
  <c r="C9" i="352"/>
  <c r="G36" i="352"/>
  <c r="F24" i="352"/>
  <c r="G24" i="352" s="1"/>
  <c r="D24" i="352"/>
  <c r="C24" i="352"/>
  <c r="B24" i="352"/>
  <c r="E22" i="352"/>
  <c r="D22" i="352"/>
  <c r="C22" i="352"/>
  <c r="B22" i="352"/>
  <c r="C6" i="352"/>
  <c r="C1" i="352"/>
  <c r="AL130" i="350" l="1"/>
  <c r="AL132" i="350" s="1"/>
  <c r="E12" i="99" s="1"/>
  <c r="AL89" i="350"/>
  <c r="AL91" i="350" s="1"/>
  <c r="E11" i="99" a="1"/>
  <c r="E11" i="99" s="1"/>
  <c r="M865" i="333"/>
  <c r="AL289" i="349"/>
  <c r="AL291" i="349" s="1"/>
  <c r="H55" i="90" l="1"/>
  <c r="H56" i="90" s="1"/>
  <c r="I28" i="274"/>
  <c r="I29" i="274" s="1"/>
  <c r="B13" i="338"/>
  <c r="I16" i="337"/>
  <c r="I17" i="337" s="1"/>
  <c r="D20" i="90"/>
  <c r="D21" i="90" s="1"/>
  <c r="D13" i="337"/>
  <c r="D23" i="240"/>
  <c r="X858" i="350"/>
  <c r="AI856" i="350"/>
  <c r="X856" i="350"/>
  <c r="X916" i="349"/>
  <c r="AI914" i="349"/>
  <c r="X914" i="349"/>
  <c r="X884" i="349"/>
  <c r="AI882" i="349"/>
  <c r="X882" i="349"/>
  <c r="X858" i="349"/>
  <c r="AI856" i="349"/>
  <c r="X856" i="349"/>
  <c r="X800" i="350"/>
  <c r="AI798" i="350"/>
  <c r="X798" i="350"/>
  <c r="X834" i="349"/>
  <c r="AI832" i="349"/>
  <c r="X832" i="349"/>
  <c r="X776" i="350"/>
  <c r="AI774" i="350"/>
  <c r="X774" i="350"/>
  <c r="X810" i="349"/>
  <c r="AI808" i="349"/>
  <c r="X808" i="349"/>
  <c r="AI750" i="350"/>
  <c r="X752" i="350"/>
  <c r="X750" i="350"/>
  <c r="X717" i="350"/>
  <c r="AI715" i="350"/>
  <c r="X715" i="350"/>
  <c r="AI773" i="349"/>
  <c r="X775" i="349"/>
  <c r="X773" i="349"/>
  <c r="X687" i="350"/>
  <c r="AI685" i="350"/>
  <c r="X685" i="350"/>
  <c r="AI743" i="349"/>
  <c r="X745" i="349"/>
  <c r="X743" i="349"/>
  <c r="X725" i="349"/>
  <c r="AI723" i="349"/>
  <c r="X723" i="349"/>
  <c r="X667" i="350"/>
  <c r="AI665" i="350"/>
  <c r="X665" i="350"/>
  <c r="AI645" i="350"/>
  <c r="X647" i="350"/>
  <c r="X645" i="350"/>
  <c r="X705" i="349"/>
  <c r="AI703" i="349"/>
  <c r="X703" i="349"/>
  <c r="X679" i="349"/>
  <c r="AI677" i="349"/>
  <c r="X621" i="350"/>
  <c r="AI619" i="350"/>
  <c r="X619" i="350"/>
  <c r="X677" i="349"/>
  <c r="X648" i="349"/>
  <c r="AI646" i="349"/>
  <c r="X646" i="349"/>
  <c r="AL498" i="349"/>
  <c r="AL514" i="349" s="1"/>
  <c r="AL516" i="349" s="1"/>
  <c r="X494" i="349"/>
  <c r="AI492" i="349"/>
  <c r="X492" i="349"/>
  <c r="AI487" i="349"/>
  <c r="X263" i="349"/>
  <c r="AI261" i="349"/>
  <c r="X261" i="349"/>
  <c r="X238" i="349"/>
  <c r="AI236" i="349"/>
  <c r="X236" i="349"/>
  <c r="X238" i="350"/>
  <c r="AI236" i="350"/>
  <c r="X236" i="350"/>
  <c r="X215" i="349"/>
  <c r="AI213" i="349"/>
  <c r="X213" i="349"/>
  <c r="AI213" i="350"/>
  <c r="X213" i="350"/>
  <c r="X190" i="350"/>
  <c r="AI188" i="350"/>
  <c r="X188" i="350"/>
  <c r="X190" i="349"/>
  <c r="AI188" i="349"/>
  <c r="X188" i="349"/>
  <c r="D16" i="338"/>
  <c r="C16" i="338"/>
  <c r="B16" i="338"/>
  <c r="D82" i="90"/>
  <c r="F16" i="338" s="1"/>
  <c r="D17" i="185"/>
  <c r="C17" i="185"/>
  <c r="B17" i="185"/>
  <c r="D81" i="90"/>
  <c r="F17" i="185" s="1"/>
  <c r="G17" i="185" s="1"/>
  <c r="D80" i="90"/>
  <c r="F16" i="339" s="1"/>
  <c r="G16" i="339" s="1"/>
  <c r="D16" i="339"/>
  <c r="C15" i="339"/>
  <c r="C16" i="339"/>
  <c r="B16" i="339"/>
  <c r="F23" i="339"/>
  <c r="G23" i="339" s="1"/>
  <c r="D23" i="339"/>
  <c r="C23" i="339"/>
  <c r="B23" i="339"/>
  <c r="F22" i="339"/>
  <c r="G22" i="339" s="1"/>
  <c r="D22" i="339"/>
  <c r="C22" i="339"/>
  <c r="B22" i="339"/>
  <c r="D15" i="339"/>
  <c r="B15" i="339"/>
  <c r="D79" i="90"/>
  <c r="F15" i="339" s="1"/>
  <c r="G15" i="339" s="1"/>
  <c r="F24" i="271"/>
  <c r="G24" i="271" s="1"/>
  <c r="D24" i="271"/>
  <c r="C24" i="271"/>
  <c r="B24" i="271"/>
  <c r="F23" i="271"/>
  <c r="G23" i="271" s="1"/>
  <c r="D23" i="271"/>
  <c r="C23" i="271"/>
  <c r="B23" i="271"/>
  <c r="D78" i="90"/>
  <c r="F14" i="271" s="1"/>
  <c r="G14" i="271" s="1"/>
  <c r="D14" i="271"/>
  <c r="C14" i="271"/>
  <c r="B14" i="271"/>
  <c r="F30" i="341" l="1"/>
  <c r="G30" i="341" s="1"/>
  <c r="C30" i="341"/>
  <c r="B30" i="341"/>
  <c r="AI138" i="349"/>
  <c r="AL130" i="349" l="1"/>
  <c r="F23" i="240"/>
  <c r="C23" i="240"/>
  <c r="B23" i="240"/>
  <c r="G9" i="337"/>
  <c r="G9" i="336"/>
  <c r="G9" i="335"/>
  <c r="G9" i="334"/>
  <c r="G9" i="332"/>
  <c r="M42" i="333"/>
  <c r="M43" i="333"/>
  <c r="M44" i="333"/>
  <c r="M45" i="333"/>
  <c r="M47" i="333"/>
  <c r="M48" i="333"/>
  <c r="M49" i="333"/>
  <c r="M50" i="333"/>
  <c r="M51" i="333"/>
  <c r="M53" i="333"/>
  <c r="M54" i="333"/>
  <c r="M55" i="333"/>
  <c r="M56" i="333"/>
  <c r="M57" i="333"/>
  <c r="M58" i="333"/>
  <c r="M59" i="333"/>
  <c r="M60" i="333"/>
  <c r="M41" i="333"/>
  <c r="M20" i="333"/>
  <c r="M21" i="333"/>
  <c r="M22" i="333"/>
  <c r="M23" i="333"/>
  <c r="M25" i="333"/>
  <c r="M26" i="333"/>
  <c r="M27" i="333"/>
  <c r="M28" i="333"/>
  <c r="M29" i="333"/>
  <c r="M31" i="333"/>
  <c r="M32" i="333"/>
  <c r="M33" i="333"/>
  <c r="M34" i="333"/>
  <c r="M35" i="333"/>
  <c r="M36" i="333"/>
  <c r="M37" i="333"/>
  <c r="M38" i="333"/>
  <c r="M19" i="333"/>
  <c r="AI851" i="350"/>
  <c r="X826" i="350"/>
  <c r="AI824" i="350"/>
  <c r="X824" i="350"/>
  <c r="AI819" i="350"/>
  <c r="AI793" i="350"/>
  <c r="AI769" i="350"/>
  <c r="AI745" i="350"/>
  <c r="AI710" i="350"/>
  <c r="AI680" i="350"/>
  <c r="AI660" i="350"/>
  <c r="AI640" i="350"/>
  <c r="T625" i="350"/>
  <c r="AI614" i="350"/>
  <c r="X598" i="350"/>
  <c r="AI596" i="350"/>
  <c r="X596" i="350"/>
  <c r="AI591" i="350"/>
  <c r="T581" i="350"/>
  <c r="X577" i="350"/>
  <c r="AI575" i="350"/>
  <c r="X575" i="350"/>
  <c r="AI570" i="350"/>
  <c r="X299" i="350"/>
  <c r="AI297" i="350"/>
  <c r="AI292" i="350"/>
  <c r="X544" i="350"/>
  <c r="AI542" i="350"/>
  <c r="X542" i="350"/>
  <c r="AI537" i="350"/>
  <c r="X516" i="350"/>
  <c r="AI514" i="350"/>
  <c r="X514" i="350"/>
  <c r="AI509" i="350"/>
  <c r="X486" i="350"/>
  <c r="AI484" i="350"/>
  <c r="X484" i="350"/>
  <c r="AI479" i="350"/>
  <c r="X329" i="350"/>
  <c r="AI327" i="350"/>
  <c r="X327" i="350"/>
  <c r="AI322" i="350"/>
  <c r="AF267" i="350"/>
  <c r="Z267" i="350"/>
  <c r="AL267" i="350" s="1"/>
  <c r="AL271" i="350" s="1"/>
  <c r="AL273" i="350" s="1"/>
  <c r="T267" i="350"/>
  <c r="AI256" i="350"/>
  <c r="AI231" i="350"/>
  <c r="X215" i="350"/>
  <c r="AI208" i="350"/>
  <c r="AI183" i="350"/>
  <c r="X165" i="350"/>
  <c r="AI163" i="350"/>
  <c r="X163" i="350"/>
  <c r="AI158" i="350"/>
  <c r="X140" i="350"/>
  <c r="AI138" i="350"/>
  <c r="X138" i="350"/>
  <c r="AI133" i="350"/>
  <c r="AI97" i="350"/>
  <c r="X97" i="350"/>
  <c r="AI92" i="350"/>
  <c r="X58" i="350"/>
  <c r="AI56" i="350"/>
  <c r="X56" i="350"/>
  <c r="AI51" i="350"/>
  <c r="X35" i="350"/>
  <c r="AI33" i="350"/>
  <c r="X33" i="350"/>
  <c r="AI28" i="350"/>
  <c r="I28" i="350"/>
  <c r="I51" i="350" s="1"/>
  <c r="X9" i="350"/>
  <c r="AI7" i="350"/>
  <c r="X7" i="350"/>
  <c r="AI2" i="350"/>
  <c r="AL920" i="349"/>
  <c r="AL952" i="349" s="1"/>
  <c r="AL954" i="349" s="1"/>
  <c r="AI909" i="349"/>
  <c r="AL888" i="349"/>
  <c r="AL906" i="349" s="1"/>
  <c r="AL908" i="349" s="1"/>
  <c r="AI877" i="349"/>
  <c r="AL862" i="349"/>
  <c r="AL874" i="349" s="1"/>
  <c r="AL876" i="349" s="1"/>
  <c r="AI851" i="349"/>
  <c r="AL838" i="349"/>
  <c r="AL848" i="349" s="1"/>
  <c r="AL850" i="349" s="1"/>
  <c r="AI827" i="349"/>
  <c r="AL814" i="349"/>
  <c r="AL824" i="349" s="1"/>
  <c r="AL826" i="349" s="1"/>
  <c r="AI803" i="349"/>
  <c r="AL779" i="349"/>
  <c r="AL800" i="349" s="1"/>
  <c r="AL802" i="349" s="1"/>
  <c r="AI768" i="349"/>
  <c r="AL749" i="349"/>
  <c r="AL765" i="349" s="1"/>
  <c r="AL767" i="349" s="1"/>
  <c r="AI738" i="349"/>
  <c r="AL730" i="349"/>
  <c r="AL735" i="349" s="1"/>
  <c r="AL737" i="349" s="1"/>
  <c r="AI718" i="349"/>
  <c r="AL712" i="349"/>
  <c r="AL711" i="349"/>
  <c r="AL710" i="349"/>
  <c r="AI698" i="349"/>
  <c r="AI672" i="349"/>
  <c r="AI652" i="349"/>
  <c r="AI641" i="349"/>
  <c r="AI631" i="349"/>
  <c r="AC631" i="349"/>
  <c r="T631" i="349"/>
  <c r="X627" i="349"/>
  <c r="AI625" i="349"/>
  <c r="X625" i="349"/>
  <c r="AI620" i="349"/>
  <c r="AL557" i="349"/>
  <c r="AL556" i="349"/>
  <c r="AL555" i="349"/>
  <c r="X551" i="349"/>
  <c r="AI549" i="349"/>
  <c r="X549" i="349"/>
  <c r="AI544" i="349"/>
  <c r="AC528" i="349"/>
  <c r="Z528" i="349"/>
  <c r="X524" i="349"/>
  <c r="AI522" i="349"/>
  <c r="X522" i="349"/>
  <c r="AI517" i="349"/>
  <c r="X337" i="349"/>
  <c r="AI335" i="349"/>
  <c r="X335" i="349"/>
  <c r="AI330" i="349"/>
  <c r="AF267" i="349"/>
  <c r="AC267" i="349"/>
  <c r="Z267" i="349"/>
  <c r="T267" i="349"/>
  <c r="AI256" i="349"/>
  <c r="AF251" i="349"/>
  <c r="AC251" i="349"/>
  <c r="AF250" i="349"/>
  <c r="AC250" i="349"/>
  <c r="AF249" i="349"/>
  <c r="AC249" i="349"/>
  <c r="AF248" i="349"/>
  <c r="AC248" i="349"/>
  <c r="AF247" i="349"/>
  <c r="AC247" i="349"/>
  <c r="AF246" i="349"/>
  <c r="AC246" i="349"/>
  <c r="AF245" i="349"/>
  <c r="AC245" i="349"/>
  <c r="AF244" i="349"/>
  <c r="AC244" i="349"/>
  <c r="AF243" i="349"/>
  <c r="AC243" i="349"/>
  <c r="AF242" i="349"/>
  <c r="AC242" i="349"/>
  <c r="AI231" i="349"/>
  <c r="AF226" i="349"/>
  <c r="AC226" i="349"/>
  <c r="Z226" i="349"/>
  <c r="AF225" i="349"/>
  <c r="AC225" i="349"/>
  <c r="Z225" i="349"/>
  <c r="AF224" i="349"/>
  <c r="AC224" i="349"/>
  <c r="Z224" i="349"/>
  <c r="AF223" i="349"/>
  <c r="AC223" i="349"/>
  <c r="Z223" i="349"/>
  <c r="AF222" i="349"/>
  <c r="AC222" i="349"/>
  <c r="Z222" i="349"/>
  <c r="AF221" i="349"/>
  <c r="AC221" i="349"/>
  <c r="Z221" i="349"/>
  <c r="AF220" i="349"/>
  <c r="AC220" i="349"/>
  <c r="Z220" i="349"/>
  <c r="AF219" i="349"/>
  <c r="AC219" i="349"/>
  <c r="Z219" i="349"/>
  <c r="AI208" i="349"/>
  <c r="AF203" i="349"/>
  <c r="AC203" i="349"/>
  <c r="Z203" i="349"/>
  <c r="AF202" i="349"/>
  <c r="AC202" i="349"/>
  <c r="Z202" i="349"/>
  <c r="AF201" i="349"/>
  <c r="AC201" i="349"/>
  <c r="Z201" i="349"/>
  <c r="AF200" i="349"/>
  <c r="AC200" i="349"/>
  <c r="Z200" i="349"/>
  <c r="AF199" i="349"/>
  <c r="AC199" i="349"/>
  <c r="Z199" i="349"/>
  <c r="AF198" i="349"/>
  <c r="AC198" i="349"/>
  <c r="Z198" i="349"/>
  <c r="AF197" i="349"/>
  <c r="AC197" i="349"/>
  <c r="Z197" i="349"/>
  <c r="AF196" i="349"/>
  <c r="AC196" i="349"/>
  <c r="Z196" i="349"/>
  <c r="AF195" i="349"/>
  <c r="AC195" i="349"/>
  <c r="Z195" i="349"/>
  <c r="AF194" i="349"/>
  <c r="AC194" i="349"/>
  <c r="Z194" i="349"/>
  <c r="AI183" i="349"/>
  <c r="AL178" i="349"/>
  <c r="AL177" i="349"/>
  <c r="AL176" i="349"/>
  <c r="AL175" i="349"/>
  <c r="AL174" i="349"/>
  <c r="AL173" i="349"/>
  <c r="AL172" i="349"/>
  <c r="AL171" i="349"/>
  <c r="AL170" i="349"/>
  <c r="AL169" i="349"/>
  <c r="X165" i="349"/>
  <c r="AI163" i="349"/>
  <c r="X163" i="349"/>
  <c r="AI158" i="349"/>
  <c r="X140" i="349"/>
  <c r="X138" i="349"/>
  <c r="AI133" i="349"/>
  <c r="X99" i="349"/>
  <c r="AI97" i="349"/>
  <c r="X97" i="349"/>
  <c r="AI92" i="349"/>
  <c r="X58" i="349"/>
  <c r="AI56" i="349"/>
  <c r="X56" i="349"/>
  <c r="AI51" i="349"/>
  <c r="AL40" i="349"/>
  <c r="AL39" i="349"/>
  <c r="X35" i="349"/>
  <c r="AI33" i="349"/>
  <c r="X33" i="349"/>
  <c r="AI28" i="349"/>
  <c r="I28" i="349"/>
  <c r="I51" i="349" s="1"/>
  <c r="AL13" i="349"/>
  <c r="AL25" i="349" s="1"/>
  <c r="AL27" i="349" s="1"/>
  <c r="X9" i="349"/>
  <c r="AI7" i="349"/>
  <c r="X7" i="349"/>
  <c r="AI2" i="349"/>
  <c r="AL155" i="349" l="1"/>
  <c r="AL157" i="349" s="1"/>
  <c r="N18" i="333"/>
  <c r="AL244" i="349"/>
  <c r="AL683" i="349"/>
  <c r="AL695" i="349" s="1"/>
  <c r="AL697" i="349" s="1"/>
  <c r="AL194" i="349"/>
  <c r="AL198" i="349"/>
  <c r="AL202" i="349"/>
  <c r="AL221" i="349"/>
  <c r="AL225" i="349"/>
  <c r="AL48" i="349"/>
  <c r="AL50" i="349" s="1"/>
  <c r="AL242" i="349"/>
  <c r="AL246" i="349"/>
  <c r="AL247" i="349"/>
  <c r="AL249" i="349"/>
  <c r="AL250" i="349"/>
  <c r="AL579" i="349"/>
  <c r="AL581" i="349" s="1"/>
  <c r="AL631" i="349"/>
  <c r="AL638" i="349" s="1"/>
  <c r="AL640" i="349" s="1"/>
  <c r="AL180" i="349"/>
  <c r="AL182" i="349" s="1"/>
  <c r="AL197" i="349"/>
  <c r="AL201" i="349"/>
  <c r="AL220" i="349"/>
  <c r="AL224" i="349"/>
  <c r="AL248" i="349"/>
  <c r="AL251" i="349"/>
  <c r="AL196" i="349"/>
  <c r="AL200" i="349"/>
  <c r="AL219" i="349"/>
  <c r="AL223" i="349"/>
  <c r="AL267" i="349"/>
  <c r="AL270" i="349" s="1"/>
  <c r="AL273" i="349" s="1"/>
  <c r="AL652" i="349"/>
  <c r="AL669" i="349" s="1"/>
  <c r="AL671" i="349" s="1"/>
  <c r="AL715" i="349"/>
  <c r="AL717" i="349" s="1"/>
  <c r="AL91" i="349"/>
  <c r="E11" i="342" s="1"/>
  <c r="AL132" i="349"/>
  <c r="E12" i="342" s="1"/>
  <c r="AL195" i="349"/>
  <c r="AL199" i="349"/>
  <c r="AL203" i="349"/>
  <c r="AL222" i="349"/>
  <c r="AL226" i="349"/>
  <c r="AL243" i="349"/>
  <c r="AL245" i="349"/>
  <c r="AL528" i="349"/>
  <c r="AL541" i="349" s="1"/>
  <c r="AL543" i="349" s="1"/>
  <c r="I92" i="349"/>
  <c r="I158" i="349" s="1"/>
  <c r="I183" i="349" s="1"/>
  <c r="I231" i="349" s="1"/>
  <c r="I133" i="349"/>
  <c r="I92" i="350"/>
  <c r="I158" i="350" s="1"/>
  <c r="I183" i="350" s="1"/>
  <c r="I208" i="350" s="1"/>
  <c r="I231" i="350" s="1"/>
  <c r="I256" i="350" s="1"/>
  <c r="I133" i="350"/>
  <c r="AL355" i="254"/>
  <c r="I322" i="350" l="1"/>
  <c r="I479" i="350" s="1"/>
  <c r="I509" i="350" s="1"/>
  <c r="I537" i="350" s="1"/>
  <c r="I570" i="350" s="1"/>
  <c r="I591" i="350" s="1"/>
  <c r="I274" i="350"/>
  <c r="AL205" i="349"/>
  <c r="AL207" i="349" s="1"/>
  <c r="I208" i="349"/>
  <c r="I256" i="349" s="1"/>
  <c r="AL253" i="349"/>
  <c r="AL255" i="349" s="1"/>
  <c r="AL228" i="349"/>
  <c r="AL230" i="349" s="1"/>
  <c r="I292" i="350" l="1"/>
  <c r="I517" i="349"/>
  <c r="I544" i="349" s="1"/>
  <c r="I274" i="349"/>
  <c r="I292" i="349" s="1"/>
  <c r="I330" i="349"/>
  <c r="I487" i="349" s="1"/>
  <c r="I640" i="350"/>
  <c r="I660" i="350" s="1"/>
  <c r="I680" i="350" s="1"/>
  <c r="I710" i="350" s="1"/>
  <c r="I745" i="350" s="1"/>
  <c r="I769" i="350" s="1"/>
  <c r="I793" i="350" s="1"/>
  <c r="I819" i="350" s="1"/>
  <c r="I851" i="350" s="1"/>
  <c r="I614" i="350"/>
  <c r="I620" i="349" l="1"/>
  <c r="I641" i="349" s="1"/>
  <c r="I582" i="349"/>
  <c r="I672" i="349"/>
  <c r="I698" i="349" s="1"/>
  <c r="I718" i="349" s="1"/>
  <c r="I738" i="349" s="1"/>
  <c r="I768" i="349" s="1"/>
  <c r="I803" i="349" s="1"/>
  <c r="I827" i="349" s="1"/>
  <c r="I851" i="349" s="1"/>
  <c r="I877" i="349" s="1"/>
  <c r="I909" i="349" s="1"/>
  <c r="B22" i="206"/>
  <c r="C9" i="335"/>
  <c r="C9" i="334"/>
  <c r="F25" i="341"/>
  <c r="G25" i="341" s="1"/>
  <c r="F24" i="341"/>
  <c r="G24" i="341" s="1"/>
  <c r="F23" i="341"/>
  <c r="G23" i="341" s="1"/>
  <c r="B22" i="341"/>
  <c r="M206" i="100"/>
  <c r="M222" i="100" s="1"/>
  <c r="M223" i="100"/>
  <c r="O223" i="100" s="1"/>
  <c r="K222" i="100"/>
  <c r="M186" i="100"/>
  <c r="K185" i="100"/>
  <c r="O186" i="100"/>
  <c r="M185" i="100"/>
  <c r="O185" i="100" s="1"/>
  <c r="K147" i="100"/>
  <c r="M148" i="100"/>
  <c r="O148" i="100" s="1"/>
  <c r="M147" i="100"/>
  <c r="M106" i="100"/>
  <c r="K106" i="100"/>
  <c r="M107" i="100"/>
  <c r="O107" i="100" s="1"/>
  <c r="M67" i="100"/>
  <c r="M29" i="100"/>
  <c r="M68" i="100"/>
  <c r="O68" i="100" s="1"/>
  <c r="I22" i="348"/>
  <c r="I16" i="348"/>
  <c r="J16" i="348" s="1"/>
  <c r="J15" i="348"/>
  <c r="I15" i="348"/>
  <c r="I14" i="348"/>
  <c r="J14" i="348" s="1"/>
  <c r="I13" i="348"/>
  <c r="J13" i="348" s="1"/>
  <c r="I12" i="348"/>
  <c r="J12" i="348" s="1"/>
  <c r="I11" i="348"/>
  <c r="J11" i="348" s="1"/>
  <c r="C1" i="225"/>
  <c r="C1" i="224"/>
  <c r="C1" i="328"/>
  <c r="C1" i="276"/>
  <c r="C1" i="275"/>
  <c r="C1" i="264"/>
  <c r="C1" i="274"/>
  <c r="C1" i="265"/>
  <c r="C1" i="181"/>
  <c r="C1" i="180"/>
  <c r="C1" i="185"/>
  <c r="C1" i="271"/>
  <c r="C1" i="273"/>
  <c r="C1" i="272"/>
  <c r="C1" i="165"/>
  <c r="C1" i="206"/>
  <c r="C1" i="261"/>
  <c r="C1" i="166"/>
  <c r="C1" i="240"/>
  <c r="C2" i="256"/>
  <c r="D2" i="255"/>
  <c r="C1" i="329"/>
  <c r="C1" i="338"/>
  <c r="C1" i="339"/>
  <c r="C1" i="336"/>
  <c r="C1" i="335"/>
  <c r="C1" i="334"/>
  <c r="C1" i="332"/>
  <c r="C1" i="341"/>
  <c r="O32" i="93"/>
  <c r="O28" i="93"/>
  <c r="O24" i="93"/>
  <c r="N23" i="93"/>
  <c r="P23" i="93" s="1"/>
  <c r="N27" i="93"/>
  <c r="P27" i="93" s="1"/>
  <c r="N31" i="93"/>
  <c r="P31" i="93" s="1"/>
  <c r="L10" i="93"/>
  <c r="L33" i="93" s="1"/>
  <c r="L32" i="93"/>
  <c r="M32" i="93" s="1"/>
  <c r="L31" i="93"/>
  <c r="M31" i="93" s="1"/>
  <c r="L30" i="93"/>
  <c r="N30" i="93" s="1"/>
  <c r="P30" i="93" s="1"/>
  <c r="L28" i="93"/>
  <c r="N28" i="93" s="1"/>
  <c r="P28" i="93" s="1"/>
  <c r="L27" i="93"/>
  <c r="M27" i="93" s="1"/>
  <c r="L26" i="93"/>
  <c r="N26" i="93" s="1"/>
  <c r="P26" i="93" s="1"/>
  <c r="L24" i="93"/>
  <c r="N24" i="93" s="1"/>
  <c r="P24" i="93" s="1"/>
  <c r="L23" i="93"/>
  <c r="M23" i="93" s="1"/>
  <c r="L22" i="93"/>
  <c r="N22" i="93" s="1"/>
  <c r="P22" i="93" s="1"/>
  <c r="O147" i="100" l="1"/>
  <c r="O150" i="100" s="1"/>
  <c r="M33" i="93"/>
  <c r="O33" i="93"/>
  <c r="N33" i="93"/>
  <c r="P33" i="93" s="1"/>
  <c r="M24" i="93"/>
  <c r="O22" i="93"/>
  <c r="O30" i="93"/>
  <c r="M28" i="93"/>
  <c r="O26" i="93"/>
  <c r="L25" i="93"/>
  <c r="L29" i="93"/>
  <c r="O23" i="93"/>
  <c r="O27" i="93"/>
  <c r="O31" i="93"/>
  <c r="O187" i="100"/>
  <c r="M22" i="93"/>
  <c r="M26" i="93"/>
  <c r="M30" i="93"/>
  <c r="J22" i="348"/>
  <c r="J23" i="348" s="1"/>
  <c r="J17" i="348"/>
  <c r="O222" i="100"/>
  <c r="O224" i="100" s="1"/>
  <c r="O106" i="100"/>
  <c r="O108" i="100" s="1"/>
  <c r="K29" i="100"/>
  <c r="O29" i="100" s="1"/>
  <c r="O29" i="93" l="1"/>
  <c r="M29" i="93"/>
  <c r="N29" i="93"/>
  <c r="P29" i="93" s="1"/>
  <c r="O25" i="93"/>
  <c r="M25" i="93"/>
  <c r="C158" i="333"/>
  <c r="D158" i="333"/>
  <c r="C190" i="333"/>
  <c r="D190" i="333"/>
  <c r="C199" i="333"/>
  <c r="D199" i="333"/>
  <c r="G49" i="347"/>
  <c r="J49" i="347" s="1"/>
  <c r="K49" i="347" s="1"/>
  <c r="L49" i="347" s="1"/>
  <c r="G48" i="347"/>
  <c r="J48" i="347" s="1"/>
  <c r="K48" i="347" s="1"/>
  <c r="L48" i="347" s="1"/>
  <c r="G47" i="347"/>
  <c r="J47" i="347" s="1"/>
  <c r="K47" i="347" s="1"/>
  <c r="L47" i="347" s="1"/>
  <c r="G5" i="347"/>
  <c r="G49" i="346"/>
  <c r="J49" i="346" s="1"/>
  <c r="K49" i="346" s="1"/>
  <c r="L49" i="346" s="1"/>
  <c r="G48" i="346"/>
  <c r="J48" i="346" s="1"/>
  <c r="K48" i="346" s="1"/>
  <c r="L48" i="346" s="1"/>
  <c r="G47" i="346"/>
  <c r="J47" i="346" s="1"/>
  <c r="K47" i="346" s="1"/>
  <c r="L47" i="346" s="1"/>
  <c r="G5" i="346"/>
  <c r="G49" i="330"/>
  <c r="J49" i="330" s="1"/>
  <c r="K49" i="330" s="1"/>
  <c r="L49" i="330" s="1"/>
  <c r="G48" i="330"/>
  <c r="J48" i="330" s="1"/>
  <c r="K48" i="330" s="1"/>
  <c r="L48" i="330" s="1"/>
  <c r="G47" i="330"/>
  <c r="J47" i="330" s="1"/>
  <c r="K47" i="330" s="1"/>
  <c r="L47" i="330" s="1"/>
  <c r="G55" i="99" l="1"/>
  <c r="G46" i="346" s="1"/>
  <c r="J46" i="346" l="1"/>
  <c r="K46" i="346" s="1"/>
  <c r="L46" i="346" s="1"/>
  <c r="O28" i="96"/>
  <c r="M24" i="96" s="1"/>
  <c r="M26" i="96" s="1"/>
  <c r="E13" i="265"/>
  <c r="E13" i="273"/>
  <c r="G22" i="206"/>
  <c r="D21" i="206"/>
  <c r="C9" i="341"/>
  <c r="M132" i="333"/>
  <c r="M131" i="333"/>
  <c r="M130" i="333"/>
  <c r="M129" i="333"/>
  <c r="I12" i="259" l="1"/>
  <c r="J12" i="259" s="1"/>
  <c r="I15" i="259"/>
  <c r="J15" i="259" s="1"/>
  <c r="I16" i="259"/>
  <c r="J16" i="259" s="1"/>
  <c r="E14" i="337"/>
  <c r="E13" i="337"/>
  <c r="C9" i="337"/>
  <c r="G55" i="342"/>
  <c r="G6" i="342"/>
  <c r="E9" i="341"/>
  <c r="G9" i="341"/>
  <c r="G34" i="341"/>
  <c r="F34" i="341"/>
  <c r="E34" i="341"/>
  <c r="D34" i="341"/>
  <c r="C34" i="341"/>
  <c r="G33" i="341"/>
  <c r="F33" i="341"/>
  <c r="E33" i="341"/>
  <c r="D33" i="341"/>
  <c r="C33" i="341"/>
  <c r="G32" i="341"/>
  <c r="F32" i="341"/>
  <c r="E32" i="341"/>
  <c r="D32" i="341"/>
  <c r="C32" i="341"/>
  <c r="G31" i="341"/>
  <c r="F31" i="341"/>
  <c r="E31" i="341"/>
  <c r="D31" i="341"/>
  <c r="C31" i="341"/>
  <c r="D22" i="341"/>
  <c r="C22" i="341"/>
  <c r="F17" i="341"/>
  <c r="E17" i="341"/>
  <c r="G17" i="341" s="1"/>
  <c r="D17" i="341"/>
  <c r="C17" i="341"/>
  <c r="F16" i="341"/>
  <c r="E16" i="341"/>
  <c r="G16" i="341" s="1"/>
  <c r="D16" i="341"/>
  <c r="C16" i="341"/>
  <c r="C6" i="341"/>
  <c r="D14" i="339"/>
  <c r="F14" i="339"/>
  <c r="G14" i="339" s="1"/>
  <c r="C14" i="339"/>
  <c r="B14" i="339"/>
  <c r="E13" i="339"/>
  <c r="C13" i="339"/>
  <c r="B13" i="339"/>
  <c r="E9" i="339"/>
  <c r="C9" i="339"/>
  <c r="C39" i="339"/>
  <c r="B39" i="339"/>
  <c r="G35" i="339"/>
  <c r="E21" i="339"/>
  <c r="C21" i="339"/>
  <c r="B21" i="339"/>
  <c r="D13" i="339"/>
  <c r="G9" i="339"/>
  <c r="C6" i="339"/>
  <c r="C13" i="338"/>
  <c r="F13" i="338"/>
  <c r="G13" i="338" s="1"/>
  <c r="E9" i="338"/>
  <c r="C9" i="338"/>
  <c r="G33" i="338"/>
  <c r="F33" i="338"/>
  <c r="E33" i="338"/>
  <c r="D33" i="338"/>
  <c r="C33" i="338"/>
  <c r="G32" i="338"/>
  <c r="F32" i="338"/>
  <c r="E32" i="338"/>
  <c r="D32" i="338"/>
  <c r="C32" i="338"/>
  <c r="G31" i="338"/>
  <c r="F31" i="338"/>
  <c r="E31" i="338"/>
  <c r="D31" i="338"/>
  <c r="C31" i="338"/>
  <c r="G25" i="338"/>
  <c r="F25" i="338"/>
  <c r="E25" i="338"/>
  <c r="D25" i="338"/>
  <c r="C25" i="338"/>
  <c r="G24" i="338"/>
  <c r="F24" i="338"/>
  <c r="D24" i="338"/>
  <c r="C24" i="338"/>
  <c r="C23" i="338"/>
  <c r="B23" i="338"/>
  <c r="D23" i="338" s="1"/>
  <c r="G18" i="338"/>
  <c r="G17" i="338"/>
  <c r="D15" i="338"/>
  <c r="C15" i="338"/>
  <c r="B15" i="338"/>
  <c r="D14" i="338"/>
  <c r="C14" i="338"/>
  <c r="B14" i="338"/>
  <c r="D13" i="338"/>
  <c r="G9" i="338"/>
  <c r="C6" i="338"/>
  <c r="G46" i="330" l="1"/>
  <c r="G46" i="347"/>
  <c r="J46" i="347" s="1"/>
  <c r="K46" i="347" s="1"/>
  <c r="L46" i="347" s="1"/>
  <c r="G18" i="341"/>
  <c r="G35" i="341"/>
  <c r="G34" i="338"/>
  <c r="B14" i="337" l="1"/>
  <c r="F14" i="337"/>
  <c r="G14" i="337" s="1"/>
  <c r="F13" i="337"/>
  <c r="G13" i="337" s="1"/>
  <c r="B13" i="337"/>
  <c r="C13" i="337"/>
  <c r="E9" i="337"/>
  <c r="G36" i="337"/>
  <c r="F24" i="337"/>
  <c r="G24" i="337" s="1"/>
  <c r="D24" i="337"/>
  <c r="C24" i="337"/>
  <c r="B24" i="337"/>
  <c r="F23" i="337"/>
  <c r="G23" i="337" s="1"/>
  <c r="D23" i="337"/>
  <c r="C23" i="337"/>
  <c r="B23" i="337"/>
  <c r="E22" i="337"/>
  <c r="D22" i="337"/>
  <c r="C22" i="337"/>
  <c r="B22" i="337"/>
  <c r="C6" i="337"/>
  <c r="C9" i="336"/>
  <c r="E9" i="336"/>
  <c r="B13" i="336"/>
  <c r="C13" i="336"/>
  <c r="C40" i="336"/>
  <c r="B40" i="336"/>
  <c r="G36" i="336"/>
  <c r="F26" i="336"/>
  <c r="G26" i="336" s="1"/>
  <c r="D26" i="336"/>
  <c r="C26" i="336"/>
  <c r="B26" i="336"/>
  <c r="F25" i="336"/>
  <c r="G25" i="336" s="1"/>
  <c r="D25" i="336"/>
  <c r="C25" i="336"/>
  <c r="B25" i="336"/>
  <c r="F24" i="336"/>
  <c r="G24" i="336" s="1"/>
  <c r="D24" i="336"/>
  <c r="C24" i="336"/>
  <c r="B24" i="336"/>
  <c r="F23" i="336"/>
  <c r="G23" i="336" s="1"/>
  <c r="D23" i="336"/>
  <c r="C23" i="336"/>
  <c r="B23" i="336"/>
  <c r="E22" i="336"/>
  <c r="D22" i="336"/>
  <c r="C22" i="336"/>
  <c r="B22" i="336"/>
  <c r="D13" i="336"/>
  <c r="C6" i="336"/>
  <c r="E9" i="335"/>
  <c r="E9" i="332"/>
  <c r="E9" i="334"/>
  <c r="C13" i="335"/>
  <c r="C13" i="332"/>
  <c r="C40" i="335"/>
  <c r="B40" i="335"/>
  <c r="G36" i="335"/>
  <c r="F25" i="335"/>
  <c r="G25" i="335" s="1"/>
  <c r="D25" i="335"/>
  <c r="C25" i="335"/>
  <c r="B25" i="335"/>
  <c r="F24" i="335"/>
  <c r="G24" i="335" s="1"/>
  <c r="D24" i="335"/>
  <c r="C24" i="335"/>
  <c r="B24" i="335"/>
  <c r="F23" i="335"/>
  <c r="G23" i="335" s="1"/>
  <c r="D23" i="335"/>
  <c r="C23" i="335"/>
  <c r="B23" i="335"/>
  <c r="E22" i="335"/>
  <c r="D22" i="335"/>
  <c r="C22" i="335"/>
  <c r="B22" i="335"/>
  <c r="D13" i="335"/>
  <c r="B13" i="335"/>
  <c r="C6" i="335"/>
  <c r="B13" i="332"/>
  <c r="C13" i="334"/>
  <c r="C40" i="334"/>
  <c r="B40" i="334"/>
  <c r="G36" i="334"/>
  <c r="F24" i="334"/>
  <c r="G24" i="334" s="1"/>
  <c r="D24" i="334"/>
  <c r="C24" i="334"/>
  <c r="B24" i="334"/>
  <c r="F23" i="334"/>
  <c r="G23" i="334" s="1"/>
  <c r="D23" i="334"/>
  <c r="C23" i="334"/>
  <c r="B23" i="334"/>
  <c r="E22" i="334"/>
  <c r="D22" i="334"/>
  <c r="C22" i="334"/>
  <c r="B22" i="334"/>
  <c r="D13" i="334"/>
  <c r="B13" i="334"/>
  <c r="C6" i="334"/>
  <c r="B4" i="333"/>
  <c r="M10" i="333"/>
  <c r="E9" i="99" s="1"/>
  <c r="M12" i="333"/>
  <c r="E9" i="342" s="1"/>
  <c r="M66" i="333"/>
  <c r="E10" i="99" s="1"/>
  <c r="M69" i="333"/>
  <c r="E10" i="342" s="1"/>
  <c r="M79" i="333"/>
  <c r="M80" i="333"/>
  <c r="M81" i="333"/>
  <c r="M82" i="333"/>
  <c r="M83" i="333"/>
  <c r="M85" i="333"/>
  <c r="M86" i="333"/>
  <c r="M87" i="333"/>
  <c r="M88" i="333"/>
  <c r="M89" i="333"/>
  <c r="M91" i="333"/>
  <c r="M92" i="333"/>
  <c r="M93" i="333"/>
  <c r="M94" i="333"/>
  <c r="M95" i="333"/>
  <c r="M96" i="333"/>
  <c r="M97" i="333"/>
  <c r="M98" i="333"/>
  <c r="M102" i="333"/>
  <c r="M103" i="333"/>
  <c r="M104" i="333"/>
  <c r="M105" i="333"/>
  <c r="M106" i="333"/>
  <c r="M108" i="333"/>
  <c r="M109" i="333"/>
  <c r="M110" i="333"/>
  <c r="M111" i="333"/>
  <c r="M112" i="333"/>
  <c r="M114" i="333"/>
  <c r="M115" i="333"/>
  <c r="M116" i="333"/>
  <c r="M117" i="333"/>
  <c r="M118" i="333"/>
  <c r="M119" i="333"/>
  <c r="M120" i="333"/>
  <c r="M121" i="333"/>
  <c r="M133" i="333"/>
  <c r="M135" i="333"/>
  <c r="M136" i="333"/>
  <c r="M137" i="333"/>
  <c r="M138" i="333"/>
  <c r="M139" i="333"/>
  <c r="M143" i="333"/>
  <c r="M144" i="333"/>
  <c r="M145" i="333"/>
  <c r="M146" i="333"/>
  <c r="M147" i="333"/>
  <c r="M149" i="333"/>
  <c r="M150" i="333"/>
  <c r="M151" i="333"/>
  <c r="M152" i="333"/>
  <c r="M153" i="333"/>
  <c r="M162" i="333"/>
  <c r="M163" i="333"/>
  <c r="M164" i="333"/>
  <c r="M165" i="333"/>
  <c r="M166" i="333"/>
  <c r="M168" i="333"/>
  <c r="M169" i="333"/>
  <c r="M170" i="333"/>
  <c r="M171" i="333"/>
  <c r="M172" i="333"/>
  <c r="M176" i="333"/>
  <c r="M177" i="333"/>
  <c r="M178" i="333"/>
  <c r="M179" i="333"/>
  <c r="M180" i="333"/>
  <c r="M182" i="333"/>
  <c r="M183" i="333"/>
  <c r="M184" i="333"/>
  <c r="M185" i="333"/>
  <c r="M186" i="333"/>
  <c r="M190" i="333"/>
  <c r="M199" i="333"/>
  <c r="C208" i="333"/>
  <c r="D208" i="333"/>
  <c r="M208" i="333"/>
  <c r="C217" i="333"/>
  <c r="D217" i="333"/>
  <c r="M217" i="333"/>
  <c r="C226" i="333"/>
  <c r="D226" i="333"/>
  <c r="M226" i="333"/>
  <c r="M237" i="333"/>
  <c r="M238" i="333"/>
  <c r="M239" i="333"/>
  <c r="M240" i="333"/>
  <c r="M241" i="333"/>
  <c r="M242" i="333"/>
  <c r="M243" i="333"/>
  <c r="M244" i="333"/>
  <c r="M245" i="333"/>
  <c r="M246" i="333"/>
  <c r="M250" i="333"/>
  <c r="M251" i="333"/>
  <c r="M252" i="333"/>
  <c r="M253" i="333"/>
  <c r="M254" i="333"/>
  <c r="M255" i="333"/>
  <c r="M256" i="333"/>
  <c r="M257" i="333"/>
  <c r="M258" i="333"/>
  <c r="M259" i="333"/>
  <c r="G265" i="333"/>
  <c r="M265" i="333" s="1"/>
  <c r="G266" i="333"/>
  <c r="M266" i="333" s="1"/>
  <c r="G267" i="333"/>
  <c r="M267" i="333" s="1"/>
  <c r="G268" i="333"/>
  <c r="M268" i="333" s="1"/>
  <c r="G269" i="333"/>
  <c r="M269" i="333" s="1"/>
  <c r="G270" i="333"/>
  <c r="M270" i="333" s="1"/>
  <c r="G271" i="333"/>
  <c r="M271" i="333" s="1"/>
  <c r="G272" i="333"/>
  <c r="M272" i="333" s="1"/>
  <c r="G275" i="333"/>
  <c r="M275" i="333" s="1"/>
  <c r="G276" i="333"/>
  <c r="M276" i="333" s="1"/>
  <c r="G277" i="333"/>
  <c r="M277" i="333" s="1"/>
  <c r="G278" i="333"/>
  <c r="M278" i="333" s="1"/>
  <c r="G279" i="333"/>
  <c r="M279" i="333" s="1"/>
  <c r="G280" i="333"/>
  <c r="M280" i="333" s="1"/>
  <c r="G281" i="333"/>
  <c r="M281" i="333" s="1"/>
  <c r="G282" i="333"/>
  <c r="M282" i="333" s="1"/>
  <c r="G288" i="333"/>
  <c r="M288" i="333" s="1"/>
  <c r="G289" i="333"/>
  <c r="M289" i="333" s="1"/>
  <c r="M290" i="333"/>
  <c r="G291" i="333"/>
  <c r="M291" i="333" s="1"/>
  <c r="G292" i="333"/>
  <c r="M292" i="333" s="1"/>
  <c r="G293" i="333"/>
  <c r="M293" i="333" s="1"/>
  <c r="G294" i="333"/>
  <c r="M294" i="333" s="1"/>
  <c r="G295" i="333"/>
  <c r="M295" i="333" s="1"/>
  <c r="G296" i="333"/>
  <c r="M296" i="333" s="1"/>
  <c r="G297" i="333"/>
  <c r="M297" i="333" s="1"/>
  <c r="G300" i="333"/>
  <c r="M300" i="333" s="1"/>
  <c r="G301" i="333"/>
  <c r="M301" i="333" s="1"/>
  <c r="G302" i="333"/>
  <c r="M302" i="333" s="1"/>
  <c r="G303" i="333"/>
  <c r="M303" i="333" s="1"/>
  <c r="G304" i="333"/>
  <c r="M304" i="333" s="1"/>
  <c r="G305" i="333"/>
  <c r="M305" i="333" s="1"/>
  <c r="G306" i="333"/>
  <c r="M306" i="333" s="1"/>
  <c r="G307" i="333"/>
  <c r="M307" i="333" s="1"/>
  <c r="G308" i="333"/>
  <c r="M308" i="333" s="1"/>
  <c r="G309" i="333"/>
  <c r="M309" i="333" s="1"/>
  <c r="M317" i="333"/>
  <c r="E20" i="99" s="1"/>
  <c r="M320" i="333"/>
  <c r="E20" i="342" s="1"/>
  <c r="M327" i="333"/>
  <c r="F328" i="333"/>
  <c r="F329" i="333"/>
  <c r="F330" i="333"/>
  <c r="F331" i="333"/>
  <c r="F332" i="333"/>
  <c r="F333" i="333"/>
  <c r="F334" i="333"/>
  <c r="F335" i="333"/>
  <c r="F336" i="333"/>
  <c r="F337" i="333"/>
  <c r="M338" i="333"/>
  <c r="F339" i="333"/>
  <c r="F340" i="333"/>
  <c r="F341" i="333"/>
  <c r="F342" i="333"/>
  <c r="F343" i="333"/>
  <c r="F344" i="333"/>
  <c r="F345" i="333"/>
  <c r="F346" i="333"/>
  <c r="F348" i="333"/>
  <c r="M349" i="333"/>
  <c r="M350" i="333"/>
  <c r="M351" i="333"/>
  <c r="M352" i="333"/>
  <c r="M353" i="333"/>
  <c r="M354" i="333"/>
  <c r="M355" i="333"/>
  <c r="M356" i="333"/>
  <c r="M358" i="333"/>
  <c r="M359" i="333"/>
  <c r="M360" i="333"/>
  <c r="M361" i="333"/>
  <c r="M362" i="333"/>
  <c r="M363" i="333"/>
  <c r="M364" i="333"/>
  <c r="M365" i="333"/>
  <c r="M366" i="333"/>
  <c r="M367" i="333"/>
  <c r="F369" i="333"/>
  <c r="F370" i="333"/>
  <c r="F371" i="333"/>
  <c r="F372" i="333"/>
  <c r="M374" i="333"/>
  <c r="M375" i="333"/>
  <c r="F376" i="333"/>
  <c r="F377" i="333"/>
  <c r="F378" i="333"/>
  <c r="M380" i="333"/>
  <c r="M381" i="333"/>
  <c r="F382" i="333"/>
  <c r="F383" i="333"/>
  <c r="F384" i="333"/>
  <c r="M386" i="333"/>
  <c r="M387" i="333"/>
  <c r="F388" i="333"/>
  <c r="F389" i="333"/>
  <c r="F390" i="333"/>
  <c r="M392" i="333"/>
  <c r="M393" i="333"/>
  <c r="F394" i="333"/>
  <c r="F395" i="333"/>
  <c r="F396" i="333"/>
  <c r="M398" i="333"/>
  <c r="M399" i="333"/>
  <c r="F400" i="333"/>
  <c r="F401" i="333"/>
  <c r="F402" i="333"/>
  <c r="M404" i="333"/>
  <c r="M405" i="333"/>
  <c r="F406" i="333"/>
  <c r="F407" i="333"/>
  <c r="F408" i="333"/>
  <c r="M410" i="333"/>
  <c r="M411" i="333"/>
  <c r="F412" i="333"/>
  <c r="F413" i="333"/>
  <c r="F414" i="333"/>
  <c r="M416" i="333"/>
  <c r="M417" i="333"/>
  <c r="F418" i="333"/>
  <c r="F419" i="333"/>
  <c r="F420" i="333"/>
  <c r="M422" i="333"/>
  <c r="M423" i="333"/>
  <c r="F424" i="333"/>
  <c r="F425" i="333"/>
  <c r="F426" i="333"/>
  <c r="M428" i="333"/>
  <c r="M429" i="333"/>
  <c r="F430" i="333"/>
  <c r="F431" i="333"/>
  <c r="F432" i="333"/>
  <c r="M434" i="333"/>
  <c r="M435" i="333"/>
  <c r="M436" i="333"/>
  <c r="M437" i="333"/>
  <c r="M438" i="333"/>
  <c r="M439" i="333"/>
  <c r="M440" i="333"/>
  <c r="M441" i="333"/>
  <c r="M442" i="333"/>
  <c r="M443" i="333"/>
  <c r="M445" i="333"/>
  <c r="M446" i="333"/>
  <c r="M447" i="333"/>
  <c r="M448" i="333"/>
  <c r="M449" i="333"/>
  <c r="M450" i="333"/>
  <c r="M451" i="333"/>
  <c r="M452" i="333"/>
  <c r="M453" i="333"/>
  <c r="M454" i="333"/>
  <c r="M455" i="333"/>
  <c r="F457" i="333"/>
  <c r="M459" i="333"/>
  <c r="M460" i="333"/>
  <c r="M461" i="333"/>
  <c r="M462" i="333"/>
  <c r="M463" i="333"/>
  <c r="M464" i="333"/>
  <c r="M465" i="333"/>
  <c r="M466" i="333"/>
  <c r="F468" i="333"/>
  <c r="F471" i="333"/>
  <c r="F472" i="333"/>
  <c r="F473" i="333"/>
  <c r="F474" i="333"/>
  <c r="F475" i="333"/>
  <c r="F476" i="333"/>
  <c r="F477" i="333"/>
  <c r="F478" i="333"/>
  <c r="F479" i="333"/>
  <c r="F480" i="333"/>
  <c r="F481" i="333"/>
  <c r="F482" i="333"/>
  <c r="F483" i="333"/>
  <c r="F484" i="333"/>
  <c r="F485" i="333"/>
  <c r="F486" i="333"/>
  <c r="F487" i="333"/>
  <c r="F488" i="333"/>
  <c r="F489" i="333"/>
  <c r="F490" i="333"/>
  <c r="M492" i="333"/>
  <c r="AL362" i="349" s="1"/>
  <c r="M493" i="333"/>
  <c r="AL363" i="349" s="1"/>
  <c r="M494" i="333"/>
  <c r="AL364" i="349" s="1"/>
  <c r="M495" i="333"/>
  <c r="AL365" i="349" s="1"/>
  <c r="M496" i="333"/>
  <c r="AL366" i="349" s="1"/>
  <c r="M497" i="333"/>
  <c r="AL367" i="349" s="1"/>
  <c r="M498" i="333"/>
  <c r="AL368" i="349" s="1"/>
  <c r="M499" i="333"/>
  <c r="AL369" i="349" s="1"/>
  <c r="M500" i="333"/>
  <c r="AL370" i="349" s="1"/>
  <c r="M502" i="333"/>
  <c r="AL372" i="349" s="1"/>
  <c r="M503" i="333"/>
  <c r="AL373" i="349" s="1"/>
  <c r="M504" i="333"/>
  <c r="AL374" i="349" s="1"/>
  <c r="M505" i="333"/>
  <c r="AL375" i="349" s="1"/>
  <c r="M506" i="333"/>
  <c r="AL376" i="349" s="1"/>
  <c r="M507" i="333"/>
  <c r="AL377" i="349" s="1"/>
  <c r="M508" i="333"/>
  <c r="AL378" i="349" s="1"/>
  <c r="M509" i="333"/>
  <c r="AL379" i="349" s="1"/>
  <c r="M510" i="333"/>
  <c r="AL380" i="349" s="1"/>
  <c r="M511" i="333"/>
  <c r="AL381" i="349" s="1"/>
  <c r="F513" i="333"/>
  <c r="F514" i="333"/>
  <c r="F515" i="333"/>
  <c r="F516" i="333"/>
  <c r="M518" i="333"/>
  <c r="AL388" i="349" s="1"/>
  <c r="M519" i="333"/>
  <c r="AL389" i="349" s="1"/>
  <c r="F520" i="333"/>
  <c r="F521" i="333"/>
  <c r="F522" i="333"/>
  <c r="M524" i="333"/>
  <c r="AL394" i="349" s="1"/>
  <c r="M525" i="333"/>
  <c r="AL395" i="349" s="1"/>
  <c r="F526" i="333"/>
  <c r="F527" i="333"/>
  <c r="F528" i="333"/>
  <c r="M530" i="333"/>
  <c r="AL400" i="349" s="1"/>
  <c r="M531" i="333"/>
  <c r="AL401" i="349" s="1"/>
  <c r="F532" i="333"/>
  <c r="F533" i="333"/>
  <c r="F534" i="333"/>
  <c r="M536" i="333"/>
  <c r="AL406" i="349" s="1"/>
  <c r="M537" i="333"/>
  <c r="AL407" i="349" s="1"/>
  <c r="F538" i="333"/>
  <c r="F539" i="333"/>
  <c r="F540" i="333"/>
  <c r="M542" i="333"/>
  <c r="AL412" i="349" s="1"/>
  <c r="M543" i="333"/>
  <c r="AL413" i="349" s="1"/>
  <c r="F544" i="333"/>
  <c r="F545" i="333"/>
  <c r="F546" i="333"/>
  <c r="M548" i="333"/>
  <c r="AL418" i="349" s="1"/>
  <c r="M549" i="333"/>
  <c r="AL419" i="349" s="1"/>
  <c r="F550" i="333"/>
  <c r="F551" i="333"/>
  <c r="F552" i="333"/>
  <c r="M554" i="333"/>
  <c r="AL424" i="349" s="1"/>
  <c r="M555" i="333"/>
  <c r="AL425" i="349" s="1"/>
  <c r="F556" i="333"/>
  <c r="F557" i="333"/>
  <c r="F558" i="333"/>
  <c r="M560" i="333"/>
  <c r="AL430" i="349" s="1"/>
  <c r="M561" i="333"/>
  <c r="AL431" i="349" s="1"/>
  <c r="F562" i="333"/>
  <c r="F563" i="333"/>
  <c r="F564" i="333"/>
  <c r="M566" i="333"/>
  <c r="AL436" i="349" s="1"/>
  <c r="M567" i="333"/>
  <c r="AL437" i="349" s="1"/>
  <c r="F568" i="333"/>
  <c r="F569" i="333"/>
  <c r="F570" i="333"/>
  <c r="M572" i="333"/>
  <c r="AL442" i="349" s="1"/>
  <c r="M573" i="333"/>
  <c r="AL443" i="349" s="1"/>
  <c r="F574" i="333"/>
  <c r="F575" i="333"/>
  <c r="F576" i="333"/>
  <c r="M578" i="333"/>
  <c r="AL448" i="349" s="1"/>
  <c r="M579" i="333"/>
  <c r="AL449" i="349" s="1"/>
  <c r="M580" i="333"/>
  <c r="AL450" i="349" s="1"/>
  <c r="M581" i="333"/>
  <c r="AL451" i="349" s="1"/>
  <c r="M582" i="333"/>
  <c r="AL452" i="349" s="1"/>
  <c r="M583" i="333"/>
  <c r="AL453" i="349" s="1"/>
  <c r="M584" i="333"/>
  <c r="AL454" i="349" s="1"/>
  <c r="M585" i="333"/>
  <c r="AL455" i="349" s="1"/>
  <c r="M586" i="333"/>
  <c r="AL456" i="349" s="1"/>
  <c r="M587" i="333"/>
  <c r="AL457" i="349" s="1"/>
  <c r="M589" i="333"/>
  <c r="AL459" i="349" s="1"/>
  <c r="M590" i="333"/>
  <c r="AL460" i="349" s="1"/>
  <c r="M591" i="333"/>
  <c r="AL461" i="349" s="1"/>
  <c r="M592" i="333"/>
  <c r="AL462" i="349" s="1"/>
  <c r="M593" i="333"/>
  <c r="AL463" i="349" s="1"/>
  <c r="M594" i="333"/>
  <c r="AL464" i="349" s="1"/>
  <c r="M595" i="333"/>
  <c r="AL465" i="349" s="1"/>
  <c r="M596" i="333"/>
  <c r="AL466" i="349" s="1"/>
  <c r="M597" i="333"/>
  <c r="AL467" i="349" s="1"/>
  <c r="M598" i="333"/>
  <c r="AL468" i="349" s="1"/>
  <c r="M599" i="333"/>
  <c r="AL469" i="349" s="1"/>
  <c r="F601" i="333"/>
  <c r="M603" i="333"/>
  <c r="AL473" i="349" s="1"/>
  <c r="M604" i="333"/>
  <c r="AL474" i="349" s="1"/>
  <c r="M605" i="333"/>
  <c r="AL475" i="349" s="1"/>
  <c r="M606" i="333"/>
  <c r="AL476" i="349" s="1"/>
  <c r="M607" i="333"/>
  <c r="AL477" i="349" s="1"/>
  <c r="M608" i="333"/>
  <c r="AL478" i="349" s="1"/>
  <c r="M609" i="333"/>
  <c r="AL479" i="349" s="1"/>
  <c r="M610" i="333"/>
  <c r="AL480" i="349" s="1"/>
  <c r="F612" i="333"/>
  <c r="C617" i="333"/>
  <c r="D617" i="333"/>
  <c r="M619" i="333"/>
  <c r="M620" i="333"/>
  <c r="M622" i="333"/>
  <c r="M623" i="333"/>
  <c r="C628" i="333"/>
  <c r="D628" i="333"/>
  <c r="M630" i="333"/>
  <c r="M632" i="333"/>
  <c r="M639" i="333"/>
  <c r="E26" i="99" s="1"/>
  <c r="M642" i="333"/>
  <c r="M650" i="333"/>
  <c r="M651" i="333"/>
  <c r="M652" i="333"/>
  <c r="M653" i="333"/>
  <c r="M654" i="333"/>
  <c r="M656" i="333"/>
  <c r="M657" i="333"/>
  <c r="M658" i="333"/>
  <c r="M659" i="333"/>
  <c r="M660" i="333"/>
  <c r="M662" i="333"/>
  <c r="M663" i="333"/>
  <c r="M664" i="333"/>
  <c r="M665" i="333"/>
  <c r="M666" i="333"/>
  <c r="M667" i="333"/>
  <c r="M668" i="333"/>
  <c r="M669" i="333"/>
  <c r="M672" i="333"/>
  <c r="M673" i="333"/>
  <c r="M674" i="333"/>
  <c r="M675" i="333"/>
  <c r="M676" i="333"/>
  <c r="M678" i="333"/>
  <c r="M679" i="333"/>
  <c r="M680" i="333"/>
  <c r="M681" i="333"/>
  <c r="M682" i="333"/>
  <c r="M684" i="333"/>
  <c r="M685" i="333"/>
  <c r="M686" i="333"/>
  <c r="M687" i="333"/>
  <c r="M688" i="333"/>
  <c r="M689" i="333"/>
  <c r="M690" i="333"/>
  <c r="M691" i="333"/>
  <c r="H699" i="333"/>
  <c r="M699" i="333" s="1"/>
  <c r="M700" i="333"/>
  <c r="H702" i="333"/>
  <c r="M702" i="333" s="1"/>
  <c r="M703" i="333"/>
  <c r="E22" i="99"/>
  <c r="M743" i="333"/>
  <c r="E22" i="342" s="1"/>
  <c r="M719" i="333"/>
  <c r="E29" i="99" s="1"/>
  <c r="M721" i="333"/>
  <c r="E29" i="342" s="1"/>
  <c r="M728" i="333"/>
  <c r="M729" i="333"/>
  <c r="M730" i="333"/>
  <c r="M732" i="333"/>
  <c r="M733" i="333"/>
  <c r="M734" i="333"/>
  <c r="C748" i="333"/>
  <c r="D748" i="333"/>
  <c r="M750" i="333"/>
  <c r="M752" i="333"/>
  <c r="M759" i="333"/>
  <c r="E33" i="99" s="1"/>
  <c r="M761" i="333"/>
  <c r="E33" i="342" s="1"/>
  <c r="M768" i="333"/>
  <c r="E34" i="99" s="1"/>
  <c r="M770" i="333"/>
  <c r="E34" i="342" s="1"/>
  <c r="M777" i="333"/>
  <c r="E35" i="99" s="1"/>
  <c r="M779" i="333"/>
  <c r="E35" i="342" s="1"/>
  <c r="M786" i="333"/>
  <c r="E36" i="99" s="1"/>
  <c r="M788" i="333"/>
  <c r="E36" i="342" s="1"/>
  <c r="M795" i="333"/>
  <c r="E37" i="99" s="1"/>
  <c r="M797" i="333"/>
  <c r="E37" i="342" s="1"/>
  <c r="M804" i="333"/>
  <c r="E40" i="99" s="1"/>
  <c r="M806" i="333"/>
  <c r="E40" i="342" s="1"/>
  <c r="M813" i="333"/>
  <c r="E41" i="99" s="1"/>
  <c r="M815" i="333"/>
  <c r="E41" i="342" s="1"/>
  <c r="M822" i="333"/>
  <c r="E42" i="99" s="1"/>
  <c r="M824" i="333"/>
  <c r="E42" i="342" s="1"/>
  <c r="M831" i="333"/>
  <c r="E43" i="99" s="1"/>
  <c r="M833" i="333"/>
  <c r="E43" i="342" s="1"/>
  <c r="M840" i="333"/>
  <c r="E44" i="99" s="1"/>
  <c r="M842" i="333"/>
  <c r="E44" i="342" s="1"/>
  <c r="M849" i="333"/>
  <c r="M851" i="333"/>
  <c r="E45" i="342" s="1"/>
  <c r="M858" i="333"/>
  <c r="E46" i="99" s="1"/>
  <c r="M860" i="333"/>
  <c r="E46" i="342" s="1"/>
  <c r="M10" i="100"/>
  <c r="O10" i="100" s="1"/>
  <c r="C9" i="332"/>
  <c r="C40" i="332"/>
  <c r="B40" i="332"/>
  <c r="G36" i="332"/>
  <c r="F24" i="332"/>
  <c r="G24" i="332" s="1"/>
  <c r="D24" i="332"/>
  <c r="C24" i="332"/>
  <c r="B24" i="332"/>
  <c r="F23" i="332"/>
  <c r="G23" i="332" s="1"/>
  <c r="D23" i="332"/>
  <c r="C23" i="332"/>
  <c r="B23" i="332"/>
  <c r="E22" i="332"/>
  <c r="D22" i="332"/>
  <c r="C22" i="332"/>
  <c r="B22" i="332"/>
  <c r="D13" i="332"/>
  <c r="C6" i="332"/>
  <c r="O17" i="100"/>
  <c r="F17" i="100"/>
  <c r="O12" i="100"/>
  <c r="O11" i="100"/>
  <c r="O9" i="100"/>
  <c r="M575" i="333" l="1"/>
  <c r="AL445" i="349" s="1"/>
  <c r="AJ445" i="349"/>
  <c r="M556" i="333"/>
  <c r="AL426" i="349" s="1"/>
  <c r="AJ426" i="349"/>
  <c r="M546" i="333"/>
  <c r="AL416" i="349" s="1"/>
  <c r="AJ416" i="349"/>
  <c r="M527" i="333"/>
  <c r="AL397" i="349" s="1"/>
  <c r="AJ397" i="349"/>
  <c r="M482" i="333"/>
  <c r="AL352" i="349" s="1"/>
  <c r="AJ352" i="349"/>
  <c r="M474" i="333"/>
  <c r="AL344" i="349" s="1"/>
  <c r="AJ344" i="349"/>
  <c r="M412" i="333"/>
  <c r="AJ418" i="350"/>
  <c r="AL418" i="350" s="1"/>
  <c r="M383" i="333"/>
  <c r="AJ389" i="350"/>
  <c r="AL389" i="350" s="1"/>
  <c r="M551" i="333"/>
  <c r="AL421" i="349" s="1"/>
  <c r="AJ421" i="349"/>
  <c r="M532" i="333"/>
  <c r="AL402" i="349" s="1"/>
  <c r="AJ402" i="349"/>
  <c r="M522" i="333"/>
  <c r="AL392" i="349" s="1"/>
  <c r="AJ392" i="349"/>
  <c r="M486" i="333"/>
  <c r="AL356" i="349" s="1"/>
  <c r="AJ356" i="349"/>
  <c r="M478" i="333"/>
  <c r="AL348" i="349" s="1"/>
  <c r="AJ348" i="349"/>
  <c r="M431" i="333"/>
  <c r="AJ437" i="350"/>
  <c r="AL437" i="350" s="1"/>
  <c r="M402" i="333"/>
  <c r="AJ408" i="350"/>
  <c r="AL408" i="350" s="1"/>
  <c r="M388" i="333"/>
  <c r="AJ394" i="350"/>
  <c r="AL394" i="350" s="1"/>
  <c r="M601" i="333"/>
  <c r="AL471" i="349" s="1"/>
  <c r="AJ471" i="349"/>
  <c r="M526" i="333"/>
  <c r="AL396" i="349" s="1"/>
  <c r="AJ396" i="349"/>
  <c r="M489" i="333"/>
  <c r="AL359" i="349" s="1"/>
  <c r="AJ359" i="349"/>
  <c r="M485" i="333"/>
  <c r="AL355" i="349" s="1"/>
  <c r="AJ355" i="349"/>
  <c r="M481" i="333"/>
  <c r="AL351" i="349" s="1"/>
  <c r="AJ351" i="349"/>
  <c r="M477" i="333"/>
  <c r="AL347" i="349" s="1"/>
  <c r="AJ347" i="349"/>
  <c r="M473" i="333"/>
  <c r="AL343" i="349" s="1"/>
  <c r="AJ343" i="349"/>
  <c r="M457" i="333"/>
  <c r="AJ463" i="350"/>
  <c r="AL463" i="350" s="1"/>
  <c r="M430" i="333"/>
  <c r="AJ436" i="350"/>
  <c r="AL436" i="350" s="1"/>
  <c r="M425" i="333"/>
  <c r="AJ431" i="350"/>
  <c r="AL431" i="350" s="1"/>
  <c r="M420" i="333"/>
  <c r="AJ426" i="350"/>
  <c r="AL426" i="350" s="1"/>
  <c r="M406" i="333"/>
  <c r="AJ412" i="350"/>
  <c r="AL412" i="350" s="1"/>
  <c r="M401" i="333"/>
  <c r="AJ407" i="350"/>
  <c r="AL407" i="350" s="1"/>
  <c r="M396" i="333"/>
  <c r="AJ402" i="350"/>
  <c r="AL402" i="350" s="1"/>
  <c r="M382" i="333"/>
  <c r="AJ388" i="350"/>
  <c r="AL388" i="350" s="1"/>
  <c r="M377" i="333"/>
  <c r="AJ383" i="350"/>
  <c r="AL383" i="350" s="1"/>
  <c r="M372" i="333"/>
  <c r="AJ378" i="350"/>
  <c r="AL378" i="350" s="1"/>
  <c r="M345" i="333"/>
  <c r="AJ351" i="350"/>
  <c r="AL351" i="350" s="1"/>
  <c r="M341" i="333"/>
  <c r="AJ347" i="350"/>
  <c r="AL347" i="350" s="1"/>
  <c r="M337" i="333"/>
  <c r="AJ343" i="350"/>
  <c r="AL343" i="350" s="1"/>
  <c r="M333" i="333"/>
  <c r="AJ339" i="350"/>
  <c r="AL339" i="350" s="1"/>
  <c r="M329" i="333"/>
  <c r="N326" i="333" s="1"/>
  <c r="E25" i="99" s="1"/>
  <c r="AJ335" i="350"/>
  <c r="AL335" i="350" s="1"/>
  <c r="M574" i="333"/>
  <c r="AL444" i="349" s="1"/>
  <c r="AJ444" i="349"/>
  <c r="M545" i="333"/>
  <c r="AL415" i="349" s="1"/>
  <c r="AJ415" i="349"/>
  <c r="M540" i="333"/>
  <c r="AL410" i="349" s="1"/>
  <c r="AJ410" i="349"/>
  <c r="M516" i="333"/>
  <c r="AL386" i="349" s="1"/>
  <c r="AJ386" i="349"/>
  <c r="E13" i="342"/>
  <c r="M568" i="333"/>
  <c r="AL438" i="349" s="1"/>
  <c r="AJ438" i="349"/>
  <c r="M563" i="333"/>
  <c r="AL433" i="349" s="1"/>
  <c r="AJ433" i="349"/>
  <c r="M558" i="333"/>
  <c r="AL428" i="349" s="1"/>
  <c r="AJ428" i="349"/>
  <c r="M544" i="333"/>
  <c r="AL414" i="349" s="1"/>
  <c r="AJ414" i="349"/>
  <c r="M539" i="333"/>
  <c r="AL409" i="349" s="1"/>
  <c r="AJ409" i="349"/>
  <c r="M534" i="333"/>
  <c r="AL404" i="349" s="1"/>
  <c r="AJ404" i="349"/>
  <c r="M520" i="333"/>
  <c r="AL390" i="349" s="1"/>
  <c r="AJ390" i="349"/>
  <c r="M515" i="333"/>
  <c r="AL385" i="349" s="1"/>
  <c r="AJ385" i="349"/>
  <c r="M488" i="333"/>
  <c r="AL358" i="349" s="1"/>
  <c r="AJ358" i="349"/>
  <c r="M484" i="333"/>
  <c r="AL354" i="349" s="1"/>
  <c r="AJ354" i="349"/>
  <c r="M480" i="333"/>
  <c r="AL350" i="349" s="1"/>
  <c r="AJ350" i="349"/>
  <c r="M476" i="333"/>
  <c r="AL346" i="349" s="1"/>
  <c r="AJ346" i="349"/>
  <c r="M472" i="333"/>
  <c r="AL342" i="349" s="1"/>
  <c r="AJ342" i="349"/>
  <c r="M424" i="333"/>
  <c r="AJ430" i="350"/>
  <c r="AL430" i="350" s="1"/>
  <c r="M419" i="333"/>
  <c r="AJ425" i="350"/>
  <c r="AL425" i="350" s="1"/>
  <c r="M414" i="333"/>
  <c r="AJ420" i="350"/>
  <c r="AL420" i="350" s="1"/>
  <c r="M400" i="333"/>
  <c r="AJ406" i="350"/>
  <c r="AL406" i="350" s="1"/>
  <c r="M395" i="333"/>
  <c r="AJ401" i="350"/>
  <c r="AL401" i="350" s="1"/>
  <c r="M390" i="333"/>
  <c r="AJ396" i="350"/>
  <c r="AL396" i="350" s="1"/>
  <c r="M376" i="333"/>
  <c r="AJ382" i="350"/>
  <c r="AL382" i="350" s="1"/>
  <c r="M371" i="333"/>
  <c r="AJ377" i="350"/>
  <c r="AL377" i="350" s="1"/>
  <c r="M344" i="333"/>
  <c r="AJ350" i="350"/>
  <c r="AL350" i="350" s="1"/>
  <c r="M340" i="333"/>
  <c r="AJ346" i="350"/>
  <c r="AL346" i="350" s="1"/>
  <c r="M336" i="333"/>
  <c r="AJ342" i="350"/>
  <c r="AL342" i="350" s="1"/>
  <c r="M332" i="333"/>
  <c r="AJ338" i="350"/>
  <c r="AL338" i="350" s="1"/>
  <c r="M328" i="333"/>
  <c r="AJ334" i="350"/>
  <c r="AL334" i="350" s="1"/>
  <c r="M612" i="333"/>
  <c r="AL482" i="349" s="1"/>
  <c r="AJ482" i="349"/>
  <c r="M570" i="333"/>
  <c r="AL440" i="349" s="1"/>
  <c r="AJ440" i="349"/>
  <c r="M513" i="333"/>
  <c r="AL383" i="349" s="1"/>
  <c r="AJ383" i="349"/>
  <c r="M490" i="333"/>
  <c r="AL360" i="349" s="1"/>
  <c r="AJ360" i="349"/>
  <c r="M468" i="333"/>
  <c r="AJ474" i="350"/>
  <c r="AL474" i="350" s="1"/>
  <c r="M426" i="333"/>
  <c r="AJ432" i="350"/>
  <c r="AL432" i="350" s="1"/>
  <c r="M407" i="333"/>
  <c r="AJ413" i="350"/>
  <c r="AL413" i="350" s="1"/>
  <c r="M378" i="333"/>
  <c r="AJ384" i="350"/>
  <c r="AL384" i="350" s="1"/>
  <c r="M369" i="333"/>
  <c r="AJ375" i="350"/>
  <c r="AL375" i="350" s="1"/>
  <c r="AJ352" i="350"/>
  <c r="AL352" i="350" s="1"/>
  <c r="M346" i="333"/>
  <c r="M342" i="333"/>
  <c r="AJ348" i="350"/>
  <c r="AL348" i="350" s="1"/>
  <c r="M334" i="333"/>
  <c r="AJ340" i="350"/>
  <c r="AL340" i="350" s="1"/>
  <c r="M330" i="333"/>
  <c r="AJ336" i="350"/>
  <c r="AL336" i="350" s="1"/>
  <c r="E45" i="99"/>
  <c r="M847" i="333"/>
  <c r="M569" i="333"/>
  <c r="AL439" i="349" s="1"/>
  <c r="AJ439" i="349"/>
  <c r="M564" i="333"/>
  <c r="AL434" i="349" s="1"/>
  <c r="AJ434" i="349"/>
  <c r="M550" i="333"/>
  <c r="AL420" i="349" s="1"/>
  <c r="AJ420" i="349"/>
  <c r="M521" i="333"/>
  <c r="AL391" i="349" s="1"/>
  <c r="AJ391" i="349"/>
  <c r="M576" i="333"/>
  <c r="AL446" i="349" s="1"/>
  <c r="AJ446" i="349"/>
  <c r="M562" i="333"/>
  <c r="AL432" i="349" s="1"/>
  <c r="AJ432" i="349"/>
  <c r="M557" i="333"/>
  <c r="AL427" i="349" s="1"/>
  <c r="AJ427" i="349"/>
  <c r="M552" i="333"/>
  <c r="AL422" i="349" s="1"/>
  <c r="AJ422" i="349"/>
  <c r="M538" i="333"/>
  <c r="AL408" i="349" s="1"/>
  <c r="AJ408" i="349"/>
  <c r="M533" i="333"/>
  <c r="AL403" i="349" s="1"/>
  <c r="AJ403" i="349"/>
  <c r="M528" i="333"/>
  <c r="AL398" i="349" s="1"/>
  <c r="AJ398" i="349"/>
  <c r="M514" i="333"/>
  <c r="AL384" i="349" s="1"/>
  <c r="AJ384" i="349"/>
  <c r="M487" i="333"/>
  <c r="AL357" i="349" s="1"/>
  <c r="AJ357" i="349"/>
  <c r="M483" i="333"/>
  <c r="AL353" i="349" s="1"/>
  <c r="AJ353" i="349"/>
  <c r="M479" i="333"/>
  <c r="AL349" i="349" s="1"/>
  <c r="AJ349" i="349"/>
  <c r="M475" i="333"/>
  <c r="AL345" i="349" s="1"/>
  <c r="AJ345" i="349"/>
  <c r="M471" i="333"/>
  <c r="AL341" i="349" s="1"/>
  <c r="AJ341" i="349"/>
  <c r="M432" i="333"/>
  <c r="AJ438" i="350"/>
  <c r="AL438" i="350" s="1"/>
  <c r="M418" i="333"/>
  <c r="AJ424" i="350"/>
  <c r="AL424" i="350" s="1"/>
  <c r="M413" i="333"/>
  <c r="AJ419" i="350"/>
  <c r="AL419" i="350" s="1"/>
  <c r="M408" i="333"/>
  <c r="AJ414" i="350"/>
  <c r="AL414" i="350" s="1"/>
  <c r="M394" i="333"/>
  <c r="AJ400" i="350"/>
  <c r="AL400" i="350" s="1"/>
  <c r="M389" i="333"/>
  <c r="AJ395" i="350"/>
  <c r="AL395" i="350" s="1"/>
  <c r="M384" i="333"/>
  <c r="AJ390" i="350"/>
  <c r="AL390" i="350" s="1"/>
  <c r="M370" i="333"/>
  <c r="AJ376" i="350"/>
  <c r="AL376" i="350" s="1"/>
  <c r="M348" i="333"/>
  <c r="AJ354" i="350"/>
  <c r="AL354" i="350" s="1"/>
  <c r="M343" i="333"/>
  <c r="AJ349" i="350"/>
  <c r="AL349" i="350" s="1"/>
  <c r="M339" i="333"/>
  <c r="AJ345" i="350"/>
  <c r="AL345" i="350" s="1"/>
  <c r="M335" i="333"/>
  <c r="AJ341" i="350"/>
  <c r="AL341" i="350" s="1"/>
  <c r="M331" i="333"/>
  <c r="AJ337" i="350"/>
  <c r="AL337" i="350" s="1"/>
  <c r="M628" i="333"/>
  <c r="M637" i="333"/>
  <c r="E26" i="342"/>
  <c r="N78" i="333"/>
  <c r="N287" i="333"/>
  <c r="M30" i="100"/>
  <c r="O30" i="100" s="1"/>
  <c r="O31" i="100" s="1"/>
  <c r="N732" i="333"/>
  <c r="E30" i="342" s="1"/>
  <c r="N728" i="333"/>
  <c r="E30" i="99" s="1"/>
  <c r="M811" i="333"/>
  <c r="M775" i="333"/>
  <c r="N40" i="333"/>
  <c r="M726" i="333"/>
  <c r="M8" i="333"/>
  <c r="M820" i="333"/>
  <c r="M784" i="333"/>
  <c r="M748" i="333"/>
  <c r="N174" i="333"/>
  <c r="E16" i="342" s="1"/>
  <c r="G18" i="337"/>
  <c r="N236" i="333"/>
  <c r="E17" i="99" s="1"/>
  <c r="M829" i="333"/>
  <c r="M617" i="333"/>
  <c r="N141" i="333"/>
  <c r="M125" i="333"/>
  <c r="M76" i="333"/>
  <c r="M802" i="333"/>
  <c r="M739" i="333"/>
  <c r="N299" i="333"/>
  <c r="E19" i="342" s="1"/>
  <c r="M235" i="333"/>
  <c r="M17" i="333"/>
  <c r="N127" i="333"/>
  <c r="M838" i="333"/>
  <c r="N671" i="333"/>
  <c r="N160" i="333"/>
  <c r="E16" i="99" s="1"/>
  <c r="M64" i="333"/>
  <c r="M793" i="333"/>
  <c r="M856" i="333"/>
  <c r="M766" i="333"/>
  <c r="M757" i="333"/>
  <c r="M717" i="333"/>
  <c r="N701" i="333"/>
  <c r="N649" i="333"/>
  <c r="M314" i="333"/>
  <c r="N249" i="333"/>
  <c r="E17" i="342" s="1"/>
  <c r="M158" i="333"/>
  <c r="N100" i="333"/>
  <c r="N470" i="333"/>
  <c r="E25" i="342" s="1"/>
  <c r="M286" i="333"/>
  <c r="M697" i="333"/>
  <c r="N698" i="333"/>
  <c r="M325" i="333"/>
  <c r="M263" i="333"/>
  <c r="N274" i="333"/>
  <c r="E18" i="342" s="1"/>
  <c r="M648" i="333"/>
  <c r="N264" i="333"/>
  <c r="E18" i="99" s="1"/>
  <c r="O13" i="100"/>
  <c r="AL476" i="350" l="1"/>
  <c r="AL478" i="350" s="1"/>
  <c r="AL484" i="349"/>
  <c r="AL486" i="349" s="1"/>
  <c r="J46" i="330"/>
  <c r="K46" i="330" s="1"/>
  <c r="L46" i="330" s="1"/>
  <c r="I14" i="259"/>
  <c r="J14" i="259" s="1"/>
  <c r="AL308" i="254"/>
  <c r="AL307" i="254"/>
  <c r="AJ309" i="254"/>
  <c r="AB309" i="254"/>
  <c r="AL306" i="254"/>
  <c r="AJ305" i="254"/>
  <c r="AL305" i="254" s="1"/>
  <c r="AJ304" i="254"/>
  <c r="AL304" i="254" s="1"/>
  <c r="AJ303" i="254"/>
  <c r="AL303" i="254" s="1"/>
  <c r="AJ302" i="254"/>
  <c r="AL302" i="254" s="1"/>
  <c r="AJ301" i="254"/>
  <c r="AL301" i="254" s="1"/>
  <c r="AJ300" i="254"/>
  <c r="AL300" i="254" s="1"/>
  <c r="AJ299" i="254"/>
  <c r="AL299" i="254" s="1"/>
  <c r="AJ298" i="254"/>
  <c r="AL298" i="254" s="1"/>
  <c r="AJ297" i="254"/>
  <c r="AL297" i="254" s="1"/>
  <c r="AJ295" i="254"/>
  <c r="AL295" i="254" s="1"/>
  <c r="AJ296" i="254"/>
  <c r="AL296" i="254" s="1"/>
  <c r="AJ294" i="254"/>
  <c r="AL294" i="254" s="1"/>
  <c r="AJ293" i="254"/>
  <c r="AL293" i="254" s="1"/>
  <c r="G5" i="330"/>
  <c r="AJ292" i="254"/>
  <c r="AL292" i="254" s="1"/>
  <c r="AJ291" i="254"/>
  <c r="AL291" i="254" s="1"/>
  <c r="AJ290" i="254"/>
  <c r="AL290" i="254" s="1"/>
  <c r="AJ289" i="254"/>
  <c r="AL289" i="254" s="1"/>
  <c r="AJ288" i="254"/>
  <c r="AL288" i="254" s="1"/>
  <c r="AJ287" i="254"/>
  <c r="AL287" i="254" s="1"/>
  <c r="AJ286" i="254"/>
  <c r="AL286" i="254" s="1"/>
  <c r="D2" i="93"/>
  <c r="B1" i="91"/>
  <c r="B1" i="90"/>
  <c r="AL309" i="254" l="1"/>
  <c r="C7" i="255"/>
  <c r="J16" i="329"/>
  <c r="G16" i="329" s="1"/>
  <c r="H10" i="329"/>
  <c r="G15" i="329" s="1"/>
  <c r="J18" i="329"/>
  <c r="J17" i="329"/>
  <c r="J15" i="329"/>
  <c r="J14" i="329"/>
  <c r="G17" i="329" l="1"/>
  <c r="G18" i="329"/>
  <c r="G14" i="329"/>
  <c r="D51" i="90" l="1"/>
  <c r="G16" i="338" l="1"/>
  <c r="F14" i="338"/>
  <c r="G14" i="338" s="1"/>
  <c r="F15" i="338"/>
  <c r="G15" i="338" s="1"/>
  <c r="O206" i="100"/>
  <c r="F212" i="100"/>
  <c r="A212" i="100"/>
  <c r="F211" i="100"/>
  <c r="A211" i="100"/>
  <c r="K169" i="100"/>
  <c r="K94" i="100"/>
  <c r="K135" i="100" s="1"/>
  <c r="K211" i="100" s="1"/>
  <c r="O211" i="100" s="1"/>
  <c r="K89" i="100"/>
  <c r="K130" i="100" s="1"/>
  <c r="K170" i="100" s="1"/>
  <c r="K88" i="100"/>
  <c r="K129" i="100" s="1"/>
  <c r="K205" i="100" s="1"/>
  <c r="O205" i="100" s="1"/>
  <c r="K86" i="100"/>
  <c r="K127" i="100" s="1"/>
  <c r="K167" i="100" s="1"/>
  <c r="K87" i="100"/>
  <c r="K128" i="100" s="1"/>
  <c r="K168" i="100" s="1"/>
  <c r="C40" i="165"/>
  <c r="C40" i="166"/>
  <c r="C44" i="225"/>
  <c r="B44" i="225"/>
  <c r="D44" i="225" s="1"/>
  <c r="E26" i="225"/>
  <c r="D26" i="225"/>
  <c r="C26" i="225"/>
  <c r="B26" i="225"/>
  <c r="F21" i="225"/>
  <c r="G21" i="225" s="1"/>
  <c r="D21" i="225"/>
  <c r="C21" i="225"/>
  <c r="B21" i="225"/>
  <c r="F20" i="225"/>
  <c r="G20" i="225" s="1"/>
  <c r="D20" i="225"/>
  <c r="C20" i="225"/>
  <c r="B20" i="225"/>
  <c r="F19" i="225"/>
  <c r="G19" i="225" s="1"/>
  <c r="D19" i="225"/>
  <c r="C19" i="225"/>
  <c r="B19" i="225"/>
  <c r="F18" i="225"/>
  <c r="G18" i="225" s="1"/>
  <c r="D18" i="225"/>
  <c r="C18" i="225"/>
  <c r="B18" i="225"/>
  <c r="F17" i="225"/>
  <c r="G17" i="225" s="1"/>
  <c r="D17" i="225"/>
  <c r="C17" i="225"/>
  <c r="B17" i="225"/>
  <c r="F16" i="225"/>
  <c r="G16" i="225" s="1"/>
  <c r="D16" i="225"/>
  <c r="C16" i="225"/>
  <c r="B16" i="225"/>
  <c r="F15" i="225"/>
  <c r="G15" i="225" s="1"/>
  <c r="D15" i="225"/>
  <c r="C15" i="225"/>
  <c r="B15" i="225"/>
  <c r="F14" i="225"/>
  <c r="G14" i="225" s="1"/>
  <c r="D14" i="225"/>
  <c r="C14" i="225"/>
  <c r="B14" i="225"/>
  <c r="F13" i="225"/>
  <c r="G13" i="225" s="1"/>
  <c r="D13" i="225"/>
  <c r="C13" i="225"/>
  <c r="B13" i="225"/>
  <c r="G9" i="225"/>
  <c r="E9" i="225"/>
  <c r="C9" i="225"/>
  <c r="C42" i="224"/>
  <c r="B42" i="224"/>
  <c r="D42" i="224" s="1"/>
  <c r="E24" i="224"/>
  <c r="D24" i="224"/>
  <c r="C24" i="224"/>
  <c r="B24" i="224"/>
  <c r="F19" i="224"/>
  <c r="G19" i="224" s="1"/>
  <c r="D19" i="224"/>
  <c r="C19" i="224"/>
  <c r="B19" i="224"/>
  <c r="F18" i="224"/>
  <c r="G18" i="224" s="1"/>
  <c r="D18" i="224"/>
  <c r="C18" i="224"/>
  <c r="B18" i="224"/>
  <c r="F17" i="224"/>
  <c r="G17" i="224" s="1"/>
  <c r="D17" i="224"/>
  <c r="C17" i="224"/>
  <c r="B17" i="224"/>
  <c r="F16" i="224"/>
  <c r="G16" i="224" s="1"/>
  <c r="D16" i="224"/>
  <c r="C16" i="224"/>
  <c r="B16" i="224"/>
  <c r="F15" i="224"/>
  <c r="G15" i="224" s="1"/>
  <c r="D15" i="224"/>
  <c r="C15" i="224"/>
  <c r="B15" i="224"/>
  <c r="F14" i="224"/>
  <c r="G14" i="224" s="1"/>
  <c r="D14" i="224"/>
  <c r="C14" i="224"/>
  <c r="B14" i="224"/>
  <c r="F13" i="224"/>
  <c r="G13" i="224" s="1"/>
  <c r="D13" i="224"/>
  <c r="C13" i="224"/>
  <c r="B13" i="224"/>
  <c r="G9" i="224"/>
  <c r="E9" i="224"/>
  <c r="C9" i="224"/>
  <c r="C39" i="328"/>
  <c r="B39" i="328"/>
  <c r="D39" i="328" s="1"/>
  <c r="F23" i="328"/>
  <c r="G23" i="328" s="1"/>
  <c r="D23" i="328"/>
  <c r="C23" i="328"/>
  <c r="B23" i="328"/>
  <c r="E22" i="328"/>
  <c r="D22" i="328"/>
  <c r="C22" i="328"/>
  <c r="B22" i="328"/>
  <c r="F17" i="328"/>
  <c r="G17" i="328" s="1"/>
  <c r="D17" i="328"/>
  <c r="C17" i="328"/>
  <c r="B17" i="328"/>
  <c r="F16" i="328"/>
  <c r="G16" i="328" s="1"/>
  <c r="D16" i="328"/>
  <c r="C16" i="328"/>
  <c r="B16" i="328"/>
  <c r="F15" i="328"/>
  <c r="G15" i="328" s="1"/>
  <c r="D15" i="328"/>
  <c r="C15" i="328"/>
  <c r="B15" i="328"/>
  <c r="F14" i="328"/>
  <c r="G14" i="328" s="1"/>
  <c r="D14" i="328"/>
  <c r="C14" i="328"/>
  <c r="B14" i="328"/>
  <c r="F13" i="328"/>
  <c r="G13" i="328" s="1"/>
  <c r="D13" i="328"/>
  <c r="C13" i="328"/>
  <c r="B13" i="328"/>
  <c r="G9" i="328"/>
  <c r="E9" i="328"/>
  <c r="C9" i="328"/>
  <c r="C39" i="275"/>
  <c r="C39" i="276"/>
  <c r="B39" i="276"/>
  <c r="D39" i="276" s="1"/>
  <c r="E22" i="276"/>
  <c r="D22" i="276"/>
  <c r="C22" i="276"/>
  <c r="B22" i="276"/>
  <c r="F16" i="276"/>
  <c r="G16" i="276" s="1"/>
  <c r="D16" i="276"/>
  <c r="C16" i="276"/>
  <c r="B16" i="276"/>
  <c r="F15" i="276"/>
  <c r="G15" i="276" s="1"/>
  <c r="D15" i="276"/>
  <c r="C15" i="276"/>
  <c r="B13" i="276"/>
  <c r="B15" i="276"/>
  <c r="F14" i="276"/>
  <c r="G14" i="276" s="1"/>
  <c r="D14" i="276"/>
  <c r="C14" i="276"/>
  <c r="B14" i="276"/>
  <c r="F13" i="276"/>
  <c r="G13" i="276" s="1"/>
  <c r="D13" i="276"/>
  <c r="C13" i="276"/>
  <c r="G9" i="276"/>
  <c r="E9" i="276"/>
  <c r="C9" i="276"/>
  <c r="B39" i="275"/>
  <c r="E22" i="275"/>
  <c r="D22" i="275"/>
  <c r="C22" i="275"/>
  <c r="B22" i="275"/>
  <c r="F15" i="275"/>
  <c r="G15" i="275" s="1"/>
  <c r="D15" i="275"/>
  <c r="C15" i="275"/>
  <c r="B15" i="275"/>
  <c r="F14" i="275"/>
  <c r="G14" i="275" s="1"/>
  <c r="D14" i="275"/>
  <c r="C14" i="275"/>
  <c r="B14" i="275"/>
  <c r="F13" i="275"/>
  <c r="G13" i="275" s="1"/>
  <c r="D13" i="275"/>
  <c r="C13" i="275"/>
  <c r="B13" i="275"/>
  <c r="G9" i="275"/>
  <c r="E9" i="275"/>
  <c r="C9" i="275"/>
  <c r="C43" i="264"/>
  <c r="B43" i="264"/>
  <c r="F26" i="264"/>
  <c r="G26" i="264" s="1"/>
  <c r="D26" i="264"/>
  <c r="C26" i="264"/>
  <c r="B26" i="264"/>
  <c r="E25" i="264"/>
  <c r="D25" i="264"/>
  <c r="C25" i="264"/>
  <c r="B25" i="264"/>
  <c r="F20" i="264"/>
  <c r="D20" i="264"/>
  <c r="C20" i="264"/>
  <c r="B20" i="264"/>
  <c r="F17" i="264"/>
  <c r="G17" i="264" s="1"/>
  <c r="C17" i="264"/>
  <c r="B17" i="264"/>
  <c r="G19" i="338" l="1"/>
  <c r="G20" i="224"/>
  <c r="K204" i="100"/>
  <c r="O204" i="100" s="1"/>
  <c r="K207" i="100"/>
  <c r="O207" i="100" s="1"/>
  <c r="K203" i="100"/>
  <c r="O203" i="100" s="1"/>
  <c r="G22" i="225"/>
  <c r="F19" i="264"/>
  <c r="G19" i="264" s="1"/>
  <c r="D19" i="264"/>
  <c r="C19" i="264"/>
  <c r="B19" i="264"/>
  <c r="F18" i="264"/>
  <c r="G18" i="264" s="1"/>
  <c r="D18" i="264"/>
  <c r="C18" i="264"/>
  <c r="B18" i="264"/>
  <c r="D17" i="264"/>
  <c r="F16" i="264"/>
  <c r="G16" i="264" s="1"/>
  <c r="D16" i="264"/>
  <c r="C16" i="264"/>
  <c r="B16" i="264"/>
  <c r="F15" i="264"/>
  <c r="G15" i="264" s="1"/>
  <c r="D15" i="264"/>
  <c r="C15" i="264"/>
  <c r="B15" i="264"/>
  <c r="C14" i="264"/>
  <c r="B14" i="264"/>
  <c r="D14" i="264"/>
  <c r="D13" i="264"/>
  <c r="C13" i="264"/>
  <c r="B13" i="264"/>
  <c r="G9" i="264"/>
  <c r="E9" i="264"/>
  <c r="C9" i="264"/>
  <c r="C53" i="274"/>
  <c r="B53" i="274"/>
  <c r="F36" i="274"/>
  <c r="D36" i="274"/>
  <c r="C36" i="274"/>
  <c r="B36" i="274"/>
  <c r="E35" i="274"/>
  <c r="D35" i="274"/>
  <c r="C35" i="274"/>
  <c r="B35" i="274"/>
  <c r="F29" i="274"/>
  <c r="G29" i="274" s="1"/>
  <c r="D29" i="274"/>
  <c r="C29" i="274"/>
  <c r="B29" i="274"/>
  <c r="F28" i="274"/>
  <c r="G28" i="274" s="1"/>
  <c r="D28" i="274"/>
  <c r="C28" i="274"/>
  <c r="B28" i="274"/>
  <c r="F27" i="274"/>
  <c r="G27" i="274" s="1"/>
  <c r="D27" i="274"/>
  <c r="C27" i="274"/>
  <c r="B27" i="274"/>
  <c r="F26" i="274"/>
  <c r="G26" i="274" s="1"/>
  <c r="D26" i="274"/>
  <c r="C26" i="274"/>
  <c r="B26" i="274"/>
  <c r="F25" i="274"/>
  <c r="G25" i="274" s="1"/>
  <c r="D25" i="274"/>
  <c r="C25" i="274"/>
  <c r="B25" i="274"/>
  <c r="F24" i="274"/>
  <c r="G24" i="274" s="1"/>
  <c r="D24" i="274"/>
  <c r="C24" i="274"/>
  <c r="B24" i="274"/>
  <c r="F23" i="274"/>
  <c r="G23" i="274" s="1"/>
  <c r="D23" i="274"/>
  <c r="C23" i="274"/>
  <c r="B23" i="274"/>
  <c r="F22" i="274"/>
  <c r="G22" i="274" s="1"/>
  <c r="D22" i="274"/>
  <c r="C22" i="274"/>
  <c r="B22" i="274"/>
  <c r="F21" i="274"/>
  <c r="G21" i="274" s="1"/>
  <c r="D21" i="274"/>
  <c r="C21" i="274"/>
  <c r="B21" i="274"/>
  <c r="F20" i="274"/>
  <c r="G20" i="274" s="1"/>
  <c r="D20" i="274"/>
  <c r="C20" i="274"/>
  <c r="B20" i="274"/>
  <c r="F19" i="274"/>
  <c r="G19" i="274" s="1"/>
  <c r="D19" i="274"/>
  <c r="C19" i="274"/>
  <c r="B19" i="274"/>
  <c r="F18" i="274"/>
  <c r="G18" i="274" s="1"/>
  <c r="D18" i="274"/>
  <c r="C18" i="274"/>
  <c r="B18" i="274"/>
  <c r="F17" i="274"/>
  <c r="G17" i="274" s="1"/>
  <c r="D17" i="274"/>
  <c r="C17" i="274"/>
  <c r="B17" i="274"/>
  <c r="F16" i="274"/>
  <c r="G16" i="274" s="1"/>
  <c r="D16" i="274"/>
  <c r="C16" i="274"/>
  <c r="B16" i="274"/>
  <c r="F15" i="274"/>
  <c r="G15" i="274" s="1"/>
  <c r="D15" i="274"/>
  <c r="C15" i="274"/>
  <c r="B15" i="274"/>
  <c r="F14" i="274"/>
  <c r="G14" i="274" s="1"/>
  <c r="D14" i="274"/>
  <c r="C14" i="274"/>
  <c r="B14" i="274"/>
  <c r="F13" i="274"/>
  <c r="D13" i="274"/>
  <c r="C13" i="274"/>
  <c r="B13" i="274"/>
  <c r="G9" i="274"/>
  <c r="E9" i="274"/>
  <c r="C9" i="274"/>
  <c r="F24" i="265"/>
  <c r="G24" i="265" s="1"/>
  <c r="D24" i="265"/>
  <c r="C24" i="265"/>
  <c r="B24" i="265"/>
  <c r="E23" i="265"/>
  <c r="D23" i="265"/>
  <c r="C23" i="265"/>
  <c r="B23" i="265"/>
  <c r="F17" i="265"/>
  <c r="G17" i="265" s="1"/>
  <c r="D17" i="265"/>
  <c r="C17" i="265"/>
  <c r="B17" i="265"/>
  <c r="D16" i="265"/>
  <c r="C16" i="265"/>
  <c r="B16" i="265"/>
  <c r="F15" i="265"/>
  <c r="G15" i="265" s="1"/>
  <c r="D15" i="265"/>
  <c r="C15" i="265"/>
  <c r="B15" i="265"/>
  <c r="F14" i="265"/>
  <c r="G14" i="265" s="1"/>
  <c r="C14" i="265"/>
  <c r="D14" i="265"/>
  <c r="B14" i="265"/>
  <c r="D13" i="265"/>
  <c r="C13" i="265"/>
  <c r="B13" i="265"/>
  <c r="G9" i="265"/>
  <c r="E9" i="265"/>
  <c r="C9" i="265"/>
  <c r="F24" i="181"/>
  <c r="G24" i="181" s="1"/>
  <c r="D24" i="181"/>
  <c r="C24" i="181"/>
  <c r="B24" i="181"/>
  <c r="E23" i="181"/>
  <c r="D23" i="181"/>
  <c r="C23" i="181"/>
  <c r="B23" i="181"/>
  <c r="F17" i="181"/>
  <c r="G17" i="181" s="1"/>
  <c r="D17" i="181"/>
  <c r="C17" i="181"/>
  <c r="B17" i="181"/>
  <c r="C16" i="181"/>
  <c r="B16" i="181"/>
  <c r="F15" i="181"/>
  <c r="G15" i="181" s="1"/>
  <c r="D15" i="181"/>
  <c r="C15" i="181"/>
  <c r="B15" i="181"/>
  <c r="F14" i="181"/>
  <c r="G14" i="181" s="1"/>
  <c r="D14" i="181"/>
  <c r="C14" i="181"/>
  <c r="B14" i="181"/>
  <c r="D13" i="181"/>
  <c r="C13" i="181"/>
  <c r="B13" i="181"/>
  <c r="G9" i="181"/>
  <c r="E9" i="181"/>
  <c r="C9" i="181"/>
  <c r="E23" i="180"/>
  <c r="C23" i="180"/>
  <c r="B23" i="180"/>
  <c r="F16" i="180"/>
  <c r="D16" i="180"/>
  <c r="C16" i="180"/>
  <c r="B16" i="180"/>
  <c r="F15" i="180"/>
  <c r="D15" i="180"/>
  <c r="C15" i="180"/>
  <c r="B15" i="180"/>
  <c r="F14" i="180"/>
  <c r="D14" i="180"/>
  <c r="C14" i="180"/>
  <c r="B14" i="180"/>
  <c r="F13" i="180"/>
  <c r="D13" i="180"/>
  <c r="C13" i="180"/>
  <c r="B13" i="180"/>
  <c r="G9" i="180"/>
  <c r="E9" i="180"/>
  <c r="C9" i="180"/>
  <c r="B5" i="96"/>
  <c r="J2" i="355" s="1"/>
  <c r="D24" i="185"/>
  <c r="C24" i="185"/>
  <c r="B24" i="185"/>
  <c r="E23" i="185"/>
  <c r="D23" i="185"/>
  <c r="C23" i="185"/>
  <c r="B23" i="185"/>
  <c r="F16" i="185"/>
  <c r="G16" i="185" s="1"/>
  <c r="C16" i="185"/>
  <c r="D16" i="185"/>
  <c r="F15" i="185"/>
  <c r="G15" i="185" s="1"/>
  <c r="D15" i="185"/>
  <c r="C15" i="185"/>
  <c r="B16" i="185"/>
  <c r="B15" i="185"/>
  <c r="F14" i="185"/>
  <c r="G14" i="185" s="1"/>
  <c r="D14" i="185"/>
  <c r="C14" i="185"/>
  <c r="B14" i="185"/>
  <c r="F13" i="185"/>
  <c r="D13" i="185"/>
  <c r="C13" i="185"/>
  <c r="B13" i="185"/>
  <c r="G9" i="185"/>
  <c r="E9" i="185"/>
  <c r="C9" i="185"/>
  <c r="J1" i="348" l="1"/>
  <c r="B6" i="352"/>
  <c r="O208" i="100"/>
  <c r="B6" i="339"/>
  <c r="B6" i="341"/>
  <c r="B6" i="337"/>
  <c r="B6" i="338"/>
  <c r="B6" i="335"/>
  <c r="B6" i="336"/>
  <c r="B6" i="332"/>
  <c r="B6" i="334"/>
  <c r="D1" i="63"/>
  <c r="H1" i="92"/>
  <c r="O2" i="93"/>
  <c r="J2" i="255"/>
  <c r="E2" i="256"/>
  <c r="J1" i="259"/>
  <c r="J1" i="329"/>
  <c r="D1" i="90"/>
  <c r="D1" i="91"/>
  <c r="B6" i="224"/>
  <c r="B6" i="225"/>
  <c r="B6" i="276"/>
  <c r="B6" i="328"/>
  <c r="B6" i="240"/>
  <c r="B6" i="275"/>
  <c r="B6" i="264"/>
  <c r="B6" i="274"/>
  <c r="B6" i="265"/>
  <c r="B6" i="181"/>
  <c r="B6" i="180"/>
  <c r="B6" i="185"/>
  <c r="B6" i="271"/>
  <c r="B6" i="273"/>
  <c r="B6" i="272"/>
  <c r="B6" i="165"/>
  <c r="B6" i="206"/>
  <c r="B6" i="261"/>
  <c r="B6" i="166"/>
  <c r="C40" i="271"/>
  <c r="B40" i="271"/>
  <c r="E22" i="271"/>
  <c r="D22" i="271"/>
  <c r="C22" i="271"/>
  <c r="B22" i="271"/>
  <c r="F13" i="271"/>
  <c r="D13" i="271"/>
  <c r="C13" i="271"/>
  <c r="B13" i="271"/>
  <c r="G9" i="271"/>
  <c r="E9" i="271"/>
  <c r="C9" i="271"/>
  <c r="B40" i="273"/>
  <c r="F23" i="273"/>
  <c r="G23" i="273" s="1"/>
  <c r="D23" i="273"/>
  <c r="C23" i="273"/>
  <c r="B23" i="273"/>
  <c r="E22" i="273"/>
  <c r="D22" i="273"/>
  <c r="C22" i="273"/>
  <c r="B22" i="273"/>
  <c r="D13" i="273"/>
  <c r="C13" i="273"/>
  <c r="B13" i="273"/>
  <c r="G9" i="273"/>
  <c r="E9" i="273"/>
  <c r="C9" i="273"/>
  <c r="C40" i="272"/>
  <c r="B40" i="272"/>
  <c r="D31" i="272"/>
  <c r="F31" i="272"/>
  <c r="C31" i="272"/>
  <c r="B31" i="272"/>
  <c r="F14" i="272"/>
  <c r="G14" i="272" s="1"/>
  <c r="D14" i="272"/>
  <c r="C14" i="272"/>
  <c r="B14" i="272"/>
  <c r="F13" i="272"/>
  <c r="D13" i="272"/>
  <c r="C13" i="272"/>
  <c r="B13" i="272"/>
  <c r="G9" i="272"/>
  <c r="E9" i="272"/>
  <c r="C9" i="272"/>
  <c r="E13" i="165"/>
  <c r="B40" i="165"/>
  <c r="E22" i="165"/>
  <c r="C22" i="165"/>
  <c r="B22" i="165"/>
  <c r="D13" i="165"/>
  <c r="C13" i="165"/>
  <c r="B13" i="165"/>
  <c r="G9" i="165"/>
  <c r="E9" i="165"/>
  <c r="C9" i="165"/>
  <c r="E21" i="206"/>
  <c r="C21" i="206"/>
  <c r="B21" i="206"/>
  <c r="G9" i="206"/>
  <c r="E9" i="206"/>
  <c r="C9" i="206"/>
  <c r="F31" i="261"/>
  <c r="C31" i="261"/>
  <c r="B31" i="261"/>
  <c r="E22" i="261"/>
  <c r="D22" i="261"/>
  <c r="C22" i="261"/>
  <c r="B22" i="261"/>
  <c r="G9" i="261"/>
  <c r="E9" i="261"/>
  <c r="C9" i="261"/>
  <c r="F14" i="240"/>
  <c r="G14" i="240" s="1"/>
  <c r="B40" i="166"/>
  <c r="F23" i="166"/>
  <c r="G23" i="166" s="1"/>
  <c r="D23" i="166"/>
  <c r="C23" i="166"/>
  <c r="B23" i="166"/>
  <c r="E22" i="166"/>
  <c r="C22" i="166"/>
  <c r="B22" i="166"/>
  <c r="G9" i="166"/>
  <c r="E9" i="166"/>
  <c r="C9" i="166"/>
  <c r="F13" i="240"/>
  <c r="G13" i="240" s="1"/>
  <c r="D14" i="240"/>
  <c r="D13" i="240"/>
  <c r="C14" i="240"/>
  <c r="C13" i="240"/>
  <c r="B14" i="240"/>
  <c r="B13" i="240"/>
  <c r="D22" i="240"/>
  <c r="C22" i="240"/>
  <c r="B22" i="240"/>
  <c r="AL137" i="254"/>
  <c r="AL136" i="254"/>
  <c r="AL692" i="254"/>
  <c r="AL660" i="254"/>
  <c r="AL634" i="254"/>
  <c r="AL610" i="254"/>
  <c r="AL586" i="254"/>
  <c r="AL551" i="254"/>
  <c r="AL521" i="254"/>
  <c r="AL448" i="254"/>
  <c r="AI686" i="254"/>
  <c r="X688" i="254"/>
  <c r="X686" i="254"/>
  <c r="AI654" i="254"/>
  <c r="X656" i="254"/>
  <c r="X654" i="254"/>
  <c r="AI628" i="254"/>
  <c r="X630" i="254"/>
  <c r="X628" i="254"/>
  <c r="AI604" i="254"/>
  <c r="X606" i="254"/>
  <c r="X604" i="254"/>
  <c r="AI580" i="254"/>
  <c r="X582" i="254"/>
  <c r="X580" i="254"/>
  <c r="AI545" i="254"/>
  <c r="X547" i="254"/>
  <c r="X545" i="254"/>
  <c r="AI515" i="254"/>
  <c r="X517" i="254"/>
  <c r="X515" i="254"/>
  <c r="AL499" i="254"/>
  <c r="AI492" i="254"/>
  <c r="X494" i="254"/>
  <c r="X492" i="254"/>
  <c r="AL478" i="254"/>
  <c r="AL479" i="254"/>
  <c r="AL477" i="254"/>
  <c r="AI470" i="254"/>
  <c r="X472" i="254"/>
  <c r="X470" i="254"/>
  <c r="AL447" i="254"/>
  <c r="AL446" i="254"/>
  <c r="AL426" i="254"/>
  <c r="AL94" i="254"/>
  <c r="AL91" i="254"/>
  <c r="AL424" i="254"/>
  <c r="AL425" i="254"/>
  <c r="AL423" i="254"/>
  <c r="AL386" i="254"/>
  <c r="AL385" i="254"/>
  <c r="AL384" i="254"/>
  <c r="AL260" i="254"/>
  <c r="AL259" i="254"/>
  <c r="AI253" i="254"/>
  <c r="X255" i="254"/>
  <c r="X253" i="254"/>
  <c r="AI248" i="254"/>
  <c r="AL325" i="254"/>
  <c r="AL341" i="254" s="1"/>
  <c r="G31" i="272" l="1"/>
  <c r="AL269" i="254"/>
  <c r="AL271" i="254" s="1"/>
  <c r="AI439" i="254"/>
  <c r="X441" i="254"/>
  <c r="X439" i="254"/>
  <c r="AI416" i="254"/>
  <c r="X418" i="254"/>
  <c r="X416" i="254"/>
  <c r="AI378" i="254"/>
  <c r="X380" i="254"/>
  <c r="X378" i="254"/>
  <c r="AI349" i="254"/>
  <c r="X351" i="254"/>
  <c r="X349" i="254"/>
  <c r="AI319" i="254"/>
  <c r="X321" i="254"/>
  <c r="X319" i="254"/>
  <c r="AJ285" i="254"/>
  <c r="AL285" i="254" s="1"/>
  <c r="AJ284" i="254"/>
  <c r="AL284" i="254" s="1"/>
  <c r="AJ283" i="254"/>
  <c r="AL283" i="254" s="1"/>
  <c r="AL311" i="254" s="1"/>
  <c r="AI277" i="254"/>
  <c r="X279" i="254"/>
  <c r="X277" i="254"/>
  <c r="AL235" i="254"/>
  <c r="AL245" i="254" s="1"/>
  <c r="AI229" i="254"/>
  <c r="X231" i="254"/>
  <c r="X229" i="254"/>
  <c r="AL206" i="254"/>
  <c r="AF205" i="254"/>
  <c r="AL205" i="254" s="1"/>
  <c r="AI199" i="254"/>
  <c r="X201" i="254"/>
  <c r="X199" i="254"/>
  <c r="Z69" i="254"/>
  <c r="AL66" i="254"/>
  <c r="AL68" i="254"/>
  <c r="Z65" i="254"/>
  <c r="AL183" i="254"/>
  <c r="AL182" i="254"/>
  <c r="E21" i="330" l="1"/>
  <c r="E21" i="346"/>
  <c r="E21" i="347"/>
  <c r="AL191" i="254"/>
  <c r="AI176" i="254"/>
  <c r="X178" i="254"/>
  <c r="X176" i="254"/>
  <c r="AL160" i="254"/>
  <c r="AI154" i="254"/>
  <c r="X156" i="254"/>
  <c r="X154" i="254"/>
  <c r="AI130" i="254"/>
  <c r="X132" i="254"/>
  <c r="X130" i="254"/>
  <c r="AL111" i="254"/>
  <c r="AI105" i="254"/>
  <c r="X107" i="254"/>
  <c r="X105" i="254"/>
  <c r="AL89" i="254"/>
  <c r="AL90" i="254"/>
  <c r="AL92" i="254"/>
  <c r="AL88" i="254"/>
  <c r="AL87" i="254"/>
  <c r="AL93" i="254"/>
  <c r="AI81" i="254"/>
  <c r="X83" i="254"/>
  <c r="X81" i="254"/>
  <c r="AL69" i="254"/>
  <c r="AL67" i="254"/>
  <c r="AL65" i="254"/>
  <c r="AL64" i="254"/>
  <c r="AL63" i="254"/>
  <c r="AL62" i="254"/>
  <c r="AL97" i="254" l="1"/>
  <c r="AI56" i="254"/>
  <c r="X58" i="254"/>
  <c r="X56" i="254"/>
  <c r="AL40" i="254"/>
  <c r="AL39" i="254"/>
  <c r="AI33" i="254"/>
  <c r="X35" i="254"/>
  <c r="X33" i="254"/>
  <c r="AL13" i="254"/>
  <c r="G6" i="99"/>
  <c r="AI681" i="254"/>
  <c r="AI649" i="254"/>
  <c r="AI623" i="254"/>
  <c r="AI599" i="254"/>
  <c r="AI575" i="254"/>
  <c r="AI540" i="254"/>
  <c r="AI510" i="254"/>
  <c r="AI487" i="254"/>
  <c r="AI465" i="254"/>
  <c r="AI434" i="254"/>
  <c r="AI411" i="254"/>
  <c r="AI373" i="254"/>
  <c r="AI344" i="254"/>
  <c r="AI314" i="254"/>
  <c r="AI272" i="254"/>
  <c r="AI224" i="254"/>
  <c r="AI194" i="254"/>
  <c r="AI171" i="254"/>
  <c r="AI149" i="254"/>
  <c r="AI125" i="254"/>
  <c r="AI100" i="254"/>
  <c r="AI76" i="254"/>
  <c r="AI51" i="254"/>
  <c r="AI28" i="254"/>
  <c r="AI2" i="254"/>
  <c r="I2" i="254"/>
  <c r="I28" i="254" s="1"/>
  <c r="I51" i="254" s="1"/>
  <c r="I76" i="254" s="1"/>
  <c r="I100" i="254" s="1"/>
  <c r="I125" i="254" s="1"/>
  <c r="I149" i="254" s="1"/>
  <c r="I171" i="254" s="1"/>
  <c r="I194" i="254" s="1"/>
  <c r="I224" i="254" s="1"/>
  <c r="I272" i="254" l="1"/>
  <c r="I314" i="254" s="1"/>
  <c r="I344" i="254" s="1"/>
  <c r="I373" i="254" s="1"/>
  <c r="I411" i="254" s="1"/>
  <c r="I434" i="254" s="1"/>
  <c r="I465" i="254" s="1"/>
  <c r="I487" i="254" s="1"/>
  <c r="I510" i="254" s="1"/>
  <c r="I540" i="254" s="1"/>
  <c r="I575" i="254" s="1"/>
  <c r="I599" i="254" s="1"/>
  <c r="I623" i="254" s="1"/>
  <c r="I649" i="254" s="1"/>
  <c r="I681" i="254" s="1"/>
  <c r="I248" i="254"/>
  <c r="AL48" i="254"/>
  <c r="B6" i="226" l="1"/>
  <c r="G9" i="240" l="1"/>
  <c r="E9" i="240"/>
  <c r="G9" i="282" l="1"/>
  <c r="E9" i="282"/>
  <c r="C9" i="282"/>
  <c r="G34" i="328" l="1"/>
  <c r="F34" i="328"/>
  <c r="E34" i="328"/>
  <c r="D34" i="328"/>
  <c r="C34" i="328"/>
  <c r="G33" i="328"/>
  <c r="F33" i="328"/>
  <c r="E33" i="328"/>
  <c r="D33" i="328"/>
  <c r="C33" i="328"/>
  <c r="G32" i="328"/>
  <c r="F32" i="328"/>
  <c r="E32" i="328"/>
  <c r="D32" i="328"/>
  <c r="C32" i="328"/>
  <c r="G31" i="328"/>
  <c r="F31" i="328"/>
  <c r="E31" i="328"/>
  <c r="D31" i="328"/>
  <c r="C31" i="328"/>
  <c r="G26" i="328"/>
  <c r="F26" i="328"/>
  <c r="E26" i="328"/>
  <c r="D26" i="328"/>
  <c r="C26" i="328"/>
  <c r="C6" i="328"/>
  <c r="AL678" i="254"/>
  <c r="AL680" i="254" s="1"/>
  <c r="E43" i="330" l="1"/>
  <c r="E43" i="346"/>
  <c r="E43" i="347"/>
  <c r="G35" i="328"/>
  <c r="I22" i="259" l="1"/>
  <c r="J22" i="259" s="1"/>
  <c r="I13" i="259"/>
  <c r="I11" i="259"/>
  <c r="A7" i="315" l="1"/>
  <c r="F29" i="282" l="1"/>
  <c r="G29" i="282" s="1"/>
  <c r="F23" i="282"/>
  <c r="G23" i="282" s="1"/>
  <c r="G32" i="282"/>
  <c r="F32" i="282"/>
  <c r="E32" i="282"/>
  <c r="D32" i="282"/>
  <c r="C32" i="282"/>
  <c r="G31" i="282"/>
  <c r="F31" i="282"/>
  <c r="E31" i="282"/>
  <c r="D31" i="282"/>
  <c r="C31" i="282"/>
  <c r="G30" i="282"/>
  <c r="F30" i="282"/>
  <c r="E30" i="282"/>
  <c r="D30" i="282"/>
  <c r="C30" i="282"/>
  <c r="G24" i="282"/>
  <c r="F24" i="282"/>
  <c r="E24" i="282"/>
  <c r="D24" i="282"/>
  <c r="C24" i="282"/>
  <c r="F17" i="282"/>
  <c r="E17" i="282"/>
  <c r="G17" i="282" s="1"/>
  <c r="D17" i="282"/>
  <c r="C17" i="282"/>
  <c r="F16" i="282"/>
  <c r="E16" i="282"/>
  <c r="G16" i="282" s="1"/>
  <c r="D16" i="282"/>
  <c r="C16" i="282"/>
  <c r="G18" i="282" l="1"/>
  <c r="G33" i="282"/>
  <c r="A6" i="315"/>
  <c r="F24" i="218"/>
  <c r="F13" i="218"/>
  <c r="G13" i="218" s="1"/>
  <c r="G19" i="218" s="1"/>
  <c r="G9" i="218"/>
  <c r="E9" i="218"/>
  <c r="C9" i="218"/>
  <c r="G36" i="218"/>
  <c r="F36" i="218"/>
  <c r="E36" i="218"/>
  <c r="D36" i="218"/>
  <c r="C36" i="218"/>
  <c r="G35" i="218"/>
  <c r="F35" i="218"/>
  <c r="E35" i="218"/>
  <c r="D35" i="218"/>
  <c r="C35" i="218"/>
  <c r="G34" i="218"/>
  <c r="F34" i="218"/>
  <c r="E34" i="218"/>
  <c r="D34" i="218"/>
  <c r="C34" i="218"/>
  <c r="G33" i="218"/>
  <c r="F33" i="218"/>
  <c r="E33" i="218"/>
  <c r="D33" i="218"/>
  <c r="G27" i="218"/>
  <c r="F27" i="218"/>
  <c r="E27" i="218"/>
  <c r="D27" i="218"/>
  <c r="C27" i="218"/>
  <c r="G26" i="218"/>
  <c r="F26" i="218"/>
  <c r="D26" i="218"/>
  <c r="C26" i="218"/>
  <c r="G25" i="218"/>
  <c r="F25" i="218"/>
  <c r="D25" i="218"/>
  <c r="C25" i="218"/>
  <c r="G37" i="218" l="1"/>
  <c r="G24" i="218"/>
  <c r="A2" i="315" l="1"/>
  <c r="G34" i="276" l="1"/>
  <c r="F34" i="276"/>
  <c r="E34" i="276"/>
  <c r="D34" i="276"/>
  <c r="C34" i="276"/>
  <c r="G33" i="276"/>
  <c r="F33" i="276"/>
  <c r="E33" i="276"/>
  <c r="D33" i="276"/>
  <c r="C33" i="276"/>
  <c r="G32" i="276"/>
  <c r="F32" i="276"/>
  <c r="E32" i="276"/>
  <c r="D32" i="276"/>
  <c r="C32" i="276"/>
  <c r="G31" i="276"/>
  <c r="F31" i="276"/>
  <c r="E31" i="276"/>
  <c r="D31" i="276"/>
  <c r="C31" i="276"/>
  <c r="G26" i="276"/>
  <c r="F26" i="276"/>
  <c r="E26" i="276"/>
  <c r="D26" i="276"/>
  <c r="C26" i="276"/>
  <c r="F22" i="276"/>
  <c r="G22" i="276" s="1"/>
  <c r="G17" i="276"/>
  <c r="C6" i="276"/>
  <c r="AL596" i="254"/>
  <c r="AL598" i="254" s="1"/>
  <c r="G17" i="275"/>
  <c r="G16" i="275"/>
  <c r="D39" i="275"/>
  <c r="G34" i="275"/>
  <c r="F34" i="275"/>
  <c r="E34" i="275"/>
  <c r="D34" i="275"/>
  <c r="C34" i="275"/>
  <c r="G33" i="275"/>
  <c r="F33" i="275"/>
  <c r="E33" i="275"/>
  <c r="D33" i="275"/>
  <c r="C33" i="275"/>
  <c r="G32" i="275"/>
  <c r="F32" i="275"/>
  <c r="E32" i="275"/>
  <c r="D32" i="275"/>
  <c r="C32" i="275"/>
  <c r="G31" i="275"/>
  <c r="F31" i="275"/>
  <c r="E31" i="275"/>
  <c r="D31" i="275"/>
  <c r="C31" i="275"/>
  <c r="G26" i="275"/>
  <c r="F26" i="275"/>
  <c r="E26" i="275"/>
  <c r="D26" i="275"/>
  <c r="C26" i="275"/>
  <c r="F22" i="275"/>
  <c r="G22" i="275" s="1"/>
  <c r="C6" i="275"/>
  <c r="E40" i="330" l="1"/>
  <c r="E40" i="347"/>
  <c r="E40" i="346"/>
  <c r="G35" i="276"/>
  <c r="AL572" i="254"/>
  <c r="AL574" i="254" s="1"/>
  <c r="AL646" i="254"/>
  <c r="AL648" i="254" s="1"/>
  <c r="AL620" i="254"/>
  <c r="AL622" i="254" s="1"/>
  <c r="G35" i="275"/>
  <c r="E41" i="330" l="1"/>
  <c r="E41" i="346"/>
  <c r="E41" i="347"/>
  <c r="E42" i="330"/>
  <c r="E42" i="346"/>
  <c r="E42" i="347"/>
  <c r="E39" i="330"/>
  <c r="E39" i="347"/>
  <c r="E39" i="346"/>
  <c r="G18" i="276"/>
  <c r="G18" i="275"/>
  <c r="AL537" i="254"/>
  <c r="AL539" i="254" s="1"/>
  <c r="G49" i="274"/>
  <c r="G37" i="274"/>
  <c r="G36" i="274"/>
  <c r="C6" i="274"/>
  <c r="G36" i="271"/>
  <c r="C6" i="271"/>
  <c r="E38" i="330" l="1"/>
  <c r="E38" i="346"/>
  <c r="E38" i="347"/>
  <c r="AL507" i="254"/>
  <c r="AL509" i="254" s="1"/>
  <c r="E35" i="330" l="1"/>
  <c r="E35" i="346"/>
  <c r="E35" i="347"/>
  <c r="G36" i="273"/>
  <c r="C6" i="273"/>
  <c r="G36" i="272" l="1"/>
  <c r="C6" i="272"/>
  <c r="AL408" i="254" l="1"/>
  <c r="AL410" i="254" s="1"/>
  <c r="AL431" i="254"/>
  <c r="AL433" i="254" s="1"/>
  <c r="AL343" i="254"/>
  <c r="E32" i="330" l="1"/>
  <c r="E32" i="346"/>
  <c r="E32" i="347"/>
  <c r="E25" i="330"/>
  <c r="E25" i="347"/>
  <c r="E25" i="346"/>
  <c r="E29" i="330"/>
  <c r="E29" i="346"/>
  <c r="E29" i="347"/>
  <c r="AL370" i="254"/>
  <c r="AL462" i="254" l="1"/>
  <c r="AL464" i="254" s="1"/>
  <c r="AL372" i="254"/>
  <c r="G38" i="264"/>
  <c r="F38" i="264"/>
  <c r="E38" i="264"/>
  <c r="D38" i="264"/>
  <c r="C38" i="264"/>
  <c r="G37" i="264"/>
  <c r="F37" i="264"/>
  <c r="E37" i="264"/>
  <c r="D37" i="264"/>
  <c r="C37" i="264"/>
  <c r="G36" i="264"/>
  <c r="F36" i="264"/>
  <c r="E36" i="264"/>
  <c r="D36" i="264"/>
  <c r="C36" i="264"/>
  <c r="G35" i="264"/>
  <c r="F35" i="264"/>
  <c r="E35" i="264"/>
  <c r="D35" i="264"/>
  <c r="C35" i="264"/>
  <c r="G29" i="264"/>
  <c r="F29" i="264"/>
  <c r="E29" i="264"/>
  <c r="D29" i="264"/>
  <c r="C29" i="264"/>
  <c r="G28" i="264"/>
  <c r="F28" i="264"/>
  <c r="D28" i="264"/>
  <c r="C28" i="264"/>
  <c r="G27" i="264"/>
  <c r="F27" i="264"/>
  <c r="D27" i="264"/>
  <c r="C27" i="264"/>
  <c r="E20" i="264"/>
  <c r="G20" i="264" s="1"/>
  <c r="C6" i="264"/>
  <c r="G36" i="265"/>
  <c r="F36" i="265"/>
  <c r="E36" i="265"/>
  <c r="D36" i="265"/>
  <c r="C36" i="265"/>
  <c r="G35" i="265"/>
  <c r="F35" i="265"/>
  <c r="E35" i="265"/>
  <c r="D35" i="265"/>
  <c r="C35" i="265"/>
  <c r="G34" i="265"/>
  <c r="F34" i="265"/>
  <c r="E34" i="265"/>
  <c r="D34" i="265"/>
  <c r="C34" i="265"/>
  <c r="G33" i="265"/>
  <c r="F33" i="265"/>
  <c r="E33" i="265"/>
  <c r="D33" i="265"/>
  <c r="C33" i="265"/>
  <c r="G27" i="265"/>
  <c r="F27" i="265"/>
  <c r="E27" i="265"/>
  <c r="D27" i="265"/>
  <c r="C27" i="265"/>
  <c r="G26" i="265"/>
  <c r="F26" i="265"/>
  <c r="D26" i="265"/>
  <c r="C26" i="265"/>
  <c r="G25" i="265"/>
  <c r="F25" i="265"/>
  <c r="D25" i="265"/>
  <c r="C25" i="265"/>
  <c r="F23" i="265"/>
  <c r="G23" i="265" s="1"/>
  <c r="F18" i="265"/>
  <c r="E18" i="265"/>
  <c r="G18" i="265" s="1"/>
  <c r="D18" i="265"/>
  <c r="C18" i="265"/>
  <c r="C6" i="265"/>
  <c r="E28" i="330" l="1"/>
  <c r="E28" i="347"/>
  <c r="E28" i="346"/>
  <c r="E33" i="330"/>
  <c r="E33" i="347"/>
  <c r="E33" i="346"/>
  <c r="G39" i="264"/>
  <c r="G37" i="265"/>
  <c r="E17" i="226" l="1"/>
  <c r="F14" i="226"/>
  <c r="G31" i="261" l="1"/>
  <c r="F32" i="226" l="1"/>
  <c r="G32" i="226" s="1"/>
  <c r="G37" i="226" s="1"/>
  <c r="E16" i="226"/>
  <c r="F16" i="226"/>
  <c r="E14" i="226"/>
  <c r="G14" i="226" s="1"/>
  <c r="E13" i="226"/>
  <c r="F15" i="226"/>
  <c r="G15" i="226" s="1"/>
  <c r="F23" i="181"/>
  <c r="G23" i="181" s="1"/>
  <c r="G18" i="180"/>
  <c r="G17" i="180"/>
  <c r="G16" i="180"/>
  <c r="G15" i="180"/>
  <c r="G14" i="180"/>
  <c r="G13" i="180"/>
  <c r="G16" i="226" l="1"/>
  <c r="F23" i="185"/>
  <c r="G23" i="185" s="1"/>
  <c r="K67" i="100" l="1"/>
  <c r="O67" i="100" s="1"/>
  <c r="O69" i="100" s="1"/>
  <c r="G6" i="226" l="1"/>
  <c r="C6" i="226"/>
  <c r="C6" i="225"/>
  <c r="C6" i="224"/>
  <c r="C6" i="181"/>
  <c r="C6" i="180"/>
  <c r="C6" i="185"/>
  <c r="C6" i="165"/>
  <c r="C6" i="261"/>
  <c r="C6" i="206"/>
  <c r="C6" i="166"/>
  <c r="C6" i="240"/>
  <c r="B9" i="92"/>
  <c r="G9" i="226" l="1"/>
  <c r="E9" i="226"/>
  <c r="C9" i="226"/>
  <c r="G18" i="261" l="1"/>
  <c r="C9" i="240"/>
  <c r="G36" i="261"/>
  <c r="A4" i="315" l="1"/>
  <c r="AL724" i="254"/>
  <c r="AL726" i="254" s="1"/>
  <c r="AL484" i="254"/>
  <c r="AL486" i="254" s="1"/>
  <c r="AL313" i="254"/>
  <c r="AL247" i="254"/>
  <c r="AL221" i="254"/>
  <c r="AL223" i="254" s="1"/>
  <c r="AL168" i="254"/>
  <c r="AL170" i="254" s="1"/>
  <c r="AI7" i="254"/>
  <c r="X7" i="254"/>
  <c r="AL146" i="254"/>
  <c r="AL148" i="254" s="1"/>
  <c r="E17" i="330" l="1"/>
  <c r="E17" i="347"/>
  <c r="E17" i="346"/>
  <c r="E44" i="330"/>
  <c r="E44" i="347"/>
  <c r="E44" i="346"/>
  <c r="E24" i="330"/>
  <c r="E24" i="346"/>
  <c r="E24" i="347"/>
  <c r="E34" i="330"/>
  <c r="E34" i="347"/>
  <c r="E34" i="346"/>
  <c r="E16" i="330"/>
  <c r="E16" i="347"/>
  <c r="E16" i="346"/>
  <c r="E19" i="330"/>
  <c r="E19" i="347"/>
  <c r="E19" i="346"/>
  <c r="E20" i="330"/>
  <c r="E20" i="347"/>
  <c r="E20" i="346"/>
  <c r="AL193" i="254"/>
  <c r="E18" i="330" l="1"/>
  <c r="E18" i="346"/>
  <c r="E18" i="347"/>
  <c r="G38" i="224"/>
  <c r="J13" i="259" l="1"/>
  <c r="J11" i="259"/>
  <c r="J17" i="259" l="1"/>
  <c r="J23" i="259"/>
  <c r="E22" i="256" l="1"/>
  <c r="E10" i="256"/>
  <c r="I16" i="255"/>
  <c r="I15" i="255" s="1"/>
  <c r="E42" i="256" l="1"/>
  <c r="D18" i="348" s="1"/>
  <c r="J18" i="348" s="1"/>
  <c r="J26" i="348" s="1"/>
  <c r="J27" i="348" s="1"/>
  <c r="J28" i="348" s="1"/>
  <c r="D18" i="259" l="1"/>
  <c r="J18" i="259" s="1"/>
  <c r="J26" i="259" s="1"/>
  <c r="I12" i="255"/>
  <c r="I10" i="255" s="1"/>
  <c r="J27" i="259" l="1"/>
  <c r="AL122" i="254"/>
  <c r="AL124" i="254" s="1"/>
  <c r="AL99" i="254"/>
  <c r="AL73" i="254"/>
  <c r="AL75" i="254" s="1"/>
  <c r="AL50" i="254"/>
  <c r="AL25" i="254"/>
  <c r="AL27" i="254" s="1"/>
  <c r="E11" i="330" l="1"/>
  <c r="E11" i="346"/>
  <c r="E11" i="347"/>
  <c r="E12" i="330"/>
  <c r="E12" i="346"/>
  <c r="E12" i="347"/>
  <c r="E9" i="330"/>
  <c r="E9" i="346"/>
  <c r="E9" i="347"/>
  <c r="E15" i="330"/>
  <c r="E15" i="347"/>
  <c r="E15" i="346"/>
  <c r="E10" i="347"/>
  <c r="E10" i="346"/>
  <c r="J28" i="259"/>
  <c r="E10" i="330"/>
  <c r="G34" i="240"/>
  <c r="F34" i="240"/>
  <c r="E34" i="240"/>
  <c r="D34" i="240"/>
  <c r="C34" i="240"/>
  <c r="G33" i="240"/>
  <c r="F33" i="240"/>
  <c r="E33" i="240"/>
  <c r="D33" i="240"/>
  <c r="C33" i="240"/>
  <c r="G32" i="240"/>
  <c r="F32" i="240"/>
  <c r="E32" i="240"/>
  <c r="D32" i="240"/>
  <c r="C32" i="240"/>
  <c r="G31" i="240"/>
  <c r="F31" i="240"/>
  <c r="E31" i="240"/>
  <c r="D31" i="240"/>
  <c r="C31" i="240"/>
  <c r="G25" i="240"/>
  <c r="F25" i="240"/>
  <c r="E25" i="240"/>
  <c r="D25" i="240"/>
  <c r="C25" i="240"/>
  <c r="G24" i="240"/>
  <c r="F24" i="240"/>
  <c r="D24" i="240"/>
  <c r="C24" i="240"/>
  <c r="G23" i="240"/>
  <c r="F17" i="240"/>
  <c r="E17" i="240"/>
  <c r="G17" i="240" s="1"/>
  <c r="D17" i="240"/>
  <c r="C17" i="240"/>
  <c r="F16" i="240"/>
  <c r="E16" i="240"/>
  <c r="G16" i="240" s="1"/>
  <c r="D16" i="240"/>
  <c r="C16" i="240"/>
  <c r="G18" i="240" l="1"/>
  <c r="G35" i="240"/>
  <c r="G40" i="225" l="1"/>
  <c r="E52" i="114" l="1"/>
  <c r="B52" i="114"/>
  <c r="E51" i="114"/>
  <c r="B51" i="114"/>
  <c r="E50" i="114"/>
  <c r="B50" i="114"/>
  <c r="D40" i="114"/>
  <c r="C40" i="114"/>
  <c r="G35" i="114"/>
  <c r="F35" i="114"/>
  <c r="E35" i="114"/>
  <c r="D35" i="114"/>
  <c r="C35" i="114"/>
  <c r="G34" i="114"/>
  <c r="F34" i="114"/>
  <c r="E34" i="114"/>
  <c r="D34" i="114"/>
  <c r="C34" i="114"/>
  <c r="G33" i="114"/>
  <c r="F33" i="114"/>
  <c r="E33" i="114"/>
  <c r="D33" i="114"/>
  <c r="C33" i="114"/>
  <c r="G32" i="114"/>
  <c r="F32" i="114"/>
  <c r="E32" i="114"/>
  <c r="D32" i="114"/>
  <c r="C32" i="114"/>
  <c r="G31" i="114"/>
  <c r="F31" i="114"/>
  <c r="E31" i="114"/>
  <c r="D31" i="114"/>
  <c r="C31" i="114"/>
  <c r="G26" i="114"/>
  <c r="F26" i="114"/>
  <c r="E26" i="114"/>
  <c r="D26" i="114"/>
  <c r="C26" i="114"/>
  <c r="G25" i="114"/>
  <c r="F25" i="114"/>
  <c r="D25" i="114"/>
  <c r="C25" i="114"/>
  <c r="G24" i="114"/>
  <c r="F24" i="114"/>
  <c r="D24" i="114"/>
  <c r="C24" i="114"/>
  <c r="F23" i="114"/>
  <c r="G23" i="114" s="1"/>
  <c r="D23" i="114"/>
  <c r="C23" i="114"/>
  <c r="E22" i="114"/>
  <c r="D22" i="114"/>
  <c r="C22" i="114"/>
  <c r="F17" i="114"/>
  <c r="E17" i="114"/>
  <c r="G17" i="114" s="1"/>
  <c r="D17" i="114"/>
  <c r="C17" i="114"/>
  <c r="F16" i="114"/>
  <c r="E16" i="114"/>
  <c r="G16" i="114" s="1"/>
  <c r="D16" i="114"/>
  <c r="C16" i="114"/>
  <c r="F15" i="114"/>
  <c r="E15" i="114"/>
  <c r="G15" i="114" s="1"/>
  <c r="D15" i="114"/>
  <c r="C15" i="114"/>
  <c r="F14" i="114"/>
  <c r="E14" i="114"/>
  <c r="G14" i="114" s="1"/>
  <c r="D14" i="114"/>
  <c r="C14" i="114"/>
  <c r="F13" i="114"/>
  <c r="G13" i="114" s="1"/>
  <c r="D13" i="114"/>
  <c r="C13" i="114"/>
  <c r="C9" i="114"/>
  <c r="G6" i="114"/>
  <c r="C6" i="114"/>
  <c r="B6" i="114"/>
  <c r="B1" i="114"/>
  <c r="E52" i="111"/>
  <c r="B52" i="111"/>
  <c r="E51" i="111"/>
  <c r="B51" i="111"/>
  <c r="E50" i="111"/>
  <c r="B50" i="111"/>
  <c r="D40" i="111"/>
  <c r="C40" i="111"/>
  <c r="G35" i="111"/>
  <c r="F35" i="111"/>
  <c r="E35" i="111"/>
  <c r="D35" i="111"/>
  <c r="C35" i="111"/>
  <c r="G34" i="111"/>
  <c r="F34" i="111"/>
  <c r="E34" i="111"/>
  <c r="D34" i="111"/>
  <c r="C34" i="111"/>
  <c r="G33" i="111"/>
  <c r="F33" i="111"/>
  <c r="E33" i="111"/>
  <c r="D33" i="111"/>
  <c r="C33" i="111"/>
  <c r="G32" i="111"/>
  <c r="F32" i="111"/>
  <c r="E32" i="111"/>
  <c r="D32" i="111"/>
  <c r="C32" i="111"/>
  <c r="G31" i="111"/>
  <c r="F31" i="111"/>
  <c r="E31" i="111"/>
  <c r="D31" i="111"/>
  <c r="C31" i="111"/>
  <c r="G26" i="111"/>
  <c r="F26" i="111"/>
  <c r="E26" i="111"/>
  <c r="D26" i="111"/>
  <c r="C26" i="111"/>
  <c r="G25" i="111"/>
  <c r="F25" i="111"/>
  <c r="D25" i="111"/>
  <c r="C25" i="111"/>
  <c r="G24" i="111"/>
  <c r="F24" i="111"/>
  <c r="D24" i="111"/>
  <c r="C24" i="111"/>
  <c r="F23" i="111"/>
  <c r="G23" i="111" s="1"/>
  <c r="D23" i="111"/>
  <c r="C23" i="111"/>
  <c r="E22" i="111"/>
  <c r="D22" i="111"/>
  <c r="C22" i="111"/>
  <c r="F17" i="111"/>
  <c r="E17" i="111"/>
  <c r="G17" i="111" s="1"/>
  <c r="D17" i="111"/>
  <c r="C17" i="111"/>
  <c r="F16" i="111"/>
  <c r="E16" i="111"/>
  <c r="G16" i="111" s="1"/>
  <c r="D16" i="111"/>
  <c r="C16" i="111"/>
  <c r="F15" i="111"/>
  <c r="E15" i="111"/>
  <c r="G15" i="111" s="1"/>
  <c r="D15" i="111"/>
  <c r="C15" i="111"/>
  <c r="F14" i="111"/>
  <c r="E14" i="111"/>
  <c r="G14" i="111" s="1"/>
  <c r="D14" i="111"/>
  <c r="C14" i="111"/>
  <c r="C13" i="111"/>
  <c r="G9" i="111"/>
  <c r="C9" i="111"/>
  <c r="G6" i="111"/>
  <c r="C6" i="111"/>
  <c r="B6" i="111"/>
  <c r="B1" i="111"/>
  <c r="E52" i="137"/>
  <c r="B52" i="137"/>
  <c r="E51" i="137"/>
  <c r="B51" i="137"/>
  <c r="E50" i="137"/>
  <c r="B50" i="137"/>
  <c r="D40" i="137"/>
  <c r="C40" i="137"/>
  <c r="G35" i="137"/>
  <c r="F35" i="137"/>
  <c r="E35" i="137"/>
  <c r="D35" i="137"/>
  <c r="C35" i="137"/>
  <c r="G34" i="137"/>
  <c r="F34" i="137"/>
  <c r="E34" i="137"/>
  <c r="D34" i="137"/>
  <c r="C34" i="137"/>
  <c r="G33" i="137"/>
  <c r="F33" i="137"/>
  <c r="E33" i="137"/>
  <c r="D33" i="137"/>
  <c r="C33" i="137"/>
  <c r="G32" i="137"/>
  <c r="F32" i="137"/>
  <c r="E32" i="137"/>
  <c r="D32" i="137"/>
  <c r="C32" i="137"/>
  <c r="G31" i="137"/>
  <c r="F31" i="137"/>
  <c r="E31" i="137"/>
  <c r="D31" i="137"/>
  <c r="C31" i="137"/>
  <c r="G26" i="137"/>
  <c r="F26" i="137"/>
  <c r="E26" i="137"/>
  <c r="D26" i="137"/>
  <c r="C26" i="137"/>
  <c r="G25" i="137"/>
  <c r="F25" i="137"/>
  <c r="D25" i="137"/>
  <c r="C25" i="137"/>
  <c r="G24" i="137"/>
  <c r="F24" i="137"/>
  <c r="D24" i="137"/>
  <c r="C24" i="137"/>
  <c r="F23" i="137"/>
  <c r="G23" i="137" s="1"/>
  <c r="D23" i="137"/>
  <c r="C23" i="137"/>
  <c r="E22" i="137"/>
  <c r="D22" i="137"/>
  <c r="C22" i="137"/>
  <c r="F17" i="137"/>
  <c r="E17" i="137"/>
  <c r="G17" i="137" s="1"/>
  <c r="D17" i="137"/>
  <c r="C17" i="137"/>
  <c r="F16" i="137"/>
  <c r="E16" i="137"/>
  <c r="G16" i="137" s="1"/>
  <c r="D16" i="137"/>
  <c r="C16" i="137"/>
  <c r="F15" i="137"/>
  <c r="E15" i="137"/>
  <c r="G15" i="137" s="1"/>
  <c r="D15" i="137"/>
  <c r="C15" i="137"/>
  <c r="F14" i="137"/>
  <c r="E14" i="137"/>
  <c r="G14" i="137" s="1"/>
  <c r="D14" i="137"/>
  <c r="C14" i="137"/>
  <c r="C13" i="137"/>
  <c r="G9" i="137"/>
  <c r="C9" i="137"/>
  <c r="G6" i="137"/>
  <c r="C6" i="137"/>
  <c r="B6" i="137"/>
  <c r="B1" i="137"/>
  <c r="E52" i="136"/>
  <c r="B52" i="136"/>
  <c r="E51" i="136"/>
  <c r="B51" i="136"/>
  <c r="E50" i="136"/>
  <c r="B50" i="136"/>
  <c r="D40" i="136"/>
  <c r="C40" i="136"/>
  <c r="G35" i="136"/>
  <c r="F35" i="136"/>
  <c r="E35" i="136"/>
  <c r="D35" i="136"/>
  <c r="C35" i="136"/>
  <c r="G34" i="136"/>
  <c r="F34" i="136"/>
  <c r="E34" i="136"/>
  <c r="D34" i="136"/>
  <c r="C34" i="136"/>
  <c r="G33" i="136"/>
  <c r="F33" i="136"/>
  <c r="E33" i="136"/>
  <c r="D33" i="136"/>
  <c r="C33" i="136"/>
  <c r="G32" i="136"/>
  <c r="F32" i="136"/>
  <c r="E32" i="136"/>
  <c r="D32" i="136"/>
  <c r="C32" i="136"/>
  <c r="G31" i="136"/>
  <c r="F31" i="136"/>
  <c r="E31" i="136"/>
  <c r="D31" i="136"/>
  <c r="C31" i="136"/>
  <c r="G26" i="136"/>
  <c r="F26" i="136"/>
  <c r="E26" i="136"/>
  <c r="D26" i="136"/>
  <c r="C26" i="136"/>
  <c r="G25" i="136"/>
  <c r="F25" i="136"/>
  <c r="D25" i="136"/>
  <c r="C25" i="136"/>
  <c r="G24" i="136"/>
  <c r="F24" i="136"/>
  <c r="D24" i="136"/>
  <c r="C24" i="136"/>
  <c r="F23" i="136"/>
  <c r="G23" i="136" s="1"/>
  <c r="D23" i="136"/>
  <c r="C23" i="136"/>
  <c r="E22" i="136"/>
  <c r="D22" i="136"/>
  <c r="C22" i="136"/>
  <c r="F17" i="136"/>
  <c r="E17" i="136"/>
  <c r="G17" i="136" s="1"/>
  <c r="D17" i="136"/>
  <c r="C17" i="136"/>
  <c r="F16" i="136"/>
  <c r="E16" i="136"/>
  <c r="G16" i="136" s="1"/>
  <c r="D16" i="136"/>
  <c r="C16" i="136"/>
  <c r="F15" i="136"/>
  <c r="E15" i="136"/>
  <c r="G15" i="136" s="1"/>
  <c r="D15" i="136"/>
  <c r="C15" i="136"/>
  <c r="F14" i="136"/>
  <c r="E14" i="136"/>
  <c r="G14" i="136" s="1"/>
  <c r="D14" i="136"/>
  <c r="C14" i="136"/>
  <c r="F13" i="136"/>
  <c r="G13" i="136" s="1"/>
  <c r="D13" i="136"/>
  <c r="C13" i="136"/>
  <c r="C9" i="136"/>
  <c r="G6" i="136"/>
  <c r="C6" i="136"/>
  <c r="B6" i="136"/>
  <c r="B1" i="136"/>
  <c r="E52" i="113"/>
  <c r="B52" i="113"/>
  <c r="E51" i="113"/>
  <c r="B51" i="113"/>
  <c r="E50" i="113"/>
  <c r="B50" i="113"/>
  <c r="D40" i="113"/>
  <c r="C40" i="113"/>
  <c r="G35" i="113"/>
  <c r="F35" i="113"/>
  <c r="E35" i="113"/>
  <c r="D35" i="113"/>
  <c r="C35" i="113"/>
  <c r="G34" i="113"/>
  <c r="F34" i="113"/>
  <c r="E34" i="113"/>
  <c r="D34" i="113"/>
  <c r="C34" i="113"/>
  <c r="G33" i="113"/>
  <c r="F33" i="113"/>
  <c r="E33" i="113"/>
  <c r="D33" i="113"/>
  <c r="C33" i="113"/>
  <c r="G32" i="113"/>
  <c r="F32" i="113"/>
  <c r="E32" i="113"/>
  <c r="D32" i="113"/>
  <c r="C32" i="113"/>
  <c r="G31" i="113"/>
  <c r="F31" i="113"/>
  <c r="E31" i="113"/>
  <c r="D31" i="113"/>
  <c r="C31" i="113"/>
  <c r="G26" i="113"/>
  <c r="F26" i="113"/>
  <c r="E26" i="113"/>
  <c r="D26" i="113"/>
  <c r="C26" i="113"/>
  <c r="G25" i="113"/>
  <c r="F25" i="113"/>
  <c r="D25" i="113"/>
  <c r="C25" i="113"/>
  <c r="G24" i="113"/>
  <c r="F24" i="113"/>
  <c r="D24" i="113"/>
  <c r="C24" i="113"/>
  <c r="F23" i="113"/>
  <c r="G23" i="113" s="1"/>
  <c r="D23" i="113"/>
  <c r="C23" i="113"/>
  <c r="E22" i="113"/>
  <c r="D22" i="113"/>
  <c r="C22" i="113"/>
  <c r="F17" i="113"/>
  <c r="E17" i="113"/>
  <c r="G17" i="113" s="1"/>
  <c r="D17" i="113"/>
  <c r="C17" i="113"/>
  <c r="F16" i="113"/>
  <c r="E16" i="113"/>
  <c r="G16" i="113" s="1"/>
  <c r="D16" i="113"/>
  <c r="C16" i="113"/>
  <c r="F15" i="113"/>
  <c r="E15" i="113"/>
  <c r="G15" i="113" s="1"/>
  <c r="D15" i="113"/>
  <c r="C15" i="113"/>
  <c r="F14" i="113"/>
  <c r="E14" i="113"/>
  <c r="G14" i="113" s="1"/>
  <c r="D14" i="113"/>
  <c r="C14" i="113"/>
  <c r="F13" i="113"/>
  <c r="G13" i="113" s="1"/>
  <c r="D13" i="113"/>
  <c r="C13" i="113"/>
  <c r="C9" i="113"/>
  <c r="G6" i="113"/>
  <c r="C6" i="113"/>
  <c r="B6" i="113"/>
  <c r="B1" i="113"/>
  <c r="E52" i="135"/>
  <c r="B52" i="135"/>
  <c r="E51" i="135"/>
  <c r="B51" i="135"/>
  <c r="E50" i="135"/>
  <c r="B50" i="135"/>
  <c r="D40" i="135"/>
  <c r="C40" i="135"/>
  <c r="G35" i="135"/>
  <c r="F35" i="135"/>
  <c r="E35" i="135"/>
  <c r="D35" i="135"/>
  <c r="C35" i="135"/>
  <c r="G34" i="135"/>
  <c r="F34" i="135"/>
  <c r="E34" i="135"/>
  <c r="D34" i="135"/>
  <c r="C34" i="135"/>
  <c r="G33" i="135"/>
  <c r="F33" i="135"/>
  <c r="E33" i="135"/>
  <c r="D33" i="135"/>
  <c r="C33" i="135"/>
  <c r="G32" i="135"/>
  <c r="F32" i="135"/>
  <c r="E32" i="135"/>
  <c r="D32" i="135"/>
  <c r="C32" i="135"/>
  <c r="G31" i="135"/>
  <c r="F31" i="135"/>
  <c r="E31" i="135"/>
  <c r="D31" i="135"/>
  <c r="C31" i="135"/>
  <c r="G26" i="135"/>
  <c r="F26" i="135"/>
  <c r="E26" i="135"/>
  <c r="D26" i="135"/>
  <c r="C26" i="135"/>
  <c r="G25" i="135"/>
  <c r="F25" i="135"/>
  <c r="D25" i="135"/>
  <c r="C25" i="135"/>
  <c r="G24" i="135"/>
  <c r="F24" i="135"/>
  <c r="D24" i="135"/>
  <c r="C24" i="135"/>
  <c r="F23" i="135"/>
  <c r="G23" i="135" s="1"/>
  <c r="D23" i="135"/>
  <c r="C23" i="135"/>
  <c r="E22" i="135"/>
  <c r="D22" i="135"/>
  <c r="C22" i="135"/>
  <c r="F17" i="135"/>
  <c r="E17" i="135"/>
  <c r="G17" i="135" s="1"/>
  <c r="D17" i="135"/>
  <c r="C17" i="135"/>
  <c r="F16" i="135"/>
  <c r="E16" i="135"/>
  <c r="G16" i="135" s="1"/>
  <c r="D16" i="135"/>
  <c r="C16" i="135"/>
  <c r="F15" i="135"/>
  <c r="E15" i="135"/>
  <c r="G15" i="135" s="1"/>
  <c r="D15" i="135"/>
  <c r="C15" i="135"/>
  <c r="F14" i="135"/>
  <c r="E14" i="135"/>
  <c r="G14" i="135" s="1"/>
  <c r="D14" i="135"/>
  <c r="C14" i="135"/>
  <c r="F13" i="135"/>
  <c r="G13" i="135" s="1"/>
  <c r="D13" i="135"/>
  <c r="C13" i="135"/>
  <c r="C9" i="135"/>
  <c r="G6" i="135"/>
  <c r="C6" i="135"/>
  <c r="B6" i="135"/>
  <c r="B1" i="135"/>
  <c r="E52" i="128"/>
  <c r="B52" i="128"/>
  <c r="E51" i="128"/>
  <c r="B51" i="128"/>
  <c r="E50" i="128"/>
  <c r="B50" i="128"/>
  <c r="D40" i="128"/>
  <c r="C40" i="128"/>
  <c r="G35" i="128"/>
  <c r="F35" i="128"/>
  <c r="E35" i="128"/>
  <c r="D35" i="128"/>
  <c r="C35" i="128"/>
  <c r="G34" i="128"/>
  <c r="F34" i="128"/>
  <c r="E34" i="128"/>
  <c r="D34" i="128"/>
  <c r="C34" i="128"/>
  <c r="G33" i="128"/>
  <c r="F33" i="128"/>
  <c r="E33" i="128"/>
  <c r="D33" i="128"/>
  <c r="C33" i="128"/>
  <c r="G32" i="128"/>
  <c r="F32" i="128"/>
  <c r="E32" i="128"/>
  <c r="D32" i="128"/>
  <c r="C32" i="128"/>
  <c r="G31" i="128"/>
  <c r="F31" i="128"/>
  <c r="E31" i="128"/>
  <c r="D31" i="128"/>
  <c r="C31" i="128"/>
  <c r="G26" i="128"/>
  <c r="F26" i="128"/>
  <c r="E26" i="128"/>
  <c r="D26" i="128"/>
  <c r="C26" i="128"/>
  <c r="G25" i="128"/>
  <c r="F25" i="128"/>
  <c r="D25" i="128"/>
  <c r="C25" i="128"/>
  <c r="G24" i="128"/>
  <c r="F24" i="128"/>
  <c r="D24" i="128"/>
  <c r="C24" i="128"/>
  <c r="F23" i="128"/>
  <c r="G23" i="128" s="1"/>
  <c r="D23" i="128"/>
  <c r="C23" i="128"/>
  <c r="E22" i="128"/>
  <c r="D22" i="128"/>
  <c r="C22" i="128"/>
  <c r="F17" i="128"/>
  <c r="E17" i="128"/>
  <c r="G17" i="128" s="1"/>
  <c r="D17" i="128"/>
  <c r="C17" i="128"/>
  <c r="F16" i="128"/>
  <c r="E16" i="128"/>
  <c r="G16" i="128" s="1"/>
  <c r="D16" i="128"/>
  <c r="C16" i="128"/>
  <c r="F15" i="128"/>
  <c r="E15" i="128"/>
  <c r="G15" i="128" s="1"/>
  <c r="D15" i="128"/>
  <c r="C15" i="128"/>
  <c r="F14" i="128"/>
  <c r="E14" i="128"/>
  <c r="G14" i="128" s="1"/>
  <c r="D14" i="128"/>
  <c r="C14" i="128"/>
  <c r="F13" i="128"/>
  <c r="G13" i="128" s="1"/>
  <c r="D13" i="128"/>
  <c r="C13" i="128"/>
  <c r="C9" i="128"/>
  <c r="G6" i="128"/>
  <c r="C6" i="128"/>
  <c r="B6" i="128"/>
  <c r="B1" i="128"/>
  <c r="E55" i="112"/>
  <c r="B55" i="112"/>
  <c r="E54" i="112"/>
  <c r="B54" i="112"/>
  <c r="E53" i="112"/>
  <c r="B53" i="112"/>
  <c r="D43" i="112"/>
  <c r="C43" i="112"/>
  <c r="G38" i="112"/>
  <c r="F38" i="112"/>
  <c r="E38" i="112"/>
  <c r="D38" i="112"/>
  <c r="C38" i="112"/>
  <c r="G37" i="112"/>
  <c r="F37" i="112"/>
  <c r="E37" i="112"/>
  <c r="D37" i="112"/>
  <c r="C37" i="112"/>
  <c r="G36" i="112"/>
  <c r="F36" i="112"/>
  <c r="E36" i="112"/>
  <c r="D36" i="112"/>
  <c r="C36" i="112"/>
  <c r="G35" i="112"/>
  <c r="F35" i="112"/>
  <c r="E35" i="112"/>
  <c r="D35" i="112"/>
  <c r="C35" i="112"/>
  <c r="G34" i="112"/>
  <c r="F34" i="112"/>
  <c r="E34" i="112"/>
  <c r="D34" i="112"/>
  <c r="C34" i="112"/>
  <c r="G29" i="112"/>
  <c r="F29" i="112"/>
  <c r="E29" i="112"/>
  <c r="D29" i="112"/>
  <c r="C29" i="112"/>
  <c r="G28" i="112"/>
  <c r="F28" i="112"/>
  <c r="D28" i="112"/>
  <c r="C28" i="112"/>
  <c r="G27" i="112"/>
  <c r="F27" i="112"/>
  <c r="D27" i="112"/>
  <c r="C27" i="112"/>
  <c r="F26" i="112"/>
  <c r="G26" i="112" s="1"/>
  <c r="D26" i="112"/>
  <c r="C26" i="112"/>
  <c r="E25" i="112"/>
  <c r="D25" i="112"/>
  <c r="C25" i="112"/>
  <c r="F20" i="112"/>
  <c r="G20" i="112" s="1"/>
  <c r="D20" i="112"/>
  <c r="C20" i="112"/>
  <c r="F19" i="112"/>
  <c r="G19" i="112" s="1"/>
  <c r="D19" i="112"/>
  <c r="C19" i="112"/>
  <c r="F18" i="112"/>
  <c r="G18" i="112" s="1"/>
  <c r="D18" i="112"/>
  <c r="C18" i="112"/>
  <c r="F17" i="112"/>
  <c r="G17" i="112" s="1"/>
  <c r="D17" i="112"/>
  <c r="C17" i="112"/>
  <c r="F16" i="112"/>
  <c r="G16" i="112" s="1"/>
  <c r="D16" i="112"/>
  <c r="C16" i="112"/>
  <c r="D15" i="112"/>
  <c r="C15" i="112"/>
  <c r="F14" i="112"/>
  <c r="G14" i="112" s="1"/>
  <c r="D14" i="112"/>
  <c r="C14" i="112"/>
  <c r="F13" i="112"/>
  <c r="G13" i="112" s="1"/>
  <c r="D13" i="112"/>
  <c r="C13" i="112"/>
  <c r="C9" i="112"/>
  <c r="G6" i="112"/>
  <c r="C6" i="112"/>
  <c r="B6" i="112"/>
  <c r="B1" i="112"/>
  <c r="E52" i="142"/>
  <c r="B52" i="142"/>
  <c r="E51" i="142"/>
  <c r="B51" i="142"/>
  <c r="E50" i="142"/>
  <c r="B50" i="142"/>
  <c r="D40" i="142"/>
  <c r="C40" i="142"/>
  <c r="G35" i="142"/>
  <c r="F35" i="142"/>
  <c r="E35" i="142"/>
  <c r="D35" i="142"/>
  <c r="C35" i="142"/>
  <c r="G34" i="142"/>
  <c r="F34" i="142"/>
  <c r="E34" i="142"/>
  <c r="D34" i="142"/>
  <c r="C34" i="142"/>
  <c r="G33" i="142"/>
  <c r="F33" i="142"/>
  <c r="E33" i="142"/>
  <c r="D33" i="142"/>
  <c r="C33" i="142"/>
  <c r="G32" i="142"/>
  <c r="F32" i="142"/>
  <c r="E32" i="142"/>
  <c r="D32" i="142"/>
  <c r="C32" i="142"/>
  <c r="D31" i="142"/>
  <c r="C31" i="142"/>
  <c r="G26" i="142"/>
  <c r="F26" i="142"/>
  <c r="E26" i="142"/>
  <c r="D26" i="142"/>
  <c r="C26" i="142"/>
  <c r="G25" i="142"/>
  <c r="F25" i="142"/>
  <c r="D25" i="142"/>
  <c r="C25" i="142"/>
  <c r="G24" i="142"/>
  <c r="F24" i="142"/>
  <c r="D24" i="142"/>
  <c r="C24" i="142"/>
  <c r="G23" i="142"/>
  <c r="F23" i="142"/>
  <c r="D23" i="142"/>
  <c r="C23" i="142"/>
  <c r="E22" i="142"/>
  <c r="D22" i="142"/>
  <c r="C22" i="142"/>
  <c r="F17" i="142"/>
  <c r="E17" i="142"/>
  <c r="G17" i="142" s="1"/>
  <c r="D17" i="142"/>
  <c r="C17" i="142"/>
  <c r="F16" i="142"/>
  <c r="E16" i="142"/>
  <c r="G16" i="142" s="1"/>
  <c r="D16" i="142"/>
  <c r="C16" i="142"/>
  <c r="F15" i="142"/>
  <c r="E15" i="142"/>
  <c r="G15" i="142" s="1"/>
  <c r="D15" i="142"/>
  <c r="C15" i="142"/>
  <c r="G14" i="142"/>
  <c r="F14" i="142"/>
  <c r="D14" i="142"/>
  <c r="C14" i="142"/>
  <c r="E13" i="142"/>
  <c r="C13" i="142"/>
  <c r="C9" i="142"/>
  <c r="G6" i="142"/>
  <c r="C6" i="142"/>
  <c r="B6" i="142"/>
  <c r="B1" i="142"/>
  <c r="E55" i="141"/>
  <c r="B55" i="141"/>
  <c r="E54" i="141"/>
  <c r="B54" i="141"/>
  <c r="E53" i="141"/>
  <c r="B53" i="141"/>
  <c r="D43" i="141"/>
  <c r="C43" i="141"/>
  <c r="G38" i="141"/>
  <c r="F38" i="141"/>
  <c r="E38" i="141"/>
  <c r="D38" i="141"/>
  <c r="C38" i="141"/>
  <c r="G37" i="141"/>
  <c r="F37" i="141"/>
  <c r="E37" i="141"/>
  <c r="D37" i="141"/>
  <c r="C37" i="141"/>
  <c r="G36" i="141"/>
  <c r="F36" i="141"/>
  <c r="E36" i="141"/>
  <c r="D36" i="141"/>
  <c r="C36" i="141"/>
  <c r="G35" i="141"/>
  <c r="F35" i="141"/>
  <c r="E35" i="141"/>
  <c r="D35" i="141"/>
  <c r="C35" i="141"/>
  <c r="G34" i="141"/>
  <c r="F34" i="141"/>
  <c r="E34" i="141"/>
  <c r="D34" i="141"/>
  <c r="C34" i="141"/>
  <c r="G29" i="141"/>
  <c r="F29" i="141"/>
  <c r="E29" i="141"/>
  <c r="D29" i="141"/>
  <c r="C29" i="141"/>
  <c r="G28" i="141"/>
  <c r="F28" i="141"/>
  <c r="D28" i="141"/>
  <c r="C28" i="141"/>
  <c r="G27" i="141"/>
  <c r="F27" i="141"/>
  <c r="D27" i="141"/>
  <c r="C27" i="141"/>
  <c r="F26" i="141"/>
  <c r="G26" i="141" s="1"/>
  <c r="D26" i="141"/>
  <c r="C26" i="141"/>
  <c r="E25" i="141"/>
  <c r="D25" i="141"/>
  <c r="C25" i="141"/>
  <c r="F20" i="141"/>
  <c r="G20" i="141" s="1"/>
  <c r="D20" i="141"/>
  <c r="C20" i="141"/>
  <c r="F19" i="141"/>
  <c r="G19" i="141" s="1"/>
  <c r="D19" i="141"/>
  <c r="C19" i="141"/>
  <c r="F18" i="141"/>
  <c r="G18" i="141" s="1"/>
  <c r="D18" i="141"/>
  <c r="C18" i="141"/>
  <c r="F17" i="141"/>
  <c r="G17" i="141" s="1"/>
  <c r="D17" i="141"/>
  <c r="C17" i="141"/>
  <c r="F16" i="141"/>
  <c r="G16" i="141" s="1"/>
  <c r="D16" i="141"/>
  <c r="C16" i="141"/>
  <c r="D15" i="141"/>
  <c r="C15" i="141"/>
  <c r="F14" i="141"/>
  <c r="G14" i="141" s="1"/>
  <c r="D14" i="141"/>
  <c r="C14" i="141"/>
  <c r="F13" i="141"/>
  <c r="G13" i="141" s="1"/>
  <c r="D13" i="141"/>
  <c r="C13" i="141"/>
  <c r="C9" i="141"/>
  <c r="G6" i="141"/>
  <c r="C6" i="141"/>
  <c r="B6" i="141"/>
  <c r="B1" i="141"/>
  <c r="E52" i="110"/>
  <c r="B52" i="110"/>
  <c r="E51" i="110"/>
  <c r="B51" i="110"/>
  <c r="E50" i="110"/>
  <c r="B50" i="110"/>
  <c r="D40" i="110"/>
  <c r="C40" i="110"/>
  <c r="G35" i="110"/>
  <c r="F35" i="110"/>
  <c r="E35" i="110"/>
  <c r="D35" i="110"/>
  <c r="C35" i="110"/>
  <c r="G34" i="110"/>
  <c r="F34" i="110"/>
  <c r="E34" i="110"/>
  <c r="D34" i="110"/>
  <c r="C34" i="110"/>
  <c r="G33" i="110"/>
  <c r="F33" i="110"/>
  <c r="E33" i="110"/>
  <c r="D33" i="110"/>
  <c r="C33" i="110"/>
  <c r="G32" i="110"/>
  <c r="F32" i="110"/>
  <c r="E32" i="110"/>
  <c r="D32" i="110"/>
  <c r="C32" i="110"/>
  <c r="G31" i="110"/>
  <c r="F31" i="110"/>
  <c r="E31" i="110"/>
  <c r="D31" i="110"/>
  <c r="C31" i="110"/>
  <c r="G26" i="110"/>
  <c r="F26" i="110"/>
  <c r="E26" i="110"/>
  <c r="D26" i="110"/>
  <c r="C26" i="110"/>
  <c r="G25" i="110"/>
  <c r="F25" i="110"/>
  <c r="D25" i="110"/>
  <c r="C25" i="110"/>
  <c r="G24" i="110"/>
  <c r="F24" i="110"/>
  <c r="D24" i="110"/>
  <c r="C24" i="110"/>
  <c r="G23" i="110"/>
  <c r="F23" i="110"/>
  <c r="E23" i="110"/>
  <c r="D23" i="110"/>
  <c r="C23" i="110"/>
  <c r="E22" i="110"/>
  <c r="D22" i="110"/>
  <c r="C22" i="110"/>
  <c r="F17" i="110"/>
  <c r="E17" i="110"/>
  <c r="G17" i="110" s="1"/>
  <c r="D17" i="110"/>
  <c r="C17" i="110"/>
  <c r="F16" i="110"/>
  <c r="E16" i="110"/>
  <c r="G16" i="110" s="1"/>
  <c r="D16" i="110"/>
  <c r="C16" i="110"/>
  <c r="F15" i="110"/>
  <c r="E15" i="110"/>
  <c r="G15" i="110" s="1"/>
  <c r="D15" i="110"/>
  <c r="C15" i="110"/>
  <c r="F14" i="110"/>
  <c r="E14" i="110"/>
  <c r="G14" i="110" s="1"/>
  <c r="D14" i="110"/>
  <c r="C14" i="110"/>
  <c r="F13" i="110"/>
  <c r="E13" i="110"/>
  <c r="D13" i="110"/>
  <c r="C13" i="110"/>
  <c r="G9" i="110"/>
  <c r="C9" i="110"/>
  <c r="G6" i="110"/>
  <c r="C6" i="110"/>
  <c r="B6" i="110"/>
  <c r="B1" i="110"/>
  <c r="E52" i="108"/>
  <c r="B52" i="108"/>
  <c r="E51" i="108"/>
  <c r="B51" i="108"/>
  <c r="E50" i="108"/>
  <c r="B50" i="108"/>
  <c r="D40" i="108"/>
  <c r="C40" i="108"/>
  <c r="G35" i="108"/>
  <c r="F35" i="108"/>
  <c r="E35" i="108"/>
  <c r="D35" i="108"/>
  <c r="C35" i="108"/>
  <c r="G34" i="108"/>
  <c r="F34" i="108"/>
  <c r="E34" i="108"/>
  <c r="D34" i="108"/>
  <c r="C34" i="108"/>
  <c r="G33" i="108"/>
  <c r="F33" i="108"/>
  <c r="E33" i="108"/>
  <c r="D33" i="108"/>
  <c r="C33" i="108"/>
  <c r="G32" i="108"/>
  <c r="F32" i="108"/>
  <c r="E32" i="108"/>
  <c r="D32" i="108"/>
  <c r="C32" i="108"/>
  <c r="G31" i="108"/>
  <c r="F31" i="108"/>
  <c r="C31" i="108"/>
  <c r="G26" i="108"/>
  <c r="F26" i="108"/>
  <c r="E26" i="108"/>
  <c r="D26" i="108"/>
  <c r="C26" i="108"/>
  <c r="G25" i="108"/>
  <c r="F25" i="108"/>
  <c r="D25" i="108"/>
  <c r="C25" i="108"/>
  <c r="G24" i="108"/>
  <c r="F24" i="108"/>
  <c r="D24" i="108"/>
  <c r="C24" i="108"/>
  <c r="G23" i="108"/>
  <c r="F23" i="108"/>
  <c r="E23" i="108"/>
  <c r="D23" i="108"/>
  <c r="C23" i="108"/>
  <c r="E22" i="108"/>
  <c r="D22" i="108"/>
  <c r="C22" i="108"/>
  <c r="F17" i="108"/>
  <c r="E17" i="108"/>
  <c r="G17" i="108" s="1"/>
  <c r="D17" i="108"/>
  <c r="C17" i="108"/>
  <c r="F16" i="108"/>
  <c r="E16" i="108"/>
  <c r="G16" i="108" s="1"/>
  <c r="D16" i="108"/>
  <c r="C16" i="108"/>
  <c r="G15" i="108"/>
  <c r="F15" i="108"/>
  <c r="D15" i="108"/>
  <c r="C15" i="108"/>
  <c r="G14" i="108"/>
  <c r="F14" i="108"/>
  <c r="D14" i="108"/>
  <c r="C14" i="108"/>
  <c r="E13" i="108"/>
  <c r="C13" i="108"/>
  <c r="G9" i="108"/>
  <c r="C9" i="108"/>
  <c r="G6" i="108"/>
  <c r="C6" i="108"/>
  <c r="B6" i="108"/>
  <c r="B1" i="108"/>
  <c r="E52" i="107"/>
  <c r="B52" i="107"/>
  <c r="E51" i="107"/>
  <c r="B51" i="107"/>
  <c r="E50" i="107"/>
  <c r="B50" i="107"/>
  <c r="D40" i="107"/>
  <c r="C40" i="107"/>
  <c r="G35" i="107"/>
  <c r="F35" i="107"/>
  <c r="E35" i="107"/>
  <c r="D35" i="107"/>
  <c r="C35" i="107"/>
  <c r="G34" i="107"/>
  <c r="F34" i="107"/>
  <c r="E34" i="107"/>
  <c r="D34" i="107"/>
  <c r="C34" i="107"/>
  <c r="G33" i="107"/>
  <c r="F33" i="107"/>
  <c r="E33" i="107"/>
  <c r="D33" i="107"/>
  <c r="C33" i="107"/>
  <c r="G32" i="107"/>
  <c r="F32" i="107"/>
  <c r="E32" i="107"/>
  <c r="D32" i="107"/>
  <c r="C32" i="107"/>
  <c r="G31" i="107"/>
  <c r="F31" i="107"/>
  <c r="C31" i="107"/>
  <c r="G26" i="107"/>
  <c r="F26" i="107"/>
  <c r="E26" i="107"/>
  <c r="D26" i="107"/>
  <c r="C26" i="107"/>
  <c r="G25" i="107"/>
  <c r="F25" i="107"/>
  <c r="D25" i="107"/>
  <c r="C25" i="107"/>
  <c r="G24" i="107"/>
  <c r="F24" i="107"/>
  <c r="D24" i="107"/>
  <c r="C24" i="107"/>
  <c r="G23" i="107"/>
  <c r="F23" i="107"/>
  <c r="E23" i="107"/>
  <c r="D23" i="107"/>
  <c r="C23" i="107"/>
  <c r="E22" i="107"/>
  <c r="D22" i="107"/>
  <c r="C22" i="107"/>
  <c r="F17" i="107"/>
  <c r="E17" i="107"/>
  <c r="G17" i="107" s="1"/>
  <c r="D17" i="107"/>
  <c r="C17" i="107"/>
  <c r="F16" i="107"/>
  <c r="E16" i="107"/>
  <c r="G16" i="107" s="1"/>
  <c r="D16" i="107"/>
  <c r="C16" i="107"/>
  <c r="G15" i="107"/>
  <c r="F15" i="107"/>
  <c r="D15" i="107"/>
  <c r="C15" i="107"/>
  <c r="D14" i="107"/>
  <c r="C14" i="107"/>
  <c r="E13" i="107"/>
  <c r="C13" i="107"/>
  <c r="G9" i="107"/>
  <c r="C9" i="107"/>
  <c r="G6" i="107"/>
  <c r="C6" i="107"/>
  <c r="B6" i="107"/>
  <c r="B1" i="107"/>
  <c r="E52" i="106"/>
  <c r="B52" i="106"/>
  <c r="E51" i="106"/>
  <c r="B51" i="106"/>
  <c r="E50" i="106"/>
  <c r="B50" i="106"/>
  <c r="D40" i="106"/>
  <c r="C40" i="106"/>
  <c r="G35" i="106"/>
  <c r="F35" i="106"/>
  <c r="E35" i="106"/>
  <c r="D35" i="106"/>
  <c r="C35" i="106"/>
  <c r="G34" i="106"/>
  <c r="F34" i="106"/>
  <c r="E34" i="106"/>
  <c r="D34" i="106"/>
  <c r="C34" i="106"/>
  <c r="G33" i="106"/>
  <c r="F33" i="106"/>
  <c r="E33" i="106"/>
  <c r="D33" i="106"/>
  <c r="C33" i="106"/>
  <c r="G32" i="106"/>
  <c r="F32" i="106"/>
  <c r="E32" i="106"/>
  <c r="D32" i="106"/>
  <c r="C32" i="106"/>
  <c r="F31" i="106"/>
  <c r="G31" i="106" s="1"/>
  <c r="C31" i="106"/>
  <c r="G26" i="106"/>
  <c r="F26" i="106"/>
  <c r="E26" i="106"/>
  <c r="D26" i="106"/>
  <c r="C26" i="106"/>
  <c r="G25" i="106"/>
  <c r="F25" i="106"/>
  <c r="D25" i="106"/>
  <c r="C25" i="106"/>
  <c r="G24" i="106"/>
  <c r="F24" i="106"/>
  <c r="D24" i="106"/>
  <c r="C24" i="106"/>
  <c r="G23" i="106"/>
  <c r="F23" i="106"/>
  <c r="E23" i="106"/>
  <c r="D23" i="106"/>
  <c r="C23" i="106"/>
  <c r="E22" i="106"/>
  <c r="D22" i="106"/>
  <c r="C22" i="106"/>
  <c r="F17" i="106"/>
  <c r="E17" i="106"/>
  <c r="G17" i="106" s="1"/>
  <c r="D17" i="106"/>
  <c r="C17" i="106"/>
  <c r="F16" i="106"/>
  <c r="E16" i="106"/>
  <c r="G16" i="106" s="1"/>
  <c r="D16" i="106"/>
  <c r="C16" i="106"/>
  <c r="G15" i="106"/>
  <c r="F15" i="106"/>
  <c r="D15" i="106"/>
  <c r="C15" i="106"/>
  <c r="G14" i="106"/>
  <c r="F14" i="106"/>
  <c r="D14" i="106"/>
  <c r="C14" i="106"/>
  <c r="G13" i="106"/>
  <c r="F13" i="106"/>
  <c r="D13" i="106"/>
  <c r="C13" i="106"/>
  <c r="G9" i="106"/>
  <c r="C9" i="106"/>
  <c r="G6" i="106"/>
  <c r="C6" i="106"/>
  <c r="B6" i="106"/>
  <c r="B1" i="106"/>
  <c r="E52" i="131"/>
  <c r="B52" i="131"/>
  <c r="E51" i="131"/>
  <c r="B51" i="131"/>
  <c r="E50" i="131"/>
  <c r="B50" i="131"/>
  <c r="D40" i="131"/>
  <c r="C40" i="131"/>
  <c r="G35" i="131"/>
  <c r="F35" i="131"/>
  <c r="E35" i="131"/>
  <c r="D35" i="131"/>
  <c r="C35" i="131"/>
  <c r="G34" i="131"/>
  <c r="F34" i="131"/>
  <c r="E34" i="131"/>
  <c r="D34" i="131"/>
  <c r="C34" i="131"/>
  <c r="G33" i="131"/>
  <c r="F33" i="131"/>
  <c r="E33" i="131"/>
  <c r="D33" i="131"/>
  <c r="C33" i="131"/>
  <c r="G32" i="131"/>
  <c r="F32" i="131"/>
  <c r="E32" i="131"/>
  <c r="D32" i="131"/>
  <c r="C32" i="131"/>
  <c r="F31" i="131"/>
  <c r="G31" i="131" s="1"/>
  <c r="D31" i="131"/>
  <c r="C31" i="131"/>
  <c r="G26" i="131"/>
  <c r="F26" i="131"/>
  <c r="E26" i="131"/>
  <c r="D26" i="131"/>
  <c r="C26" i="131"/>
  <c r="G25" i="131"/>
  <c r="F25" i="131"/>
  <c r="D25" i="131"/>
  <c r="C25" i="131"/>
  <c r="G24" i="131"/>
  <c r="F24" i="131"/>
  <c r="D24" i="131"/>
  <c r="C24" i="131"/>
  <c r="F23" i="131"/>
  <c r="G23" i="131" s="1"/>
  <c r="D23" i="131"/>
  <c r="C23" i="131"/>
  <c r="E22" i="131"/>
  <c r="D22" i="131"/>
  <c r="C22" i="131"/>
  <c r="F17" i="131"/>
  <c r="E17" i="131"/>
  <c r="G17" i="131" s="1"/>
  <c r="D17" i="131"/>
  <c r="C17" i="131"/>
  <c r="F16" i="131"/>
  <c r="E16" i="131"/>
  <c r="G16" i="131" s="1"/>
  <c r="D16" i="131"/>
  <c r="C16" i="131"/>
  <c r="F15" i="131"/>
  <c r="E15" i="131"/>
  <c r="G15" i="131" s="1"/>
  <c r="D15" i="131"/>
  <c r="C15" i="131"/>
  <c r="G14" i="131"/>
  <c r="F14" i="131"/>
  <c r="D14" i="131"/>
  <c r="C14" i="131"/>
  <c r="G13" i="131"/>
  <c r="F13" i="131"/>
  <c r="D13" i="131"/>
  <c r="C13" i="131"/>
  <c r="C9" i="131"/>
  <c r="G6" i="131"/>
  <c r="C6" i="131"/>
  <c r="B6" i="131"/>
  <c r="B1" i="131"/>
  <c r="E52" i="104"/>
  <c r="B52" i="104"/>
  <c r="E51" i="104"/>
  <c r="B51" i="104"/>
  <c r="E50" i="104"/>
  <c r="B50" i="104"/>
  <c r="D40" i="104"/>
  <c r="C40" i="104"/>
  <c r="G35" i="104"/>
  <c r="F35" i="104"/>
  <c r="E35" i="104"/>
  <c r="D35" i="104"/>
  <c r="C35" i="104"/>
  <c r="G34" i="104"/>
  <c r="F34" i="104"/>
  <c r="E34" i="104"/>
  <c r="D34" i="104"/>
  <c r="C34" i="104"/>
  <c r="G33" i="104"/>
  <c r="F33" i="104"/>
  <c r="E33" i="104"/>
  <c r="D33" i="104"/>
  <c r="C33" i="104"/>
  <c r="G32" i="104"/>
  <c r="F32" i="104"/>
  <c r="E32" i="104"/>
  <c r="D32" i="104"/>
  <c r="C32" i="104"/>
  <c r="G31" i="104"/>
  <c r="F31" i="104"/>
  <c r="E31" i="104"/>
  <c r="D31" i="104"/>
  <c r="C31" i="104"/>
  <c r="G26" i="104"/>
  <c r="F26" i="104"/>
  <c r="E26" i="104"/>
  <c r="D26" i="104"/>
  <c r="C26" i="104"/>
  <c r="G25" i="104"/>
  <c r="F25" i="104"/>
  <c r="D25" i="104"/>
  <c r="C25" i="104"/>
  <c r="G24" i="104"/>
  <c r="F24" i="104"/>
  <c r="D24" i="104"/>
  <c r="C24" i="104"/>
  <c r="E23" i="104"/>
  <c r="D23" i="104"/>
  <c r="C23" i="104"/>
  <c r="F22" i="104"/>
  <c r="G22" i="104" s="1"/>
  <c r="D22" i="104"/>
  <c r="C22" i="104"/>
  <c r="F17" i="104"/>
  <c r="E17" i="104"/>
  <c r="G17" i="104" s="1"/>
  <c r="D17" i="104"/>
  <c r="C17" i="104"/>
  <c r="F16" i="104"/>
  <c r="E16" i="104"/>
  <c r="G16" i="104" s="1"/>
  <c r="D16" i="104"/>
  <c r="C16" i="104"/>
  <c r="G15" i="104"/>
  <c r="F15" i="104"/>
  <c r="D15" i="104"/>
  <c r="C15" i="104"/>
  <c r="G14" i="104"/>
  <c r="F14" i="104"/>
  <c r="D14" i="104"/>
  <c r="C14" i="104"/>
  <c r="G13" i="104"/>
  <c r="F13" i="104"/>
  <c r="D13" i="104"/>
  <c r="C13" i="104"/>
  <c r="G9" i="104"/>
  <c r="C9" i="104"/>
  <c r="G6" i="104"/>
  <c r="C6" i="104"/>
  <c r="B6" i="104"/>
  <c r="B1" i="104"/>
  <c r="E52" i="105"/>
  <c r="B52" i="105"/>
  <c r="E51" i="105"/>
  <c r="B51" i="105"/>
  <c r="E50" i="105"/>
  <c r="B50" i="105"/>
  <c r="D40" i="105"/>
  <c r="C40" i="105"/>
  <c r="G35" i="105"/>
  <c r="F35" i="105"/>
  <c r="E35" i="105"/>
  <c r="D35" i="105"/>
  <c r="C35" i="105"/>
  <c r="G34" i="105"/>
  <c r="F34" i="105"/>
  <c r="E34" i="105"/>
  <c r="D34" i="105"/>
  <c r="C34" i="105"/>
  <c r="G33" i="105"/>
  <c r="F33" i="105"/>
  <c r="E33" i="105"/>
  <c r="D33" i="105"/>
  <c r="C33" i="105"/>
  <c r="G32" i="105"/>
  <c r="F32" i="105"/>
  <c r="E32" i="105"/>
  <c r="D32" i="105"/>
  <c r="C32" i="105"/>
  <c r="G31" i="105"/>
  <c r="F31" i="105"/>
  <c r="E31" i="105"/>
  <c r="D31" i="105"/>
  <c r="C31" i="105"/>
  <c r="G26" i="105"/>
  <c r="F26" i="105"/>
  <c r="E26" i="105"/>
  <c r="D26" i="105"/>
  <c r="C26" i="105"/>
  <c r="G25" i="105"/>
  <c r="F25" i="105"/>
  <c r="D25" i="105"/>
  <c r="C25" i="105"/>
  <c r="G24" i="105"/>
  <c r="F24" i="105"/>
  <c r="D24" i="105"/>
  <c r="C24" i="105"/>
  <c r="E23" i="105"/>
  <c r="D23" i="105"/>
  <c r="C23" i="105"/>
  <c r="F22" i="105"/>
  <c r="G22" i="105" s="1"/>
  <c r="D22" i="105"/>
  <c r="C22" i="105"/>
  <c r="F17" i="105"/>
  <c r="E17" i="105"/>
  <c r="G17" i="105" s="1"/>
  <c r="D17" i="105"/>
  <c r="C17" i="105"/>
  <c r="F16" i="105"/>
  <c r="E16" i="105"/>
  <c r="G16" i="105" s="1"/>
  <c r="D16" i="105"/>
  <c r="C16" i="105"/>
  <c r="G15" i="105"/>
  <c r="F15" i="105"/>
  <c r="D15" i="105"/>
  <c r="C15" i="105"/>
  <c r="G14" i="105"/>
  <c r="F14" i="105"/>
  <c r="D14" i="105"/>
  <c r="C14" i="105"/>
  <c r="G13" i="105"/>
  <c r="F13" i="105"/>
  <c r="D13" i="105"/>
  <c r="C13" i="105"/>
  <c r="G9" i="105"/>
  <c r="C9" i="105"/>
  <c r="G6" i="105"/>
  <c r="C6" i="105"/>
  <c r="B6" i="105"/>
  <c r="B1" i="105"/>
  <c r="E52" i="132"/>
  <c r="B52" i="132"/>
  <c r="E51" i="132"/>
  <c r="B51" i="132"/>
  <c r="E50" i="132"/>
  <c r="B50" i="132"/>
  <c r="D40" i="132"/>
  <c r="C40" i="132"/>
  <c r="G35" i="132"/>
  <c r="F35" i="132"/>
  <c r="E35" i="132"/>
  <c r="D35" i="132"/>
  <c r="C35" i="132"/>
  <c r="G34" i="132"/>
  <c r="F34" i="132"/>
  <c r="E34" i="132"/>
  <c r="D34" i="132"/>
  <c r="C34" i="132"/>
  <c r="G33" i="132"/>
  <c r="F33" i="132"/>
  <c r="E33" i="132"/>
  <c r="D33" i="132"/>
  <c r="C33" i="132"/>
  <c r="G32" i="132"/>
  <c r="F32" i="132"/>
  <c r="E32" i="132"/>
  <c r="D32" i="132"/>
  <c r="C32" i="132"/>
  <c r="G31" i="132"/>
  <c r="F31" i="132"/>
  <c r="D31" i="132"/>
  <c r="C31" i="132"/>
  <c r="G26" i="132"/>
  <c r="F26" i="132"/>
  <c r="E26" i="132"/>
  <c r="D26" i="132"/>
  <c r="C26" i="132"/>
  <c r="G25" i="132"/>
  <c r="F25" i="132"/>
  <c r="D25" i="132"/>
  <c r="C25" i="132"/>
  <c r="G24" i="132"/>
  <c r="F24" i="132"/>
  <c r="D24" i="132"/>
  <c r="C24" i="132"/>
  <c r="F23" i="132"/>
  <c r="G23" i="132" s="1"/>
  <c r="D23" i="132"/>
  <c r="C23" i="132"/>
  <c r="E22" i="132"/>
  <c r="D22" i="132"/>
  <c r="C22" i="132"/>
  <c r="F17" i="132"/>
  <c r="E17" i="132"/>
  <c r="G17" i="132" s="1"/>
  <c r="D17" i="132"/>
  <c r="C17" i="132"/>
  <c r="F16" i="132"/>
  <c r="E16" i="132"/>
  <c r="G16" i="132" s="1"/>
  <c r="D16" i="132"/>
  <c r="C16" i="132"/>
  <c r="F15" i="132"/>
  <c r="E15" i="132"/>
  <c r="G15" i="132" s="1"/>
  <c r="D15" i="132"/>
  <c r="C15" i="132"/>
  <c r="G14" i="132"/>
  <c r="F14" i="132"/>
  <c r="D14" i="132"/>
  <c r="C14" i="132"/>
  <c r="G13" i="132"/>
  <c r="F13" i="132"/>
  <c r="D13" i="132"/>
  <c r="C13" i="132"/>
  <c r="C9" i="132"/>
  <c r="G6" i="132"/>
  <c r="C6" i="132"/>
  <c r="B6" i="132"/>
  <c r="B1" i="132"/>
  <c r="E52" i="146"/>
  <c r="B52" i="146"/>
  <c r="E51" i="146"/>
  <c r="B51" i="146"/>
  <c r="E50" i="146"/>
  <c r="B50" i="146"/>
  <c r="D40" i="146"/>
  <c r="C40" i="146"/>
  <c r="G35" i="146"/>
  <c r="F35" i="146"/>
  <c r="E35" i="146"/>
  <c r="D35" i="146"/>
  <c r="C35" i="146"/>
  <c r="G34" i="146"/>
  <c r="F34" i="146"/>
  <c r="E34" i="146"/>
  <c r="D34" i="146"/>
  <c r="C34" i="146"/>
  <c r="G33" i="146"/>
  <c r="F33" i="146"/>
  <c r="E33" i="146"/>
  <c r="D33" i="146"/>
  <c r="C33" i="146"/>
  <c r="G32" i="146"/>
  <c r="F32" i="146"/>
  <c r="E32" i="146"/>
  <c r="D32" i="146"/>
  <c r="C32" i="146"/>
  <c r="G31" i="146"/>
  <c r="F31" i="146"/>
  <c r="D31" i="146"/>
  <c r="C31" i="146"/>
  <c r="G26" i="146"/>
  <c r="F26" i="146"/>
  <c r="E26" i="146"/>
  <c r="D26" i="146"/>
  <c r="C26" i="146"/>
  <c r="G25" i="146"/>
  <c r="F25" i="146"/>
  <c r="D25" i="146"/>
  <c r="C25" i="146"/>
  <c r="G24" i="146"/>
  <c r="F24" i="146"/>
  <c r="D24" i="146"/>
  <c r="C24" i="146"/>
  <c r="F23" i="146"/>
  <c r="G23" i="146" s="1"/>
  <c r="D23" i="146"/>
  <c r="C23" i="146"/>
  <c r="E22" i="146"/>
  <c r="D22" i="146"/>
  <c r="C22" i="146"/>
  <c r="F17" i="146"/>
  <c r="E17" i="146"/>
  <c r="G17" i="146" s="1"/>
  <c r="D17" i="146"/>
  <c r="C17" i="146"/>
  <c r="F16" i="146"/>
  <c r="E16" i="146"/>
  <c r="G16" i="146" s="1"/>
  <c r="D16" i="146"/>
  <c r="C16" i="146"/>
  <c r="F15" i="146"/>
  <c r="E15" i="146"/>
  <c r="G15" i="146" s="1"/>
  <c r="D15" i="146"/>
  <c r="C15" i="146"/>
  <c r="G14" i="146"/>
  <c r="F14" i="146"/>
  <c r="D14" i="146"/>
  <c r="C14" i="146"/>
  <c r="G13" i="146"/>
  <c r="F13" i="146"/>
  <c r="D13" i="146"/>
  <c r="C13" i="146"/>
  <c r="C9" i="146"/>
  <c r="G6" i="146"/>
  <c r="C6" i="146"/>
  <c r="B6" i="146"/>
  <c r="B1" i="146"/>
  <c r="E52" i="145"/>
  <c r="B52" i="145"/>
  <c r="E51" i="145"/>
  <c r="B51" i="145"/>
  <c r="E50" i="145"/>
  <c r="B50" i="145"/>
  <c r="D40" i="145"/>
  <c r="C40" i="145"/>
  <c r="G35" i="145"/>
  <c r="F35" i="145"/>
  <c r="E35" i="145"/>
  <c r="D35" i="145"/>
  <c r="C35" i="145"/>
  <c r="G34" i="145"/>
  <c r="F34" i="145"/>
  <c r="E34" i="145"/>
  <c r="D34" i="145"/>
  <c r="C34" i="145"/>
  <c r="G33" i="145"/>
  <c r="F33" i="145"/>
  <c r="E33" i="145"/>
  <c r="D33" i="145"/>
  <c r="C33" i="145"/>
  <c r="G32" i="145"/>
  <c r="F32" i="145"/>
  <c r="E32" i="145"/>
  <c r="D32" i="145"/>
  <c r="C32" i="145"/>
  <c r="F31" i="145"/>
  <c r="G31" i="145" s="1"/>
  <c r="D31" i="145"/>
  <c r="C31" i="145"/>
  <c r="G26" i="145"/>
  <c r="F26" i="145"/>
  <c r="E26" i="145"/>
  <c r="D26" i="145"/>
  <c r="C26" i="145"/>
  <c r="G25" i="145"/>
  <c r="F25" i="145"/>
  <c r="D25" i="145"/>
  <c r="C25" i="145"/>
  <c r="G24" i="145"/>
  <c r="F24" i="145"/>
  <c r="D24" i="145"/>
  <c r="C24" i="145"/>
  <c r="F23" i="145"/>
  <c r="G23" i="145" s="1"/>
  <c r="D23" i="145"/>
  <c r="C23" i="145"/>
  <c r="E22" i="145"/>
  <c r="D22" i="145"/>
  <c r="C22" i="145"/>
  <c r="F17" i="145"/>
  <c r="E17" i="145"/>
  <c r="G17" i="145" s="1"/>
  <c r="D17" i="145"/>
  <c r="C17" i="145"/>
  <c r="F16" i="145"/>
  <c r="E16" i="145"/>
  <c r="G16" i="145" s="1"/>
  <c r="D16" i="145"/>
  <c r="C16" i="145"/>
  <c r="F15" i="145"/>
  <c r="E15" i="145"/>
  <c r="G15" i="145" s="1"/>
  <c r="D15" i="145"/>
  <c r="C15" i="145"/>
  <c r="G14" i="145"/>
  <c r="F14" i="145"/>
  <c r="D14" i="145"/>
  <c r="C14" i="145"/>
  <c r="G13" i="145"/>
  <c r="F13" i="145"/>
  <c r="D13" i="145"/>
  <c r="C13" i="145"/>
  <c r="C9" i="145"/>
  <c r="G6" i="145"/>
  <c r="C6" i="145"/>
  <c r="B6" i="145"/>
  <c r="B1" i="145"/>
  <c r="E52" i="144"/>
  <c r="B52" i="144"/>
  <c r="E51" i="144"/>
  <c r="B51" i="144"/>
  <c r="E50" i="144"/>
  <c r="B50" i="144"/>
  <c r="D40" i="144"/>
  <c r="C40" i="144"/>
  <c r="G35" i="144"/>
  <c r="F35" i="144"/>
  <c r="E35" i="144"/>
  <c r="D35" i="144"/>
  <c r="C35" i="144"/>
  <c r="G34" i="144"/>
  <c r="F34" i="144"/>
  <c r="E34" i="144"/>
  <c r="D34" i="144"/>
  <c r="C34" i="144"/>
  <c r="G33" i="144"/>
  <c r="F33" i="144"/>
  <c r="E33" i="144"/>
  <c r="D33" i="144"/>
  <c r="C33" i="144"/>
  <c r="G32" i="144"/>
  <c r="F32" i="144"/>
  <c r="E32" i="144"/>
  <c r="D32" i="144"/>
  <c r="C32" i="144"/>
  <c r="G31" i="144"/>
  <c r="F31" i="144"/>
  <c r="E31" i="144"/>
  <c r="D31" i="144"/>
  <c r="C31" i="144"/>
  <c r="G26" i="144"/>
  <c r="F26" i="144"/>
  <c r="E26" i="144"/>
  <c r="D26" i="144"/>
  <c r="C26" i="144"/>
  <c r="G25" i="144"/>
  <c r="F25" i="144"/>
  <c r="D25" i="144"/>
  <c r="C25" i="144"/>
  <c r="G24" i="144"/>
  <c r="F24" i="144"/>
  <c r="D24" i="144"/>
  <c r="C24" i="144"/>
  <c r="E23" i="144"/>
  <c r="D23" i="144"/>
  <c r="C23" i="144"/>
  <c r="F22" i="144"/>
  <c r="G22" i="144" s="1"/>
  <c r="D22" i="144"/>
  <c r="C22" i="144"/>
  <c r="F17" i="144"/>
  <c r="E17" i="144"/>
  <c r="G17" i="144" s="1"/>
  <c r="D17" i="144"/>
  <c r="C17" i="144"/>
  <c r="F16" i="144"/>
  <c r="E16" i="144"/>
  <c r="G16" i="144" s="1"/>
  <c r="D16" i="144"/>
  <c r="C16" i="144"/>
  <c r="G15" i="144"/>
  <c r="F15" i="144"/>
  <c r="D15" i="144"/>
  <c r="C15" i="144"/>
  <c r="G14" i="144"/>
  <c r="F14" i="144"/>
  <c r="D14" i="144"/>
  <c r="C14" i="144"/>
  <c r="G13" i="144"/>
  <c r="F13" i="144"/>
  <c r="D13" i="144"/>
  <c r="C13" i="144"/>
  <c r="G9" i="144"/>
  <c r="C9" i="144"/>
  <c r="G6" i="144"/>
  <c r="C6" i="144"/>
  <c r="B6" i="144"/>
  <c r="B1" i="144"/>
  <c r="E52" i="124"/>
  <c r="B52" i="124"/>
  <c r="E51" i="124"/>
  <c r="B51" i="124"/>
  <c r="E50" i="124"/>
  <c r="B50" i="124"/>
  <c r="D40" i="124"/>
  <c r="C40" i="124"/>
  <c r="G35" i="124"/>
  <c r="F35" i="124"/>
  <c r="E35" i="124"/>
  <c r="D35" i="124"/>
  <c r="C35" i="124"/>
  <c r="G34" i="124"/>
  <c r="F34" i="124"/>
  <c r="E34" i="124"/>
  <c r="D34" i="124"/>
  <c r="C34" i="124"/>
  <c r="G33" i="124"/>
  <c r="F33" i="124"/>
  <c r="E33" i="124"/>
  <c r="D33" i="124"/>
  <c r="C33" i="124"/>
  <c r="G32" i="124"/>
  <c r="F32" i="124"/>
  <c r="E32" i="124"/>
  <c r="D32" i="124"/>
  <c r="C32" i="124"/>
  <c r="E31" i="124"/>
  <c r="D31" i="124"/>
  <c r="C31" i="124"/>
  <c r="G26" i="124"/>
  <c r="F26" i="124"/>
  <c r="E26" i="124"/>
  <c r="D26" i="124"/>
  <c r="C26" i="124"/>
  <c r="G25" i="124"/>
  <c r="F25" i="124"/>
  <c r="D25" i="124"/>
  <c r="C25" i="124"/>
  <c r="G24" i="124"/>
  <c r="F24" i="124"/>
  <c r="D24" i="124"/>
  <c r="C24" i="124"/>
  <c r="F23" i="124"/>
  <c r="G23" i="124" s="1"/>
  <c r="D23" i="124"/>
  <c r="C23" i="124"/>
  <c r="E22" i="124"/>
  <c r="D22" i="124"/>
  <c r="C22" i="124"/>
  <c r="F17" i="124"/>
  <c r="E17" i="124"/>
  <c r="G17" i="124" s="1"/>
  <c r="D17" i="124"/>
  <c r="C17" i="124"/>
  <c r="F16" i="124"/>
  <c r="E16" i="124"/>
  <c r="G16" i="124" s="1"/>
  <c r="D16" i="124"/>
  <c r="C16" i="124"/>
  <c r="F15" i="124"/>
  <c r="E15" i="124"/>
  <c r="G15" i="124" s="1"/>
  <c r="D15" i="124"/>
  <c r="C15" i="124"/>
  <c r="F14" i="124"/>
  <c r="G14" i="124" s="1"/>
  <c r="D14" i="124"/>
  <c r="C14" i="124"/>
  <c r="C13" i="124"/>
  <c r="C9" i="124"/>
  <c r="G6" i="124"/>
  <c r="C6" i="124"/>
  <c r="B6" i="124"/>
  <c r="B1" i="124"/>
  <c r="E52" i="123"/>
  <c r="B52" i="123"/>
  <c r="E51" i="123"/>
  <c r="B51" i="123"/>
  <c r="E50" i="123"/>
  <c r="B50" i="123"/>
  <c r="D40" i="123"/>
  <c r="C40" i="123"/>
  <c r="G35" i="123"/>
  <c r="F35" i="123"/>
  <c r="E35" i="123"/>
  <c r="D35" i="123"/>
  <c r="C35" i="123"/>
  <c r="G34" i="123"/>
  <c r="F34" i="123"/>
  <c r="E34" i="123"/>
  <c r="D34" i="123"/>
  <c r="C34" i="123"/>
  <c r="G33" i="123"/>
  <c r="F33" i="123"/>
  <c r="E33" i="123"/>
  <c r="D33" i="123"/>
  <c r="C33" i="123"/>
  <c r="G32" i="123"/>
  <c r="F32" i="123"/>
  <c r="E32" i="123"/>
  <c r="D32" i="123"/>
  <c r="C32" i="123"/>
  <c r="G31" i="123"/>
  <c r="F31" i="123"/>
  <c r="E31" i="123"/>
  <c r="D31" i="123"/>
  <c r="C31" i="123"/>
  <c r="G26" i="123"/>
  <c r="F26" i="123"/>
  <c r="E26" i="123"/>
  <c r="D26" i="123"/>
  <c r="C26" i="123"/>
  <c r="G25" i="123"/>
  <c r="F25" i="123"/>
  <c r="D25" i="123"/>
  <c r="C25" i="123"/>
  <c r="G24" i="123"/>
  <c r="F24" i="123"/>
  <c r="D24" i="123"/>
  <c r="C24" i="123"/>
  <c r="G23" i="123"/>
  <c r="F23" i="123"/>
  <c r="E23" i="123"/>
  <c r="D23" i="123"/>
  <c r="C23" i="123"/>
  <c r="E22" i="123"/>
  <c r="D22" i="123"/>
  <c r="C22" i="123"/>
  <c r="F17" i="123"/>
  <c r="E17" i="123"/>
  <c r="G17" i="123" s="1"/>
  <c r="D17" i="123"/>
  <c r="C17" i="123"/>
  <c r="F16" i="123"/>
  <c r="E16" i="123"/>
  <c r="G16" i="123" s="1"/>
  <c r="D16" i="123"/>
  <c r="C16" i="123"/>
  <c r="F15" i="123"/>
  <c r="E15" i="123"/>
  <c r="G15" i="123" s="1"/>
  <c r="D15" i="123"/>
  <c r="C15" i="123"/>
  <c r="F14" i="123"/>
  <c r="G14" i="123" s="1"/>
  <c r="D14" i="123"/>
  <c r="C14" i="123"/>
  <c r="F13" i="123"/>
  <c r="G13" i="123" s="1"/>
  <c r="D13" i="123"/>
  <c r="C13" i="123"/>
  <c r="C9" i="123"/>
  <c r="G6" i="123"/>
  <c r="C6" i="123"/>
  <c r="B6" i="123"/>
  <c r="B1" i="123"/>
  <c r="E52" i="122"/>
  <c r="B52" i="122"/>
  <c r="E51" i="122"/>
  <c r="B51" i="122"/>
  <c r="E50" i="122"/>
  <c r="B50" i="122"/>
  <c r="D40" i="122"/>
  <c r="C40" i="122"/>
  <c r="G35" i="122"/>
  <c r="F35" i="122"/>
  <c r="E35" i="122"/>
  <c r="D35" i="122"/>
  <c r="C35" i="122"/>
  <c r="G34" i="122"/>
  <c r="F34" i="122"/>
  <c r="E34" i="122"/>
  <c r="D34" i="122"/>
  <c r="C34" i="122"/>
  <c r="G33" i="122"/>
  <c r="F33" i="122"/>
  <c r="E33" i="122"/>
  <c r="D33" i="122"/>
  <c r="C33" i="122"/>
  <c r="G32" i="122"/>
  <c r="F32" i="122"/>
  <c r="E32" i="122"/>
  <c r="D32" i="122"/>
  <c r="C32" i="122"/>
  <c r="D31" i="122"/>
  <c r="C31" i="122"/>
  <c r="G26" i="122"/>
  <c r="F26" i="122"/>
  <c r="E26" i="122"/>
  <c r="D26" i="122"/>
  <c r="C26" i="122"/>
  <c r="G25" i="122"/>
  <c r="F25" i="122"/>
  <c r="D25" i="122"/>
  <c r="C25" i="122"/>
  <c r="G24" i="122"/>
  <c r="F24" i="122"/>
  <c r="D24" i="122"/>
  <c r="C24" i="122"/>
  <c r="G23" i="122"/>
  <c r="F23" i="122"/>
  <c r="D23" i="122"/>
  <c r="C23" i="122"/>
  <c r="E22" i="122"/>
  <c r="D22" i="122"/>
  <c r="C22" i="122"/>
  <c r="F17" i="122"/>
  <c r="E17" i="122"/>
  <c r="G17" i="122" s="1"/>
  <c r="D17" i="122"/>
  <c r="C17" i="122"/>
  <c r="F16" i="122"/>
  <c r="E16" i="122"/>
  <c r="G16" i="122" s="1"/>
  <c r="D16" i="122"/>
  <c r="C16" i="122"/>
  <c r="F15" i="122"/>
  <c r="E15" i="122"/>
  <c r="G15" i="122" s="1"/>
  <c r="D15" i="122"/>
  <c r="C15" i="122"/>
  <c r="G14" i="122"/>
  <c r="F14" i="122"/>
  <c r="D14" i="122"/>
  <c r="C14" i="122"/>
  <c r="C13" i="122"/>
  <c r="C9" i="122"/>
  <c r="G6" i="122"/>
  <c r="C6" i="122"/>
  <c r="B6" i="122"/>
  <c r="B1" i="122"/>
  <c r="E52" i="121"/>
  <c r="B52" i="121"/>
  <c r="E51" i="121"/>
  <c r="B51" i="121"/>
  <c r="E50" i="121"/>
  <c r="B50" i="121"/>
  <c r="D40" i="121"/>
  <c r="C40" i="121"/>
  <c r="G35" i="121"/>
  <c r="F35" i="121"/>
  <c r="E35" i="121"/>
  <c r="D35" i="121"/>
  <c r="C35" i="121"/>
  <c r="G34" i="121"/>
  <c r="F34" i="121"/>
  <c r="E34" i="121"/>
  <c r="D34" i="121"/>
  <c r="C34" i="121"/>
  <c r="G33" i="121"/>
  <c r="F33" i="121"/>
  <c r="E33" i="121"/>
  <c r="D33" i="121"/>
  <c r="C33" i="121"/>
  <c r="G32" i="121"/>
  <c r="F32" i="121"/>
  <c r="E32" i="121"/>
  <c r="D32" i="121"/>
  <c r="C32" i="121"/>
  <c r="F31" i="121"/>
  <c r="G31" i="121" s="1"/>
  <c r="D31" i="121"/>
  <c r="C31" i="121"/>
  <c r="G26" i="121"/>
  <c r="F26" i="121"/>
  <c r="E26" i="121"/>
  <c r="D26" i="121"/>
  <c r="C26" i="121"/>
  <c r="G25" i="121"/>
  <c r="F25" i="121"/>
  <c r="D25" i="121"/>
  <c r="C25" i="121"/>
  <c r="G24" i="121"/>
  <c r="F24" i="121"/>
  <c r="D24" i="121"/>
  <c r="C24" i="121"/>
  <c r="F23" i="121"/>
  <c r="G23" i="121" s="1"/>
  <c r="D23" i="121"/>
  <c r="C23" i="121"/>
  <c r="E22" i="121"/>
  <c r="D22" i="121"/>
  <c r="C22" i="121"/>
  <c r="F17" i="121"/>
  <c r="E17" i="121"/>
  <c r="G17" i="121" s="1"/>
  <c r="D17" i="121"/>
  <c r="C17" i="121"/>
  <c r="F16" i="121"/>
  <c r="E16" i="121"/>
  <c r="G16" i="121" s="1"/>
  <c r="D16" i="121"/>
  <c r="C16" i="121"/>
  <c r="F15" i="121"/>
  <c r="E15" i="121"/>
  <c r="G15" i="121" s="1"/>
  <c r="D15" i="121"/>
  <c r="C15" i="121"/>
  <c r="G14" i="121"/>
  <c r="F14" i="121"/>
  <c r="D14" i="121"/>
  <c r="C14" i="121"/>
  <c r="G13" i="121"/>
  <c r="F13" i="121"/>
  <c r="D13" i="121"/>
  <c r="C13" i="121"/>
  <c r="C9" i="121"/>
  <c r="G6" i="121"/>
  <c r="C6" i="121"/>
  <c r="B6" i="121"/>
  <c r="B1" i="121"/>
  <c r="E52" i="133"/>
  <c r="B52" i="133"/>
  <c r="E51" i="133"/>
  <c r="B51" i="133"/>
  <c r="E50" i="133"/>
  <c r="B50" i="133"/>
  <c r="D40" i="133"/>
  <c r="C40" i="133"/>
  <c r="G35" i="133"/>
  <c r="F35" i="133"/>
  <c r="E35" i="133"/>
  <c r="D35" i="133"/>
  <c r="C35" i="133"/>
  <c r="G34" i="133"/>
  <c r="F34" i="133"/>
  <c r="E34" i="133"/>
  <c r="D34" i="133"/>
  <c r="C34" i="133"/>
  <c r="G33" i="133"/>
  <c r="F33" i="133"/>
  <c r="E33" i="133"/>
  <c r="D33" i="133"/>
  <c r="C33" i="133"/>
  <c r="G32" i="133"/>
  <c r="F32" i="133"/>
  <c r="E32" i="133"/>
  <c r="D32" i="133"/>
  <c r="C32" i="133"/>
  <c r="G31" i="133"/>
  <c r="F31" i="133"/>
  <c r="D31" i="133"/>
  <c r="C31" i="133"/>
  <c r="G26" i="133"/>
  <c r="F26" i="133"/>
  <c r="E26" i="133"/>
  <c r="D26" i="133"/>
  <c r="C26" i="133"/>
  <c r="G25" i="133"/>
  <c r="F25" i="133"/>
  <c r="D25" i="133"/>
  <c r="C25" i="133"/>
  <c r="G24" i="133"/>
  <c r="F24" i="133"/>
  <c r="D24" i="133"/>
  <c r="C24" i="133"/>
  <c r="F23" i="133"/>
  <c r="G23" i="133" s="1"/>
  <c r="D23" i="133"/>
  <c r="C23" i="133"/>
  <c r="E22" i="133"/>
  <c r="D22" i="133"/>
  <c r="C22" i="133"/>
  <c r="F17" i="133"/>
  <c r="E17" i="133"/>
  <c r="G17" i="133" s="1"/>
  <c r="D17" i="133"/>
  <c r="C17" i="133"/>
  <c r="F16" i="133"/>
  <c r="E16" i="133"/>
  <c r="G16" i="133" s="1"/>
  <c r="D16" i="133"/>
  <c r="C16" i="133"/>
  <c r="F15" i="133"/>
  <c r="E15" i="133"/>
  <c r="G15" i="133" s="1"/>
  <c r="D15" i="133"/>
  <c r="C15" i="133"/>
  <c r="G14" i="133"/>
  <c r="F14" i="133"/>
  <c r="D14" i="133"/>
  <c r="C14" i="133"/>
  <c r="G13" i="133"/>
  <c r="F13" i="133"/>
  <c r="D13" i="133"/>
  <c r="C13" i="133"/>
  <c r="C9" i="133"/>
  <c r="G6" i="133"/>
  <c r="C6" i="133"/>
  <c r="B6" i="133"/>
  <c r="B1" i="133"/>
  <c r="E52" i="103"/>
  <c r="B52" i="103"/>
  <c r="E51" i="103"/>
  <c r="B51" i="103"/>
  <c r="E50" i="103"/>
  <c r="B50" i="103"/>
  <c r="D40" i="103"/>
  <c r="C40" i="103"/>
  <c r="G35" i="103"/>
  <c r="F35" i="103"/>
  <c r="E35" i="103"/>
  <c r="D35" i="103"/>
  <c r="C35" i="103"/>
  <c r="G34" i="103"/>
  <c r="F34" i="103"/>
  <c r="E34" i="103"/>
  <c r="D34" i="103"/>
  <c r="C34" i="103"/>
  <c r="G33" i="103"/>
  <c r="F33" i="103"/>
  <c r="E33" i="103"/>
  <c r="D33" i="103"/>
  <c r="C33" i="103"/>
  <c r="G32" i="103"/>
  <c r="F32" i="103"/>
  <c r="E32" i="103"/>
  <c r="D32" i="103"/>
  <c r="C32" i="103"/>
  <c r="G31" i="103"/>
  <c r="F31" i="103"/>
  <c r="E31" i="103"/>
  <c r="D31" i="103"/>
  <c r="C31" i="103"/>
  <c r="G26" i="103"/>
  <c r="F26" i="103"/>
  <c r="E26" i="103"/>
  <c r="D26" i="103"/>
  <c r="C26" i="103"/>
  <c r="G25" i="103"/>
  <c r="F25" i="103"/>
  <c r="D25" i="103"/>
  <c r="C25" i="103"/>
  <c r="G24" i="103"/>
  <c r="F24" i="103"/>
  <c r="D24" i="103"/>
  <c r="C24" i="103"/>
  <c r="G23" i="103"/>
  <c r="F23" i="103"/>
  <c r="E23" i="103"/>
  <c r="D23" i="103"/>
  <c r="C23" i="103"/>
  <c r="E22" i="103"/>
  <c r="D22" i="103"/>
  <c r="C22" i="103"/>
  <c r="F17" i="103"/>
  <c r="E17" i="103"/>
  <c r="G17" i="103" s="1"/>
  <c r="D17" i="103"/>
  <c r="C17" i="103"/>
  <c r="F16" i="103"/>
  <c r="E16" i="103"/>
  <c r="G16" i="103" s="1"/>
  <c r="D16" i="103"/>
  <c r="C16" i="103"/>
  <c r="F15" i="103"/>
  <c r="G15" i="103" s="1"/>
  <c r="D15" i="103"/>
  <c r="C15" i="103"/>
  <c r="F14" i="103"/>
  <c r="G14" i="103" s="1"/>
  <c r="D14" i="103"/>
  <c r="C14" i="103"/>
  <c r="F13" i="103"/>
  <c r="G13" i="103" s="1"/>
  <c r="D13" i="103"/>
  <c r="C13" i="103"/>
  <c r="G9" i="103"/>
  <c r="C9" i="103"/>
  <c r="G6" i="103"/>
  <c r="C6" i="103"/>
  <c r="B6" i="103"/>
  <c r="B1" i="103"/>
  <c r="E52" i="120"/>
  <c r="B52" i="120"/>
  <c r="E51" i="120"/>
  <c r="B51" i="120"/>
  <c r="E50" i="120"/>
  <c r="B50" i="120"/>
  <c r="D40" i="120"/>
  <c r="C40" i="120"/>
  <c r="G35" i="120"/>
  <c r="F35" i="120"/>
  <c r="E35" i="120"/>
  <c r="D35" i="120"/>
  <c r="C35" i="120"/>
  <c r="G34" i="120"/>
  <c r="F34" i="120"/>
  <c r="E34" i="120"/>
  <c r="D34" i="120"/>
  <c r="C34" i="120"/>
  <c r="G33" i="120"/>
  <c r="F33" i="120"/>
  <c r="E33" i="120"/>
  <c r="D33" i="120"/>
  <c r="C33" i="120"/>
  <c r="G32" i="120"/>
  <c r="F32" i="120"/>
  <c r="E32" i="120"/>
  <c r="D32" i="120"/>
  <c r="C32" i="120"/>
  <c r="F31" i="120"/>
  <c r="G31" i="120" s="1"/>
  <c r="D31" i="120"/>
  <c r="C31" i="120"/>
  <c r="G26" i="120"/>
  <c r="F26" i="120"/>
  <c r="E26" i="120"/>
  <c r="D26" i="120"/>
  <c r="C26" i="120"/>
  <c r="G25" i="120"/>
  <c r="F25" i="120"/>
  <c r="D25" i="120"/>
  <c r="C25" i="120"/>
  <c r="G24" i="120"/>
  <c r="F24" i="120"/>
  <c r="D24" i="120"/>
  <c r="C24" i="120"/>
  <c r="G23" i="120"/>
  <c r="F23" i="120"/>
  <c r="E23" i="120"/>
  <c r="D23" i="120"/>
  <c r="C23" i="120"/>
  <c r="E22" i="120"/>
  <c r="D22" i="120"/>
  <c r="C22" i="120"/>
  <c r="F17" i="120"/>
  <c r="E17" i="120"/>
  <c r="G17" i="120" s="1"/>
  <c r="D17" i="120"/>
  <c r="C17" i="120"/>
  <c r="F16" i="120"/>
  <c r="E16" i="120"/>
  <c r="G16" i="120" s="1"/>
  <c r="D16" i="120"/>
  <c r="C16" i="120"/>
  <c r="F15" i="120"/>
  <c r="E15" i="120"/>
  <c r="G15" i="120" s="1"/>
  <c r="D15" i="120"/>
  <c r="C15" i="120"/>
  <c r="G14" i="120"/>
  <c r="F14" i="120"/>
  <c r="D14" i="120"/>
  <c r="C14" i="120"/>
  <c r="G13" i="120"/>
  <c r="F13" i="120"/>
  <c r="D13" i="120"/>
  <c r="C13" i="120"/>
  <c r="C9" i="120"/>
  <c r="G6" i="120"/>
  <c r="C6" i="120"/>
  <c r="B6" i="120"/>
  <c r="B1" i="120"/>
  <c r="E52" i="143"/>
  <c r="B52" i="143"/>
  <c r="E51" i="143"/>
  <c r="B51" i="143"/>
  <c r="E50" i="143"/>
  <c r="B50" i="143"/>
  <c r="D40" i="143"/>
  <c r="C40" i="143"/>
  <c r="G35" i="143"/>
  <c r="F35" i="143"/>
  <c r="E35" i="143"/>
  <c r="D35" i="143"/>
  <c r="C35" i="143"/>
  <c r="G34" i="143"/>
  <c r="F34" i="143"/>
  <c r="E34" i="143"/>
  <c r="D34" i="143"/>
  <c r="C34" i="143"/>
  <c r="G33" i="143"/>
  <c r="F33" i="143"/>
  <c r="E33" i="143"/>
  <c r="D33" i="143"/>
  <c r="C33" i="143"/>
  <c r="G32" i="143"/>
  <c r="F32" i="143"/>
  <c r="E32" i="143"/>
  <c r="D32" i="143"/>
  <c r="C32" i="143"/>
  <c r="G31" i="143"/>
  <c r="F31" i="143"/>
  <c r="E31" i="143"/>
  <c r="D31" i="143"/>
  <c r="C31" i="143"/>
  <c r="G26" i="143"/>
  <c r="F26" i="143"/>
  <c r="E26" i="143"/>
  <c r="D26" i="143"/>
  <c r="C26" i="143"/>
  <c r="G25" i="143"/>
  <c r="F25" i="143"/>
  <c r="D25" i="143"/>
  <c r="C25" i="143"/>
  <c r="G24" i="143"/>
  <c r="F24" i="143"/>
  <c r="D24" i="143"/>
  <c r="C24" i="143"/>
  <c r="G23" i="143"/>
  <c r="F23" i="143"/>
  <c r="E23" i="143"/>
  <c r="D23" i="143"/>
  <c r="C23" i="143"/>
  <c r="E22" i="143"/>
  <c r="D22" i="143"/>
  <c r="C22" i="143"/>
  <c r="F17" i="143"/>
  <c r="E17" i="143"/>
  <c r="G17" i="143" s="1"/>
  <c r="D17" i="143"/>
  <c r="C17" i="143"/>
  <c r="F16" i="143"/>
  <c r="E16" i="143"/>
  <c r="G16" i="143" s="1"/>
  <c r="D16" i="143"/>
  <c r="C16" i="143"/>
  <c r="F15" i="143"/>
  <c r="E15" i="143"/>
  <c r="G15" i="143" s="1"/>
  <c r="D15" i="143"/>
  <c r="C15" i="143"/>
  <c r="F14" i="143"/>
  <c r="G14" i="143" s="1"/>
  <c r="D14" i="143"/>
  <c r="C14" i="143"/>
  <c r="F13" i="143"/>
  <c r="G13" i="143" s="1"/>
  <c r="D13" i="143"/>
  <c r="C13" i="143"/>
  <c r="C9" i="143"/>
  <c r="G6" i="143"/>
  <c r="C6" i="143"/>
  <c r="B6" i="143"/>
  <c r="B1" i="143"/>
  <c r="E52" i="129"/>
  <c r="B52" i="129"/>
  <c r="E51" i="129"/>
  <c r="B51" i="129"/>
  <c r="E50" i="129"/>
  <c r="B50" i="129"/>
  <c r="D40" i="129"/>
  <c r="C40" i="129"/>
  <c r="G35" i="129"/>
  <c r="F35" i="129"/>
  <c r="E35" i="129"/>
  <c r="D35" i="129"/>
  <c r="C35" i="129"/>
  <c r="G34" i="129"/>
  <c r="F34" i="129"/>
  <c r="E34" i="129"/>
  <c r="D34" i="129"/>
  <c r="C34" i="129"/>
  <c r="G33" i="129"/>
  <c r="F33" i="129"/>
  <c r="E33" i="129"/>
  <c r="D33" i="129"/>
  <c r="C33" i="129"/>
  <c r="G32" i="129"/>
  <c r="F32" i="129"/>
  <c r="E32" i="129"/>
  <c r="D32" i="129"/>
  <c r="C32" i="129"/>
  <c r="G31" i="129"/>
  <c r="F31" i="129"/>
  <c r="E31" i="129"/>
  <c r="D31" i="129"/>
  <c r="C31" i="129"/>
  <c r="G26" i="129"/>
  <c r="F26" i="129"/>
  <c r="E26" i="129"/>
  <c r="D26" i="129"/>
  <c r="C26" i="129"/>
  <c r="G25" i="129"/>
  <c r="F25" i="129"/>
  <c r="D25" i="129"/>
  <c r="C25" i="129"/>
  <c r="G24" i="129"/>
  <c r="F24" i="129"/>
  <c r="D24" i="129"/>
  <c r="C24" i="129"/>
  <c r="G23" i="129"/>
  <c r="F23" i="129"/>
  <c r="E23" i="129"/>
  <c r="D23" i="129"/>
  <c r="C23" i="129"/>
  <c r="E22" i="129"/>
  <c r="D22" i="129"/>
  <c r="C22" i="129"/>
  <c r="F17" i="129"/>
  <c r="E17" i="129"/>
  <c r="G17" i="129" s="1"/>
  <c r="D17" i="129"/>
  <c r="C17" i="129"/>
  <c r="F16" i="129"/>
  <c r="E16" i="129"/>
  <c r="G16" i="129" s="1"/>
  <c r="D16" i="129"/>
  <c r="C16" i="129"/>
  <c r="F15" i="129"/>
  <c r="E15" i="129"/>
  <c r="G15" i="129" s="1"/>
  <c r="D15" i="129"/>
  <c r="C15" i="129"/>
  <c r="F14" i="129"/>
  <c r="G14" i="129" s="1"/>
  <c r="D14" i="129"/>
  <c r="C14" i="129"/>
  <c r="F13" i="129"/>
  <c r="G13" i="129" s="1"/>
  <c r="D13" i="129"/>
  <c r="C13" i="129"/>
  <c r="C9" i="129"/>
  <c r="G6" i="129"/>
  <c r="C6" i="129"/>
  <c r="B6" i="129"/>
  <c r="B1" i="129"/>
  <c r="E52" i="119"/>
  <c r="B52" i="119"/>
  <c r="E51" i="119"/>
  <c r="B51" i="119"/>
  <c r="E50" i="119"/>
  <c r="B50" i="119"/>
  <c r="D40" i="119"/>
  <c r="C40" i="119"/>
  <c r="G35" i="119"/>
  <c r="F35" i="119"/>
  <c r="E35" i="119"/>
  <c r="D35" i="119"/>
  <c r="C35" i="119"/>
  <c r="G34" i="119"/>
  <c r="F34" i="119"/>
  <c r="E34" i="119"/>
  <c r="D34" i="119"/>
  <c r="C34" i="119"/>
  <c r="G33" i="119"/>
  <c r="F33" i="119"/>
  <c r="E33" i="119"/>
  <c r="D33" i="119"/>
  <c r="C33" i="119"/>
  <c r="G32" i="119"/>
  <c r="F32" i="119"/>
  <c r="E32" i="119"/>
  <c r="D32" i="119"/>
  <c r="C32" i="119"/>
  <c r="G31" i="119"/>
  <c r="F31" i="119"/>
  <c r="E31" i="119"/>
  <c r="D31" i="119"/>
  <c r="C31" i="119"/>
  <c r="G26" i="119"/>
  <c r="F26" i="119"/>
  <c r="E26" i="119"/>
  <c r="D26" i="119"/>
  <c r="C26" i="119"/>
  <c r="G25" i="119"/>
  <c r="F25" i="119"/>
  <c r="D25" i="119"/>
  <c r="C25" i="119"/>
  <c r="G24" i="119"/>
  <c r="F24" i="119"/>
  <c r="D24" i="119"/>
  <c r="C24" i="119"/>
  <c r="G23" i="119"/>
  <c r="F23" i="119"/>
  <c r="E23" i="119"/>
  <c r="D23" i="119"/>
  <c r="C23" i="119"/>
  <c r="E22" i="119"/>
  <c r="D22" i="119"/>
  <c r="C22" i="119"/>
  <c r="F17" i="119"/>
  <c r="E17" i="119"/>
  <c r="G17" i="119" s="1"/>
  <c r="D17" i="119"/>
  <c r="C17" i="119"/>
  <c r="F16" i="119"/>
  <c r="E16" i="119"/>
  <c r="G16" i="119" s="1"/>
  <c r="D16" i="119"/>
  <c r="C16" i="119"/>
  <c r="F15" i="119"/>
  <c r="E15" i="119"/>
  <c r="G15" i="119" s="1"/>
  <c r="D15" i="119"/>
  <c r="C15" i="119"/>
  <c r="F14" i="119"/>
  <c r="G14" i="119" s="1"/>
  <c r="D14" i="119"/>
  <c r="C14" i="119"/>
  <c r="F13" i="119"/>
  <c r="G13" i="119" s="1"/>
  <c r="D13" i="119"/>
  <c r="C13" i="119"/>
  <c r="C9" i="119"/>
  <c r="G6" i="119"/>
  <c r="C6" i="119"/>
  <c r="B6" i="119"/>
  <c r="B1" i="119"/>
  <c r="E52" i="102"/>
  <c r="B52" i="102"/>
  <c r="E51" i="102"/>
  <c r="B51" i="102"/>
  <c r="E50" i="102"/>
  <c r="B50" i="102"/>
  <c r="D40" i="102"/>
  <c r="C40" i="102"/>
  <c r="G35" i="102"/>
  <c r="F35" i="102"/>
  <c r="E35" i="102"/>
  <c r="D35" i="102"/>
  <c r="C35" i="102"/>
  <c r="G34" i="102"/>
  <c r="F34" i="102"/>
  <c r="E34" i="102"/>
  <c r="D34" i="102"/>
  <c r="C34" i="102"/>
  <c r="G33" i="102"/>
  <c r="F33" i="102"/>
  <c r="E33" i="102"/>
  <c r="D33" i="102"/>
  <c r="C33" i="102"/>
  <c r="G32" i="102"/>
  <c r="F32" i="102"/>
  <c r="E32" i="102"/>
  <c r="D32" i="102"/>
  <c r="C32" i="102"/>
  <c r="G31" i="102"/>
  <c r="F31" i="102"/>
  <c r="E31" i="102"/>
  <c r="D31" i="102"/>
  <c r="C31" i="102"/>
  <c r="G26" i="102"/>
  <c r="F26" i="102"/>
  <c r="E26" i="102"/>
  <c r="D26" i="102"/>
  <c r="C26" i="102"/>
  <c r="G25" i="102"/>
  <c r="F25" i="102"/>
  <c r="D25" i="102"/>
  <c r="C25" i="102"/>
  <c r="G24" i="102"/>
  <c r="F24" i="102"/>
  <c r="D24" i="102"/>
  <c r="C24" i="102"/>
  <c r="G23" i="102"/>
  <c r="F23" i="102"/>
  <c r="E23" i="102"/>
  <c r="D23" i="102"/>
  <c r="C23" i="102"/>
  <c r="E22" i="102"/>
  <c r="D22" i="102"/>
  <c r="C22" i="102"/>
  <c r="F17" i="102"/>
  <c r="E17" i="102"/>
  <c r="G17" i="102" s="1"/>
  <c r="D17" i="102"/>
  <c r="C17" i="102"/>
  <c r="F16" i="102"/>
  <c r="E16" i="102"/>
  <c r="G16" i="102" s="1"/>
  <c r="D16" i="102"/>
  <c r="C16" i="102"/>
  <c r="F15" i="102"/>
  <c r="E15" i="102"/>
  <c r="G15" i="102" s="1"/>
  <c r="D15" i="102"/>
  <c r="C15" i="102"/>
  <c r="F14" i="102"/>
  <c r="G14" i="102" s="1"/>
  <c r="D14" i="102"/>
  <c r="C14" i="102"/>
  <c r="F13" i="102"/>
  <c r="G13" i="102" s="1"/>
  <c r="D13" i="102"/>
  <c r="C13" i="102"/>
  <c r="C9" i="102"/>
  <c r="G6" i="102"/>
  <c r="C6" i="102"/>
  <c r="B6" i="102"/>
  <c r="B1" i="102"/>
  <c r="E52" i="117"/>
  <c r="B52" i="117"/>
  <c r="E51" i="117"/>
  <c r="B51" i="117"/>
  <c r="E50" i="117"/>
  <c r="B50" i="117"/>
  <c r="D40" i="117"/>
  <c r="C40" i="117"/>
  <c r="G35" i="117"/>
  <c r="F35" i="117"/>
  <c r="E35" i="117"/>
  <c r="D35" i="117"/>
  <c r="C35" i="117"/>
  <c r="G34" i="117"/>
  <c r="F34" i="117"/>
  <c r="E34" i="117"/>
  <c r="D34" i="117"/>
  <c r="C34" i="117"/>
  <c r="G33" i="117"/>
  <c r="F33" i="117"/>
  <c r="E33" i="117"/>
  <c r="D33" i="117"/>
  <c r="C33" i="117"/>
  <c r="G32" i="117"/>
  <c r="F32" i="117"/>
  <c r="E32" i="117"/>
  <c r="D32" i="117"/>
  <c r="C32" i="117"/>
  <c r="G31" i="117"/>
  <c r="F31" i="117"/>
  <c r="D31" i="117"/>
  <c r="C31" i="117"/>
  <c r="G26" i="117"/>
  <c r="F26" i="117"/>
  <c r="E26" i="117"/>
  <c r="D26" i="117"/>
  <c r="C26" i="117"/>
  <c r="G25" i="117"/>
  <c r="F25" i="117"/>
  <c r="D25" i="117"/>
  <c r="C25" i="117"/>
  <c r="G24" i="117"/>
  <c r="F24" i="117"/>
  <c r="D24" i="117"/>
  <c r="C24" i="117"/>
  <c r="G23" i="117"/>
  <c r="F23" i="117"/>
  <c r="D23" i="117"/>
  <c r="C23" i="117"/>
  <c r="E22" i="117"/>
  <c r="D22" i="117"/>
  <c r="C22" i="117"/>
  <c r="F17" i="117"/>
  <c r="E17" i="117"/>
  <c r="G17" i="117" s="1"/>
  <c r="D17" i="117"/>
  <c r="C17" i="117"/>
  <c r="F16" i="117"/>
  <c r="E16" i="117"/>
  <c r="G16" i="117" s="1"/>
  <c r="D16" i="117"/>
  <c r="C16" i="117"/>
  <c r="F15" i="117"/>
  <c r="E15" i="117"/>
  <c r="G15" i="117" s="1"/>
  <c r="D15" i="117"/>
  <c r="C15" i="117"/>
  <c r="F14" i="117"/>
  <c r="E14" i="117"/>
  <c r="G14" i="117" s="1"/>
  <c r="D14" i="117"/>
  <c r="C14" i="117"/>
  <c r="F13" i="117"/>
  <c r="G13" i="117" s="1"/>
  <c r="D13" i="117"/>
  <c r="C13" i="117"/>
  <c r="C9" i="117"/>
  <c r="G6" i="117"/>
  <c r="C6" i="117"/>
  <c r="B6" i="117"/>
  <c r="B1" i="117"/>
  <c r="E52" i="116"/>
  <c r="B52" i="116"/>
  <c r="E51" i="116"/>
  <c r="B51" i="116"/>
  <c r="E50" i="116"/>
  <c r="B50" i="116"/>
  <c r="D40" i="116"/>
  <c r="C40" i="116"/>
  <c r="G35" i="116"/>
  <c r="F35" i="116"/>
  <c r="E35" i="116"/>
  <c r="D35" i="116"/>
  <c r="C35" i="116"/>
  <c r="G34" i="116"/>
  <c r="F34" i="116"/>
  <c r="E34" i="116"/>
  <c r="D34" i="116"/>
  <c r="C34" i="116"/>
  <c r="G33" i="116"/>
  <c r="F33" i="116"/>
  <c r="E33" i="116"/>
  <c r="D33" i="116"/>
  <c r="C33" i="116"/>
  <c r="G32" i="116"/>
  <c r="F32" i="116"/>
  <c r="E32" i="116"/>
  <c r="D32" i="116"/>
  <c r="C32" i="116"/>
  <c r="G31" i="116"/>
  <c r="F31" i="116"/>
  <c r="D31" i="116"/>
  <c r="C31" i="116"/>
  <c r="G26" i="116"/>
  <c r="F26" i="116"/>
  <c r="E26" i="116"/>
  <c r="D26" i="116"/>
  <c r="C26" i="116"/>
  <c r="G25" i="116"/>
  <c r="F25" i="116"/>
  <c r="D25" i="116"/>
  <c r="C25" i="116"/>
  <c r="G24" i="116"/>
  <c r="F24" i="116"/>
  <c r="D24" i="116"/>
  <c r="C24" i="116"/>
  <c r="G23" i="116"/>
  <c r="F23" i="116"/>
  <c r="D23" i="116"/>
  <c r="C23" i="116"/>
  <c r="E22" i="116"/>
  <c r="D22" i="116"/>
  <c r="C22" i="116"/>
  <c r="F17" i="116"/>
  <c r="E17" i="116"/>
  <c r="G17" i="116" s="1"/>
  <c r="D17" i="116"/>
  <c r="C17" i="116"/>
  <c r="F16" i="116"/>
  <c r="E16" i="116"/>
  <c r="G16" i="116" s="1"/>
  <c r="D16" i="116"/>
  <c r="C16" i="116"/>
  <c r="F15" i="116"/>
  <c r="E15" i="116"/>
  <c r="G15" i="116" s="1"/>
  <c r="D15" i="116"/>
  <c r="C15" i="116"/>
  <c r="F14" i="116"/>
  <c r="E14" i="116"/>
  <c r="G14" i="116" s="1"/>
  <c r="D14" i="116"/>
  <c r="C14" i="116"/>
  <c r="F13" i="116"/>
  <c r="G13" i="116" s="1"/>
  <c r="D13" i="116"/>
  <c r="C13" i="116"/>
  <c r="C9" i="116"/>
  <c r="G6" i="116"/>
  <c r="C6" i="116"/>
  <c r="B6" i="116"/>
  <c r="B1" i="116"/>
  <c r="E52" i="115"/>
  <c r="B52" i="115"/>
  <c r="E51" i="115"/>
  <c r="B51" i="115"/>
  <c r="E50" i="115"/>
  <c r="B50" i="115"/>
  <c r="D40" i="115"/>
  <c r="C40" i="115"/>
  <c r="G35" i="115"/>
  <c r="F35" i="115"/>
  <c r="E35" i="115"/>
  <c r="D35" i="115"/>
  <c r="C35" i="115"/>
  <c r="G34" i="115"/>
  <c r="F34" i="115"/>
  <c r="E34" i="115"/>
  <c r="D34" i="115"/>
  <c r="C34" i="115"/>
  <c r="G33" i="115"/>
  <c r="F33" i="115"/>
  <c r="E33" i="115"/>
  <c r="D33" i="115"/>
  <c r="C33" i="115"/>
  <c r="G32" i="115"/>
  <c r="F32" i="115"/>
  <c r="E32" i="115"/>
  <c r="D32" i="115"/>
  <c r="C32" i="115"/>
  <c r="F31" i="115"/>
  <c r="G31" i="115" s="1"/>
  <c r="D31" i="115"/>
  <c r="G26" i="115"/>
  <c r="F26" i="115"/>
  <c r="E26" i="115"/>
  <c r="D26" i="115"/>
  <c r="C26" i="115"/>
  <c r="G25" i="115"/>
  <c r="F25" i="115"/>
  <c r="D25" i="115"/>
  <c r="C25" i="115"/>
  <c r="G24" i="115"/>
  <c r="F24" i="115"/>
  <c r="D24" i="115"/>
  <c r="C24" i="115"/>
  <c r="F23" i="115"/>
  <c r="G23" i="115" s="1"/>
  <c r="D23" i="115"/>
  <c r="C23" i="115"/>
  <c r="E22" i="115"/>
  <c r="D22" i="115"/>
  <c r="C22" i="115"/>
  <c r="F17" i="115"/>
  <c r="E17" i="115"/>
  <c r="G17" i="115" s="1"/>
  <c r="D17" i="115"/>
  <c r="C17" i="115"/>
  <c r="F16" i="115"/>
  <c r="E16" i="115"/>
  <c r="G16" i="115" s="1"/>
  <c r="D16" i="115"/>
  <c r="C16" i="115"/>
  <c r="F15" i="115"/>
  <c r="E15" i="115"/>
  <c r="G15" i="115" s="1"/>
  <c r="D15" i="115"/>
  <c r="C15" i="115"/>
  <c r="F14" i="115"/>
  <c r="E14" i="115"/>
  <c r="G14" i="115" s="1"/>
  <c r="D14" i="115"/>
  <c r="C14" i="115"/>
  <c r="F13" i="115"/>
  <c r="G13" i="115" s="1"/>
  <c r="D13" i="115"/>
  <c r="C13" i="115"/>
  <c r="C9" i="115"/>
  <c r="G6" i="115"/>
  <c r="C6" i="115"/>
  <c r="B6" i="115"/>
  <c r="B1" i="115"/>
  <c r="E52" i="126"/>
  <c r="B52" i="126"/>
  <c r="E51" i="126"/>
  <c r="B51" i="126"/>
  <c r="E50" i="126"/>
  <c r="B50" i="126"/>
  <c r="D40" i="126"/>
  <c r="C40" i="126"/>
  <c r="G35" i="126"/>
  <c r="F35" i="126"/>
  <c r="E35" i="126"/>
  <c r="D35" i="126"/>
  <c r="C35" i="126"/>
  <c r="G34" i="126"/>
  <c r="F34" i="126"/>
  <c r="E34" i="126"/>
  <c r="D34" i="126"/>
  <c r="C34" i="126"/>
  <c r="G33" i="126"/>
  <c r="F33" i="126"/>
  <c r="E33" i="126"/>
  <c r="D33" i="126"/>
  <c r="C33" i="126"/>
  <c r="G32" i="126"/>
  <c r="F32" i="126"/>
  <c r="E32" i="126"/>
  <c r="D32" i="126"/>
  <c r="C32" i="126"/>
  <c r="G31" i="126"/>
  <c r="F31" i="126"/>
  <c r="E31" i="126"/>
  <c r="D31" i="126"/>
  <c r="C31" i="126"/>
  <c r="G26" i="126"/>
  <c r="F26" i="126"/>
  <c r="E26" i="126"/>
  <c r="D26" i="126"/>
  <c r="C26" i="126"/>
  <c r="G25" i="126"/>
  <c r="F25" i="126"/>
  <c r="D25" i="126"/>
  <c r="C25" i="126"/>
  <c r="G24" i="126"/>
  <c r="F24" i="126"/>
  <c r="D24" i="126"/>
  <c r="C24" i="126"/>
  <c r="F23" i="126"/>
  <c r="G23" i="126" s="1"/>
  <c r="D23" i="126"/>
  <c r="C23" i="126"/>
  <c r="E22" i="126"/>
  <c r="D22" i="126"/>
  <c r="C22" i="126"/>
  <c r="F17" i="126"/>
  <c r="E17" i="126"/>
  <c r="G17" i="126" s="1"/>
  <c r="D17" i="126"/>
  <c r="C17" i="126"/>
  <c r="F16" i="126"/>
  <c r="E16" i="126"/>
  <c r="G16" i="126" s="1"/>
  <c r="D16" i="126"/>
  <c r="C16" i="126"/>
  <c r="F15" i="126"/>
  <c r="E15" i="126"/>
  <c r="G15" i="126" s="1"/>
  <c r="D15" i="126"/>
  <c r="C15" i="126"/>
  <c r="C14" i="126"/>
  <c r="G13" i="126"/>
  <c r="F13" i="126"/>
  <c r="D13" i="126"/>
  <c r="C13" i="126"/>
  <c r="C9" i="126"/>
  <c r="G6" i="126"/>
  <c r="C6" i="126"/>
  <c r="B6" i="126"/>
  <c r="B1" i="126"/>
  <c r="E52" i="125"/>
  <c r="B52" i="125"/>
  <c r="E51" i="125"/>
  <c r="B51" i="125"/>
  <c r="E50" i="125"/>
  <c r="B50" i="125"/>
  <c r="D40" i="125"/>
  <c r="C40" i="125"/>
  <c r="G35" i="125"/>
  <c r="F35" i="125"/>
  <c r="E35" i="125"/>
  <c r="D35" i="125"/>
  <c r="C35" i="125"/>
  <c r="G34" i="125"/>
  <c r="F34" i="125"/>
  <c r="E34" i="125"/>
  <c r="D34" i="125"/>
  <c r="C34" i="125"/>
  <c r="G33" i="125"/>
  <c r="F33" i="125"/>
  <c r="E33" i="125"/>
  <c r="D33" i="125"/>
  <c r="C33" i="125"/>
  <c r="G32" i="125"/>
  <c r="F32" i="125"/>
  <c r="E32" i="125"/>
  <c r="D32" i="125"/>
  <c r="C32" i="125"/>
  <c r="G31" i="125"/>
  <c r="F31" i="125"/>
  <c r="E31" i="125"/>
  <c r="D31" i="125"/>
  <c r="C31" i="125"/>
  <c r="G26" i="125"/>
  <c r="F26" i="125"/>
  <c r="E26" i="125"/>
  <c r="D26" i="125"/>
  <c r="C26" i="125"/>
  <c r="G25" i="125"/>
  <c r="F25" i="125"/>
  <c r="D25" i="125"/>
  <c r="C25" i="125"/>
  <c r="G24" i="125"/>
  <c r="F24" i="125"/>
  <c r="D24" i="125"/>
  <c r="C24" i="125"/>
  <c r="F23" i="125"/>
  <c r="G23" i="125" s="1"/>
  <c r="D23" i="125"/>
  <c r="C23" i="125"/>
  <c r="E22" i="125"/>
  <c r="D22" i="125"/>
  <c r="C22" i="125"/>
  <c r="F17" i="125"/>
  <c r="E17" i="125"/>
  <c r="G17" i="125" s="1"/>
  <c r="D17" i="125"/>
  <c r="C17" i="125"/>
  <c r="F16" i="125"/>
  <c r="E16" i="125"/>
  <c r="G16" i="125" s="1"/>
  <c r="D16" i="125"/>
  <c r="C16" i="125"/>
  <c r="F15" i="125"/>
  <c r="E15" i="125"/>
  <c r="G15" i="125" s="1"/>
  <c r="D15" i="125"/>
  <c r="C15" i="125"/>
  <c r="C14" i="125"/>
  <c r="F13" i="125"/>
  <c r="G13" i="125" s="1"/>
  <c r="D13" i="125"/>
  <c r="C13" i="125"/>
  <c r="C9" i="125"/>
  <c r="G6" i="125"/>
  <c r="C6" i="125"/>
  <c r="B6" i="125"/>
  <c r="B1" i="125"/>
  <c r="E52" i="140"/>
  <c r="B52" i="140"/>
  <c r="E51" i="140"/>
  <c r="B51" i="140"/>
  <c r="E50" i="140"/>
  <c r="B50" i="140"/>
  <c r="D40" i="140"/>
  <c r="C40" i="140"/>
  <c r="G35" i="140"/>
  <c r="F35" i="140"/>
  <c r="E35" i="140"/>
  <c r="D35" i="140"/>
  <c r="C35" i="140"/>
  <c r="G34" i="140"/>
  <c r="F34" i="140"/>
  <c r="E34" i="140"/>
  <c r="D34" i="140"/>
  <c r="C34" i="140"/>
  <c r="G33" i="140"/>
  <c r="F33" i="140"/>
  <c r="E33" i="140"/>
  <c r="D33" i="140"/>
  <c r="C33" i="140"/>
  <c r="G32" i="140"/>
  <c r="F32" i="140"/>
  <c r="E32" i="140"/>
  <c r="D32" i="140"/>
  <c r="C32" i="140"/>
  <c r="G31" i="140"/>
  <c r="F31" i="140"/>
  <c r="E31" i="140"/>
  <c r="D31" i="140"/>
  <c r="C31" i="140"/>
  <c r="G26" i="140"/>
  <c r="F26" i="140"/>
  <c r="E26" i="140"/>
  <c r="D26" i="140"/>
  <c r="C26" i="140"/>
  <c r="G25" i="140"/>
  <c r="F25" i="140"/>
  <c r="D25" i="140"/>
  <c r="C25" i="140"/>
  <c r="G24" i="140"/>
  <c r="F24" i="140"/>
  <c r="D24" i="140"/>
  <c r="C24" i="140"/>
  <c r="G23" i="140"/>
  <c r="F23" i="140"/>
  <c r="E23" i="140"/>
  <c r="D23" i="140"/>
  <c r="C23" i="140"/>
  <c r="E22" i="140"/>
  <c r="D22" i="140"/>
  <c r="C22" i="140"/>
  <c r="F17" i="140"/>
  <c r="E17" i="140"/>
  <c r="G17" i="140" s="1"/>
  <c r="D17" i="140"/>
  <c r="C17" i="140"/>
  <c r="F16" i="140"/>
  <c r="E16" i="140"/>
  <c r="G16" i="140" s="1"/>
  <c r="D16" i="140"/>
  <c r="C16" i="140"/>
  <c r="F15" i="140"/>
  <c r="G15" i="140" s="1"/>
  <c r="D15" i="140"/>
  <c r="C15" i="140"/>
  <c r="F14" i="140"/>
  <c r="G14" i="140" s="1"/>
  <c r="D14" i="140"/>
  <c r="C14" i="140"/>
  <c r="F13" i="140"/>
  <c r="G13" i="140" s="1"/>
  <c r="D13" i="140"/>
  <c r="C13" i="140"/>
  <c r="C9" i="140"/>
  <c r="G6" i="140"/>
  <c r="C6" i="140"/>
  <c r="B6" i="140"/>
  <c r="B1" i="140"/>
  <c r="E52" i="139"/>
  <c r="B52" i="139"/>
  <c r="E51" i="139"/>
  <c r="B51" i="139"/>
  <c r="E50" i="139"/>
  <c r="B50" i="139"/>
  <c r="D40" i="139"/>
  <c r="C40" i="139"/>
  <c r="G35" i="139"/>
  <c r="F35" i="139"/>
  <c r="E35" i="139"/>
  <c r="D35" i="139"/>
  <c r="C35" i="139"/>
  <c r="G34" i="139"/>
  <c r="F34" i="139"/>
  <c r="E34" i="139"/>
  <c r="D34" i="139"/>
  <c r="C34" i="139"/>
  <c r="G33" i="139"/>
  <c r="F33" i="139"/>
  <c r="E33" i="139"/>
  <c r="D33" i="139"/>
  <c r="C33" i="139"/>
  <c r="G32" i="139"/>
  <c r="F32" i="139"/>
  <c r="E32" i="139"/>
  <c r="D32" i="139"/>
  <c r="C32" i="139"/>
  <c r="G31" i="139"/>
  <c r="F31" i="139"/>
  <c r="E31" i="139"/>
  <c r="D31" i="139"/>
  <c r="C31" i="139"/>
  <c r="G26" i="139"/>
  <c r="F26" i="139"/>
  <c r="E26" i="139"/>
  <c r="D26" i="139"/>
  <c r="C26" i="139"/>
  <c r="G25" i="139"/>
  <c r="F25" i="139"/>
  <c r="D25" i="139"/>
  <c r="C25" i="139"/>
  <c r="G24" i="139"/>
  <c r="F24" i="139"/>
  <c r="D24" i="139"/>
  <c r="C24" i="139"/>
  <c r="G23" i="139"/>
  <c r="F23" i="139"/>
  <c r="E23" i="139"/>
  <c r="D23" i="139"/>
  <c r="C23" i="139"/>
  <c r="E22" i="139"/>
  <c r="D22" i="139"/>
  <c r="C22" i="139"/>
  <c r="F17" i="139"/>
  <c r="E17" i="139"/>
  <c r="G17" i="139" s="1"/>
  <c r="D17" i="139"/>
  <c r="C17" i="139"/>
  <c r="F16" i="139"/>
  <c r="E16" i="139"/>
  <c r="G16" i="139" s="1"/>
  <c r="D16" i="139"/>
  <c r="C16" i="139"/>
  <c r="F15" i="139"/>
  <c r="E15" i="139"/>
  <c r="G15" i="139" s="1"/>
  <c r="D15" i="139"/>
  <c r="C15" i="139"/>
  <c r="F14" i="139"/>
  <c r="G14" i="139" s="1"/>
  <c r="D14" i="139"/>
  <c r="C14" i="139"/>
  <c r="F13" i="139"/>
  <c r="G13" i="139" s="1"/>
  <c r="D13" i="139"/>
  <c r="C13" i="139"/>
  <c r="C9" i="139"/>
  <c r="G6" i="139"/>
  <c r="C6" i="139"/>
  <c r="B6" i="139"/>
  <c r="B1" i="139"/>
  <c r="E52" i="138"/>
  <c r="B52" i="138"/>
  <c r="E51" i="138"/>
  <c r="B51" i="138"/>
  <c r="E50" i="138"/>
  <c r="B50" i="138"/>
  <c r="D40" i="138"/>
  <c r="C40" i="138"/>
  <c r="G35" i="138"/>
  <c r="F35" i="138"/>
  <c r="E35" i="138"/>
  <c r="D35" i="138"/>
  <c r="C35" i="138"/>
  <c r="G34" i="138"/>
  <c r="F34" i="138"/>
  <c r="E34" i="138"/>
  <c r="D34" i="138"/>
  <c r="C34" i="138"/>
  <c r="G33" i="138"/>
  <c r="F33" i="138"/>
  <c r="E33" i="138"/>
  <c r="D33" i="138"/>
  <c r="C33" i="138"/>
  <c r="G32" i="138"/>
  <c r="F32" i="138"/>
  <c r="E32" i="138"/>
  <c r="D32" i="138"/>
  <c r="C32" i="138"/>
  <c r="G31" i="138"/>
  <c r="F31" i="138"/>
  <c r="E31" i="138"/>
  <c r="D31" i="138"/>
  <c r="C31" i="138"/>
  <c r="G26" i="138"/>
  <c r="F26" i="138"/>
  <c r="E26" i="138"/>
  <c r="D26" i="138"/>
  <c r="C26" i="138"/>
  <c r="G25" i="138"/>
  <c r="F25" i="138"/>
  <c r="D25" i="138"/>
  <c r="C25" i="138"/>
  <c r="G24" i="138"/>
  <c r="F24" i="138"/>
  <c r="D24" i="138"/>
  <c r="C24" i="138"/>
  <c r="G23" i="138"/>
  <c r="F23" i="138"/>
  <c r="E23" i="138"/>
  <c r="D23" i="138"/>
  <c r="C23" i="138"/>
  <c r="E22" i="138"/>
  <c r="D22" i="138"/>
  <c r="C22" i="138"/>
  <c r="F17" i="138"/>
  <c r="E17" i="138"/>
  <c r="G17" i="138" s="1"/>
  <c r="D17" i="138"/>
  <c r="C17" i="138"/>
  <c r="F16" i="138"/>
  <c r="E16" i="138"/>
  <c r="G16" i="138" s="1"/>
  <c r="D16" i="138"/>
  <c r="C16" i="138"/>
  <c r="F15" i="138"/>
  <c r="E15" i="138"/>
  <c r="G15" i="138" s="1"/>
  <c r="D15" i="138"/>
  <c r="C15" i="138"/>
  <c r="F14" i="138"/>
  <c r="E14" i="138"/>
  <c r="G14" i="138" s="1"/>
  <c r="D14" i="138"/>
  <c r="C14" i="138"/>
  <c r="E13" i="138"/>
  <c r="D13" i="138"/>
  <c r="C13" i="138"/>
  <c r="C9" i="138"/>
  <c r="G6" i="138"/>
  <c r="C6" i="138"/>
  <c r="B6" i="138"/>
  <c r="B1" i="138"/>
  <c r="G37" i="92"/>
  <c r="P13" i="93" s="1"/>
  <c r="C21" i="92"/>
  <c r="C18" i="92"/>
  <c r="H13" i="92"/>
  <c r="G13" i="92"/>
  <c r="F13" i="92"/>
  <c r="B11" i="92"/>
  <c r="F13" i="138"/>
  <c r="A5" i="315"/>
  <c r="A3" i="315"/>
  <c r="D40" i="181"/>
  <c r="C40" i="181"/>
  <c r="G35" i="181"/>
  <c r="F35" i="181"/>
  <c r="E35" i="181"/>
  <c r="D35" i="181"/>
  <c r="C35" i="181"/>
  <c r="G34" i="181"/>
  <c r="F34" i="181"/>
  <c r="E34" i="181"/>
  <c r="D34" i="181"/>
  <c r="C34" i="181"/>
  <c r="G33" i="181"/>
  <c r="F33" i="181"/>
  <c r="E33" i="181"/>
  <c r="D33" i="181"/>
  <c r="C33" i="181"/>
  <c r="G32" i="181"/>
  <c r="F32" i="181"/>
  <c r="E32" i="181"/>
  <c r="D32" i="181"/>
  <c r="C32" i="181"/>
  <c r="G27" i="181"/>
  <c r="F27" i="181"/>
  <c r="E27" i="181"/>
  <c r="D27" i="181"/>
  <c r="C27" i="181"/>
  <c r="C18" i="181"/>
  <c r="D16" i="181"/>
  <c r="G33" i="180"/>
  <c r="F33" i="180"/>
  <c r="E33" i="180"/>
  <c r="D33" i="180"/>
  <c r="C33" i="180"/>
  <c r="G32" i="180"/>
  <c r="F32" i="180"/>
  <c r="E32" i="180"/>
  <c r="D32" i="180"/>
  <c r="C32" i="180"/>
  <c r="G31" i="180"/>
  <c r="F31" i="180"/>
  <c r="E31" i="180"/>
  <c r="D31" i="180"/>
  <c r="C31" i="180"/>
  <c r="G25" i="180"/>
  <c r="F25" i="180"/>
  <c r="E25" i="180"/>
  <c r="D25" i="180"/>
  <c r="C25" i="180"/>
  <c r="G24" i="180"/>
  <c r="F24" i="180"/>
  <c r="D24" i="180"/>
  <c r="C24" i="180"/>
  <c r="D23" i="180"/>
  <c r="G36" i="185"/>
  <c r="F36" i="185"/>
  <c r="E36" i="185"/>
  <c r="D36" i="185"/>
  <c r="C36" i="185"/>
  <c r="G35" i="185"/>
  <c r="F35" i="185"/>
  <c r="E35" i="185"/>
  <c r="D35" i="185"/>
  <c r="C35" i="185"/>
  <c r="G34" i="185"/>
  <c r="F34" i="185"/>
  <c r="E34" i="185"/>
  <c r="D34" i="185"/>
  <c r="C34" i="185"/>
  <c r="G33" i="185"/>
  <c r="F33" i="185"/>
  <c r="E33" i="185"/>
  <c r="D33" i="185"/>
  <c r="C33" i="185"/>
  <c r="G27" i="185"/>
  <c r="F27" i="185"/>
  <c r="E27" i="185"/>
  <c r="D27" i="185"/>
  <c r="C27" i="185"/>
  <c r="G26" i="185"/>
  <c r="F26" i="185"/>
  <c r="D26" i="185"/>
  <c r="C26" i="185"/>
  <c r="G25" i="185"/>
  <c r="F25" i="185"/>
  <c r="D25" i="185"/>
  <c r="C25" i="185"/>
  <c r="G36" i="165"/>
  <c r="G17" i="206"/>
  <c r="G36" i="166"/>
  <c r="G18" i="166"/>
  <c r="A175" i="100"/>
  <c r="O170" i="100"/>
  <c r="O169" i="100"/>
  <c r="O168" i="100"/>
  <c r="O167" i="100"/>
  <c r="O135" i="100"/>
  <c r="O130" i="100"/>
  <c r="O129" i="100"/>
  <c r="O128" i="100"/>
  <c r="O127" i="100"/>
  <c r="F95" i="100"/>
  <c r="A95" i="100"/>
  <c r="O94" i="100"/>
  <c r="F94" i="100"/>
  <c r="A94" i="100"/>
  <c r="O89" i="100"/>
  <c r="O88" i="100"/>
  <c r="O87" i="100"/>
  <c r="O86" i="100"/>
  <c r="J79" i="100"/>
  <c r="J160" i="100" s="1"/>
  <c r="J197" i="100" s="1"/>
  <c r="O55" i="100"/>
  <c r="F55" i="100"/>
  <c r="O50" i="100"/>
  <c r="O49" i="100"/>
  <c r="O48" i="100"/>
  <c r="O47" i="100"/>
  <c r="N32" i="93" l="1"/>
  <c r="P32" i="93" s="1"/>
  <c r="N25" i="93"/>
  <c r="P25" i="93" s="1"/>
  <c r="G37" i="185"/>
  <c r="G13" i="138"/>
  <c r="G18" i="138" s="1"/>
  <c r="G32" i="92"/>
  <c r="C32" i="92"/>
  <c r="C26" i="92"/>
  <c r="C22" i="92"/>
  <c r="G13" i="110"/>
  <c r="G18" i="110" s="1"/>
  <c r="G22" i="92"/>
  <c r="G26" i="92"/>
  <c r="G33" i="92"/>
  <c r="G31" i="92"/>
  <c r="G27" i="92"/>
  <c r="G25" i="92"/>
  <c r="G23" i="92"/>
  <c r="C33" i="92"/>
  <c r="C31" i="92"/>
  <c r="C27" i="92"/>
  <c r="C25" i="92"/>
  <c r="C23" i="92"/>
  <c r="C24" i="92"/>
  <c r="C30" i="92"/>
  <c r="C35" i="92"/>
  <c r="J120" i="100"/>
  <c r="G24" i="92"/>
  <c r="G30" i="92"/>
  <c r="G35" i="92"/>
  <c r="O131" i="100"/>
  <c r="G19" i="180"/>
  <c r="G34" i="180"/>
  <c r="O51" i="100"/>
  <c r="O171" i="100"/>
  <c r="G36" i="181"/>
  <c r="O90" i="100"/>
  <c r="G18" i="106"/>
  <c r="G18" i="119"/>
  <c r="G36" i="129"/>
  <c r="G36" i="143"/>
  <c r="G18" i="120"/>
  <c r="G36" i="146"/>
  <c r="G18" i="104"/>
  <c r="G18" i="116"/>
  <c r="G36" i="120"/>
  <c r="G36" i="123"/>
  <c r="G36" i="108"/>
  <c r="G18" i="135"/>
  <c r="G18" i="136"/>
  <c r="G18" i="114"/>
  <c r="G36" i="115"/>
  <c r="G18" i="117"/>
  <c r="G36" i="103"/>
  <c r="G36" i="133"/>
  <c r="G18" i="121"/>
  <c r="G36" i="121"/>
  <c r="G36" i="145"/>
  <c r="G39" i="141"/>
  <c r="G18" i="139"/>
  <c r="G36" i="105"/>
  <c r="G36" i="131"/>
  <c r="G36" i="106"/>
  <c r="G18" i="129"/>
  <c r="G18" i="102"/>
  <c r="G36" i="114"/>
  <c r="G36" i="126"/>
  <c r="G18" i="145"/>
  <c r="G36" i="132"/>
  <c r="G18" i="128"/>
  <c r="G36" i="128"/>
  <c r="G36" i="135"/>
  <c r="G36" i="117"/>
  <c r="G36" i="102"/>
  <c r="G18" i="143"/>
  <c r="G36" i="144"/>
  <c r="G18" i="146"/>
  <c r="G36" i="113"/>
  <c r="G36" i="137"/>
  <c r="G36" i="111"/>
  <c r="G36" i="138"/>
  <c r="G36" i="139"/>
  <c r="G36" i="140"/>
  <c r="G36" i="125"/>
  <c r="G18" i="115"/>
  <c r="G36" i="116"/>
  <c r="G36" i="119"/>
  <c r="G18" i="133"/>
  <c r="G18" i="144"/>
  <c r="G18" i="132"/>
  <c r="G18" i="105"/>
  <c r="G36" i="104"/>
  <c r="G18" i="131"/>
  <c r="G36" i="107"/>
  <c r="G36" i="110"/>
  <c r="G39" i="112"/>
  <c r="G18" i="113"/>
  <c r="G36" i="136"/>
  <c r="G18" i="140"/>
  <c r="G18" i="123"/>
  <c r="G18" i="103"/>
  <c r="K23" i="100" l="1"/>
  <c r="O23" i="100" s="1"/>
  <c r="K24" i="100" l="1"/>
  <c r="O24" i="100" s="1"/>
  <c r="O25" i="100" s="1"/>
  <c r="K62" i="100"/>
  <c r="O62" i="100" s="1"/>
  <c r="K142" i="100"/>
  <c r="O142" i="100" s="1"/>
  <c r="K101" i="100"/>
  <c r="K217" i="100" s="1"/>
  <c r="O217" i="100" s="1"/>
  <c r="K100" i="100"/>
  <c r="K61" i="100"/>
  <c r="O61" i="100" s="1"/>
  <c r="J43" i="93"/>
  <c r="J54" i="93"/>
  <c r="J46" i="93"/>
  <c r="J47" i="93"/>
  <c r="J42" i="93"/>
  <c r="J48" i="93"/>
  <c r="J52" i="93"/>
  <c r="J44" i="93"/>
  <c r="J51" i="93"/>
  <c r="J49" i="93"/>
  <c r="J45" i="93"/>
  <c r="J70" i="93"/>
  <c r="M70" i="93" s="1"/>
  <c r="P70" i="93" s="1"/>
  <c r="J53" i="93"/>
  <c r="J50" i="93"/>
  <c r="K141" i="100"/>
  <c r="O141" i="100" s="1"/>
  <c r="K180" i="100"/>
  <c r="H68" i="93"/>
  <c r="H48" i="93"/>
  <c r="L63" i="93"/>
  <c r="L60" i="93"/>
  <c r="L61" i="93"/>
  <c r="L62" i="93"/>
  <c r="L77" i="93"/>
  <c r="L68" i="93"/>
  <c r="L67" i="93"/>
  <c r="L64" i="93"/>
  <c r="L65" i="93"/>
  <c r="L66" i="93"/>
  <c r="J67" i="93"/>
  <c r="J66" i="93"/>
  <c r="J65" i="93"/>
  <c r="J64" i="93"/>
  <c r="J73" i="93"/>
  <c r="M73" i="93" s="1"/>
  <c r="P73" i="93" s="1"/>
  <c r="J68" i="93"/>
  <c r="J71" i="93"/>
  <c r="M71" i="93" s="1"/>
  <c r="P71" i="93" s="1"/>
  <c r="J59" i="93"/>
  <c r="J58" i="93"/>
  <c r="J57" i="93"/>
  <c r="J56" i="93"/>
  <c r="J55" i="93"/>
  <c r="J63" i="93"/>
  <c r="J62" i="93"/>
  <c r="J61" i="93"/>
  <c r="J60" i="93"/>
  <c r="J72" i="93"/>
  <c r="M72" i="93" s="1"/>
  <c r="P72" i="93" s="1"/>
  <c r="L59" i="93"/>
  <c r="L41" i="93"/>
  <c r="M41" i="93" s="1"/>
  <c r="P41" i="93" s="1"/>
  <c r="L58" i="93"/>
  <c r="L57" i="93"/>
  <c r="L56" i="93"/>
  <c r="L55" i="93"/>
  <c r="L53" i="93"/>
  <c r="L49" i="93"/>
  <c r="L39" i="93"/>
  <c r="M39" i="93" s="1"/>
  <c r="P39" i="93" s="1"/>
  <c r="L69" i="93"/>
  <c r="L52" i="93"/>
  <c r="L48" i="93"/>
  <c r="L40" i="93"/>
  <c r="M40" i="93" s="1"/>
  <c r="P40" i="93" s="1"/>
  <c r="L51" i="93"/>
  <c r="L47" i="93"/>
  <c r="L46" i="93"/>
  <c r="L45" i="93"/>
  <c r="L44" i="93"/>
  <c r="L43" i="93"/>
  <c r="L42" i="93"/>
  <c r="L54" i="93"/>
  <c r="L50" i="93"/>
  <c r="L38" i="93"/>
  <c r="M38" i="93" s="1"/>
  <c r="P38" i="93" s="1"/>
  <c r="H51" i="93"/>
  <c r="H54" i="93"/>
  <c r="H50" i="93"/>
  <c r="H77" i="93"/>
  <c r="H53" i="93"/>
  <c r="H49" i="93"/>
  <c r="H52" i="93"/>
  <c r="J77" i="93"/>
  <c r="J69" i="93"/>
  <c r="O180" i="100" l="1"/>
  <c r="O181" i="100" s="1"/>
  <c r="K175" i="100" s="1"/>
  <c r="O175" i="100" s="1"/>
  <c r="O176" i="100" s="1"/>
  <c r="N189" i="100" s="1"/>
  <c r="K216" i="100"/>
  <c r="O216" i="100" s="1"/>
  <c r="O218" i="100" s="1"/>
  <c r="O100" i="100"/>
  <c r="M62" i="93"/>
  <c r="P62" i="93" s="1"/>
  <c r="M54" i="93"/>
  <c r="P54" i="93" s="1"/>
  <c r="K18" i="100"/>
  <c r="O18" i="100" s="1"/>
  <c r="O19" i="100" s="1"/>
  <c r="N33" i="100" s="1"/>
  <c r="D15" i="90" s="1"/>
  <c r="M46" i="93"/>
  <c r="O101" i="100"/>
  <c r="M45" i="93"/>
  <c r="P45" i="93" s="1"/>
  <c r="M43" i="93"/>
  <c r="M42" i="93"/>
  <c r="O63" i="100"/>
  <c r="M47" i="93"/>
  <c r="P47" i="93" s="1"/>
  <c r="M44" i="93"/>
  <c r="P44" i="93" s="1"/>
  <c r="O143" i="100"/>
  <c r="M50" i="93"/>
  <c r="P50" i="93" s="1"/>
  <c r="M52" i="93"/>
  <c r="P52" i="93" s="1"/>
  <c r="M48" i="93"/>
  <c r="P48" i="93" s="1"/>
  <c r="E37" i="282"/>
  <c r="G37" i="282" s="1"/>
  <c r="G38" i="282" s="1"/>
  <c r="F22" i="282" s="1"/>
  <c r="G22" i="282" s="1"/>
  <c r="G25" i="282" s="1"/>
  <c r="G40" i="282" s="1"/>
  <c r="M66" i="93"/>
  <c r="P66" i="93" s="1"/>
  <c r="M61" i="93"/>
  <c r="P61" i="93" s="1"/>
  <c r="M67" i="93"/>
  <c r="P67" i="93" s="1"/>
  <c r="M64" i="93"/>
  <c r="P64" i="93" s="1"/>
  <c r="M49" i="93"/>
  <c r="P49" i="93" s="1"/>
  <c r="M63" i="93"/>
  <c r="P63" i="93" s="1"/>
  <c r="M65" i="93"/>
  <c r="P65" i="93" s="1"/>
  <c r="M56" i="93"/>
  <c r="P56" i="93" s="1"/>
  <c r="M68" i="93"/>
  <c r="P68" i="93" s="1"/>
  <c r="M77" i="93"/>
  <c r="N77" i="93" s="1"/>
  <c r="P77" i="93" s="1"/>
  <c r="E40" i="110"/>
  <c r="G40" i="110" s="1"/>
  <c r="G41" i="110" s="1"/>
  <c r="E40" i="129"/>
  <c r="G40" i="129" s="1"/>
  <c r="G41" i="129" s="1"/>
  <c r="E40" i="119"/>
  <c r="G40" i="119" s="1"/>
  <c r="G41" i="119" s="1"/>
  <c r="E40" i="102"/>
  <c r="G40" i="102" s="1"/>
  <c r="G41" i="102" s="1"/>
  <c r="E40" i="143"/>
  <c r="G40" i="143" s="1"/>
  <c r="G41" i="143" s="1"/>
  <c r="M55" i="93"/>
  <c r="P55" i="93" s="1"/>
  <c r="M59" i="93"/>
  <c r="P59" i="93" s="1"/>
  <c r="M57" i="93"/>
  <c r="P57" i="93" s="1"/>
  <c r="M69" i="93"/>
  <c r="P69" i="93" s="1"/>
  <c r="M53" i="93"/>
  <c r="P53" i="93" s="1"/>
  <c r="M51" i="93"/>
  <c r="P51" i="93" s="1"/>
  <c r="E40" i="108"/>
  <c r="G40" i="108" s="1"/>
  <c r="G41" i="108" s="1"/>
  <c r="F22" i="108" s="1"/>
  <c r="G22" i="108" s="1"/>
  <c r="G27" i="108" s="1"/>
  <c r="E40" i="104"/>
  <c r="G40" i="104" s="1"/>
  <c r="G41" i="104" s="1"/>
  <c r="E40" i="105"/>
  <c r="G40" i="105" s="1"/>
  <c r="G41" i="105" s="1"/>
  <c r="E40" i="132"/>
  <c r="G40" i="132" s="1"/>
  <c r="G41" i="132" s="1"/>
  <c r="E40" i="133"/>
  <c r="G40" i="133" s="1"/>
  <c r="G41" i="133" s="1"/>
  <c r="E40" i="106"/>
  <c r="G40" i="106" s="1"/>
  <c r="G41" i="106" s="1"/>
  <c r="E40" i="146"/>
  <c r="G40" i="146" s="1"/>
  <c r="G41" i="146" s="1"/>
  <c r="E40" i="103"/>
  <c r="G40" i="103" s="1"/>
  <c r="G41" i="103" s="1"/>
  <c r="E40" i="107"/>
  <c r="G40" i="107" s="1"/>
  <c r="G41" i="107" s="1"/>
  <c r="F22" i="107" s="1"/>
  <c r="G22" i="107" s="1"/>
  <c r="G27" i="107" s="1"/>
  <c r="E40" i="131"/>
  <c r="G40" i="131" s="1"/>
  <c r="G41" i="131" s="1"/>
  <c r="E40" i="120"/>
  <c r="G40" i="120" s="1"/>
  <c r="G41" i="120" s="1"/>
  <c r="E40" i="121"/>
  <c r="G40" i="121" s="1"/>
  <c r="G41" i="121" s="1"/>
  <c r="E40" i="145"/>
  <c r="G40" i="145" s="1"/>
  <c r="G41" i="145" s="1"/>
  <c r="E40" i="144"/>
  <c r="G40" i="144" s="1"/>
  <c r="G41" i="144" s="1"/>
  <c r="E40" i="140"/>
  <c r="G40" i="140" s="1"/>
  <c r="G41" i="140" s="1"/>
  <c r="M60" i="93"/>
  <c r="M58" i="93"/>
  <c r="P58" i="93" l="1"/>
  <c r="E42" i="224" s="1"/>
  <c r="G42" i="224" s="1"/>
  <c r="G44" i="224" s="1"/>
  <c r="F24" i="224" s="1"/>
  <c r="G24" i="224" s="1"/>
  <c r="G29" i="224" s="1"/>
  <c r="G46" i="224" s="1"/>
  <c r="P60" i="93"/>
  <c r="E44" i="225" s="1"/>
  <c r="G44" i="225" s="1"/>
  <c r="G46" i="225" s="1"/>
  <c r="E40" i="135"/>
  <c r="G40" i="135" s="1"/>
  <c r="G41" i="135" s="1"/>
  <c r="F22" i="135" s="1"/>
  <c r="G22" i="135" s="1"/>
  <c r="G27" i="135" s="1"/>
  <c r="G43" i="135" s="1"/>
  <c r="P42" i="93"/>
  <c r="P46" i="93"/>
  <c r="E43" i="264" s="1"/>
  <c r="P43" i="93"/>
  <c r="E41" i="265" s="1"/>
  <c r="G41" i="265" s="1"/>
  <c r="G42" i="265" s="1"/>
  <c r="G28" i="265" s="1"/>
  <c r="D18" i="90"/>
  <c r="D50" i="90" s="1"/>
  <c r="K136" i="100"/>
  <c r="K56" i="100"/>
  <c r="O56" i="100" s="1"/>
  <c r="O57" i="100" s="1"/>
  <c r="N71" i="100" s="1"/>
  <c r="E40" i="116"/>
  <c r="G40" i="116" s="1"/>
  <c r="G41" i="116" s="1"/>
  <c r="F22" i="116" s="1"/>
  <c r="G22" i="116" s="1"/>
  <c r="G27" i="116" s="1"/>
  <c r="G43" i="116" s="1"/>
  <c r="F13" i="335"/>
  <c r="G13" i="335" s="1"/>
  <c r="G18" i="335" s="1"/>
  <c r="F13" i="334"/>
  <c r="G13" i="334" s="1"/>
  <c r="G18" i="334" s="1"/>
  <c r="F13" i="332"/>
  <c r="G13" i="332" s="1"/>
  <c r="G18" i="332" s="1"/>
  <c r="E40" i="137"/>
  <c r="G40" i="137" s="1"/>
  <c r="G41" i="137" s="1"/>
  <c r="F22" i="137" s="1"/>
  <c r="G22" i="137" s="1"/>
  <c r="G27" i="137" s="1"/>
  <c r="E40" i="335"/>
  <c r="G40" i="335" s="1"/>
  <c r="G42" i="335" s="1"/>
  <c r="F22" i="335" s="1"/>
  <c r="G22" i="335" s="1"/>
  <c r="G27" i="335" s="1"/>
  <c r="E40" i="332"/>
  <c r="G40" i="332" s="1"/>
  <c r="G42" i="332" s="1"/>
  <c r="F22" i="332" s="1"/>
  <c r="G22" i="332" s="1"/>
  <c r="G27" i="332" s="1"/>
  <c r="E40" i="334"/>
  <c r="G40" i="334" s="1"/>
  <c r="G42" i="334" s="1"/>
  <c r="F22" i="334" s="1"/>
  <c r="G22" i="334" s="1"/>
  <c r="G27" i="334" s="1"/>
  <c r="E40" i="336"/>
  <c r="G40" i="336" s="1"/>
  <c r="G42" i="336" s="1"/>
  <c r="F22" i="336" s="1"/>
  <c r="G22" i="336" s="1"/>
  <c r="G27" i="336" s="1"/>
  <c r="E40" i="165"/>
  <c r="G40" i="165" s="1"/>
  <c r="G42" i="165" s="1"/>
  <c r="F22" i="165" s="1"/>
  <c r="G22" i="165" s="1"/>
  <c r="G27" i="165" s="1"/>
  <c r="E39" i="339"/>
  <c r="G39" i="339" s="1"/>
  <c r="G41" i="339" s="1"/>
  <c r="F21" i="339" s="1"/>
  <c r="G21" i="339" s="1"/>
  <c r="G26" i="339" s="1"/>
  <c r="E38" i="338"/>
  <c r="G38" i="338" s="1"/>
  <c r="G39" i="338" s="1"/>
  <c r="E40" i="114"/>
  <c r="G40" i="114" s="1"/>
  <c r="G41" i="114" s="1"/>
  <c r="F22" i="114" s="1"/>
  <c r="G22" i="114" s="1"/>
  <c r="G27" i="114" s="1"/>
  <c r="G43" i="114" s="1"/>
  <c r="O102" i="100"/>
  <c r="K95" i="100" s="1"/>
  <c r="O95" i="100" s="1"/>
  <c r="O96" i="100" s="1"/>
  <c r="N110" i="100" s="1"/>
  <c r="D12" i="90" s="1"/>
  <c r="F13" i="181" s="1"/>
  <c r="G13" i="181" s="1"/>
  <c r="E38" i="206"/>
  <c r="G38" i="206" s="1"/>
  <c r="G40" i="206" s="1"/>
  <c r="F21" i="206" s="1"/>
  <c r="G21" i="206" s="1"/>
  <c r="G26" i="206" s="1"/>
  <c r="G42" i="206" s="1"/>
  <c r="E39" i="275"/>
  <c r="E39" i="328"/>
  <c r="E39" i="276"/>
  <c r="E53" i="274"/>
  <c r="G53" i="274" s="1"/>
  <c r="G55" i="274" s="1"/>
  <c r="F35" i="274" s="1"/>
  <c r="G35" i="274" s="1"/>
  <c r="G40" i="274" s="1"/>
  <c r="E40" i="113"/>
  <c r="G40" i="113" s="1"/>
  <c r="G41" i="113" s="1"/>
  <c r="F22" i="113" s="1"/>
  <c r="G22" i="113" s="1"/>
  <c r="G27" i="113" s="1"/>
  <c r="G43" i="113" s="1"/>
  <c r="E41" i="226"/>
  <c r="G41" i="226" s="1"/>
  <c r="G43" i="226" s="1"/>
  <c r="F23" i="226" s="1"/>
  <c r="G23" i="226" s="1"/>
  <c r="G28" i="226" s="1"/>
  <c r="E40" i="272"/>
  <c r="G40" i="272" s="1"/>
  <c r="G42" i="272" s="1"/>
  <c r="F22" i="272" s="1"/>
  <c r="G22" i="272" s="1"/>
  <c r="G27" i="272" s="1"/>
  <c r="E40" i="136"/>
  <c r="G40" i="136" s="1"/>
  <c r="G41" i="136" s="1"/>
  <c r="F22" i="136" s="1"/>
  <c r="G22" i="136" s="1"/>
  <c r="G27" i="136" s="1"/>
  <c r="G43" i="136" s="1"/>
  <c r="E40" i="261"/>
  <c r="G40" i="261" s="1"/>
  <c r="G42" i="261" s="1"/>
  <c r="F22" i="261" s="1"/>
  <c r="G22" i="261" s="1"/>
  <c r="G27" i="261" s="1"/>
  <c r="G44" i="261" s="1"/>
  <c r="E41" i="218"/>
  <c r="G41" i="218" s="1"/>
  <c r="G42" i="218" s="1"/>
  <c r="F23" i="218" s="1"/>
  <c r="G23" i="218" s="1"/>
  <c r="G28" i="218" s="1"/>
  <c r="G44" i="218" s="1"/>
  <c r="E40" i="271"/>
  <c r="G40" i="271" s="1"/>
  <c r="G42" i="271" s="1"/>
  <c r="F22" i="271" s="1"/>
  <c r="E38" i="180"/>
  <c r="G38" i="180" s="1"/>
  <c r="G39" i="180" s="1"/>
  <c r="E40" i="128"/>
  <c r="G40" i="128" s="1"/>
  <c r="G41" i="128" s="1"/>
  <c r="F22" i="128" s="1"/>
  <c r="G22" i="128" s="1"/>
  <c r="G27" i="128" s="1"/>
  <c r="G43" i="128" s="1"/>
  <c r="E40" i="123"/>
  <c r="G40" i="123" s="1"/>
  <c r="G41" i="123" s="1"/>
  <c r="F22" i="123" s="1"/>
  <c r="G22" i="123" s="1"/>
  <c r="G27" i="123" s="1"/>
  <c r="G43" i="123" s="1"/>
  <c r="E40" i="181"/>
  <c r="F14" i="264"/>
  <c r="G14" i="264" s="1"/>
  <c r="F14" i="107"/>
  <c r="G14" i="107" s="1"/>
  <c r="O136" i="100"/>
  <c r="O137" i="100" s="1"/>
  <c r="K212" i="100"/>
  <c r="O212" i="100" s="1"/>
  <c r="O213" i="100" s="1"/>
  <c r="N226" i="100" s="1"/>
  <c r="F16" i="265"/>
  <c r="G16" i="265" s="1"/>
  <c r="E40" i="166"/>
  <c r="G40" i="166" s="1"/>
  <c r="G42" i="166" s="1"/>
  <c r="F22" i="166" s="1"/>
  <c r="G22" i="166" s="1"/>
  <c r="G27" i="166" s="1"/>
  <c r="G44" i="166" s="1"/>
  <c r="G18" i="328"/>
  <c r="G13" i="272"/>
  <c r="G18" i="272" s="1"/>
  <c r="G13" i="274"/>
  <c r="G13" i="271"/>
  <c r="G18" i="271" s="1"/>
  <c r="G28" i="181"/>
  <c r="E39" i="240"/>
  <c r="G39" i="240" s="1"/>
  <c r="G27" i="275"/>
  <c r="F13" i="137"/>
  <c r="G13" i="137" s="1"/>
  <c r="G18" i="137" s="1"/>
  <c r="F14" i="126"/>
  <c r="G14" i="126" s="1"/>
  <c r="G18" i="126" s="1"/>
  <c r="F13" i="111"/>
  <c r="G13" i="111" s="1"/>
  <c r="G18" i="111" s="1"/>
  <c r="F14" i="125"/>
  <c r="G14" i="125" s="1"/>
  <c r="G18" i="125" s="1"/>
  <c r="G13" i="185"/>
  <c r="G19" i="185" s="1"/>
  <c r="F13" i="226"/>
  <c r="G13" i="226" s="1"/>
  <c r="G19" i="226" s="1"/>
  <c r="G45" i="226" s="1"/>
  <c r="G27" i="276"/>
  <c r="F22" i="120"/>
  <c r="G22" i="120" s="1"/>
  <c r="G27" i="120" s="1"/>
  <c r="G43" i="120" s="1"/>
  <c r="F22" i="121"/>
  <c r="G22" i="121" s="1"/>
  <c r="G27" i="121" s="1"/>
  <c r="G43" i="121" s="1"/>
  <c r="F22" i="103"/>
  <c r="G22" i="103" s="1"/>
  <c r="G27" i="103" s="1"/>
  <c r="G43" i="103" s="1"/>
  <c r="F22" i="132"/>
  <c r="G22" i="132" s="1"/>
  <c r="G27" i="132" s="1"/>
  <c r="G43" i="132" s="1"/>
  <c r="F22" i="129"/>
  <c r="G22" i="129" s="1"/>
  <c r="G27" i="129" s="1"/>
  <c r="G43" i="129" s="1"/>
  <c r="F22" i="146"/>
  <c r="G22" i="146" s="1"/>
  <c r="G27" i="146" s="1"/>
  <c r="G43" i="146" s="1"/>
  <c r="F22" i="110"/>
  <c r="G22" i="110" s="1"/>
  <c r="G27" i="110" s="1"/>
  <c r="G43" i="110" s="1"/>
  <c r="F23" i="144"/>
  <c r="G23" i="144" s="1"/>
  <c r="G27" i="144" s="1"/>
  <c r="G43" i="144" s="1"/>
  <c r="F23" i="104"/>
  <c r="G23" i="104" s="1"/>
  <c r="G27" i="104" s="1"/>
  <c r="G43" i="104" s="1"/>
  <c r="F22" i="102"/>
  <c r="G22" i="102" s="1"/>
  <c r="G27" i="102" s="1"/>
  <c r="G43" i="102" s="1"/>
  <c r="F22" i="140"/>
  <c r="G22" i="140" s="1"/>
  <c r="G27" i="140" s="1"/>
  <c r="G43" i="140" s="1"/>
  <c r="F23" i="105"/>
  <c r="G23" i="105" s="1"/>
  <c r="G27" i="105" s="1"/>
  <c r="G43" i="105" s="1"/>
  <c r="F22" i="143"/>
  <c r="G22" i="143" s="1"/>
  <c r="G27" i="143" s="1"/>
  <c r="G43" i="143" s="1"/>
  <c r="F22" i="131"/>
  <c r="G22" i="131" s="1"/>
  <c r="G27" i="131" s="1"/>
  <c r="G43" i="131" s="1"/>
  <c r="F22" i="106"/>
  <c r="G22" i="106" s="1"/>
  <c r="G27" i="106" s="1"/>
  <c r="G43" i="106" s="1"/>
  <c r="F22" i="145"/>
  <c r="G22" i="145" s="1"/>
  <c r="G27" i="145" s="1"/>
  <c r="G43" i="145" s="1"/>
  <c r="F22" i="133"/>
  <c r="G22" i="133" s="1"/>
  <c r="G27" i="133" s="1"/>
  <c r="G43" i="133" s="1"/>
  <c r="F22" i="119"/>
  <c r="G22" i="119" s="1"/>
  <c r="G27" i="119" s="1"/>
  <c r="G43" i="119" s="1"/>
  <c r="F13" i="273" l="1"/>
  <c r="G13" i="273" s="1"/>
  <c r="G18" i="273" s="1"/>
  <c r="F16" i="181"/>
  <c r="G16" i="181" s="1"/>
  <c r="G39" i="328"/>
  <c r="G40" i="328" s="1"/>
  <c r="F22" i="328" s="1"/>
  <c r="G22" i="328" s="1"/>
  <c r="G27" i="328" s="1"/>
  <c r="G42" i="328" s="1"/>
  <c r="G39" i="275"/>
  <c r="G40" i="275" s="1"/>
  <c r="G42" i="275" s="1"/>
  <c r="F23" i="180"/>
  <c r="G23" i="180" s="1"/>
  <c r="G26" i="180" s="1"/>
  <c r="G41" i="180"/>
  <c r="G43" i="264"/>
  <c r="G44" i="264" s="1"/>
  <c r="F25" i="264" s="1"/>
  <c r="G25" i="264" s="1"/>
  <c r="G30" i="264" s="1"/>
  <c r="G40" i="181"/>
  <c r="G41" i="181" s="1"/>
  <c r="G39" i="276"/>
  <c r="G40" i="276" s="1"/>
  <c r="G42" i="276" s="1"/>
  <c r="E40" i="352"/>
  <c r="G40" i="352" s="1"/>
  <c r="G42" i="352" s="1"/>
  <c r="F22" i="352" s="1"/>
  <c r="G22" i="352" s="1"/>
  <c r="G27" i="352" s="1"/>
  <c r="E39" i="341"/>
  <c r="G39" i="341" s="1"/>
  <c r="G40" i="341" s="1"/>
  <c r="F22" i="341" s="1"/>
  <c r="G22" i="341" s="1"/>
  <c r="G22" i="271"/>
  <c r="G27" i="271" s="1"/>
  <c r="G44" i="271" s="1"/>
  <c r="E40" i="122"/>
  <c r="G40" i="122" s="1"/>
  <c r="G41" i="122" s="1"/>
  <c r="F22" i="122" s="1"/>
  <c r="G22" i="122" s="1"/>
  <c r="G27" i="122" s="1"/>
  <c r="E43" i="112"/>
  <c r="G43" i="112" s="1"/>
  <c r="G44" i="112" s="1"/>
  <c r="F25" i="112" s="1"/>
  <c r="G25" i="112" s="1"/>
  <c r="G30" i="112" s="1"/>
  <c r="E40" i="139"/>
  <c r="G40" i="139" s="1"/>
  <c r="G41" i="139" s="1"/>
  <c r="F22" i="139" s="1"/>
  <c r="G22" i="139" s="1"/>
  <c r="G27" i="139" s="1"/>
  <c r="G43" i="139" s="1"/>
  <c r="E40" i="273"/>
  <c r="G40" i="273" s="1"/>
  <c r="G42" i="273" s="1"/>
  <c r="F22" i="273" s="1"/>
  <c r="G22" i="273" s="1"/>
  <c r="G27" i="273" s="1"/>
  <c r="G44" i="273" s="1"/>
  <c r="G29" i="342" s="1"/>
  <c r="E40" i="117"/>
  <c r="G40" i="117" s="1"/>
  <c r="G41" i="117" s="1"/>
  <c r="F22" i="117" s="1"/>
  <c r="G22" i="117" s="1"/>
  <c r="G27" i="117" s="1"/>
  <c r="G43" i="117" s="1"/>
  <c r="E40" i="125"/>
  <c r="G40" i="125" s="1"/>
  <c r="G41" i="125" s="1"/>
  <c r="F22" i="125" s="1"/>
  <c r="G22" i="125" s="1"/>
  <c r="G27" i="125" s="1"/>
  <c r="G43" i="125" s="1"/>
  <c r="G48" i="225"/>
  <c r="F44" i="347" s="1"/>
  <c r="G44" i="347" s="1"/>
  <c r="F26" i="225"/>
  <c r="G26" i="225" s="1"/>
  <c r="E40" i="138"/>
  <c r="G40" i="138" s="1"/>
  <c r="G41" i="138" s="1"/>
  <c r="F22" i="138" s="1"/>
  <c r="G22" i="138" s="1"/>
  <c r="G27" i="138" s="1"/>
  <c r="G43" i="138" s="1"/>
  <c r="E40" i="124"/>
  <c r="G40" i="124" s="1"/>
  <c r="G41" i="124" s="1"/>
  <c r="F22" i="124" s="1"/>
  <c r="G22" i="124" s="1"/>
  <c r="G27" i="124" s="1"/>
  <c r="E40" i="126"/>
  <c r="G40" i="126" s="1"/>
  <c r="G41" i="126" s="1"/>
  <c r="F22" i="126" s="1"/>
  <c r="G22" i="126" s="1"/>
  <c r="G27" i="126" s="1"/>
  <c r="G43" i="126" s="1"/>
  <c r="E41" i="185"/>
  <c r="G41" i="185" s="1"/>
  <c r="E40" i="337"/>
  <c r="G40" i="337" s="1"/>
  <c r="G42" i="337" s="1"/>
  <c r="F22" i="337" s="1"/>
  <c r="G22" i="337" s="1"/>
  <c r="G27" i="337" s="1"/>
  <c r="G44" i="337" s="1"/>
  <c r="G26" i="342" s="1"/>
  <c r="E40" i="142"/>
  <c r="G40" i="142" s="1"/>
  <c r="G41" i="142" s="1"/>
  <c r="F22" i="142" s="1"/>
  <c r="G22" i="142" s="1"/>
  <c r="G27" i="142" s="1"/>
  <c r="E43" i="141"/>
  <c r="G43" i="141" s="1"/>
  <c r="G44" i="141" s="1"/>
  <c r="F25" i="141" s="1"/>
  <c r="G25" i="141" s="1"/>
  <c r="G30" i="141" s="1"/>
  <c r="E40" i="111"/>
  <c r="G40" i="111" s="1"/>
  <c r="G41" i="111" s="1"/>
  <c r="F22" i="111" s="1"/>
  <c r="G22" i="111" s="1"/>
  <c r="G27" i="111" s="1"/>
  <c r="G43" i="111" s="1"/>
  <c r="E40" i="115"/>
  <c r="G40" i="115" s="1"/>
  <c r="G41" i="115" s="1"/>
  <c r="F22" i="115" s="1"/>
  <c r="G22" i="115" s="1"/>
  <c r="G27" i="115" s="1"/>
  <c r="G43" i="115" s="1"/>
  <c r="F15" i="141"/>
  <c r="G15" i="141" s="1"/>
  <c r="G21" i="141" s="1"/>
  <c r="F15" i="112"/>
  <c r="G15" i="112" s="1"/>
  <c r="G21" i="112" s="1"/>
  <c r="G19" i="181"/>
  <c r="G26" i="341"/>
  <c r="G42" i="341" s="1"/>
  <c r="G44" i="332"/>
  <c r="G17" i="342" s="1"/>
  <c r="D13" i="90"/>
  <c r="N152" i="100"/>
  <c r="D11" i="90" s="1"/>
  <c r="F13" i="165" s="1"/>
  <c r="G13" i="165" s="1"/>
  <c r="G18" i="165" s="1"/>
  <c r="G44" i="165" s="1"/>
  <c r="F13" i="122"/>
  <c r="G13" i="122" s="1"/>
  <c r="G18" i="122" s="1"/>
  <c r="F31" i="122" s="1"/>
  <c r="G31" i="122" s="1"/>
  <c r="G36" i="122" s="1"/>
  <c r="F13" i="107"/>
  <c r="G13" i="107" s="1"/>
  <c r="G18" i="107" s="1"/>
  <c r="G43" i="107" s="1"/>
  <c r="F13" i="142"/>
  <c r="G13" i="142" s="1"/>
  <c r="G18" i="142" s="1"/>
  <c r="F31" i="142" s="1"/>
  <c r="G31" i="142" s="1"/>
  <c r="G36" i="142" s="1"/>
  <c r="F17" i="226"/>
  <c r="G17" i="226" s="1"/>
  <c r="F13" i="108"/>
  <c r="G13" i="108" s="1"/>
  <c r="G18" i="108" s="1"/>
  <c r="G43" i="108" s="1"/>
  <c r="D14" i="90"/>
  <c r="F13" i="352" s="1"/>
  <c r="G13" i="352" s="1"/>
  <c r="G18" i="352" s="1"/>
  <c r="G44" i="352" s="1"/>
  <c r="F13" i="124"/>
  <c r="G13" i="124" s="1"/>
  <c r="G18" i="124" s="1"/>
  <c r="F31" i="124" s="1"/>
  <c r="G31" i="124" s="1"/>
  <c r="G36" i="124" s="1"/>
  <c r="G11" i="342"/>
  <c r="F11" i="347"/>
  <c r="G11" i="347" s="1"/>
  <c r="F11" i="346"/>
  <c r="G11" i="346" s="1"/>
  <c r="F13" i="264"/>
  <c r="F12" i="346"/>
  <c r="G12" i="346" s="1"/>
  <c r="F12" i="347"/>
  <c r="G12" i="347" s="1"/>
  <c r="F10" i="347"/>
  <c r="G10" i="347" s="1"/>
  <c r="F10" i="346"/>
  <c r="G10" i="346" s="1"/>
  <c r="G45" i="342"/>
  <c r="F43" i="347"/>
  <c r="G43" i="347" s="1"/>
  <c r="F43" i="346"/>
  <c r="G43" i="346" s="1"/>
  <c r="G12" i="99"/>
  <c r="G12" i="342"/>
  <c r="G44" i="334"/>
  <c r="F23" i="338"/>
  <c r="G23" i="338" s="1"/>
  <c r="G26" i="338" s="1"/>
  <c r="G41" i="338" s="1"/>
  <c r="G44" i="335"/>
  <c r="F10" i="330"/>
  <c r="G10" i="330" s="1"/>
  <c r="F11" i="330"/>
  <c r="G11" i="330" s="1"/>
  <c r="F12" i="330"/>
  <c r="G12" i="330" s="1"/>
  <c r="F43" i="330"/>
  <c r="G43" i="330" s="1"/>
  <c r="F13" i="265"/>
  <c r="G13" i="265" s="1"/>
  <c r="G19" i="265" s="1"/>
  <c r="G44" i="265" s="1"/>
  <c r="G11" i="99"/>
  <c r="G45" i="99"/>
  <c r="G10" i="99"/>
  <c r="G44" i="272"/>
  <c r="G31" i="274"/>
  <c r="G57" i="274" s="1"/>
  <c r="G40" i="240"/>
  <c r="F22" i="240" s="1"/>
  <c r="G22" i="240" s="1"/>
  <c r="G26" i="240" s="1"/>
  <c r="G42" i="240" s="1"/>
  <c r="G43" i="137"/>
  <c r="G34" i="99" l="1"/>
  <c r="F33" i="346"/>
  <c r="G33" i="346" s="1"/>
  <c r="F33" i="347"/>
  <c r="G33" i="347" s="1"/>
  <c r="F33" i="330"/>
  <c r="G33" i="330" s="1"/>
  <c r="G34" i="342"/>
  <c r="G43" i="124"/>
  <c r="F34" i="346"/>
  <c r="G34" i="346" s="1"/>
  <c r="F34" i="330"/>
  <c r="G34" i="330" s="1"/>
  <c r="F34" i="347"/>
  <c r="G34" i="347" s="1"/>
  <c r="G21" i="264"/>
  <c r="G13" i="264"/>
  <c r="G43" i="181"/>
  <c r="F44" i="330"/>
  <c r="G44" i="330" s="1"/>
  <c r="G46" i="264"/>
  <c r="G41" i="342" s="1"/>
  <c r="G43" i="122"/>
  <c r="G46" i="112"/>
  <c r="G43" i="142"/>
  <c r="G26" i="99"/>
  <c r="G46" i="342"/>
  <c r="G46" i="99"/>
  <c r="F44" i="346"/>
  <c r="G44" i="346" s="1"/>
  <c r="G46" i="141"/>
  <c r="G21" i="99"/>
  <c r="G21" i="342"/>
  <c r="G42" i="185"/>
  <c r="F24" i="185" s="1"/>
  <c r="G24" i="185" s="1"/>
  <c r="G28" i="185" s="1"/>
  <c r="G17" i="99"/>
  <c r="G13" i="342"/>
  <c r="G29" i="99"/>
  <c r="F13" i="339"/>
  <c r="G13" i="339" s="1"/>
  <c r="G17" i="339" s="1"/>
  <c r="G43" i="339" s="1"/>
  <c r="F13" i="336"/>
  <c r="G13" i="336" s="1"/>
  <c r="G18" i="336" s="1"/>
  <c r="G44" i="336" s="1"/>
  <c r="F18" i="346"/>
  <c r="G18" i="346" s="1"/>
  <c r="F17" i="347"/>
  <c r="G17" i="347" s="1"/>
  <c r="F28" i="347"/>
  <c r="G28" i="347" s="1"/>
  <c r="F28" i="346"/>
  <c r="G28" i="346" s="1"/>
  <c r="F28" i="330"/>
  <c r="G28" i="330" s="1"/>
  <c r="G44" i="342"/>
  <c r="F42" i="346"/>
  <c r="G42" i="346" s="1"/>
  <c r="F42" i="347"/>
  <c r="G42" i="347" s="1"/>
  <c r="G43" i="342"/>
  <c r="F41" i="346"/>
  <c r="G41" i="346" s="1"/>
  <c r="F41" i="347"/>
  <c r="G41" i="347" s="1"/>
  <c r="F29" i="346"/>
  <c r="G29" i="346" s="1"/>
  <c r="F29" i="347"/>
  <c r="G29" i="347" s="1"/>
  <c r="G16" i="342"/>
  <c r="F15" i="346"/>
  <c r="G15" i="346" s="1"/>
  <c r="F15" i="347"/>
  <c r="G15" i="347" s="1"/>
  <c r="G25" i="342"/>
  <c r="F24" i="346"/>
  <c r="G24" i="346" s="1"/>
  <c r="F24" i="347"/>
  <c r="G24" i="347" s="1"/>
  <c r="G40" i="342"/>
  <c r="F38" i="346"/>
  <c r="G38" i="346" s="1"/>
  <c r="F38" i="347"/>
  <c r="G38" i="347" s="1"/>
  <c r="G42" i="342"/>
  <c r="F40" i="346"/>
  <c r="G40" i="346" s="1"/>
  <c r="F40" i="347"/>
  <c r="G40" i="347" s="1"/>
  <c r="F25" i="346"/>
  <c r="G25" i="346" s="1"/>
  <c r="F25" i="347"/>
  <c r="G25" i="347" s="1"/>
  <c r="G37" i="342"/>
  <c r="F35" i="346"/>
  <c r="G35" i="346" s="1"/>
  <c r="F35" i="347"/>
  <c r="G35" i="347" s="1"/>
  <c r="F16" i="346"/>
  <c r="G16" i="346" s="1"/>
  <c r="F16" i="347"/>
  <c r="G16" i="347" s="1"/>
  <c r="G9" i="342"/>
  <c r="F9" i="346"/>
  <c r="G9" i="346" s="1"/>
  <c r="F9" i="347"/>
  <c r="G9" i="347" s="1"/>
  <c r="G35" i="342"/>
  <c r="G35" i="99"/>
  <c r="G19" i="342"/>
  <c r="G19" i="99"/>
  <c r="G18" i="342"/>
  <c r="G18" i="99"/>
  <c r="G16" i="99"/>
  <c r="F15" i="330"/>
  <c r="G15" i="330" s="1"/>
  <c r="F42" i="330"/>
  <c r="G42" i="330" s="1"/>
  <c r="F9" i="330"/>
  <c r="G9" i="330" s="1"/>
  <c r="F40" i="330"/>
  <c r="G40" i="330" s="1"/>
  <c r="F25" i="330"/>
  <c r="G25" i="330" s="1"/>
  <c r="F29" i="330"/>
  <c r="G29" i="330" s="1"/>
  <c r="F35" i="330"/>
  <c r="G35" i="330" s="1"/>
  <c r="F24" i="330"/>
  <c r="G24" i="330" s="1"/>
  <c r="F38" i="330"/>
  <c r="G38" i="330" s="1"/>
  <c r="F16" i="330"/>
  <c r="G16" i="330" s="1"/>
  <c r="F41" i="330"/>
  <c r="G41" i="330" s="1"/>
  <c r="G30" i="99"/>
  <c r="G40" i="99"/>
  <c r="G25" i="99"/>
  <c r="G44" i="99" l="1"/>
  <c r="G37" i="99"/>
  <c r="G42" i="99"/>
  <c r="G43" i="99"/>
  <c r="G9" i="99"/>
  <c r="G13" i="99"/>
  <c r="G36" i="99"/>
  <c r="F39" i="330"/>
  <c r="G39" i="330" s="1"/>
  <c r="G36" i="342"/>
  <c r="F39" i="346"/>
  <c r="G39" i="346" s="1"/>
  <c r="F39" i="347"/>
  <c r="G39" i="347" s="1"/>
  <c r="G30" i="342"/>
  <c r="G28" i="342" s="1"/>
  <c r="G44" i="185"/>
  <c r="G24" i="99"/>
  <c r="F19" i="330"/>
  <c r="G19" i="330" s="1"/>
  <c r="F19" i="346"/>
  <c r="G19" i="346" s="1"/>
  <c r="F19" i="347"/>
  <c r="G19" i="347" s="1"/>
  <c r="F20" i="346"/>
  <c r="G20" i="346" s="1"/>
  <c r="F20" i="330"/>
  <c r="G20" i="330" s="1"/>
  <c r="F20" i="347"/>
  <c r="G20" i="347" s="1"/>
  <c r="F17" i="346"/>
  <c r="G17" i="346" s="1"/>
  <c r="F21" i="347"/>
  <c r="G21" i="347" s="1"/>
  <c r="F17" i="330"/>
  <c r="G17" i="330" s="1"/>
  <c r="F18" i="330"/>
  <c r="G18" i="330" s="1"/>
  <c r="G20" i="342"/>
  <c r="G20" i="99"/>
  <c r="F21" i="330"/>
  <c r="G21" i="330" s="1"/>
  <c r="F18" i="347"/>
  <c r="G18" i="347" s="1"/>
  <c r="F21" i="346"/>
  <c r="G21" i="346" s="1"/>
  <c r="G22" i="342"/>
  <c r="G22" i="99"/>
  <c r="G39" i="342"/>
  <c r="X9" i="254"/>
  <c r="G41" i="99" l="1"/>
  <c r="G33" i="99"/>
  <c r="G23" i="346"/>
  <c r="J23" i="346" s="1"/>
  <c r="K23" i="346" s="1"/>
  <c r="G27" i="330"/>
  <c r="G37" i="330"/>
  <c r="F32" i="330"/>
  <c r="G32" i="330" s="1"/>
  <c r="G33" i="342"/>
  <c r="F32" i="347"/>
  <c r="G32" i="347" s="1"/>
  <c r="F32" i="346"/>
  <c r="G32" i="346" s="1"/>
  <c r="B5" i="315"/>
  <c r="C5" i="315" s="1"/>
  <c r="B3" i="315"/>
  <c r="C3" i="315" s="1"/>
  <c r="G32" i="342" l="1"/>
  <c r="B4" i="315"/>
  <c r="C4" i="315" s="1"/>
  <c r="B2" i="315"/>
  <c r="C2" i="315" s="1"/>
  <c r="G31" i="330" l="1"/>
  <c r="B6" i="315"/>
  <c r="B8" i="315" l="1"/>
  <c r="C8" i="315" s="1"/>
  <c r="C6" i="315"/>
  <c r="G8" i="346" l="1"/>
  <c r="J8" i="346" s="1"/>
  <c r="G39" i="99" l="1"/>
  <c r="G37" i="346" l="1"/>
  <c r="K37" i="346" s="1"/>
  <c r="L37" i="346" s="1"/>
  <c r="G37" i="347"/>
  <c r="K37" i="347" s="1"/>
  <c r="L37" i="347" s="1"/>
  <c r="G32" i="99"/>
  <c r="K37" i="330"/>
  <c r="L37" i="330" s="1"/>
  <c r="G31" i="346" l="1"/>
  <c r="L31" i="346" s="1"/>
  <c r="G31" i="347"/>
  <c r="L31" i="347" s="1"/>
  <c r="L31" i="330"/>
  <c r="G24" i="342" l="1"/>
  <c r="G28" i="99"/>
  <c r="G15" i="99"/>
  <c r="L27" i="330"/>
  <c r="G14" i="346" l="1"/>
  <c r="J14" i="346" s="1"/>
  <c r="K14" i="346" s="1"/>
  <c r="G27" i="346"/>
  <c r="L27" i="346" s="1"/>
  <c r="G27" i="347"/>
  <c r="L27" i="347" s="1"/>
  <c r="G8" i="347"/>
  <c r="J8" i="347" s="1"/>
  <c r="G8" i="330"/>
  <c r="J8" i="330" s="1"/>
  <c r="G23" i="330"/>
  <c r="J23" i="330" s="1"/>
  <c r="K23" i="330" s="1"/>
  <c r="G23" i="347"/>
  <c r="J23" i="347" s="1"/>
  <c r="K23" i="347" s="1"/>
  <c r="G48" i="99"/>
  <c r="G53" i="99" s="1"/>
  <c r="G63" i="99" s="1"/>
  <c r="G51" i="346" l="1"/>
  <c r="L8" i="255"/>
  <c r="B7" i="315"/>
  <c r="C7" i="315" s="1"/>
  <c r="J13" i="255" l="1"/>
  <c r="J15" i="255"/>
  <c r="J10" i="255"/>
  <c r="G65" i="99"/>
  <c r="L28" i="348" l="1"/>
  <c r="L30" i="348" s="1"/>
  <c r="G52" i="346"/>
  <c r="L9" i="255"/>
  <c r="C10" i="329"/>
  <c r="E15" i="329" s="1"/>
  <c r="H15" i="329" s="1"/>
  <c r="D9" i="96"/>
  <c r="D14" i="96" s="1"/>
  <c r="D16" i="96" s="1"/>
  <c r="E18" i="255" l="1"/>
  <c r="I18" i="255" s="1"/>
  <c r="G67" i="99"/>
  <c r="C9" i="315"/>
  <c r="C10" i="315" s="1"/>
  <c r="E17" i="329"/>
  <c r="H17" i="329" s="1"/>
  <c r="J52" i="346"/>
  <c r="G53" i="346"/>
  <c r="E14" i="329"/>
  <c r="H14" i="329" s="1"/>
  <c r="E18" i="329"/>
  <c r="H18" i="329" s="1"/>
  <c r="E16" i="329"/>
  <c r="H16" i="329" s="1"/>
  <c r="E19" i="255" l="1"/>
  <c r="E20" i="255" s="1"/>
  <c r="B9" i="315"/>
  <c r="K52" i="346"/>
  <c r="J53" i="346"/>
  <c r="H20" i="329"/>
  <c r="H22" i="329" s="1"/>
  <c r="H23" i="329" s="1"/>
  <c r="I20" i="255" l="1"/>
  <c r="E21" i="255"/>
  <c r="I21" i="255" s="1"/>
  <c r="I19" i="255"/>
  <c r="L52" i="346"/>
  <c r="L53" i="346" s="1"/>
  <c r="K53" i="346"/>
  <c r="E22" i="255" l="1"/>
  <c r="I22" i="255" s="1"/>
  <c r="E23" i="255" l="1"/>
  <c r="I23" i="255" s="1"/>
  <c r="E24" i="255" l="1"/>
  <c r="E25" i="255" s="1"/>
  <c r="I24" i="255" l="1"/>
  <c r="E26" i="255"/>
  <c r="I26" i="255" s="1"/>
  <c r="L25" i="255"/>
  <c r="I25" i="255"/>
  <c r="G15" i="342"/>
  <c r="I17" i="255" l="1"/>
  <c r="J17" i="255" s="1"/>
  <c r="J29" i="255" s="1"/>
  <c r="J33" i="255" s="1"/>
  <c r="G48" i="342"/>
  <c r="G53" i="342" s="1"/>
  <c r="G63" i="342" s="1"/>
  <c r="G14" i="347"/>
  <c r="J14" i="347" s="1"/>
  <c r="K14" i="347" s="1"/>
  <c r="G14" i="330"/>
  <c r="G51" i="330" s="1"/>
  <c r="L8" i="355" l="1"/>
  <c r="J10" i="355" s="1"/>
  <c r="J13" i="355"/>
  <c r="J14" i="330"/>
  <c r="K14" i="330" s="1"/>
  <c r="G51" i="347"/>
  <c r="J15" i="355" l="1"/>
  <c r="G65" i="342"/>
  <c r="L27" i="259" l="1"/>
  <c r="L32" i="259" s="1"/>
  <c r="E9" i="96"/>
  <c r="F9" i="96" s="1"/>
  <c r="M22" i="259" s="1"/>
  <c r="M23" i="259" s="1"/>
  <c r="M24" i="259" s="1"/>
  <c r="L9" i="355"/>
  <c r="E18" i="355" s="1"/>
  <c r="I18" i="355" s="1"/>
  <c r="G67" i="342"/>
  <c r="M22" i="348" l="1"/>
  <c r="M23" i="348" s="1"/>
  <c r="M24" i="348" s="1"/>
  <c r="F10" i="96"/>
  <c r="F11" i="96" s="1"/>
  <c r="E19" i="355"/>
  <c r="I19" i="355" s="1"/>
  <c r="H10" i="96"/>
  <c r="G52" i="347"/>
  <c r="G53" i="347" s="1"/>
  <c r="G52" i="330"/>
  <c r="E20" i="355" l="1"/>
  <c r="E21" i="355" s="1"/>
  <c r="J52" i="347"/>
  <c r="J53" i="347" s="1"/>
  <c r="J52" i="330"/>
  <c r="G53" i="330"/>
  <c r="I20" i="355" l="1"/>
  <c r="I21" i="355"/>
  <c r="E22" i="355"/>
  <c r="K52" i="347"/>
  <c r="K53" i="347" s="1"/>
  <c r="J53" i="330"/>
  <c r="K52" i="330"/>
  <c r="I22" i="355" l="1"/>
  <c r="E23" i="355"/>
  <c r="L52" i="347"/>
  <c r="L53" i="347" s="1"/>
  <c r="K53" i="330"/>
  <c r="L52" i="330"/>
  <c r="L53" i="330" s="1"/>
  <c r="I23" i="355" l="1"/>
  <c r="E24" i="355"/>
  <c r="I24" i="355" l="1"/>
  <c r="E25" i="355"/>
  <c r="I25" i="355" l="1"/>
  <c r="E26" i="355"/>
  <c r="I26" i="355" s="1"/>
  <c r="I17" i="355" l="1"/>
  <c r="J17" i="355" s="1"/>
  <c r="J29" i="355" s="1"/>
  <c r="J33" i="355"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<sst xmlns="http://schemas.openxmlformats.org/spreadsheetml/2006/main" count="7940" uniqueCount="971">
  <si>
    <t>OBJETO:</t>
  </si>
  <si>
    <t>ADECUACIÓN DE LAS INSTALACIONES DEL CENTRO CULTURAL Y DEPORTIVO EL POMO EN EL MUNICIPIO DE LA PLATA, DEPARTAMENTO DEL HUILA</t>
  </si>
  <si>
    <t>EMPRESA:</t>
  </si>
  <si>
    <t>ALCALDIA DE LA PLATA HUILA</t>
  </si>
  <si>
    <t>Capitulo</t>
  </si>
  <si>
    <t>SubCap.</t>
  </si>
  <si>
    <t>BÁSICOS</t>
  </si>
  <si>
    <t>Actividad</t>
  </si>
  <si>
    <t>CONCRETO BÁSICO DE 3.000 PSI (1:2:3)</t>
  </si>
  <si>
    <t>U.M.</t>
  </si>
  <si>
    <t>m³</t>
  </si>
  <si>
    <t>1</t>
  </si>
  <si>
    <t>Materiales</t>
  </si>
  <si>
    <t>Descripción</t>
  </si>
  <si>
    <t>Vr. Unitario</t>
  </si>
  <si>
    <t>Cantidad</t>
  </si>
  <si>
    <t>Vr. Parcial</t>
  </si>
  <si>
    <t xml:space="preserve">Total </t>
  </si>
  <si>
    <t>2</t>
  </si>
  <si>
    <t>Equipo</t>
  </si>
  <si>
    <t>3</t>
  </si>
  <si>
    <t>Mano de Obra</t>
  </si>
  <si>
    <t>DIA</t>
  </si>
  <si>
    <t>4</t>
  </si>
  <si>
    <t>Transporte</t>
  </si>
  <si>
    <t>Total Costos Directos Actividad:</t>
  </si>
  <si>
    <t>CONCRETO BÁSICO DE 2.500 PSI (1:3:3)</t>
  </si>
  <si>
    <t>CONCRETO BÁSICO DE 2.000 PSI (1:3:4)</t>
  </si>
  <si>
    <t>MORTERO BÁSICO 1:3 IMPERMEABILIZADO</t>
  </si>
  <si>
    <t>TRANSPORTE MATERIAL PETREO</t>
  </si>
  <si>
    <t>m³-km</t>
  </si>
  <si>
    <t>ARENA PARA MORTERO</t>
  </si>
  <si>
    <t>CEMENTO PORTLAND TIPO 1 GRIS</t>
  </si>
  <si>
    <t>kg</t>
  </si>
  <si>
    <t>AGUA</t>
  </si>
  <si>
    <t>Litro</t>
  </si>
  <si>
    <t>DESCRIPCIÓN</t>
  </si>
  <si>
    <t>CANTIDAD</t>
  </si>
  <si>
    <t>PRELIMINARES</t>
  </si>
  <si>
    <t>Elaboró:</t>
  </si>
  <si>
    <t xml:space="preserve"> CALCULO DE LA ADMINISTRACIÓN, IMPREVISTOS Y UTILIDADES</t>
  </si>
  <si>
    <t>CONCEPTO</t>
  </si>
  <si>
    <t>V.M./BASE</t>
  </si>
  <si>
    <t>FACT PREST.</t>
  </si>
  <si>
    <t>Dedicación</t>
  </si>
  <si>
    <t>V.PARCIAL</t>
  </si>
  <si>
    <t>%</t>
  </si>
  <si>
    <t>ADMINISTRACION</t>
  </si>
  <si>
    <t>SALARIOS PERSONAL DE OBRA</t>
  </si>
  <si>
    <t>Director de obra</t>
  </si>
  <si>
    <t>Ingeniero residente de obra</t>
  </si>
  <si>
    <t>SALARIOS PERSONAL DE OFICINA</t>
  </si>
  <si>
    <t>Secretaria oficina principal</t>
  </si>
  <si>
    <t>GASTOS OPERACIONALES</t>
  </si>
  <si>
    <t>Laboratorio necesarios muestreo en diferentes tramos (Resistencia del concreto 7-14-28 dias).</t>
  </si>
  <si>
    <t xml:space="preserve">GASTOS DE LEGALIZACIÓN </t>
  </si>
  <si>
    <t>Estampilla Pro Universidad Surcolombiana</t>
  </si>
  <si>
    <t>Estampilla Pro cultura</t>
  </si>
  <si>
    <t>Tasa Pro deporte y Recreacion</t>
  </si>
  <si>
    <t>COSTOS FINANCIEROS</t>
  </si>
  <si>
    <t>A</t>
  </si>
  <si>
    <t>I</t>
  </si>
  <si>
    <t>IMPREVISTOS</t>
  </si>
  <si>
    <t>U</t>
  </si>
  <si>
    <t>UTILIDAD</t>
  </si>
  <si>
    <t>A.I.U.</t>
  </si>
  <si>
    <t>FACTOR MULTIPLICADOR INTERVENTORÍA</t>
  </si>
  <si>
    <t>SALARIOS</t>
  </si>
  <si>
    <t>PRESTACIONES SOCIALES</t>
  </si>
  <si>
    <t>Cesantia</t>
  </si>
  <si>
    <t>Intereses de cesantías</t>
  </si>
  <si>
    <t>Prima</t>
  </si>
  <si>
    <t>Vacaciones</t>
  </si>
  <si>
    <t>Seguridad Social (salud)</t>
  </si>
  <si>
    <t>Seguridad Social (pensión)</t>
  </si>
  <si>
    <t>Aseguradora de Riesgos Laborales</t>
  </si>
  <si>
    <t>Subsidio Familiar</t>
  </si>
  <si>
    <t>Subsidio de Transporte</t>
  </si>
  <si>
    <t>Dotación</t>
  </si>
  <si>
    <t>GASTOS GENERALES</t>
  </si>
  <si>
    <t>Arriendo de oficina, administración y operacionales.</t>
  </si>
  <si>
    <t>Servicios públicos</t>
  </si>
  <si>
    <t>Seguridad industrial en el trabajo.</t>
  </si>
  <si>
    <t>Asesoria Contable Tributaria , Juridica y Medica</t>
  </si>
  <si>
    <t>Equipos y mantenimiento Oficina (Aseo)</t>
  </si>
  <si>
    <t>Papelería y útiles de oficina</t>
  </si>
  <si>
    <t>HONORARIOS (UTILIDADES) 10% DE (1+2+3+4)</t>
  </si>
  <si>
    <t>TOTAL FACTOR MULTIPLICADOR</t>
  </si>
  <si>
    <t>PRESUPUESTO DE INTERVENTORÍA</t>
  </si>
  <si>
    <t>PLAZO (MESES)</t>
  </si>
  <si>
    <t>CONSTRUCCIÓN DE OBRAS CIVILES</t>
  </si>
  <si>
    <t>PERSONAL ESPECIALISTA, PROFESIONAL O DE APOYO, PARA OBRAS CIVILES</t>
  </si>
  <si>
    <t>CANTIDAD DE PERSONAL POR ACTIVIDAD</t>
  </si>
  <si>
    <t>Vr. H/MES</t>
  </si>
  <si>
    <t>MES 1</t>
  </si>
  <si>
    <t>MES 2</t>
  </si>
  <si>
    <t>MES 3</t>
  </si>
  <si>
    <t xml:space="preserve">TOTAL DEDICACIÓN HOMBRES ETAPA OBRA </t>
  </si>
  <si>
    <t>COSTO ($) TOTAL HOMBRES PROYECTO ETAPA OBRA</t>
  </si>
  <si>
    <t>DIRECTOR</t>
  </si>
  <si>
    <t>Director de Interventoría</t>
  </si>
  <si>
    <t>Residente de Interventoría</t>
  </si>
  <si>
    <t>SUBTOTAL 1</t>
  </si>
  <si>
    <t xml:space="preserve"> </t>
  </si>
  <si>
    <t>SUBTOTAL 1 x Factor Multiplicador</t>
  </si>
  <si>
    <t>COSTOS OPERACIONALES</t>
  </si>
  <si>
    <t xml:space="preserve">ALQUILER EQUIPO, SUMINISTROS Y OTROS ELEMENTOS </t>
  </si>
  <si>
    <t>COSTO UNITARIO ($)</t>
  </si>
  <si>
    <t>CANTIDAD TOTAL PROYECTO ETAPA OBRA CIVIL</t>
  </si>
  <si>
    <t>COSTO ($) TOTAL PROYECTO ETAPA CONSTRUCCION DE OBRAS CIVILES</t>
  </si>
  <si>
    <t>Ensayos de laboratorio para verificación de calidad de materiales (Resistencia 7-14-28 dias)</t>
  </si>
  <si>
    <t>SUBTOTAL 2</t>
  </si>
  <si>
    <t xml:space="preserve">TOTAL ETAPA CONSTRUCCION DE OBRAS CIVILES </t>
  </si>
  <si>
    <t>SUBTOTAL ( 1 + 2 )</t>
  </si>
  <si>
    <t>IVA 19%</t>
  </si>
  <si>
    <t>TOTAL PERSONAL Y COSTOS OPERACIONALES INCLUYE   I.V.A</t>
  </si>
  <si>
    <t>Ingeniero Civil</t>
  </si>
  <si>
    <t>Municipio de La Plata Huila</t>
  </si>
  <si>
    <t>DESCRIPCIÓN:</t>
  </si>
  <si>
    <t>ITEM:</t>
  </si>
  <si>
    <t>UNIDAD:</t>
  </si>
  <si>
    <t>ML</t>
  </si>
  <si>
    <t>1. MATERIALES</t>
  </si>
  <si>
    <t>ITEM</t>
  </si>
  <si>
    <t>UNIDAD</t>
  </si>
  <si>
    <t>V/UNITARIO</t>
  </si>
  <si>
    <t>V/TOTAL</t>
  </si>
  <si>
    <t>SUBTOTAL</t>
  </si>
  <si>
    <t>2. MAQUINARIA, HERRAMIENTA Y EQUIPOS</t>
  </si>
  <si>
    <t>RENDIMIENTO</t>
  </si>
  <si>
    <t>TARIFA</t>
  </si>
  <si>
    <t>MEH-14</t>
  </si>
  <si>
    <t>3. TRANSPORTE</t>
  </si>
  <si>
    <t>VOLUMEN (M3)</t>
  </si>
  <si>
    <t>DIST. (KM)</t>
  </si>
  <si>
    <t>4. MANO DE OBRA</t>
  </si>
  <si>
    <t>VR/UNITARIO</t>
  </si>
  <si>
    <t>MO-0050</t>
  </si>
  <si>
    <t>TOTAL COSTO DIRECTO</t>
  </si>
  <si>
    <t>COSTOS DIRECTOS</t>
  </si>
  <si>
    <t>Realizó: ________________________________</t>
  </si>
  <si>
    <t>Municipio: La Plata Huila</t>
  </si>
  <si>
    <t>M3</t>
  </si>
  <si>
    <t>und</t>
  </si>
  <si>
    <t/>
  </si>
  <si>
    <t>Herramienta Menor</t>
  </si>
  <si>
    <t>% M.O</t>
  </si>
  <si>
    <t>MO-05</t>
  </si>
  <si>
    <t>Cuadrilla 5: 1 OfcA + 1 AyuA</t>
  </si>
  <si>
    <t>Hora</t>
  </si>
  <si>
    <t>Transporte Materiales</t>
  </si>
  <si>
    <t>M2</t>
  </si>
  <si>
    <t>Herramienta menor</t>
  </si>
  <si>
    <t>Porcentaje</t>
  </si>
  <si>
    <t>MO-02</t>
  </si>
  <si>
    <t>MAT-32</t>
  </si>
  <si>
    <t>MAT-30</t>
  </si>
  <si>
    <t>MAT-29</t>
  </si>
  <si>
    <t>MEH-HM</t>
  </si>
  <si>
    <t>MO-07</t>
  </si>
  <si>
    <t>MO-06</t>
  </si>
  <si>
    <t>Cuadrilla 6:1OfcA+2Ayua</t>
  </si>
  <si>
    <t>TRSPTE-02</t>
  </si>
  <si>
    <t>MO-12</t>
  </si>
  <si>
    <t>TRSPTE-MAT</t>
  </si>
  <si>
    <t>Cuadrilla6: 1OfcA+2AyuA</t>
  </si>
  <si>
    <t>m3</t>
  </si>
  <si>
    <t>KG</t>
  </si>
  <si>
    <t>% MAT</t>
  </si>
  <si>
    <t>MO-01</t>
  </si>
  <si>
    <t>Arena</t>
  </si>
  <si>
    <t>UND</t>
  </si>
  <si>
    <t>Loseta peatonal maciza 40*40*6</t>
  </si>
  <si>
    <t>MO-27</t>
  </si>
  <si>
    <t>MEH-12</t>
  </si>
  <si>
    <t>MAT-31</t>
  </si>
  <si>
    <t>MAT-59</t>
  </si>
  <si>
    <t>MAT-61</t>
  </si>
  <si>
    <t>MAT-51</t>
  </si>
  <si>
    <t>MAT-67</t>
  </si>
  <si>
    <t>MAT-52</t>
  </si>
  <si>
    <t>MAT-68</t>
  </si>
  <si>
    <t>MAT-01</t>
  </si>
  <si>
    <t>MO-18</t>
  </si>
  <si>
    <t>BASE DE DATOS MATERIALES</t>
  </si>
  <si>
    <t>DESCRIPCION</t>
  </si>
  <si>
    <t>VALOR UNITARIO</t>
  </si>
  <si>
    <t>MAT-02</t>
  </si>
  <si>
    <t>Puntilla con cabeza 2-1/2"</t>
  </si>
  <si>
    <t>LB</t>
  </si>
  <si>
    <t>MAT-03</t>
  </si>
  <si>
    <t>MAT-04</t>
  </si>
  <si>
    <t>MAT-05</t>
  </si>
  <si>
    <t>MAT-06</t>
  </si>
  <si>
    <t>MAT-07</t>
  </si>
  <si>
    <t>MAT-08</t>
  </si>
  <si>
    <t>MAT-09</t>
  </si>
  <si>
    <t>MAT-10</t>
  </si>
  <si>
    <t>MAT-11</t>
  </si>
  <si>
    <t>MAT-12</t>
  </si>
  <si>
    <t>MAT-13</t>
  </si>
  <si>
    <t>MAT-15</t>
  </si>
  <si>
    <t>MAT-16</t>
  </si>
  <si>
    <t>MAT-17</t>
  </si>
  <si>
    <t>MAT-18</t>
  </si>
  <si>
    <t>MAT-19</t>
  </si>
  <si>
    <t>MAT-20</t>
  </si>
  <si>
    <t>MAT-21</t>
  </si>
  <si>
    <t>MAT-22</t>
  </si>
  <si>
    <t>MAT-23</t>
  </si>
  <si>
    <t>MAT-24</t>
  </si>
  <si>
    <t>MAT-25</t>
  </si>
  <si>
    <t>MAT-26</t>
  </si>
  <si>
    <t>MAT-27</t>
  </si>
  <si>
    <t>MAT-28</t>
  </si>
  <si>
    <t>MAT-33</t>
  </si>
  <si>
    <t>MAT-34</t>
  </si>
  <si>
    <t>MAT-35</t>
  </si>
  <si>
    <t>MAT-36</t>
  </si>
  <si>
    <t>MAT-37</t>
  </si>
  <si>
    <t>MAT-38</t>
  </si>
  <si>
    <t>MAT-39</t>
  </si>
  <si>
    <t>MAT-40</t>
  </si>
  <si>
    <t>MAT-41</t>
  </si>
  <si>
    <t>MAT-42</t>
  </si>
  <si>
    <t>MAT-43</t>
  </si>
  <si>
    <t>MAT-44</t>
  </si>
  <si>
    <t>MAT-45</t>
  </si>
  <si>
    <t>MAT-46</t>
  </si>
  <si>
    <t>MAT-47</t>
  </si>
  <si>
    <t>MAT-48</t>
  </si>
  <si>
    <t>MAT-49</t>
  </si>
  <si>
    <t>MAT-50</t>
  </si>
  <si>
    <t>MAT-53</t>
  </si>
  <si>
    <t>MAT-54</t>
  </si>
  <si>
    <t>MAT-55</t>
  </si>
  <si>
    <t>MAT-56</t>
  </si>
  <si>
    <t>MAT-57</t>
  </si>
  <si>
    <t>MAT-58</t>
  </si>
  <si>
    <t>MAT-60</t>
  </si>
  <si>
    <t>MAT-62</t>
  </si>
  <si>
    <t>MAT-63</t>
  </si>
  <si>
    <t>MAT-64</t>
  </si>
  <si>
    <t>MAT-65</t>
  </si>
  <si>
    <t>MAT-66</t>
  </si>
  <si>
    <t>MAT-69</t>
  </si>
  <si>
    <t>ALCALDÍA MUNICIPAL DE LA PLATA (H)</t>
  </si>
  <si>
    <t xml:space="preserve">PRESUPUESTO GENERAL DE OBRA </t>
  </si>
  <si>
    <t>UNID.</t>
  </si>
  <si>
    <t>CANT.</t>
  </si>
  <si>
    <t>V/UNIT.</t>
  </si>
  <si>
    <t xml:space="preserve">TOTAL COSTOS DIRECTOS </t>
  </si>
  <si>
    <t>CONCRETOS</t>
  </si>
  <si>
    <t xml:space="preserve">INTERVENTORIA </t>
  </si>
  <si>
    <t>MEMORIA DE CALCULO</t>
  </si>
  <si>
    <t>Item:</t>
  </si>
  <si>
    <t>Und:</t>
  </si>
  <si>
    <t>Descripcion:</t>
  </si>
  <si>
    <t>Localización</t>
  </si>
  <si>
    <t>Dimensiones</t>
  </si>
  <si>
    <t>Nº Elem.</t>
  </si>
  <si>
    <t>Medida Total</t>
  </si>
  <si>
    <t>Longitud</t>
  </si>
  <si>
    <t>Ancho</t>
  </si>
  <si>
    <t>Alto</t>
  </si>
  <si>
    <t>Observaciones:</t>
  </si>
  <si>
    <t>Sub-total</t>
  </si>
  <si>
    <t>TOTAL</t>
  </si>
  <si>
    <t>PESO</t>
  </si>
  <si>
    <t>APORTES SEGURIDAD SOCIAL</t>
  </si>
  <si>
    <t>Empleador</t>
  </si>
  <si>
    <t>Empleado</t>
  </si>
  <si>
    <t>Pensión</t>
  </si>
  <si>
    <t>Jornal</t>
  </si>
  <si>
    <t>Salud</t>
  </si>
  <si>
    <t>Riesgos</t>
  </si>
  <si>
    <t>Valor Total</t>
  </si>
  <si>
    <t>MENOR A 2 SMMLV</t>
  </si>
  <si>
    <t>MAYOR A 2 SMMLV</t>
  </si>
  <si>
    <t>Auxilio de Transporte</t>
  </si>
  <si>
    <t>Cesantias</t>
  </si>
  <si>
    <t>Intereses de cesantias</t>
  </si>
  <si>
    <t>Prima legal</t>
  </si>
  <si>
    <t>Seguridad Social</t>
  </si>
  <si>
    <t>APORTES PARAFISCALES:</t>
  </si>
  <si>
    <t>CCF</t>
  </si>
  <si>
    <t>ICBF</t>
  </si>
  <si>
    <t>SENA</t>
  </si>
  <si>
    <t>FIC</t>
  </si>
  <si>
    <t>DOTACION</t>
  </si>
  <si>
    <t>F.M</t>
  </si>
  <si>
    <t>Salario Minimo Mensual:</t>
  </si>
  <si>
    <t>Salario Minimo Diario:</t>
  </si>
  <si>
    <t>FACTOR PRESTACIONAL &lt; 2SMMLV</t>
  </si>
  <si>
    <t>CUADRO DE CONVENCIONES</t>
  </si>
  <si>
    <t>FACTOR PRESTACIONAL &gt; 2 SMMLV</t>
  </si>
  <si>
    <t>CUADRILLAS</t>
  </si>
  <si>
    <t>TIPO</t>
  </si>
  <si>
    <t>A-A</t>
  </si>
  <si>
    <t>Albañilería</t>
  </si>
  <si>
    <t>B-B</t>
  </si>
  <si>
    <t>Intalaciones Eléctricas</t>
  </si>
  <si>
    <t>C-C</t>
  </si>
  <si>
    <t>Carpintería Metálica</t>
  </si>
  <si>
    <t>H-H</t>
  </si>
  <si>
    <t>Intalaciones Hidrosanitarias</t>
  </si>
  <si>
    <t>No.</t>
  </si>
  <si>
    <t>FACTOR SALARIAL</t>
  </si>
  <si>
    <t>% INV. VARIABLE</t>
  </si>
  <si>
    <t>VR. DIA</t>
  </si>
  <si>
    <t>VR. MES</t>
  </si>
  <si>
    <t>VR. DIA + PRES</t>
  </si>
  <si>
    <t xml:space="preserve">VR. HORA </t>
  </si>
  <si>
    <t>VR. HORA + PRES</t>
  </si>
  <si>
    <t>Ayudante A (Albañileria)</t>
  </si>
  <si>
    <t>Oficial A (Albañileria)</t>
  </si>
  <si>
    <t>Ayudante B (Inst. Elec)</t>
  </si>
  <si>
    <t>Oficial B (Inst. Elec)</t>
  </si>
  <si>
    <t>Ayudante C (Carpinterias)</t>
  </si>
  <si>
    <t>Oficial C (Carpinterias)</t>
  </si>
  <si>
    <t>Ayudante H (Intalaciones Hidrosanitarias)</t>
  </si>
  <si>
    <t>Oficial H (Intalaciones Hidrosanitarias)</t>
  </si>
  <si>
    <t>Oficial Explosivos</t>
  </si>
  <si>
    <t>Maestro de Obra</t>
  </si>
  <si>
    <t>Topografo</t>
  </si>
  <si>
    <t>Cadenero</t>
  </si>
  <si>
    <t xml:space="preserve">CUADRILLAS MANO DE OBRA </t>
  </si>
  <si>
    <t>DESCRIPCIÓN CUADRILLAS</t>
  </si>
  <si>
    <t>Cant</t>
  </si>
  <si>
    <t xml:space="preserve">Vr. Maes Día+Pres </t>
  </si>
  <si>
    <t>Vr. Ofc Día + Pres.</t>
  </si>
  <si>
    <t>Vr. Ayu Día+ Pres.</t>
  </si>
  <si>
    <t>Vr. Día + Pres</t>
  </si>
  <si>
    <t>Vr. Hora + Pres</t>
  </si>
  <si>
    <t>Cuadrilla 1: 1 Ayudante A</t>
  </si>
  <si>
    <t xml:space="preserve">Cuadrilla 2: 2 Ayudantes A </t>
  </si>
  <si>
    <t>MO-03</t>
  </si>
  <si>
    <t>Cuadrilla 3: 3 Ayudantes A</t>
  </si>
  <si>
    <t>MO-04</t>
  </si>
  <si>
    <t>Cuadrilla 4: 1 Ayudante B</t>
  </si>
  <si>
    <t>Cuadrilla 6: 1 OfcA + 2 AyuA</t>
  </si>
  <si>
    <t>Cuadrilla 7: 1 OfcA + 3 AyuA</t>
  </si>
  <si>
    <t>MO-08</t>
  </si>
  <si>
    <t>Cuadrilla 8: 1 OfcA + 4 AyuA</t>
  </si>
  <si>
    <t>MO-09</t>
  </si>
  <si>
    <t>Cuadrilla 9: 1 OfcA + 5 AyuA</t>
  </si>
  <si>
    <t>MO-10</t>
  </si>
  <si>
    <t>Cuadrilla 10: 1 OfcA + 6 AyuA</t>
  </si>
  <si>
    <t>MO-11</t>
  </si>
  <si>
    <t>Cuadrilla 11: 1Ma+1OfcA+1AyuA</t>
  </si>
  <si>
    <t>Cuadrilla 12: 1Ma+1OfcA+2AyuA</t>
  </si>
  <si>
    <t>MO-13</t>
  </si>
  <si>
    <t>Cuadrilla 13: 1Ma+1OfcA+3AyuA</t>
  </si>
  <si>
    <t>MO-14</t>
  </si>
  <si>
    <t>Cuadrilla 14: 1Ma+1OfcA+4AyuA</t>
  </si>
  <si>
    <t>MO-15</t>
  </si>
  <si>
    <t>Cuadrilla 15: 1Ma+1OfcA+5AyuA</t>
  </si>
  <si>
    <t>MO-16</t>
  </si>
  <si>
    <t>Cuadrilla 16: 1Ma+1OfcA+6AyuA</t>
  </si>
  <si>
    <t>MO-17</t>
  </si>
  <si>
    <t>Cuadrilla 17: 1Ma+2OfcA+4AyuA</t>
  </si>
  <si>
    <t>Cuadrilla 18: 1 OfcB + 1 AyuB</t>
  </si>
  <si>
    <t>MO-19</t>
  </si>
  <si>
    <t>Cuadrilla 19: 1 OfcB + 2 AyuB</t>
  </si>
  <si>
    <t>MO-20</t>
  </si>
  <si>
    <t>Cuadrilla 20: 1 OfcB + 3 AyuB</t>
  </si>
  <si>
    <t>MO-21</t>
  </si>
  <si>
    <t>Cuadrilla 21: 1 OfcB + 4 AyuB</t>
  </si>
  <si>
    <t>MO-22</t>
  </si>
  <si>
    <t>Cuadrilla 22: 1 OfcB + 5 AyuB</t>
  </si>
  <si>
    <t>MO-23</t>
  </si>
  <si>
    <t>Cuadrilla 23: 1 OfcC + 1 AyuC</t>
  </si>
  <si>
    <t>MO-24</t>
  </si>
  <si>
    <t>Cuadrilla 24: 1 OfcC + 2 AyuC</t>
  </si>
  <si>
    <t>MO-25</t>
  </si>
  <si>
    <t>Cuadrilla 25: 1 OfcC + 3 AyuC</t>
  </si>
  <si>
    <t>MO-26</t>
  </si>
  <si>
    <t>Cuadrilla 26: 1 OfcC + 4 AyuC</t>
  </si>
  <si>
    <t>Cuadrilla 27:  1 OfcH + 1 AyuH</t>
  </si>
  <si>
    <t>MO-28</t>
  </si>
  <si>
    <t>Cuadrilla 28: 1 OfcH + 2 AyuH</t>
  </si>
  <si>
    <t>MO-29</t>
  </si>
  <si>
    <t>Cuadrilla 29: 1 OfcH + 3 AyuH</t>
  </si>
  <si>
    <t>MO-30</t>
  </si>
  <si>
    <t>Cuadrilla 30: 1 OfcH + 4 AyuH</t>
  </si>
  <si>
    <t>MO-31</t>
  </si>
  <si>
    <t>Cuadrilla 31: 1Ma+1OfcH+3AyuH</t>
  </si>
  <si>
    <t>MO-32</t>
  </si>
  <si>
    <t>Cuadrilla 32: 1 OfcExplosivos + 4 AyuA</t>
  </si>
  <si>
    <t>MO-33</t>
  </si>
  <si>
    <t>Cuadrilla 33: 1 OfcA</t>
  </si>
  <si>
    <t>MO-34</t>
  </si>
  <si>
    <t>Cuadrilla 34: 1 OfcB</t>
  </si>
  <si>
    <t>MO-35</t>
  </si>
  <si>
    <t>Cuadrilla 35: 1 OfcC</t>
  </si>
  <si>
    <t>MO-36</t>
  </si>
  <si>
    <t>Cuadrilla 36: 1 OfcH</t>
  </si>
  <si>
    <t>TOPOGRAFÍA</t>
  </si>
  <si>
    <t>Vr.Topo Día+ Pres</t>
  </si>
  <si>
    <t xml:space="preserve">Vr. Cadenero Día+ Pres </t>
  </si>
  <si>
    <t>Vr. Trochero Día+Pres</t>
  </si>
  <si>
    <t>Vr. Día +Pres</t>
  </si>
  <si>
    <t xml:space="preserve">Vr. Día + Pres </t>
  </si>
  <si>
    <t>Comisión de Topografía</t>
  </si>
  <si>
    <t>BASE DE DATOS TRANSPORTE</t>
  </si>
  <si>
    <t>TRSPTE-01</t>
  </si>
  <si>
    <t>Transporte volqueta &gt; 5 Km</t>
  </si>
  <si>
    <t>BASE DE DATOS MAQUINARIA, EQUIPOS Y HERRAMIENTAS</t>
  </si>
  <si>
    <t>MEH-01</t>
  </si>
  <si>
    <t>MEH-02</t>
  </si>
  <si>
    <t>MEH-03</t>
  </si>
  <si>
    <t>MEH-04</t>
  </si>
  <si>
    <t>MEH-05</t>
  </si>
  <si>
    <t>MEH-06</t>
  </si>
  <si>
    <t>MEH-07</t>
  </si>
  <si>
    <t>MEH-08</t>
  </si>
  <si>
    <t>MEH-09</t>
  </si>
  <si>
    <t>MEH-10</t>
  </si>
  <si>
    <t>MEH-11</t>
  </si>
  <si>
    <t>Andamio multidireccional</t>
  </si>
  <si>
    <t>MEH-13</t>
  </si>
  <si>
    <t>Mauricio Bonilla Tiaffi</t>
  </si>
  <si>
    <t>Area</t>
  </si>
  <si>
    <t>Transporte materiales pétreos</t>
  </si>
  <si>
    <t>M3-KM</t>
  </si>
  <si>
    <t>Kg</t>
  </si>
  <si>
    <t>Mortero 1:3</t>
  </si>
  <si>
    <t>Recebo</t>
  </si>
  <si>
    <t>Und</t>
  </si>
  <si>
    <t>Hr</t>
  </si>
  <si>
    <t>Concreto 3000 psi (Confinamiento)</t>
  </si>
  <si>
    <t>Ml</t>
  </si>
  <si>
    <t>ARENA PARA CONCRETO</t>
  </si>
  <si>
    <t>GRAVILLA BIEN GRADADA PARA CONCRETO</t>
  </si>
  <si>
    <t>MEZCLADORA DE CONCRETO</t>
  </si>
  <si>
    <t>d</t>
  </si>
  <si>
    <t>HERRAMIENTA MENOR</t>
  </si>
  <si>
    <t>Alambre negro No 18</t>
  </si>
  <si>
    <t>Zapatas</t>
  </si>
  <si>
    <t>1/2"</t>
  </si>
  <si>
    <t>Andamios multidireccionales</t>
  </si>
  <si>
    <t>Gln</t>
  </si>
  <si>
    <t>Disco t 27 9*1/8 x9t27</t>
  </si>
  <si>
    <t>Pintura acrilica antideslizante</t>
  </si>
  <si>
    <t>Columnas</t>
  </si>
  <si>
    <t>Acometida</t>
  </si>
  <si>
    <t>CAPITULOS</t>
  </si>
  <si>
    <t>VALOR BÁSICO</t>
  </si>
  <si>
    <t>VALOR TOTAL</t>
  </si>
  <si>
    <t>COSTOS DE OBRA</t>
  </si>
  <si>
    <t>INTERVENTORÍA</t>
  </si>
  <si>
    <t>Lt</t>
  </si>
  <si>
    <t>Arquitecto</t>
  </si>
  <si>
    <t>Jose Armando Trujillo Rada</t>
  </si>
  <si>
    <t>Fecha: Mayo 2024</t>
  </si>
  <si>
    <t>CALCULO MANO DE OBRA</t>
  </si>
  <si>
    <t>PolIn de mandera 5x5 cm</t>
  </si>
  <si>
    <t xml:space="preserve">Recebo clasificado proveniente de material de préstamo I.P &lt;=15%; TM: 3" </t>
  </si>
  <si>
    <t>Agua</t>
  </si>
  <si>
    <t>Concreto ciclópeo 2500 psi (175 Kg/cm2) 60% concreto simple 2500 psi + 40% piedra media zonga.</t>
  </si>
  <si>
    <t xml:space="preserve">Concreto simple 3000 psi (210 Kg/cm2) </t>
  </si>
  <si>
    <t>Acero fy=4200 Kg/cm2</t>
  </si>
  <si>
    <t>Tubo pvc 4" sanitario tipo pesado</t>
  </si>
  <si>
    <t xml:space="preserve">Codo sanitario pvc 4" </t>
  </si>
  <si>
    <t>Soldadura líquida pvc (1/4) gln</t>
  </si>
  <si>
    <t>Caja metálica para medidor trifilar</t>
  </si>
  <si>
    <t>Totalizador 2x30 amp</t>
  </si>
  <si>
    <t>Tubo galvanizado de 1/2" x 3 mts</t>
  </si>
  <si>
    <t>Cable de cobre desnudo No 8 AWG</t>
  </si>
  <si>
    <t>Varilla de cobre 2.44 m x 5/8"</t>
  </si>
  <si>
    <t>Medidor trifilar electromagnético, clase 1, 2 x 208/120 v 20/80 amp</t>
  </si>
  <si>
    <t>Cable concentrico cobre 2 No 8 + 8 AWG THHN</t>
  </si>
  <si>
    <t>Tubo galvanizado IMC 1"</t>
  </si>
  <si>
    <t>Capacete metálico de 1"</t>
  </si>
  <si>
    <t>Curva galvanizada de 1"</t>
  </si>
  <si>
    <t>Cinta bandit de 5/8"</t>
  </si>
  <si>
    <t>Hebilla bandit de 5/8"</t>
  </si>
  <si>
    <t>Terminal de cobre para cable No 8</t>
  </si>
  <si>
    <t>Buchin 1"</t>
  </si>
  <si>
    <t>Acero de 60000 psi</t>
  </si>
  <si>
    <t>Angulo 1/8"x2"</t>
  </si>
  <si>
    <t>Soldadura 6013 WA X 3/32 sup</t>
  </si>
  <si>
    <t>Platinas 2"x1/8"</t>
  </si>
  <si>
    <t>Cable de cobre No 6 AWG THHN</t>
  </si>
  <si>
    <t>Terminal de ponchar 6 AWG</t>
  </si>
  <si>
    <t>Ducto conduit PVC 1"</t>
  </si>
  <si>
    <t>Interruptor automático enchuflable 2x20 A</t>
  </si>
  <si>
    <t>Tablero trifilar de 12 circuitos</t>
  </si>
  <si>
    <t>Interrupto automático enchuflable 1x15 A</t>
  </si>
  <si>
    <t>Cable suave de cobre THW No 12 AWG</t>
  </si>
  <si>
    <t>Caja galvanizada 2400</t>
  </si>
  <si>
    <t>Conector terminal tipo resorte</t>
  </si>
  <si>
    <t>Ducto metálico EMT de 1/2" x mt</t>
  </si>
  <si>
    <t>Proyector LED 150W ip65 6500K</t>
  </si>
  <si>
    <t>Toma corriente doble PT</t>
  </si>
  <si>
    <t>Tubería conduit pvc 1/2"</t>
  </si>
  <si>
    <t>Adaptador terminal conduit pvc 1/2"</t>
  </si>
  <si>
    <t>Alambre de cobre No 14 AWG THW</t>
  </si>
  <si>
    <t>Alambre de cobre No 12 AWG THW</t>
  </si>
  <si>
    <t>Soldadura estaño para empalmes</t>
  </si>
  <si>
    <t>Glb</t>
  </si>
  <si>
    <t>Caja cámara de inspección de puesto a tierra 30x30 con tapa</t>
  </si>
  <si>
    <t>Soldadura tecnoweld exotérmica 200 gr</t>
  </si>
  <si>
    <t>Alambron de aluminio para apantallamiento de 8 mm</t>
  </si>
  <si>
    <t>Cable de cobre desnudo suave 1/0 AWG</t>
  </si>
  <si>
    <t>FACTOR PRESTACIONAL</t>
  </si>
  <si>
    <t>Cortadora  de pavimento rígido y flexible</t>
  </si>
  <si>
    <t>Compresor 210 CFM -1 martillo 90 libras (tipo kaiser)</t>
  </si>
  <si>
    <t>Grua 5 Ton</t>
  </si>
  <si>
    <t>Minicargador</t>
  </si>
  <si>
    <t>Vibro compactador tipo benitin de 1 Tn (Incluye traslado y operario)</t>
  </si>
  <si>
    <t>Formaleta para base de estructuras</t>
  </si>
  <si>
    <t>dia</t>
  </si>
  <si>
    <t>Vibrador de concreto eléctrico o a gasolina</t>
  </si>
  <si>
    <t>Paral metálico</t>
  </si>
  <si>
    <t>día</t>
  </si>
  <si>
    <t>Equipo eléctrico para soldadura</t>
  </si>
  <si>
    <t>Equipo de pintura y compresor</t>
  </si>
  <si>
    <t>Pulidora eléctrica</t>
  </si>
  <si>
    <t>Escalera dieléctrica</t>
  </si>
  <si>
    <t>Fecha:</t>
  </si>
  <si>
    <t>1.1</t>
  </si>
  <si>
    <t>Localización y replanteo en planta- zona de trabajos</t>
  </si>
  <si>
    <t>Excavación  manual  sin  clasificar  –  Incluye:  todo  factor y disposición final del material en escombrera autorizada.</t>
  </si>
  <si>
    <t>2.1</t>
  </si>
  <si>
    <t>2.2</t>
  </si>
  <si>
    <t>2.3</t>
  </si>
  <si>
    <t>Construcción zapatas en concreto 210 KG/CM2</t>
  </si>
  <si>
    <t>2.4</t>
  </si>
  <si>
    <t>2.5</t>
  </si>
  <si>
    <t>Construcción de Columnas en Concreto de 210 KG/CM2</t>
  </si>
  <si>
    <t>2.6</t>
  </si>
  <si>
    <t>Construcción de Viga Canal en concreto de 210 KG/CM2</t>
  </si>
  <si>
    <t>3.1</t>
  </si>
  <si>
    <t>Acero de refuerzo Fy=60.000 P.S.I.</t>
  </si>
  <si>
    <t>3.2</t>
  </si>
  <si>
    <t>Mortero Impermeabilizado para Viga Canal</t>
  </si>
  <si>
    <t>INSTALACIONES HIDRO SANITARIAS</t>
  </si>
  <si>
    <t>5.1</t>
  </si>
  <si>
    <t>5.2</t>
  </si>
  <si>
    <t>Caja  de  inspeccion  en  concreto   de  F´c=2500  PSI,  de seccion   0.80*0.80,   H:   1M   incluye   cañuela,   tapa   en concreto reforzado de 8 cms , con espesores de paredes
de 0.10 mts.segun  diseño</t>
  </si>
  <si>
    <t>Caja  de  inspeccion  en  concreto   de  F´c=2500  PSI,  de seccion  1*1  H:  1M,  incluye  cañuela,  tapa  en  concreto reforzado de 8 cms , con espesores de paredes de 0.10
mts.segun  diseño</t>
  </si>
  <si>
    <t>INSTALACIONES ELECTRICAS</t>
  </si>
  <si>
    <t>6.1</t>
  </si>
  <si>
    <t>6.2</t>
  </si>
  <si>
    <t>6.3</t>
  </si>
  <si>
    <t>6.4</t>
  </si>
  <si>
    <t>6.5</t>
  </si>
  <si>
    <t>6.6</t>
  </si>
  <si>
    <t>6.7</t>
  </si>
  <si>
    <t>Apantallamiento para cubierta</t>
  </si>
  <si>
    <t>ESTRUCTURA METÁLICA Y REFUERZO DE ESTRUCTURA</t>
  </si>
  <si>
    <t>ACABADOS SOBRE PLACA EN CONCRETO Y CUBIERTA</t>
  </si>
  <si>
    <t>Demarcación  de  cancha  en  pintura  tráfico  pesado,  para demarcación de las tres actividades básicas: microfútbol, voleibol y baloncesto.</t>
  </si>
  <si>
    <t>Desmonte   de   Postes   de   iluminación;   Incl.   Retiro   de luminarias,    clabeado    y    demolición    de    machón    en concreto.</t>
  </si>
  <si>
    <t xml:space="preserve">Relleno en recebo seleccionado y compactado mecanicamente. </t>
  </si>
  <si>
    <t>Concreto para base de estructuras en concreto ciclópeo - 2500  PSI  (175  kg/cm2)  60%  concreto  2500  PSI  +  40% piedra media zonga.</t>
  </si>
  <si>
    <t>Construcción  viga  de  cimentación  en  concreto  de  210 KG/CM2</t>
  </si>
  <si>
    <t>Bajantes  en  tuberia  PVC-S  de  4"  con  accesorios  de conexión; para desagues y bajantes de aguas lluvias.</t>
  </si>
  <si>
    <t>Suministro  e  instalacion  de  tuberia  PVC-S  de  6",  con accesorios de conexión; para desagues.</t>
  </si>
  <si>
    <t>Suministro  e  instalación  de  proyector  LED  150W  ip65 6500K</t>
  </si>
  <si>
    <t>Largo</t>
  </si>
  <si>
    <t>Postes de concreto existentes</t>
  </si>
  <si>
    <t>Torres metálicas existentes</t>
  </si>
  <si>
    <t>Zapatas estructura de cubierta</t>
  </si>
  <si>
    <t>Viga de cimentación laterales</t>
  </si>
  <si>
    <t>Viga de cimentación transversales</t>
  </si>
  <si>
    <t>Cajillas red de aguas lluvias</t>
  </si>
  <si>
    <t>Conformación de cunetas laterales</t>
  </si>
  <si>
    <t>Proyección en planta área de cubierta</t>
  </si>
  <si>
    <t>Tuberías de desague 6"</t>
  </si>
  <si>
    <t>Tuberías de desague 4"</t>
  </si>
  <si>
    <t>Solado  en  concreto  de  limpieza  (eprom=  10 cm)  de
2.000 P.S.I.</t>
  </si>
  <si>
    <t>Columna C1</t>
  </si>
  <si>
    <t>Columna C2</t>
  </si>
  <si>
    <t>Viga canal en concreto</t>
  </si>
  <si>
    <t>G. IZQ</t>
  </si>
  <si>
    <t>G. DER</t>
  </si>
  <si>
    <t>T. REC</t>
  </si>
  <si>
    <t>Ø</t>
  </si>
  <si>
    <t>Longitud de arco cubierta</t>
  </si>
  <si>
    <t>Viga canal</t>
  </si>
  <si>
    <t xml:space="preserve">Construción de cuneta en concreto reforzado 3000 psi (Acero en malla electrosoldada D16 15x15) </t>
  </si>
  <si>
    <t>Cuneta perimetral - Transversal</t>
  </si>
  <si>
    <t>Cuneta perimetral - Lateral</t>
  </si>
  <si>
    <t>Eje A</t>
  </si>
  <si>
    <t>Eje C</t>
  </si>
  <si>
    <t>Eje E</t>
  </si>
  <si>
    <t>A cajilla de inspección</t>
  </si>
  <si>
    <t>Rec colectora aguas lluvias</t>
  </si>
  <si>
    <t>Lateral</t>
  </si>
  <si>
    <t>Transversal</t>
  </si>
  <si>
    <t>Cajas recolecotras aguas lluvias</t>
  </si>
  <si>
    <t>Eje 1-A</t>
  </si>
  <si>
    <t>Eje 1-E</t>
  </si>
  <si>
    <t>Eje 2-E</t>
  </si>
  <si>
    <t>Eje 2-A</t>
  </si>
  <si>
    <t>Colector final - Hacia la vía</t>
  </si>
  <si>
    <t>Medidor trifilar</t>
  </si>
  <si>
    <t>Cámara de inspección</t>
  </si>
  <si>
    <t>Tablero trifilar</t>
  </si>
  <si>
    <t>Proyectores  - Reflectores</t>
  </si>
  <si>
    <t>Toma carriente doble co polo a tierra</t>
  </si>
  <si>
    <t>CANTIDAD (M3)</t>
  </si>
  <si>
    <t>M3-KM/TON</t>
  </si>
  <si>
    <t>TON</t>
  </si>
  <si>
    <t>Suministro,    fabricación    e    instalación     de    cubierta autoportante  a  base  de  lámina  de  acero  cal.  22,  en paneles troquelados unidos/anclados lateralmente de una sola pieza en acabado pintro poliester estándar, fabricado a un 20% de flecha con respecto a la luz. Incluye todos lo necesario para su orrecta instalación.</t>
  </si>
  <si>
    <t>Fecha</t>
  </si>
  <si>
    <t>Concreto simple 2500 psi (175 Kg/cm2)</t>
  </si>
  <si>
    <t>Concreto simple 2000 psi (140 Kg/cm2)</t>
  </si>
  <si>
    <t>Impermeabilizante</t>
  </si>
  <si>
    <t>Grapa tensora para concentrico</t>
  </si>
  <si>
    <t>Suministro e instalación de Medidor trifilar y acometida  a red E.H.</t>
  </si>
  <si>
    <t>Construcicón Camara de inspección B.T tipo BT1 1.0 x 1.0 x 1.0 mt</t>
  </si>
  <si>
    <t>Suministro e instalación Acometida tablero general TG a tableros N° 6 AWG</t>
  </si>
  <si>
    <t>Suministro e Instalacion de Tablero trifilar de 12 Circuitos</t>
  </si>
  <si>
    <t>Suministro e instalación Tomacorriente doble con polo a tierra</t>
  </si>
  <si>
    <t>Suministro e instalación Apantallamiento para cubierta</t>
  </si>
  <si>
    <t>Demarcación Micro futbol</t>
  </si>
  <si>
    <t>DemarcaciónBaloncesto</t>
  </si>
  <si>
    <t>Demarcación Voleybol</t>
  </si>
  <si>
    <t>C.D</t>
  </si>
  <si>
    <t>C.T</t>
  </si>
  <si>
    <t>Ayudante A (Albañileria) x 3</t>
  </si>
  <si>
    <t>IMPERMEABILIZANTE TIPO SIKA 1 O SIMILAR</t>
  </si>
  <si>
    <t>Ayudante A (Albañileria)x3</t>
  </si>
  <si>
    <t>Mortero 1:3 (Impermeabilizado)</t>
  </si>
  <si>
    <t xml:space="preserve">Municipio: </t>
  </si>
  <si>
    <t>CONCRETO CICLÓPEO DE 2.500 PSI (1:3:3)</t>
  </si>
  <si>
    <t>PIEDRA MEDIA ZONGA</t>
  </si>
  <si>
    <t xml:space="preserve">Platina para abrazadera 1 1/2" x 3/16" </t>
  </si>
  <si>
    <t>Unión sanitaria 6" tipo pesado</t>
  </si>
  <si>
    <t>Conector bimetálico</t>
  </si>
  <si>
    <t>Estampilla para la justicia familiar</t>
  </si>
  <si>
    <t>Preserva de la seguridad democratica 5% descontado en los pagos</t>
  </si>
  <si>
    <t>POLIZAS</t>
  </si>
  <si>
    <t>Plazo de ejecucion (meses):</t>
  </si>
  <si>
    <t xml:space="preserve">Valor del contrato: </t>
  </si>
  <si>
    <t xml:space="preserve">PESOS COLOMBIANOS </t>
  </si>
  <si>
    <t>Plazo de ejecucion (dias):</t>
  </si>
  <si>
    <t>AMPARO</t>
  </si>
  <si>
    <t xml:space="preserve">VALOR ASEGURADO </t>
  </si>
  <si>
    <t>TASA</t>
  </si>
  <si>
    <t># TOTAL DIAS</t>
  </si>
  <si>
    <t>PRIMA</t>
  </si>
  <si>
    <t>OBSERVACIONES</t>
  </si>
  <si>
    <t xml:space="preserve">CUMPLIMIENTO </t>
  </si>
  <si>
    <t>Vigente por un término igual a la vigencia del  contrato  y  6 meses más.</t>
  </si>
  <si>
    <t>BUEN MANEJO DEL ANTICIPO (1O0% DEL ANTICIPO)</t>
  </si>
  <si>
    <t>ESTABILIDAD DE LA OBRA</t>
  </si>
  <si>
    <t>Vigente por un término igual a cinco (5) años a partir del acta de recibo final</t>
  </si>
  <si>
    <t>SALARIOS Y PRESTACIONES</t>
  </si>
  <si>
    <t>Vigente por el término de la vigencia del contrato  y tres (3) años más.</t>
  </si>
  <si>
    <t>RESPONSABILIDAD EXTRACONTRACTUAL</t>
  </si>
  <si>
    <t>Vigente por el término de la vigencia del contrato y 6 meses más.</t>
  </si>
  <si>
    <t>Total  Prima Neta:</t>
  </si>
  <si>
    <t>Gastos de Expedición:</t>
  </si>
  <si>
    <t>I.V.A.</t>
  </si>
  <si>
    <t>Total Prima:</t>
  </si>
  <si>
    <t>Pólizas</t>
  </si>
  <si>
    <t>Póliza de Calidad</t>
  </si>
  <si>
    <t>Póliza cumplimiento</t>
  </si>
  <si>
    <t>Póliza Salarios y prestaciones Sociales</t>
  </si>
  <si>
    <t>Estampilla procultura</t>
  </si>
  <si>
    <t>Estampilla adulto mayor</t>
  </si>
  <si>
    <t>Estampilla pro universidad sur colombiana</t>
  </si>
  <si>
    <t>Estampilla pro deportes</t>
  </si>
  <si>
    <t>TOTAL COSTOS DE OBRA</t>
  </si>
  <si>
    <t>COSTO TOTAL DEL PROYECTO.</t>
  </si>
  <si>
    <t>PGIO</t>
  </si>
  <si>
    <t>MES 4 - LIQUIDACIÓN</t>
  </si>
  <si>
    <t>Estampilla Pro adulto mayor</t>
  </si>
  <si>
    <t>Estampilla pro electrificacion rural</t>
  </si>
  <si>
    <t>CALCULO DEL FACTOR MULTIPLICADOR</t>
  </si>
  <si>
    <t>Detalles</t>
  </si>
  <si>
    <t>5/8"</t>
  </si>
  <si>
    <t>3/8"</t>
  </si>
  <si>
    <t>Zapatas - Z1 (son 10)</t>
  </si>
  <si>
    <t>Columnas - C1 (son 4)</t>
  </si>
  <si>
    <t>Columnas - C2 (son 6)</t>
  </si>
  <si>
    <t>3/4"</t>
  </si>
  <si>
    <t>Viga Cimentación - VC-1 (son 2)</t>
  </si>
  <si>
    <t>Viga Cimentación - VC-2 (son 2)</t>
  </si>
  <si>
    <t>Viga Canal - VG-1 (son 2)</t>
  </si>
  <si>
    <t>Aletas Canal - VG-1 (son 2)</t>
  </si>
  <si>
    <t>Secretaria</t>
  </si>
  <si>
    <t>Duración de la obra (Meses) - Incluye etapa de liquidación</t>
  </si>
  <si>
    <t>CRONOGRAMA Y FLUJO DE FONDOS</t>
  </si>
  <si>
    <t>TIEMPO EN MESES</t>
  </si>
  <si>
    <t>MES 4</t>
  </si>
  <si>
    <t>MES 5</t>
  </si>
  <si>
    <t>MES 6</t>
  </si>
  <si>
    <t>MES 7</t>
  </si>
  <si>
    <t>PRE CONTRACTUAL</t>
  </si>
  <si>
    <t>EJECUCIÓN</t>
  </si>
  <si>
    <t>POS CONTRACTUAL</t>
  </si>
  <si>
    <t>CUBIERTA METÁLICA Y REFUERZO DE ESTRUCTURA EN CONCRETO</t>
  </si>
  <si>
    <t>La PlaTa Huila</t>
  </si>
  <si>
    <t>CONCRETO BÁSICO DE  280 kg/cm2  4000 PSI(1:2:2)</t>
  </si>
  <si>
    <t>Construcción zapatas en concreto 280 KG/CM2</t>
  </si>
  <si>
    <t>R.L Consorcio Inter Poli-Cubierta</t>
  </si>
  <si>
    <t xml:space="preserve">     JOSE WILLIAM TAMAYO POLANIA</t>
  </si>
  <si>
    <t>CUBIERTA BAJO GETZEN</t>
  </si>
  <si>
    <t>CUBIERTA LA ESMERALDA</t>
  </si>
  <si>
    <t>Kg / ML</t>
  </si>
  <si>
    <t>Vol (m3)</t>
  </si>
  <si>
    <t>Á (m2)</t>
  </si>
  <si>
    <t>H (m)</t>
  </si>
  <si>
    <t>A (m)</t>
  </si>
  <si>
    <t>L (m)</t>
  </si>
  <si>
    <t>MEDIDA TOTAL</t>
  </si>
  <si>
    <t>DIMENSIONES</t>
  </si>
  <si>
    <t>NO. ELEM.</t>
  </si>
  <si>
    <t>LOCALIZACIÓN</t>
  </si>
  <si>
    <t>ÍTEM</t>
  </si>
  <si>
    <t>Demarcación Azul</t>
  </si>
  <si>
    <t>Demarcación Rojo</t>
  </si>
  <si>
    <t>Demarcación Verde</t>
  </si>
  <si>
    <t>Viga Canal en Concreto</t>
  </si>
  <si>
    <t>Columnas en Concreto</t>
  </si>
  <si>
    <t>VC B4-B5</t>
  </si>
  <si>
    <t>VC B3-B4</t>
  </si>
  <si>
    <t>VC B2-B3</t>
  </si>
  <si>
    <t>VC B1-B2</t>
  </si>
  <si>
    <t>VC A4-A5</t>
  </si>
  <si>
    <t>VC A3-A4</t>
  </si>
  <si>
    <t>VC A2-A3</t>
  </si>
  <si>
    <t>VC A1-A2</t>
  </si>
  <si>
    <t>Zapata B5</t>
  </si>
  <si>
    <t>Zapata B4</t>
  </si>
  <si>
    <t>Zapata B3</t>
  </si>
  <si>
    <t>Zapata B2</t>
  </si>
  <si>
    <t>Zapata B1</t>
  </si>
  <si>
    <t>Zapata A5</t>
  </si>
  <si>
    <t>Zapata A4</t>
  </si>
  <si>
    <t>Zapata A3</t>
  </si>
  <si>
    <t>Zapata A2</t>
  </si>
  <si>
    <t xml:space="preserve">Zapata A1 </t>
  </si>
  <si>
    <t xml:space="preserve">BAJO GETZEN </t>
  </si>
  <si>
    <t>Zapata A1</t>
  </si>
  <si>
    <t>Traslucidos</t>
  </si>
  <si>
    <t xml:space="preserve">Estribos </t>
  </si>
  <si>
    <t>Vc Inferior</t>
  </si>
  <si>
    <t>Vc Superior</t>
  </si>
  <si>
    <t xml:space="preserve">Va inferior </t>
  </si>
  <si>
    <t>VA superior</t>
  </si>
  <si>
    <t>Estribos CA10 (P5)</t>
  </si>
  <si>
    <t>Estribos CA10 (P4)</t>
  </si>
  <si>
    <t>Estribos CA10 (P3)</t>
  </si>
  <si>
    <t>CA10 longitudinales</t>
  </si>
  <si>
    <t>Estribos CA9 (P5)</t>
  </si>
  <si>
    <t>Estribos CA9 (P4)</t>
  </si>
  <si>
    <t>Estribos CA9 (P3)</t>
  </si>
  <si>
    <t>CA9 longitudinales</t>
  </si>
  <si>
    <t>Estribos CA8 (P5)</t>
  </si>
  <si>
    <t>Estribos CA8 (P4)</t>
  </si>
  <si>
    <t>Estribos CA8 (P3)</t>
  </si>
  <si>
    <t>CA8 longitudinales</t>
  </si>
  <si>
    <t>Estribos CA7 (P5)</t>
  </si>
  <si>
    <t>Estribos CA7 (P4)</t>
  </si>
  <si>
    <t>Estribos CA7 (P3)</t>
  </si>
  <si>
    <t>CA7 longitudinales</t>
  </si>
  <si>
    <t>Estribos CA6 (P5)</t>
  </si>
  <si>
    <t>Estribos CA6 (P4)</t>
  </si>
  <si>
    <t>Estribos CA6 (P3)</t>
  </si>
  <si>
    <t>CA6 longitudinales</t>
  </si>
  <si>
    <t>Estribos CA5 (P5)</t>
  </si>
  <si>
    <t>Estribos CA5 (P4)</t>
  </si>
  <si>
    <t>Estribos CA5 (P3)</t>
  </si>
  <si>
    <t>CA5 longitudinales</t>
  </si>
  <si>
    <t>Estribos CA4 (P5)</t>
  </si>
  <si>
    <t>Estribos CA4 (P4)</t>
  </si>
  <si>
    <t>Estribos CA4 (P3)</t>
  </si>
  <si>
    <t>CA4 longitudinales</t>
  </si>
  <si>
    <t>Estribos CA3 (P5)</t>
  </si>
  <si>
    <t>Estribos CA3 (P4)</t>
  </si>
  <si>
    <t>Estribos CA3 (P3)</t>
  </si>
  <si>
    <t>CA3 longitudinales</t>
  </si>
  <si>
    <t>Estribos CA2 (P5)</t>
  </si>
  <si>
    <t>Estribos CA2 (P4)</t>
  </si>
  <si>
    <t>Estribos CA2 (P3)</t>
  </si>
  <si>
    <t>CA2 longitudinales</t>
  </si>
  <si>
    <t>Estribos CA1 (P5)</t>
  </si>
  <si>
    <t>Estribos CA1 (P4)</t>
  </si>
  <si>
    <t>Estribos CA1 (P3)</t>
  </si>
  <si>
    <t>CA1 longitudinales</t>
  </si>
  <si>
    <t>Estribo Sección D</t>
  </si>
  <si>
    <t>Estribo Sección C</t>
  </si>
  <si>
    <t>Estribo Sección B</t>
  </si>
  <si>
    <t>Estribo Sección A</t>
  </si>
  <si>
    <t>VC A1-A5 y B1-B5 inferiores</t>
  </si>
  <si>
    <t>VC A1-A5 Y B1-B5 superiores</t>
  </si>
  <si>
    <t>Zapata B5 Inferior</t>
  </si>
  <si>
    <t>Zapata B5 Superior</t>
  </si>
  <si>
    <t>Zapata B4 Inferior</t>
  </si>
  <si>
    <t>Zapata B4 Superior</t>
  </si>
  <si>
    <t>Zapata B3 Inferior</t>
  </si>
  <si>
    <t>Zapata B3 Superior</t>
  </si>
  <si>
    <t>Zapata B2 Inferior</t>
  </si>
  <si>
    <t xml:space="preserve">Zapata B2 Superior </t>
  </si>
  <si>
    <t>Zapata B1 Inferior</t>
  </si>
  <si>
    <t>Zapata B1 Superior</t>
  </si>
  <si>
    <t>Zapata A5 Inferior</t>
  </si>
  <si>
    <t>Zapata A5 Superior</t>
  </si>
  <si>
    <t>Zapata A4 Inferior</t>
  </si>
  <si>
    <t>Zapata A4 Superior</t>
  </si>
  <si>
    <t>Zapata A3 Inferior</t>
  </si>
  <si>
    <t>Zapata A3 Superior</t>
  </si>
  <si>
    <t>Zapata A2 Inferior</t>
  </si>
  <si>
    <t>Zapata A2 Superior</t>
  </si>
  <si>
    <t>Zapata A1 Inferior</t>
  </si>
  <si>
    <t>Zapata A1 Superior</t>
  </si>
  <si>
    <t>Vcanal EjeA-EjeB</t>
  </si>
  <si>
    <t>ColumnaB5</t>
  </si>
  <si>
    <t>ColumnaB4</t>
  </si>
  <si>
    <t>ColumnaB3</t>
  </si>
  <si>
    <t>ColumnaB2</t>
  </si>
  <si>
    <t>ColumnaB1</t>
  </si>
  <si>
    <t>ColumnaA5</t>
  </si>
  <si>
    <t>ColumnaA4</t>
  </si>
  <si>
    <t>ColumnaA3</t>
  </si>
  <si>
    <t>ColumnaA2</t>
  </si>
  <si>
    <t>ColumnaA1</t>
  </si>
  <si>
    <t>Poste de concreto</t>
  </si>
  <si>
    <t>Anexo técnico 1:
Memoria de cantidades de obra modificadas, por subsanaciones de Consultor Carlos Quizá Camacho, en las veredas La Esmeralda y Getzen</t>
  </si>
  <si>
    <t>Construcción viga de cimentación en concreto de 280KG/CM2</t>
  </si>
  <si>
    <t>Construccion de Columnas en Concreto de 280 KG/CM2</t>
  </si>
  <si>
    <t>Construcción de Viga Canal en concreto de 280KG/CM2</t>
  </si>
  <si>
    <t>Suministro, fabricación e instalación de cubierta autoportante a base de lámina de acero cal. 20, en paneles troquelados unidos/anclados lateralmente de una sola pieza en acabado pintro poliester estándar, fabricado a un 20% de flecha con respecto a la luz. Incluye lámina traslucida de alta resistencia en poliester reforzada con fibra de vidrio en clase 7, color opal en acabado liso cada 6-8 metros</t>
  </si>
  <si>
    <t xml:space="preserve"> lámina traslucida de alta resistencia en poliester reforzada con fibra de vidrio en clase 7, color opal en acabado liso</t>
  </si>
  <si>
    <t>lámina traslucida de alta resistencia en poliester reforzada con fibra de vidrio en clase 7, color opal en acabado liso</t>
  </si>
  <si>
    <t>Placa de piso en concreto de 3.000 PSI e: 0,10mts, incluye malla electrosoldada, con acabado superficial liso.</t>
  </si>
  <si>
    <t>5.2A</t>
  </si>
  <si>
    <t>Suministro  e  instalacion  de  tuberia  PVC-S  de 10",  con accesorios de conexión; para desagues.</t>
  </si>
  <si>
    <t>Tubo pvc sanitario 6" dobel pared</t>
  </si>
  <si>
    <t>Demolicion de estructuras existentes en concreto reforzado</t>
  </si>
  <si>
    <t>Martillo neumático.</t>
  </si>
  <si>
    <t>Compresor portátil diesel media presión 10 m³/min</t>
  </si>
  <si>
    <t>Equipo de oxicorte, con acetileno como combustible y oxígeno como comburente.</t>
  </si>
  <si>
    <t>H</t>
  </si>
  <si>
    <t>MAT-70</t>
  </si>
  <si>
    <t>MAT-71</t>
  </si>
  <si>
    <t>MAT-72</t>
  </si>
  <si>
    <t xml:space="preserve">COSTO OBRA </t>
  </si>
  <si>
    <t xml:space="preserve">COSTO INTERVENTORIA </t>
  </si>
  <si>
    <t xml:space="preserve">ESMERALDA </t>
  </si>
  <si>
    <t xml:space="preserve">GETZEN </t>
  </si>
  <si>
    <t xml:space="preserve">Papeleria oficina </t>
  </si>
  <si>
    <t xml:space="preserve">Transporte </t>
  </si>
  <si>
    <t xml:space="preserve">Consultor especialista en estructuras </t>
  </si>
  <si>
    <t xml:space="preserve">EDWARD HERNAN LEGUIZAMO MENDOZA </t>
  </si>
  <si>
    <t>EDWARD HERNAN LEGUIZAMO MENDOZA</t>
  </si>
  <si>
    <t xml:space="preserve">Relleno con seleccionado y compactado mecanicamente. </t>
  </si>
  <si>
    <t>Pisón vibrante de guiado manual, de 80 kg, con placa de 30x30 cm, tipo rana.</t>
  </si>
  <si>
    <t>impuestos normales y legalizacion</t>
  </si>
  <si>
    <t>JF</t>
  </si>
  <si>
    <t xml:space="preserve">IVA </t>
  </si>
  <si>
    <t>sobre iva</t>
  </si>
  <si>
    <t xml:space="preserve">Administracion  y utilidad </t>
  </si>
  <si>
    <t xml:space="preserve">Estampilla pro comisaria de familia </t>
  </si>
  <si>
    <t>SST</t>
  </si>
  <si>
    <t>RETIE.RETILAB</t>
  </si>
  <si>
    <t>PMT</t>
  </si>
  <si>
    <t>PTM</t>
  </si>
  <si>
    <t>MES 8</t>
  </si>
  <si>
    <t>PERIODO DE EJECUCIÓN  2026</t>
  </si>
  <si>
    <t>LIQUIDACIÓN CONTRACTUAL</t>
  </si>
  <si>
    <t>ETAPA PRE CONTARCTUAL</t>
  </si>
  <si>
    <t>CONSTRUCCIÓN DE CUBIERTA PARA POLIDEPORTIVO EN LA ZONA RURAL DEL MUNICIPIO DE LA PLATA, DEPARTAMENTO DEL HUILA - VEREDA LA ESMERALDA Y VEREDA GETZEN</t>
  </si>
  <si>
    <t>Sección de placa a demoler</t>
  </si>
  <si>
    <t>Caja  de  inspeccion  en  concreto   de  F´c=2500  PSI,  de seccion  1*1  H:  1M,  incluye  cañuela,  tapa  en  concreto reforzado de 8 cms , con espesores de paredes de 0.10 mts.segun  diseño</t>
  </si>
  <si>
    <t>Pintura acrilica de altro tráfico</t>
  </si>
  <si>
    <t>Director (E) Departamento Administrativo de Planeación</t>
  </si>
  <si>
    <t>JULIÁN ALBERTO POLO FAJARDO</t>
  </si>
  <si>
    <t>Apoyo Obras Civiles</t>
  </si>
  <si>
    <t>Distancia</t>
  </si>
  <si>
    <t>TRANSPORTE CEMENTO LA PLATA - OBRA</t>
  </si>
  <si>
    <t>-</t>
  </si>
  <si>
    <t>MEH-15</t>
  </si>
  <si>
    <t>MEH-16</t>
  </si>
  <si>
    <t>MEH-17</t>
  </si>
  <si>
    <t>MEH-18</t>
  </si>
  <si>
    <t>CONSTRUCCIÓN DE CUBIERTA PARA POLIDEPORTIVO EN LA VEREDA LA ESMERALDA DEL MUNICIPIO DE LA PLATA, DEPARTAMENTO DEL HUILA</t>
  </si>
  <si>
    <t>CONSTRUCCIÓN DE CUBIERTA PARA POLIDERTIVO EN LA VEREDA BAJO GETZEN DEL MUNICIPIO DE LA PLATA, DEPARTAMENTO DEL HUILA</t>
  </si>
  <si>
    <t>CONSTRUCCIÓN DE CUBIERTA PARA POLIDERTIVO EN LA VEREDA LA ESMERALDA DEL MUNICIPIO DE LA PLATA, DEPARTAMENTO DEL HUILA</t>
  </si>
  <si>
    <t>Tuberia  PVC-S  de  6",  con accesorios de conexión; para desagues.</t>
  </si>
  <si>
    <t>MEH-19</t>
  </si>
  <si>
    <t>Equipo completo de topografía</t>
  </si>
  <si>
    <t>Mes</t>
  </si>
  <si>
    <t>Formaleta métalica (6m)</t>
  </si>
  <si>
    <t>Imprimante acrílico</t>
  </si>
  <si>
    <t>Desmonte   de   Postes   de   iluminación;   Incl.   Retiro   de luminarias,    cableado    y    demolición    de    machón    en concreto.</t>
  </si>
  <si>
    <t xml:space="preserve">Relleno seleccionado y compactado mecanicamente. </t>
  </si>
  <si>
    <t>MEH-20</t>
  </si>
  <si>
    <t>Hidrolavadora</t>
  </si>
  <si>
    <t>Epóxico para sello de juntas</t>
  </si>
  <si>
    <t>Cordón o soporte para sello de junta 1/4"</t>
  </si>
  <si>
    <t>INSTALACIONES PLUVIALES</t>
  </si>
  <si>
    <t>MAT-73</t>
  </si>
  <si>
    <t>Unión pvc 4"</t>
  </si>
  <si>
    <t>MAT-74</t>
  </si>
  <si>
    <t>Unión sanitaria 10" tipo pesado</t>
  </si>
  <si>
    <t>Tuberia  PVC-S  de 10",  con accesorios de conexión; para desagues.</t>
  </si>
  <si>
    <t>Día</t>
  </si>
  <si>
    <t>MAT-75</t>
  </si>
  <si>
    <t>MAT-76</t>
  </si>
  <si>
    <t>MAT-77</t>
  </si>
  <si>
    <t>Cubierta autoportante a base de lámina de acero cal. 20</t>
  </si>
  <si>
    <t>Conector aislado</t>
  </si>
  <si>
    <t>Pararayos tipo Franklin de 4 puntas</t>
  </si>
  <si>
    <t>6</t>
  </si>
  <si>
    <t>Construción de cuneta en concreto reforzado 3000 PSI (Inclue acero en malla electrosoldada 4mm, 15x15 y todo lo necesario para su correcta ejecución)</t>
  </si>
  <si>
    <t>CONSTRUCCIÓN DE CUBIERTA PARA POLIDEPORTIVO EN LA VEREDA BAJO GETZEN DEL MUNICIPIO DE LA PLATA, DEPARTAMENTO DEL HUILA</t>
  </si>
  <si>
    <t>Cuneta perimetral longitudinal - Eje A</t>
  </si>
  <si>
    <t>Cuneta perimetral longitudinal - Eje B</t>
  </si>
  <si>
    <t>MEH-21</t>
  </si>
  <si>
    <t>Formaleta de madera</t>
  </si>
  <si>
    <t>Conformación de cuneta lateral - Eje A</t>
  </si>
  <si>
    <t>Conformación de cuneta lateral - Eje B</t>
  </si>
  <si>
    <t>Tuberías de desagúe 4"</t>
  </si>
  <si>
    <t>Tuberías de desagúe 6"</t>
  </si>
  <si>
    <t>Tuberías de desagúe 10"</t>
  </si>
  <si>
    <t>Zapata C1</t>
  </si>
  <si>
    <t>Zapata C2</t>
  </si>
  <si>
    <t>Zapata C3</t>
  </si>
  <si>
    <t>Zapata C4</t>
  </si>
  <si>
    <t>Zapata C5</t>
  </si>
  <si>
    <t>Zapata C6</t>
  </si>
  <si>
    <t>Zapata C7</t>
  </si>
  <si>
    <t>Zapata C8</t>
  </si>
  <si>
    <t>Zapata C9</t>
  </si>
  <si>
    <t>Zapata C10</t>
  </si>
  <si>
    <t>VC C1-C2</t>
  </si>
  <si>
    <t>VCC2-C3</t>
  </si>
  <si>
    <t>VC C3-C4</t>
  </si>
  <si>
    <t>VC C4-C5</t>
  </si>
  <si>
    <t>VC C6-C7</t>
  </si>
  <si>
    <t>VC C7-C8</t>
  </si>
  <si>
    <t>VC C8-C9</t>
  </si>
  <si>
    <t>VC C9-C10</t>
  </si>
  <si>
    <t>Cajillas red de aguas lluvias 1.0 x 1.0</t>
  </si>
  <si>
    <t>Cajillas red de aguas lluvias 1.0 X 1.0</t>
  </si>
  <si>
    <t>Cajillas red de aguas lluvias 0.8 X 0.8</t>
  </si>
  <si>
    <t>Columna C3</t>
  </si>
  <si>
    <t>Columna C4</t>
  </si>
  <si>
    <t>Columna C5</t>
  </si>
  <si>
    <t>Columna C6</t>
  </si>
  <si>
    <t>Columna C7</t>
  </si>
  <si>
    <t>Columna C8</t>
  </si>
  <si>
    <t>Columna C9</t>
  </si>
  <si>
    <t>Columna C10</t>
  </si>
  <si>
    <t>Área</t>
  </si>
  <si>
    <t>Seccion de placa</t>
  </si>
  <si>
    <t>Demolicion de estructuras existentes en concreto reforzado, placa e=0,10 mts</t>
  </si>
  <si>
    <t>CONSTRUCCIÓN DE CUBIERTA PARA POLIDEPORTIVO EN LA VEREDABAJO GETZEN DEL MUNICIPIO DE LA PLATA, DEPARTAMENTO DEL HUILA</t>
  </si>
  <si>
    <t>Salario vigente (2026)</t>
  </si>
  <si>
    <t>Malla electrosoldada 4mm huecos 15x15 (2.35 x 6.00)</t>
  </si>
  <si>
    <t>Limpiador pvc (1/4 gln)</t>
  </si>
  <si>
    <t>MEH-22</t>
  </si>
  <si>
    <t>Mezcladora de concreto</t>
  </si>
  <si>
    <t>Cinta aislante de colores</t>
  </si>
  <si>
    <t>Soporte aislante DEHN</t>
  </si>
  <si>
    <t>ok</t>
  </si>
  <si>
    <t>Tubo pvc sanitario 10" corrugada</t>
  </si>
  <si>
    <t>SOPORTE DEHN</t>
  </si>
  <si>
    <t>DV</t>
  </si>
  <si>
    <t>PROM</t>
  </si>
  <si>
    <t>TUBO GALV 1" IMC</t>
  </si>
  <si>
    <t>TUBERÍA 10" CORRUGADA</t>
  </si>
  <si>
    <t>XXXXXXXXXX</t>
  </si>
  <si>
    <t>TOTAL COSTOS DIRECTOS</t>
  </si>
</sst>
</file>

<file path=xl/styles.xml><?xml version="1.0" encoding="utf-8"?>
<styleSheet xmlns="http://schemas.openxmlformats.org/spreadsheetml/2006/main" xmlns:mc="http://schemas.openxmlformats.org/markup-compatibility/2006" xmlns:x14ac="http://schemas.microsoft.com/office/spreadsheetml/2009/9/ac" mc:Ignorable="x14ac">
  <numFmts count="41">
    <numFmt numFmtId="41" formatCode="_-* #,##0_-;\-* #,##0_-;_-* &quot;-&quot;_-;_-@_-"/>
    <numFmt numFmtId="44" formatCode="_-&quot;$&quot;* #,##0.00_-;\-&quot;$&quot;* #,##0.00_-;_-&quot;$&quot;* &quot;-&quot;??_-;_-@_-"/>
    <numFmt numFmtId="43" formatCode="_-* #,##0.00_-;\-* #,##0.00_-;_-* &quot;-&quot;??_-;_-@_-"/>
    <numFmt numFmtId="164" formatCode="&quot;$&quot;\ #,##0;[Red]\-&quot;$&quot;\ #,##0"/>
    <numFmt numFmtId="165" formatCode="_-&quot;$&quot;\ * #,##0_-;\-&quot;$&quot;\ * #,##0_-;_-&quot;$&quot;\ * &quot;-&quot;_-;_-@_-"/>
    <numFmt numFmtId="166" formatCode="_-&quot;$&quot;\ * #,##0.00_-;\-&quot;$&quot;\ * #,##0.00_-;_-&quot;$&quot;\ * &quot;-&quot;??_-;_-@_-"/>
    <numFmt numFmtId="167" formatCode="_(* #,##0.00_);_(* \(#,##0.00\);_(* &quot;-&quot;??_);_(@_)"/>
    <numFmt numFmtId="168" formatCode="_-* #,##0.00\ _€_-;\-* #,##0.00\ _€_-;_-* &quot;-&quot;??\ _€_-;_-@_-"/>
    <numFmt numFmtId="169" formatCode="_(&quot;$&quot;\ * #,##0.00_);_(&quot;$&quot;\ * \(#,##0.00\);_(&quot;$&quot;\ * &quot;-&quot;??_);_(@_)"/>
    <numFmt numFmtId="170" formatCode="_-&quot;$&quot;* #,##0.00_-;\-&quot;$&quot;* #,##0.00_-;_-&quot;$&quot;* &quot;-&quot;_-;_-@"/>
    <numFmt numFmtId="171" formatCode="_([$€-2]* #,##0.00_);_([$€-2]* \(#,##0.00\);_([$€-2]* &quot;-&quot;??_)"/>
    <numFmt numFmtId="172" formatCode="_-[$$-240A]\ * #,##0.00_-;\-[$$-240A]\ * #,##0.00_-;_-[$$-240A]\ * &quot;-&quot;??_-;_-@_-"/>
    <numFmt numFmtId="173" formatCode="_-[$$-240A]\ * #,##0_-;\-[$$-240A]\ * #,##0_-;_-[$$-240A]\ * &quot;-&quot;??_-;_-@_-"/>
    <numFmt numFmtId="174" formatCode="&quot;$&quot;#,##0.00;[Red]&quot;$&quot;#,##0.00"/>
    <numFmt numFmtId="175" formatCode="_-&quot;$&quot;\ * #,##0_-;\-&quot;$&quot;\ * #,##0_-;_-&quot;$&quot;\ * &quot;-&quot;??_-;_-@_-"/>
    <numFmt numFmtId="176" formatCode="&quot;$&quot;\ #,##0.00;[Red]&quot;$&quot;\ #,##0.00"/>
    <numFmt numFmtId="177" formatCode="#,##0.0"/>
    <numFmt numFmtId="178" formatCode="_-[$$-240A]* #,##0_-;\-[$$-240A]* #,##0_-;_-[$$-240A]* &quot;-&quot;??_-;_-@_-"/>
    <numFmt numFmtId="179" formatCode="_-* #,##0.00_-;\-* #,##0.00_-;_-* &quot;-&quot;_-;_-@_-"/>
    <numFmt numFmtId="180" formatCode="0.0%"/>
    <numFmt numFmtId="181" formatCode="0.000"/>
    <numFmt numFmtId="182" formatCode="0.0000%"/>
    <numFmt numFmtId="183" formatCode="_ * #,##0.00_ ;_ * \-#,##0.00_ ;_ * &quot;-&quot;??_ ;_ @_ "/>
    <numFmt numFmtId="184" formatCode="[$$-240A]\ #,##0"/>
    <numFmt numFmtId="185" formatCode="0.00000"/>
    <numFmt numFmtId="186" formatCode="_-&quot;$&quot;* #,##0_-;\-&quot;$&quot;* #,##0_-;_-&quot;$&quot;* &quot;-&quot;??_-;_-@_-"/>
    <numFmt numFmtId="187" formatCode="_-&quot;$&quot;* #,##0_-;\-&quot;$&quot;* #,##0_-;_-&quot;$&quot;* &quot;-&quot;_-;_-@"/>
    <numFmt numFmtId="188" formatCode="#,##0.000"/>
    <numFmt numFmtId="189" formatCode="_(* #,##0.0_);_(* \(#,##0.0\);_(* &quot;-&quot;??_);_(@_)"/>
    <numFmt numFmtId="190" formatCode="_(* #,##0_);_(* \(#,##0\);_(* &quot;-&quot;??_);_(@_)"/>
    <numFmt numFmtId="191" formatCode="0.0"/>
    <numFmt numFmtId="192" formatCode="[$$-240A]\ #,##0.0"/>
    <numFmt numFmtId="193" formatCode="[$$-240A]\ #,##0.00"/>
    <numFmt numFmtId="194" formatCode="_-&quot;$&quot;* #,##0.0_-;\-&quot;$&quot;* #,##0.0_-;_-&quot;$&quot;* &quot;-&quot;??_-;_-@_-"/>
    <numFmt numFmtId="195" formatCode="_-* #,##0.0_-;\-* #,##0.0_-;_-* &quot;-&quot;_-;_-@_-"/>
    <numFmt numFmtId="196" formatCode="&quot;$&quot;\ #,##0"/>
    <numFmt numFmtId="197" formatCode="[$$-409]#,##0.00"/>
    <numFmt numFmtId="198" formatCode="_-* #,##0.000_-;\-* #,##0.000_-;_-* &quot;-&quot;_-;_-@_-"/>
    <numFmt numFmtId="199" formatCode="&quot;$&quot;#,##0.0;[Red]&quot;$&quot;#,##0.0"/>
    <numFmt numFmtId="200" formatCode="_-* #,##0.0_-;\-* #,##0.0_-;_-* &quot;-&quot;??_-;_-@_-"/>
    <numFmt numFmtId="201" formatCode="0.000%"/>
  </numFmts>
  <fonts count="110">
    <font>
      <sz val="11"/>
      <name val="Calibri"/>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Calibri"/>
      <family val="2"/>
    </font>
    <font>
      <sz val="8"/>
      <name val="Calibri"/>
      <family val="2"/>
    </font>
    <font>
      <sz val="11"/>
      <name val="Arial"/>
      <family val="2"/>
    </font>
    <font>
      <b/>
      <sz val="11"/>
      <name val="Arial"/>
      <family val="2"/>
    </font>
    <font>
      <b/>
      <sz val="10"/>
      <name val="Calibri"/>
      <family val="2"/>
    </font>
    <font>
      <sz val="11"/>
      <color rgb="FFFF0000"/>
      <name val="Calibri"/>
      <family val="2"/>
      <scheme val="minor"/>
    </font>
    <font>
      <sz val="11"/>
      <name val="Calibri"/>
      <family val="2"/>
      <scheme val="minor"/>
    </font>
    <font>
      <b/>
      <sz val="11"/>
      <name val="Calibri"/>
      <family val="2"/>
      <scheme val="minor"/>
    </font>
    <font>
      <sz val="10"/>
      <name val="Calibri"/>
      <family val="2"/>
      <scheme val="minor"/>
    </font>
    <font>
      <b/>
      <sz val="11"/>
      <color theme="1"/>
      <name val="Calibri"/>
      <family val="2"/>
      <scheme val="minor"/>
    </font>
    <font>
      <b/>
      <sz val="10"/>
      <name val="Arial"/>
      <family val="2"/>
    </font>
    <font>
      <sz val="10"/>
      <name val="Arial"/>
      <family val="2"/>
    </font>
    <font>
      <b/>
      <i/>
      <sz val="10"/>
      <name val="Arial"/>
      <family val="2"/>
    </font>
    <font>
      <sz val="11"/>
      <color theme="1"/>
      <name val="Arial Narrow"/>
      <family val="2"/>
    </font>
    <font>
      <b/>
      <sz val="11"/>
      <color theme="1"/>
      <name val="Arial Narrow"/>
      <family val="2"/>
    </font>
    <font>
      <sz val="11"/>
      <name val="Arial Narrow"/>
      <family val="2"/>
    </font>
    <font>
      <b/>
      <sz val="10"/>
      <color theme="1"/>
      <name val="Arial Narrow"/>
      <family val="2"/>
    </font>
    <font>
      <sz val="11"/>
      <color theme="1"/>
      <name val="Arial"/>
      <family val="2"/>
    </font>
    <font>
      <u/>
      <sz val="11"/>
      <color theme="10"/>
      <name val="Calibri"/>
      <family val="2"/>
      <scheme val="minor"/>
    </font>
    <font>
      <b/>
      <sz val="11"/>
      <name val="Calibri"/>
      <family val="2"/>
    </font>
    <font>
      <sz val="8"/>
      <name val="Calibri"/>
      <family val="2"/>
    </font>
    <font>
      <sz val="11"/>
      <name val="Calibri"/>
      <family val="2"/>
    </font>
    <font>
      <sz val="12"/>
      <color theme="1"/>
      <name val="Arial Narrow"/>
      <family val="2"/>
    </font>
    <font>
      <b/>
      <sz val="12"/>
      <color theme="1"/>
      <name val="Arial Narrow"/>
      <family val="2"/>
    </font>
    <font>
      <b/>
      <sz val="12"/>
      <name val="Arial Narrow"/>
      <family val="2"/>
    </font>
    <font>
      <b/>
      <sz val="12"/>
      <color indexed="8"/>
      <name val="Arial Narrow"/>
      <family val="2"/>
    </font>
    <font>
      <u/>
      <sz val="12"/>
      <color theme="10"/>
      <name val="Arial Narrow"/>
      <family val="2"/>
    </font>
    <font>
      <sz val="12"/>
      <name val="Arial Narrow"/>
      <family val="2"/>
    </font>
    <font>
      <sz val="9"/>
      <name val="Arial"/>
      <family val="2"/>
    </font>
    <font>
      <sz val="11"/>
      <color rgb="FF000000"/>
      <name val="Calibri"/>
      <family val="2"/>
    </font>
    <font>
      <sz val="9.75"/>
      <color rgb="FF000000"/>
      <name val="Times New Roman"/>
      <family val="1"/>
    </font>
    <font>
      <b/>
      <sz val="9"/>
      <color rgb="FF000000"/>
      <name val="Arial"/>
      <family val="2"/>
    </font>
    <font>
      <sz val="9.75"/>
      <color rgb="FF000000"/>
      <name val="Arial"/>
      <family val="2"/>
    </font>
    <font>
      <sz val="8"/>
      <name val="Tahoma"/>
      <family val="2"/>
    </font>
    <font>
      <b/>
      <sz val="9"/>
      <name val="Arial"/>
      <family val="2"/>
    </font>
    <font>
      <sz val="9"/>
      <name val="Times New Roman"/>
      <family val="1"/>
    </font>
    <font>
      <sz val="8"/>
      <name val="Calibri"/>
      <family val="2"/>
    </font>
    <font>
      <b/>
      <sz val="12"/>
      <name val="Arial"/>
      <family val="2"/>
    </font>
    <font>
      <b/>
      <sz val="10"/>
      <name val="Calibri"/>
      <family val="2"/>
      <scheme val="minor"/>
    </font>
    <font>
      <b/>
      <sz val="8"/>
      <color rgb="FF000000"/>
      <name val="Calibri"/>
      <family val="2"/>
      <scheme val="minor"/>
    </font>
    <font>
      <sz val="8"/>
      <color rgb="FF000000"/>
      <name val="Calibri"/>
      <family val="2"/>
      <scheme val="minor"/>
    </font>
    <font>
      <sz val="12"/>
      <color theme="1" tint="4.9989318521683403E-2"/>
      <name val="Arial Narrow"/>
      <family val="2"/>
    </font>
    <font>
      <sz val="8"/>
      <name val="Calibri"/>
      <family val="2"/>
    </font>
    <font>
      <sz val="10"/>
      <color theme="1"/>
      <name val="Arial"/>
      <family val="2"/>
    </font>
    <font>
      <sz val="8"/>
      <name val="Arial"/>
      <family val="2"/>
    </font>
    <font>
      <sz val="10"/>
      <name val="Arial Narrow"/>
      <family val="2"/>
    </font>
    <font>
      <sz val="12"/>
      <name val="Arial"/>
      <family val="2"/>
    </font>
    <font>
      <sz val="10"/>
      <color theme="1"/>
      <name val="Century Gothic"/>
      <family val="2"/>
    </font>
    <font>
      <b/>
      <sz val="14"/>
      <color theme="1"/>
      <name val="Arial Narrow"/>
      <family val="2"/>
    </font>
    <font>
      <sz val="12"/>
      <color rgb="FFFF0000"/>
      <name val="Arial Narrow"/>
      <family val="2"/>
    </font>
    <font>
      <sz val="10"/>
      <name val="Tahoma"/>
      <family val="2"/>
    </font>
    <font>
      <b/>
      <sz val="10"/>
      <name val="Tahoma"/>
      <family val="2"/>
    </font>
    <font>
      <b/>
      <sz val="8"/>
      <name val="Arial"/>
      <family val="2"/>
    </font>
    <font>
      <sz val="12"/>
      <color theme="1"/>
      <name val="Calibri"/>
      <family val="2"/>
      <scheme val="minor"/>
    </font>
    <font>
      <sz val="10"/>
      <color indexed="8"/>
      <name val="MS Sans Serif"/>
      <family val="2"/>
    </font>
    <font>
      <sz val="12"/>
      <color rgb="FFFF0000"/>
      <name val="Arial"/>
      <family val="2"/>
    </font>
    <font>
      <b/>
      <sz val="11"/>
      <color theme="0"/>
      <name val="Calibri"/>
      <family val="2"/>
    </font>
    <font>
      <sz val="14"/>
      <name val="Calibri"/>
      <family val="2"/>
    </font>
    <font>
      <sz val="14"/>
      <color theme="1"/>
      <name val="Arial Narrow"/>
      <family val="2"/>
    </font>
    <font>
      <b/>
      <sz val="14"/>
      <name val="Calibri"/>
      <family val="2"/>
    </font>
    <font>
      <b/>
      <sz val="14"/>
      <name val="Arial"/>
      <family val="2"/>
    </font>
    <font>
      <sz val="12"/>
      <color indexed="8"/>
      <name val="Arial Narrow"/>
      <family val="2"/>
    </font>
    <font>
      <b/>
      <sz val="12"/>
      <color theme="1"/>
      <name val="Calibri"/>
      <family val="2"/>
    </font>
    <font>
      <sz val="12"/>
      <color theme="1"/>
      <name val="Calibri"/>
      <family val="2"/>
    </font>
    <font>
      <b/>
      <sz val="12"/>
      <name val="Calibri"/>
      <family val="2"/>
      <scheme val="minor"/>
    </font>
    <font>
      <sz val="12"/>
      <color rgb="FFFF0000"/>
      <name val="Calibri"/>
      <family val="2"/>
      <scheme val="minor"/>
    </font>
    <font>
      <sz val="12"/>
      <name val="Calibri"/>
      <family val="2"/>
      <scheme val="minor"/>
    </font>
    <font>
      <u/>
      <sz val="12"/>
      <color theme="10"/>
      <name val="Calibri"/>
      <family val="2"/>
      <scheme val="minor"/>
    </font>
    <font>
      <b/>
      <sz val="12"/>
      <name val="Calibri"/>
      <family val="2"/>
    </font>
    <font>
      <sz val="12"/>
      <name val="Calibri"/>
      <family val="2"/>
    </font>
    <font>
      <b/>
      <sz val="12"/>
      <color theme="1"/>
      <name val="Calibri"/>
      <family val="2"/>
      <scheme val="minor"/>
    </font>
    <font>
      <sz val="8"/>
      <color rgb="FF000000"/>
      <name val="Arial"/>
      <family val="2"/>
    </font>
    <font>
      <sz val="10"/>
      <name val="Century Gothic"/>
      <family val="2"/>
    </font>
    <font>
      <b/>
      <sz val="10"/>
      <name val="Century Gothic"/>
      <family val="2"/>
    </font>
    <font>
      <b/>
      <sz val="10"/>
      <color indexed="8"/>
      <name val="Century Gothic"/>
      <family val="2"/>
    </font>
    <font>
      <sz val="11"/>
      <color indexed="8"/>
      <name val="Calibri"/>
      <family val="2"/>
    </font>
    <font>
      <sz val="10"/>
      <color indexed="8"/>
      <name val="Arial"/>
      <family val="2"/>
    </font>
    <font>
      <sz val="12"/>
      <color rgb="FF000000"/>
      <name val="Arial Narrow"/>
      <family val="2"/>
    </font>
    <font>
      <b/>
      <sz val="14"/>
      <color theme="1"/>
      <name val="Calibri"/>
      <family val="2"/>
      <scheme val="minor"/>
    </font>
    <font>
      <b/>
      <sz val="11"/>
      <name val="Century Gothic"/>
      <family val="2"/>
    </font>
    <font>
      <b/>
      <sz val="16"/>
      <color theme="1"/>
      <name val="Arial Narrow"/>
      <family val="2"/>
    </font>
    <font>
      <sz val="12"/>
      <color rgb="FF00B050"/>
      <name val="Arial Narrow"/>
      <family val="2"/>
    </font>
    <font>
      <sz val="11"/>
      <color rgb="FF00B050"/>
      <name val="Calibri"/>
      <family val="2"/>
      <scheme val="minor"/>
    </font>
    <font>
      <sz val="10"/>
      <color theme="1"/>
      <name val="Times New Roman"/>
      <family val="1"/>
    </font>
    <font>
      <b/>
      <sz val="10"/>
      <color theme="1"/>
      <name val="Times New Roman"/>
      <family val="1"/>
    </font>
    <font>
      <b/>
      <sz val="8"/>
      <color theme="1"/>
      <name val="Times New Roman"/>
      <family val="1"/>
    </font>
    <font>
      <b/>
      <sz val="9"/>
      <color theme="1"/>
      <name val="Times New Roman"/>
      <family val="1"/>
    </font>
    <font>
      <sz val="8"/>
      <color theme="1"/>
      <name val="Times New Roman"/>
      <family val="1"/>
    </font>
    <font>
      <b/>
      <sz val="14"/>
      <color theme="1"/>
      <name val="Times New Roman"/>
      <family val="1"/>
    </font>
    <font>
      <sz val="10"/>
      <color rgb="FF00B050"/>
      <name val="Arial"/>
      <family val="2"/>
    </font>
    <font>
      <b/>
      <sz val="16"/>
      <color theme="1"/>
      <name val="Calibri"/>
      <family val="2"/>
      <scheme val="minor"/>
    </font>
    <font>
      <sz val="9"/>
      <color rgb="FF222834"/>
      <name val="Arial"/>
      <family val="2"/>
    </font>
    <font>
      <sz val="10"/>
      <color rgb="FF000000"/>
      <name val="Times New Roman"/>
      <family val="1"/>
    </font>
    <font>
      <sz val="8"/>
      <name val="Calibri"/>
      <family val="2"/>
    </font>
  </fonts>
  <fills count="20">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24994659260841701"/>
        <bgColor indexed="64"/>
      </patternFill>
    </fill>
    <fill>
      <patternFill patternType="solid">
        <fgColor theme="2" tint="-0.249977111117893"/>
        <bgColor indexed="64"/>
      </patternFill>
    </fill>
    <fill>
      <patternFill patternType="solid">
        <fgColor theme="2" tint="-0.249977111117893"/>
        <bgColor rgb="FF92D050"/>
      </patternFill>
    </fill>
    <fill>
      <patternFill patternType="solid">
        <fgColor theme="0" tint="-4.9989318521683403E-2"/>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rgb="FF002060"/>
        <bgColor indexed="64"/>
      </patternFill>
    </fill>
    <fill>
      <patternFill patternType="solid">
        <fgColor rgb="FFFFC000"/>
        <bgColor indexed="64"/>
      </patternFill>
    </fill>
    <fill>
      <patternFill patternType="solid">
        <fgColor indexed="9"/>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9" tint="0.79998168889431442"/>
        <bgColor indexed="64"/>
      </patternFill>
    </fill>
  </fills>
  <borders count="121">
    <border>
      <left/>
      <right/>
      <top/>
      <bottom/>
      <diagonal/>
    </border>
    <border>
      <left/>
      <right/>
      <top/>
      <bottom style="medium">
        <color rgb="FF000000"/>
      </bottom>
      <diagonal/>
    </border>
    <border>
      <left style="medium">
        <color rgb="FF000000"/>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style="medium">
        <color rgb="FF000000"/>
      </right>
      <top/>
      <bottom style="medium">
        <color rgb="FF000000"/>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auto="1"/>
      </left>
      <right/>
      <top style="medium">
        <color indexed="64"/>
      </top>
      <bottom style="thin">
        <color auto="1"/>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rgb="FF000000"/>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diagonal/>
    </border>
    <border>
      <left/>
      <right/>
      <top/>
      <bottom style="thin">
        <color indexed="64"/>
      </bottom>
      <diagonal/>
    </border>
    <border>
      <left style="thin">
        <color rgb="FF000000"/>
      </left>
      <right/>
      <top style="thin">
        <color indexed="64"/>
      </top>
      <bottom/>
      <diagonal/>
    </border>
    <border>
      <left/>
      <right style="thin">
        <color rgb="FF000000"/>
      </right>
      <top style="thin">
        <color indexed="64"/>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style="medium">
        <color indexed="64"/>
      </left>
      <right style="thin">
        <color indexed="64"/>
      </right>
      <top/>
      <bottom/>
      <diagonal/>
    </border>
    <border>
      <left/>
      <right/>
      <top/>
      <bottom style="thin">
        <color rgb="FF000000"/>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right style="hair">
        <color indexed="64"/>
      </right>
      <top style="thin">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right style="hair">
        <color indexed="64"/>
      </right>
      <top style="medium">
        <color indexed="64"/>
      </top>
      <bottom/>
      <diagonal/>
    </border>
    <border>
      <left style="hair">
        <color indexed="64"/>
      </left>
      <right/>
      <top style="medium">
        <color indexed="64"/>
      </top>
      <bottom/>
      <diagonal/>
    </border>
    <border>
      <left style="medium">
        <color indexed="64"/>
      </left>
      <right style="thin">
        <color indexed="64"/>
      </right>
      <top style="thin">
        <color indexed="64"/>
      </top>
      <bottom/>
      <diagonal/>
    </border>
  </borders>
  <cellStyleXfs count="132">
    <xf numFmtId="0" fontId="0" fillId="0" borderId="0"/>
    <xf numFmtId="44" fontId="16" fillId="0" borderId="0" applyFont="0" applyFill="0" applyBorder="0" applyAlignment="0" applyProtection="0"/>
    <xf numFmtId="9" fontId="16" fillId="0" borderId="0" applyFont="0" applyFill="0" applyBorder="0" applyAlignment="0" applyProtection="0"/>
    <xf numFmtId="171" fontId="15" fillId="0" borderId="0"/>
    <xf numFmtId="0" fontId="27" fillId="0" borderId="0"/>
    <xf numFmtId="0" fontId="34" fillId="0" borderId="0" applyNumberFormat="0" applyFill="0" applyBorder="0" applyAlignment="0" applyProtection="0"/>
    <xf numFmtId="0" fontId="33" fillId="0" borderId="0"/>
    <xf numFmtId="0" fontId="27" fillId="0" borderId="0"/>
    <xf numFmtId="166" fontId="14" fillId="0" borderId="0" applyFont="0" applyFill="0" applyBorder="0" applyAlignment="0" applyProtection="0"/>
    <xf numFmtId="43" fontId="37" fillId="0" borderId="0" applyFont="0" applyFill="0" applyBorder="0" applyAlignment="0" applyProtection="0"/>
    <xf numFmtId="165" fontId="37" fillId="0" borderId="0" applyFont="0" applyFill="0" applyBorder="0" applyAlignment="0" applyProtection="0"/>
    <xf numFmtId="166" fontId="45" fillId="0" borderId="0" applyFont="0" applyFill="0" applyBorder="0" applyAlignment="0" applyProtection="0"/>
    <xf numFmtId="43" fontId="45" fillId="0" borderId="0" applyFont="0" applyFill="0" applyBorder="0" applyAlignment="0" applyProtection="0"/>
    <xf numFmtId="9" fontId="45" fillId="0" borderId="0" applyFont="0" applyFill="0" applyBorder="0" applyAlignment="0" applyProtection="0"/>
    <xf numFmtId="169" fontId="33" fillId="0" borderId="0" applyFont="0" applyFill="0" applyBorder="0" applyAlignment="0" applyProtection="0"/>
    <xf numFmtId="0" fontId="13" fillId="0" borderId="0"/>
    <xf numFmtId="0" fontId="12" fillId="0" borderId="0"/>
    <xf numFmtId="0" fontId="16" fillId="0" borderId="0"/>
    <xf numFmtId="0" fontId="11" fillId="0" borderId="0"/>
    <xf numFmtId="166" fontId="11" fillId="0" borderId="0" applyFont="0" applyFill="0" applyBorder="0" applyAlignment="0" applyProtection="0"/>
    <xf numFmtId="0" fontId="11" fillId="0" borderId="0"/>
    <xf numFmtId="169" fontId="11" fillId="0" borderId="0" applyFont="0" applyFill="0" applyBorder="0" applyAlignment="0" applyProtection="0"/>
    <xf numFmtId="9" fontId="2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11" fillId="0" borderId="0"/>
    <xf numFmtId="0" fontId="11" fillId="0" borderId="0"/>
    <xf numFmtId="9" fontId="27" fillId="0" borderId="0" applyFont="0" applyFill="0" applyBorder="0" applyAlignment="0" applyProtection="0"/>
    <xf numFmtId="0" fontId="10" fillId="0" borderId="0"/>
    <xf numFmtId="9" fontId="27" fillId="0" borderId="0" applyFont="0" applyFill="0" applyBorder="0" applyAlignment="0" applyProtection="0"/>
    <xf numFmtId="0" fontId="27" fillId="0" borderId="0"/>
    <xf numFmtId="183" fontId="27" fillId="0" borderId="0" applyFont="0" applyFill="0" applyBorder="0" applyAlignment="0" applyProtection="0"/>
    <xf numFmtId="0" fontId="61" fillId="0" borderId="0"/>
    <xf numFmtId="183" fontId="27" fillId="0" borderId="0" applyFont="0" applyFill="0" applyBorder="0" applyAlignment="0" applyProtection="0"/>
    <xf numFmtId="0" fontId="34" fillId="0" borderId="0" applyNumberFormat="0" applyFill="0" applyBorder="0" applyAlignment="0" applyProtection="0"/>
    <xf numFmtId="165" fontId="10" fillId="0" borderId="0" applyFont="0" applyFill="0" applyBorder="0" applyAlignment="0" applyProtection="0"/>
    <xf numFmtId="41" fontId="10" fillId="0" borderId="0" applyFont="0" applyFill="0" applyBorder="0" applyAlignment="0" applyProtection="0"/>
    <xf numFmtId="0" fontId="10" fillId="0" borderId="0"/>
    <xf numFmtId="0" fontId="33" fillId="0" borderId="0"/>
    <xf numFmtId="168" fontId="10" fillId="0" borderId="0" applyFont="0" applyFill="0" applyBorder="0" applyAlignment="0" applyProtection="0"/>
    <xf numFmtId="166" fontId="10" fillId="0" borderId="0" applyFont="0" applyFill="0" applyBorder="0" applyAlignment="0" applyProtection="0"/>
    <xf numFmtId="0" fontId="63" fillId="0" borderId="0"/>
    <xf numFmtId="41" fontId="63" fillId="0" borderId="0" applyFont="0" applyFill="0" applyBorder="0" applyAlignment="0" applyProtection="0"/>
    <xf numFmtId="0" fontId="9" fillId="0" borderId="0"/>
    <xf numFmtId="169" fontId="8" fillId="0" borderId="0" applyFont="0" applyFill="0" applyBorder="0" applyAlignment="0" applyProtection="0"/>
    <xf numFmtId="0" fontId="66" fillId="0" borderId="0"/>
    <xf numFmtId="183" fontId="27" fillId="0" borderId="0" applyFont="0" applyFill="0" applyBorder="0" applyAlignment="0" applyProtection="0"/>
    <xf numFmtId="167" fontId="27" fillId="0" borderId="0" applyFont="0" applyFill="0" applyBorder="0" applyAlignment="0" applyProtection="0"/>
    <xf numFmtId="169" fontId="69" fillId="0" borderId="0" applyFont="0" applyFill="0" applyBorder="0" applyAlignment="0" applyProtection="0"/>
    <xf numFmtId="168" fontId="8" fillId="0" borderId="0" applyFont="0" applyFill="0" applyBorder="0" applyAlignment="0" applyProtection="0"/>
    <xf numFmtId="0" fontId="70" fillId="0" borderId="0"/>
    <xf numFmtId="0" fontId="8" fillId="0" borderId="0"/>
    <xf numFmtId="9" fontId="8" fillId="0" borderId="0" applyFont="0" applyFill="0" applyBorder="0" applyAlignment="0" applyProtection="0"/>
    <xf numFmtId="0" fontId="8" fillId="0" borderId="0"/>
    <xf numFmtId="0" fontId="8" fillId="0" borderId="0"/>
    <xf numFmtId="0" fontId="27" fillId="0" borderId="0" applyBorder="0"/>
    <xf numFmtId="0" fontId="27" fillId="0" borderId="0"/>
    <xf numFmtId="0" fontId="27" fillId="0" borderId="0"/>
    <xf numFmtId="0" fontId="27" fillId="0" borderId="0"/>
    <xf numFmtId="167" fontId="91" fillId="0" borderId="0" applyFont="0" applyFill="0" applyBorder="0" applyAlignment="0" applyProtection="0"/>
    <xf numFmtId="9" fontId="92" fillId="0" borderId="0" applyFont="0" applyFill="0" applyBorder="0" applyAlignment="0" applyProtection="0"/>
    <xf numFmtId="168" fontId="91" fillId="0" borderId="0" applyFont="0" applyFill="0" applyBorder="0" applyAlignment="0" applyProtection="0"/>
    <xf numFmtId="0" fontId="3" fillId="0" borderId="0"/>
    <xf numFmtId="43" fontId="16" fillId="0" borderId="0" applyFont="0" applyFill="0" applyBorder="0" applyAlignment="0" applyProtection="0"/>
    <xf numFmtId="171" fontId="2" fillId="0" borderId="0"/>
    <xf numFmtId="43" fontId="16" fillId="0" borderId="0" applyFont="0" applyFill="0" applyBorder="0" applyAlignment="0" applyProtection="0"/>
    <xf numFmtId="166" fontId="2" fillId="0" borderId="0" applyFont="0" applyFill="0" applyBorder="0" applyAlignment="0" applyProtection="0"/>
    <xf numFmtId="43" fontId="16" fillId="0" borderId="0" applyFont="0" applyFill="0" applyBorder="0" applyAlignment="0" applyProtection="0"/>
    <xf numFmtId="165" fontId="16" fillId="0" borderId="0" applyFont="0" applyFill="0" applyBorder="0" applyAlignment="0" applyProtection="0"/>
    <xf numFmtId="166" fontId="4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0" fontId="2" fillId="0" borderId="0"/>
    <xf numFmtId="0" fontId="2" fillId="0" borderId="0"/>
    <xf numFmtId="0" fontId="2" fillId="0" borderId="0"/>
    <xf numFmtId="166" fontId="2" fillId="0" borderId="0" applyFont="0" applyFill="0" applyBorder="0" applyAlignment="0" applyProtection="0"/>
    <xf numFmtId="0" fontId="2" fillId="0" borderId="0"/>
    <xf numFmtId="16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43" fontId="16" fillId="0" borderId="0" applyFont="0" applyFill="0" applyBorder="0" applyAlignment="0" applyProtection="0"/>
    <xf numFmtId="43" fontId="16" fillId="0" borderId="0" applyFont="0" applyFill="0" applyBorder="0" applyAlignment="0" applyProtection="0"/>
    <xf numFmtId="165" fontId="2" fillId="0" borderId="0" applyFont="0" applyFill="0" applyBorder="0" applyAlignment="0" applyProtection="0"/>
    <xf numFmtId="41" fontId="2" fillId="0" borderId="0" applyFont="0" applyFill="0" applyBorder="0" applyAlignment="0" applyProtection="0"/>
    <xf numFmtId="0" fontId="2" fillId="0" borderId="0"/>
    <xf numFmtId="168" fontId="2" fillId="0" borderId="0" applyFont="0" applyFill="0" applyBorder="0" applyAlignment="0" applyProtection="0"/>
    <xf numFmtId="166" fontId="2" fillId="0" borderId="0" applyFont="0" applyFill="0" applyBorder="0" applyAlignment="0" applyProtection="0"/>
    <xf numFmtId="41" fontId="63" fillId="0" borderId="0" applyFont="0" applyFill="0" applyBorder="0" applyAlignment="0" applyProtection="0"/>
    <xf numFmtId="0" fontId="2" fillId="0" borderId="0"/>
    <xf numFmtId="169" fontId="2" fillId="0" borderId="0" applyFont="0" applyFill="0" applyBorder="0" applyAlignment="0" applyProtection="0"/>
    <xf numFmtId="43" fontId="16" fillId="0" borderId="0" applyFont="0" applyFill="0" applyBorder="0" applyAlignment="0" applyProtection="0"/>
    <xf numFmtId="43" fontId="27" fillId="0" borderId="0" applyFont="0" applyFill="0" applyBorder="0" applyAlignment="0" applyProtection="0"/>
    <xf numFmtId="168"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43" fontId="16" fillId="0" borderId="0" applyFont="0" applyFill="0" applyBorder="0" applyAlignment="0" applyProtection="0"/>
    <xf numFmtId="43" fontId="16" fillId="0" borderId="0" applyFont="0" applyFill="0" applyBorder="0" applyAlignment="0" applyProtection="0"/>
    <xf numFmtId="43" fontId="91" fillId="0" borderId="0" applyFont="0" applyFill="0" applyBorder="0" applyAlignment="0" applyProtection="0"/>
    <xf numFmtId="0" fontId="45" fillId="0" borderId="0" applyNumberFormat="0" applyBorder="0" applyAlignment="0"/>
    <xf numFmtId="0" fontId="2" fillId="0" borderId="0"/>
    <xf numFmtId="0" fontId="27" fillId="0" borderId="0"/>
    <xf numFmtId="9" fontId="27" fillId="0" borderId="0" applyFont="0" applyFill="0" applyBorder="0" applyAlignment="0" applyProtection="0"/>
    <xf numFmtId="169" fontId="4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08" fillId="0" borderId="0"/>
    <xf numFmtId="9" fontId="108" fillId="0" borderId="0" applyFont="0" applyFill="0" applyBorder="0" applyAlignment="0" applyProtection="0"/>
    <xf numFmtId="0" fontId="27" fillId="0" borderId="0"/>
    <xf numFmtId="0" fontId="27" fillId="0" borderId="0"/>
    <xf numFmtId="0" fontId="27" fillId="0" borderId="0"/>
    <xf numFmtId="0" fontId="1" fillId="0" borderId="0"/>
  </cellStyleXfs>
  <cellXfs count="1867">
    <xf numFmtId="0" fontId="0" fillId="0" borderId="0" xfId="0"/>
    <xf numFmtId="0" fontId="22" fillId="0" borderId="0" xfId="0" applyFont="1"/>
    <xf numFmtId="0" fontId="23" fillId="0" borderId="0" xfId="0" applyFont="1"/>
    <xf numFmtId="0" fontId="22" fillId="0" borderId="0" xfId="0" applyFont="1" applyAlignment="1">
      <alignment horizontal="center"/>
    </xf>
    <xf numFmtId="0" fontId="21" fillId="0" borderId="0" xfId="0" applyFont="1"/>
    <xf numFmtId="0" fontId="22" fillId="0" borderId="1" xfId="0" applyFont="1" applyBorder="1"/>
    <xf numFmtId="0" fontId="23" fillId="0" borderId="2" xfId="0" applyFont="1" applyBorder="1" applyAlignment="1">
      <alignment horizontal="center" vertical="center" wrapText="1"/>
    </xf>
    <xf numFmtId="0" fontId="24" fillId="0" borderId="3" xfId="0" applyFont="1" applyBorder="1" applyAlignment="1">
      <alignment vertical="center" wrapText="1"/>
    </xf>
    <xf numFmtId="2" fontId="24" fillId="0" borderId="3" xfId="0" applyNumberFormat="1" applyFont="1" applyBorder="1" applyAlignment="1">
      <alignment horizontal="center" vertical="center"/>
    </xf>
    <xf numFmtId="44" fontId="24" fillId="0" borderId="3" xfId="1" applyFont="1" applyBorder="1" applyAlignment="1">
      <alignment horizontal="center" vertical="center"/>
    </xf>
    <xf numFmtId="0" fontId="23" fillId="0" borderId="3" xfId="0" applyFont="1" applyBorder="1" applyAlignment="1">
      <alignment horizontal="right" vertical="center"/>
    </xf>
    <xf numFmtId="0" fontId="22" fillId="0" borderId="1" xfId="0" applyFont="1" applyBorder="1" applyAlignment="1">
      <alignment horizontal="center" vertical="center"/>
    </xf>
    <xf numFmtId="0" fontId="22" fillId="0" borderId="2" xfId="0" applyFont="1" applyBorder="1" applyAlignment="1">
      <alignment horizontal="left" vertical="center" wrapText="1"/>
    </xf>
    <xf numFmtId="0" fontId="24" fillId="0" borderId="3" xfId="0" applyFont="1" applyBorder="1" applyAlignment="1">
      <alignment horizontal="center" vertical="center"/>
    </xf>
    <xf numFmtId="2" fontId="24" fillId="0" borderId="3" xfId="1" applyNumberFormat="1" applyFont="1" applyBorder="1" applyAlignment="1">
      <alignment horizontal="center" vertical="center"/>
    </xf>
    <xf numFmtId="0" fontId="22" fillId="0" borderId="10" xfId="0" applyFont="1" applyBorder="1"/>
    <xf numFmtId="0" fontId="22" fillId="0" borderId="11" xfId="0" applyFont="1" applyBorder="1"/>
    <xf numFmtId="0" fontId="22" fillId="0" borderId="17" xfId="0" applyFont="1" applyBorder="1"/>
    <xf numFmtId="0" fontId="22" fillId="0" borderId="18" xfId="0" applyFont="1" applyBorder="1"/>
    <xf numFmtId="0" fontId="23" fillId="0" borderId="19" xfId="0" applyFont="1" applyBorder="1" applyAlignment="1">
      <alignment horizontal="center" vertical="center" wrapText="1"/>
    </xf>
    <xf numFmtId="0" fontId="22" fillId="0" borderId="18" xfId="0" applyFont="1" applyBorder="1" applyAlignment="1">
      <alignment horizontal="center" vertical="center"/>
    </xf>
    <xf numFmtId="0" fontId="23" fillId="0" borderId="10" xfId="0" applyFont="1" applyBorder="1" applyAlignment="1">
      <alignment horizontal="left" vertical="center"/>
    </xf>
    <xf numFmtId="0" fontId="22" fillId="0" borderId="11" xfId="0" applyFont="1" applyBorder="1" applyAlignment="1">
      <alignment vertical="center" wrapText="1"/>
    </xf>
    <xf numFmtId="0" fontId="24" fillId="0" borderId="4" xfId="0" applyFont="1" applyBorder="1" applyAlignment="1">
      <alignment vertical="center" wrapText="1"/>
    </xf>
    <xf numFmtId="44" fontId="24" fillId="0" borderId="5" xfId="1" applyFont="1" applyBorder="1" applyAlignment="1">
      <alignment horizontal="center" vertical="center"/>
    </xf>
    <xf numFmtId="0" fontId="22" fillId="0" borderId="10" xfId="0" applyFont="1" applyBorder="1" applyAlignment="1">
      <alignment vertical="center"/>
    </xf>
    <xf numFmtId="44" fontId="22" fillId="0" borderId="5" xfId="1" applyFont="1" applyBorder="1" applyAlignment="1">
      <alignment vertical="center"/>
    </xf>
    <xf numFmtId="3" fontId="22" fillId="0" borderId="11" xfId="0" applyNumberFormat="1" applyFont="1" applyBorder="1" applyAlignment="1">
      <alignment vertical="center"/>
    </xf>
    <xf numFmtId="44" fontId="22" fillId="0" borderId="11" xfId="1" applyFont="1" applyBorder="1" applyAlignment="1">
      <alignment vertical="center"/>
    </xf>
    <xf numFmtId="0" fontId="21" fillId="0" borderId="10" xfId="0" applyFont="1" applyBorder="1"/>
    <xf numFmtId="0" fontId="21" fillId="0" borderId="11" xfId="0" applyFont="1" applyBorder="1"/>
    <xf numFmtId="0" fontId="22" fillId="0" borderId="16" xfId="0" applyFont="1" applyBorder="1"/>
    <xf numFmtId="0" fontId="22" fillId="0" borderId="13" xfId="0" applyFont="1" applyBorder="1"/>
    <xf numFmtId="0" fontId="22" fillId="0" borderId="14" xfId="0" applyFont="1" applyBorder="1"/>
    <xf numFmtId="0" fontId="24" fillId="0" borderId="4" xfId="0" applyFont="1" applyBorder="1" applyAlignment="1">
      <alignment horizontal="center" vertical="center" wrapText="1"/>
    </xf>
    <xf numFmtId="44" fontId="22" fillId="0" borderId="0" xfId="1" applyFont="1"/>
    <xf numFmtId="0" fontId="22" fillId="0" borderId="3" xfId="0" applyFont="1" applyBorder="1" applyAlignment="1">
      <alignment horizontal="center" vertical="center"/>
    </xf>
    <xf numFmtId="0" fontId="22" fillId="0" borderId="3" xfId="0" applyFont="1" applyBorder="1" applyAlignment="1">
      <alignment horizontal="left" vertical="center"/>
    </xf>
    <xf numFmtId="0" fontId="22" fillId="0" borderId="3" xfId="0" applyFont="1" applyBorder="1" applyAlignment="1">
      <alignment horizontal="center"/>
    </xf>
    <xf numFmtId="0" fontId="23" fillId="3" borderId="3" xfId="0" applyFont="1" applyFill="1" applyBorder="1" applyAlignment="1">
      <alignment horizontal="center"/>
    </xf>
    <xf numFmtId="0" fontId="23" fillId="3" borderId="3" xfId="0" applyFont="1" applyFill="1" applyBorder="1" applyAlignment="1">
      <alignment horizontal="center" vertical="center"/>
    </xf>
    <xf numFmtId="44" fontId="23" fillId="3" borderId="3" xfId="1" applyFont="1" applyFill="1" applyBorder="1" applyAlignment="1">
      <alignment horizontal="center"/>
    </xf>
    <xf numFmtId="44" fontId="22" fillId="0" borderId="3" xfId="1" applyFont="1" applyBorder="1" applyAlignment="1">
      <alignment horizontal="left"/>
    </xf>
    <xf numFmtId="0" fontId="25" fillId="0" borderId="7" xfId="0" applyFont="1" applyBorder="1"/>
    <xf numFmtId="173" fontId="0" fillId="0" borderId="9" xfId="0" applyNumberFormat="1" applyBorder="1"/>
    <xf numFmtId="9" fontId="0" fillId="0" borderId="0" xfId="2" applyFont="1"/>
    <xf numFmtId="0" fontId="25" fillId="0" borderId="4" xfId="0" applyFont="1" applyBorder="1" applyAlignment="1">
      <alignment horizontal="center"/>
    </xf>
    <xf numFmtId="0" fontId="25" fillId="0" borderId="3" xfId="0" applyFont="1" applyBorder="1" applyAlignment="1">
      <alignment horizontal="center"/>
    </xf>
    <xf numFmtId="0" fontId="25" fillId="0" borderId="5" xfId="0" applyFont="1" applyBorder="1" applyAlignment="1">
      <alignment horizontal="center"/>
    </xf>
    <xf numFmtId="0" fontId="25" fillId="0" borderId="4" xfId="0" applyFont="1" applyBorder="1"/>
    <xf numFmtId="173" fontId="0" fillId="0" borderId="5" xfId="0" applyNumberFormat="1" applyBorder="1"/>
    <xf numFmtId="10" fontId="0" fillId="0" borderId="3" xfId="2" applyNumberFormat="1" applyFont="1" applyBorder="1" applyAlignment="1"/>
    <xf numFmtId="10" fontId="0" fillId="0" borderId="5" xfId="2" applyNumberFormat="1" applyFont="1" applyBorder="1" applyAlignment="1"/>
    <xf numFmtId="0" fontId="25" fillId="0" borderId="6" xfId="0" applyFont="1" applyBorder="1"/>
    <xf numFmtId="173" fontId="0" fillId="0" borderId="21" xfId="0" applyNumberFormat="1" applyBorder="1"/>
    <xf numFmtId="10" fontId="0" fillId="0" borderId="0" xfId="0" applyNumberFormat="1"/>
    <xf numFmtId="0" fontId="0" fillId="0" borderId="6" xfId="0" applyBorder="1"/>
    <xf numFmtId="10" fontId="0" fillId="0" borderId="20" xfId="0" applyNumberFormat="1" applyBorder="1"/>
    <xf numFmtId="10" fontId="0" fillId="0" borderId="20" xfId="2" applyNumberFormat="1" applyFont="1" applyBorder="1" applyAlignment="1"/>
    <xf numFmtId="10" fontId="0" fillId="0" borderId="21" xfId="0" applyNumberFormat="1" applyBorder="1"/>
    <xf numFmtId="0" fontId="26" fillId="0" borderId="0" xfId="0" applyFont="1"/>
    <xf numFmtId="0" fontId="27" fillId="0" borderId="0" xfId="0" applyFont="1" applyAlignment="1">
      <alignment horizontal="center" vertical="center"/>
    </xf>
    <xf numFmtId="0" fontId="27" fillId="0" borderId="0" xfId="0" applyFont="1" applyAlignment="1">
      <alignment horizontal="right"/>
    </xf>
    <xf numFmtId="4" fontId="27" fillId="0" borderId="0" xfId="1" applyNumberFormat="1" applyFont="1" applyFill="1" applyAlignment="1">
      <alignment horizontal="right"/>
    </xf>
    <xf numFmtId="44" fontId="27" fillId="0" borderId="0" xfId="1" applyFont="1" applyFill="1" applyAlignment="1">
      <alignment horizontal="right"/>
    </xf>
    <xf numFmtId="0" fontId="27" fillId="0" borderId="0" xfId="0" applyFont="1"/>
    <xf numFmtId="4" fontId="27" fillId="0" borderId="0" xfId="1" applyNumberFormat="1" applyFont="1" applyFill="1"/>
    <xf numFmtId="44" fontId="27" fillId="0" borderId="0" xfId="1" applyFont="1" applyFill="1"/>
    <xf numFmtId="0" fontId="26" fillId="0" borderId="22" xfId="0" applyFont="1" applyBorder="1" applyAlignment="1">
      <alignment horizontal="center"/>
    </xf>
    <xf numFmtId="0" fontId="26" fillId="0" borderId="23" xfId="0" applyFont="1" applyBorder="1" applyAlignment="1">
      <alignment horizontal="center" vertical="center"/>
    </xf>
    <xf numFmtId="0" fontId="26" fillId="0" borderId="0" xfId="0" applyFont="1" applyAlignment="1">
      <alignment horizontal="right"/>
    </xf>
    <xf numFmtId="0" fontId="26" fillId="0" borderId="24" xfId="0" applyFont="1" applyBorder="1"/>
    <xf numFmtId="10" fontId="27" fillId="0" borderId="25" xfId="2" applyNumberFormat="1" applyFont="1" applyBorder="1" applyAlignment="1">
      <alignment horizontal="right"/>
    </xf>
    <xf numFmtId="44" fontId="27" fillId="0" borderId="26" xfId="1" applyFont="1" applyFill="1" applyBorder="1"/>
    <xf numFmtId="0" fontId="27" fillId="0" borderId="4" xfId="0" applyFont="1" applyBorder="1"/>
    <xf numFmtId="10" fontId="27" fillId="0" borderId="3" xfId="0" applyNumberFormat="1" applyFont="1" applyBorder="1"/>
    <xf numFmtId="172" fontId="27" fillId="0" borderId="5" xfId="0" applyNumberFormat="1" applyFont="1" applyBorder="1"/>
    <xf numFmtId="44" fontId="27" fillId="0" borderId="5" xfId="1" applyFont="1" applyFill="1" applyBorder="1"/>
    <xf numFmtId="0" fontId="27" fillId="0" borderId="6" xfId="0" applyFont="1" applyBorder="1"/>
    <xf numFmtId="10" fontId="27" fillId="0" borderId="20" xfId="2" applyNumberFormat="1" applyFont="1" applyBorder="1"/>
    <xf numFmtId="44" fontId="27" fillId="0" borderId="21" xfId="1" applyFont="1" applyFill="1" applyBorder="1"/>
    <xf numFmtId="44" fontId="27" fillId="0" borderId="0" xfId="1" applyFont="1" applyFill="1" applyBorder="1"/>
    <xf numFmtId="10" fontId="27" fillId="0" borderId="20" xfId="0" applyNumberFormat="1" applyFont="1" applyBorder="1"/>
    <xf numFmtId="0" fontId="28" fillId="0" borderId="22" xfId="0" applyFont="1" applyBorder="1"/>
    <xf numFmtId="10" fontId="27" fillId="0" borderId="30" xfId="0" applyNumberFormat="1" applyFont="1" applyBorder="1"/>
    <xf numFmtId="44" fontId="27" fillId="0" borderId="23" xfId="1" applyFont="1" applyFill="1" applyBorder="1"/>
    <xf numFmtId="10" fontId="26" fillId="2" borderId="23" xfId="0" applyNumberFormat="1" applyFont="1" applyFill="1" applyBorder="1"/>
    <xf numFmtId="4" fontId="27" fillId="0" borderId="0" xfId="1" applyNumberFormat="1" applyFont="1" applyFill="1" applyBorder="1"/>
    <xf numFmtId="0" fontId="29" fillId="4" borderId="0" xfId="0" applyFont="1" applyFill="1" applyAlignment="1">
      <alignment horizontal="center"/>
    </xf>
    <xf numFmtId="0" fontId="29" fillId="4" borderId="0" xfId="0" applyFont="1" applyFill="1"/>
    <xf numFmtId="0" fontId="29" fillId="4" borderId="0" xfId="0" applyFont="1" applyFill="1" applyAlignment="1">
      <alignment horizontal="center" vertical="center"/>
    </xf>
    <xf numFmtId="0" fontId="27" fillId="4" borderId="0" xfId="0" applyFont="1" applyFill="1"/>
    <xf numFmtId="174" fontId="29" fillId="4" borderId="0" xfId="0" quotePrefix="1" applyNumberFormat="1" applyFont="1" applyFill="1"/>
    <xf numFmtId="0" fontId="30" fillId="4" borderId="0" xfId="0" applyFont="1" applyFill="1" applyAlignment="1">
      <alignment vertical="center"/>
    </xf>
    <xf numFmtId="0" fontId="30" fillId="4" borderId="0" xfId="0" applyFont="1" applyFill="1" applyAlignment="1">
      <alignment horizontal="left" vertical="center"/>
    </xf>
    <xf numFmtId="174" fontId="29" fillId="4" borderId="0" xfId="0" applyNumberFormat="1" applyFont="1" applyFill="1" applyAlignment="1">
      <alignment vertical="center"/>
    </xf>
    <xf numFmtId="0" fontId="30" fillId="4" borderId="0" xfId="0" applyFont="1" applyFill="1" applyAlignment="1">
      <alignment horizontal="center"/>
    </xf>
    <xf numFmtId="174" fontId="29" fillId="4" borderId="0" xfId="0" applyNumberFormat="1" applyFont="1" applyFill="1" applyAlignment="1">
      <alignment horizontal="center" wrapText="1"/>
    </xf>
    <xf numFmtId="0" fontId="30" fillId="4" borderId="0" xfId="0" applyFont="1" applyFill="1" applyAlignment="1">
      <alignment horizontal="center" vertical="center"/>
    </xf>
    <xf numFmtId="10" fontId="31" fillId="4" borderId="23" xfId="0" applyNumberFormat="1" applyFont="1" applyFill="1" applyBorder="1" applyAlignment="1">
      <alignment vertical="center"/>
    </xf>
    <xf numFmtId="10" fontId="29" fillId="4" borderId="0" xfId="0" applyNumberFormat="1" applyFont="1" applyFill="1" applyAlignment="1">
      <alignment horizontal="center" vertical="center"/>
    </xf>
    <xf numFmtId="0" fontId="29" fillId="4" borderId="42" xfId="0" applyFont="1" applyFill="1" applyBorder="1" applyAlignment="1">
      <alignment horizontal="center"/>
    </xf>
    <xf numFmtId="0" fontId="30" fillId="4" borderId="7" xfId="0" applyFont="1" applyFill="1" applyBorder="1" applyAlignment="1">
      <alignment horizontal="center" vertical="center"/>
    </xf>
    <xf numFmtId="0" fontId="30" fillId="4" borderId="8" xfId="0" applyFont="1" applyFill="1" applyBorder="1" applyAlignment="1">
      <alignment horizontal="center" vertical="center"/>
    </xf>
    <xf numFmtId="0" fontId="30" fillId="4" borderId="8" xfId="0" applyFont="1" applyFill="1" applyBorder="1" applyAlignment="1">
      <alignment horizontal="center" vertical="center" wrapText="1"/>
    </xf>
    <xf numFmtId="0" fontId="30" fillId="4" borderId="9" xfId="0" applyFont="1" applyFill="1" applyBorder="1" applyAlignment="1">
      <alignment horizontal="center" vertical="center" wrapText="1"/>
    </xf>
    <xf numFmtId="0" fontId="29" fillId="4" borderId="4" xfId="0" applyFont="1" applyFill="1" applyBorder="1" applyAlignment="1">
      <alignment horizontal="center"/>
    </xf>
    <xf numFmtId="0" fontId="31" fillId="4" borderId="3" xfId="0" applyFont="1" applyFill="1" applyBorder="1" applyAlignment="1">
      <alignment horizontal="center" vertical="center"/>
    </xf>
    <xf numFmtId="174" fontId="29" fillId="4" borderId="3" xfId="0" applyNumberFormat="1" applyFont="1" applyFill="1" applyBorder="1" applyAlignment="1">
      <alignment horizontal="center" vertical="center"/>
    </xf>
    <xf numFmtId="175" fontId="27" fillId="4" borderId="0" xfId="1" applyNumberFormat="1" applyFont="1" applyFill="1"/>
    <xf numFmtId="44" fontId="27" fillId="4" borderId="0" xfId="1" applyFont="1" applyFill="1"/>
    <xf numFmtId="0" fontId="29" fillId="4" borderId="6" xfId="0" applyFont="1" applyFill="1" applyBorder="1" applyAlignment="1">
      <alignment horizontal="center"/>
    </xf>
    <xf numFmtId="0" fontId="31" fillId="4" borderId="20" xfId="0" applyFont="1" applyFill="1" applyBorder="1" applyAlignment="1">
      <alignment horizontal="center" vertical="center"/>
    </xf>
    <xf numFmtId="174" fontId="29" fillId="4" borderId="20" xfId="0" applyNumberFormat="1" applyFont="1" applyFill="1" applyBorder="1" applyAlignment="1">
      <alignment horizontal="center" vertical="center"/>
    </xf>
    <xf numFmtId="174" fontId="29" fillId="4" borderId="21" xfId="0" applyNumberFormat="1" applyFont="1" applyFill="1" applyBorder="1" applyAlignment="1">
      <alignment horizontal="center" vertical="center"/>
    </xf>
    <xf numFmtId="0" fontId="30" fillId="4" borderId="4" xfId="0" applyFont="1" applyFill="1" applyBorder="1" applyAlignment="1">
      <alignment horizontal="center"/>
    </xf>
    <xf numFmtId="0" fontId="30" fillId="4" borderId="3" xfId="0" applyFont="1" applyFill="1" applyBorder="1" applyAlignment="1">
      <alignment horizontal="center"/>
    </xf>
    <xf numFmtId="0" fontId="30" fillId="4" borderId="3" xfId="0" applyFont="1" applyFill="1" applyBorder="1" applyAlignment="1">
      <alignment horizontal="center" vertical="center"/>
    </xf>
    <xf numFmtId="0" fontId="29" fillId="4" borderId="3" xfId="0" applyFont="1" applyFill="1" applyBorder="1" applyAlignment="1">
      <alignment horizontal="center"/>
    </xf>
    <xf numFmtId="0" fontId="29" fillId="4" borderId="3" xfId="0" applyFont="1" applyFill="1" applyBorder="1" applyAlignment="1">
      <alignment horizontal="center" vertical="center"/>
    </xf>
    <xf numFmtId="176" fontId="29" fillId="4" borderId="3" xfId="0" applyNumberFormat="1" applyFont="1" applyFill="1" applyBorder="1" applyAlignment="1">
      <alignment horizontal="center" vertical="center"/>
    </xf>
    <xf numFmtId="176" fontId="29" fillId="4" borderId="5" xfId="0" applyNumberFormat="1" applyFont="1" applyFill="1" applyBorder="1" applyAlignment="1">
      <alignment horizontal="center" vertical="center"/>
    </xf>
    <xf numFmtId="174" fontId="29" fillId="4" borderId="0" xfId="0" applyNumberFormat="1" applyFont="1" applyFill="1" applyAlignment="1">
      <alignment horizontal="center" vertical="center"/>
    </xf>
    <xf numFmtId="0" fontId="30" fillId="4" borderId="38" xfId="0" applyFont="1" applyFill="1" applyBorder="1" applyAlignment="1">
      <alignment horizontal="center" vertical="center"/>
    </xf>
    <xf numFmtId="0" fontId="32" fillId="4" borderId="38" xfId="0" applyFont="1" applyFill="1" applyBorder="1" applyAlignment="1">
      <alignment horizontal="center" vertical="center"/>
    </xf>
    <xf numFmtId="174" fontId="29" fillId="4" borderId="42" xfId="0" applyNumberFormat="1" applyFont="1" applyFill="1" applyBorder="1" applyAlignment="1">
      <alignment horizontal="center"/>
    </xf>
    <xf numFmtId="0" fontId="29" fillId="4" borderId="20" xfId="0" applyFont="1" applyFill="1" applyBorder="1" applyAlignment="1">
      <alignment horizontal="center"/>
    </xf>
    <xf numFmtId="174" fontId="29" fillId="4" borderId="43" xfId="0" applyNumberFormat="1" applyFont="1" applyFill="1" applyBorder="1" applyAlignment="1">
      <alignment horizontal="center" vertical="center"/>
    </xf>
    <xf numFmtId="0" fontId="29" fillId="4" borderId="20" xfId="0" applyFont="1" applyFill="1" applyBorder="1" applyAlignment="1">
      <alignment horizontal="center" vertical="center"/>
    </xf>
    <xf numFmtId="176" fontId="29" fillId="4" borderId="43" xfId="0" applyNumberFormat="1" applyFont="1" applyFill="1" applyBorder="1" applyAlignment="1">
      <alignment horizontal="center" vertical="center"/>
    </xf>
    <xf numFmtId="176" fontId="29" fillId="4" borderId="21" xfId="0" applyNumberFormat="1" applyFont="1" applyFill="1" applyBorder="1" applyAlignment="1">
      <alignment horizontal="center" vertical="center"/>
    </xf>
    <xf numFmtId="166" fontId="27" fillId="4" borderId="0" xfId="0" applyNumberFormat="1" applyFont="1" applyFill="1"/>
    <xf numFmtId="176" fontId="27" fillId="4" borderId="0" xfId="0" applyNumberFormat="1" applyFont="1" applyFill="1"/>
    <xf numFmtId="0" fontId="35" fillId="0" borderId="0" xfId="0" applyFont="1"/>
    <xf numFmtId="0" fontId="19" fillId="0" borderId="0" xfId="0" applyFont="1" applyAlignment="1">
      <alignment horizontal="left"/>
    </xf>
    <xf numFmtId="0" fontId="18" fillId="0" borderId="0" xfId="0" applyFont="1" applyAlignment="1">
      <alignment horizontal="left"/>
    </xf>
    <xf numFmtId="0" fontId="33" fillId="0" borderId="0" xfId="0" applyFont="1" applyAlignment="1">
      <alignment horizontal="left"/>
    </xf>
    <xf numFmtId="0" fontId="22" fillId="0" borderId="4" xfId="0" applyFont="1" applyBorder="1" applyAlignment="1">
      <alignment horizontal="left" vertical="center"/>
    </xf>
    <xf numFmtId="2" fontId="31" fillId="4" borderId="20" xfId="0" applyNumberFormat="1" applyFont="1" applyFill="1" applyBorder="1" applyAlignment="1">
      <alignment horizontal="center" vertical="center"/>
    </xf>
    <xf numFmtId="2" fontId="22" fillId="0" borderId="3" xfId="0" applyNumberFormat="1" applyFont="1" applyBorder="1" applyAlignment="1">
      <alignment horizontal="center"/>
    </xf>
    <xf numFmtId="0" fontId="23" fillId="0" borderId="10" xfId="0" applyFont="1" applyBorder="1" applyAlignment="1">
      <alignment horizontal="center" vertical="center"/>
    </xf>
    <xf numFmtId="0" fontId="23" fillId="0" borderId="0" xfId="0" applyFont="1" applyAlignment="1">
      <alignment horizontal="center" vertical="center"/>
    </xf>
    <xf numFmtId="0" fontId="23" fillId="0" borderId="11" xfId="0" applyFont="1" applyBorder="1" applyAlignment="1">
      <alignment horizontal="center" vertical="center"/>
    </xf>
    <xf numFmtId="0" fontId="23" fillId="0" borderId="13" xfId="0" applyFont="1" applyBorder="1" applyAlignment="1">
      <alignment vertical="center"/>
    </xf>
    <xf numFmtId="0" fontId="23" fillId="0" borderId="10" xfId="0" applyFont="1" applyBorder="1" applyAlignment="1">
      <alignment vertical="center"/>
    </xf>
    <xf numFmtId="0" fontId="23" fillId="0" borderId="16" xfId="0" applyFont="1" applyBorder="1" applyAlignment="1">
      <alignment vertical="center"/>
    </xf>
    <xf numFmtId="0" fontId="23" fillId="0" borderId="14" xfId="0" applyFont="1" applyBorder="1" applyAlignment="1">
      <alignment vertical="center"/>
    </xf>
    <xf numFmtId="0" fontId="23" fillId="0" borderId="11" xfId="0" applyFont="1" applyBorder="1" applyAlignment="1">
      <alignment horizontal="right" vertical="center"/>
    </xf>
    <xf numFmtId="0" fontId="23" fillId="0" borderId="10" xfId="0" applyFont="1" applyBorder="1"/>
    <xf numFmtId="0" fontId="22" fillId="0" borderId="0" xfId="0" applyFont="1" applyAlignment="1">
      <alignment horizontal="left" vertical="center" wrapText="1"/>
    </xf>
    <xf numFmtId="0" fontId="22" fillId="0" borderId="0" xfId="0" applyFont="1" applyAlignment="1">
      <alignment vertical="center" wrapText="1"/>
    </xf>
    <xf numFmtId="0" fontId="22" fillId="0" borderId="0" xfId="0" applyFont="1" applyAlignment="1">
      <alignment vertical="center"/>
    </xf>
    <xf numFmtId="0" fontId="23" fillId="0" borderId="0" xfId="0" applyFont="1" applyAlignment="1">
      <alignment horizontal="right" vertical="center"/>
    </xf>
    <xf numFmtId="2" fontId="24" fillId="0" borderId="3" xfId="2" applyNumberFormat="1" applyFont="1" applyBorder="1" applyAlignment="1">
      <alignment horizontal="center" vertical="center"/>
    </xf>
    <xf numFmtId="0" fontId="23" fillId="6" borderId="4" xfId="0" applyFont="1" applyFill="1" applyBorder="1" applyAlignment="1">
      <alignment vertical="center"/>
    </xf>
    <xf numFmtId="0" fontId="22" fillId="6" borderId="3" xfId="0" applyFont="1" applyFill="1" applyBorder="1"/>
    <xf numFmtId="3" fontId="23" fillId="6" borderId="5" xfId="0" applyNumberFormat="1" applyFont="1" applyFill="1" applyBorder="1" applyAlignment="1">
      <alignment vertical="center"/>
    </xf>
    <xf numFmtId="0" fontId="23" fillId="6" borderId="4" xfId="0" applyFont="1" applyFill="1" applyBorder="1" applyAlignment="1">
      <alignment horizontal="center" vertical="center" wrapText="1"/>
    </xf>
    <xf numFmtId="0" fontId="23" fillId="6" borderId="3" xfId="0" applyFont="1" applyFill="1" applyBorder="1" applyAlignment="1">
      <alignment horizontal="center"/>
    </xf>
    <xf numFmtId="0" fontId="23" fillId="6" borderId="3" xfId="0" applyFont="1" applyFill="1" applyBorder="1" applyAlignment="1">
      <alignment horizontal="center" vertical="center"/>
    </xf>
    <xf numFmtId="3" fontId="23" fillId="6" borderId="5" xfId="0" applyNumberFormat="1" applyFont="1" applyFill="1" applyBorder="1" applyAlignment="1">
      <alignment horizontal="center" vertical="center"/>
    </xf>
    <xf numFmtId="170" fontId="20" fillId="7" borderId="49" xfId="0" applyNumberFormat="1" applyFont="1" applyFill="1" applyBorder="1" applyAlignment="1">
      <alignment vertical="center"/>
    </xf>
    <xf numFmtId="0" fontId="38" fillId="0" borderId="0" xfId="0" applyFont="1"/>
    <xf numFmtId="0" fontId="38" fillId="0" borderId="0" xfId="0" applyFont="1" applyAlignment="1">
      <alignment horizontal="center"/>
    </xf>
    <xf numFmtId="0" fontId="40" fillId="0" borderId="31" xfId="4" applyFont="1" applyBorder="1" applyAlignment="1">
      <alignment horizontal="center" vertical="center" wrapText="1"/>
    </xf>
    <xf numFmtId="0" fontId="41" fillId="5" borderId="56" xfId="4" applyFont="1" applyFill="1" applyBorder="1" applyAlignment="1">
      <alignment horizontal="center" vertical="center"/>
    </xf>
    <xf numFmtId="177" fontId="41" fillId="5" borderId="56" xfId="4" applyNumberFormat="1" applyFont="1" applyFill="1" applyBorder="1" applyAlignment="1">
      <alignment horizontal="center" vertical="center"/>
    </xf>
    <xf numFmtId="3" fontId="41" fillId="5" borderId="56" xfId="4" applyNumberFormat="1" applyFont="1" applyFill="1" applyBorder="1" applyAlignment="1">
      <alignment horizontal="center" vertical="center"/>
    </xf>
    <xf numFmtId="178" fontId="38" fillId="0" borderId="0" xfId="0" applyNumberFormat="1" applyFont="1"/>
    <xf numFmtId="178" fontId="38" fillId="0" borderId="0" xfId="0" applyNumberFormat="1" applyFont="1" applyAlignment="1">
      <alignment vertical="center"/>
    </xf>
    <xf numFmtId="0" fontId="38" fillId="0" borderId="13" xfId="6" applyFont="1" applyBorder="1" applyAlignment="1">
      <alignment vertical="center"/>
    </xf>
    <xf numFmtId="0" fontId="38" fillId="0" borderId="13" xfId="0" applyFont="1" applyBorder="1"/>
    <xf numFmtId="0" fontId="27" fillId="0" borderId="0" xfId="4" applyAlignment="1">
      <alignment vertical="center"/>
    </xf>
    <xf numFmtId="166" fontId="0" fillId="0" borderId="0" xfId="11" applyFont="1" applyAlignment="1">
      <alignment vertical="center"/>
    </xf>
    <xf numFmtId="43" fontId="49" fillId="0" borderId="0" xfId="12" applyFont="1" applyAlignment="1">
      <alignment horizontal="left" vertical="center" wrapText="1"/>
    </xf>
    <xf numFmtId="166" fontId="49" fillId="0" borderId="0" xfId="11" applyFont="1" applyAlignment="1">
      <alignment horizontal="left" vertical="center" wrapText="1"/>
    </xf>
    <xf numFmtId="0" fontId="49" fillId="0" borderId="0" xfId="4" applyFont="1" applyAlignment="1">
      <alignment horizontal="left" vertical="center" wrapText="1"/>
    </xf>
    <xf numFmtId="166" fontId="44" fillId="0" borderId="37" xfId="11" applyFont="1" applyBorder="1" applyAlignment="1">
      <alignment horizontal="center" vertical="center" wrapText="1"/>
    </xf>
    <xf numFmtId="166" fontId="44" fillId="0" borderId="34" xfId="11" applyFont="1" applyBorder="1" applyAlignment="1">
      <alignment horizontal="right" vertical="center" wrapText="1"/>
    </xf>
    <xf numFmtId="43" fontId="50" fillId="0" borderId="0" xfId="12" applyFont="1" applyAlignment="1">
      <alignment horizontal="right" vertical="center" wrapText="1"/>
    </xf>
    <xf numFmtId="166" fontId="50" fillId="0" borderId="0" xfId="11" applyFont="1" applyAlignment="1">
      <alignment horizontal="right" vertical="center" wrapText="1"/>
    </xf>
    <xf numFmtId="43" fontId="50" fillId="0" borderId="0" xfId="12" applyFont="1" applyAlignment="1">
      <alignment horizontal="left" vertical="center" wrapText="1"/>
    </xf>
    <xf numFmtId="0" fontId="49" fillId="0" borderId="0" xfId="7" applyFont="1" applyAlignment="1">
      <alignment horizontal="left" vertical="center" wrapText="1"/>
    </xf>
    <xf numFmtId="0" fontId="27" fillId="0" borderId="0" xfId="7" applyAlignment="1">
      <alignment vertical="center"/>
    </xf>
    <xf numFmtId="49" fontId="44" fillId="0" borderId="37" xfId="4" applyNumberFormat="1" applyFont="1" applyBorder="1" applyAlignment="1">
      <alignment horizontal="center" vertical="center" wrapText="1"/>
    </xf>
    <xf numFmtId="2" fontId="49" fillId="0" borderId="0" xfId="4" applyNumberFormat="1" applyFont="1" applyAlignment="1">
      <alignment horizontal="left" vertical="center" wrapText="1"/>
    </xf>
    <xf numFmtId="0" fontId="16" fillId="0" borderId="0" xfId="0" applyFont="1"/>
    <xf numFmtId="44" fontId="22" fillId="0" borderId="11" xfId="1" applyFont="1" applyBorder="1"/>
    <xf numFmtId="166" fontId="24" fillId="0" borderId="3" xfId="0" applyNumberFormat="1" applyFont="1" applyBorder="1" applyAlignment="1">
      <alignment vertical="center" wrapText="1"/>
    </xf>
    <xf numFmtId="49" fontId="24" fillId="0" borderId="3" xfId="0" applyNumberFormat="1" applyFont="1" applyBorder="1" applyAlignment="1">
      <alignment vertical="center" wrapText="1"/>
    </xf>
    <xf numFmtId="0" fontId="0" fillId="0" borderId="11" xfId="0" applyBorder="1"/>
    <xf numFmtId="0" fontId="39" fillId="0" borderId="0" xfId="0" applyFont="1" applyAlignment="1">
      <alignment horizontal="center" vertical="center"/>
    </xf>
    <xf numFmtId="0" fontId="38" fillId="0" borderId="0" xfId="0" applyFont="1" applyAlignment="1">
      <alignment horizontal="center" vertical="center"/>
    </xf>
    <xf numFmtId="0" fontId="39" fillId="0" borderId="0" xfId="0" applyFont="1" applyAlignment="1">
      <alignment horizontal="left" vertical="center"/>
    </xf>
    <xf numFmtId="0" fontId="38" fillId="0" borderId="0" xfId="0" applyFont="1" applyAlignment="1">
      <alignment horizontal="left" vertical="center"/>
    </xf>
    <xf numFmtId="172" fontId="22" fillId="0" borderId="0" xfId="0" applyNumberFormat="1" applyFont="1"/>
    <xf numFmtId="0" fontId="0" fillId="0" borderId="3" xfId="0" applyBorder="1"/>
    <xf numFmtId="0" fontId="21" fillId="0" borderId="0" xfId="17" applyFont="1"/>
    <xf numFmtId="0" fontId="22" fillId="0" borderId="0" xfId="17" applyFont="1"/>
    <xf numFmtId="0" fontId="22" fillId="0" borderId="17" xfId="17" applyFont="1" applyBorder="1"/>
    <xf numFmtId="0" fontId="22" fillId="0" borderId="1" xfId="17" applyFont="1" applyBorder="1"/>
    <xf numFmtId="0" fontId="22" fillId="0" borderId="18" xfId="17" applyFont="1" applyBorder="1"/>
    <xf numFmtId="0" fontId="23" fillId="0" borderId="19" xfId="17" applyFont="1" applyBorder="1" applyAlignment="1">
      <alignment horizontal="center" vertical="center" wrapText="1"/>
    </xf>
    <xf numFmtId="0" fontId="22" fillId="0" borderId="2" xfId="17" applyFont="1" applyBorder="1" applyAlignment="1">
      <alignment horizontal="left" vertical="center" wrapText="1"/>
    </xf>
    <xf numFmtId="0" fontId="23" fillId="0" borderId="2" xfId="17" applyFont="1" applyBorder="1" applyAlignment="1">
      <alignment horizontal="center" vertical="center" wrapText="1"/>
    </xf>
    <xf numFmtId="0" fontId="22" fillId="0" borderId="1" xfId="17" applyFont="1" applyBorder="1" applyAlignment="1">
      <alignment horizontal="center" vertical="center"/>
    </xf>
    <xf numFmtId="0" fontId="22" fillId="0" borderId="18" xfId="17" applyFont="1" applyBorder="1" applyAlignment="1">
      <alignment horizontal="center" vertical="center"/>
    </xf>
    <xf numFmtId="0" fontId="23" fillId="0" borderId="10" xfId="17" applyFont="1" applyBorder="1" applyAlignment="1">
      <alignment horizontal="left" vertical="center"/>
    </xf>
    <xf numFmtId="0" fontId="22" fillId="0" borderId="0" xfId="17" applyFont="1" applyAlignment="1">
      <alignment horizontal="left" vertical="center" wrapText="1"/>
    </xf>
    <xf numFmtId="0" fontId="22" fillId="0" borderId="0" xfId="17" applyFont="1" applyAlignment="1">
      <alignment vertical="center" wrapText="1"/>
    </xf>
    <xf numFmtId="0" fontId="22" fillId="0" borderId="11" xfId="17" applyFont="1" applyBorder="1" applyAlignment="1">
      <alignment vertical="center" wrapText="1"/>
    </xf>
    <xf numFmtId="0" fontId="23" fillId="6" borderId="4" xfId="17" applyFont="1" applyFill="1" applyBorder="1" applyAlignment="1">
      <alignment vertical="center"/>
    </xf>
    <xf numFmtId="0" fontId="22" fillId="6" borderId="3" xfId="17" applyFont="1" applyFill="1" applyBorder="1"/>
    <xf numFmtId="3" fontId="23" fillId="6" borderId="5" xfId="17" applyNumberFormat="1" applyFont="1" applyFill="1" applyBorder="1" applyAlignment="1">
      <alignment vertical="center"/>
    </xf>
    <xf numFmtId="0" fontId="23" fillId="6" borderId="4" xfId="17" applyFont="1" applyFill="1" applyBorder="1" applyAlignment="1">
      <alignment horizontal="center" vertical="center" wrapText="1"/>
    </xf>
    <xf numFmtId="0" fontId="23" fillId="6" borderId="3" xfId="17" applyFont="1" applyFill="1" applyBorder="1" applyAlignment="1">
      <alignment horizontal="center"/>
    </xf>
    <xf numFmtId="0" fontId="23" fillId="6" borderId="3" xfId="17" applyFont="1" applyFill="1" applyBorder="1" applyAlignment="1">
      <alignment horizontal="center" vertical="center"/>
    </xf>
    <xf numFmtId="3" fontId="23" fillId="6" borderId="5" xfId="17" applyNumberFormat="1" applyFont="1" applyFill="1" applyBorder="1" applyAlignment="1">
      <alignment horizontal="center" vertical="center"/>
    </xf>
    <xf numFmtId="0" fontId="24" fillId="0" borderId="3" xfId="17" applyFont="1" applyBorder="1" applyAlignment="1">
      <alignment vertical="center" wrapText="1"/>
    </xf>
    <xf numFmtId="0" fontId="24" fillId="0" borderId="3" xfId="17" applyFont="1" applyBorder="1" applyAlignment="1">
      <alignment horizontal="center" vertical="center"/>
    </xf>
    <xf numFmtId="0" fontId="22" fillId="0" borderId="10" xfId="17" applyFont="1" applyBorder="1" applyAlignment="1">
      <alignment vertical="center"/>
    </xf>
    <xf numFmtId="0" fontId="22" fillId="0" borderId="0" xfId="17" applyFont="1" applyAlignment="1">
      <alignment vertical="center"/>
    </xf>
    <xf numFmtId="0" fontId="23" fillId="0" borderId="3" xfId="17" applyFont="1" applyBorder="1" applyAlignment="1">
      <alignment horizontal="right" vertical="center"/>
    </xf>
    <xf numFmtId="3" fontId="22" fillId="0" borderId="11" xfId="17" applyNumberFormat="1" applyFont="1" applyBorder="1" applyAlignment="1">
      <alignment vertical="center"/>
    </xf>
    <xf numFmtId="2" fontId="24" fillId="0" borderId="3" xfId="17" applyNumberFormat="1" applyFont="1" applyBorder="1" applyAlignment="1">
      <alignment horizontal="center" vertical="center"/>
    </xf>
    <xf numFmtId="0" fontId="24" fillId="0" borderId="4" xfId="17" applyFont="1" applyBorder="1" applyAlignment="1">
      <alignment vertical="center" wrapText="1"/>
    </xf>
    <xf numFmtId="0" fontId="23" fillId="0" borderId="0" xfId="17" applyFont="1" applyAlignment="1">
      <alignment horizontal="right" vertical="center"/>
    </xf>
    <xf numFmtId="0" fontId="22" fillId="0" borderId="4" xfId="17" applyFont="1" applyBorder="1" applyAlignment="1">
      <alignment horizontal="left" vertical="center"/>
    </xf>
    <xf numFmtId="0" fontId="21" fillId="0" borderId="11" xfId="17" applyFont="1" applyBorder="1"/>
    <xf numFmtId="0" fontId="24" fillId="0" borderId="4" xfId="17" applyFont="1" applyBorder="1" applyAlignment="1">
      <alignment horizontal="center" vertical="center" wrapText="1"/>
    </xf>
    <xf numFmtId="0" fontId="22" fillId="0" borderId="10" xfId="17" applyFont="1" applyBorder="1"/>
    <xf numFmtId="0" fontId="22" fillId="0" borderId="11" xfId="17" applyFont="1" applyBorder="1"/>
    <xf numFmtId="0" fontId="23" fillId="0" borderId="0" xfId="17" applyFont="1"/>
    <xf numFmtId="0" fontId="22" fillId="0" borderId="13" xfId="17" applyFont="1" applyBorder="1"/>
    <xf numFmtId="0" fontId="22" fillId="0" borderId="14" xfId="17" applyFont="1" applyBorder="1"/>
    <xf numFmtId="0" fontId="54" fillId="0" borderId="3" xfId="17" applyFont="1" applyBorder="1" applyAlignment="1">
      <alignment horizontal="center" vertical="center"/>
    </xf>
    <xf numFmtId="2" fontId="54" fillId="0" borderId="3" xfId="17" applyNumberFormat="1" applyFont="1" applyBorder="1" applyAlignment="1">
      <alignment horizontal="center" vertical="center"/>
    </xf>
    <xf numFmtId="0" fontId="55" fillId="0" borderId="75" xfId="17" applyFont="1" applyBorder="1" applyAlignment="1">
      <alignment horizontal="center"/>
    </xf>
    <xf numFmtId="0" fontId="56" fillId="0" borderId="75" xfId="17" applyFont="1" applyBorder="1"/>
    <xf numFmtId="0" fontId="23" fillId="4" borderId="4" xfId="17" applyFont="1" applyFill="1" applyBorder="1" applyAlignment="1">
      <alignment horizontal="center" vertical="center" wrapText="1"/>
    </xf>
    <xf numFmtId="0" fontId="22" fillId="0" borderId="53" xfId="17" applyFont="1" applyBorder="1"/>
    <xf numFmtId="0" fontId="16" fillId="0" borderId="3" xfId="0" applyFont="1" applyBorder="1"/>
    <xf numFmtId="0" fontId="16" fillId="0" borderId="10" xfId="0" applyFont="1" applyBorder="1"/>
    <xf numFmtId="0" fontId="11" fillId="0" borderId="0" xfId="18"/>
    <xf numFmtId="182" fontId="27" fillId="4" borderId="3" xfId="27" applyNumberFormat="1" applyFont="1" applyFill="1" applyBorder="1" applyAlignment="1">
      <alignment vertical="center" wrapText="1"/>
    </xf>
    <xf numFmtId="182" fontId="27" fillId="4" borderId="3" xfId="27" applyNumberFormat="1" applyFont="1" applyFill="1" applyBorder="1" applyAlignment="1" applyProtection="1">
      <alignment horizontal="right" vertical="center" wrapText="1"/>
    </xf>
    <xf numFmtId="0" fontId="60" fillId="4" borderId="0" xfId="7" applyFont="1" applyFill="1" applyAlignment="1">
      <alignment wrapText="1"/>
    </xf>
    <xf numFmtId="4" fontId="26" fillId="4" borderId="3" xfId="27" applyNumberFormat="1" applyFont="1" applyFill="1" applyBorder="1" applyAlignment="1">
      <alignment vertical="center" wrapText="1"/>
    </xf>
    <xf numFmtId="177" fontId="27" fillId="4" borderId="0" xfId="30" applyNumberFormat="1" applyFill="1" applyAlignment="1">
      <alignment horizontal="center" vertical="center"/>
    </xf>
    <xf numFmtId="0" fontId="27" fillId="4" borderId="0" xfId="30" applyFill="1" applyAlignment="1">
      <alignment horizontal="left" vertical="center" wrapText="1"/>
    </xf>
    <xf numFmtId="183" fontId="27" fillId="4" borderId="0" xfId="31" applyFont="1" applyFill="1" applyAlignment="1">
      <alignment horizontal="center" vertical="center"/>
    </xf>
    <xf numFmtId="0" fontId="18" fillId="0" borderId="0" xfId="32" applyFont="1" applyAlignment="1">
      <alignment horizontal="left" vertical="center" wrapText="1" indent="1"/>
    </xf>
    <xf numFmtId="2" fontId="27" fillId="4" borderId="0" xfId="31" applyNumberFormat="1" applyFont="1" applyFill="1" applyAlignment="1">
      <alignment horizontal="center" vertical="center"/>
    </xf>
    <xf numFmtId="0" fontId="62" fillId="0" borderId="0" xfId="32" applyFont="1"/>
    <xf numFmtId="0" fontId="62" fillId="0" borderId="0" xfId="32" applyFont="1" applyAlignment="1">
      <alignment horizontal="left" vertical="center" wrapText="1" indent="1"/>
    </xf>
    <xf numFmtId="0" fontId="18" fillId="0" borderId="0" xfId="32" applyFont="1"/>
    <xf numFmtId="0" fontId="10" fillId="0" borderId="0" xfId="37"/>
    <xf numFmtId="0" fontId="10" fillId="0" borderId="14" xfId="37" applyBorder="1"/>
    <xf numFmtId="0" fontId="10" fillId="0" borderId="13" xfId="37" applyBorder="1"/>
    <xf numFmtId="0" fontId="10" fillId="0" borderId="16" xfId="37" applyBorder="1"/>
    <xf numFmtId="0" fontId="10" fillId="0" borderId="11" xfId="37" applyBorder="1"/>
    <xf numFmtId="0" fontId="10" fillId="0" borderId="10" xfId="37" applyBorder="1"/>
    <xf numFmtId="166" fontId="10" fillId="4" borderId="5" xfId="37" applyNumberFormat="1" applyFill="1" applyBorder="1"/>
    <xf numFmtId="0" fontId="10" fillId="0" borderId="3" xfId="37" applyBorder="1"/>
    <xf numFmtId="166" fontId="0" fillId="0" borderId="3" xfId="40" applyFont="1" applyBorder="1"/>
    <xf numFmtId="0" fontId="10" fillId="0" borderId="4" xfId="37" applyBorder="1"/>
    <xf numFmtId="0" fontId="10" fillId="4" borderId="3" xfId="37" applyFill="1" applyBorder="1"/>
    <xf numFmtId="166" fontId="0" fillId="4" borderId="3" xfId="40" applyFont="1" applyFill="1" applyBorder="1"/>
    <xf numFmtId="0" fontId="10" fillId="6" borderId="5" xfId="37" applyFill="1" applyBorder="1"/>
    <xf numFmtId="0" fontId="10" fillId="6" borderId="3" xfId="37" applyFill="1" applyBorder="1"/>
    <xf numFmtId="0" fontId="10" fillId="6" borderId="4" xfId="37" applyFill="1" applyBorder="1"/>
    <xf numFmtId="0" fontId="10" fillId="0" borderId="5" xfId="37" applyBorder="1"/>
    <xf numFmtId="0" fontId="25" fillId="6" borderId="5" xfId="37" applyFont="1" applyFill="1" applyBorder="1" applyAlignment="1">
      <alignment horizontal="center"/>
    </xf>
    <xf numFmtId="0" fontId="25" fillId="6" borderId="3" xfId="37" applyFont="1" applyFill="1" applyBorder="1" applyAlignment="1">
      <alignment horizontal="center"/>
    </xf>
    <xf numFmtId="0" fontId="25" fillId="6" borderId="4" xfId="37" applyFont="1" applyFill="1" applyBorder="1" applyAlignment="1">
      <alignment horizontal="center"/>
    </xf>
    <xf numFmtId="0" fontId="25" fillId="6" borderId="5" xfId="37" applyFont="1" applyFill="1" applyBorder="1"/>
    <xf numFmtId="0" fontId="25" fillId="6" borderId="3" xfId="37" applyFont="1" applyFill="1" applyBorder="1"/>
    <xf numFmtId="0" fontId="25" fillId="6" borderId="4" xfId="37" applyFont="1" applyFill="1" applyBorder="1"/>
    <xf numFmtId="166" fontId="10" fillId="0" borderId="5" xfId="37" applyNumberFormat="1" applyBorder="1"/>
    <xf numFmtId="166" fontId="0" fillId="0" borderId="5" xfId="40" applyFont="1" applyBorder="1" applyAlignment="1">
      <alignment horizontal="center"/>
    </xf>
    <xf numFmtId="166" fontId="0" fillId="0" borderId="3" xfId="40" applyFont="1" applyBorder="1" applyAlignment="1">
      <alignment horizontal="center"/>
    </xf>
    <xf numFmtId="0" fontId="10" fillId="0" borderId="3" xfId="37" applyBorder="1" applyAlignment="1">
      <alignment horizontal="center"/>
    </xf>
    <xf numFmtId="0" fontId="10" fillId="0" borderId="4" xfId="37" applyBorder="1" applyAlignment="1">
      <alignment horizontal="center" vertical="center"/>
    </xf>
    <xf numFmtId="0" fontId="25" fillId="6" borderId="4" xfId="37" applyFont="1" applyFill="1" applyBorder="1" applyAlignment="1">
      <alignment horizontal="center" vertical="center"/>
    </xf>
    <xf numFmtId="0" fontId="10" fillId="0" borderId="0" xfId="37" applyAlignment="1">
      <alignment wrapText="1"/>
    </xf>
    <xf numFmtId="0" fontId="10" fillId="0" borderId="32" xfId="37" applyBorder="1"/>
    <xf numFmtId="0" fontId="10" fillId="0" borderId="31" xfId="37" applyBorder="1"/>
    <xf numFmtId="0" fontId="10" fillId="0" borderId="24" xfId="37" applyBorder="1"/>
    <xf numFmtId="187" fontId="20" fillId="7" borderId="49" xfId="17" applyNumberFormat="1" applyFont="1" applyFill="1" applyBorder="1" applyAlignment="1">
      <alignment vertical="center"/>
    </xf>
    <xf numFmtId="175" fontId="0" fillId="6" borderId="23" xfId="40" applyNumberFormat="1" applyFont="1" applyFill="1" applyBorder="1"/>
    <xf numFmtId="187" fontId="20" fillId="7" borderId="49" xfId="0" applyNumberFormat="1" applyFont="1" applyFill="1" applyBorder="1" applyAlignment="1">
      <alignment vertical="center"/>
    </xf>
    <xf numFmtId="0" fontId="27" fillId="0" borderId="0" xfId="7"/>
    <xf numFmtId="169" fontId="62" fillId="0" borderId="0" xfId="44" applyFont="1"/>
    <xf numFmtId="0" fontId="62" fillId="0" borderId="0" xfId="7" applyFont="1"/>
    <xf numFmtId="0" fontId="67" fillId="4" borderId="0" xfId="45" applyFont="1" applyFill="1" applyAlignment="1">
      <alignment horizontal="center"/>
    </xf>
    <xf numFmtId="0" fontId="66" fillId="0" borderId="0" xfId="45"/>
    <xf numFmtId="0" fontId="26" fillId="4" borderId="0" xfId="45" applyFont="1" applyFill="1" applyAlignment="1">
      <alignment horizontal="center" vertical="center" wrapText="1"/>
    </xf>
    <xf numFmtId="0" fontId="0" fillId="0" borderId="0" xfId="45" applyFont="1"/>
    <xf numFmtId="169" fontId="68" fillId="3" borderId="0" xfId="44" applyFont="1" applyFill="1" applyBorder="1" applyAlignment="1" applyProtection="1">
      <alignment horizontal="center" vertical="center"/>
    </xf>
    <xf numFmtId="9" fontId="68" fillId="3" borderId="67" xfId="29" applyFont="1" applyFill="1" applyBorder="1" applyAlignment="1" applyProtection="1">
      <alignment horizontal="center" vertical="center" wrapText="1"/>
    </xf>
    <xf numFmtId="189" fontId="68" fillId="3" borderId="74" xfId="46" applyNumberFormat="1" applyFont="1" applyFill="1" applyBorder="1" applyAlignment="1" applyProtection="1">
      <alignment horizontal="center" vertical="center"/>
    </xf>
    <xf numFmtId="189" fontId="68" fillId="3" borderId="58" xfId="46" applyNumberFormat="1" applyFont="1" applyFill="1" applyBorder="1" applyAlignment="1" applyProtection="1">
      <alignment horizontal="center" vertical="center" wrapText="1"/>
    </xf>
    <xf numFmtId="190" fontId="68" fillId="3" borderId="48" xfId="46" applyNumberFormat="1" applyFont="1" applyFill="1" applyBorder="1" applyAlignment="1">
      <alignment horizontal="center" vertical="center"/>
    </xf>
    <xf numFmtId="10" fontId="68" fillId="3" borderId="47" xfId="7" applyNumberFormat="1" applyFont="1" applyFill="1" applyBorder="1" applyAlignment="1">
      <alignment horizontal="center" vertical="center"/>
    </xf>
    <xf numFmtId="10" fontId="68" fillId="0" borderId="0" xfId="7" applyNumberFormat="1" applyFont="1" applyAlignment="1">
      <alignment horizontal="center" vertical="center"/>
    </xf>
    <xf numFmtId="0" fontId="68" fillId="4" borderId="10" xfId="7" applyFont="1" applyFill="1" applyBorder="1" applyAlignment="1">
      <alignment horizontal="left" vertical="center"/>
    </xf>
    <xf numFmtId="0" fontId="68" fillId="4" borderId="0" xfId="7" applyFont="1" applyFill="1"/>
    <xf numFmtId="169" fontId="53" fillId="4" borderId="38" xfId="44" applyFont="1" applyFill="1" applyBorder="1"/>
    <xf numFmtId="9" fontId="53" fillId="4" borderId="39" xfId="29" applyFont="1" applyFill="1" applyBorder="1"/>
    <xf numFmtId="190" fontId="26" fillId="4" borderId="39" xfId="46" applyNumberFormat="1" applyFont="1" applyFill="1" applyBorder="1" applyAlignment="1" applyProtection="1">
      <alignment horizontal="center" vertical="center"/>
    </xf>
    <xf numFmtId="180" fontId="26" fillId="4" borderId="37" xfId="29" applyNumberFormat="1" applyFont="1" applyFill="1" applyBorder="1" applyAlignment="1" applyProtection="1">
      <alignment horizontal="center" vertical="center"/>
    </xf>
    <xf numFmtId="169" fontId="26" fillId="4" borderId="76" xfId="44" applyFont="1" applyFill="1" applyBorder="1" applyAlignment="1">
      <alignment horizontal="center" vertical="center"/>
    </xf>
    <xf numFmtId="10" fontId="53" fillId="4" borderId="47" xfId="46" applyNumberFormat="1" applyFont="1" applyFill="1" applyBorder="1" applyAlignment="1">
      <alignment horizontal="center" vertical="center"/>
    </xf>
    <xf numFmtId="10" fontId="53" fillId="4" borderId="0" xfId="46" applyNumberFormat="1" applyFont="1" applyFill="1" applyBorder="1" applyAlignment="1">
      <alignment horizontal="center" vertical="center"/>
    </xf>
    <xf numFmtId="0" fontId="68" fillId="4" borderId="4" xfId="7" applyFont="1" applyFill="1" applyBorder="1" applyAlignment="1">
      <alignment horizontal="left" vertical="center"/>
    </xf>
    <xf numFmtId="0" fontId="60" fillId="4" borderId="3" xfId="7" applyFont="1" applyFill="1" applyBorder="1"/>
    <xf numFmtId="169" fontId="62" fillId="4" borderId="68" xfId="44" applyFont="1" applyFill="1" applyBorder="1"/>
    <xf numFmtId="9" fontId="62" fillId="4" borderId="60" xfId="29" applyFont="1" applyFill="1" applyBorder="1"/>
    <xf numFmtId="190" fontId="62" fillId="4" borderId="60" xfId="46" applyNumberFormat="1" applyFont="1" applyFill="1" applyBorder="1" applyAlignment="1">
      <alignment vertical="center"/>
    </xf>
    <xf numFmtId="190" fontId="62" fillId="4" borderId="34" xfId="46" applyNumberFormat="1" applyFont="1" applyFill="1" applyBorder="1" applyAlignment="1">
      <alignment horizontal="center" vertical="center"/>
    </xf>
    <xf numFmtId="169" fontId="68" fillId="4" borderId="76" xfId="44" applyFont="1" applyFill="1" applyBorder="1" applyAlignment="1">
      <alignment horizontal="center" vertical="center" wrapText="1"/>
    </xf>
    <xf numFmtId="10" fontId="68" fillId="4" borderId="77" xfId="7" applyNumberFormat="1" applyFont="1" applyFill="1" applyBorder="1" applyAlignment="1">
      <alignment horizontal="center" vertical="center"/>
    </xf>
    <xf numFmtId="10" fontId="68" fillId="4" borderId="0" xfId="7" applyNumberFormat="1" applyFont="1" applyFill="1" applyAlignment="1">
      <alignment horizontal="center" vertical="center"/>
    </xf>
    <xf numFmtId="10" fontId="68" fillId="8" borderId="0" xfId="7" applyNumberFormat="1" applyFont="1" applyFill="1" applyAlignment="1">
      <alignment horizontal="center" vertical="center"/>
    </xf>
    <xf numFmtId="169" fontId="27" fillId="0" borderId="0" xfId="44" applyFont="1" applyBorder="1"/>
    <xf numFmtId="0" fontId="60" fillId="4" borderId="4" xfId="7" applyFont="1" applyFill="1" applyBorder="1" applyAlignment="1">
      <alignment horizontal="center"/>
    </xf>
    <xf numFmtId="0" fontId="60" fillId="4" borderId="34" xfId="7" applyFont="1" applyFill="1" applyBorder="1" applyAlignment="1">
      <alignment horizontal="left" vertical="center"/>
    </xf>
    <xf numFmtId="169" fontId="60" fillId="4" borderId="48" xfId="44" applyFont="1" applyFill="1" applyBorder="1" applyAlignment="1" applyProtection="1">
      <alignment horizontal="center" vertical="center"/>
    </xf>
    <xf numFmtId="181" fontId="60" fillId="4" borderId="48" xfId="46" applyNumberFormat="1" applyFont="1" applyFill="1" applyBorder="1" applyAlignment="1" applyProtection="1">
      <alignment horizontal="center" vertical="center"/>
    </xf>
    <xf numFmtId="2" fontId="60" fillId="4" borderId="48" xfId="46" applyNumberFormat="1" applyFont="1" applyFill="1" applyBorder="1" applyAlignment="1" applyProtection="1">
      <alignment horizontal="center" vertical="center"/>
    </xf>
    <xf numFmtId="169" fontId="60" fillId="4" borderId="3" xfId="44" applyFont="1" applyFill="1" applyBorder="1" applyAlignment="1">
      <alignment horizontal="center" vertical="center"/>
    </xf>
    <xf numFmtId="10" fontId="60" fillId="4" borderId="59" xfId="46" applyNumberFormat="1" applyFont="1" applyFill="1" applyBorder="1"/>
    <xf numFmtId="10" fontId="60" fillId="4" borderId="0" xfId="46" applyNumberFormat="1" applyFont="1" applyFill="1" applyBorder="1"/>
    <xf numFmtId="169" fontId="60" fillId="0" borderId="0" xfId="44" applyFont="1" applyFill="1" applyBorder="1" applyAlignment="1">
      <alignment horizontal="center" vertical="center"/>
    </xf>
    <xf numFmtId="169" fontId="27" fillId="0" borderId="0" xfId="48" applyFont="1"/>
    <xf numFmtId="169" fontId="68" fillId="4" borderId="3" xfId="44" applyFont="1" applyFill="1" applyBorder="1" applyAlignment="1">
      <alignment horizontal="center" vertical="center" wrapText="1"/>
    </xf>
    <xf numFmtId="3" fontId="60" fillId="0" borderId="0" xfId="46" applyNumberFormat="1" applyFont="1" applyFill="1" applyBorder="1" applyAlignment="1">
      <alignment horizontal="center" vertical="center"/>
    </xf>
    <xf numFmtId="10" fontId="60" fillId="0" borderId="0" xfId="46" applyNumberFormat="1" applyFont="1" applyFill="1" applyBorder="1"/>
    <xf numFmtId="0" fontId="60" fillId="4" borderId="37" xfId="7" applyFont="1" applyFill="1" applyBorder="1" applyAlignment="1">
      <alignment horizontal="left" vertical="center"/>
    </xf>
    <xf numFmtId="169" fontId="60" fillId="4" borderId="3" xfId="44" applyFont="1" applyFill="1" applyBorder="1" applyAlignment="1" applyProtection="1">
      <alignment horizontal="center" vertical="center"/>
    </xf>
    <xf numFmtId="181" fontId="60" fillId="4" borderId="3" xfId="46" applyNumberFormat="1" applyFont="1" applyFill="1" applyBorder="1" applyAlignment="1" applyProtection="1">
      <alignment horizontal="center" vertical="center"/>
    </xf>
    <xf numFmtId="3" fontId="60" fillId="0" borderId="0" xfId="46" applyNumberFormat="1" applyFont="1" applyFill="1" applyBorder="1" applyAlignment="1">
      <alignment horizontal="left" vertical="center"/>
    </xf>
    <xf numFmtId="10" fontId="68" fillId="4" borderId="59" xfId="7" applyNumberFormat="1" applyFont="1" applyFill="1" applyBorder="1" applyAlignment="1">
      <alignment horizontal="center" vertical="center"/>
    </xf>
    <xf numFmtId="0" fontId="60" fillId="4" borderId="37" xfId="7" applyFont="1" applyFill="1" applyBorder="1" applyAlignment="1">
      <alignment horizontal="left" vertical="center" wrapText="1"/>
    </xf>
    <xf numFmtId="2" fontId="60" fillId="4" borderId="3" xfId="46" applyNumberFormat="1" applyFont="1" applyFill="1" applyBorder="1" applyAlignment="1">
      <alignment horizontal="center" vertical="center"/>
    </xf>
    <xf numFmtId="10" fontId="60" fillId="4" borderId="47" xfId="46" applyNumberFormat="1" applyFont="1" applyFill="1" applyBorder="1"/>
    <xf numFmtId="0" fontId="68" fillId="4" borderId="91" xfId="7" applyFont="1" applyFill="1" applyBorder="1" applyAlignment="1">
      <alignment horizontal="left" vertical="center"/>
    </xf>
    <xf numFmtId="0" fontId="60" fillId="4" borderId="37" xfId="7" applyFont="1" applyFill="1" applyBorder="1" applyAlignment="1">
      <alignment wrapText="1"/>
    </xf>
    <xf numFmtId="169" fontId="60" fillId="4" borderId="48" xfId="44" applyFont="1" applyFill="1" applyBorder="1" applyAlignment="1">
      <alignment horizontal="center" vertical="center"/>
    </xf>
    <xf numFmtId="10" fontId="60" fillId="4" borderId="48" xfId="29" applyNumberFormat="1" applyFont="1" applyFill="1" applyBorder="1" applyAlignment="1">
      <alignment horizontal="center" vertical="center"/>
    </xf>
    <xf numFmtId="0" fontId="60" fillId="4" borderId="91" xfId="7" applyFont="1" applyFill="1" applyBorder="1" applyAlignment="1">
      <alignment horizontal="left"/>
    </xf>
    <xf numFmtId="168" fontId="27" fillId="0" borderId="0" xfId="7" applyNumberFormat="1"/>
    <xf numFmtId="189" fontId="62" fillId="4" borderId="34" xfId="46" applyNumberFormat="1" applyFont="1" applyFill="1" applyBorder="1" applyAlignment="1">
      <alignment horizontal="center" vertical="center"/>
    </xf>
    <xf numFmtId="0" fontId="26" fillId="0" borderId="4" xfId="7" applyFont="1" applyBorder="1" applyAlignment="1">
      <alignment horizontal="center"/>
    </xf>
    <xf numFmtId="0" fontId="60" fillId="4" borderId="38" xfId="7" applyFont="1" applyFill="1" applyBorder="1" applyAlignment="1">
      <alignment horizontal="left" vertical="center"/>
    </xf>
    <xf numFmtId="0" fontId="27" fillId="4" borderId="3" xfId="7" applyFill="1" applyBorder="1"/>
    <xf numFmtId="180" fontId="68" fillId="4" borderId="5" xfId="29" applyNumberFormat="1" applyFont="1" applyFill="1" applyBorder="1" applyAlignment="1" applyProtection="1">
      <alignment horizontal="center" vertical="center"/>
    </xf>
    <xf numFmtId="168" fontId="26" fillId="0" borderId="0" xfId="49" applyFont="1"/>
    <xf numFmtId="0" fontId="60" fillId="4" borderId="53" xfId="7" applyFont="1" applyFill="1" applyBorder="1" applyAlignment="1">
      <alignment horizontal="left" vertical="center"/>
    </xf>
    <xf numFmtId="0" fontId="60" fillId="4" borderId="54" xfId="7" applyFont="1" applyFill="1" applyBorder="1"/>
    <xf numFmtId="0" fontId="68" fillId="0" borderId="53" xfId="7" applyFont="1" applyBorder="1" applyAlignment="1">
      <alignment horizontal="left"/>
    </xf>
    <xf numFmtId="0" fontId="68" fillId="0" borderId="54" xfId="7" applyFont="1" applyBorder="1"/>
    <xf numFmtId="0" fontId="60" fillId="0" borderId="0" xfId="7" applyFont="1" applyAlignment="1">
      <alignment horizontal="center"/>
    </xf>
    <xf numFmtId="0" fontId="27" fillId="0" borderId="52" xfId="7" applyBorder="1"/>
    <xf numFmtId="167" fontId="27" fillId="0" borderId="0" xfId="7" applyNumberFormat="1"/>
    <xf numFmtId="10" fontId="68" fillId="10" borderId="56" xfId="46" applyNumberFormat="1" applyFont="1" applyFill="1" applyBorder="1" applyAlignment="1">
      <alignment horizontal="center"/>
    </xf>
    <xf numFmtId="3" fontId="63" fillId="0" borderId="0" xfId="51" applyNumberFormat="1" applyFont="1"/>
    <xf numFmtId="10" fontId="27" fillId="0" borderId="0" xfId="7" applyNumberFormat="1"/>
    <xf numFmtId="10" fontId="68" fillId="4" borderId="0" xfId="29" applyNumberFormat="1" applyFont="1" applyFill="1" applyBorder="1" applyAlignment="1">
      <alignment horizontal="center" vertical="center"/>
    </xf>
    <xf numFmtId="169" fontId="27" fillId="0" borderId="0" xfId="7" applyNumberFormat="1"/>
    <xf numFmtId="3" fontId="63" fillId="0" borderId="60" xfId="51" applyNumberFormat="1" applyFont="1" applyBorder="1"/>
    <xf numFmtId="180" fontId="68" fillId="4" borderId="0" xfId="29" applyNumberFormat="1" applyFont="1" applyFill="1" applyBorder="1" applyAlignment="1" applyProtection="1">
      <alignment horizontal="center" vertical="center"/>
    </xf>
    <xf numFmtId="3" fontId="63" fillId="0" borderId="0" xfId="51" applyNumberFormat="1" applyFont="1" applyAlignment="1">
      <alignment horizontal="left"/>
    </xf>
    <xf numFmtId="180" fontId="68" fillId="0" borderId="0" xfId="29" applyNumberFormat="1" applyFont="1" applyFill="1" applyBorder="1" applyAlignment="1" applyProtection="1">
      <alignment horizontal="center" vertical="center"/>
    </xf>
    <xf numFmtId="44" fontId="27" fillId="0" borderId="0" xfId="7" applyNumberFormat="1"/>
    <xf numFmtId="10" fontId="68" fillId="0" borderId="0" xfId="29" applyNumberFormat="1" applyFont="1" applyFill="1" applyBorder="1" applyAlignment="1">
      <alignment horizontal="center" vertical="center"/>
    </xf>
    <xf numFmtId="10" fontId="27" fillId="0" borderId="0" xfId="52" applyNumberFormat="1" applyFont="1"/>
    <xf numFmtId="0" fontId="63" fillId="0" borderId="0" xfId="51" applyFont="1" applyAlignment="1">
      <alignment horizontal="left"/>
    </xf>
    <xf numFmtId="0" fontId="44" fillId="0" borderId="0" xfId="32" applyFont="1"/>
    <xf numFmtId="0" fontId="8" fillId="4" borderId="0" xfId="53" applyFill="1"/>
    <xf numFmtId="0" fontId="8" fillId="0" borderId="0" xfId="53"/>
    <xf numFmtId="0" fontId="19" fillId="4" borderId="0" xfId="53" applyFont="1" applyFill="1" applyAlignment="1">
      <alignment horizontal="right" vertical="center" wrapText="1"/>
    </xf>
    <xf numFmtId="0" fontId="26" fillId="4" borderId="3" xfId="53" applyFont="1" applyFill="1" applyBorder="1" applyAlignment="1">
      <alignment horizontal="center" vertical="center" wrapText="1"/>
    </xf>
    <xf numFmtId="0" fontId="26" fillId="4" borderId="3" xfId="53" applyFont="1" applyFill="1" applyBorder="1" applyAlignment="1">
      <alignment vertical="center" wrapText="1"/>
    </xf>
    <xf numFmtId="2" fontId="53" fillId="4" borderId="3" xfId="53" applyNumberFormat="1" applyFont="1" applyFill="1" applyBorder="1" applyAlignment="1">
      <alignment vertical="center" wrapText="1"/>
    </xf>
    <xf numFmtId="0" fontId="27" fillId="4" borderId="3" xfId="53" applyFont="1" applyFill="1" applyBorder="1" applyAlignment="1">
      <alignment horizontal="center" vertical="center" wrapText="1"/>
    </xf>
    <xf numFmtId="0" fontId="27" fillId="4" borderId="3" xfId="53" applyFont="1" applyFill="1" applyBorder="1" applyAlignment="1">
      <alignment horizontal="left" vertical="center" wrapText="1"/>
    </xf>
    <xf numFmtId="2" fontId="26" fillId="4" borderId="3" xfId="53" applyNumberFormat="1" applyFont="1" applyFill="1" applyBorder="1" applyAlignment="1">
      <alignment vertical="center" wrapText="1"/>
    </xf>
    <xf numFmtId="2" fontId="27" fillId="4" borderId="3" xfId="53" applyNumberFormat="1" applyFont="1" applyFill="1" applyBorder="1" applyAlignment="1">
      <alignment horizontal="center" vertical="center" wrapText="1"/>
    </xf>
    <xf numFmtId="0" fontId="27" fillId="4" borderId="3" xfId="53" applyFont="1" applyFill="1" applyBorder="1" applyAlignment="1">
      <alignment vertical="center" wrapText="1"/>
    </xf>
    <xf numFmtId="0" fontId="59" fillId="4" borderId="3" xfId="53" applyFont="1" applyFill="1" applyBorder="1" applyAlignment="1">
      <alignment vertical="center" wrapText="1"/>
    </xf>
    <xf numFmtId="0" fontId="26" fillId="4" borderId="38" xfId="53" applyFont="1" applyFill="1" applyBorder="1" applyAlignment="1">
      <alignment vertical="center" wrapText="1"/>
    </xf>
    <xf numFmtId="0" fontId="26" fillId="4" borderId="39" xfId="53" applyFont="1" applyFill="1" applyBorder="1" applyAlignment="1">
      <alignment vertical="center" wrapText="1"/>
    </xf>
    <xf numFmtId="0" fontId="26" fillId="4" borderId="37" xfId="53" applyFont="1" applyFill="1" applyBorder="1" applyAlignment="1">
      <alignment vertical="center" wrapText="1"/>
    </xf>
    <xf numFmtId="10" fontId="8" fillId="4" borderId="0" xfId="53" applyNumberFormat="1" applyFill="1"/>
    <xf numFmtId="4" fontId="26" fillId="4" borderId="3" xfId="53" applyNumberFormat="1" applyFont="1" applyFill="1" applyBorder="1" applyAlignment="1">
      <alignment horizontal="center" vertical="center" wrapText="1"/>
    </xf>
    <xf numFmtId="4" fontId="26" fillId="4" borderId="3" xfId="53" applyNumberFormat="1" applyFont="1" applyFill="1" applyBorder="1" applyAlignment="1">
      <alignment vertical="center" wrapText="1"/>
    </xf>
    <xf numFmtId="0" fontId="26" fillId="4" borderId="4" xfId="50" applyFont="1" applyFill="1" applyBorder="1" applyAlignment="1">
      <alignment horizontal="center" vertical="center" wrapText="1"/>
    </xf>
    <xf numFmtId="0" fontId="26" fillId="4" borderId="3" xfId="50" applyFont="1" applyFill="1" applyBorder="1" applyAlignment="1">
      <alignment horizontal="center" vertical="center" wrapText="1"/>
    </xf>
    <xf numFmtId="0" fontId="26" fillId="4" borderId="4" xfId="50" applyFont="1" applyFill="1" applyBorder="1" applyAlignment="1">
      <alignment horizontal="justify" vertical="center" wrapText="1"/>
    </xf>
    <xf numFmtId="3" fontId="26" fillId="4" borderId="3" xfId="50" applyNumberFormat="1" applyFont="1" applyFill="1" applyBorder="1" applyAlignment="1">
      <alignment horizontal="center" vertical="center" wrapText="1"/>
    </xf>
    <xf numFmtId="3" fontId="26" fillId="4" borderId="5" xfId="50" applyNumberFormat="1" applyFont="1" applyFill="1" applyBorder="1" applyAlignment="1">
      <alignment horizontal="center" vertical="center" wrapText="1"/>
    </xf>
    <xf numFmtId="0" fontId="27" fillId="4" borderId="3" xfId="50" applyFont="1" applyFill="1" applyBorder="1" applyAlignment="1">
      <alignment vertical="center"/>
    </xf>
    <xf numFmtId="2" fontId="27" fillId="4" borderId="3" xfId="50" applyNumberFormat="1" applyFont="1" applyFill="1" applyBorder="1" applyAlignment="1">
      <alignment horizontal="center" vertical="center"/>
    </xf>
    <xf numFmtId="0" fontId="27" fillId="4" borderId="5" xfId="50" applyFont="1" applyFill="1" applyBorder="1" applyAlignment="1">
      <alignment vertical="center"/>
    </xf>
    <xf numFmtId="0" fontId="27" fillId="4" borderId="4" xfId="50" applyFont="1" applyFill="1" applyBorder="1" applyAlignment="1">
      <alignment vertical="center" wrapText="1"/>
    </xf>
    <xf numFmtId="191" fontId="27" fillId="4" borderId="3" xfId="50" applyNumberFormat="1" applyFont="1" applyFill="1" applyBorder="1" applyAlignment="1">
      <alignment horizontal="center" vertical="center" wrapText="1"/>
    </xf>
    <xf numFmtId="192" fontId="27" fillId="4" borderId="3" xfId="50" applyNumberFormat="1" applyFont="1" applyFill="1" applyBorder="1" applyAlignment="1">
      <alignment horizontal="center" vertical="center"/>
    </xf>
    <xf numFmtId="191" fontId="27" fillId="4" borderId="3" xfId="50" applyNumberFormat="1" applyFont="1" applyFill="1" applyBorder="1" applyAlignment="1">
      <alignment horizontal="center" vertical="center"/>
    </xf>
    <xf numFmtId="192" fontId="27" fillId="4" borderId="5" xfId="50" applyNumberFormat="1" applyFont="1" applyFill="1" applyBorder="1" applyAlignment="1">
      <alignment horizontal="center" vertical="center"/>
    </xf>
    <xf numFmtId="2" fontId="27" fillId="4" borderId="3" xfId="50" applyNumberFormat="1" applyFont="1" applyFill="1" applyBorder="1" applyAlignment="1">
      <alignment vertical="center"/>
    </xf>
    <xf numFmtId="192" fontId="26" fillId="4" borderId="5" xfId="50" applyNumberFormat="1" applyFont="1" applyFill="1" applyBorder="1" applyAlignment="1">
      <alignment horizontal="center" vertical="center" wrapText="1"/>
    </xf>
    <xf numFmtId="4" fontId="26" fillId="4" borderId="3" xfId="50" applyNumberFormat="1" applyFont="1" applyFill="1" applyBorder="1" applyAlignment="1">
      <alignment horizontal="center" vertical="center"/>
    </xf>
    <xf numFmtId="0" fontId="27" fillId="4" borderId="4" xfId="50" applyFont="1" applyFill="1" applyBorder="1" applyAlignment="1">
      <alignment horizontal="justify" vertical="center" wrapText="1"/>
    </xf>
    <xf numFmtId="177" fontId="27" fillId="4" borderId="3" xfId="50" applyNumberFormat="1" applyFont="1" applyFill="1" applyBorder="1" applyAlignment="1">
      <alignment horizontal="center" vertical="center"/>
    </xf>
    <xf numFmtId="0" fontId="26" fillId="4" borderId="38" xfId="50" applyFont="1" applyFill="1" applyBorder="1" applyAlignment="1">
      <alignment vertical="center"/>
    </xf>
    <xf numFmtId="0" fontId="26" fillId="4" borderId="39" xfId="50" applyFont="1" applyFill="1" applyBorder="1" applyAlignment="1">
      <alignment vertical="center"/>
    </xf>
    <xf numFmtId="0" fontId="26" fillId="4" borderId="37" xfId="50" applyFont="1" applyFill="1" applyBorder="1" applyAlignment="1">
      <alignment vertical="center"/>
    </xf>
    <xf numFmtId="184" fontId="26" fillId="4" borderId="5" xfId="50" applyNumberFormat="1" applyFont="1" applyFill="1" applyBorder="1" applyAlignment="1">
      <alignment horizontal="center" vertical="center" wrapText="1"/>
    </xf>
    <xf numFmtId="193" fontId="26" fillId="4" borderId="5" xfId="50" applyNumberFormat="1" applyFont="1" applyFill="1" applyBorder="1" applyAlignment="1">
      <alignment horizontal="center" vertical="center" wrapText="1"/>
    </xf>
    <xf numFmtId="193" fontId="26" fillId="4" borderId="21" xfId="50" applyNumberFormat="1" applyFont="1" applyFill="1" applyBorder="1" applyAlignment="1">
      <alignment horizontal="center" vertical="center" wrapText="1"/>
    </xf>
    <xf numFmtId="193" fontId="8" fillId="0" borderId="0" xfId="53" applyNumberFormat="1"/>
    <xf numFmtId="0" fontId="19" fillId="4" borderId="0" xfId="56" applyFont="1" applyFill="1" applyAlignment="1">
      <alignment horizontal="justify" vertical="center" wrapText="1"/>
    </xf>
    <xf numFmtId="0" fontId="26" fillId="4" borderId="0" xfId="50" applyFont="1" applyFill="1" applyAlignment="1">
      <alignment horizontal="justify" vertical="center" wrapText="1"/>
    </xf>
    <xf numFmtId="2" fontId="26" fillId="4" borderId="0" xfId="50" applyNumberFormat="1" applyFont="1" applyFill="1" applyAlignment="1">
      <alignment vertical="center"/>
    </xf>
    <xf numFmtId="192" fontId="26" fillId="4" borderId="0" xfId="50" applyNumberFormat="1" applyFont="1" applyFill="1" applyAlignment="1">
      <alignment horizontal="center" vertical="center" wrapText="1"/>
    </xf>
    <xf numFmtId="168" fontId="0" fillId="0" borderId="0" xfId="49" applyFont="1"/>
    <xf numFmtId="193" fontId="62" fillId="0" borderId="0" xfId="32" applyNumberFormat="1" applyFont="1"/>
    <xf numFmtId="0" fontId="18" fillId="4" borderId="0" xfId="54" applyFont="1" applyFill="1"/>
    <xf numFmtId="0" fontId="71" fillId="0" borderId="0" xfId="32" applyFont="1"/>
    <xf numFmtId="0" fontId="27" fillId="4" borderId="0" xfId="50" applyFont="1" applyFill="1" applyAlignment="1">
      <alignment vertical="center" wrapText="1"/>
    </xf>
    <xf numFmtId="0" fontId="27" fillId="4" borderId="0" xfId="50" applyFont="1" applyFill="1" applyAlignment="1">
      <alignment horizontal="center" vertical="center"/>
    </xf>
    <xf numFmtId="184" fontId="27" fillId="4" borderId="3" xfId="50" applyNumberFormat="1" applyFont="1" applyFill="1" applyBorder="1" applyAlignment="1">
      <alignment horizontal="center" vertical="center"/>
    </xf>
    <xf numFmtId="173" fontId="0" fillId="0" borderId="0" xfId="0" applyNumberFormat="1"/>
    <xf numFmtId="0" fontId="7" fillId="0" borderId="3" xfId="37" applyFont="1" applyBorder="1" applyAlignment="1">
      <alignment horizontal="center"/>
    </xf>
    <xf numFmtId="166" fontId="10" fillId="0" borderId="3" xfId="37" applyNumberFormat="1" applyBorder="1"/>
    <xf numFmtId="168" fontId="10" fillId="0" borderId="5" xfId="37" applyNumberFormat="1" applyBorder="1"/>
    <xf numFmtId="0" fontId="10" fillId="0" borderId="56" xfId="37" applyBorder="1" applyAlignment="1">
      <alignment horizontal="center" vertical="center"/>
    </xf>
    <xf numFmtId="0" fontId="25" fillId="0" borderId="56" xfId="37" applyFont="1" applyBorder="1" applyAlignment="1">
      <alignment horizontal="center" vertical="center"/>
    </xf>
    <xf numFmtId="0" fontId="22" fillId="0" borderId="11" xfId="0" applyFont="1" applyBorder="1" applyAlignment="1">
      <alignment horizontal="right" vertical="center"/>
    </xf>
    <xf numFmtId="0" fontId="38" fillId="0" borderId="3" xfId="0" applyFont="1" applyBorder="1" applyAlignment="1">
      <alignment horizontal="center" vertical="center"/>
    </xf>
    <xf numFmtId="2" fontId="38" fillId="0" borderId="3" xfId="0" applyNumberFormat="1" applyFont="1" applyBorder="1" applyAlignment="1">
      <alignment horizontal="center" vertical="center"/>
    </xf>
    <xf numFmtId="3" fontId="34" fillId="0" borderId="0" xfId="5" applyNumberFormat="1"/>
    <xf numFmtId="49" fontId="50" fillId="0" borderId="0" xfId="4" applyNumberFormat="1" applyFont="1" applyAlignment="1">
      <alignment vertical="center" wrapText="1"/>
    </xf>
    <xf numFmtId="44" fontId="22" fillId="0" borderId="3" xfId="1" applyFont="1" applyFill="1" applyBorder="1"/>
    <xf numFmtId="0" fontId="10" fillId="0" borderId="56" xfId="37" applyBorder="1" applyAlignment="1">
      <alignment horizontal="left" vertical="center" wrapText="1"/>
    </xf>
    <xf numFmtId="166" fontId="10" fillId="0" borderId="0" xfId="37" applyNumberFormat="1"/>
    <xf numFmtId="0" fontId="6" fillId="0" borderId="3" xfId="37" applyFont="1" applyBorder="1"/>
    <xf numFmtId="191" fontId="10" fillId="4" borderId="3" xfId="37" applyNumberFormat="1" applyFill="1" applyBorder="1" applyAlignment="1">
      <alignment horizontal="center"/>
    </xf>
    <xf numFmtId="0" fontId="6" fillId="0" borderId="3" xfId="37" applyFont="1" applyBorder="1" applyAlignment="1">
      <alignment horizontal="center"/>
    </xf>
    <xf numFmtId="186" fontId="0" fillId="0" borderId="0" xfId="0" applyNumberFormat="1"/>
    <xf numFmtId="0" fontId="5" fillId="0" borderId="3" xfId="37" applyFont="1" applyBorder="1"/>
    <xf numFmtId="0" fontId="5" fillId="0" borderId="3" xfId="37" applyFont="1" applyBorder="1" applyAlignment="1">
      <alignment horizontal="center"/>
    </xf>
    <xf numFmtId="0" fontId="34" fillId="0" borderId="0" xfId="5"/>
    <xf numFmtId="0" fontId="38" fillId="0" borderId="0" xfId="41" applyFont="1" applyAlignment="1">
      <alignment vertical="center"/>
    </xf>
    <xf numFmtId="0" fontId="42" fillId="0" borderId="0" xfId="5" applyFont="1"/>
    <xf numFmtId="0" fontId="65" fillId="0" borderId="0" xfId="41" applyFont="1" applyAlignment="1">
      <alignment vertical="center"/>
    </xf>
    <xf numFmtId="167" fontId="38" fillId="0" borderId="0" xfId="41" applyNumberFormat="1" applyFont="1" applyAlignment="1">
      <alignment vertical="center"/>
    </xf>
    <xf numFmtId="185" fontId="38" fillId="0" borderId="0" xfId="41" applyNumberFormat="1" applyFont="1" applyAlignment="1">
      <alignment vertical="center"/>
    </xf>
    <xf numFmtId="179" fontId="38" fillId="0" borderId="80" xfId="42" applyNumberFormat="1" applyFont="1" applyBorder="1" applyAlignment="1">
      <alignment vertical="center"/>
    </xf>
    <xf numFmtId="178" fontId="38" fillId="0" borderId="3" xfId="0" applyNumberFormat="1" applyFont="1" applyBorder="1" applyAlignment="1">
      <alignment vertical="center"/>
    </xf>
    <xf numFmtId="0" fontId="38" fillId="0" borderId="8" xfId="0" applyFont="1" applyBorder="1" applyAlignment="1">
      <alignment horizontal="center" vertical="center"/>
    </xf>
    <xf numFmtId="0" fontId="38" fillId="0" borderId="85" xfId="0" applyFont="1" applyBorder="1" applyAlignment="1">
      <alignment horizontal="justify"/>
    </xf>
    <xf numFmtId="0" fontId="38" fillId="0" borderId="71" xfId="0" applyFont="1" applyBorder="1" applyAlignment="1">
      <alignment horizontal="center" vertical="center"/>
    </xf>
    <xf numFmtId="2" fontId="38" fillId="0" borderId="71" xfId="0" applyNumberFormat="1" applyFont="1" applyBorder="1" applyAlignment="1">
      <alignment horizontal="center" vertical="center"/>
    </xf>
    <xf numFmtId="165" fontId="38" fillId="0" borderId="86" xfId="10" applyFont="1" applyFill="1" applyBorder="1" applyAlignment="1">
      <alignment vertical="center"/>
    </xf>
    <xf numFmtId="2" fontId="38" fillId="0" borderId="0" xfId="0" applyNumberFormat="1" applyFont="1" applyAlignment="1">
      <alignment horizontal="center" vertical="center"/>
    </xf>
    <xf numFmtId="44" fontId="39" fillId="0" borderId="0" xfId="1" applyFont="1" applyAlignment="1">
      <alignment horizontal="center" vertical="center"/>
    </xf>
    <xf numFmtId="0" fontId="43" fillId="0" borderId="0" xfId="0" applyFont="1" applyAlignment="1">
      <alignment horizontal="justify" vertical="center" wrapText="1"/>
    </xf>
    <xf numFmtId="44" fontId="0" fillId="0" borderId="0" xfId="1" applyFont="1"/>
    <xf numFmtId="0" fontId="35" fillId="0" borderId="3" xfId="0" applyFont="1" applyBorder="1" applyAlignment="1">
      <alignment horizontal="center"/>
    </xf>
    <xf numFmtId="3" fontId="0" fillId="0" borderId="3" xfId="0" applyNumberFormat="1" applyBorder="1"/>
    <xf numFmtId="9" fontId="0" fillId="0" borderId="0" xfId="0" applyNumberFormat="1"/>
    <xf numFmtId="0" fontId="38" fillId="0" borderId="67" xfId="0" applyFont="1" applyBorder="1" applyAlignment="1">
      <alignment horizontal="center" vertical="center"/>
    </xf>
    <xf numFmtId="178" fontId="38" fillId="0" borderId="58" xfId="0" applyNumberFormat="1" applyFont="1" applyBorder="1" applyAlignment="1">
      <alignment vertical="center"/>
    </xf>
    <xf numFmtId="186" fontId="0" fillId="0" borderId="3" xfId="1" applyNumberFormat="1" applyFont="1" applyBorder="1"/>
    <xf numFmtId="186" fontId="0" fillId="0" borderId="3" xfId="0" applyNumberFormat="1" applyBorder="1"/>
    <xf numFmtId="180" fontId="0" fillId="0" borderId="3" xfId="0" applyNumberFormat="1" applyBorder="1"/>
    <xf numFmtId="0" fontId="72" fillId="11" borderId="3" xfId="0" applyFont="1" applyFill="1" applyBorder="1" applyAlignment="1">
      <alignment horizontal="center"/>
    </xf>
    <xf numFmtId="3" fontId="35" fillId="0" borderId="3" xfId="0" applyNumberFormat="1" applyFont="1" applyBorder="1"/>
    <xf numFmtId="0" fontId="43" fillId="0" borderId="0" xfId="0" applyFont="1"/>
    <xf numFmtId="0" fontId="40" fillId="0" borderId="24" xfId="0" applyFont="1" applyBorder="1" applyAlignment="1">
      <alignment horizontal="center" vertical="center" wrapText="1"/>
    </xf>
    <xf numFmtId="0" fontId="43" fillId="0" borderId="15" xfId="0" applyFont="1" applyBorder="1"/>
    <xf numFmtId="0" fontId="43" fillId="0" borderId="16" xfId="0" applyFont="1" applyBorder="1"/>
    <xf numFmtId="0" fontId="43" fillId="0" borderId="24" xfId="0" applyFont="1" applyBorder="1"/>
    <xf numFmtId="0" fontId="40" fillId="3" borderId="56" xfId="0" applyFont="1" applyFill="1" applyBorder="1" applyAlignment="1">
      <alignment horizontal="center" vertical="center"/>
    </xf>
    <xf numFmtId="0" fontId="43" fillId="4" borderId="24" xfId="0" applyFont="1" applyFill="1" applyBorder="1" applyAlignment="1">
      <alignment horizontal="center" vertical="center"/>
    </xf>
    <xf numFmtId="0" fontId="43" fillId="0" borderId="16" xfId="0" applyFont="1" applyBorder="1" applyAlignment="1">
      <alignment horizontal="center" vertical="center"/>
    </xf>
    <xf numFmtId="0" fontId="43" fillId="0" borderId="50" xfId="0" applyFont="1" applyBorder="1" applyAlignment="1">
      <alignment horizontal="center" vertical="center"/>
    </xf>
    <xf numFmtId="0" fontId="43" fillId="0" borderId="10" xfId="0" applyFont="1" applyBorder="1" applyAlignment="1">
      <alignment horizontal="center" vertical="center"/>
    </xf>
    <xf numFmtId="0" fontId="43" fillId="0" borderId="10" xfId="0" applyFont="1" applyBorder="1"/>
    <xf numFmtId="44" fontId="22" fillId="0" borderId="3" xfId="1" applyFont="1" applyFill="1" applyBorder="1" applyAlignment="1">
      <alignment horizontal="left"/>
    </xf>
    <xf numFmtId="174" fontId="29" fillId="0" borderId="23" xfId="0" quotePrefix="1" applyNumberFormat="1" applyFont="1" applyBorder="1"/>
    <xf numFmtId="0" fontId="39" fillId="0" borderId="0" xfId="4" applyFont="1" applyAlignment="1">
      <alignment horizontal="left" vertical="center"/>
    </xf>
    <xf numFmtId="0" fontId="31" fillId="0" borderId="0" xfId="0" applyFont="1"/>
    <xf numFmtId="0" fontId="64" fillId="0" borderId="0" xfId="0" applyFont="1" applyAlignment="1">
      <alignment horizontal="left" vertical="center"/>
    </xf>
    <xf numFmtId="0" fontId="73" fillId="0" borderId="0" xfId="0" applyFont="1"/>
    <xf numFmtId="0" fontId="74" fillId="0" borderId="0" xfId="0" applyFont="1" applyAlignment="1">
      <alignment horizontal="left" vertical="center"/>
    </xf>
    <xf numFmtId="0" fontId="47" fillId="0" borderId="61" xfId="4" applyFont="1" applyBorder="1" applyAlignment="1">
      <alignment vertical="center" wrapText="1"/>
    </xf>
    <xf numFmtId="0" fontId="47" fillId="0" borderId="63" xfId="4" applyFont="1" applyBorder="1" applyAlignment="1">
      <alignment vertical="center" wrapText="1"/>
    </xf>
    <xf numFmtId="0" fontId="48" fillId="0" borderId="65" xfId="4" applyFont="1" applyBorder="1" applyAlignment="1">
      <alignment vertical="center" wrapText="1"/>
    </xf>
    <xf numFmtId="0" fontId="23" fillId="0" borderId="15" xfId="0" applyFont="1" applyBorder="1" applyAlignment="1">
      <alignment vertical="center" wrapText="1"/>
    </xf>
    <xf numFmtId="0" fontId="23" fillId="0" borderId="10" xfId="0" applyFont="1" applyBorder="1" applyAlignment="1">
      <alignment vertical="center" wrapText="1"/>
    </xf>
    <xf numFmtId="0" fontId="23" fillId="0" borderId="16" xfId="0" applyFont="1" applyBorder="1" applyAlignment="1">
      <alignment vertical="center" wrapText="1"/>
    </xf>
    <xf numFmtId="0" fontId="22" fillId="0" borderId="1" xfId="0" applyFont="1" applyBorder="1" applyAlignment="1">
      <alignment horizontal="center" vertical="center" wrapText="1"/>
    </xf>
    <xf numFmtId="0" fontId="4" fillId="0" borderId="3" xfId="37" applyFont="1" applyBorder="1"/>
    <xf numFmtId="0" fontId="22" fillId="0" borderId="0" xfId="0" applyFont="1" applyAlignment="1">
      <alignment horizontal="center" vertical="center"/>
    </xf>
    <xf numFmtId="49" fontId="51" fillId="0" borderId="0" xfId="4" applyNumberFormat="1" applyFont="1" applyAlignment="1">
      <alignment vertical="center" wrapText="1"/>
    </xf>
    <xf numFmtId="43" fontId="50" fillId="0" borderId="0" xfId="12" applyFont="1" applyAlignment="1">
      <alignment vertical="center" wrapText="1"/>
    </xf>
    <xf numFmtId="49" fontId="51" fillId="0" borderId="0" xfId="7" applyNumberFormat="1" applyFont="1" applyAlignment="1">
      <alignment vertical="center" wrapText="1"/>
    </xf>
    <xf numFmtId="0" fontId="22" fillId="0" borderId="0" xfId="0" applyFont="1" applyAlignment="1">
      <alignment horizontal="left" vertical="center"/>
    </xf>
    <xf numFmtId="44" fontId="22" fillId="0" borderId="0" xfId="1" applyFont="1" applyBorder="1" applyAlignment="1">
      <alignment horizontal="left"/>
    </xf>
    <xf numFmtId="186" fontId="38" fillId="0" borderId="0" xfId="0" applyNumberFormat="1" applyFont="1"/>
    <xf numFmtId="0" fontId="43" fillId="0" borderId="7" xfId="0" applyFont="1" applyBorder="1" applyAlignment="1">
      <alignment horizontal="center" vertical="center"/>
    </xf>
    <xf numFmtId="0" fontId="43" fillId="0" borderId="51" xfId="0" applyFont="1" applyBorder="1" applyAlignment="1">
      <alignment horizontal="center" vertical="center"/>
    </xf>
    <xf numFmtId="0" fontId="38" fillId="0" borderId="37" xfId="0" applyFont="1" applyBorder="1" applyAlignment="1">
      <alignment horizontal="justify" vertical="center" wrapText="1"/>
    </xf>
    <xf numFmtId="178" fontId="38" fillId="0" borderId="3" xfId="0" applyNumberFormat="1" applyFont="1" applyBorder="1" applyAlignment="1">
      <alignment horizontal="left" vertical="center"/>
    </xf>
    <xf numFmtId="0" fontId="8" fillId="0" borderId="3" xfId="53" applyBorder="1" applyAlignment="1">
      <alignment horizontal="center"/>
    </xf>
    <xf numFmtId="9" fontId="27" fillId="0" borderId="0" xfId="2" applyFont="1"/>
    <xf numFmtId="44" fontId="27" fillId="0" borderId="0" xfId="1" applyFont="1"/>
    <xf numFmtId="174" fontId="29" fillId="4" borderId="0" xfId="0" quotePrefix="1" applyNumberFormat="1" applyFont="1" applyFill="1" applyAlignment="1">
      <alignment horizontal="center"/>
    </xf>
    <xf numFmtId="0" fontId="29" fillId="4" borderId="0" xfId="0" applyFont="1" applyFill="1" applyAlignment="1">
      <alignment horizontal="center" wrapText="1"/>
    </xf>
    <xf numFmtId="0" fontId="27" fillId="4" borderId="0" xfId="0" applyFont="1" applyFill="1" applyAlignment="1">
      <alignment horizontal="center"/>
    </xf>
    <xf numFmtId="174" fontId="29" fillId="4" borderId="3" xfId="0" applyNumberFormat="1" applyFont="1" applyFill="1" applyBorder="1" applyAlignment="1">
      <alignment horizontal="center"/>
    </xf>
    <xf numFmtId="10" fontId="22" fillId="0" borderId="3" xfId="2" applyNumberFormat="1" applyFont="1" applyBorder="1" applyAlignment="1">
      <alignment horizontal="right"/>
    </xf>
    <xf numFmtId="2" fontId="22" fillId="0" borderId="3" xfId="0" applyNumberFormat="1" applyFont="1" applyBorder="1" applyAlignment="1">
      <alignment horizontal="left" vertical="center"/>
    </xf>
    <xf numFmtId="0" fontId="40" fillId="0" borderId="31" xfId="4" applyFont="1" applyBorder="1" applyAlignment="1">
      <alignment vertical="center" wrapText="1"/>
    </xf>
    <xf numFmtId="14" fontId="40" fillId="0" borderId="32" xfId="4" applyNumberFormat="1" applyFont="1" applyBorder="1" applyAlignment="1">
      <alignment vertical="center" wrapText="1"/>
    </xf>
    <xf numFmtId="0" fontId="43" fillId="0" borderId="4" xfId="0" applyFont="1" applyBorder="1" applyAlignment="1">
      <alignment horizontal="center" vertical="center"/>
    </xf>
    <xf numFmtId="0" fontId="38" fillId="0" borderId="3" xfId="0" applyFont="1" applyBorder="1" applyAlignment="1">
      <alignment horizontal="justify"/>
    </xf>
    <xf numFmtId="0" fontId="38" fillId="12" borderId="0" xfId="41" applyFont="1" applyFill="1" applyAlignment="1">
      <alignment vertical="center"/>
    </xf>
    <xf numFmtId="0" fontId="81" fillId="0" borderId="0" xfId="0" applyFont="1"/>
    <xf numFmtId="0" fontId="82" fillId="0" borderId="0" xfId="0" applyFont="1"/>
    <xf numFmtId="0" fontId="80" fillId="0" borderId="10" xfId="0" applyFont="1" applyBorder="1" applyAlignment="1">
      <alignment vertical="center"/>
    </xf>
    <xf numFmtId="0" fontId="80" fillId="0" borderId="0" xfId="0" applyFont="1" applyAlignment="1">
      <alignment horizontal="center" vertical="center"/>
    </xf>
    <xf numFmtId="0" fontId="80" fillId="0" borderId="11" xfId="0" applyFont="1" applyBorder="1" applyAlignment="1">
      <alignment horizontal="center" vertical="center"/>
    </xf>
    <xf numFmtId="44" fontId="82" fillId="0" borderId="0" xfId="1" applyFont="1"/>
    <xf numFmtId="14" fontId="82" fillId="0" borderId="10" xfId="0" applyNumberFormat="1" applyFont="1" applyBorder="1" applyAlignment="1">
      <alignment vertical="center"/>
    </xf>
    <xf numFmtId="0" fontId="82" fillId="0" borderId="11" xfId="0" applyFont="1" applyBorder="1" applyAlignment="1">
      <alignment horizontal="right" vertical="center"/>
    </xf>
    <xf numFmtId="0" fontId="83" fillId="0" borderId="0" xfId="5" applyFont="1"/>
    <xf numFmtId="0" fontId="80" fillId="0" borderId="16" xfId="0" applyFont="1" applyBorder="1" applyAlignment="1">
      <alignment vertical="center"/>
    </xf>
    <xf numFmtId="0" fontId="80" fillId="0" borderId="13" xfId="0" applyFont="1" applyBorder="1" applyAlignment="1">
      <alignment vertical="center"/>
    </xf>
    <xf numFmtId="0" fontId="80" fillId="0" borderId="14" xfId="0" applyFont="1" applyBorder="1" applyAlignment="1">
      <alignment vertical="center"/>
    </xf>
    <xf numFmtId="0" fontId="82" fillId="0" borderId="17" xfId="0" applyFont="1" applyBorder="1"/>
    <xf numFmtId="0" fontId="82" fillId="0" borderId="1" xfId="0" applyFont="1" applyBorder="1"/>
    <xf numFmtId="0" fontId="82" fillId="0" borderId="18" xfId="0" applyFont="1" applyBorder="1"/>
    <xf numFmtId="0" fontId="80" fillId="0" borderId="19" xfId="0" applyFont="1" applyBorder="1" applyAlignment="1">
      <alignment vertical="center" wrapText="1"/>
    </xf>
    <xf numFmtId="0" fontId="82" fillId="0" borderId="2" xfId="0" applyFont="1" applyBorder="1" applyAlignment="1">
      <alignment horizontal="left" vertical="center" wrapText="1"/>
    </xf>
    <xf numFmtId="0" fontId="80" fillId="0" borderId="2" xfId="0" applyFont="1" applyBorder="1" applyAlignment="1">
      <alignment horizontal="center" vertical="center" wrapText="1"/>
    </xf>
    <xf numFmtId="0" fontId="82" fillId="0" borderId="1" xfId="0" applyFont="1" applyBorder="1" applyAlignment="1">
      <alignment horizontal="center" vertical="center"/>
    </xf>
    <xf numFmtId="0" fontId="82" fillId="0" borderId="18" xfId="0" applyFont="1" applyBorder="1" applyAlignment="1">
      <alignment horizontal="center" vertical="center"/>
    </xf>
    <xf numFmtId="0" fontId="82" fillId="0" borderId="0" xfId="0" applyFont="1" applyAlignment="1">
      <alignment horizontal="left" vertical="center" wrapText="1"/>
    </xf>
    <xf numFmtId="0" fontId="82" fillId="0" borderId="0" xfId="0" applyFont="1" applyAlignment="1">
      <alignment vertical="center" wrapText="1"/>
    </xf>
    <xf numFmtId="0" fontId="82" fillId="0" borderId="11" xfId="0" applyFont="1" applyBorder="1" applyAlignment="1">
      <alignment vertical="center" wrapText="1"/>
    </xf>
    <xf numFmtId="0" fontId="80" fillId="6" borderId="4" xfId="0" applyFont="1" applyFill="1" applyBorder="1" applyAlignment="1">
      <alignment vertical="center"/>
    </xf>
    <xf numFmtId="0" fontId="82" fillId="6" borderId="3" xfId="0" applyFont="1" applyFill="1" applyBorder="1"/>
    <xf numFmtId="3" fontId="80" fillId="6" borderId="5" xfId="0" applyNumberFormat="1" applyFont="1" applyFill="1" applyBorder="1" applyAlignment="1">
      <alignment vertical="center"/>
    </xf>
    <xf numFmtId="0" fontId="80" fillId="6" borderId="3" xfId="0" applyFont="1" applyFill="1" applyBorder="1" applyAlignment="1">
      <alignment horizontal="center"/>
    </xf>
    <xf numFmtId="0" fontId="80" fillId="6" borderId="3" xfId="0" applyFont="1" applyFill="1" applyBorder="1" applyAlignment="1">
      <alignment horizontal="center" vertical="center"/>
    </xf>
    <xf numFmtId="3" fontId="80" fillId="6" borderId="5" xfId="0" applyNumberFormat="1" applyFont="1" applyFill="1" applyBorder="1" applyAlignment="1">
      <alignment horizontal="center" vertical="center"/>
    </xf>
    <xf numFmtId="0" fontId="82" fillId="0" borderId="4" xfId="0" applyFont="1" applyBorder="1" applyAlignment="1">
      <alignment horizontal="center" vertical="center" wrapText="1"/>
    </xf>
    <xf numFmtId="0" fontId="82" fillId="0" borderId="3" xfId="0" applyFont="1" applyBorder="1" applyAlignment="1">
      <alignment vertical="center" wrapText="1"/>
    </xf>
    <xf numFmtId="0" fontId="82" fillId="0" borderId="3" xfId="0" applyFont="1" applyBorder="1" applyAlignment="1">
      <alignment horizontal="center" vertical="center"/>
    </xf>
    <xf numFmtId="2" fontId="82" fillId="0" borderId="3" xfId="0" applyNumberFormat="1" applyFont="1" applyBorder="1" applyAlignment="1">
      <alignment horizontal="center" vertical="center"/>
    </xf>
    <xf numFmtId="44" fontId="82" fillId="0" borderId="3" xfId="1" applyFont="1" applyBorder="1" applyAlignment="1">
      <alignment horizontal="center" vertical="center"/>
    </xf>
    <xf numFmtId="44" fontId="82" fillId="0" borderId="5" xfId="1" applyFont="1" applyBorder="1" applyAlignment="1">
      <alignment horizontal="center" vertical="center"/>
    </xf>
    <xf numFmtId="0" fontId="82" fillId="0" borderId="4" xfId="0" applyFont="1" applyBorder="1" applyAlignment="1">
      <alignment vertical="center" wrapText="1"/>
    </xf>
    <xf numFmtId="0" fontId="82" fillId="0" borderId="10" xfId="0" applyFont="1" applyBorder="1" applyAlignment="1">
      <alignment vertical="center"/>
    </xf>
    <xf numFmtId="0" fontId="82" fillId="0" borderId="0" xfId="0" applyFont="1" applyAlignment="1">
      <alignment vertical="center"/>
    </xf>
    <xf numFmtId="0" fontId="80" fillId="0" borderId="3" xfId="0" applyFont="1" applyBorder="1" applyAlignment="1">
      <alignment horizontal="right" vertical="center"/>
    </xf>
    <xf numFmtId="44" fontId="82" fillId="0" borderId="5" xfId="1" applyFont="1" applyBorder="1" applyAlignment="1">
      <alignment vertical="center"/>
    </xf>
    <xf numFmtId="3" fontId="82" fillId="0" borderId="11" xfId="0" applyNumberFormat="1" applyFont="1" applyBorder="1" applyAlignment="1">
      <alignment vertical="center"/>
    </xf>
    <xf numFmtId="0" fontId="80" fillId="0" borderId="0" xfId="0" applyFont="1" applyAlignment="1">
      <alignment horizontal="right" vertical="center"/>
    </xf>
    <xf numFmtId="44" fontId="82" fillId="0" borderId="11" xfId="1" applyFont="1" applyBorder="1" applyAlignment="1">
      <alignment vertical="center"/>
    </xf>
    <xf numFmtId="0" fontId="82" fillId="0" borderId="4" xfId="0" applyFont="1" applyBorder="1" applyAlignment="1">
      <alignment vertical="center"/>
    </xf>
    <xf numFmtId="2" fontId="82" fillId="0" borderId="3" xfId="2" applyNumberFormat="1" applyFont="1" applyBorder="1" applyAlignment="1">
      <alignment horizontal="center" vertical="center"/>
    </xf>
    <xf numFmtId="0" fontId="81" fillId="0" borderId="10" xfId="0" applyFont="1" applyBorder="1"/>
    <xf numFmtId="0" fontId="81" fillId="0" borderId="11" xfId="0" applyFont="1" applyBorder="1"/>
    <xf numFmtId="2" fontId="82" fillId="0" borderId="3" xfId="1" applyNumberFormat="1" applyFont="1" applyBorder="1" applyAlignment="1">
      <alignment horizontal="center" vertical="center"/>
    </xf>
    <xf numFmtId="0" fontId="82" fillId="0" borderId="10" xfId="0" applyFont="1" applyBorder="1"/>
    <xf numFmtId="0" fontId="82" fillId="0" borderId="11" xfId="0" applyFont="1" applyBorder="1"/>
    <xf numFmtId="187" fontId="84" fillId="7" borderId="49" xfId="0" applyNumberFormat="1" applyFont="1" applyFill="1" applyBorder="1" applyAlignment="1">
      <alignment vertical="center"/>
    </xf>
    <xf numFmtId="0" fontId="85" fillId="0" borderId="10" xfId="0" applyFont="1" applyBorder="1"/>
    <xf numFmtId="0" fontId="85" fillId="0" borderId="0" xfId="0" applyFont="1"/>
    <xf numFmtId="0" fontId="80" fillId="0" borderId="0" xfId="0" applyFont="1"/>
    <xf numFmtId="0" fontId="82" fillId="0" borderId="16" xfId="0" applyFont="1" applyBorder="1"/>
    <xf numFmtId="0" fontId="82" fillId="0" borderId="13" xfId="0" applyFont="1" applyBorder="1"/>
    <xf numFmtId="0" fontId="82" fillId="0" borderId="14" xfId="0" applyFont="1" applyBorder="1"/>
    <xf numFmtId="0" fontId="80" fillId="0" borderId="10" xfId="0" applyFont="1" applyBorder="1" applyAlignment="1">
      <alignment horizontal="center" vertical="center"/>
    </xf>
    <xf numFmtId="0" fontId="85" fillId="0" borderId="24" xfId="0" applyFont="1" applyBorder="1"/>
    <xf numFmtId="0" fontId="85" fillId="0" borderId="31" xfId="0" applyFont="1" applyBorder="1"/>
    <xf numFmtId="0" fontId="85" fillId="0" borderId="32" xfId="0" applyFont="1" applyBorder="1"/>
    <xf numFmtId="0" fontId="84" fillId="0" borderId="56" xfId="0" applyFont="1" applyBorder="1" applyAlignment="1">
      <alignment horizontal="center" vertical="center"/>
    </xf>
    <xf numFmtId="0" fontId="85" fillId="0" borderId="56" xfId="0" applyFont="1" applyBorder="1" applyAlignment="1">
      <alignment horizontal="left" vertical="center" wrapText="1"/>
    </xf>
    <xf numFmtId="0" fontId="85" fillId="0" borderId="56" xfId="0" applyFont="1" applyBorder="1" applyAlignment="1">
      <alignment horizontal="center" vertical="center"/>
    </xf>
    <xf numFmtId="0" fontId="85" fillId="0" borderId="0" xfId="0" applyFont="1" applyAlignment="1">
      <alignment wrapText="1"/>
    </xf>
    <xf numFmtId="0" fontId="85" fillId="0" borderId="11" xfId="0" applyFont="1" applyBorder="1"/>
    <xf numFmtId="0" fontId="86" fillId="6" borderId="4" xfId="0" applyFont="1" applyFill="1" applyBorder="1"/>
    <xf numFmtId="0" fontId="86" fillId="6" borderId="3" xfId="0" applyFont="1" applyFill="1" applyBorder="1"/>
    <xf numFmtId="0" fontId="86" fillId="6" borderId="5" xfId="0" applyFont="1" applyFill="1" applyBorder="1"/>
    <xf numFmtId="0" fontId="86" fillId="6" borderId="4" xfId="0" applyFont="1" applyFill="1" applyBorder="1" applyAlignment="1">
      <alignment horizontal="center" vertical="center"/>
    </xf>
    <xf numFmtId="0" fontId="86" fillId="6" borderId="3" xfId="0" applyFont="1" applyFill="1" applyBorder="1" applyAlignment="1">
      <alignment horizontal="center"/>
    </xf>
    <xf numFmtId="0" fontId="86" fillId="6" borderId="5" xfId="0" applyFont="1" applyFill="1" applyBorder="1" applyAlignment="1">
      <alignment horizontal="center"/>
    </xf>
    <xf numFmtId="0" fontId="85" fillId="0" borderId="4" xfId="0" applyFont="1" applyBorder="1" applyAlignment="1">
      <alignment horizontal="center" vertical="center"/>
    </xf>
    <xf numFmtId="0" fontId="85" fillId="0" borderId="3" xfId="0" applyFont="1" applyBorder="1"/>
    <xf numFmtId="0" fontId="85" fillId="0" borderId="3" xfId="0" applyFont="1" applyBorder="1" applyAlignment="1">
      <alignment horizontal="center"/>
    </xf>
    <xf numFmtId="44" fontId="85" fillId="0" borderId="3" xfId="1" applyFont="1" applyBorder="1" applyAlignment="1">
      <alignment horizontal="center"/>
    </xf>
    <xf numFmtId="44" fontId="85" fillId="0" borderId="5" xfId="1" applyFont="1" applyBorder="1" applyAlignment="1">
      <alignment horizontal="center"/>
    </xf>
    <xf numFmtId="0" fontId="85" fillId="0" borderId="4" xfId="0" applyFont="1" applyBorder="1"/>
    <xf numFmtId="0" fontId="85" fillId="0" borderId="5" xfId="0" applyFont="1" applyBorder="1"/>
    <xf numFmtId="166" fontId="85" fillId="0" borderId="5" xfId="0" applyNumberFormat="1" applyFont="1" applyBorder="1"/>
    <xf numFmtId="0" fontId="86" fillId="6" borderId="4" xfId="0" applyFont="1" applyFill="1" applyBorder="1" applyAlignment="1">
      <alignment horizontal="center"/>
    </xf>
    <xf numFmtId="0" fontId="85" fillId="0" borderId="4" xfId="0" applyFont="1" applyBorder="1" applyAlignment="1">
      <alignment horizontal="center"/>
    </xf>
    <xf numFmtId="43" fontId="85" fillId="0" borderId="3" xfId="9" applyFont="1" applyBorder="1" applyAlignment="1">
      <alignment horizontal="center"/>
    </xf>
    <xf numFmtId="44" fontId="85" fillId="0" borderId="3" xfId="1" applyFont="1" applyBorder="1"/>
    <xf numFmtId="44" fontId="85" fillId="0" borderId="5" xfId="1" applyFont="1" applyBorder="1"/>
    <xf numFmtId="2" fontId="85" fillId="0" borderId="38" xfId="0" applyNumberFormat="1" applyFont="1" applyBorder="1" applyAlignment="1">
      <alignment horizontal="left" wrapText="1"/>
    </xf>
    <xf numFmtId="2" fontId="85" fillId="0" borderId="3" xfId="0" applyNumberFormat="1" applyFont="1" applyBorder="1" applyAlignment="1">
      <alignment horizontal="center"/>
    </xf>
    <xf numFmtId="0" fontId="85" fillId="0" borderId="37" xfId="0" applyFont="1" applyBorder="1"/>
    <xf numFmtId="0" fontId="85" fillId="6" borderId="3" xfId="0" applyFont="1" applyFill="1" applyBorder="1"/>
    <xf numFmtId="0" fontId="85" fillId="6" borderId="5" xfId="0" applyFont="1" applyFill="1" applyBorder="1"/>
    <xf numFmtId="0" fontId="85" fillId="4" borderId="3" xfId="0" applyFont="1" applyFill="1" applyBorder="1"/>
    <xf numFmtId="0" fontId="85" fillId="4" borderId="3" xfId="0" applyFont="1" applyFill="1" applyBorder="1" applyAlignment="1">
      <alignment horizontal="center"/>
    </xf>
    <xf numFmtId="44" fontId="85" fillId="4" borderId="3" xfId="1" applyFont="1" applyFill="1" applyBorder="1"/>
    <xf numFmtId="166" fontId="85" fillId="4" borderId="5" xfId="0" applyNumberFormat="1" applyFont="1" applyFill="1" applyBorder="1"/>
    <xf numFmtId="186" fontId="85" fillId="6" borderId="23" xfId="1" applyNumberFormat="1" applyFont="1" applyFill="1" applyBorder="1"/>
    <xf numFmtId="0" fontId="85" fillId="0" borderId="16" xfId="0" applyFont="1" applyBorder="1"/>
    <xf numFmtId="0" fontId="85" fillId="0" borderId="13" xfId="0" applyFont="1" applyBorder="1"/>
    <xf numFmtId="0" fontId="85" fillId="0" borderId="14" xfId="0" applyFont="1" applyBorder="1"/>
    <xf numFmtId="0" fontId="85" fillId="4" borderId="4" xfId="0" applyFont="1" applyFill="1" applyBorder="1" applyAlignment="1">
      <alignment horizontal="center"/>
    </xf>
    <xf numFmtId="14" fontId="82" fillId="0" borderId="10" xfId="0" applyNumberFormat="1" applyFont="1" applyBorder="1" applyAlignment="1">
      <alignment horizontal="center" vertical="center"/>
    </xf>
    <xf numFmtId="0" fontId="85" fillId="0" borderId="36" xfId="0" applyFont="1" applyBorder="1" applyAlignment="1">
      <alignment horizontal="center" vertical="center"/>
    </xf>
    <xf numFmtId="0" fontId="62" fillId="0" borderId="3" xfId="30" applyFont="1" applyBorder="1" applyAlignment="1">
      <alignment vertical="center"/>
    </xf>
    <xf numFmtId="2" fontId="62" fillId="0" borderId="3" xfId="30" applyNumberFormat="1" applyFont="1" applyBorder="1" applyAlignment="1">
      <alignment horizontal="center" vertical="center" wrapText="1"/>
    </xf>
    <xf numFmtId="188" fontId="62" fillId="0" borderId="3" xfId="30" applyNumberFormat="1" applyFont="1" applyBorder="1" applyAlignment="1">
      <alignment horizontal="center" vertical="center"/>
    </xf>
    <xf numFmtId="172" fontId="62" fillId="0" borderId="3" xfId="30" applyNumberFormat="1" applyFont="1" applyBorder="1" applyAlignment="1">
      <alignment horizontal="right" vertical="center"/>
    </xf>
    <xf numFmtId="172" fontId="62" fillId="0" borderId="5" xfId="30" applyNumberFormat="1" applyFont="1" applyBorder="1" applyAlignment="1">
      <alignment vertical="center"/>
    </xf>
    <xf numFmtId="49" fontId="62" fillId="0" borderId="3" xfId="30" applyNumberFormat="1" applyFont="1" applyBorder="1" applyAlignment="1">
      <alignment vertical="center"/>
    </xf>
    <xf numFmtId="172" fontId="62" fillId="0" borderId="3" xfId="30" applyNumberFormat="1" applyFont="1" applyBorder="1" applyAlignment="1">
      <alignment horizontal="center" vertical="center"/>
    </xf>
    <xf numFmtId="0" fontId="85" fillId="0" borderId="36" xfId="0" applyFont="1" applyBorder="1"/>
    <xf numFmtId="44" fontId="85" fillId="0" borderId="5" xfId="0" applyNumberFormat="1" applyFont="1" applyBorder="1"/>
    <xf numFmtId="0" fontId="85" fillId="0" borderId="3" xfId="0" applyFont="1" applyBorder="1" applyAlignment="1">
      <alignment wrapText="1"/>
    </xf>
    <xf numFmtId="0" fontId="85" fillId="0" borderId="3" xfId="0" applyFont="1" applyBorder="1" applyAlignment="1">
      <alignment horizontal="center" vertical="center"/>
    </xf>
    <xf numFmtId="44" fontId="85" fillId="0" borderId="3" xfId="1" applyFont="1" applyBorder="1" applyAlignment="1">
      <alignment horizontal="center" vertical="center"/>
    </xf>
    <xf numFmtId="44" fontId="85" fillId="0" borderId="5" xfId="1" applyFont="1" applyBorder="1" applyAlignment="1">
      <alignment horizontal="center" vertical="center"/>
    </xf>
    <xf numFmtId="0" fontId="85" fillId="0" borderId="38" xfId="0" applyFont="1" applyBorder="1" applyAlignment="1">
      <alignment horizontal="left" wrapText="1"/>
    </xf>
    <xf numFmtId="0" fontId="85" fillId="0" borderId="37" xfId="0" applyFont="1" applyBorder="1" applyAlignment="1">
      <alignment horizontal="center"/>
    </xf>
    <xf numFmtId="0" fontId="81" fillId="0" borderId="0" xfId="17" applyFont="1"/>
    <xf numFmtId="0" fontId="82" fillId="0" borderId="0" xfId="17" applyFont="1"/>
    <xf numFmtId="0" fontId="82" fillId="0" borderId="17" xfId="17" applyFont="1" applyBorder="1"/>
    <xf numFmtId="0" fontId="82" fillId="0" borderId="1" xfId="17" applyFont="1" applyBorder="1"/>
    <xf numFmtId="0" fontId="82" fillId="0" borderId="18" xfId="17" applyFont="1" applyBorder="1"/>
    <xf numFmtId="0" fontId="80" fillId="0" borderId="19" xfId="17" applyFont="1" applyBorder="1" applyAlignment="1">
      <alignment horizontal="center" vertical="center" wrapText="1"/>
    </xf>
    <xf numFmtId="0" fontId="82" fillId="0" borderId="2" xfId="17" applyFont="1" applyBorder="1" applyAlignment="1">
      <alignment horizontal="left" vertical="center" wrapText="1"/>
    </xf>
    <xf numFmtId="0" fontId="80" fillId="0" borderId="2" xfId="17" applyFont="1" applyBorder="1" applyAlignment="1">
      <alignment horizontal="center" vertical="center" wrapText="1"/>
    </xf>
    <xf numFmtId="0" fontId="82" fillId="0" borderId="1" xfId="17" applyFont="1" applyBorder="1" applyAlignment="1">
      <alignment horizontal="center" vertical="center"/>
    </xf>
    <xf numFmtId="0" fontId="82" fillId="0" borderId="18" xfId="17" applyFont="1" applyBorder="1" applyAlignment="1">
      <alignment horizontal="center" vertical="center"/>
    </xf>
    <xf numFmtId="0" fontId="80" fillId="0" borderId="10" xfId="17" applyFont="1" applyBorder="1" applyAlignment="1">
      <alignment horizontal="left" vertical="center"/>
    </xf>
    <xf numFmtId="0" fontId="82" fillId="0" borderId="0" xfId="17" applyFont="1" applyAlignment="1">
      <alignment horizontal="left" vertical="center" wrapText="1"/>
    </xf>
    <xf numFmtId="0" fontId="82" fillId="0" borderId="0" xfId="17" applyFont="1" applyAlignment="1">
      <alignment vertical="center" wrapText="1"/>
    </xf>
    <xf numFmtId="0" fontId="82" fillId="0" borderId="11" xfId="17" applyFont="1" applyBorder="1" applyAlignment="1">
      <alignment vertical="center" wrapText="1"/>
    </xf>
    <xf numFmtId="0" fontId="80" fillId="6" borderId="4" xfId="17" applyFont="1" applyFill="1" applyBorder="1" applyAlignment="1">
      <alignment vertical="center"/>
    </xf>
    <xf numFmtId="0" fontId="82" fillId="6" borderId="3" xfId="17" applyFont="1" applyFill="1" applyBorder="1"/>
    <xf numFmtId="3" fontId="80" fillId="6" borderId="5" xfId="17" applyNumberFormat="1" applyFont="1" applyFill="1" applyBorder="1" applyAlignment="1">
      <alignment vertical="center"/>
    </xf>
    <xf numFmtId="0" fontId="80" fillId="6" borderId="4" xfId="17" applyFont="1" applyFill="1" applyBorder="1" applyAlignment="1">
      <alignment horizontal="center" vertical="center" wrapText="1"/>
    </xf>
    <xf numFmtId="0" fontId="80" fillId="6" borderId="3" xfId="17" applyFont="1" applyFill="1" applyBorder="1" applyAlignment="1">
      <alignment horizontal="center"/>
    </xf>
    <xf numFmtId="0" fontId="80" fillId="6" borderId="3" xfId="17" applyFont="1" applyFill="1" applyBorder="1" applyAlignment="1">
      <alignment horizontal="center" vertical="center"/>
    </xf>
    <xf numFmtId="3" fontId="80" fillId="6" borderId="5" xfId="17" applyNumberFormat="1" applyFont="1" applyFill="1" applyBorder="1" applyAlignment="1">
      <alignment horizontal="center" vertical="center"/>
    </xf>
    <xf numFmtId="0" fontId="82" fillId="0" borderId="4" xfId="17" applyFont="1" applyBorder="1" applyAlignment="1">
      <alignment horizontal="center" vertical="center" wrapText="1"/>
    </xf>
    <xf numFmtId="0" fontId="82" fillId="0" borderId="3" xfId="17" applyFont="1" applyBorder="1" applyAlignment="1">
      <alignment vertical="center" wrapText="1"/>
    </xf>
    <xf numFmtId="0" fontId="82" fillId="0" borderId="3" xfId="17" applyFont="1" applyBorder="1" applyAlignment="1">
      <alignment horizontal="center" vertical="center"/>
    </xf>
    <xf numFmtId="2" fontId="82" fillId="0" borderId="3" xfId="17" applyNumberFormat="1" applyFont="1" applyBorder="1" applyAlignment="1">
      <alignment horizontal="center" vertical="center"/>
    </xf>
    <xf numFmtId="0" fontId="82" fillId="0" borderId="4" xfId="17" applyFont="1" applyBorder="1" applyAlignment="1">
      <alignment vertical="center" wrapText="1"/>
    </xf>
    <xf numFmtId="0" fontId="82" fillId="0" borderId="10" xfId="17" applyFont="1" applyBorder="1" applyAlignment="1">
      <alignment vertical="center"/>
    </xf>
    <xf numFmtId="0" fontId="82" fillId="0" borderId="0" xfId="17" applyFont="1" applyAlignment="1">
      <alignment vertical="center"/>
    </xf>
    <xf numFmtId="0" fontId="80" fillId="0" borderId="3" xfId="17" applyFont="1" applyBorder="1" applyAlignment="1">
      <alignment horizontal="right" vertical="center"/>
    </xf>
    <xf numFmtId="3" fontId="82" fillId="0" borderId="11" xfId="17" applyNumberFormat="1" applyFont="1" applyBorder="1" applyAlignment="1">
      <alignment vertical="center"/>
    </xf>
    <xf numFmtId="0" fontId="80" fillId="0" borderId="0" xfId="17" applyFont="1" applyAlignment="1">
      <alignment horizontal="right" vertical="center"/>
    </xf>
    <xf numFmtId="0" fontId="82" fillId="0" borderId="4" xfId="17" applyFont="1" applyBorder="1" applyAlignment="1">
      <alignment horizontal="left" vertical="center"/>
    </xf>
    <xf numFmtId="0" fontId="81" fillId="0" borderId="10" xfId="17" applyFont="1" applyBorder="1"/>
    <xf numFmtId="0" fontId="81" fillId="0" borderId="11" xfId="17" applyFont="1" applyBorder="1"/>
    <xf numFmtId="0" fontId="82" fillId="0" borderId="10" xfId="17" applyFont="1" applyBorder="1"/>
    <xf numFmtId="0" fontId="82" fillId="0" borderId="11" xfId="17" applyFont="1" applyBorder="1"/>
    <xf numFmtId="187" fontId="84" fillId="7" borderId="49" xfId="17" applyNumberFormat="1" applyFont="1" applyFill="1" applyBorder="1" applyAlignment="1">
      <alignment vertical="center"/>
    </xf>
    <xf numFmtId="0" fontId="82" fillId="0" borderId="16" xfId="17" applyFont="1" applyBorder="1"/>
    <xf numFmtId="0" fontId="82" fillId="0" borderId="13" xfId="17" applyFont="1" applyBorder="1"/>
    <xf numFmtId="0" fontId="82" fillId="0" borderId="14" xfId="17" applyFont="1" applyBorder="1"/>
    <xf numFmtId="0" fontId="85" fillId="0" borderId="56" xfId="0" applyFont="1" applyBorder="1" applyAlignment="1">
      <alignment horizontal="center" vertical="center" wrapText="1"/>
    </xf>
    <xf numFmtId="0" fontId="85" fillId="0" borderId="4" xfId="0" applyFont="1" applyBorder="1" applyAlignment="1">
      <alignment horizontal="left" vertical="center"/>
    </xf>
    <xf numFmtId="1" fontId="85" fillId="0" borderId="3" xfId="0" applyNumberFormat="1" applyFont="1" applyBorder="1" applyAlignment="1">
      <alignment horizontal="center"/>
    </xf>
    <xf numFmtId="0" fontId="82" fillId="0" borderId="4" xfId="0" applyFont="1" applyBorder="1" applyAlignment="1">
      <alignment horizontal="left" vertical="center"/>
    </xf>
    <xf numFmtId="191" fontId="85" fillId="4" borderId="3" xfId="0" applyNumberFormat="1" applyFont="1" applyFill="1" applyBorder="1" applyAlignment="1">
      <alignment horizontal="center"/>
    </xf>
    <xf numFmtId="0" fontId="84" fillId="6" borderId="4" xfId="0" applyFont="1" applyFill="1" applyBorder="1"/>
    <xf numFmtId="0" fontId="84" fillId="6" borderId="4" xfId="0" applyFont="1" applyFill="1" applyBorder="1" applyAlignment="1">
      <alignment horizontal="center"/>
    </xf>
    <xf numFmtId="0" fontId="84" fillId="6" borderId="3" xfId="0" applyFont="1" applyFill="1" applyBorder="1" applyAlignment="1">
      <alignment horizontal="center"/>
    </xf>
    <xf numFmtId="0" fontId="84" fillId="6" borderId="5" xfId="0" applyFont="1" applyFill="1" applyBorder="1" applyAlignment="1">
      <alignment horizontal="center"/>
    </xf>
    <xf numFmtId="0" fontId="85" fillId="0" borderId="3" xfId="0" applyFont="1" applyBorder="1" applyAlignment="1">
      <alignment vertical="center" wrapText="1"/>
    </xf>
    <xf numFmtId="44" fontId="85" fillId="0" borderId="3" xfId="1" applyFont="1" applyBorder="1" applyAlignment="1">
      <alignment vertical="center"/>
    </xf>
    <xf numFmtId="0" fontId="85" fillId="0" borderId="3" xfId="0" applyFont="1" applyBorder="1" applyAlignment="1">
      <alignment horizontal="left" vertical="center" wrapText="1"/>
    </xf>
    <xf numFmtId="0" fontId="84" fillId="6" borderId="3" xfId="0" applyFont="1" applyFill="1" applyBorder="1"/>
    <xf numFmtId="0" fontId="84" fillId="6" borderId="5" xfId="0" applyFont="1" applyFill="1" applyBorder="1"/>
    <xf numFmtId="9" fontId="85" fillId="0" borderId="3" xfId="0" applyNumberFormat="1" applyFont="1" applyBorder="1" applyAlignment="1">
      <alignment horizontal="center"/>
    </xf>
    <xf numFmtId="0" fontId="82" fillId="0" borderId="4" xfId="17" applyFont="1" applyBorder="1" applyAlignment="1">
      <alignment horizontal="left" vertical="center" wrapText="1"/>
    </xf>
    <xf numFmtId="2" fontId="85" fillId="4" borderId="3" xfId="0" applyNumberFormat="1" applyFont="1" applyFill="1" applyBorder="1" applyAlignment="1">
      <alignment horizontal="center"/>
    </xf>
    <xf numFmtId="44" fontId="85" fillId="0" borderId="0" xfId="0" applyNumberFormat="1" applyFont="1"/>
    <xf numFmtId="191" fontId="85" fillId="0" borderId="3" xfId="0" applyNumberFormat="1" applyFont="1" applyBorder="1" applyAlignment="1">
      <alignment horizontal="center"/>
    </xf>
    <xf numFmtId="2" fontId="85" fillId="0" borderId="3" xfId="0" applyNumberFormat="1" applyFont="1" applyBorder="1"/>
    <xf numFmtId="0" fontId="82" fillId="0" borderId="4" xfId="0" applyFont="1" applyBorder="1" applyAlignment="1">
      <alignment horizontal="center" vertical="center"/>
    </xf>
    <xf numFmtId="0" fontId="82" fillId="0" borderId="2" xfId="17" applyFont="1" applyBorder="1" applyAlignment="1">
      <alignment horizontal="center" vertical="center" wrapText="1"/>
    </xf>
    <xf numFmtId="181" fontId="82" fillId="0" borderId="3" xfId="17" applyNumberFormat="1" applyFont="1" applyBorder="1" applyAlignment="1">
      <alignment horizontal="center" vertical="center"/>
    </xf>
    <xf numFmtId="44" fontId="82" fillId="0" borderId="3" xfId="1" applyFont="1" applyFill="1" applyBorder="1" applyAlignment="1">
      <alignment horizontal="center" vertical="center"/>
    </xf>
    <xf numFmtId="44" fontId="82" fillId="0" borderId="3" xfId="1" applyFont="1" applyBorder="1" applyAlignment="1">
      <alignment vertical="center"/>
    </xf>
    <xf numFmtId="0" fontId="82" fillId="0" borderId="3" xfId="17" applyFont="1" applyBorder="1" applyAlignment="1">
      <alignment horizontal="left" vertical="center" wrapText="1"/>
    </xf>
    <xf numFmtId="0" fontId="82" fillId="0" borderId="3" xfId="17" applyFont="1" applyBorder="1" applyAlignment="1">
      <alignment horizontal="center" vertical="center" wrapText="1"/>
    </xf>
    <xf numFmtId="44" fontId="82" fillId="0" borderId="3" xfId="1" applyFont="1" applyBorder="1" applyAlignment="1">
      <alignment horizontal="center" vertical="center" wrapText="1"/>
    </xf>
    <xf numFmtId="0" fontId="82" fillId="0" borderId="4" xfId="17" applyFont="1" applyBorder="1" applyAlignment="1">
      <alignment horizontal="center"/>
    </xf>
    <xf numFmtId="0" fontId="82" fillId="0" borderId="3" xfId="17" applyFont="1" applyBorder="1"/>
    <xf numFmtId="0" fontId="82" fillId="0" borderId="0" xfId="17" applyFont="1" applyAlignment="1">
      <alignment horizontal="center"/>
    </xf>
    <xf numFmtId="0" fontId="82" fillId="0" borderId="2" xfId="17" applyFont="1" applyBorder="1" applyAlignment="1">
      <alignment horizontal="left" wrapText="1"/>
    </xf>
    <xf numFmtId="44" fontId="82" fillId="0" borderId="4" xfId="17" applyNumberFormat="1" applyFont="1" applyBorder="1" applyAlignment="1">
      <alignment horizontal="center" vertical="center" wrapText="1"/>
    </xf>
    <xf numFmtId="44" fontId="82" fillId="0" borderId="38" xfId="1" applyFont="1" applyBorder="1" applyAlignment="1">
      <alignment horizontal="center" vertical="center"/>
    </xf>
    <xf numFmtId="0" fontId="82" fillId="0" borderId="36" xfId="17" applyFont="1" applyBorder="1" applyAlignment="1">
      <alignment horizontal="center" vertical="center" wrapText="1"/>
    </xf>
    <xf numFmtId="44" fontId="82" fillId="0" borderId="38" xfId="1" applyFont="1" applyBorder="1" applyAlignment="1">
      <alignment vertical="center"/>
    </xf>
    <xf numFmtId="0" fontId="69" fillId="0" borderId="0" xfId="37" applyFont="1"/>
    <xf numFmtId="0" fontId="69" fillId="0" borderId="24" xfId="37" applyFont="1" applyBorder="1"/>
    <xf numFmtId="0" fontId="69" fillId="0" borderId="31" xfId="37" applyFont="1" applyBorder="1"/>
    <xf numFmtId="0" fontId="69" fillId="0" borderId="32" xfId="37" applyFont="1" applyBorder="1"/>
    <xf numFmtId="0" fontId="86" fillId="0" borderId="56" xfId="37" applyFont="1" applyBorder="1" applyAlignment="1">
      <alignment horizontal="center" vertical="center"/>
    </xf>
    <xf numFmtId="0" fontId="69" fillId="0" borderId="56" xfId="37" applyFont="1" applyBorder="1" applyAlignment="1">
      <alignment horizontal="left" vertical="center" wrapText="1"/>
    </xf>
    <xf numFmtId="0" fontId="69" fillId="0" borderId="56" xfId="37" applyFont="1" applyBorder="1" applyAlignment="1">
      <alignment horizontal="center" vertical="center"/>
    </xf>
    <xf numFmtId="0" fontId="69" fillId="0" borderId="10" xfId="37" applyFont="1" applyBorder="1"/>
    <xf numFmtId="0" fontId="69" fillId="0" borderId="0" xfId="37" applyFont="1" applyAlignment="1">
      <alignment wrapText="1"/>
    </xf>
    <xf numFmtId="0" fontId="69" fillId="0" borderId="11" xfId="37" applyFont="1" applyBorder="1"/>
    <xf numFmtId="0" fontId="86" fillId="6" borderId="4" xfId="37" applyFont="1" applyFill="1" applyBorder="1"/>
    <xf numFmtId="0" fontId="86" fillId="6" borderId="3" xfId="37" applyFont="1" applyFill="1" applyBorder="1"/>
    <xf numFmtId="0" fontId="86" fillId="6" borderId="5" xfId="37" applyFont="1" applyFill="1" applyBorder="1"/>
    <xf numFmtId="0" fontId="86" fillId="6" borderId="4" xfId="37" applyFont="1" applyFill="1" applyBorder="1" applyAlignment="1">
      <alignment horizontal="center" vertical="center"/>
    </xf>
    <xf numFmtId="0" fontId="86" fillId="6" borderId="3" xfId="37" applyFont="1" applyFill="1" applyBorder="1" applyAlignment="1">
      <alignment horizontal="center"/>
    </xf>
    <xf numFmtId="0" fontId="86" fillId="6" borderId="5" xfId="37" applyFont="1" applyFill="1" applyBorder="1" applyAlignment="1">
      <alignment horizontal="center"/>
    </xf>
    <xf numFmtId="0" fontId="69" fillId="0" borderId="4" xfId="37" applyFont="1" applyBorder="1" applyAlignment="1">
      <alignment horizontal="center" vertical="center"/>
    </xf>
    <xf numFmtId="43" fontId="69" fillId="0" borderId="3" xfId="37" applyNumberFormat="1" applyFont="1" applyBorder="1"/>
    <xf numFmtId="0" fontId="69" fillId="0" borderId="3" xfId="37" applyFont="1" applyBorder="1" applyAlignment="1">
      <alignment horizontal="center"/>
    </xf>
    <xf numFmtId="191" fontId="69" fillId="0" borderId="3" xfId="37" applyNumberFormat="1" applyFont="1" applyBorder="1" applyAlignment="1">
      <alignment horizontal="center"/>
    </xf>
    <xf numFmtId="166" fontId="85" fillId="0" borderId="3" xfId="40" applyFont="1" applyBorder="1" applyAlignment="1">
      <alignment horizontal="center"/>
    </xf>
    <xf numFmtId="166" fontId="85" fillId="0" borderId="5" xfId="40" applyFont="1" applyBorder="1" applyAlignment="1">
      <alignment horizontal="center"/>
    </xf>
    <xf numFmtId="166" fontId="69" fillId="0" borderId="0" xfId="37" applyNumberFormat="1" applyFont="1"/>
    <xf numFmtId="0" fontId="69" fillId="0" borderId="3" xfId="37" applyFont="1" applyBorder="1"/>
    <xf numFmtId="0" fontId="69" fillId="0" borderId="4" xfId="37" applyFont="1" applyBorder="1" applyAlignment="1">
      <alignment horizontal="center"/>
    </xf>
    <xf numFmtId="44" fontId="69" fillId="0" borderId="3" xfId="1" applyFont="1" applyBorder="1"/>
    <xf numFmtId="166" fontId="69" fillId="0" borderId="5" xfId="37" applyNumberFormat="1" applyFont="1" applyBorder="1"/>
    <xf numFmtId="0" fontId="86" fillId="6" borderId="4" xfId="37" applyFont="1" applyFill="1" applyBorder="1" applyAlignment="1">
      <alignment horizontal="center"/>
    </xf>
    <xf numFmtId="43" fontId="69" fillId="0" borderId="3" xfId="9" applyFont="1" applyBorder="1" applyAlignment="1">
      <alignment horizontal="center"/>
    </xf>
    <xf numFmtId="166" fontId="69" fillId="0" borderId="3" xfId="37" applyNumberFormat="1" applyFont="1" applyBorder="1"/>
    <xf numFmtId="0" fontId="69" fillId="0" borderId="5" xfId="37" applyFont="1" applyBorder="1"/>
    <xf numFmtId="0" fontId="69" fillId="0" borderId="4" xfId="37" applyFont="1" applyBorder="1"/>
    <xf numFmtId="0" fontId="69" fillId="6" borderId="3" xfId="37" applyFont="1" applyFill="1" applyBorder="1"/>
    <xf numFmtId="0" fontId="69" fillId="6" borderId="5" xfId="37" applyFont="1" applyFill="1" applyBorder="1"/>
    <xf numFmtId="166" fontId="85" fillId="0" borderId="3" xfId="40" applyFont="1" applyBorder="1"/>
    <xf numFmtId="166" fontId="69" fillId="4" borderId="5" xfId="37" applyNumberFormat="1" applyFont="1" applyFill="1" applyBorder="1"/>
    <xf numFmtId="175" fontId="85" fillId="6" borderId="23" xfId="40" applyNumberFormat="1" applyFont="1" applyFill="1" applyBorder="1"/>
    <xf numFmtId="0" fontId="69" fillId="0" borderId="16" xfId="37" applyFont="1" applyBorder="1"/>
    <xf numFmtId="0" fontId="69" fillId="0" borderId="13" xfId="37" applyFont="1" applyBorder="1"/>
    <xf numFmtId="0" fontId="69" fillId="0" borderId="14" xfId="37" applyFont="1" applyBorder="1"/>
    <xf numFmtId="0" fontId="80" fillId="0" borderId="16" xfId="0" applyFont="1" applyBorder="1" applyAlignment="1">
      <alignment horizontal="center" vertical="center"/>
    </xf>
    <xf numFmtId="0" fontId="69" fillId="0" borderId="24" xfId="37" applyFont="1" applyBorder="1" applyAlignment="1">
      <alignment horizontal="center"/>
    </xf>
    <xf numFmtId="0" fontId="69" fillId="0" borderId="10" xfId="37" applyFont="1" applyBorder="1" applyAlignment="1">
      <alignment horizontal="center"/>
    </xf>
    <xf numFmtId="0" fontId="86" fillId="6" borderId="4" xfId="37" applyFont="1" applyFill="1" applyBorder="1" applyAlignment="1">
      <alignment horizontal="left"/>
    </xf>
    <xf numFmtId="0" fontId="69" fillId="0" borderId="3" xfId="37" applyFont="1" applyBorder="1" applyAlignment="1">
      <alignment wrapText="1"/>
    </xf>
    <xf numFmtId="0" fontId="69" fillId="0" borderId="3" xfId="37" applyFont="1" applyBorder="1" applyAlignment="1">
      <alignment horizontal="center" vertical="center"/>
    </xf>
    <xf numFmtId="166" fontId="85" fillId="0" borderId="3" xfId="40" applyFont="1" applyBorder="1" applyAlignment="1">
      <alignment horizontal="center" vertical="center"/>
    </xf>
    <xf numFmtId="44" fontId="69" fillId="0" borderId="3" xfId="1" applyFont="1" applyBorder="1" applyAlignment="1">
      <alignment horizontal="center"/>
    </xf>
    <xf numFmtId="0" fontId="69" fillId="0" borderId="16" xfId="37" applyFont="1" applyBorder="1" applyAlignment="1">
      <alignment horizontal="center"/>
    </xf>
    <xf numFmtId="0" fontId="69" fillId="0" borderId="0" xfId="37" applyFont="1" applyAlignment="1">
      <alignment horizontal="center"/>
    </xf>
    <xf numFmtId="0" fontId="80" fillId="6" borderId="4" xfId="0" applyFont="1" applyFill="1" applyBorder="1" applyAlignment="1">
      <alignment horizontal="center" vertical="center" wrapText="1"/>
    </xf>
    <xf numFmtId="166" fontId="0" fillId="0" borderId="0" xfId="11" applyFont="1" applyBorder="1" applyAlignment="1">
      <alignment vertical="center"/>
    </xf>
    <xf numFmtId="14" fontId="0" fillId="0" borderId="0" xfId="0" applyNumberFormat="1" applyAlignment="1">
      <alignment horizontal="left"/>
    </xf>
    <xf numFmtId="0" fontId="39" fillId="0" borderId="31" xfId="0" applyFont="1" applyBorder="1" applyAlignment="1">
      <alignment horizontal="left"/>
    </xf>
    <xf numFmtId="0" fontId="22" fillId="0" borderId="3" xfId="0" applyFont="1" applyBorder="1" applyAlignment="1">
      <alignment horizontal="left" vertical="center" wrapText="1"/>
    </xf>
    <xf numFmtId="0" fontId="22" fillId="0" borderId="3" xfId="0" applyFont="1" applyBorder="1"/>
    <xf numFmtId="169" fontId="60" fillId="4" borderId="34" xfId="44" applyFont="1" applyFill="1" applyBorder="1" applyAlignment="1">
      <alignment horizontal="center" vertical="center"/>
    </xf>
    <xf numFmtId="0" fontId="60" fillId="0" borderId="3" xfId="7" applyFont="1" applyBorder="1" applyAlignment="1">
      <alignment wrapText="1"/>
    </xf>
    <xf numFmtId="0" fontId="60" fillId="0" borderId="3" xfId="0" applyFont="1" applyBorder="1" applyAlignment="1">
      <alignment vertical="center"/>
    </xf>
    <xf numFmtId="0" fontId="88" fillId="0" borderId="0" xfId="58" applyFont="1"/>
    <xf numFmtId="49" fontId="88" fillId="0" borderId="0" xfId="58" applyNumberFormat="1" applyFont="1" applyAlignment="1">
      <alignment vertical="center"/>
    </xf>
    <xf numFmtId="0" fontId="89" fillId="0" borderId="0" xfId="58" applyFont="1" applyAlignment="1">
      <alignment horizontal="justify" vertical="center" wrapText="1"/>
    </xf>
    <xf numFmtId="196" fontId="88" fillId="0" borderId="0" xfId="58" applyNumberFormat="1" applyFont="1" applyAlignment="1">
      <alignment horizontal="center" vertical="center"/>
    </xf>
    <xf numFmtId="0" fontId="88" fillId="13" borderId="0" xfId="4" applyFont="1" applyFill="1"/>
    <xf numFmtId="1" fontId="89" fillId="13" borderId="67" xfId="4" applyNumberFormat="1" applyFont="1" applyFill="1" applyBorder="1" applyAlignment="1">
      <alignment horizontal="center" vertical="center"/>
    </xf>
    <xf numFmtId="0" fontId="88" fillId="13" borderId="0" xfId="4" applyFont="1" applyFill="1" applyAlignment="1">
      <alignment horizontal="center" vertical="center"/>
    </xf>
    <xf numFmtId="0" fontId="88" fillId="13" borderId="0" xfId="4" applyFont="1" applyFill="1" applyAlignment="1">
      <alignment horizontal="right" vertical="center"/>
    </xf>
    <xf numFmtId="1" fontId="88" fillId="13" borderId="3" xfId="4" applyNumberFormat="1" applyFont="1" applyFill="1" applyBorder="1" applyAlignment="1">
      <alignment horizontal="center" vertical="center"/>
    </xf>
    <xf numFmtId="0" fontId="88" fillId="13" borderId="0" xfId="4" applyFont="1" applyFill="1" applyAlignment="1">
      <alignment vertical="center"/>
    </xf>
    <xf numFmtId="190" fontId="89" fillId="13" borderId="3" xfId="59" applyNumberFormat="1" applyFont="1" applyFill="1" applyBorder="1" applyAlignment="1">
      <alignment vertical="center"/>
    </xf>
    <xf numFmtId="0" fontId="88" fillId="13" borderId="0" xfId="4" applyFont="1" applyFill="1" applyAlignment="1">
      <alignment horizontal="left" vertical="center"/>
    </xf>
    <xf numFmtId="0" fontId="88" fillId="13" borderId="3" xfId="4" applyFont="1" applyFill="1" applyBorder="1" applyAlignment="1">
      <alignment horizontal="center" vertical="center"/>
    </xf>
    <xf numFmtId="1" fontId="88" fillId="13" borderId="68" xfId="4" applyNumberFormat="1" applyFont="1" applyFill="1" applyBorder="1" applyAlignment="1">
      <alignment horizontal="center" vertical="center"/>
    </xf>
    <xf numFmtId="0" fontId="88" fillId="13" borderId="60" xfId="4" applyFont="1" applyFill="1" applyBorder="1" applyAlignment="1" applyProtection="1">
      <alignment vertical="center"/>
      <protection locked="0" hidden="1"/>
    </xf>
    <xf numFmtId="0" fontId="88" fillId="13" borderId="60" xfId="4" applyFont="1" applyFill="1" applyBorder="1" applyAlignment="1">
      <alignment vertical="center"/>
    </xf>
    <xf numFmtId="0" fontId="88" fillId="13" borderId="34" xfId="4" applyFont="1" applyFill="1" applyBorder="1" applyAlignment="1">
      <alignment vertical="center"/>
    </xf>
    <xf numFmtId="0" fontId="89" fillId="13" borderId="54" xfId="4" applyFont="1" applyFill="1" applyBorder="1" applyAlignment="1" applyProtection="1">
      <alignment horizontal="center" vertical="center"/>
      <protection locked="0" hidden="1"/>
    </xf>
    <xf numFmtId="0" fontId="88" fillId="13" borderId="0" xfId="4" applyFont="1" applyFill="1" applyAlignment="1">
      <alignment vertical="center" wrapText="1"/>
    </xf>
    <xf numFmtId="0" fontId="89" fillId="13" borderId="60" xfId="4" applyFont="1" applyFill="1" applyBorder="1" applyAlignment="1" applyProtection="1">
      <alignment horizontal="center" vertical="center"/>
      <protection locked="0" hidden="1"/>
    </xf>
    <xf numFmtId="9" fontId="88" fillId="13" borderId="3" xfId="60" applyFont="1" applyFill="1" applyBorder="1" applyAlignment="1">
      <alignment horizontal="center" vertical="center"/>
    </xf>
    <xf numFmtId="4" fontId="88" fillId="13" borderId="3" xfId="61" applyNumberFormat="1" applyFont="1" applyFill="1" applyBorder="1" applyAlignment="1">
      <alignment vertical="center"/>
    </xf>
    <xf numFmtId="10" fontId="88" fillId="13" borderId="38" xfId="4" applyNumberFormat="1" applyFont="1" applyFill="1" applyBorder="1" applyAlignment="1">
      <alignment horizontal="center" vertical="center"/>
    </xf>
    <xf numFmtId="190" fontId="88" fillId="13" borderId="3" xfId="61" applyNumberFormat="1" applyFont="1" applyFill="1" applyBorder="1" applyAlignment="1">
      <alignment vertical="center"/>
    </xf>
    <xf numFmtId="197" fontId="88" fillId="13" borderId="3" xfId="61" applyNumberFormat="1" applyFont="1" applyFill="1" applyBorder="1" applyAlignment="1">
      <alignment vertical="center"/>
    </xf>
    <xf numFmtId="0" fontId="88" fillId="13" borderId="3" xfId="4" applyFont="1" applyFill="1" applyBorder="1" applyAlignment="1">
      <alignment horizontal="left" vertical="center" wrapText="1"/>
    </xf>
    <xf numFmtId="0" fontId="88" fillId="13" borderId="3" xfId="59" applyNumberFormat="1" applyFont="1" applyFill="1" applyBorder="1" applyAlignment="1">
      <alignment horizontal="center" vertical="center" wrapText="1"/>
    </xf>
    <xf numFmtId="1" fontId="88" fillId="13" borderId="67" xfId="4" applyNumberFormat="1" applyFont="1" applyFill="1" applyBorder="1" applyAlignment="1">
      <alignment horizontal="center" vertical="center"/>
    </xf>
    <xf numFmtId="0" fontId="88" fillId="13" borderId="0" xfId="4" applyFont="1" applyFill="1" applyAlignment="1" applyProtection="1">
      <alignment vertical="center"/>
      <protection locked="0" hidden="1"/>
    </xf>
    <xf numFmtId="197" fontId="88" fillId="13" borderId="58" xfId="4" applyNumberFormat="1" applyFont="1" applyFill="1" applyBorder="1" applyAlignment="1">
      <alignment vertical="center"/>
    </xf>
    <xf numFmtId="197" fontId="89" fillId="13" borderId="3" xfId="4" applyNumberFormat="1" applyFont="1" applyFill="1" applyBorder="1" applyAlignment="1">
      <alignment vertical="center"/>
    </xf>
    <xf numFmtId="197" fontId="88" fillId="13" borderId="0" xfId="4" applyNumberFormat="1" applyFont="1" applyFill="1" applyAlignment="1">
      <alignment vertical="center"/>
    </xf>
    <xf numFmtId="167" fontId="88" fillId="13" borderId="0" xfId="59" applyFont="1" applyFill="1" applyAlignment="1">
      <alignment vertical="center"/>
    </xf>
    <xf numFmtId="0" fontId="89" fillId="13" borderId="0" xfId="4" applyFont="1" applyFill="1" applyAlignment="1">
      <alignment horizontal="right" vertical="center"/>
    </xf>
    <xf numFmtId="197" fontId="88" fillId="13" borderId="34" xfId="4" applyNumberFormat="1" applyFont="1" applyFill="1" applyBorder="1" applyAlignment="1">
      <alignment vertical="center"/>
    </xf>
    <xf numFmtId="0" fontId="88" fillId="0" borderId="0" xfId="58" applyFont="1" applyAlignment="1">
      <alignment horizontal="center"/>
    </xf>
    <xf numFmtId="0" fontId="60" fillId="0" borderId="3" xfId="7" applyFont="1" applyBorder="1" applyAlignment="1">
      <alignment vertical="center"/>
    </xf>
    <xf numFmtId="182" fontId="27" fillId="4" borderId="34" xfId="27" applyNumberFormat="1" applyFont="1" applyFill="1" applyBorder="1" applyAlignment="1" applyProtection="1">
      <alignment horizontal="right" vertical="center" wrapText="1"/>
    </xf>
    <xf numFmtId="182" fontId="27" fillId="4" borderId="34" xfId="29" applyNumberFormat="1" applyFont="1" applyFill="1" applyBorder="1" applyAlignment="1">
      <alignment horizontal="right" vertical="center"/>
    </xf>
    <xf numFmtId="0" fontId="26" fillId="4" borderId="60" xfId="53" applyFont="1" applyFill="1" applyBorder="1" applyAlignment="1">
      <alignment vertical="center" wrapText="1"/>
    </xf>
    <xf numFmtId="0" fontId="93" fillId="0" borderId="3" xfId="0" applyFont="1" applyBorder="1" applyAlignment="1">
      <alignment vertical="center" wrapText="1"/>
    </xf>
    <xf numFmtId="0" fontId="39" fillId="0" borderId="13" xfId="0" applyFont="1" applyBorder="1" applyAlignment="1">
      <alignment horizontal="left"/>
    </xf>
    <xf numFmtId="9" fontId="38" fillId="0" borderId="31" xfId="2" applyFont="1" applyBorder="1" applyAlignment="1">
      <alignment horizontal="center"/>
    </xf>
    <xf numFmtId="0" fontId="39" fillId="0" borderId="13" xfId="0" applyFont="1" applyBorder="1" applyAlignment="1">
      <alignment horizontal="center"/>
    </xf>
    <xf numFmtId="198" fontId="38" fillId="0" borderId="80" xfId="42" applyNumberFormat="1" applyFont="1" applyBorder="1" applyAlignment="1">
      <alignment vertical="center"/>
    </xf>
    <xf numFmtId="179" fontId="38" fillId="0" borderId="103" xfId="42" applyNumberFormat="1" applyFont="1" applyBorder="1" applyAlignment="1">
      <alignment vertical="center"/>
    </xf>
    <xf numFmtId="179" fontId="38" fillId="0" borderId="88" xfId="42" applyNumberFormat="1" applyFont="1" applyBorder="1" applyAlignment="1">
      <alignment vertical="center"/>
    </xf>
    <xf numFmtId="179" fontId="38" fillId="0" borderId="99" xfId="42" applyNumberFormat="1" applyFont="1" applyBorder="1" applyAlignment="1">
      <alignment vertical="center"/>
    </xf>
    <xf numFmtId="198" fontId="38" fillId="0" borderId="103" xfId="42" applyNumberFormat="1" applyFont="1" applyBorder="1" applyAlignment="1">
      <alignment vertical="center"/>
    </xf>
    <xf numFmtId="180" fontId="68" fillId="4" borderId="5" xfId="29" applyNumberFormat="1" applyFont="1" applyFill="1" applyBorder="1" applyAlignment="1">
      <alignment horizontal="center" vertical="center"/>
    </xf>
    <xf numFmtId="179" fontId="38" fillId="0" borderId="103" xfId="42" applyNumberFormat="1" applyFont="1" applyFill="1" applyBorder="1" applyAlignment="1">
      <alignment vertical="center"/>
    </xf>
    <xf numFmtId="179" fontId="38" fillId="0" borderId="80" xfId="42" applyNumberFormat="1" applyFont="1" applyFill="1" applyBorder="1" applyAlignment="1">
      <alignment vertical="center"/>
    </xf>
    <xf numFmtId="179" fontId="38" fillId="0" borderId="88" xfId="42" applyNumberFormat="1" applyFont="1" applyFill="1" applyBorder="1" applyAlignment="1">
      <alignment vertical="center"/>
    </xf>
    <xf numFmtId="0" fontId="38" fillId="0" borderId="3" xfId="0" applyFont="1" applyBorder="1"/>
    <xf numFmtId="0" fontId="77" fillId="0" borderId="3" xfId="4" applyFont="1" applyBorder="1" applyAlignment="1">
      <alignment horizontal="left" vertical="center"/>
    </xf>
    <xf numFmtId="2" fontId="38" fillId="0" borderId="3" xfId="0" applyNumberFormat="1" applyFont="1" applyBorder="1" applyAlignment="1">
      <alignment horizontal="left" vertical="center"/>
    </xf>
    <xf numFmtId="0" fontId="43" fillId="0" borderId="3" xfId="7" applyFont="1" applyBorder="1" applyAlignment="1">
      <alignment horizontal="left" vertical="center" wrapText="1"/>
    </xf>
    <xf numFmtId="0" fontId="38" fillId="0" borderId="3" xfId="0" applyFont="1" applyBorder="1" applyAlignment="1">
      <alignment horizontal="left" vertical="center"/>
    </xf>
    <xf numFmtId="165" fontId="38" fillId="0" borderId="3" xfId="10" applyFont="1" applyFill="1" applyBorder="1" applyAlignment="1">
      <alignment horizontal="left" vertical="center"/>
    </xf>
    <xf numFmtId="0" fontId="38" fillId="0" borderId="3" xfId="0" applyFont="1" applyBorder="1" applyAlignment="1">
      <alignment horizontal="left"/>
    </xf>
    <xf numFmtId="186" fontId="43" fillId="0" borderId="3" xfId="1" applyNumberFormat="1" applyFont="1" applyFill="1" applyBorder="1" applyAlignment="1">
      <alignment vertical="center"/>
    </xf>
    <xf numFmtId="0" fontId="43" fillId="0" borderId="3" xfId="0" quotePrefix="1" applyFont="1" applyBorder="1" applyAlignment="1">
      <alignment horizontal="left" vertical="center" wrapText="1"/>
    </xf>
    <xf numFmtId="0" fontId="43" fillId="0" borderId="3" xfId="7" quotePrefix="1" applyFont="1" applyBorder="1" applyAlignment="1">
      <alignment horizontal="left" vertical="center" wrapText="1"/>
    </xf>
    <xf numFmtId="186" fontId="38" fillId="0" borderId="3" xfId="1" applyNumberFormat="1" applyFont="1" applyFill="1" applyBorder="1" applyAlignment="1">
      <alignment horizontal="left" vertical="center"/>
    </xf>
    <xf numFmtId="0" fontId="43" fillId="0" borderId="3" xfId="0" applyFont="1" applyBorder="1" applyAlignment="1">
      <alignment horizontal="left" wrapText="1"/>
    </xf>
    <xf numFmtId="186" fontId="38" fillId="0" borderId="3" xfId="0" applyNumberFormat="1" applyFont="1" applyBorder="1" applyAlignment="1">
      <alignment vertical="center"/>
    </xf>
    <xf numFmtId="186" fontId="41" fillId="0" borderId="3" xfId="1" applyNumberFormat="1" applyFont="1" applyFill="1" applyBorder="1" applyAlignment="1">
      <alignment horizontal="center"/>
    </xf>
    <xf numFmtId="0" fontId="38" fillId="0" borderId="3" xfId="0" applyFont="1" applyBorder="1" applyAlignment="1">
      <alignment horizontal="left" vertical="center" wrapText="1"/>
    </xf>
    <xf numFmtId="186" fontId="38" fillId="0" borderId="3" xfId="1" applyNumberFormat="1" applyFont="1" applyFill="1" applyBorder="1" applyAlignment="1">
      <alignment vertical="center"/>
    </xf>
    <xf numFmtId="186" fontId="39" fillId="0" borderId="3" xfId="1" applyNumberFormat="1" applyFont="1" applyFill="1" applyBorder="1" applyAlignment="1">
      <alignment vertical="center"/>
    </xf>
    <xf numFmtId="186" fontId="40" fillId="0" borderId="3" xfId="4" applyNumberFormat="1" applyFont="1" applyBorder="1" applyAlignment="1">
      <alignment horizontal="center" vertical="center" wrapText="1"/>
    </xf>
    <xf numFmtId="186" fontId="39" fillId="0" borderId="3" xfId="1" applyNumberFormat="1" applyFont="1" applyFill="1" applyBorder="1"/>
    <xf numFmtId="186" fontId="43" fillId="0" borderId="3" xfId="1" applyNumberFormat="1" applyFont="1" applyFill="1" applyBorder="1" applyAlignment="1">
      <alignment horizontal="left" vertical="center"/>
    </xf>
    <xf numFmtId="0" fontId="57" fillId="0" borderId="3" xfId="0" applyFont="1" applyBorder="1" applyAlignment="1">
      <alignment horizontal="left" vertical="center"/>
    </xf>
    <xf numFmtId="2" fontId="57" fillId="0" borderId="3" xfId="0" applyNumberFormat="1" applyFont="1" applyBorder="1" applyAlignment="1">
      <alignment horizontal="left" vertical="center"/>
    </xf>
    <xf numFmtId="178" fontId="57" fillId="0" borderId="3" xfId="0" applyNumberFormat="1" applyFont="1" applyBorder="1" applyAlignment="1">
      <alignment horizontal="left" vertical="center"/>
    </xf>
    <xf numFmtId="0" fontId="38" fillId="0" borderId="3" xfId="0" applyFont="1" applyBorder="1" applyAlignment="1">
      <alignment horizontal="justify" vertical="center" wrapText="1"/>
    </xf>
    <xf numFmtId="0" fontId="43" fillId="0" borderId="3" xfId="0" applyFont="1" applyBorder="1" applyAlignment="1">
      <alignment horizontal="justify" vertical="center" wrapText="1"/>
    </xf>
    <xf numFmtId="0" fontId="43" fillId="0" borderId="3" xfId="0" applyFont="1" applyBorder="1"/>
    <xf numFmtId="0" fontId="40" fillId="0" borderId="3" xfId="4" applyFont="1" applyBorder="1" applyAlignment="1">
      <alignment horizontal="center" vertical="center" wrapText="1"/>
    </xf>
    <xf numFmtId="0" fontId="40" fillId="3" borderId="3" xfId="0" applyFont="1" applyFill="1" applyBorder="1" applyAlignment="1">
      <alignment horizontal="center" vertical="center"/>
    </xf>
    <xf numFmtId="186" fontId="41" fillId="5" borderId="3" xfId="4" applyNumberFormat="1" applyFont="1" applyFill="1" applyBorder="1" applyAlignment="1">
      <alignment horizontal="center" vertical="center"/>
    </xf>
    <xf numFmtId="0" fontId="43" fillId="0" borderId="3" xfId="0" applyFont="1" applyBorder="1" applyAlignment="1">
      <alignment horizontal="center" vertical="center"/>
    </xf>
    <xf numFmtId="0" fontId="40" fillId="0" borderId="3" xfId="0" applyFont="1" applyBorder="1" applyAlignment="1">
      <alignment horizontal="center" vertical="center" wrapText="1"/>
    </xf>
    <xf numFmtId="14" fontId="40" fillId="0" borderId="3" xfId="4" applyNumberFormat="1" applyFont="1" applyBorder="1" applyAlignment="1">
      <alignment horizontal="center" vertical="center" wrapText="1"/>
    </xf>
    <xf numFmtId="186" fontId="39" fillId="0" borderId="3" xfId="0" applyNumberFormat="1" applyFont="1" applyBorder="1" applyAlignment="1">
      <alignment vertical="center"/>
    </xf>
    <xf numFmtId="186" fontId="77" fillId="0" borderId="3" xfId="1" applyNumberFormat="1" applyFont="1" applyFill="1" applyBorder="1" applyAlignment="1">
      <alignment horizontal="center"/>
    </xf>
    <xf numFmtId="0" fontId="43" fillId="0" borderId="3" xfId="4" applyFont="1" applyBorder="1" applyAlignment="1">
      <alignment horizontal="left" vertical="center" wrapText="1"/>
    </xf>
    <xf numFmtId="186" fontId="43" fillId="0" borderId="3" xfId="4" applyNumberFormat="1" applyFont="1" applyBorder="1" applyAlignment="1">
      <alignment horizontal="center" vertical="center" wrapText="1"/>
    </xf>
    <xf numFmtId="186" fontId="38" fillId="0" borderId="3" xfId="1" applyNumberFormat="1" applyFont="1" applyFill="1" applyBorder="1"/>
    <xf numFmtId="186" fontId="41" fillId="0" borderId="3" xfId="4" applyNumberFormat="1" applyFont="1" applyBorder="1" applyAlignment="1">
      <alignment horizontal="center" vertical="center"/>
    </xf>
    <xf numFmtId="186" fontId="41" fillId="14" borderId="3" xfId="4" applyNumberFormat="1" applyFont="1" applyFill="1" applyBorder="1" applyAlignment="1">
      <alignment horizontal="center" vertical="center"/>
    </xf>
    <xf numFmtId="186" fontId="38" fillId="14" borderId="3" xfId="0" applyNumberFormat="1" applyFont="1" applyFill="1" applyBorder="1"/>
    <xf numFmtId="44" fontId="38" fillId="14" borderId="3" xfId="1" applyFont="1" applyFill="1" applyBorder="1"/>
    <xf numFmtId="44" fontId="38" fillId="0" borderId="3" xfId="1" applyFont="1" applyBorder="1"/>
    <xf numFmtId="44" fontId="38" fillId="14" borderId="3" xfId="1" applyFont="1" applyFill="1" applyBorder="1" applyAlignment="1">
      <alignment vertical="center"/>
    </xf>
    <xf numFmtId="0" fontId="39" fillId="0" borderId="3" xfId="0" applyFont="1" applyBorder="1" applyAlignment="1">
      <alignment vertical="center"/>
    </xf>
    <xf numFmtId="186" fontId="38" fillId="0" borderId="3" xfId="0" applyNumberFormat="1" applyFont="1" applyBorder="1"/>
    <xf numFmtId="186" fontId="39" fillId="0" borderId="3" xfId="0" applyNumberFormat="1" applyFont="1" applyBorder="1"/>
    <xf numFmtId="44" fontId="38" fillId="15" borderId="3" xfId="1" applyFont="1" applyFill="1" applyBorder="1"/>
    <xf numFmtId="0" fontId="40" fillId="16" borderId="56" xfId="0" applyFont="1" applyFill="1" applyBorder="1" applyAlignment="1">
      <alignment horizontal="center" vertical="center"/>
    </xf>
    <xf numFmtId="0" fontId="40" fillId="16" borderId="73" xfId="0" applyFont="1" applyFill="1" applyBorder="1" applyAlignment="1">
      <alignment horizontal="center" vertical="center"/>
    </xf>
    <xf numFmtId="0" fontId="3" fillId="0" borderId="0" xfId="62" applyAlignment="1">
      <alignment vertical="center"/>
    </xf>
    <xf numFmtId="0" fontId="99" fillId="0" borderId="0" xfId="62" applyFont="1" applyAlignment="1">
      <alignment horizontal="center" vertical="center"/>
    </xf>
    <xf numFmtId="0" fontId="99" fillId="0" borderId="0" xfId="62" applyFont="1" applyAlignment="1">
      <alignment vertical="center"/>
    </xf>
    <xf numFmtId="2" fontId="99" fillId="0" borderId="0" xfId="62" applyNumberFormat="1" applyFont="1" applyAlignment="1">
      <alignment vertical="center"/>
    </xf>
    <xf numFmtId="2" fontId="99" fillId="0" borderId="0" xfId="62" applyNumberFormat="1" applyFont="1" applyAlignment="1">
      <alignment horizontal="right" vertical="center" wrapText="1"/>
    </xf>
    <xf numFmtId="0" fontId="99" fillId="0" borderId="3" xfId="62" applyFont="1" applyBorder="1" applyAlignment="1">
      <alignment horizontal="center" vertical="center"/>
    </xf>
    <xf numFmtId="2" fontId="99" fillId="0" borderId="3" xfId="62" applyNumberFormat="1" applyFont="1" applyBorder="1" applyAlignment="1">
      <alignment horizontal="right" vertical="center"/>
    </xf>
    <xf numFmtId="2" fontId="99" fillId="0" borderId="3" xfId="62" applyNumberFormat="1" applyFont="1" applyBorder="1" applyAlignment="1">
      <alignment horizontal="right" vertical="center" wrapText="1"/>
    </xf>
    <xf numFmtId="0" fontId="99" fillId="0" borderId="3" xfId="62" applyFont="1" applyBorder="1" applyAlignment="1">
      <alignment vertical="center"/>
    </xf>
    <xf numFmtId="0" fontId="100" fillId="0" borderId="3" xfId="62" applyFont="1" applyBorder="1" applyAlignment="1">
      <alignment vertical="center"/>
    </xf>
    <xf numFmtId="2" fontId="99" fillId="0" borderId="3" xfId="62" applyNumberFormat="1" applyFont="1" applyBorder="1" applyAlignment="1">
      <alignment vertical="center"/>
    </xf>
    <xf numFmtId="0" fontId="100" fillId="0" borderId="3" xfId="62" applyFont="1" applyBorder="1" applyAlignment="1">
      <alignment horizontal="center" vertical="center"/>
    </xf>
    <xf numFmtId="0" fontId="103" fillId="0" borderId="0" xfId="62" applyFont="1" applyAlignment="1">
      <alignment horizontal="center" vertical="center"/>
    </xf>
    <xf numFmtId="0" fontId="103" fillId="0" borderId="3" xfId="62" applyFont="1" applyBorder="1" applyAlignment="1">
      <alignment horizontal="center" vertical="center"/>
    </xf>
    <xf numFmtId="0" fontId="99" fillId="0" borderId="3" xfId="62" applyFont="1" applyBorder="1" applyAlignment="1">
      <alignment vertical="center" wrapText="1"/>
    </xf>
    <xf numFmtId="2" fontId="99" fillId="18" borderId="3" xfId="62" applyNumberFormat="1" applyFont="1" applyFill="1" applyBorder="1" applyAlignment="1">
      <alignment horizontal="right" vertical="center"/>
    </xf>
    <xf numFmtId="2" fontId="99" fillId="0" borderId="3" xfId="62" applyNumberFormat="1" applyFont="1" applyBorder="1" applyAlignment="1">
      <alignment horizontal="center" vertical="center"/>
    </xf>
    <xf numFmtId="0" fontId="100" fillId="0" borderId="37" xfId="62" applyFont="1" applyBorder="1" applyAlignment="1">
      <alignment vertical="center"/>
    </xf>
    <xf numFmtId="2" fontId="99" fillId="4" borderId="3" xfId="62" applyNumberFormat="1" applyFont="1" applyFill="1" applyBorder="1" applyAlignment="1">
      <alignment horizontal="right" vertical="center"/>
    </xf>
    <xf numFmtId="0" fontId="99" fillId="4" borderId="3" xfId="62" applyFont="1" applyFill="1" applyBorder="1" applyAlignment="1">
      <alignment vertical="center"/>
    </xf>
    <xf numFmtId="2" fontId="99" fillId="0" borderId="0" xfId="62" applyNumberFormat="1" applyFont="1" applyAlignment="1">
      <alignment horizontal="right" vertical="center"/>
    </xf>
    <xf numFmtId="16" fontId="3" fillId="0" borderId="0" xfId="62" applyNumberFormat="1" applyAlignment="1">
      <alignment vertical="center"/>
    </xf>
    <xf numFmtId="0" fontId="99" fillId="0" borderId="37" xfId="62" applyFont="1" applyBorder="1" applyAlignment="1">
      <alignment vertical="center"/>
    </xf>
    <xf numFmtId="43" fontId="85" fillId="0" borderId="3" xfId="9" applyFont="1" applyBorder="1" applyAlignment="1">
      <alignment horizontal="center" vertical="center"/>
    </xf>
    <xf numFmtId="0" fontId="43" fillId="4" borderId="16" xfId="0" applyFont="1" applyFill="1" applyBorder="1" applyAlignment="1">
      <alignment horizontal="center" vertical="center"/>
    </xf>
    <xf numFmtId="0" fontId="38" fillId="4" borderId="13" xfId="0" applyFont="1" applyFill="1" applyBorder="1" applyAlignment="1">
      <alignment horizontal="center" vertical="center"/>
    </xf>
    <xf numFmtId="2" fontId="38" fillId="4" borderId="13" xfId="0" applyNumberFormat="1" applyFont="1" applyFill="1" applyBorder="1" applyAlignment="1">
      <alignment horizontal="center" vertical="center"/>
    </xf>
    <xf numFmtId="165" fontId="38" fillId="4" borderId="13" xfId="10" applyFont="1" applyFill="1" applyBorder="1" applyAlignment="1">
      <alignment vertical="center"/>
    </xf>
    <xf numFmtId="0" fontId="40" fillId="16" borderId="72" xfId="0" applyFont="1" applyFill="1" applyBorder="1" applyAlignment="1">
      <alignment horizontal="center" vertical="center"/>
    </xf>
    <xf numFmtId="4" fontId="98" fillId="4" borderId="3" xfId="16" applyNumberFormat="1" applyFont="1" applyFill="1" applyBorder="1" applyAlignment="1">
      <alignment horizontal="center" vertical="center"/>
    </xf>
    <xf numFmtId="0" fontId="43" fillId="4" borderId="113" xfId="0" applyFont="1" applyFill="1" applyBorder="1" applyAlignment="1">
      <alignment horizontal="center" vertical="center"/>
    </xf>
    <xf numFmtId="0" fontId="38" fillId="4" borderId="52" xfId="0" applyFont="1" applyFill="1" applyBorder="1" applyAlignment="1">
      <alignment horizontal="center" vertical="center"/>
    </xf>
    <xf numFmtId="2" fontId="97" fillId="4" borderId="52" xfId="0" applyNumberFormat="1" applyFont="1" applyFill="1" applyBorder="1" applyAlignment="1">
      <alignment horizontal="center" vertical="center"/>
    </xf>
    <xf numFmtId="0" fontId="40" fillId="16" borderId="114" xfId="0" applyFont="1" applyFill="1" applyBorder="1" applyAlignment="1">
      <alignment horizontal="center" vertical="center"/>
    </xf>
    <xf numFmtId="0" fontId="43" fillId="4" borderId="13" xfId="0" applyFont="1" applyFill="1" applyBorder="1" applyAlignment="1">
      <alignment horizontal="justify" wrapText="1"/>
    </xf>
    <xf numFmtId="0" fontId="43" fillId="0" borderId="20" xfId="4" applyFont="1" applyBorder="1" applyAlignment="1">
      <alignment horizontal="center" vertical="center" wrapText="1"/>
    </xf>
    <xf numFmtId="2" fontId="85" fillId="0" borderId="3" xfId="0" applyNumberFormat="1" applyFont="1" applyBorder="1" applyAlignment="1">
      <alignment horizontal="center" vertical="center"/>
    </xf>
    <xf numFmtId="4" fontId="98" fillId="4" borderId="20" xfId="16" applyNumberFormat="1" applyFont="1" applyFill="1" applyBorder="1" applyAlignment="1">
      <alignment vertical="center"/>
    </xf>
    <xf numFmtId="4" fontId="98" fillId="4" borderId="8" xfId="16" applyNumberFormat="1" applyFont="1" applyFill="1" applyBorder="1" applyAlignment="1">
      <alignment vertical="center"/>
    </xf>
    <xf numFmtId="2" fontId="97" fillId="0" borderId="3" xfId="0" applyNumberFormat="1" applyFont="1" applyBorder="1" applyAlignment="1">
      <alignment horizontal="center" vertical="center"/>
    </xf>
    <xf numFmtId="0" fontId="43" fillId="0" borderId="112" xfId="0" applyFont="1" applyBorder="1" applyAlignment="1">
      <alignment horizontal="center"/>
    </xf>
    <xf numFmtId="0" fontId="43" fillId="0" borderId="36" xfId="0" applyFont="1" applyBorder="1" applyAlignment="1">
      <alignment horizontal="center" vertical="center"/>
    </xf>
    <xf numFmtId="0" fontId="38" fillId="0" borderId="7" xfId="0" applyFont="1" applyBorder="1" applyAlignment="1">
      <alignment horizontal="justify" vertical="center" wrapText="1"/>
    </xf>
    <xf numFmtId="0" fontId="38" fillId="0" borderId="4" xfId="0" applyFont="1" applyBorder="1" applyAlignment="1">
      <alignment horizontal="justify" vertical="center" wrapText="1"/>
    </xf>
    <xf numFmtId="0" fontId="38" fillId="0" borderId="20" xfId="0" applyFont="1" applyBorder="1" applyAlignment="1">
      <alignment horizontal="center" vertical="center"/>
    </xf>
    <xf numFmtId="2" fontId="97" fillId="0" borderId="20" xfId="0" applyNumberFormat="1" applyFont="1" applyBorder="1" applyAlignment="1">
      <alignment horizontal="center" vertical="center"/>
    </xf>
    <xf numFmtId="2" fontId="97" fillId="0" borderId="8" xfId="0" applyNumberFormat="1" applyFont="1" applyBorder="1" applyAlignment="1">
      <alignment horizontal="center" vertical="center"/>
    </xf>
    <xf numFmtId="0" fontId="87" fillId="0" borderId="0" xfId="0" applyFont="1"/>
    <xf numFmtId="0" fontId="22" fillId="0" borderId="3" xfId="0" applyFont="1" applyBorder="1" applyAlignment="1">
      <alignment wrapText="1"/>
    </xf>
    <xf numFmtId="0" fontId="43" fillId="0" borderId="112" xfId="0" applyFont="1" applyBorder="1" applyAlignment="1">
      <alignment horizontal="center" vertical="center"/>
    </xf>
    <xf numFmtId="166" fontId="0" fillId="0" borderId="0" xfId="0" applyNumberFormat="1"/>
    <xf numFmtId="166" fontId="0" fillId="0" borderId="50" xfId="0" applyNumberFormat="1" applyBorder="1"/>
    <xf numFmtId="44" fontId="0" fillId="0" borderId="8" xfId="1" applyFont="1" applyBorder="1"/>
    <xf numFmtId="44" fontId="0" fillId="0" borderId="35" xfId="1" applyFont="1" applyBorder="1"/>
    <xf numFmtId="166" fontId="0" fillId="0" borderId="112" xfId="0" applyNumberFormat="1" applyBorder="1"/>
    <xf numFmtId="44" fontId="8" fillId="0" borderId="0" xfId="1" applyFont="1"/>
    <xf numFmtId="166" fontId="8" fillId="0" borderId="0" xfId="53" applyNumberFormat="1" applyAlignment="1">
      <alignment vertical="center"/>
    </xf>
    <xf numFmtId="166" fontId="106" fillId="0" borderId="56" xfId="53" applyNumberFormat="1" applyFont="1" applyBorder="1"/>
    <xf numFmtId="0" fontId="16" fillId="0" borderId="22" xfId="0" applyFont="1" applyBorder="1" applyAlignment="1">
      <alignment horizontal="center" vertical="center"/>
    </xf>
    <xf numFmtId="0" fontId="16" fillId="0" borderId="30" xfId="0" applyFont="1" applyBorder="1" applyAlignment="1">
      <alignment horizontal="center" vertical="center"/>
    </xf>
    <xf numFmtId="0" fontId="16" fillId="0" borderId="23" xfId="0" applyFont="1" applyBorder="1" applyAlignment="1">
      <alignment horizontal="center" vertical="center"/>
    </xf>
    <xf numFmtId="10" fontId="0" fillId="0" borderId="0" xfId="2" applyNumberFormat="1" applyFont="1"/>
    <xf numFmtId="10" fontId="0" fillId="0" borderId="60" xfId="2" applyNumberFormat="1" applyFont="1" applyBorder="1"/>
    <xf numFmtId="166" fontId="33" fillId="0" borderId="0" xfId="0" applyNumberFormat="1" applyFont="1" applyAlignment="1">
      <alignment horizontal="left"/>
    </xf>
    <xf numFmtId="0" fontId="27" fillId="18" borderId="0" xfId="4" applyFill="1" applyAlignment="1">
      <alignment vertical="center"/>
    </xf>
    <xf numFmtId="0" fontId="34" fillId="18" borderId="0" xfId="5" applyFill="1"/>
    <xf numFmtId="0" fontId="27" fillId="18" borderId="0" xfId="7" applyFill="1" applyAlignment="1">
      <alignment vertical="center"/>
    </xf>
    <xf numFmtId="44" fontId="22" fillId="0" borderId="5" xfId="1" applyFont="1" applyFill="1" applyBorder="1"/>
    <xf numFmtId="44" fontId="22" fillId="0" borderId="5" xfId="1" applyFont="1" applyFill="1" applyBorder="1" applyAlignment="1">
      <alignment horizontal="left"/>
    </xf>
    <xf numFmtId="166" fontId="0" fillId="2" borderId="73" xfId="0" applyNumberFormat="1" applyFill="1" applyBorder="1"/>
    <xf numFmtId="0" fontId="39" fillId="0" borderId="0" xfId="0" applyFont="1" applyAlignment="1">
      <alignment horizontal="center"/>
    </xf>
    <xf numFmtId="0" fontId="99" fillId="0" borderId="39" xfId="62" applyFont="1" applyBorder="1" applyAlignment="1">
      <alignment horizontal="center" vertical="center"/>
    </xf>
    <xf numFmtId="44" fontId="38" fillId="0" borderId="3" xfId="1" applyFont="1" applyFill="1" applyBorder="1"/>
    <xf numFmtId="44" fontId="38" fillId="0" borderId="3" xfId="1" applyFont="1" applyFill="1" applyBorder="1" applyAlignment="1">
      <alignment vertical="center"/>
    </xf>
    <xf numFmtId="0" fontId="39" fillId="0" borderId="3" xfId="0" applyFont="1" applyBorder="1"/>
    <xf numFmtId="9" fontId="43" fillId="0" borderId="10" xfId="0" applyNumberFormat="1" applyFont="1" applyBorder="1"/>
    <xf numFmtId="166" fontId="43" fillId="0" borderId="10" xfId="0" applyNumberFormat="1" applyFont="1" applyBorder="1"/>
    <xf numFmtId="178" fontId="38" fillId="14" borderId="3" xfId="0" applyNumberFormat="1" applyFont="1" applyFill="1" applyBorder="1" applyAlignment="1">
      <alignment vertical="center"/>
    </xf>
    <xf numFmtId="0" fontId="38" fillId="14" borderId="3" xfId="0" applyFont="1" applyFill="1" applyBorder="1"/>
    <xf numFmtId="0" fontId="99" fillId="0" borderId="52" xfId="62" applyFont="1" applyBorder="1" applyAlignment="1">
      <alignment vertical="center"/>
    </xf>
    <xf numFmtId="2" fontId="99" fillId="0" borderId="52" xfId="62" applyNumberFormat="1" applyFont="1" applyBorder="1" applyAlignment="1">
      <alignment horizontal="right" vertical="center"/>
    </xf>
    <xf numFmtId="2" fontId="99" fillId="0" borderId="52" xfId="62" applyNumberFormat="1" applyFont="1" applyBorder="1" applyAlignment="1">
      <alignment horizontal="right" vertical="center" wrapText="1"/>
    </xf>
    <xf numFmtId="0" fontId="99" fillId="0" borderId="52" xfId="62" applyFont="1" applyBorder="1" applyAlignment="1">
      <alignment horizontal="center" vertical="center"/>
    </xf>
    <xf numFmtId="0" fontId="3" fillId="0" borderId="39" xfId="62" applyBorder="1" applyAlignment="1">
      <alignment vertical="center"/>
    </xf>
    <xf numFmtId="0" fontId="99" fillId="0" borderId="39" xfId="62" applyFont="1" applyBorder="1" applyAlignment="1">
      <alignment vertical="center"/>
    </xf>
    <xf numFmtId="2" fontId="99" fillId="0" borderId="39" xfId="62" applyNumberFormat="1" applyFont="1" applyBorder="1" applyAlignment="1">
      <alignment horizontal="right" vertical="center"/>
    </xf>
    <xf numFmtId="2" fontId="99" fillId="0" borderId="39" xfId="62" applyNumberFormat="1" applyFont="1" applyBorder="1" applyAlignment="1">
      <alignment horizontal="right" vertical="center" wrapText="1"/>
    </xf>
    <xf numFmtId="2" fontId="97" fillId="0" borderId="8" xfId="4" applyNumberFormat="1" applyFont="1" applyBorder="1" applyAlignment="1">
      <alignment horizontal="center" vertical="center"/>
    </xf>
    <xf numFmtId="2" fontId="97" fillId="0" borderId="3" xfId="4" applyNumberFormat="1" applyFont="1" applyBorder="1" applyAlignment="1">
      <alignment horizontal="center" vertical="center"/>
    </xf>
    <xf numFmtId="0" fontId="87" fillId="0" borderId="3" xfId="0" applyFont="1" applyBorder="1" applyAlignment="1">
      <alignment vertical="center" wrapText="1"/>
    </xf>
    <xf numFmtId="0" fontId="60" fillId="0" borderId="37" xfId="7" applyFont="1" applyBorder="1" applyAlignment="1">
      <alignment wrapText="1"/>
    </xf>
    <xf numFmtId="2" fontId="31" fillId="0" borderId="3" xfId="0" applyNumberFormat="1" applyFont="1" applyBorder="1" applyAlignment="1">
      <alignment horizontal="center" vertical="center"/>
    </xf>
    <xf numFmtId="174" fontId="29" fillId="0" borderId="3" xfId="0" applyNumberFormat="1" applyFont="1" applyBorder="1" applyAlignment="1">
      <alignment horizontal="center" vertical="center"/>
    </xf>
    <xf numFmtId="199" fontId="29" fillId="4" borderId="23" xfId="0" applyNumberFormat="1" applyFont="1" applyFill="1" applyBorder="1" applyAlignment="1">
      <alignment vertical="center"/>
    </xf>
    <xf numFmtId="174" fontId="29" fillId="0" borderId="5" xfId="0" applyNumberFormat="1" applyFont="1" applyBorder="1" applyAlignment="1">
      <alignment horizontal="center" vertical="center"/>
    </xf>
    <xf numFmtId="44" fontId="22" fillId="18" borderId="3" xfId="1" applyFont="1" applyFill="1" applyBorder="1" applyAlignment="1">
      <alignment horizontal="left"/>
    </xf>
    <xf numFmtId="44" fontId="22" fillId="18" borderId="3" xfId="1" applyFont="1" applyFill="1" applyBorder="1" applyAlignment="1">
      <alignment horizontal="left" vertical="center"/>
    </xf>
    <xf numFmtId="44" fontId="22" fillId="0" borderId="5" xfId="1" applyFont="1" applyFill="1" applyBorder="1" applyAlignment="1">
      <alignment horizontal="left" vertical="center"/>
    </xf>
    <xf numFmtId="186" fontId="22" fillId="0" borderId="5" xfId="1" applyNumberFormat="1" applyFont="1" applyFill="1" applyBorder="1" applyAlignment="1">
      <alignment horizontal="left"/>
    </xf>
    <xf numFmtId="194" fontId="22" fillId="0" borderId="5" xfId="1" applyNumberFormat="1" applyFont="1" applyFill="1" applyBorder="1" applyAlignment="1">
      <alignment horizontal="left"/>
    </xf>
    <xf numFmtId="186" fontId="22" fillId="0" borderId="5" xfId="1" applyNumberFormat="1" applyFont="1" applyFill="1" applyBorder="1"/>
    <xf numFmtId="44" fontId="22" fillId="18" borderId="5" xfId="1" applyFont="1" applyFill="1" applyBorder="1" applyAlignment="1">
      <alignment horizontal="left"/>
    </xf>
    <xf numFmtId="44" fontId="22" fillId="18" borderId="5" xfId="1" applyFont="1" applyFill="1" applyBorder="1"/>
    <xf numFmtId="44" fontId="22" fillId="18" borderId="3" xfId="1" applyFont="1" applyFill="1" applyBorder="1"/>
    <xf numFmtId="186" fontId="22" fillId="18" borderId="5" xfId="1" applyNumberFormat="1" applyFont="1" applyFill="1" applyBorder="1"/>
    <xf numFmtId="186" fontId="39" fillId="0" borderId="0" xfId="0" applyNumberFormat="1" applyFont="1"/>
    <xf numFmtId="0" fontId="39" fillId="0" borderId="0" xfId="0" applyFont="1" applyAlignment="1">
      <alignment vertical="center"/>
    </xf>
    <xf numFmtId="44" fontId="22" fillId="0" borderId="0" xfId="1" applyFont="1" applyAlignment="1"/>
    <xf numFmtId="0" fontId="99" fillId="0" borderId="60" xfId="62" applyFont="1" applyBorder="1" applyAlignment="1">
      <alignment horizontal="center" vertical="center"/>
    </xf>
    <xf numFmtId="0" fontId="39" fillId="0" borderId="10" xfId="41" applyFont="1" applyBorder="1" applyAlignment="1">
      <alignment horizontal="center" vertical="center"/>
    </xf>
    <xf numFmtId="0" fontId="39" fillId="0" borderId="0" xfId="41" applyFont="1" applyAlignment="1">
      <alignment horizontal="center" vertical="center"/>
    </xf>
    <xf numFmtId="179" fontId="38" fillId="0" borderId="80" xfId="42" applyNumberFormat="1" applyFont="1" applyBorder="1" applyAlignment="1">
      <alignment horizontal="center" vertical="center"/>
    </xf>
    <xf numFmtId="179" fontId="38" fillId="0" borderId="90" xfId="42" applyNumberFormat="1" applyFont="1" applyBorder="1" applyAlignment="1">
      <alignment horizontal="center" vertical="center"/>
    </xf>
    <xf numFmtId="0" fontId="38" fillId="3" borderId="39" xfId="41" applyFont="1" applyFill="1" applyBorder="1" applyAlignment="1">
      <alignment horizontal="center" vertical="center"/>
    </xf>
    <xf numFmtId="179" fontId="38" fillId="0" borderId="80" xfId="41" applyNumberFormat="1" applyFont="1" applyBorder="1" applyAlignment="1">
      <alignment horizontal="center" vertical="center"/>
    </xf>
    <xf numFmtId="179" fontId="38" fillId="0" borderId="88" xfId="41" applyNumberFormat="1" applyFont="1" applyBorder="1" applyAlignment="1">
      <alignment horizontal="center" vertical="center"/>
    </xf>
    <xf numFmtId="179" fontId="38" fillId="0" borderId="90" xfId="42" applyNumberFormat="1" applyFont="1" applyFill="1" applyBorder="1" applyAlignment="1">
      <alignment horizontal="center" vertical="center"/>
    </xf>
    <xf numFmtId="41" fontId="38" fillId="0" borderId="80" xfId="42" applyFont="1" applyBorder="1" applyAlignment="1">
      <alignment horizontal="center" vertical="center"/>
    </xf>
    <xf numFmtId="195" fontId="38" fillId="0" borderId="80" xfId="42" applyNumberFormat="1" applyFont="1" applyBorder="1" applyAlignment="1">
      <alignment horizontal="center" vertical="center"/>
    </xf>
    <xf numFmtId="179" fontId="38" fillId="0" borderId="90" xfId="41" applyNumberFormat="1" applyFont="1" applyBorder="1" applyAlignment="1">
      <alignment horizontal="center" vertical="center"/>
    </xf>
    <xf numFmtId="166" fontId="44" fillId="0" borderId="37" xfId="11" applyFont="1" applyBorder="1" applyAlignment="1">
      <alignment vertical="center" wrapText="1"/>
    </xf>
    <xf numFmtId="43" fontId="44" fillId="0" borderId="3" xfId="12" applyFont="1" applyBorder="1" applyAlignment="1">
      <alignment horizontal="center" vertical="center" wrapText="1"/>
    </xf>
    <xf numFmtId="43" fontId="44" fillId="0" borderId="3" xfId="12" applyFont="1" applyBorder="1" applyAlignment="1">
      <alignment vertical="center" wrapText="1"/>
    </xf>
    <xf numFmtId="166" fontId="44" fillId="0" borderId="3" xfId="11" applyFont="1" applyBorder="1" applyAlignment="1">
      <alignment horizontal="right" vertical="center" wrapText="1"/>
    </xf>
    <xf numFmtId="44" fontId="22" fillId="0" borderId="3" xfId="1" applyFont="1" applyBorder="1"/>
    <xf numFmtId="0" fontId="107" fillId="0" borderId="0" xfId="0" applyFont="1" applyAlignment="1">
      <alignment vertical="center" wrapText="1"/>
    </xf>
    <xf numFmtId="43" fontId="38" fillId="0" borderId="0" xfId="41" applyNumberFormat="1" applyFont="1" applyAlignment="1">
      <alignment vertical="center"/>
    </xf>
    <xf numFmtId="179" fontId="38" fillId="0" borderId="38" xfId="42" applyNumberFormat="1" applyFont="1" applyBorder="1" applyAlignment="1">
      <alignment horizontal="center" vertical="center"/>
    </xf>
    <xf numFmtId="198" fontId="38" fillId="0" borderId="80" xfId="42" applyNumberFormat="1" applyFont="1" applyBorder="1" applyAlignment="1">
      <alignment horizontal="center" vertical="center"/>
    </xf>
    <xf numFmtId="179" fontId="38" fillId="0" borderId="80" xfId="42" applyNumberFormat="1" applyFont="1" applyBorder="1" applyAlignment="1">
      <alignment horizontal="center" vertical="center" wrapText="1"/>
    </xf>
    <xf numFmtId="0" fontId="38" fillId="0" borderId="0" xfId="41" applyFont="1" applyAlignment="1">
      <alignment vertical="center" wrapText="1"/>
    </xf>
    <xf numFmtId="2" fontId="99" fillId="0" borderId="0" xfId="131" applyNumberFormat="1" applyFont="1" applyAlignment="1">
      <alignment horizontal="right" vertical="center"/>
    </xf>
    <xf numFmtId="2" fontId="99" fillId="4" borderId="0" xfId="131" applyNumberFormat="1" applyFont="1" applyFill="1" applyAlignment="1">
      <alignment horizontal="right" vertical="center"/>
    </xf>
    <xf numFmtId="0" fontId="99" fillId="0" borderId="0" xfId="131" applyFont="1" applyAlignment="1">
      <alignment vertical="center"/>
    </xf>
    <xf numFmtId="0" fontId="99" fillId="0" borderId="0" xfId="131" applyFont="1" applyAlignment="1">
      <alignment horizontal="center" vertical="center"/>
    </xf>
    <xf numFmtId="0" fontId="99" fillId="4" borderId="0" xfId="131" applyFont="1" applyFill="1" applyAlignment="1">
      <alignment vertical="center"/>
    </xf>
    <xf numFmtId="0" fontId="39" fillId="0" borderId="53" xfId="41" applyFont="1" applyBorder="1" applyAlignment="1">
      <alignment vertical="center"/>
    </xf>
    <xf numFmtId="0" fontId="39" fillId="0" borderId="54" xfId="41" applyFont="1" applyBorder="1" applyAlignment="1">
      <alignment vertical="center"/>
    </xf>
    <xf numFmtId="0" fontId="39" fillId="0" borderId="76" xfId="41" applyFont="1" applyBorder="1" applyAlignment="1">
      <alignment vertical="center"/>
    </xf>
    <xf numFmtId="0" fontId="39" fillId="0" borderId="10" xfId="41" applyFont="1" applyBorder="1" applyAlignment="1">
      <alignment vertical="center"/>
    </xf>
    <xf numFmtId="0" fontId="39" fillId="0" borderId="0" xfId="41" applyFont="1" applyAlignment="1">
      <alignment vertical="center"/>
    </xf>
    <xf numFmtId="0" fontId="39" fillId="0" borderId="58" xfId="41" applyFont="1" applyBorder="1" applyAlignment="1">
      <alignment vertical="center"/>
    </xf>
    <xf numFmtId="0" fontId="39" fillId="0" borderId="33" xfId="41" applyFont="1" applyBorder="1" applyAlignment="1">
      <alignment vertical="center"/>
    </xf>
    <xf numFmtId="0" fontId="39" fillId="0" borderId="60" xfId="41" applyFont="1" applyBorder="1" applyAlignment="1">
      <alignment vertical="center"/>
    </xf>
    <xf numFmtId="0" fontId="39" fillId="0" borderId="34" xfId="41" applyFont="1" applyBorder="1" applyAlignment="1">
      <alignment vertical="center"/>
    </xf>
    <xf numFmtId="179" fontId="38" fillId="0" borderId="109" xfId="41" applyNumberFormat="1" applyFont="1" applyBorder="1" applyAlignment="1">
      <alignment horizontal="center" vertical="center"/>
    </xf>
    <xf numFmtId="191" fontId="85" fillId="0" borderId="56" xfId="0" applyNumberFormat="1" applyFont="1" applyBorder="1" applyAlignment="1">
      <alignment horizontal="center" vertical="center"/>
    </xf>
    <xf numFmtId="191" fontId="43" fillId="0" borderId="51" xfId="0" applyNumberFormat="1" applyFont="1" applyBorder="1" applyAlignment="1">
      <alignment horizontal="center" vertical="center"/>
    </xf>
    <xf numFmtId="0" fontId="38" fillId="0" borderId="0" xfId="0" applyFont="1" applyAlignment="1">
      <alignment vertical="center"/>
    </xf>
    <xf numFmtId="1" fontId="82" fillId="0" borderId="3" xfId="2" applyNumberFormat="1" applyFont="1" applyBorder="1" applyAlignment="1">
      <alignment horizontal="center" vertical="center"/>
    </xf>
    <xf numFmtId="181" fontId="85" fillId="0" borderId="3" xfId="0" applyNumberFormat="1" applyFont="1" applyBorder="1" applyAlignment="1">
      <alignment horizontal="center"/>
    </xf>
    <xf numFmtId="0" fontId="85" fillId="0" borderId="3" xfId="0" applyFont="1" applyBorder="1" applyAlignment="1">
      <alignment horizontal="right"/>
    </xf>
    <xf numFmtId="2" fontId="85" fillId="0" borderId="3" xfId="0" applyNumberFormat="1" applyFont="1" applyBorder="1" applyAlignment="1">
      <alignment horizontal="right"/>
    </xf>
    <xf numFmtId="0" fontId="80" fillId="0" borderId="13" xfId="0" applyFont="1" applyBorder="1" applyAlignment="1">
      <alignment horizontal="center" vertical="center"/>
    </xf>
    <xf numFmtId="0" fontId="85" fillId="0" borderId="31" xfId="0" applyFont="1" applyBorder="1" applyAlignment="1">
      <alignment horizontal="center"/>
    </xf>
    <xf numFmtId="0" fontId="85" fillId="0" borderId="0" xfId="0" applyFont="1" applyAlignment="1">
      <alignment horizontal="center"/>
    </xf>
    <xf numFmtId="0" fontId="85" fillId="6" borderId="3" xfId="0" applyFont="1" applyFill="1" applyBorder="1" applyAlignment="1">
      <alignment horizontal="center"/>
    </xf>
    <xf numFmtId="44" fontId="85" fillId="4" borderId="3" xfId="1" applyFont="1" applyFill="1" applyBorder="1" applyAlignment="1">
      <alignment horizontal="center"/>
    </xf>
    <xf numFmtId="0" fontId="85" fillId="0" borderId="13" xfId="0" applyFont="1" applyBorder="1" applyAlignment="1">
      <alignment horizontal="center"/>
    </xf>
    <xf numFmtId="0" fontId="82" fillId="0" borderId="10" xfId="17" applyFont="1" applyBorder="1" applyAlignment="1">
      <alignment horizontal="center" vertical="center" wrapText="1"/>
    </xf>
    <xf numFmtId="0" fontId="82" fillId="0" borderId="0" xfId="17" applyFont="1" applyAlignment="1">
      <alignment horizontal="center" vertical="center"/>
    </xf>
    <xf numFmtId="2" fontId="82" fillId="0" borderId="0" xfId="17" applyNumberFormat="1" applyFont="1" applyAlignment="1">
      <alignment horizontal="center" vertical="center"/>
    </xf>
    <xf numFmtId="164" fontId="22" fillId="0" borderId="0" xfId="0" applyNumberFormat="1" applyFont="1"/>
    <xf numFmtId="181" fontId="22" fillId="0" borderId="0" xfId="0" applyNumberFormat="1" applyFont="1"/>
    <xf numFmtId="180" fontId="82" fillId="0" borderId="3" xfId="2" applyNumberFormat="1" applyFont="1" applyBorder="1" applyAlignment="1">
      <alignment horizontal="center" vertical="center"/>
    </xf>
    <xf numFmtId="10" fontId="82" fillId="0" borderId="0" xfId="2" applyNumberFormat="1" applyFont="1"/>
    <xf numFmtId="2" fontId="22" fillId="0" borderId="0" xfId="0" applyNumberFormat="1" applyFont="1"/>
    <xf numFmtId="10" fontId="22" fillId="0" borderId="0" xfId="2" applyNumberFormat="1" applyFont="1"/>
    <xf numFmtId="180" fontId="85" fillId="0" borderId="0" xfId="2" applyNumberFormat="1" applyFont="1"/>
    <xf numFmtId="10" fontId="85" fillId="0" borderId="0" xfId="2" applyNumberFormat="1" applyFont="1"/>
    <xf numFmtId="2" fontId="85" fillId="0" borderId="0" xfId="0" applyNumberFormat="1" applyFont="1"/>
    <xf numFmtId="180" fontId="69" fillId="0" borderId="0" xfId="2" applyNumberFormat="1" applyFont="1"/>
    <xf numFmtId="10" fontId="69" fillId="0" borderId="0" xfId="2" applyNumberFormat="1" applyFont="1"/>
    <xf numFmtId="191" fontId="69" fillId="0" borderId="0" xfId="37" applyNumberFormat="1" applyFont="1"/>
    <xf numFmtId="1" fontId="69" fillId="0" borderId="0" xfId="37" applyNumberFormat="1" applyFont="1"/>
    <xf numFmtId="0" fontId="69" fillId="0" borderId="0" xfId="37" quotePrefix="1" applyFont="1"/>
    <xf numFmtId="0" fontId="16" fillId="0" borderId="3" xfId="0" applyFont="1" applyBorder="1" applyAlignment="1">
      <alignment vertical="center" wrapText="1"/>
    </xf>
    <xf numFmtId="179" fontId="38" fillId="0" borderId="3" xfId="42" applyNumberFormat="1" applyFont="1" applyBorder="1" applyAlignment="1">
      <alignment vertical="center"/>
    </xf>
    <xf numFmtId="195" fontId="38" fillId="0" borderId="90" xfId="42" applyNumberFormat="1" applyFont="1" applyBorder="1" applyAlignment="1">
      <alignment horizontal="center" vertical="center"/>
    </xf>
    <xf numFmtId="43" fontId="38" fillId="0" borderId="90" xfId="42" applyNumberFormat="1" applyFont="1" applyBorder="1" applyAlignment="1">
      <alignment horizontal="center" vertical="center"/>
    </xf>
    <xf numFmtId="198" fontId="38" fillId="0" borderId="90" xfId="42" applyNumberFormat="1" applyFont="1" applyBorder="1" applyAlignment="1">
      <alignment horizontal="center" vertical="center"/>
    </xf>
    <xf numFmtId="41" fontId="38" fillId="0" borderId="90" xfId="42" applyFont="1" applyBorder="1" applyAlignment="1">
      <alignment horizontal="center" vertical="center"/>
    </xf>
    <xf numFmtId="179" fontId="38" fillId="0" borderId="90" xfId="42" applyNumberFormat="1" applyFont="1" applyBorder="1" applyAlignment="1">
      <alignment horizontal="center" vertical="center" wrapText="1"/>
    </xf>
    <xf numFmtId="179" fontId="38" fillId="0" borderId="117" xfId="42" applyNumberFormat="1" applyFont="1" applyBorder="1" applyAlignment="1">
      <alignment vertical="center"/>
    </xf>
    <xf numFmtId="179" fontId="38" fillId="0" borderId="117" xfId="42" applyNumberFormat="1" applyFont="1" applyBorder="1" applyAlignment="1">
      <alignment horizontal="center" vertical="center"/>
    </xf>
    <xf numFmtId="0" fontId="27" fillId="0" borderId="4" xfId="50" applyFont="1" applyBorder="1" applyAlignment="1">
      <alignment horizontal="justify" vertical="center" wrapText="1"/>
    </xf>
    <xf numFmtId="0" fontId="38" fillId="4" borderId="3" xfId="0" applyFont="1" applyFill="1" applyBorder="1" applyAlignment="1">
      <alignment horizontal="center" vertical="center"/>
    </xf>
    <xf numFmtId="0" fontId="38" fillId="3" borderId="54" xfId="41" applyFont="1" applyFill="1" applyBorder="1" applyAlignment="1">
      <alignment horizontal="center" vertical="center"/>
    </xf>
    <xf numFmtId="179" fontId="38" fillId="0" borderId="3" xfId="41" applyNumberFormat="1" applyFont="1" applyBorder="1" applyAlignment="1">
      <alignment horizontal="center" vertical="center"/>
    </xf>
    <xf numFmtId="170" fontId="84" fillId="7" borderId="49" xfId="0" applyNumberFormat="1" applyFont="1" applyFill="1" applyBorder="1" applyAlignment="1">
      <alignment vertical="center"/>
    </xf>
    <xf numFmtId="44" fontId="38" fillId="0" borderId="0" xfId="0" applyNumberFormat="1" applyFont="1"/>
    <xf numFmtId="44" fontId="38" fillId="0" borderId="32" xfId="0" applyNumberFormat="1" applyFont="1" applyBorder="1" applyAlignment="1">
      <alignment vertical="center" wrapText="1"/>
    </xf>
    <xf numFmtId="44" fontId="41" fillId="5" borderId="56" xfId="4" applyNumberFormat="1" applyFont="1" applyFill="1" applyBorder="1" applyAlignment="1">
      <alignment horizontal="center" vertical="center"/>
    </xf>
    <xf numFmtId="44" fontId="41" fillId="16" borderId="114" xfId="1" applyFont="1" applyFill="1" applyBorder="1" applyAlignment="1">
      <alignment horizontal="center"/>
    </xf>
    <xf numFmtId="44" fontId="97" fillId="0" borderId="9" xfId="1" applyFont="1" applyFill="1" applyBorder="1" applyAlignment="1">
      <alignment vertical="center"/>
    </xf>
    <xf numFmtId="44" fontId="97" fillId="0" borderId="5" xfId="1" applyFont="1" applyFill="1" applyBorder="1" applyAlignment="1">
      <alignment vertical="center"/>
    </xf>
    <xf numFmtId="44" fontId="97" fillId="0" borderId="21" xfId="1" applyFont="1" applyFill="1" applyBorder="1" applyAlignment="1">
      <alignment vertical="center"/>
    </xf>
    <xf numFmtId="44" fontId="38" fillId="4" borderId="14" xfId="0" applyNumberFormat="1" applyFont="1" applyFill="1" applyBorder="1" applyAlignment="1">
      <alignment vertical="center"/>
    </xf>
    <xf numFmtId="44" fontId="41" fillId="16" borderId="72" xfId="1" applyFont="1" applyFill="1" applyBorder="1" applyAlignment="1">
      <alignment horizontal="center"/>
    </xf>
    <xf numFmtId="44" fontId="39" fillId="16" borderId="12" xfId="1" applyFont="1" applyFill="1" applyBorder="1" applyAlignment="1">
      <alignment vertical="center"/>
    </xf>
    <xf numFmtId="44" fontId="39" fillId="16" borderId="114" xfId="1" applyFont="1" applyFill="1" applyBorder="1"/>
    <xf numFmtId="44" fontId="41" fillId="16" borderId="56" xfId="1" applyFont="1" applyFill="1" applyBorder="1" applyAlignment="1">
      <alignment horizontal="center"/>
    </xf>
    <xf numFmtId="44" fontId="38" fillId="0" borderId="14" xfId="1" applyFont="1" applyFill="1" applyBorder="1" applyAlignment="1">
      <alignment vertical="center"/>
    </xf>
    <xf numFmtId="44" fontId="38" fillId="0" borderId="59" xfId="1" applyFont="1" applyFill="1" applyBorder="1" applyAlignment="1">
      <alignment vertical="center"/>
    </xf>
    <xf numFmtId="44" fontId="39" fillId="17" borderId="23" xfId="0" applyNumberFormat="1" applyFont="1" applyFill="1" applyBorder="1" applyAlignment="1">
      <alignment vertical="center"/>
    </xf>
    <xf numFmtId="44" fontId="38" fillId="0" borderId="11" xfId="1" applyFont="1" applyFill="1" applyBorder="1" applyAlignment="1">
      <alignment vertical="center"/>
    </xf>
    <xf numFmtId="44" fontId="38" fillId="0" borderId="31" xfId="0" applyNumberFormat="1" applyFont="1" applyBorder="1"/>
    <xf numFmtId="44" fontId="39" fillId="0" borderId="26" xfId="0" applyNumberFormat="1" applyFont="1" applyBorder="1"/>
    <xf numFmtId="44" fontId="39" fillId="0" borderId="14" xfId="0" applyNumberFormat="1" applyFont="1" applyBorder="1"/>
    <xf numFmtId="44" fontId="39" fillId="0" borderId="56" xfId="0" applyNumberFormat="1" applyFont="1" applyBorder="1"/>
    <xf numFmtId="44" fontId="39" fillId="0" borderId="56" xfId="0" applyNumberFormat="1" applyFont="1" applyBorder="1" applyAlignment="1">
      <alignment vertical="center"/>
    </xf>
    <xf numFmtId="44" fontId="38" fillId="0" borderId="11" xfId="0" applyNumberFormat="1" applyFont="1" applyBorder="1"/>
    <xf numFmtId="44" fontId="39" fillId="0" borderId="32" xfId="0" applyNumberFormat="1" applyFont="1" applyBorder="1"/>
    <xf numFmtId="44" fontId="39" fillId="0" borderId="11" xfId="0" applyNumberFormat="1" applyFont="1" applyBorder="1"/>
    <xf numFmtId="44" fontId="39" fillId="0" borderId="0" xfId="0" applyNumberFormat="1" applyFont="1" applyAlignment="1">
      <alignment vertical="center"/>
    </xf>
    <xf numFmtId="44" fontId="38" fillId="0" borderId="14" xfId="6" applyNumberFormat="1" applyFont="1" applyBorder="1" applyAlignment="1">
      <alignment vertical="center"/>
    </xf>
    <xf numFmtId="0" fontId="38" fillId="0" borderId="42" xfId="0" applyFont="1" applyBorder="1" applyAlignment="1">
      <alignment horizontal="justify" vertical="center" wrapText="1"/>
    </xf>
    <xf numFmtId="0" fontId="43" fillId="0" borderId="6" xfId="0" applyFont="1" applyBorder="1" applyAlignment="1">
      <alignment horizontal="center" vertical="center"/>
    </xf>
    <xf numFmtId="0" fontId="38" fillId="0" borderId="20" xfId="0" applyFont="1" applyBorder="1" applyAlignment="1">
      <alignment horizontal="justify" vertical="center"/>
    </xf>
    <xf numFmtId="14" fontId="40" fillId="0" borderId="32" xfId="9" applyNumberFormat="1" applyFont="1" applyBorder="1" applyAlignment="1">
      <alignment vertical="center" wrapText="1"/>
    </xf>
    <xf numFmtId="0" fontId="43" fillId="0" borderId="27" xfId="0" applyFont="1" applyBorder="1" applyAlignment="1">
      <alignment horizontal="center" vertical="center"/>
    </xf>
    <xf numFmtId="0" fontId="43" fillId="0" borderId="41" xfId="0" applyFont="1" applyBorder="1" applyAlignment="1">
      <alignment horizontal="center" vertical="center"/>
    </xf>
    <xf numFmtId="0" fontId="38" fillId="0" borderId="7" xfId="0" applyFont="1" applyBorder="1" applyAlignment="1">
      <alignment horizontal="justify" vertical="center"/>
    </xf>
    <xf numFmtId="0" fontId="43" fillId="0" borderId="4" xfId="0" quotePrefix="1" applyFont="1" applyBorder="1" applyAlignment="1">
      <alignment horizontal="justify" vertical="center" wrapText="1"/>
    </xf>
    <xf numFmtId="0" fontId="38" fillId="0" borderId="4" xfId="0" applyFont="1" applyBorder="1" applyAlignment="1">
      <alignment horizontal="justify" vertical="center"/>
    </xf>
    <xf numFmtId="0" fontId="43" fillId="0" borderId="4" xfId="7" quotePrefix="1" applyFont="1" applyBorder="1" applyAlignment="1">
      <alignment horizontal="justify" vertical="center" wrapText="1"/>
    </xf>
    <xf numFmtId="0" fontId="43" fillId="0" borderId="6" xfId="7" quotePrefix="1" applyFont="1" applyBorder="1" applyAlignment="1">
      <alignment horizontal="justify" vertical="center" wrapText="1"/>
    </xf>
    <xf numFmtId="191" fontId="43" fillId="0" borderId="36" xfId="0" applyNumberFormat="1" applyFont="1" applyBorder="1" applyAlignment="1">
      <alignment horizontal="center" vertical="center"/>
    </xf>
    <xf numFmtId="0" fontId="43" fillId="4" borderId="53" xfId="0" applyFont="1" applyFill="1" applyBorder="1" applyAlignment="1">
      <alignment horizontal="center" vertical="center"/>
    </xf>
    <xf numFmtId="0" fontId="43" fillId="4" borderId="38" xfId="0" applyFont="1" applyFill="1" applyBorder="1" applyAlignment="1">
      <alignment horizontal="center" vertical="center"/>
    </xf>
    <xf numFmtId="0" fontId="43" fillId="0" borderId="38" xfId="0" applyFont="1" applyBorder="1" applyAlignment="1">
      <alignment horizontal="center" vertical="center"/>
    </xf>
    <xf numFmtId="2" fontId="97" fillId="4" borderId="3" xfId="0" applyNumberFormat="1" applyFont="1" applyFill="1" applyBorder="1" applyAlignment="1">
      <alignment horizontal="center" vertical="center"/>
    </xf>
    <xf numFmtId="0" fontId="38" fillId="4" borderId="4" xfId="0" applyFont="1" applyFill="1" applyBorder="1" applyAlignment="1">
      <alignment horizontal="justify"/>
    </xf>
    <xf numFmtId="0" fontId="38" fillId="0" borderId="6" xfId="0" applyFont="1" applyBorder="1" applyAlignment="1">
      <alignment horizontal="justify" vertical="center" wrapText="1"/>
    </xf>
    <xf numFmtId="0" fontId="38" fillId="0" borderId="7" xfId="0" applyFont="1" applyBorder="1" applyAlignment="1">
      <alignment horizontal="left" vertical="center" wrapText="1"/>
    </xf>
    <xf numFmtId="0" fontId="43" fillId="0" borderId="6" xfId="4" applyFont="1" applyBorder="1" applyAlignment="1">
      <alignment horizontal="left" vertical="center" wrapText="1"/>
    </xf>
    <xf numFmtId="0" fontId="38" fillId="0" borderId="7" xfId="0" applyFont="1" applyBorder="1" applyAlignment="1">
      <alignment horizontal="justify"/>
    </xf>
    <xf numFmtId="0" fontId="38" fillId="0" borderId="4" xfId="0" applyFont="1" applyBorder="1" applyAlignment="1">
      <alignment horizontal="justify"/>
    </xf>
    <xf numFmtId="0" fontId="38" fillId="0" borderId="6" xfId="0" applyFont="1" applyBorder="1" applyAlignment="1">
      <alignment horizontal="justify" vertical="center"/>
    </xf>
    <xf numFmtId="44" fontId="97" fillId="0" borderId="23" xfId="1" applyFont="1" applyFill="1" applyBorder="1" applyAlignment="1">
      <alignment vertical="center"/>
    </xf>
    <xf numFmtId="44" fontId="39" fillId="16" borderId="11" xfId="1" applyFont="1" applyFill="1" applyBorder="1" applyAlignment="1">
      <alignment vertical="center"/>
    </xf>
    <xf numFmtId="0" fontId="43" fillId="4" borderId="51" xfId="0" applyFont="1" applyFill="1" applyBorder="1" applyAlignment="1">
      <alignment horizontal="center" vertical="center"/>
    </xf>
    <xf numFmtId="44" fontId="40" fillId="0" borderId="31" xfId="4" applyNumberFormat="1" applyFont="1" applyBorder="1" applyAlignment="1">
      <alignment vertical="center" wrapText="1"/>
    </xf>
    <xf numFmtId="44" fontId="38" fillId="4" borderId="13" xfId="10" applyNumberFormat="1" applyFont="1" applyFill="1" applyBorder="1" applyAlignment="1">
      <alignment vertical="center"/>
    </xf>
    <xf numFmtId="44" fontId="38" fillId="0" borderId="86" xfId="10" applyNumberFormat="1" applyFont="1" applyFill="1" applyBorder="1" applyAlignment="1">
      <alignment vertical="center"/>
    </xf>
    <xf numFmtId="44" fontId="38" fillId="0" borderId="58" xfId="0" applyNumberFormat="1" applyFont="1" applyBorder="1" applyAlignment="1">
      <alignment vertical="center"/>
    </xf>
    <xf numFmtId="44" fontId="38" fillId="0" borderId="0" xfId="0" applyNumberFormat="1" applyFont="1" applyAlignment="1">
      <alignment vertical="center"/>
    </xf>
    <xf numFmtId="44" fontId="38" fillId="0" borderId="31" xfId="2" applyNumberFormat="1" applyFont="1" applyBorder="1" applyAlignment="1">
      <alignment horizontal="center"/>
    </xf>
    <xf numFmtId="44" fontId="39" fillId="0" borderId="13" xfId="0" applyNumberFormat="1" applyFont="1" applyBorder="1" applyAlignment="1">
      <alignment horizontal="center"/>
    </xf>
    <xf numFmtId="44" fontId="39" fillId="0" borderId="0" xfId="0" applyNumberFormat="1" applyFont="1" applyAlignment="1">
      <alignment horizontal="center"/>
    </xf>
    <xf numFmtId="44" fontId="39" fillId="0" borderId="13" xfId="0" applyNumberFormat="1" applyFont="1" applyBorder="1" applyAlignment="1">
      <alignment horizontal="left"/>
    </xf>
    <xf numFmtId="44" fontId="39" fillId="0" borderId="0" xfId="0" applyNumberFormat="1" applyFont="1" applyAlignment="1">
      <alignment horizontal="center" vertical="center"/>
    </xf>
    <xf numFmtId="44" fontId="38" fillId="0" borderId="13" xfId="6" applyNumberFormat="1" applyFont="1" applyBorder="1" applyAlignment="1">
      <alignment vertical="center"/>
    </xf>
    <xf numFmtId="44" fontId="69" fillId="0" borderId="0" xfId="1" applyFont="1"/>
    <xf numFmtId="166" fontId="27" fillId="0" borderId="0" xfId="7" applyNumberFormat="1"/>
    <xf numFmtId="10" fontId="60" fillId="4" borderId="48" xfId="29" applyNumberFormat="1" applyFont="1" applyFill="1" applyBorder="1" applyAlignment="1" applyProtection="1">
      <alignment horizontal="center" vertical="center"/>
    </xf>
    <xf numFmtId="10" fontId="60" fillId="4" borderId="48" xfId="2" applyNumberFormat="1" applyFont="1" applyFill="1" applyBorder="1" applyAlignment="1" applyProtection="1">
      <alignment horizontal="center" vertical="center"/>
    </xf>
    <xf numFmtId="180" fontId="22" fillId="0" borderId="0" xfId="2" applyNumberFormat="1" applyFont="1"/>
    <xf numFmtId="44" fontId="22" fillId="0" borderId="0" xfId="1" applyFont="1" applyFill="1" applyBorder="1"/>
    <xf numFmtId="201" fontId="22" fillId="0" borderId="0" xfId="2" applyNumberFormat="1" applyFont="1"/>
    <xf numFmtId="9" fontId="39" fillId="0" borderId="32" xfId="2" applyFont="1" applyBorder="1" applyAlignment="1">
      <alignment horizontal="center" vertical="center"/>
    </xf>
    <xf numFmtId="9" fontId="39" fillId="0" borderId="32" xfId="0" applyNumberFormat="1" applyFont="1" applyBorder="1" applyAlignment="1">
      <alignment horizontal="center" vertical="center"/>
    </xf>
    <xf numFmtId="4" fontId="105" fillId="4" borderId="8" xfId="16" applyNumberFormat="1" applyFont="1" applyFill="1" applyBorder="1" applyAlignment="1">
      <alignment horizontal="center" vertical="center"/>
    </xf>
    <xf numFmtId="0" fontId="39" fillId="0" borderId="31" xfId="0" applyFont="1" applyBorder="1" applyAlignment="1">
      <alignment horizontal="center" vertical="center" wrapText="1"/>
    </xf>
    <xf numFmtId="0" fontId="40" fillId="0" borderId="15" xfId="4" applyFont="1" applyBorder="1" applyAlignment="1">
      <alignment horizontal="center" vertical="center"/>
    </xf>
    <xf numFmtId="0" fontId="40" fillId="0" borderId="46" xfId="4" applyFont="1" applyBorder="1" applyAlignment="1">
      <alignment horizontal="center" vertical="center"/>
    </xf>
    <xf numFmtId="0" fontId="40" fillId="0" borderId="12" xfId="4" applyFont="1" applyBorder="1" applyAlignment="1">
      <alignment horizontal="center" vertical="center"/>
    </xf>
    <xf numFmtId="0" fontId="40" fillId="0" borderId="22" xfId="4" applyFont="1" applyBorder="1" applyAlignment="1">
      <alignment horizontal="center" vertical="center"/>
    </xf>
    <xf numFmtId="0" fontId="40" fillId="0" borderId="30" xfId="4" applyFont="1" applyBorder="1" applyAlignment="1">
      <alignment horizontal="center" vertical="center"/>
    </xf>
    <xf numFmtId="0" fontId="40" fillId="0" borderId="23" xfId="4" applyFont="1" applyBorder="1" applyAlignment="1">
      <alignment horizontal="center" vertical="center"/>
    </xf>
    <xf numFmtId="0" fontId="40" fillId="0" borderId="0" xfId="4" applyFont="1" applyAlignment="1">
      <alignment horizontal="justify" vertical="center" wrapText="1"/>
    </xf>
    <xf numFmtId="0" fontId="40" fillId="0" borderId="11" xfId="4" applyFont="1" applyBorder="1" applyAlignment="1">
      <alignment horizontal="justify" vertical="center" wrapText="1"/>
    </xf>
    <xf numFmtId="0" fontId="40" fillId="0" borderId="31" xfId="4" applyFont="1" applyBorder="1" applyAlignment="1">
      <alignment horizontal="left" vertical="center" wrapText="1"/>
    </xf>
    <xf numFmtId="178" fontId="38" fillId="0" borderId="0" xfId="4" applyNumberFormat="1" applyFont="1" applyAlignment="1">
      <alignment horizontal="left" vertical="center"/>
    </xf>
    <xf numFmtId="0" fontId="39" fillId="0" borderId="16" xfId="0" applyFont="1" applyBorder="1" applyAlignment="1">
      <alignment horizontal="center"/>
    </xf>
    <xf numFmtId="0" fontId="39" fillId="0" borderId="13" xfId="0" applyFont="1" applyBorder="1" applyAlignment="1">
      <alignment horizontal="center"/>
    </xf>
    <xf numFmtId="0" fontId="39" fillId="0" borderId="85" xfId="0" applyFont="1" applyBorder="1" applyAlignment="1">
      <alignment horizontal="center"/>
    </xf>
    <xf numFmtId="0" fontId="41" fillId="16" borderId="24" xfId="4" applyFont="1" applyFill="1" applyBorder="1" applyAlignment="1">
      <alignment horizontal="center" vertical="center"/>
    </xf>
    <xf numFmtId="0" fontId="41" fillId="16" borderId="31" xfId="4" applyFont="1" applyFill="1" applyBorder="1" applyAlignment="1">
      <alignment horizontal="center" vertical="center"/>
    </xf>
    <xf numFmtId="0" fontId="41" fillId="16" borderId="32" xfId="4" applyFont="1" applyFill="1" applyBorder="1" applyAlignment="1">
      <alignment horizontal="center" vertical="center"/>
    </xf>
    <xf numFmtId="0" fontId="39" fillId="17" borderId="24" xfId="0" applyFont="1" applyFill="1" applyBorder="1" applyAlignment="1">
      <alignment horizontal="center" vertical="center"/>
    </xf>
    <xf numFmtId="0" fontId="39" fillId="17" borderId="31" xfId="0" applyFont="1" applyFill="1" applyBorder="1" applyAlignment="1">
      <alignment horizontal="center" vertical="center"/>
    </xf>
    <xf numFmtId="0" fontId="39" fillId="17" borderId="57" xfId="0" applyFont="1" applyFill="1" applyBorder="1" applyAlignment="1">
      <alignment horizontal="center" vertical="center"/>
    </xf>
    <xf numFmtId="0" fontId="39" fillId="0" borderId="24" xfId="0" applyFont="1" applyBorder="1" applyAlignment="1">
      <alignment horizontal="center" vertical="center"/>
    </xf>
    <xf numFmtId="0" fontId="39" fillId="0" borderId="31" xfId="0" applyFont="1" applyBorder="1" applyAlignment="1">
      <alignment horizontal="center" vertical="center"/>
    </xf>
    <xf numFmtId="0" fontId="39" fillId="0" borderId="32" xfId="0" applyFont="1" applyBorder="1" applyAlignment="1">
      <alignment horizontal="center" vertical="center"/>
    </xf>
    <xf numFmtId="0" fontId="38" fillId="0" borderId="31" xfId="0" applyFont="1" applyBorder="1" applyAlignment="1">
      <alignment horizontal="center"/>
    </xf>
    <xf numFmtId="0" fontId="38" fillId="0" borderId="32" xfId="0" applyFont="1" applyBorder="1" applyAlignment="1">
      <alignment horizontal="center"/>
    </xf>
    <xf numFmtId="0" fontId="39" fillId="0" borderId="31" xfId="0" applyFont="1" applyBorder="1" applyAlignment="1">
      <alignment horizontal="center"/>
    </xf>
    <xf numFmtId="0" fontId="39" fillId="0" borderId="32" xfId="0" applyFont="1" applyBorder="1" applyAlignment="1">
      <alignment horizontal="center"/>
    </xf>
    <xf numFmtId="0" fontId="39" fillId="0" borderId="24" xfId="0" applyFont="1" applyBorder="1" applyAlignment="1">
      <alignment horizontal="center"/>
    </xf>
    <xf numFmtId="0" fontId="41" fillId="16" borderId="46" xfId="4" applyFont="1" applyFill="1" applyBorder="1" applyAlignment="1">
      <alignment horizontal="center" vertical="center"/>
    </xf>
    <xf numFmtId="0" fontId="39" fillId="0" borderId="57" xfId="0" applyFont="1" applyBorder="1" applyAlignment="1">
      <alignment horizontal="center" vertical="center"/>
    </xf>
    <xf numFmtId="0" fontId="39" fillId="0" borderId="3" xfId="0" applyFont="1" applyBorder="1" applyAlignment="1">
      <alignment horizontal="center" vertical="center"/>
    </xf>
    <xf numFmtId="179" fontId="38" fillId="0" borderId="80" xfId="42" applyNumberFormat="1" applyFont="1" applyBorder="1" applyAlignment="1">
      <alignment horizontal="center" vertical="center"/>
    </xf>
    <xf numFmtId="179" fontId="38" fillId="0" borderId="90" xfId="42" applyNumberFormat="1" applyFont="1" applyBorder="1" applyAlignment="1">
      <alignment horizontal="center" vertical="center"/>
    </xf>
    <xf numFmtId="179" fontId="38" fillId="0" borderId="39" xfId="42" applyNumberFormat="1" applyFont="1" applyBorder="1" applyAlignment="1">
      <alignment horizontal="center" vertical="center"/>
    </xf>
    <xf numFmtId="179" fontId="38" fillId="0" borderId="79" xfId="42" applyNumberFormat="1" applyFont="1" applyBorder="1" applyAlignment="1">
      <alignment horizontal="center" vertical="center"/>
    </xf>
    <xf numFmtId="0" fontId="38" fillId="0" borderId="38" xfId="41" applyFont="1" applyBorder="1" applyAlignment="1">
      <alignment horizontal="left" vertical="center"/>
    </xf>
    <xf numFmtId="0" fontId="38" fillId="0" borderId="39" xfId="41" applyFont="1" applyBorder="1" applyAlignment="1">
      <alignment horizontal="left" vertical="center"/>
    </xf>
    <xf numFmtId="0" fontId="38" fillId="0" borderId="79" xfId="41" applyFont="1" applyBorder="1" applyAlignment="1">
      <alignment horizontal="left" vertical="center"/>
    </xf>
    <xf numFmtId="179" fontId="38" fillId="0" borderId="80" xfId="42" applyNumberFormat="1" applyFont="1" applyFill="1" applyBorder="1" applyAlignment="1">
      <alignment horizontal="center" vertical="center"/>
    </xf>
    <xf numFmtId="179" fontId="38" fillId="0" borderId="90" xfId="42" applyNumberFormat="1" applyFont="1" applyFill="1" applyBorder="1" applyAlignment="1">
      <alignment horizontal="center" vertical="center"/>
    </xf>
    <xf numFmtId="179" fontId="38" fillId="0" borderId="39" xfId="42" applyNumberFormat="1" applyFont="1" applyFill="1" applyBorder="1" applyAlignment="1">
      <alignment horizontal="center" vertical="center"/>
    </xf>
    <xf numFmtId="179" fontId="38" fillId="0" borderId="79" xfId="42" applyNumberFormat="1" applyFont="1" applyFill="1" applyBorder="1" applyAlignment="1">
      <alignment horizontal="center" vertical="center"/>
    </xf>
    <xf numFmtId="0" fontId="39" fillId="0" borderId="36" xfId="41" applyFont="1" applyBorder="1" applyAlignment="1">
      <alignment horizontal="center" vertical="center"/>
    </xf>
    <xf numFmtId="0" fontId="39" fillId="0" borderId="39" xfId="41" applyFont="1" applyBorder="1" applyAlignment="1">
      <alignment horizontal="center" vertical="center"/>
    </xf>
    <xf numFmtId="0" fontId="39" fillId="3" borderId="3" xfId="41" applyFont="1" applyFill="1" applyBorder="1" applyAlignment="1">
      <alignment horizontal="center" vertical="center"/>
    </xf>
    <xf numFmtId="0" fontId="39" fillId="0" borderId="53" xfId="41" applyFont="1" applyBorder="1" applyAlignment="1">
      <alignment horizontal="left" vertical="center"/>
    </xf>
    <xf numFmtId="0" fontId="39" fillId="0" borderId="54" xfId="41" applyFont="1" applyBorder="1" applyAlignment="1">
      <alignment horizontal="left" vertical="center"/>
    </xf>
    <xf numFmtId="0" fontId="39" fillId="3" borderId="78" xfId="41" applyFont="1" applyFill="1" applyBorder="1" applyAlignment="1">
      <alignment horizontal="center" vertical="center"/>
    </xf>
    <xf numFmtId="0" fontId="39" fillId="3" borderId="54" xfId="41" applyFont="1" applyFill="1" applyBorder="1" applyAlignment="1">
      <alignment horizontal="center" vertical="center"/>
    </xf>
    <xf numFmtId="0" fontId="39" fillId="3" borderId="76" xfId="41" applyFont="1" applyFill="1" applyBorder="1" applyAlignment="1">
      <alignment horizontal="center" vertical="center"/>
    </xf>
    <xf numFmtId="0" fontId="38" fillId="3" borderId="54" xfId="41" applyFont="1" applyFill="1" applyBorder="1" applyAlignment="1">
      <alignment horizontal="center" vertical="center"/>
    </xf>
    <xf numFmtId="0" fontId="38" fillId="0" borderId="3" xfId="41" applyFont="1" applyBorder="1" applyAlignment="1">
      <alignment horizontal="left" vertical="top" wrapText="1"/>
    </xf>
    <xf numFmtId="0" fontId="39" fillId="0" borderId="3" xfId="41" applyFont="1" applyBorder="1" applyAlignment="1">
      <alignment horizontal="center" vertical="center"/>
    </xf>
    <xf numFmtId="0" fontId="39" fillId="0" borderId="53" xfId="41" applyFont="1" applyBorder="1" applyAlignment="1">
      <alignment horizontal="center" vertical="center"/>
    </xf>
    <xf numFmtId="0" fontId="39" fillId="0" borderId="54" xfId="41" applyFont="1" applyBorder="1" applyAlignment="1">
      <alignment horizontal="center" vertical="center"/>
    </xf>
    <xf numFmtId="0" fontId="39" fillId="0" borderId="76" xfId="41" applyFont="1" applyBorder="1" applyAlignment="1">
      <alignment horizontal="center" vertical="center"/>
    </xf>
    <xf numFmtId="0" fontId="39" fillId="0" borderId="10" xfId="41" applyFont="1" applyBorder="1" applyAlignment="1">
      <alignment horizontal="center" vertical="center"/>
    </xf>
    <xf numFmtId="0" fontId="39" fillId="0" borderId="0" xfId="41" applyFont="1" applyAlignment="1">
      <alignment horizontal="center" vertical="center"/>
    </xf>
    <xf numFmtId="0" fontId="39" fillId="0" borderId="58" xfId="41" applyFont="1" applyBorder="1" applyAlignment="1">
      <alignment horizontal="center" vertical="center"/>
    </xf>
    <xf numFmtId="0" fontId="39" fillId="3" borderId="78" xfId="41" applyFont="1" applyFill="1" applyBorder="1" applyAlignment="1">
      <alignment horizontal="center" vertical="center" wrapText="1"/>
    </xf>
    <xf numFmtId="0" fontId="39" fillId="3" borderId="54" xfId="41" applyFont="1" applyFill="1" applyBorder="1" applyAlignment="1">
      <alignment horizontal="center" vertical="center" wrapText="1"/>
    </xf>
    <xf numFmtId="0" fontId="39" fillId="3" borderId="76" xfId="41" applyFont="1" applyFill="1" applyBorder="1" applyAlignment="1">
      <alignment horizontal="center" vertical="center" wrapText="1"/>
    </xf>
    <xf numFmtId="0" fontId="39" fillId="3" borderId="68" xfId="41" applyFont="1" applyFill="1" applyBorder="1" applyAlignment="1">
      <alignment horizontal="center" vertical="center" wrapText="1"/>
    </xf>
    <xf numFmtId="0" fontId="39" fillId="3" borderId="60" xfId="41" applyFont="1" applyFill="1" applyBorder="1" applyAlignment="1">
      <alignment horizontal="center" vertical="center" wrapText="1"/>
    </xf>
    <xf numFmtId="0" fontId="39" fillId="3" borderId="34" xfId="41" applyFont="1" applyFill="1" applyBorder="1" applyAlignment="1">
      <alignment horizontal="center" vertical="center" wrapText="1"/>
    </xf>
    <xf numFmtId="0" fontId="39" fillId="19" borderId="78" xfId="41" applyFont="1" applyFill="1" applyBorder="1" applyAlignment="1">
      <alignment horizontal="center" vertical="center" wrapText="1"/>
    </xf>
    <xf numFmtId="0" fontId="39" fillId="19" borderId="54" xfId="41" applyFont="1" applyFill="1" applyBorder="1" applyAlignment="1">
      <alignment horizontal="center" vertical="center" wrapText="1"/>
    </xf>
    <xf numFmtId="0" fontId="39" fillId="19" borderId="76" xfId="41" applyFont="1" applyFill="1" applyBorder="1" applyAlignment="1">
      <alignment horizontal="center" vertical="center" wrapText="1"/>
    </xf>
    <xf numFmtId="0" fontId="39" fillId="19" borderId="68" xfId="41" applyFont="1" applyFill="1" applyBorder="1" applyAlignment="1">
      <alignment horizontal="center" vertical="center" wrapText="1"/>
    </xf>
    <xf numFmtId="0" fontId="39" fillId="19" borderId="60" xfId="41" applyFont="1" applyFill="1" applyBorder="1" applyAlignment="1">
      <alignment horizontal="center" vertical="center" wrapText="1"/>
    </xf>
    <xf numFmtId="0" fontId="39" fillId="19" borderId="34" xfId="41" applyFont="1" applyFill="1" applyBorder="1" applyAlignment="1">
      <alignment horizontal="center" vertical="center" wrapText="1"/>
    </xf>
    <xf numFmtId="0" fontId="39" fillId="0" borderId="78" xfId="41" applyFont="1" applyBorder="1" applyAlignment="1">
      <alignment horizontal="left" vertical="center" wrapText="1"/>
    </xf>
    <xf numFmtId="0" fontId="39" fillId="0" borderId="54" xfId="41" applyFont="1" applyBorder="1" applyAlignment="1">
      <alignment horizontal="left" vertical="center" wrapText="1"/>
    </xf>
    <xf numFmtId="0" fontId="39" fillId="0" borderId="68" xfId="41" applyFont="1" applyBorder="1" applyAlignment="1">
      <alignment horizontal="left" vertical="center" wrapText="1"/>
    </xf>
    <xf numFmtId="0" fontId="39" fillId="0" borderId="60" xfId="41" applyFont="1" applyBorder="1" applyAlignment="1">
      <alignment horizontal="left" vertical="center" wrapText="1"/>
    </xf>
    <xf numFmtId="0" fontId="39" fillId="3" borderId="67" xfId="41" applyFont="1" applyFill="1" applyBorder="1" applyAlignment="1">
      <alignment horizontal="center" vertical="center"/>
    </xf>
    <xf numFmtId="0" fontId="39" fillId="3" borderId="0" xfId="41" applyFont="1" applyFill="1" applyAlignment="1">
      <alignment horizontal="center" vertical="center"/>
    </xf>
    <xf numFmtId="0" fontId="39" fillId="3" borderId="58" xfId="41" applyFont="1" applyFill="1" applyBorder="1" applyAlignment="1">
      <alignment horizontal="center" vertical="center"/>
    </xf>
    <xf numFmtId="0" fontId="39" fillId="3" borderId="68" xfId="41" applyFont="1" applyFill="1" applyBorder="1" applyAlignment="1">
      <alignment horizontal="center" vertical="center"/>
    </xf>
    <xf numFmtId="0" fontId="39" fillId="3" borderId="60" xfId="41" applyFont="1" applyFill="1" applyBorder="1" applyAlignment="1">
      <alignment horizontal="center" vertical="center"/>
    </xf>
    <xf numFmtId="0" fontId="39" fillId="3" borderId="34" xfId="41" applyFont="1" applyFill="1" applyBorder="1" applyAlignment="1">
      <alignment horizontal="center" vertical="center"/>
    </xf>
    <xf numFmtId="0" fontId="39" fillId="3" borderId="48" xfId="41" applyFont="1" applyFill="1" applyBorder="1" applyAlignment="1">
      <alignment horizontal="center" vertical="center"/>
    </xf>
    <xf numFmtId="0" fontId="39" fillId="3" borderId="38" xfId="41" applyFont="1" applyFill="1" applyBorder="1" applyAlignment="1">
      <alignment horizontal="center" vertical="center"/>
    </xf>
    <xf numFmtId="0" fontId="39" fillId="3" borderId="39" xfId="41" applyFont="1" applyFill="1" applyBorder="1" applyAlignment="1">
      <alignment horizontal="center" vertical="center"/>
    </xf>
    <xf numFmtId="0" fontId="39" fillId="3" borderId="37" xfId="41" applyFont="1" applyFill="1" applyBorder="1" applyAlignment="1">
      <alignment horizontal="center" vertical="center"/>
    </xf>
    <xf numFmtId="0" fontId="38" fillId="3" borderId="39" xfId="41" applyFont="1" applyFill="1" applyBorder="1" applyAlignment="1">
      <alignment horizontal="center" vertical="center"/>
    </xf>
    <xf numFmtId="0" fontId="99" fillId="0" borderId="38" xfId="131" applyFont="1" applyBorder="1" applyAlignment="1">
      <alignment horizontal="center" vertical="center"/>
    </xf>
    <xf numFmtId="0" fontId="99" fillId="0" borderId="39" xfId="131" applyFont="1" applyBorder="1" applyAlignment="1">
      <alignment horizontal="center" vertical="center"/>
    </xf>
    <xf numFmtId="0" fontId="99" fillId="0" borderId="37" xfId="131" applyFont="1" applyBorder="1" applyAlignment="1">
      <alignment horizontal="center" vertical="center"/>
    </xf>
    <xf numFmtId="0" fontId="39" fillId="0" borderId="82" xfId="41" applyFont="1" applyBorder="1" applyAlignment="1">
      <alignment horizontal="left" vertical="center"/>
    </xf>
    <xf numFmtId="0" fontId="39" fillId="0" borderId="80" xfId="41" applyFont="1" applyBorder="1" applyAlignment="1">
      <alignment horizontal="left" vertical="center"/>
    </xf>
    <xf numFmtId="0" fontId="39" fillId="3" borderId="44" xfId="41" applyFont="1" applyFill="1" applyBorder="1" applyAlignment="1">
      <alignment horizontal="center" vertical="center"/>
    </xf>
    <xf numFmtId="0" fontId="39" fillId="3" borderId="87" xfId="41" applyFont="1" applyFill="1" applyBorder="1" applyAlignment="1">
      <alignment horizontal="center" vertical="center"/>
    </xf>
    <xf numFmtId="0" fontId="38" fillId="0" borderId="83" xfId="41" applyFont="1" applyBorder="1" applyAlignment="1">
      <alignment horizontal="left" vertical="center"/>
    </xf>
    <xf numFmtId="0" fontId="38" fillId="0" borderId="84" xfId="41" applyFont="1" applyBorder="1" applyAlignment="1">
      <alignment horizontal="left" vertical="center"/>
    </xf>
    <xf numFmtId="0" fontId="38" fillId="0" borderId="10" xfId="41" applyFont="1" applyBorder="1" applyAlignment="1">
      <alignment horizontal="left" vertical="top" wrapText="1"/>
    </xf>
    <xf numFmtId="0" fontId="38" fillId="0" borderId="0" xfId="41" applyFont="1" applyAlignment="1">
      <alignment horizontal="left" vertical="top" wrapText="1"/>
    </xf>
    <xf numFmtId="0" fontId="38" fillId="0" borderId="58" xfId="41" applyFont="1" applyBorder="1" applyAlignment="1">
      <alignment horizontal="left" vertical="top" wrapText="1"/>
    </xf>
    <xf numFmtId="0" fontId="38" fillId="0" borderId="16" xfId="41" applyFont="1" applyBorder="1" applyAlignment="1">
      <alignment horizontal="left" vertical="top" wrapText="1"/>
    </xf>
    <xf numFmtId="0" fontId="38" fillId="0" borderId="13" xfId="41" applyFont="1" applyBorder="1" applyAlignment="1">
      <alignment horizontal="left" vertical="top" wrapText="1"/>
    </xf>
    <xf numFmtId="0" fontId="38" fillId="0" borderId="85" xfId="41" applyFont="1" applyBorder="1" applyAlignment="1">
      <alignment horizontal="left" vertical="top" wrapText="1"/>
    </xf>
    <xf numFmtId="0" fontId="39" fillId="0" borderId="78" xfId="41" applyFont="1" applyBorder="1" applyAlignment="1">
      <alignment horizontal="center" vertical="center"/>
    </xf>
    <xf numFmtId="0" fontId="39" fillId="0" borderId="67" xfId="41" applyFont="1" applyBorder="1" applyAlignment="1">
      <alignment horizontal="center" vertical="center"/>
    </xf>
    <xf numFmtId="0" fontId="39" fillId="0" borderId="86" xfId="41" applyFont="1" applyBorder="1" applyAlignment="1">
      <alignment horizontal="center" vertical="center"/>
    </xf>
    <xf numFmtId="0" fontId="39" fillId="0" borderId="13" xfId="41" applyFont="1" applyBorder="1" applyAlignment="1">
      <alignment horizontal="center" vertical="center"/>
    </xf>
    <xf numFmtId="0" fontId="39" fillId="0" borderId="85" xfId="41" applyFont="1" applyBorder="1" applyAlignment="1">
      <alignment horizontal="center" vertical="center"/>
    </xf>
    <xf numFmtId="0" fontId="39" fillId="0" borderId="79" xfId="41" applyFont="1" applyBorder="1" applyAlignment="1">
      <alignment horizontal="center" vertical="center"/>
    </xf>
    <xf numFmtId="0" fontId="39" fillId="0" borderId="33" xfId="41" applyFont="1" applyBorder="1" applyAlignment="1">
      <alignment horizontal="center" vertical="center"/>
    </xf>
    <xf numFmtId="0" fontId="39" fillId="0" borderId="60" xfId="41" applyFont="1" applyBorder="1" applyAlignment="1">
      <alignment horizontal="center" vertical="center"/>
    </xf>
    <xf numFmtId="0" fontId="39" fillId="0" borderId="34" xfId="41" applyFont="1" applyBorder="1" applyAlignment="1">
      <alignment horizontal="center" vertical="center"/>
    </xf>
    <xf numFmtId="0" fontId="39" fillId="0" borderId="78" xfId="41" applyFont="1" applyBorder="1" applyAlignment="1">
      <alignment horizontal="center" vertical="center" wrapText="1"/>
    </xf>
    <xf numFmtId="0" fontId="39" fillId="0" borderId="54" xfId="41" applyFont="1" applyBorder="1" applyAlignment="1">
      <alignment horizontal="center" vertical="center" wrapText="1"/>
    </xf>
    <xf numFmtId="0" fontId="39" fillId="0" borderId="76" xfId="41" applyFont="1" applyBorder="1" applyAlignment="1">
      <alignment horizontal="center" vertical="center" wrapText="1"/>
    </xf>
    <xf numFmtId="0" fontId="39" fillId="0" borderId="68" xfId="41" applyFont="1" applyBorder="1" applyAlignment="1">
      <alignment horizontal="center" vertical="center" wrapText="1"/>
    </xf>
    <xf numFmtId="0" fontId="39" fillId="0" borderId="60" xfId="41" applyFont="1" applyBorder="1" applyAlignment="1">
      <alignment horizontal="center" vertical="center" wrapText="1"/>
    </xf>
    <xf numFmtId="0" fontId="39" fillId="0" borderId="34" xfId="41" applyFont="1" applyBorder="1" applyAlignment="1">
      <alignment horizontal="center" vertical="center" wrapText="1"/>
    </xf>
    <xf numFmtId="0" fontId="38" fillId="0" borderId="7" xfId="41" applyFont="1" applyBorder="1" applyAlignment="1">
      <alignment horizontal="center" vertical="center"/>
    </xf>
    <xf numFmtId="0" fontId="38" fillId="0" borderId="8" xfId="41" applyFont="1" applyBorder="1" applyAlignment="1">
      <alignment horizontal="center" vertical="center"/>
    </xf>
    <xf numFmtId="0" fontId="38" fillId="0" borderId="4" xfId="41" applyFont="1" applyBorder="1" applyAlignment="1">
      <alignment horizontal="center" vertical="center"/>
    </xf>
    <xf numFmtId="0" fontId="38" fillId="0" borderId="3" xfId="41" applyFont="1" applyBorder="1" applyAlignment="1">
      <alignment horizontal="center" vertical="center"/>
    </xf>
    <xf numFmtId="0" fontId="39" fillId="0" borderId="8" xfId="41" applyFont="1" applyBorder="1" applyAlignment="1">
      <alignment horizontal="center" vertical="center" wrapText="1"/>
    </xf>
    <xf numFmtId="0" fontId="39" fillId="0" borderId="3" xfId="41" applyFont="1" applyBorder="1" applyAlignment="1">
      <alignment horizontal="center" vertical="center" wrapText="1"/>
    </xf>
    <xf numFmtId="14" fontId="39" fillId="0" borderId="8" xfId="41" applyNumberFormat="1" applyFont="1" applyBorder="1" applyAlignment="1">
      <alignment horizontal="center" vertical="center" wrapText="1"/>
    </xf>
    <xf numFmtId="41" fontId="38" fillId="0" borderId="80" xfId="42" applyFont="1" applyBorder="1" applyAlignment="1">
      <alignment horizontal="center" vertical="center"/>
    </xf>
    <xf numFmtId="0" fontId="38" fillId="0" borderId="38" xfId="41" applyFont="1" applyBorder="1" applyAlignment="1">
      <alignment horizontal="right" vertical="center"/>
    </xf>
    <xf numFmtId="0" fontId="38" fillId="0" borderId="39" xfId="41" applyFont="1" applyBorder="1" applyAlignment="1">
      <alignment horizontal="right" vertical="center"/>
    </xf>
    <xf numFmtId="0" fontId="38" fillId="0" borderId="79" xfId="41" applyFont="1" applyBorder="1" applyAlignment="1">
      <alignment horizontal="right" vertical="center"/>
    </xf>
    <xf numFmtId="0" fontId="38" fillId="0" borderId="82" xfId="41" applyFont="1" applyBorder="1" applyAlignment="1">
      <alignment horizontal="right" vertical="center"/>
    </xf>
    <xf numFmtId="0" fontId="38" fillId="0" borderId="80" xfId="41" applyFont="1" applyBorder="1" applyAlignment="1">
      <alignment horizontal="right" vertical="center"/>
    </xf>
    <xf numFmtId="0" fontId="38" fillId="0" borderId="82" xfId="41" applyFont="1" applyBorder="1" applyAlignment="1">
      <alignment horizontal="left" vertical="center"/>
    </xf>
    <xf numFmtId="0" fontId="38" fillId="0" borderId="80" xfId="41" applyFont="1" applyBorder="1" applyAlignment="1">
      <alignment horizontal="left" vertical="center"/>
    </xf>
    <xf numFmtId="0" fontId="39" fillId="3" borderId="52" xfId="41" applyFont="1" applyFill="1" applyBorder="1" applyAlignment="1">
      <alignment horizontal="center" vertical="center"/>
    </xf>
    <xf numFmtId="0" fontId="38" fillId="0" borderId="38" xfId="41" applyFont="1" applyBorder="1" applyAlignment="1">
      <alignment horizontal="left" vertical="center" wrapText="1"/>
    </xf>
    <xf numFmtId="0" fontId="38" fillId="0" borderId="39" xfId="41" applyFont="1" applyBorder="1" applyAlignment="1">
      <alignment horizontal="left" vertical="center" wrapText="1"/>
    </xf>
    <xf numFmtId="0" fontId="38" fillId="0" borderId="79" xfId="41" applyFont="1" applyBorder="1" applyAlignment="1">
      <alignment horizontal="left" vertical="center" wrapText="1"/>
    </xf>
    <xf numFmtId="179" fontId="38" fillId="0" borderId="80" xfId="42" applyNumberFormat="1" applyFont="1" applyFill="1" applyBorder="1" applyAlignment="1">
      <alignment horizontal="center" vertical="center" wrapText="1"/>
    </xf>
    <xf numFmtId="179" fontId="38" fillId="0" borderId="80" xfId="42" applyNumberFormat="1" applyFont="1" applyBorder="1" applyAlignment="1">
      <alignment horizontal="center" vertical="center" wrapText="1"/>
    </xf>
    <xf numFmtId="41" fontId="38" fillId="0" borderId="80" xfId="42" applyFont="1" applyFill="1" applyBorder="1" applyAlignment="1">
      <alignment horizontal="center" vertical="center"/>
    </xf>
    <xf numFmtId="198" fontId="38" fillId="0" borderId="80" xfId="42" applyNumberFormat="1" applyFont="1" applyFill="1" applyBorder="1" applyAlignment="1">
      <alignment horizontal="center" vertical="center"/>
    </xf>
    <xf numFmtId="198" fontId="38" fillId="0" borderId="80" xfId="42" applyNumberFormat="1" applyFont="1" applyBorder="1" applyAlignment="1">
      <alignment horizontal="center" vertical="center"/>
    </xf>
    <xf numFmtId="179" fontId="38" fillId="0" borderId="3" xfId="42" applyNumberFormat="1" applyFont="1" applyBorder="1" applyAlignment="1">
      <alignment horizontal="center" vertical="center"/>
    </xf>
    <xf numFmtId="0" fontId="38" fillId="0" borderId="3" xfId="41" applyFont="1" applyBorder="1" applyAlignment="1">
      <alignment horizontal="left" vertical="center"/>
    </xf>
    <xf numFmtId="2" fontId="38" fillId="0" borderId="38" xfId="41" applyNumberFormat="1" applyFont="1" applyBorder="1" applyAlignment="1">
      <alignment horizontal="center" vertical="center"/>
    </xf>
    <xf numFmtId="0" fontId="38" fillId="0" borderId="39" xfId="41" applyFont="1" applyBorder="1" applyAlignment="1">
      <alignment horizontal="center" vertical="center"/>
    </xf>
    <xf numFmtId="0" fontId="38" fillId="0" borderId="37" xfId="41" applyFont="1" applyBorder="1" applyAlignment="1">
      <alignment horizontal="center" vertical="center"/>
    </xf>
    <xf numFmtId="0" fontId="39" fillId="3" borderId="67" xfId="41" applyFont="1" applyFill="1" applyBorder="1" applyAlignment="1">
      <alignment horizontal="center" vertical="center" wrapText="1"/>
    </xf>
    <xf numFmtId="0" fontId="39" fillId="3" borderId="58" xfId="41" applyFont="1" applyFill="1" applyBorder="1" applyAlignment="1">
      <alignment horizontal="center" vertical="center" wrapText="1"/>
    </xf>
    <xf numFmtId="0" fontId="39" fillId="3" borderId="74" xfId="41" applyFont="1" applyFill="1" applyBorder="1" applyAlignment="1">
      <alignment horizontal="center" vertical="center"/>
    </xf>
    <xf numFmtId="0" fontId="39" fillId="3" borderId="43" xfId="41" applyFont="1" applyFill="1" applyBorder="1" applyAlignment="1">
      <alignment horizontal="center" vertical="center"/>
    </xf>
    <xf numFmtId="0" fontId="38" fillId="0" borderId="94" xfId="41" applyFont="1" applyBorder="1" applyAlignment="1">
      <alignment horizontal="center" vertical="center"/>
    </xf>
    <xf numFmtId="0" fontId="38" fillId="0" borderId="48" xfId="41" applyFont="1" applyBorder="1" applyAlignment="1">
      <alignment horizontal="center" vertical="center"/>
    </xf>
    <xf numFmtId="0" fontId="39" fillId="0" borderId="48" xfId="41" applyFont="1" applyBorder="1" applyAlignment="1">
      <alignment horizontal="center" vertical="center" wrapText="1"/>
    </xf>
    <xf numFmtId="14" fontId="39" fillId="0" borderId="48" xfId="41" applyNumberFormat="1" applyFont="1" applyBorder="1" applyAlignment="1">
      <alignment horizontal="center" vertical="center" wrapText="1"/>
    </xf>
    <xf numFmtId="0" fontId="39" fillId="0" borderId="38" xfId="41" applyFont="1" applyBorder="1" applyAlignment="1">
      <alignment horizontal="center" vertical="center"/>
    </xf>
    <xf numFmtId="191" fontId="39" fillId="19" borderId="78" xfId="41" applyNumberFormat="1" applyFont="1" applyFill="1" applyBorder="1" applyAlignment="1">
      <alignment horizontal="center" vertical="center" wrapText="1"/>
    </xf>
    <xf numFmtId="191" fontId="39" fillId="19" borderId="54" xfId="41" applyNumberFormat="1" applyFont="1" applyFill="1" applyBorder="1" applyAlignment="1">
      <alignment horizontal="center" vertical="center" wrapText="1"/>
    </xf>
    <xf numFmtId="191" fontId="39" fillId="19" borderId="76" xfId="41" applyNumberFormat="1" applyFont="1" applyFill="1" applyBorder="1" applyAlignment="1">
      <alignment horizontal="center" vertical="center" wrapText="1"/>
    </xf>
    <xf numFmtId="191" fontId="39" fillId="19" borderId="68" xfId="41" applyNumberFormat="1" applyFont="1" applyFill="1" applyBorder="1" applyAlignment="1">
      <alignment horizontal="center" vertical="center" wrapText="1"/>
    </xf>
    <xf numFmtId="191" fontId="39" fillId="19" borderId="60" xfId="41" applyNumberFormat="1" applyFont="1" applyFill="1" applyBorder="1" applyAlignment="1">
      <alignment horizontal="center" vertical="center" wrapText="1"/>
    </xf>
    <xf numFmtId="191" fontId="39" fillId="19" borderId="34" xfId="41" applyNumberFormat="1" applyFont="1" applyFill="1" applyBorder="1" applyAlignment="1">
      <alignment horizontal="center" vertical="center" wrapText="1"/>
    </xf>
    <xf numFmtId="0" fontId="39" fillId="0" borderId="78" xfId="41" applyFont="1" applyBorder="1" applyAlignment="1">
      <alignment horizontal="left" vertical="center"/>
    </xf>
    <xf numFmtId="0" fontId="39" fillId="0" borderId="68" xfId="41" applyFont="1" applyBorder="1" applyAlignment="1">
      <alignment horizontal="left" vertical="center"/>
    </xf>
    <xf numFmtId="0" fontId="39" fillId="0" borderId="60" xfId="41" applyFont="1" applyBorder="1" applyAlignment="1">
      <alignment horizontal="left" vertical="center"/>
    </xf>
    <xf numFmtId="0" fontId="99" fillId="0" borderId="38" xfId="62" applyFont="1" applyBorder="1" applyAlignment="1">
      <alignment horizontal="center" vertical="center" wrapText="1"/>
    </xf>
    <xf numFmtId="0" fontId="99" fillId="0" borderId="37" xfId="62" applyFont="1" applyBorder="1" applyAlignment="1">
      <alignment horizontal="center" vertical="center" wrapText="1"/>
    </xf>
    <xf numFmtId="0" fontId="99" fillId="0" borderId="78" xfId="62" applyFont="1" applyBorder="1" applyAlignment="1">
      <alignment horizontal="center" vertical="center"/>
    </xf>
    <xf numFmtId="0" fontId="99" fillId="0" borderId="54" xfId="62" applyFont="1" applyBorder="1" applyAlignment="1">
      <alignment horizontal="center" vertical="center"/>
    </xf>
    <xf numFmtId="0" fontId="99" fillId="0" borderId="76" xfId="62" applyFont="1" applyBorder="1" applyAlignment="1">
      <alignment horizontal="center" vertical="center"/>
    </xf>
    <xf numFmtId="0" fontId="99" fillId="0" borderId="67" xfId="62" applyFont="1" applyBorder="1" applyAlignment="1">
      <alignment horizontal="center" vertical="center"/>
    </xf>
    <xf numFmtId="0" fontId="99" fillId="0" borderId="0" xfId="62" applyFont="1" applyAlignment="1">
      <alignment horizontal="center" vertical="center"/>
    </xf>
    <xf numFmtId="0" fontId="99" fillId="0" borderId="58" xfId="62" applyFont="1" applyBorder="1" applyAlignment="1">
      <alignment horizontal="center" vertical="center"/>
    </xf>
    <xf numFmtId="0" fontId="99" fillId="0" borderId="68" xfId="62" applyFont="1" applyBorder="1" applyAlignment="1">
      <alignment horizontal="center" vertical="center"/>
    </xf>
    <xf numFmtId="0" fontId="99" fillId="0" borderId="60" xfId="62" applyFont="1" applyBorder="1" applyAlignment="1">
      <alignment horizontal="center" vertical="center"/>
    </xf>
    <xf numFmtId="0" fontId="99" fillId="0" borderId="34" xfId="62" applyFont="1" applyBorder="1" applyAlignment="1">
      <alignment horizontal="center" vertical="center"/>
    </xf>
    <xf numFmtId="0" fontId="100" fillId="0" borderId="3" xfId="62" applyFont="1" applyBorder="1" applyAlignment="1">
      <alignment horizontal="center" vertical="center"/>
    </xf>
    <xf numFmtId="0" fontId="100" fillId="0" borderId="3" xfId="62" applyFont="1" applyBorder="1" applyAlignment="1">
      <alignment horizontal="center" vertical="center" wrapText="1"/>
    </xf>
    <xf numFmtId="0" fontId="102" fillId="0" borderId="3" xfId="62" applyFont="1" applyBorder="1" applyAlignment="1">
      <alignment horizontal="center" vertical="center"/>
    </xf>
    <xf numFmtId="0" fontId="99" fillId="0" borderId="38" xfId="62" applyFont="1" applyBorder="1" applyAlignment="1">
      <alignment horizontal="left" vertical="center" wrapText="1"/>
    </xf>
    <xf numFmtId="0" fontId="99" fillId="0" borderId="37" xfId="62" applyFont="1" applyBorder="1" applyAlignment="1">
      <alignment horizontal="left" vertical="center" wrapText="1"/>
    </xf>
    <xf numFmtId="0" fontId="101" fillId="0" borderId="3" xfId="62" applyFont="1" applyBorder="1" applyAlignment="1">
      <alignment horizontal="center" vertical="center"/>
    </xf>
    <xf numFmtId="0" fontId="99" fillId="0" borderId="39" xfId="62" applyFont="1" applyBorder="1" applyAlignment="1">
      <alignment horizontal="center" vertical="center" wrapText="1"/>
    </xf>
    <xf numFmtId="0" fontId="104" fillId="0" borderId="60" xfId="62" applyFont="1" applyBorder="1" applyAlignment="1">
      <alignment horizontal="center" vertical="center" wrapText="1"/>
    </xf>
    <xf numFmtId="0" fontId="104" fillId="0" borderId="60" xfId="62" applyFont="1" applyBorder="1" applyAlignment="1">
      <alignment horizontal="center" vertical="center"/>
    </xf>
    <xf numFmtId="0" fontId="30" fillId="0" borderId="0" xfId="62" applyFont="1" applyAlignment="1">
      <alignment horizontal="center" vertical="center"/>
    </xf>
    <xf numFmtId="0" fontId="30" fillId="0" borderId="54" xfId="62" applyFont="1" applyBorder="1" applyAlignment="1">
      <alignment horizontal="center" vertical="center"/>
    </xf>
    <xf numFmtId="0" fontId="100" fillId="0" borderId="48" xfId="62" applyFont="1" applyBorder="1" applyAlignment="1">
      <alignment horizontal="center" vertical="center"/>
    </xf>
    <xf numFmtId="0" fontId="100" fillId="0" borderId="48" xfId="62" applyFont="1" applyBorder="1" applyAlignment="1">
      <alignment horizontal="center" vertical="center" wrapText="1"/>
    </xf>
    <xf numFmtId="0" fontId="102" fillId="0" borderId="48" xfId="62" applyFont="1" applyBorder="1" applyAlignment="1">
      <alignment horizontal="center" vertical="center"/>
    </xf>
    <xf numFmtId="0" fontId="101" fillId="0" borderId="48" xfId="62" applyFont="1" applyBorder="1" applyAlignment="1">
      <alignment horizontal="center" vertical="center"/>
    </xf>
    <xf numFmtId="0" fontId="102" fillId="0" borderId="3" xfId="62" applyFont="1" applyBorder="1" applyAlignment="1">
      <alignment horizontal="left" vertical="center"/>
    </xf>
    <xf numFmtId="0" fontId="101" fillId="0" borderId="3" xfId="62" applyFont="1" applyBorder="1" applyAlignment="1">
      <alignment horizontal="center" vertical="center" wrapText="1"/>
    </xf>
    <xf numFmtId="0" fontId="99" fillId="0" borderId="3" xfId="62" applyFont="1" applyBorder="1" applyAlignment="1">
      <alignment horizontal="center" vertical="center"/>
    </xf>
    <xf numFmtId="0" fontId="99" fillId="0" borderId="38" xfId="62" quotePrefix="1" applyFont="1" applyBorder="1" applyAlignment="1">
      <alignment horizontal="left" vertical="center" wrapText="1"/>
    </xf>
    <xf numFmtId="14" fontId="39" fillId="0" borderId="111" xfId="41" applyNumberFormat="1" applyFont="1" applyBorder="1" applyAlignment="1">
      <alignment horizontal="center" vertical="center" wrapText="1"/>
    </xf>
    <xf numFmtId="14" fontId="39" fillId="0" borderId="46" xfId="41" applyNumberFormat="1" applyFont="1" applyBorder="1" applyAlignment="1">
      <alignment horizontal="center" vertical="center" wrapText="1"/>
    </xf>
    <xf numFmtId="14" fontId="39" fillId="0" borderId="110" xfId="41" applyNumberFormat="1" applyFont="1" applyBorder="1" applyAlignment="1">
      <alignment horizontal="center" vertical="center" wrapText="1"/>
    </xf>
    <xf numFmtId="14" fontId="39" fillId="0" borderId="67" xfId="41" applyNumberFormat="1" applyFont="1" applyBorder="1" applyAlignment="1">
      <alignment horizontal="center" vertical="center" wrapText="1"/>
    </xf>
    <xf numFmtId="14" fontId="39" fillId="0" borderId="0" xfId="41" applyNumberFormat="1" applyFont="1" applyAlignment="1">
      <alignment horizontal="center" vertical="center" wrapText="1"/>
    </xf>
    <xf numFmtId="14" fontId="39" fillId="0" borderId="58" xfId="41" applyNumberFormat="1" applyFont="1" applyBorder="1" applyAlignment="1">
      <alignment horizontal="center" vertical="center" wrapText="1"/>
    </xf>
    <xf numFmtId="14" fontId="39" fillId="0" borderId="68" xfId="41" applyNumberFormat="1" applyFont="1" applyBorder="1" applyAlignment="1">
      <alignment horizontal="center" vertical="center" wrapText="1"/>
    </xf>
    <xf numFmtId="14" fontId="39" fillId="0" borderId="60" xfId="41" applyNumberFormat="1" applyFont="1" applyBorder="1" applyAlignment="1">
      <alignment horizontal="center" vertical="center" wrapText="1"/>
    </xf>
    <xf numFmtId="14" fontId="39" fillId="0" borderId="34" xfId="41" applyNumberFormat="1" applyFont="1" applyBorder="1" applyAlignment="1">
      <alignment horizontal="center" vertical="center" wrapText="1"/>
    </xf>
    <xf numFmtId="0" fontId="39" fillId="0" borderId="111" xfId="41" applyFont="1" applyBorder="1" applyAlignment="1">
      <alignment horizontal="center" vertical="center" wrapText="1"/>
    </xf>
    <xf numFmtId="0" fontId="39" fillId="0" borderId="46" xfId="41" applyFont="1" applyBorder="1" applyAlignment="1">
      <alignment horizontal="center" vertical="center" wrapText="1"/>
    </xf>
    <xf numFmtId="0" fontId="39" fillId="0" borderId="110" xfId="41" applyFont="1" applyBorder="1" applyAlignment="1">
      <alignment horizontal="center" vertical="center" wrapText="1"/>
    </xf>
    <xf numFmtId="0" fontId="39" fillId="0" borderId="67" xfId="41" applyFont="1" applyBorder="1" applyAlignment="1">
      <alignment horizontal="center" vertical="center" wrapText="1"/>
    </xf>
    <xf numFmtId="0" fontId="39" fillId="0" borderId="0" xfId="41" applyFont="1" applyAlignment="1">
      <alignment horizontal="center" vertical="center" wrapText="1"/>
    </xf>
    <xf numFmtId="0" fontId="39" fillId="0" borderId="58" xfId="41" applyFont="1" applyBorder="1" applyAlignment="1">
      <alignment horizontal="center" vertical="center" wrapText="1"/>
    </xf>
    <xf numFmtId="0" fontId="38" fillId="0" borderId="15" xfId="41" applyFont="1" applyBorder="1" applyAlignment="1">
      <alignment horizontal="center" vertical="center"/>
    </xf>
    <xf numFmtId="0" fontId="38" fillId="0" borderId="46" xfId="41" applyFont="1" applyBorder="1" applyAlignment="1">
      <alignment horizontal="center" vertical="center"/>
    </xf>
    <xf numFmtId="0" fontId="38" fillId="0" borderId="110" xfId="41" applyFont="1" applyBorder="1" applyAlignment="1">
      <alignment horizontal="center" vertical="center"/>
    </xf>
    <xf numFmtId="0" fontId="38" fillId="0" borderId="10" xfId="41" applyFont="1" applyBorder="1" applyAlignment="1">
      <alignment horizontal="center" vertical="center"/>
    </xf>
    <xf numFmtId="0" fontId="38" fillId="0" borderId="0" xfId="41" applyFont="1" applyAlignment="1">
      <alignment horizontal="center" vertical="center"/>
    </xf>
    <xf numFmtId="0" fontId="38" fillId="0" borderId="58" xfId="41" applyFont="1" applyBorder="1" applyAlignment="1">
      <alignment horizontal="center" vertical="center"/>
    </xf>
    <xf numFmtId="0" fontId="38" fillId="0" borderId="33" xfId="41" applyFont="1" applyBorder="1" applyAlignment="1">
      <alignment horizontal="center" vertical="center"/>
    </xf>
    <xf numFmtId="0" fontId="38" fillId="0" borderId="60" xfId="41" applyFont="1" applyBorder="1" applyAlignment="1">
      <alignment horizontal="center" vertical="center"/>
    </xf>
    <xf numFmtId="0" fontId="38" fillId="0" borderId="34" xfId="41" applyFont="1" applyBorder="1" applyAlignment="1">
      <alignment horizontal="center" vertical="center"/>
    </xf>
    <xf numFmtId="0" fontId="39" fillId="0" borderId="38" xfId="41" applyFont="1" applyBorder="1" applyAlignment="1">
      <alignment horizontal="left" vertical="center"/>
    </xf>
    <xf numFmtId="0" fontId="39" fillId="0" borderId="39" xfId="41" applyFont="1" applyBorder="1" applyAlignment="1">
      <alignment horizontal="left" vertical="center"/>
    </xf>
    <xf numFmtId="0" fontId="39" fillId="0" borderId="79" xfId="41" applyFont="1" applyBorder="1" applyAlignment="1">
      <alignment horizontal="left" vertical="center"/>
    </xf>
    <xf numFmtId="0" fontId="38" fillId="0" borderId="78" xfId="41" applyFont="1" applyBorder="1" applyAlignment="1">
      <alignment horizontal="center" vertical="center" wrapText="1"/>
    </xf>
    <xf numFmtId="0" fontId="38" fillId="0" borderId="54" xfId="41" applyFont="1" applyBorder="1" applyAlignment="1">
      <alignment horizontal="center" vertical="center" wrapText="1"/>
    </xf>
    <xf numFmtId="0" fontId="38" fillId="0" borderId="115" xfId="41" applyFont="1" applyBorder="1" applyAlignment="1">
      <alignment horizontal="center" vertical="center" wrapText="1"/>
    </xf>
    <xf numFmtId="0" fontId="38" fillId="0" borderId="68" xfId="41" applyFont="1" applyBorder="1" applyAlignment="1">
      <alignment horizontal="center" vertical="center" wrapText="1"/>
    </xf>
    <xf numFmtId="0" fontId="38" fillId="0" borderId="60" xfId="41" applyFont="1" applyBorder="1" applyAlignment="1">
      <alignment horizontal="center" vertical="center" wrapText="1"/>
    </xf>
    <xf numFmtId="0" fontId="38" fillId="0" borderId="97" xfId="41" applyFont="1" applyBorder="1" applyAlignment="1">
      <alignment horizontal="center" vertical="center" wrapText="1"/>
    </xf>
    <xf numFmtId="0" fontId="39" fillId="0" borderId="76" xfId="41" applyFont="1" applyBorder="1" applyAlignment="1">
      <alignment horizontal="left" vertical="center"/>
    </xf>
    <xf numFmtId="0" fontId="38" fillId="3" borderId="38" xfId="41" applyFont="1" applyFill="1" applyBorder="1" applyAlignment="1">
      <alignment horizontal="center" vertical="center"/>
    </xf>
    <xf numFmtId="198" fontId="38" fillId="0" borderId="90" xfId="42" applyNumberFormat="1" applyFont="1" applyFill="1" applyBorder="1" applyAlignment="1">
      <alignment horizontal="center" vertical="center"/>
    </xf>
    <xf numFmtId="198" fontId="38" fillId="0" borderId="39" xfId="42" applyNumberFormat="1" applyFont="1" applyFill="1" applyBorder="1" applyAlignment="1">
      <alignment horizontal="center" vertical="center"/>
    </xf>
    <xf numFmtId="198" fontId="38" fillId="0" borderId="79" xfId="42" applyNumberFormat="1" applyFont="1" applyFill="1" applyBorder="1" applyAlignment="1">
      <alignment horizontal="center" vertical="center"/>
    </xf>
    <xf numFmtId="198" fontId="38" fillId="0" borderId="90" xfId="42" applyNumberFormat="1" applyFont="1" applyBorder="1" applyAlignment="1">
      <alignment horizontal="center" vertical="center"/>
    </xf>
    <xf numFmtId="198" fontId="38" fillId="0" borderId="39" xfId="42" applyNumberFormat="1" applyFont="1" applyBorder="1" applyAlignment="1">
      <alignment horizontal="center" vertical="center"/>
    </xf>
    <xf numFmtId="198" fontId="38" fillId="0" borderId="79" xfId="42" applyNumberFormat="1" applyFont="1" applyBorder="1" applyAlignment="1">
      <alignment horizontal="center" vertical="center"/>
    </xf>
    <xf numFmtId="0" fontId="39" fillId="0" borderId="68" xfId="41" applyFont="1" applyBorder="1" applyAlignment="1">
      <alignment horizontal="center" vertical="center"/>
    </xf>
    <xf numFmtId="41" fontId="38" fillId="0" borderId="90" xfId="42" applyFont="1" applyFill="1" applyBorder="1" applyAlignment="1">
      <alignment horizontal="center" vertical="center"/>
    </xf>
    <xf numFmtId="41" fontId="38" fillId="0" borderId="39" xfId="42" applyFont="1" applyFill="1" applyBorder="1" applyAlignment="1">
      <alignment horizontal="center" vertical="center"/>
    </xf>
    <xf numFmtId="41" fontId="38" fillId="0" borderId="79" xfId="42" applyFont="1" applyFill="1" applyBorder="1" applyAlignment="1">
      <alignment horizontal="center" vertical="center"/>
    </xf>
    <xf numFmtId="179" fontId="38" fillId="0" borderId="38" xfId="42" applyNumberFormat="1" applyFont="1" applyFill="1" applyBorder="1" applyAlignment="1">
      <alignment horizontal="center" vertical="center"/>
    </xf>
    <xf numFmtId="179" fontId="38" fillId="0" borderId="119" xfId="42" applyNumberFormat="1" applyFont="1" applyBorder="1" applyAlignment="1">
      <alignment horizontal="center" vertical="center"/>
    </xf>
    <xf numFmtId="179" fontId="38" fillId="0" borderId="118" xfId="42" applyNumberFormat="1" applyFont="1" applyBorder="1" applyAlignment="1">
      <alignment horizontal="center" vertical="center"/>
    </xf>
    <xf numFmtId="0" fontId="38" fillId="0" borderId="116" xfId="41" applyFont="1" applyBorder="1" applyAlignment="1">
      <alignment horizontal="left" vertical="center"/>
    </xf>
    <xf numFmtId="0" fontId="38" fillId="0" borderId="117" xfId="41" applyFont="1" applyBorder="1" applyAlignment="1">
      <alignment horizontal="left" vertical="center"/>
    </xf>
    <xf numFmtId="2" fontId="38" fillId="0" borderId="111" xfId="41" applyNumberFormat="1" applyFont="1" applyBorder="1" applyAlignment="1">
      <alignment horizontal="center" vertical="center"/>
    </xf>
    <xf numFmtId="0" fontId="38" fillId="0" borderId="118" xfId="41" applyFont="1" applyBorder="1" applyAlignment="1">
      <alignment horizontal="center" vertical="center"/>
    </xf>
    <xf numFmtId="0" fontId="39" fillId="3" borderId="42" xfId="41" applyFont="1" applyFill="1" applyBorder="1" applyAlignment="1">
      <alignment horizontal="center" vertical="center"/>
    </xf>
    <xf numFmtId="179" fontId="38" fillId="0" borderId="38" xfId="42" applyNumberFormat="1" applyFont="1" applyBorder="1" applyAlignment="1">
      <alignment horizontal="center" vertical="center"/>
    </xf>
    <xf numFmtId="0" fontId="40" fillId="0" borderId="16" xfId="4" applyFont="1" applyBorder="1" applyAlignment="1">
      <alignment horizontal="center" vertical="center"/>
    </xf>
    <xf numFmtId="0" fontId="40" fillId="0" borderId="13" xfId="4" applyFont="1" applyBorder="1" applyAlignment="1">
      <alignment horizontal="center" vertical="center"/>
    </xf>
    <xf numFmtId="0" fontId="40" fillId="0" borderId="14" xfId="4" applyFont="1" applyBorder="1" applyAlignment="1">
      <alignment horizontal="center" vertical="center"/>
    </xf>
    <xf numFmtId="0" fontId="40" fillId="0" borderId="46" xfId="4" applyFont="1" applyBorder="1" applyAlignment="1">
      <alignment horizontal="justify" vertical="center" wrapText="1"/>
    </xf>
    <xf numFmtId="0" fontId="40" fillId="0" borderId="12" xfId="4" applyFont="1" applyBorder="1" applyAlignment="1">
      <alignment horizontal="justify" vertical="center" wrapText="1"/>
    </xf>
    <xf numFmtId="0" fontId="41" fillId="16" borderId="15" xfId="4" applyFont="1" applyFill="1" applyBorder="1" applyAlignment="1">
      <alignment horizontal="center" vertical="center"/>
    </xf>
    <xf numFmtId="0" fontId="41" fillId="16" borderId="12" xfId="4" applyFont="1" applyFill="1" applyBorder="1" applyAlignment="1">
      <alignment horizontal="center" vertical="center"/>
    </xf>
    <xf numFmtId="0" fontId="39" fillId="0" borderId="14" xfId="0" applyFont="1" applyBorder="1" applyAlignment="1">
      <alignment horizontal="center"/>
    </xf>
    <xf numFmtId="0" fontId="40" fillId="0" borderId="38" xfId="4" applyFont="1" applyBorder="1" applyAlignment="1">
      <alignment horizontal="center" vertical="center"/>
    </xf>
    <xf numFmtId="0" fontId="40" fillId="0" borderId="39" xfId="4" applyFont="1" applyBorder="1" applyAlignment="1">
      <alignment horizontal="center" vertical="center"/>
    </xf>
    <xf numFmtId="0" fontId="40" fillId="0" borderId="37" xfId="4" applyFont="1" applyBorder="1" applyAlignment="1">
      <alignment horizontal="center" vertical="center"/>
    </xf>
    <xf numFmtId="14" fontId="40" fillId="0" borderId="3" xfId="4" applyNumberFormat="1" applyFont="1" applyBorder="1" applyAlignment="1">
      <alignment horizontal="center" vertical="center" wrapText="1"/>
    </xf>
    <xf numFmtId="0" fontId="39" fillId="0" borderId="3" xfId="0" applyFont="1" applyBorder="1" applyAlignment="1">
      <alignment horizontal="center"/>
    </xf>
    <xf numFmtId="0" fontId="39" fillId="0" borderId="38" xfId="0" applyFont="1" applyBorder="1" applyAlignment="1">
      <alignment horizontal="center"/>
    </xf>
    <xf numFmtId="0" fontId="39" fillId="0" borderId="39" xfId="0" applyFont="1" applyBorder="1" applyAlignment="1">
      <alignment horizontal="center"/>
    </xf>
    <xf numFmtId="0" fontId="39" fillId="0" borderId="37" xfId="0" applyFont="1" applyBorder="1" applyAlignment="1">
      <alignment horizontal="center"/>
    </xf>
    <xf numFmtId="0" fontId="39" fillId="0" borderId="38" xfId="0" applyFont="1" applyBorder="1" applyAlignment="1">
      <alignment horizontal="left" vertical="center"/>
    </xf>
    <xf numFmtId="0" fontId="39" fillId="0" borderId="39" xfId="0" applyFont="1" applyBorder="1" applyAlignment="1">
      <alignment horizontal="left" vertical="center"/>
    </xf>
    <xf numFmtId="0" fontId="39" fillId="0" borderId="37" xfId="0" applyFont="1" applyBorder="1" applyAlignment="1">
      <alignment horizontal="left" vertical="center"/>
    </xf>
    <xf numFmtId="0" fontId="41" fillId="5" borderId="38" xfId="4" applyFont="1" applyFill="1" applyBorder="1" applyAlignment="1">
      <alignment horizontal="center" vertical="center"/>
    </xf>
    <xf numFmtId="0" fontId="41" fillId="5" borderId="39" xfId="4" applyFont="1" applyFill="1" applyBorder="1" applyAlignment="1">
      <alignment horizontal="center" vertical="center"/>
    </xf>
    <xf numFmtId="0" fontId="41" fillId="5" borderId="37" xfId="4" applyFont="1" applyFill="1" applyBorder="1" applyAlignment="1">
      <alignment horizontal="center" vertical="center"/>
    </xf>
    <xf numFmtId="0" fontId="38" fillId="0" borderId="38" xfId="0" applyFont="1" applyBorder="1" applyAlignment="1">
      <alignment horizontal="left" vertical="center" wrapText="1"/>
    </xf>
    <xf numFmtId="0" fontId="38" fillId="0" borderId="39" xfId="0" applyFont="1" applyBorder="1" applyAlignment="1">
      <alignment horizontal="left" vertical="center" wrapText="1"/>
    </xf>
    <xf numFmtId="0" fontId="38" fillId="0" borderId="37" xfId="0" applyFont="1" applyBorder="1" applyAlignment="1">
      <alignment horizontal="left" vertical="center" wrapText="1"/>
    </xf>
    <xf numFmtId="0" fontId="39" fillId="0" borderId="38" xfId="0" applyFont="1" applyBorder="1" applyAlignment="1">
      <alignment horizontal="left"/>
    </xf>
    <xf numFmtId="0" fontId="39" fillId="0" borderId="39" xfId="0" applyFont="1" applyBorder="1" applyAlignment="1">
      <alignment horizontal="left"/>
    </xf>
    <xf numFmtId="0" fontId="39" fillId="0" borderId="37" xfId="0" applyFont="1" applyBorder="1" applyAlignment="1">
      <alignment horizontal="left"/>
    </xf>
    <xf numFmtId="0" fontId="96" fillId="0" borderId="3" xfId="0" applyFont="1" applyBorder="1" applyAlignment="1">
      <alignment horizontal="center" vertical="center" wrapText="1"/>
    </xf>
    <xf numFmtId="0" fontId="43" fillId="0" borderId="38" xfId="7" quotePrefix="1" applyFont="1" applyBorder="1" applyAlignment="1">
      <alignment horizontal="left" vertical="center" wrapText="1"/>
    </xf>
    <xf numFmtId="0" fontId="43" fillId="0" borderId="39" xfId="7" quotePrefix="1" applyFont="1" applyBorder="1" applyAlignment="1">
      <alignment horizontal="left" vertical="center" wrapText="1"/>
    </xf>
    <xf numFmtId="0" fontId="43" fillId="0" borderId="37" xfId="7" quotePrefix="1" applyFont="1" applyBorder="1" applyAlignment="1">
      <alignment horizontal="left" vertical="center" wrapText="1"/>
    </xf>
    <xf numFmtId="0" fontId="38" fillId="0" borderId="38" xfId="0" applyFont="1" applyBorder="1" applyAlignment="1">
      <alignment horizontal="left"/>
    </xf>
    <xf numFmtId="0" fontId="38" fillId="0" borderId="39" xfId="0" applyFont="1" applyBorder="1" applyAlignment="1">
      <alignment horizontal="left"/>
    </xf>
    <xf numFmtId="0" fontId="38" fillId="0" borderId="37" xfId="0" applyFont="1" applyBorder="1" applyAlignment="1">
      <alignment horizontal="left"/>
    </xf>
    <xf numFmtId="0" fontId="77" fillId="0" borderId="38" xfId="4" applyFont="1" applyBorder="1" applyAlignment="1">
      <alignment horizontal="left" vertical="center"/>
    </xf>
    <xf numFmtId="0" fontId="77" fillId="0" borderId="39" xfId="4" applyFont="1" applyBorder="1" applyAlignment="1">
      <alignment horizontal="left" vertical="center"/>
    </xf>
    <xf numFmtId="0" fontId="77" fillId="0" borderId="37" xfId="4" applyFont="1" applyBorder="1" applyAlignment="1">
      <alignment horizontal="left" vertical="center"/>
    </xf>
    <xf numFmtId="0" fontId="40" fillId="0" borderId="38" xfId="4" applyFont="1" applyBorder="1" applyAlignment="1">
      <alignment horizontal="left" vertical="center" wrapText="1"/>
    </xf>
    <xf numFmtId="0" fontId="40" fillId="0" borderId="37" xfId="4" applyFont="1" applyBorder="1" applyAlignment="1">
      <alignment horizontal="left" vertical="center" wrapText="1"/>
    </xf>
    <xf numFmtId="0" fontId="40" fillId="0" borderId="3" xfId="4" applyFont="1" applyBorder="1" applyAlignment="1">
      <alignment horizontal="center" vertical="center"/>
    </xf>
    <xf numFmtId="0" fontId="39" fillId="0" borderId="38" xfId="0" applyFont="1" applyBorder="1" applyAlignment="1">
      <alignment horizontal="center" vertical="center"/>
    </xf>
    <xf numFmtId="0" fontId="39" fillId="0" borderId="39" xfId="0" applyFont="1" applyBorder="1" applyAlignment="1">
      <alignment horizontal="center" vertical="center"/>
    </xf>
    <xf numFmtId="0" fontId="39" fillId="0" borderId="37" xfId="0" applyFont="1" applyBorder="1" applyAlignment="1">
      <alignment horizontal="center" vertical="center"/>
    </xf>
    <xf numFmtId="0" fontId="16" fillId="0" borderId="0" xfId="0" applyFont="1" applyAlignment="1">
      <alignment horizontal="left" wrapText="1"/>
    </xf>
    <xf numFmtId="0" fontId="16" fillId="0" borderId="27" xfId="0" applyFont="1" applyBorder="1" applyAlignment="1">
      <alignment horizontal="center"/>
    </xf>
    <xf numFmtId="0" fontId="16" fillId="0" borderId="70" xfId="0" applyFont="1" applyBorder="1" applyAlignment="1">
      <alignment horizontal="center"/>
    </xf>
    <xf numFmtId="0" fontId="16" fillId="0" borderId="41" xfId="0" applyFont="1" applyBorder="1" applyAlignment="1">
      <alignment horizontal="center"/>
    </xf>
    <xf numFmtId="0" fontId="16" fillId="0" borderId="42" xfId="0" applyFont="1" applyBorder="1" applyAlignment="1">
      <alignment horizontal="center"/>
    </xf>
    <xf numFmtId="10" fontId="0" fillId="0" borderId="43" xfId="2" applyNumberFormat="1" applyFont="1" applyBorder="1" applyAlignment="1">
      <alignment horizontal="center"/>
    </xf>
    <xf numFmtId="10" fontId="0" fillId="0" borderId="45" xfId="2" applyNumberFormat="1" applyFont="1" applyBorder="1" applyAlignment="1">
      <alignment horizontal="center"/>
    </xf>
    <xf numFmtId="0" fontId="23" fillId="3" borderId="3" xfId="0" applyFont="1" applyFill="1" applyBorder="1" applyAlignment="1">
      <alignment horizontal="center"/>
    </xf>
    <xf numFmtId="0" fontId="22" fillId="0" borderId="52" xfId="0" applyFont="1" applyBorder="1" applyAlignment="1">
      <alignment horizontal="center"/>
    </xf>
    <xf numFmtId="0" fontId="22" fillId="0" borderId="74" xfId="0" applyFont="1" applyBorder="1" applyAlignment="1">
      <alignment horizontal="center"/>
    </xf>
    <xf numFmtId="0" fontId="22" fillId="0" borderId="48" xfId="0" applyFont="1" applyBorder="1" applyAlignment="1">
      <alignment horizontal="center"/>
    </xf>
    <xf numFmtId="0" fontId="23" fillId="0" borderId="52" xfId="0" applyFont="1" applyBorder="1" applyAlignment="1">
      <alignment horizontal="center" vertical="center" wrapText="1"/>
    </xf>
    <xf numFmtId="0" fontId="23" fillId="0" borderId="74" xfId="0" applyFont="1" applyBorder="1" applyAlignment="1">
      <alignment horizontal="center" vertical="center" wrapText="1"/>
    </xf>
    <xf numFmtId="0" fontId="23" fillId="0" borderId="48" xfId="0" applyFont="1" applyBorder="1" applyAlignment="1">
      <alignment horizontal="center" vertical="center" wrapText="1"/>
    </xf>
    <xf numFmtId="14" fontId="35" fillId="0" borderId="67" xfId="0" applyNumberFormat="1" applyFont="1" applyBorder="1" applyAlignment="1">
      <alignment horizontal="center" vertical="center"/>
    </xf>
    <xf numFmtId="14" fontId="35" fillId="0" borderId="68" xfId="0" applyNumberFormat="1" applyFont="1" applyBorder="1" applyAlignment="1">
      <alignment horizontal="center" vertical="center"/>
    </xf>
    <xf numFmtId="43" fontId="44" fillId="0" borderId="0" xfId="12" applyFont="1" applyAlignment="1">
      <alignment horizontal="left" vertical="center" wrapText="1"/>
    </xf>
    <xf numFmtId="43" fontId="44" fillId="0" borderId="0" xfId="12" applyFont="1" applyAlignment="1">
      <alignment horizontal="center" vertical="center" wrapText="1"/>
    </xf>
    <xf numFmtId="2" fontId="50" fillId="0" borderId="0" xfId="4" applyNumberFormat="1" applyFont="1" applyAlignment="1">
      <alignment horizontal="left" vertical="center" wrapText="1"/>
    </xf>
    <xf numFmtId="43" fontId="26" fillId="0" borderId="0" xfId="12" applyFont="1" applyAlignment="1">
      <alignment horizontal="left" vertical="center" wrapText="1"/>
    </xf>
    <xf numFmtId="43" fontId="44" fillId="0" borderId="3" xfId="12" applyFont="1" applyBorder="1" applyAlignment="1">
      <alignment horizontal="left" vertical="center" wrapText="1"/>
    </xf>
    <xf numFmtId="43" fontId="44" fillId="0" borderId="37" xfId="12" applyFont="1" applyBorder="1" applyAlignment="1">
      <alignment horizontal="center" vertical="center" wrapText="1"/>
    </xf>
    <xf numFmtId="2" fontId="44" fillId="0" borderId="37" xfId="4" applyNumberFormat="1" applyFont="1" applyBorder="1" applyAlignment="1">
      <alignment horizontal="center" vertical="center" wrapText="1"/>
    </xf>
    <xf numFmtId="43" fontId="44" fillId="0" borderId="38" xfId="12" applyFont="1" applyBorder="1" applyAlignment="1">
      <alignment horizontal="left" vertical="center" wrapText="1"/>
    </xf>
    <xf numFmtId="43" fontId="44" fillId="0" borderId="39" xfId="12" applyFont="1" applyBorder="1" applyAlignment="1">
      <alignment horizontal="left" vertical="center" wrapText="1"/>
    </xf>
    <xf numFmtId="43" fontId="44" fillId="0" borderId="37" xfId="12" applyFont="1" applyBorder="1" applyAlignment="1">
      <alignment horizontal="left" vertical="center" wrapText="1"/>
    </xf>
    <xf numFmtId="43" fontId="44" fillId="0" borderId="38" xfId="12" applyFont="1" applyBorder="1" applyAlignment="1">
      <alignment horizontal="center" vertical="center" wrapText="1"/>
    </xf>
    <xf numFmtId="43" fontId="44" fillId="0" borderId="39" xfId="12" applyFont="1" applyBorder="1" applyAlignment="1">
      <alignment horizontal="center" vertical="center" wrapText="1"/>
    </xf>
    <xf numFmtId="166" fontId="44" fillId="0" borderId="38" xfId="11" applyFont="1" applyBorder="1" applyAlignment="1">
      <alignment horizontal="right" vertical="center" wrapText="1"/>
    </xf>
    <xf numFmtId="166" fontId="44" fillId="0" borderId="37" xfId="11" applyFont="1" applyBorder="1" applyAlignment="1">
      <alignment horizontal="right" vertical="center" wrapText="1"/>
    </xf>
    <xf numFmtId="2" fontId="44" fillId="0" borderId="34" xfId="4" applyNumberFormat="1" applyFont="1" applyBorder="1" applyAlignment="1">
      <alignment horizontal="right" vertical="center" wrapText="1"/>
    </xf>
    <xf numFmtId="49" fontId="50" fillId="0" borderId="3" xfId="4" applyNumberFormat="1" applyFont="1" applyBorder="1" applyAlignment="1">
      <alignment horizontal="left" vertical="center" wrapText="1"/>
    </xf>
    <xf numFmtId="166" fontId="50" fillId="0" borderId="37" xfId="11" applyFont="1" applyBorder="1" applyAlignment="1">
      <alignment horizontal="right" vertical="center" wrapText="1"/>
    </xf>
    <xf numFmtId="49" fontId="46" fillId="0" borderId="0" xfId="4" applyNumberFormat="1" applyFont="1" applyAlignment="1">
      <alignment horizontal="left" vertical="center" wrapText="1"/>
    </xf>
    <xf numFmtId="43" fontId="44" fillId="0" borderId="3" xfId="12" applyFont="1" applyBorder="1" applyAlignment="1" applyProtection="1">
      <alignment horizontal="left" vertical="center" wrapText="1"/>
      <protection locked="0"/>
    </xf>
    <xf numFmtId="43" fontId="44" fillId="0" borderId="3" xfId="12" applyFont="1" applyBorder="1" applyAlignment="1">
      <alignment horizontal="center" vertical="center" wrapText="1"/>
    </xf>
    <xf numFmtId="166" fontId="44" fillId="0" borderId="3" xfId="11" applyFont="1" applyBorder="1" applyAlignment="1">
      <alignment horizontal="right" vertical="center" wrapText="1"/>
    </xf>
    <xf numFmtId="166" fontId="50" fillId="0" borderId="0" xfId="11" applyFont="1" applyAlignment="1">
      <alignment horizontal="left" vertical="center" wrapText="1"/>
    </xf>
    <xf numFmtId="166" fontId="44" fillId="0" borderId="3" xfId="11" applyFont="1" applyBorder="1" applyAlignment="1">
      <alignment horizontal="center" vertical="center" wrapText="1"/>
    </xf>
    <xf numFmtId="43" fontId="44" fillId="0" borderId="34" xfId="12" applyFont="1" applyBorder="1" applyAlignment="1">
      <alignment horizontal="right" vertical="center" wrapText="1"/>
    </xf>
    <xf numFmtId="166" fontId="44" fillId="0" borderId="37" xfId="11" applyFont="1" applyBorder="1" applyAlignment="1">
      <alignment horizontal="center" vertical="center" wrapText="1"/>
    </xf>
    <xf numFmtId="43" fontId="44" fillId="0" borderId="48" xfId="12" applyFont="1" applyBorder="1" applyAlignment="1">
      <alignment horizontal="left" vertical="center" wrapText="1"/>
    </xf>
    <xf numFmtId="43" fontId="44" fillId="0" borderId="34" xfId="12" applyFont="1" applyBorder="1" applyAlignment="1">
      <alignment horizontal="center" vertical="center" wrapText="1"/>
    </xf>
    <xf numFmtId="166" fontId="44" fillId="0" borderId="34" xfId="11" applyFont="1" applyBorder="1" applyAlignment="1">
      <alignment horizontal="right" vertical="center" wrapText="1"/>
    </xf>
    <xf numFmtId="0" fontId="44" fillId="0" borderId="34" xfId="11" applyNumberFormat="1" applyFont="1" applyBorder="1" applyAlignment="1">
      <alignment horizontal="right" vertical="center" wrapText="1"/>
    </xf>
    <xf numFmtId="49" fontId="44" fillId="0" borderId="48" xfId="12" applyNumberFormat="1" applyFont="1" applyBorder="1" applyAlignment="1">
      <alignment horizontal="left" vertical="center" wrapText="1"/>
    </xf>
    <xf numFmtId="0" fontId="44" fillId="0" borderId="48" xfId="12" applyNumberFormat="1" applyFont="1" applyBorder="1" applyAlignment="1">
      <alignment horizontal="left" vertical="center" wrapText="1"/>
    </xf>
    <xf numFmtId="49" fontId="44" fillId="0" borderId="34" xfId="12" applyNumberFormat="1" applyFont="1" applyBorder="1" applyAlignment="1">
      <alignment horizontal="center" vertical="center" wrapText="1"/>
    </xf>
    <xf numFmtId="0" fontId="44" fillId="0" borderId="34" xfId="12" applyNumberFormat="1" applyFont="1" applyBorder="1" applyAlignment="1">
      <alignment horizontal="center" vertical="center" wrapText="1"/>
    </xf>
    <xf numFmtId="9" fontId="44" fillId="0" borderId="34" xfId="13" applyFont="1" applyBorder="1" applyAlignment="1">
      <alignment horizontal="right" vertical="center" wrapText="1"/>
    </xf>
    <xf numFmtId="49" fontId="44" fillId="0" borderId="38" xfId="12" applyNumberFormat="1" applyFont="1" applyBorder="1" applyAlignment="1">
      <alignment horizontal="center" vertical="center" wrapText="1"/>
    </xf>
    <xf numFmtId="166" fontId="44" fillId="0" borderId="38" xfId="69" applyFont="1" applyFill="1" applyBorder="1" applyAlignment="1">
      <alignment horizontal="right" vertical="center" wrapText="1"/>
    </xf>
    <xf numFmtId="166" fontId="44" fillId="0" borderId="37" xfId="69" applyFont="1" applyFill="1" applyBorder="1" applyAlignment="1">
      <alignment horizontal="right" vertical="center" wrapText="1"/>
    </xf>
    <xf numFmtId="0" fontId="47" fillId="0" borderId="61" xfId="4" applyFont="1" applyBorder="1" applyAlignment="1">
      <alignment horizontal="center" vertical="center" wrapText="1"/>
    </xf>
    <xf numFmtId="0" fontId="47" fillId="0" borderId="54" xfId="4" applyFont="1" applyBorder="1" applyAlignment="1">
      <alignment horizontal="center" vertical="center" wrapText="1"/>
    </xf>
    <xf numFmtId="0" fontId="47" fillId="0" borderId="62" xfId="4" applyFont="1" applyBorder="1" applyAlignment="1">
      <alignment horizontal="center" vertical="center" wrapText="1"/>
    </xf>
    <xf numFmtId="0" fontId="47" fillId="0" borderId="63" xfId="4" applyFont="1" applyBorder="1" applyAlignment="1">
      <alignment horizontal="center" vertical="center" wrapText="1"/>
    </xf>
    <xf numFmtId="0" fontId="47" fillId="0" borderId="0" xfId="4" applyFont="1" applyAlignment="1">
      <alignment horizontal="center" vertical="center" wrapText="1"/>
    </xf>
    <xf numFmtId="0" fontId="47" fillId="0" borderId="64" xfId="4" applyFont="1" applyBorder="1" applyAlignment="1">
      <alignment horizontal="center" vertical="center" wrapText="1"/>
    </xf>
    <xf numFmtId="0" fontId="47" fillId="0" borderId="65" xfId="4" applyFont="1" applyBorder="1" applyAlignment="1">
      <alignment horizontal="center" vertical="center" wrapText="1"/>
    </xf>
    <xf numFmtId="0" fontId="47" fillId="0" borderId="92" xfId="4" applyFont="1" applyBorder="1" applyAlignment="1">
      <alignment horizontal="center" vertical="center" wrapText="1"/>
    </xf>
    <xf numFmtId="0" fontId="47" fillId="0" borderId="66" xfId="4" applyFont="1" applyBorder="1" applyAlignment="1">
      <alignment horizontal="center" vertical="center" wrapText="1"/>
    </xf>
    <xf numFmtId="0" fontId="47" fillId="0" borderId="61" xfId="4" applyFont="1" applyBorder="1" applyAlignment="1">
      <alignment horizontal="left" vertical="center" wrapText="1"/>
    </xf>
    <xf numFmtId="49" fontId="47" fillId="0" borderId="62" xfId="4" applyNumberFormat="1" applyFont="1" applyBorder="1" applyAlignment="1">
      <alignment horizontal="left" vertical="center" wrapText="1"/>
    </xf>
    <xf numFmtId="0" fontId="47" fillId="0" borderId="62" xfId="4" applyFont="1" applyBorder="1" applyAlignment="1">
      <alignment horizontal="left" vertical="center" wrapText="1"/>
    </xf>
    <xf numFmtId="0" fontId="47" fillId="0" borderId="63" xfId="4" applyFont="1" applyBorder="1" applyAlignment="1">
      <alignment horizontal="left" vertical="center" wrapText="1"/>
    </xf>
    <xf numFmtId="49" fontId="47" fillId="0" borderId="64" xfId="4" applyNumberFormat="1" applyFont="1" applyBorder="1" applyAlignment="1">
      <alignment horizontal="left" vertical="center" wrapText="1"/>
    </xf>
    <xf numFmtId="0" fontId="47" fillId="0" borderId="65" xfId="4" applyFont="1" applyBorder="1" applyAlignment="1">
      <alignment horizontal="left" vertical="center" wrapText="1"/>
    </xf>
    <xf numFmtId="49" fontId="47" fillId="0" borderId="66" xfId="4" applyNumberFormat="1" applyFont="1" applyBorder="1" applyAlignment="1">
      <alignment horizontal="left" vertical="center" wrapText="1"/>
    </xf>
    <xf numFmtId="43" fontId="44" fillId="0" borderId="38" xfId="12" applyFont="1" applyBorder="1" applyAlignment="1" applyProtection="1">
      <alignment horizontal="left" vertical="center" wrapText="1"/>
      <protection locked="0"/>
    </xf>
    <xf numFmtId="43" fontId="44" fillId="0" borderId="39" xfId="12" applyFont="1" applyBorder="1" applyAlignment="1" applyProtection="1">
      <alignment horizontal="left" vertical="center" wrapText="1"/>
      <protection locked="0"/>
    </xf>
    <xf numFmtId="43" fontId="44" fillId="0" borderId="37" xfId="12" applyFont="1" applyBorder="1" applyAlignment="1" applyProtection="1">
      <alignment horizontal="left" vertical="center" wrapText="1"/>
      <protection locked="0"/>
    </xf>
    <xf numFmtId="166" fontId="44" fillId="0" borderId="38" xfId="11" applyFont="1" applyFill="1" applyBorder="1" applyAlignment="1">
      <alignment horizontal="right" vertical="center" wrapText="1"/>
    </xf>
    <xf numFmtId="166" fontId="44" fillId="0" borderId="37" xfId="11" applyFont="1" applyFill="1" applyBorder="1" applyAlignment="1">
      <alignment horizontal="right" vertical="center" wrapText="1"/>
    </xf>
    <xf numFmtId="0" fontId="50" fillId="0" borderId="34" xfId="4" applyFont="1" applyBorder="1" applyAlignment="1">
      <alignment horizontal="left" vertical="center" wrapText="1"/>
    </xf>
    <xf numFmtId="0" fontId="50" fillId="0" borderId="68" xfId="12" applyNumberFormat="1" applyFont="1" applyBorder="1" applyAlignment="1">
      <alignment horizontal="left" vertical="center" wrapText="1"/>
    </xf>
    <xf numFmtId="0" fontId="44" fillId="0" borderId="68" xfId="4" applyFont="1" applyBorder="1" applyAlignment="1">
      <alignment horizontal="left" vertical="center" wrapText="1"/>
    </xf>
    <xf numFmtId="2" fontId="44" fillId="0" borderId="34" xfId="11" applyNumberFormat="1" applyFont="1" applyBorder="1" applyAlignment="1">
      <alignment horizontal="right" vertical="center" wrapText="1"/>
    </xf>
    <xf numFmtId="1" fontId="44" fillId="0" borderId="34" xfId="11" applyNumberFormat="1" applyFont="1" applyBorder="1" applyAlignment="1">
      <alignment horizontal="right" vertical="center" wrapText="1"/>
    </xf>
    <xf numFmtId="166" fontId="44" fillId="0" borderId="34" xfId="11" applyFont="1" applyFill="1" applyBorder="1" applyAlignment="1">
      <alignment horizontal="right" vertical="center" wrapText="1"/>
    </xf>
    <xf numFmtId="166" fontId="50" fillId="0" borderId="37" xfId="11" applyFont="1" applyFill="1" applyBorder="1" applyAlignment="1">
      <alignment horizontal="right" vertical="center" wrapText="1"/>
    </xf>
    <xf numFmtId="2" fontId="44" fillId="0" borderId="34" xfId="11" applyNumberFormat="1" applyFont="1" applyFill="1" applyBorder="1" applyAlignment="1">
      <alignment horizontal="right" vertical="center" wrapText="1"/>
    </xf>
    <xf numFmtId="9" fontId="44" fillId="0" borderId="34" xfId="13" applyFont="1" applyFill="1" applyBorder="1" applyAlignment="1">
      <alignment horizontal="right" vertical="center" wrapText="1"/>
    </xf>
    <xf numFmtId="0" fontId="50" fillId="0" borderId="67" xfId="4" applyFont="1" applyBorder="1" applyAlignment="1">
      <alignment horizontal="left" vertical="center" wrapText="1"/>
    </xf>
    <xf numFmtId="0" fontId="50" fillId="0" borderId="67" xfId="12" applyNumberFormat="1" applyFont="1" applyBorder="1" applyAlignment="1">
      <alignment horizontal="left" vertical="center" wrapText="1"/>
    </xf>
    <xf numFmtId="0" fontId="50" fillId="0" borderId="58" xfId="4" applyFont="1" applyBorder="1" applyAlignment="1">
      <alignment horizontal="left" vertical="center" wrapText="1"/>
    </xf>
    <xf numFmtId="0" fontId="50" fillId="0" borderId="67" xfId="4" applyFont="1" applyBorder="1" applyAlignment="1" applyProtection="1">
      <alignment horizontal="left" vertical="center" wrapText="1"/>
      <protection locked="0"/>
    </xf>
    <xf numFmtId="2" fontId="50" fillId="0" borderId="58" xfId="4" applyNumberFormat="1" applyFont="1" applyBorder="1" applyAlignment="1">
      <alignment horizontal="left" vertical="center" wrapText="1"/>
    </xf>
    <xf numFmtId="49" fontId="50" fillId="0" borderId="0" xfId="4" applyNumberFormat="1" applyFont="1" applyAlignment="1">
      <alignment horizontal="left" vertical="center" wrapText="1"/>
    </xf>
    <xf numFmtId="2" fontId="50" fillId="0" borderId="3" xfId="4" applyNumberFormat="1" applyFont="1" applyBorder="1" applyAlignment="1">
      <alignment horizontal="left" vertical="center" wrapText="1"/>
    </xf>
    <xf numFmtId="9" fontId="44" fillId="0" borderId="34" xfId="4" applyNumberFormat="1" applyFont="1" applyBorder="1" applyAlignment="1">
      <alignment horizontal="right" vertical="center" wrapText="1"/>
    </xf>
    <xf numFmtId="0" fontId="44" fillId="0" borderId="34" xfId="4" applyFont="1" applyBorder="1" applyAlignment="1">
      <alignment horizontal="right" vertical="center" wrapText="1"/>
    </xf>
    <xf numFmtId="49" fontId="44" fillId="0" borderId="37" xfId="4" applyNumberFormat="1" applyFont="1" applyBorder="1" applyAlignment="1">
      <alignment horizontal="center" vertical="center" wrapText="1"/>
    </xf>
    <xf numFmtId="49" fontId="50" fillId="0" borderId="60" xfId="4" applyNumberFormat="1" applyFont="1" applyBorder="1" applyAlignment="1">
      <alignment horizontal="left" vertical="center" wrapText="1"/>
    </xf>
    <xf numFmtId="200" fontId="44" fillId="0" borderId="34" xfId="12" applyNumberFormat="1" applyFont="1" applyBorder="1" applyAlignment="1">
      <alignment horizontal="right" vertical="center" wrapText="1"/>
    </xf>
    <xf numFmtId="0" fontId="50" fillId="0" borderId="58" xfId="7" applyFont="1" applyBorder="1" applyAlignment="1">
      <alignment horizontal="left" vertical="center" wrapText="1"/>
    </xf>
    <xf numFmtId="191" fontId="44" fillId="0" borderId="34" xfId="12" applyNumberFormat="1" applyFont="1" applyBorder="1" applyAlignment="1">
      <alignment horizontal="right" vertical="center" wrapText="1"/>
    </xf>
    <xf numFmtId="0" fontId="23" fillId="0" borderId="0" xfId="0" applyFont="1" applyAlignment="1">
      <alignment horizontal="center" vertical="center" wrapText="1"/>
    </xf>
    <xf numFmtId="0" fontId="23" fillId="0" borderId="60" xfId="0" applyFont="1" applyBorder="1" applyAlignment="1">
      <alignment horizontal="center" vertical="center" wrapText="1"/>
    </xf>
    <xf numFmtId="14" fontId="35" fillId="0" borderId="0" xfId="0" applyNumberFormat="1" applyFont="1" applyAlignment="1">
      <alignment horizontal="center" vertical="center"/>
    </xf>
    <xf numFmtId="14" fontId="35" fillId="0" borderId="60" xfId="0" applyNumberFormat="1" applyFont="1" applyBorder="1" applyAlignment="1">
      <alignment horizontal="center" vertical="center"/>
    </xf>
    <xf numFmtId="0" fontId="22" fillId="0" borderId="0" xfId="0" applyFont="1" applyAlignment="1">
      <alignment horizontal="center" vertical="center"/>
    </xf>
    <xf numFmtId="0" fontId="22" fillId="0" borderId="60" xfId="0" applyFont="1" applyBorder="1" applyAlignment="1">
      <alignment horizontal="center" vertical="center"/>
    </xf>
    <xf numFmtId="179" fontId="38" fillId="0" borderId="81" xfId="42" applyNumberFormat="1" applyFont="1" applyBorder="1" applyAlignment="1">
      <alignment horizontal="center" vertical="center"/>
    </xf>
    <xf numFmtId="0" fontId="39" fillId="0" borderId="40" xfId="41" applyFont="1" applyBorder="1" applyAlignment="1">
      <alignment horizontal="center" vertical="center"/>
    </xf>
    <xf numFmtId="0" fontId="38" fillId="0" borderId="82" xfId="41" applyFont="1" applyBorder="1" applyAlignment="1">
      <alignment horizontal="center" vertical="center"/>
    </xf>
    <xf numFmtId="0" fontId="38" fillId="0" borderId="80" xfId="41" applyFont="1" applyBorder="1" applyAlignment="1">
      <alignment horizontal="center" vertical="center"/>
    </xf>
    <xf numFmtId="0" fontId="79" fillId="0" borderId="80" xfId="41" applyFont="1" applyBorder="1" applyAlignment="1">
      <alignment horizontal="center" vertical="center"/>
    </xf>
    <xf numFmtId="0" fontId="78" fillId="3" borderId="78" xfId="41" applyFont="1" applyFill="1" applyBorder="1" applyAlignment="1">
      <alignment horizontal="center" vertical="center"/>
    </xf>
    <xf numFmtId="0" fontId="78" fillId="3" borderId="76" xfId="41" applyFont="1" applyFill="1" applyBorder="1" applyAlignment="1">
      <alignment horizontal="center" vertical="center"/>
    </xf>
    <xf numFmtId="0" fontId="38" fillId="0" borderId="104" xfId="41" applyFont="1" applyBorder="1" applyAlignment="1">
      <alignment horizontal="center" vertical="center"/>
    </xf>
    <xf numFmtId="0" fontId="38" fillId="0" borderId="103" xfId="41" applyFont="1" applyBorder="1" applyAlignment="1">
      <alignment horizontal="center" vertical="center"/>
    </xf>
    <xf numFmtId="0" fontId="79" fillId="0" borderId="103" xfId="41" applyFont="1" applyBorder="1" applyAlignment="1">
      <alignment horizontal="center" vertical="center"/>
    </xf>
    <xf numFmtId="0" fontId="38" fillId="0" borderId="108" xfId="41" applyFont="1" applyBorder="1" applyAlignment="1">
      <alignment horizontal="center" vertical="center"/>
    </xf>
    <xf numFmtId="0" fontId="38" fillId="0" borderId="88" xfId="41" applyFont="1" applyBorder="1" applyAlignment="1">
      <alignment horizontal="center" vertical="center"/>
    </xf>
    <xf numFmtId="0" fontId="79" fillId="0" borderId="88" xfId="41" applyFont="1" applyBorder="1" applyAlignment="1">
      <alignment horizontal="center" vertical="center"/>
    </xf>
    <xf numFmtId="179" fontId="38" fillId="0" borderId="109" xfId="42" applyNumberFormat="1" applyFont="1" applyBorder="1" applyAlignment="1">
      <alignment horizontal="center" vertical="center"/>
    </xf>
    <xf numFmtId="179" fontId="38" fillId="0" borderId="87" xfId="42" applyNumberFormat="1" applyFont="1" applyBorder="1" applyAlignment="1">
      <alignment horizontal="center" vertical="center"/>
    </xf>
    <xf numFmtId="179" fontId="38" fillId="0" borderId="88" xfId="42" applyNumberFormat="1" applyFont="1" applyBorder="1" applyAlignment="1">
      <alignment horizontal="center" vertical="center"/>
    </xf>
    <xf numFmtId="179" fontId="38" fillId="0" borderId="89" xfId="42" applyNumberFormat="1" applyFont="1" applyBorder="1" applyAlignment="1">
      <alignment horizontal="center" vertical="center"/>
    </xf>
    <xf numFmtId="0" fontId="39" fillId="0" borderId="9" xfId="41" applyFont="1" applyBorder="1" applyAlignment="1">
      <alignment horizontal="center" vertical="center" wrapText="1"/>
    </xf>
    <xf numFmtId="0" fontId="39" fillId="0" borderId="5" xfId="41" applyFont="1" applyBorder="1" applyAlignment="1">
      <alignment horizontal="center" vertical="center" wrapText="1"/>
    </xf>
    <xf numFmtId="0" fontId="38" fillId="3" borderId="40" xfId="41" applyFont="1" applyFill="1" applyBorder="1" applyAlignment="1">
      <alignment horizontal="center" vertical="center"/>
    </xf>
    <xf numFmtId="0" fontId="39" fillId="3" borderId="5" xfId="41" applyFont="1" applyFill="1" applyBorder="1" applyAlignment="1">
      <alignment horizontal="center" vertical="center"/>
    </xf>
    <xf numFmtId="0" fontId="39" fillId="3" borderId="77" xfId="41" applyFont="1" applyFill="1" applyBorder="1" applyAlignment="1">
      <alignment horizontal="center" vertical="center"/>
    </xf>
    <xf numFmtId="0" fontId="38" fillId="0" borderId="102" xfId="41" applyFont="1" applyBorder="1" applyAlignment="1">
      <alignment horizontal="left" vertical="center"/>
    </xf>
    <xf numFmtId="0" fontId="38" fillId="0" borderId="103" xfId="41" applyFont="1" applyBorder="1" applyAlignment="1">
      <alignment horizontal="left" vertical="center"/>
    </xf>
    <xf numFmtId="179" fontId="38" fillId="0" borderId="44" xfId="42" applyNumberFormat="1" applyFont="1" applyBorder="1" applyAlignment="1">
      <alignment horizontal="center" vertical="center"/>
    </xf>
    <xf numFmtId="179" fontId="38" fillId="0" borderId="45" xfId="42" applyNumberFormat="1" applyFont="1" applyBorder="1" applyAlignment="1">
      <alignment horizontal="center" vertical="center"/>
    </xf>
    <xf numFmtId="0" fontId="39" fillId="0" borderId="5" xfId="41" applyFont="1" applyBorder="1" applyAlignment="1">
      <alignment horizontal="center" vertical="center"/>
    </xf>
    <xf numFmtId="0" fontId="39" fillId="0" borderId="55" xfId="41" applyFont="1" applyBorder="1" applyAlignment="1">
      <alignment horizontal="left" vertical="center" wrapText="1"/>
    </xf>
    <xf numFmtId="0" fontId="39" fillId="0" borderId="69" xfId="41" applyFont="1" applyBorder="1" applyAlignment="1">
      <alignment horizontal="left" vertical="center" wrapText="1"/>
    </xf>
    <xf numFmtId="179" fontId="38" fillId="0" borderId="80" xfId="41" applyNumberFormat="1" applyFont="1" applyBorder="1" applyAlignment="1">
      <alignment horizontal="center" vertical="center"/>
    </xf>
    <xf numFmtId="179" fontId="38" fillId="0" borderId="81" xfId="41" applyNumberFormat="1" applyFont="1" applyBorder="1" applyAlignment="1">
      <alignment horizontal="center" vertical="center"/>
    </xf>
    <xf numFmtId="179" fontId="38" fillId="0" borderId="88" xfId="41" applyNumberFormat="1" applyFont="1" applyBorder="1" applyAlignment="1">
      <alignment horizontal="center" vertical="center"/>
    </xf>
    <xf numFmtId="179" fontId="38" fillId="0" borderId="89" xfId="41" applyNumberFormat="1" applyFont="1" applyBorder="1" applyAlignment="1">
      <alignment horizontal="center" vertical="center"/>
    </xf>
    <xf numFmtId="179" fontId="38" fillId="0" borderId="90" xfId="41" applyNumberFormat="1" applyFont="1" applyBorder="1" applyAlignment="1">
      <alignment horizontal="center" vertical="center"/>
    </xf>
    <xf numFmtId="179" fontId="38" fillId="0" borderId="39" xfId="41" applyNumberFormat="1" applyFont="1" applyBorder="1" applyAlignment="1">
      <alignment horizontal="center" vertical="center"/>
    </xf>
    <xf numFmtId="179" fontId="38" fillId="0" borderId="40" xfId="41" applyNumberFormat="1" applyFont="1" applyBorder="1" applyAlignment="1">
      <alignment horizontal="center" vertical="center"/>
    </xf>
    <xf numFmtId="179" fontId="38" fillId="0" borderId="105" xfId="42" applyNumberFormat="1" applyFont="1" applyFill="1" applyBorder="1" applyAlignment="1">
      <alignment horizontal="center" vertical="center"/>
    </xf>
    <xf numFmtId="179" fontId="38" fillId="0" borderId="106" xfId="42" applyNumberFormat="1" applyFont="1" applyFill="1" applyBorder="1" applyAlignment="1">
      <alignment horizontal="center" vertical="center"/>
    </xf>
    <xf numFmtId="179" fontId="38" fillId="0" borderId="103" xfId="42" applyNumberFormat="1" applyFont="1" applyBorder="1" applyAlignment="1">
      <alignment horizontal="center" vertical="center"/>
    </xf>
    <xf numFmtId="179" fontId="38" fillId="0" borderId="107" xfId="42" applyNumberFormat="1" applyFont="1" applyBorder="1" applyAlignment="1">
      <alignment horizontal="center" vertical="center"/>
    </xf>
    <xf numFmtId="179" fontId="38" fillId="0" borderId="105" xfId="42" applyNumberFormat="1" applyFont="1" applyBorder="1" applyAlignment="1">
      <alignment horizontal="center" vertical="center"/>
    </xf>
    <xf numFmtId="179" fontId="38" fillId="0" borderId="106" xfId="42" applyNumberFormat="1" applyFont="1" applyBorder="1" applyAlignment="1">
      <alignment horizontal="center" vertical="center"/>
    </xf>
    <xf numFmtId="179" fontId="38" fillId="0" borderId="90" xfId="42" applyNumberFormat="1" applyFont="1" applyFill="1" applyBorder="1" applyAlignment="1">
      <alignment vertical="center"/>
    </xf>
    <xf numFmtId="179" fontId="38" fillId="0" borderId="39" xfId="42" applyNumberFormat="1" applyFont="1" applyFill="1" applyBorder="1" applyAlignment="1">
      <alignment vertical="center"/>
    </xf>
    <xf numFmtId="179" fontId="38" fillId="0" borderId="79" xfId="42" applyNumberFormat="1" applyFont="1" applyFill="1" applyBorder="1" applyAlignment="1">
      <alignment vertical="center"/>
    </xf>
    <xf numFmtId="179" fontId="38" fillId="0" borderId="40" xfId="42" applyNumberFormat="1" applyFont="1" applyBorder="1" applyAlignment="1">
      <alignment horizontal="center" vertical="center"/>
    </xf>
    <xf numFmtId="195" fontId="38" fillId="0" borderId="80" xfId="42" applyNumberFormat="1" applyFont="1" applyBorder="1" applyAlignment="1">
      <alignment horizontal="center" vertical="center"/>
    </xf>
    <xf numFmtId="195" fontId="38" fillId="0" borderId="81" xfId="42" applyNumberFormat="1" applyFont="1" applyBorder="1" applyAlignment="1">
      <alignment horizontal="center" vertical="center"/>
    </xf>
    <xf numFmtId="179" fontId="38" fillId="0" borderId="80" xfId="42" applyNumberFormat="1" applyFont="1" applyBorder="1" applyAlignment="1">
      <alignment vertical="center"/>
    </xf>
    <xf numFmtId="179" fontId="38" fillId="0" borderId="81" xfId="42" applyNumberFormat="1" applyFont="1" applyBorder="1" applyAlignment="1">
      <alignment vertical="center"/>
    </xf>
    <xf numFmtId="179" fontId="38" fillId="0" borderId="109" xfId="42" applyNumberFormat="1" applyFont="1" applyFill="1" applyBorder="1" applyAlignment="1">
      <alignment horizontal="center" vertical="center"/>
    </xf>
    <xf numFmtId="179" fontId="38" fillId="0" borderId="87" xfId="42" applyNumberFormat="1" applyFont="1" applyFill="1" applyBorder="1" applyAlignment="1">
      <alignment horizontal="center" vertical="center"/>
    </xf>
    <xf numFmtId="0" fontId="38" fillId="0" borderId="90" xfId="41" applyFont="1" applyBorder="1" applyAlignment="1">
      <alignment horizontal="center" vertical="center"/>
    </xf>
    <xf numFmtId="0" fontId="38" fillId="0" borderId="79" xfId="41" applyFont="1" applyBorder="1" applyAlignment="1">
      <alignment horizontal="center" vertical="center"/>
    </xf>
    <xf numFmtId="0" fontId="38" fillId="0" borderId="109" xfId="41" applyFont="1" applyBorder="1" applyAlignment="1">
      <alignment horizontal="center" vertical="center"/>
    </xf>
    <xf numFmtId="0" fontId="38" fillId="0" borderId="87" xfId="41" applyFont="1" applyBorder="1" applyAlignment="1">
      <alignment horizontal="center" vertical="center"/>
    </xf>
    <xf numFmtId="0" fontId="38" fillId="0" borderId="105" xfId="41" applyFont="1" applyBorder="1" applyAlignment="1">
      <alignment horizontal="center" vertical="center"/>
    </xf>
    <xf numFmtId="0" fontId="38" fillId="0" borderId="106" xfId="41" applyFont="1" applyBorder="1" applyAlignment="1">
      <alignment horizontal="center" vertical="center"/>
    </xf>
    <xf numFmtId="16" fontId="79" fillId="0" borderId="103" xfId="41" applyNumberFormat="1" applyFont="1" applyBorder="1" applyAlignment="1">
      <alignment horizontal="center" vertical="center"/>
    </xf>
    <xf numFmtId="0" fontId="38" fillId="0" borderId="98" xfId="41" applyFont="1" applyBorder="1" applyAlignment="1">
      <alignment horizontal="center" vertical="center"/>
    </xf>
    <xf numFmtId="0" fontId="38" fillId="0" borderId="99" xfId="41" applyFont="1" applyBorder="1" applyAlignment="1">
      <alignment horizontal="center" vertical="center"/>
    </xf>
    <xf numFmtId="0" fontId="38" fillId="0" borderId="100" xfId="41" applyFont="1" applyBorder="1" applyAlignment="1">
      <alignment horizontal="center" vertical="center"/>
    </xf>
    <xf numFmtId="0" fontId="38" fillId="0" borderId="97" xfId="41" applyFont="1" applyBorder="1" applyAlignment="1">
      <alignment horizontal="center" vertical="center"/>
    </xf>
    <xf numFmtId="0" fontId="79" fillId="0" borderId="99" xfId="41" applyFont="1" applyBorder="1" applyAlignment="1">
      <alignment horizontal="center" vertical="center"/>
    </xf>
    <xf numFmtId="179" fontId="38" fillId="0" borderId="100" xfId="42" applyNumberFormat="1" applyFont="1" applyBorder="1" applyAlignment="1">
      <alignment horizontal="center" vertical="center"/>
    </xf>
    <xf numFmtId="179" fontId="38" fillId="0" borderId="97" xfId="42" applyNumberFormat="1" applyFont="1" applyBorder="1" applyAlignment="1">
      <alignment horizontal="center" vertical="center"/>
    </xf>
    <xf numFmtId="179" fontId="38" fillId="0" borderId="99" xfId="42" applyNumberFormat="1" applyFont="1" applyBorder="1" applyAlignment="1">
      <alignment horizontal="center" vertical="center"/>
    </xf>
    <xf numFmtId="179" fontId="38" fillId="0" borderId="101" xfId="42" applyNumberFormat="1" applyFont="1" applyBorder="1" applyAlignment="1">
      <alignment horizontal="center" vertical="center"/>
    </xf>
    <xf numFmtId="0" fontId="38" fillId="0" borderId="53" xfId="41" applyFont="1" applyBorder="1" applyAlignment="1">
      <alignment horizontal="left" vertical="center"/>
    </xf>
    <xf numFmtId="0" fontId="38" fillId="0" borderId="54" xfId="41" applyFont="1" applyBorder="1" applyAlignment="1">
      <alignment horizontal="left" vertical="center"/>
    </xf>
    <xf numFmtId="0" fontId="38" fillId="0" borderId="76" xfId="41" applyFont="1" applyBorder="1" applyAlignment="1">
      <alignment horizontal="left" vertical="center"/>
    </xf>
    <xf numFmtId="0" fontId="38" fillId="0" borderId="16" xfId="41" applyFont="1" applyBorder="1" applyAlignment="1">
      <alignment horizontal="left" vertical="center"/>
    </xf>
    <xf numFmtId="0" fontId="38" fillId="0" borderId="13" xfId="41" applyFont="1" applyBorder="1" applyAlignment="1">
      <alignment horizontal="left" vertical="center"/>
    </xf>
    <xf numFmtId="0" fontId="38" fillId="0" borderId="85" xfId="41" applyFont="1" applyBorder="1" applyAlignment="1">
      <alignment horizontal="left" vertical="center"/>
    </xf>
    <xf numFmtId="0" fontId="38" fillId="0" borderId="15" xfId="41" applyFont="1" applyBorder="1" applyAlignment="1">
      <alignment horizontal="left" vertical="center"/>
    </xf>
    <xf numFmtId="0" fontId="38" fillId="0" borderId="46" xfId="41" applyFont="1" applyBorder="1" applyAlignment="1">
      <alignment horizontal="left" vertical="center"/>
    </xf>
    <xf numFmtId="0" fontId="38" fillId="0" borderId="110" xfId="41" applyFont="1" applyBorder="1" applyAlignment="1">
      <alignment horizontal="left" vertical="center"/>
    </xf>
    <xf numFmtId="0" fontId="38" fillId="0" borderId="10" xfId="41" applyFont="1" applyBorder="1" applyAlignment="1">
      <alignment horizontal="left" vertical="center"/>
    </xf>
    <xf numFmtId="0" fontId="38" fillId="0" borderId="0" xfId="41" applyFont="1" applyAlignment="1">
      <alignment horizontal="left" vertical="center"/>
    </xf>
    <xf numFmtId="0" fontId="38" fillId="0" borderId="58" xfId="41" applyFont="1" applyBorder="1" applyAlignment="1">
      <alignment horizontal="left" vertical="center"/>
    </xf>
    <xf numFmtId="0" fontId="38" fillId="0" borderId="111" xfId="41" applyFont="1" applyBorder="1" applyAlignment="1">
      <alignment horizontal="left" vertical="center"/>
    </xf>
    <xf numFmtId="0" fontId="38" fillId="0" borderId="67" xfId="41" applyFont="1" applyBorder="1" applyAlignment="1">
      <alignment horizontal="left" vertical="center"/>
    </xf>
    <xf numFmtId="0" fontId="38" fillId="0" borderId="68" xfId="41" applyFont="1" applyBorder="1" applyAlignment="1">
      <alignment horizontal="left" vertical="center"/>
    </xf>
    <xf numFmtId="0" fontId="38" fillId="0" borderId="60" xfId="41" applyFont="1" applyBorder="1" applyAlignment="1">
      <alignment horizontal="left" vertical="center"/>
    </xf>
    <xf numFmtId="0" fontId="38" fillId="0" borderId="34" xfId="41" applyFont="1" applyBorder="1" applyAlignment="1">
      <alignment horizontal="left" vertical="center"/>
    </xf>
    <xf numFmtId="0" fontId="26" fillId="4" borderId="38" xfId="55" applyFont="1" applyFill="1" applyBorder="1" applyAlignment="1">
      <alignment horizontal="center" vertical="center" wrapText="1"/>
    </xf>
    <xf numFmtId="0" fontId="26" fillId="4" borderId="39" xfId="55" applyFont="1" applyFill="1" applyBorder="1" applyAlignment="1">
      <alignment horizontal="center" vertical="center" wrapText="1"/>
    </xf>
    <xf numFmtId="0" fontId="26" fillId="4" borderId="40" xfId="55" applyFont="1" applyFill="1" applyBorder="1" applyAlignment="1">
      <alignment horizontal="center" vertical="center" wrapText="1"/>
    </xf>
    <xf numFmtId="0" fontId="8" fillId="0" borderId="93" xfId="53" applyBorder="1" applyAlignment="1">
      <alignment horizontal="center"/>
    </xf>
    <xf numFmtId="0" fontId="8" fillId="0" borderId="91" xfId="53" applyBorder="1" applyAlignment="1">
      <alignment horizontal="center"/>
    </xf>
    <xf numFmtId="0" fontId="8" fillId="0" borderId="25" xfId="53" applyBorder="1" applyAlignment="1">
      <alignment horizontal="center"/>
    </xf>
    <xf numFmtId="0" fontId="86" fillId="0" borderId="95" xfId="53" applyFont="1" applyBorder="1" applyAlignment="1">
      <alignment horizontal="center" vertical="center" wrapText="1"/>
    </xf>
    <xf numFmtId="0" fontId="86" fillId="0" borderId="74" xfId="53" applyFont="1" applyBorder="1" applyAlignment="1">
      <alignment horizontal="center" vertical="center" wrapText="1"/>
    </xf>
    <xf numFmtId="0" fontId="86" fillId="0" borderId="71" xfId="53" applyFont="1" applyBorder="1" applyAlignment="1">
      <alignment horizontal="center" vertical="center" wrapText="1"/>
    </xf>
    <xf numFmtId="14" fontId="94" fillId="0" borderId="96" xfId="53" applyNumberFormat="1" applyFont="1" applyBorder="1" applyAlignment="1">
      <alignment horizontal="center" vertical="center"/>
    </xf>
    <xf numFmtId="0" fontId="94" fillId="0" borderId="59" xfId="53" applyFont="1" applyBorder="1" applyAlignment="1">
      <alignment horizontal="center" vertical="center"/>
    </xf>
    <xf numFmtId="0" fontId="94" fillId="0" borderId="26" xfId="53" applyFont="1" applyBorder="1" applyAlignment="1">
      <alignment horizontal="center" vertical="center"/>
    </xf>
    <xf numFmtId="2" fontId="26" fillId="4" borderId="7" xfId="50" applyNumberFormat="1" applyFont="1" applyFill="1" applyBorder="1" applyAlignment="1">
      <alignment horizontal="center" vertical="center" wrapText="1"/>
    </xf>
    <xf numFmtId="2" fontId="26" fillId="4" borderId="8" xfId="50" applyNumberFormat="1" applyFont="1" applyFill="1" applyBorder="1" applyAlignment="1">
      <alignment horizontal="center" vertical="center" wrapText="1"/>
    </xf>
    <xf numFmtId="2" fontId="26" fillId="4" borderId="9" xfId="50" applyNumberFormat="1" applyFont="1" applyFill="1" applyBorder="1" applyAlignment="1">
      <alignment horizontal="center" vertical="center" wrapText="1"/>
    </xf>
    <xf numFmtId="2" fontId="26" fillId="4" borderId="4" xfId="50" applyNumberFormat="1" applyFont="1" applyFill="1" applyBorder="1" applyAlignment="1">
      <alignment horizontal="center" vertical="center" wrapText="1"/>
    </xf>
    <xf numFmtId="2" fontId="26" fillId="4" borderId="3" xfId="50" applyNumberFormat="1" applyFont="1" applyFill="1" applyBorder="1" applyAlignment="1">
      <alignment horizontal="center" vertical="center" wrapText="1"/>
    </xf>
    <xf numFmtId="2" fontId="26" fillId="4" borderId="5" xfId="50" applyNumberFormat="1" applyFont="1" applyFill="1" applyBorder="1" applyAlignment="1">
      <alignment horizontal="center" vertical="center" wrapText="1"/>
    </xf>
    <xf numFmtId="2" fontId="26" fillId="4" borderId="36" xfId="50" applyNumberFormat="1" applyFont="1" applyFill="1" applyBorder="1" applyAlignment="1">
      <alignment horizontal="center" vertical="center" wrapText="1"/>
    </xf>
    <xf numFmtId="2" fontId="26" fillId="4" borderId="39" xfId="50" applyNumberFormat="1" applyFont="1" applyFill="1" applyBorder="1" applyAlignment="1">
      <alignment horizontal="center" vertical="center" wrapText="1"/>
    </xf>
    <xf numFmtId="2" fontId="26" fillId="4" borderId="40" xfId="50" applyNumberFormat="1" applyFont="1" applyFill="1" applyBorder="1" applyAlignment="1">
      <alignment horizontal="center" vertical="center" wrapText="1"/>
    </xf>
    <xf numFmtId="0" fontId="26" fillId="4" borderId="41" xfId="56" applyFont="1" applyFill="1" applyBorder="1" applyAlignment="1">
      <alignment horizontal="left" vertical="center" wrapText="1"/>
    </xf>
    <xf numFmtId="0" fontId="26" fillId="4" borderId="44" xfId="56" applyFont="1" applyFill="1" applyBorder="1" applyAlignment="1">
      <alignment horizontal="left" vertical="center" wrapText="1"/>
    </xf>
    <xf numFmtId="0" fontId="26" fillId="4" borderId="42" xfId="56" applyFont="1" applyFill="1" applyBorder="1" applyAlignment="1">
      <alignment horizontal="left" vertical="center" wrapText="1"/>
    </xf>
    <xf numFmtId="0" fontId="18" fillId="0" borderId="0" xfId="32" applyFont="1" applyAlignment="1">
      <alignment horizontal="left" vertical="center" wrapText="1" indent="1"/>
    </xf>
    <xf numFmtId="4" fontId="26" fillId="4" borderId="38" xfId="50" applyNumberFormat="1" applyFont="1" applyFill="1" applyBorder="1" applyAlignment="1">
      <alignment horizontal="center" vertical="center"/>
    </xf>
    <xf numFmtId="4" fontId="26" fillId="4" borderId="39" xfId="50" applyNumberFormat="1" applyFont="1" applyFill="1" applyBorder="1" applyAlignment="1">
      <alignment horizontal="center" vertical="center"/>
    </xf>
    <xf numFmtId="4" fontId="26" fillId="4" borderId="37" xfId="50" applyNumberFormat="1" applyFont="1" applyFill="1" applyBorder="1" applyAlignment="1">
      <alignment horizontal="center" vertical="center"/>
    </xf>
    <xf numFmtId="0" fontId="27" fillId="4" borderId="36" xfId="50" applyFont="1" applyFill="1" applyBorder="1" applyAlignment="1">
      <alignment horizontal="center" vertical="center" wrapText="1"/>
    </xf>
    <xf numFmtId="0" fontId="27" fillId="4" borderId="39" xfId="50" applyFont="1" applyFill="1" applyBorder="1" applyAlignment="1">
      <alignment horizontal="center" vertical="center" wrapText="1"/>
    </xf>
    <xf numFmtId="0" fontId="27" fillId="4" borderId="40" xfId="50" applyFont="1" applyFill="1" applyBorder="1" applyAlignment="1">
      <alignment horizontal="center" vertical="center" wrapText="1"/>
    </xf>
    <xf numFmtId="0" fontId="27" fillId="4" borderId="38" xfId="50" applyFont="1" applyFill="1" applyBorder="1" applyAlignment="1">
      <alignment horizontal="center" vertical="center"/>
    </xf>
    <xf numFmtId="0" fontId="27" fillId="4" borderId="39" xfId="50" applyFont="1" applyFill="1" applyBorder="1" applyAlignment="1">
      <alignment horizontal="center" vertical="center"/>
    </xf>
    <xf numFmtId="0" fontId="27" fillId="4" borderId="40" xfId="50" applyFont="1" applyFill="1" applyBorder="1" applyAlignment="1">
      <alignment horizontal="center" vertical="center"/>
    </xf>
    <xf numFmtId="0" fontId="26" fillId="4" borderId="38" xfId="50" applyFont="1" applyFill="1" applyBorder="1" applyAlignment="1">
      <alignment horizontal="center" vertical="center"/>
    </xf>
    <xf numFmtId="0" fontId="26" fillId="4" borderId="39" xfId="50" applyFont="1" applyFill="1" applyBorder="1" applyAlignment="1">
      <alignment horizontal="center" vertical="center"/>
    </xf>
    <xf numFmtId="0" fontId="26" fillId="4" borderId="37" xfId="50" applyFont="1" applyFill="1" applyBorder="1" applyAlignment="1">
      <alignment horizontal="center" vertical="center"/>
    </xf>
    <xf numFmtId="0" fontId="26" fillId="4" borderId="36" xfId="56" applyFont="1" applyFill="1" applyBorder="1" applyAlignment="1">
      <alignment horizontal="left" vertical="center" wrapText="1"/>
    </xf>
    <xf numFmtId="0" fontId="26" fillId="4" borderId="39" xfId="56" applyFont="1" applyFill="1" applyBorder="1" applyAlignment="1">
      <alignment horizontal="left" vertical="center" wrapText="1"/>
    </xf>
    <xf numFmtId="0" fontId="26" fillId="4" borderId="37" xfId="56" applyFont="1" applyFill="1" applyBorder="1" applyAlignment="1">
      <alignment horizontal="left" vertical="center" wrapText="1"/>
    </xf>
    <xf numFmtId="0" fontId="88" fillId="13" borderId="38" xfId="4" applyFont="1" applyFill="1" applyBorder="1" applyAlignment="1" applyProtection="1">
      <alignment horizontal="left" vertical="center"/>
      <protection locked="0" hidden="1"/>
    </xf>
    <xf numFmtId="0" fontId="88" fillId="13" borderId="39" xfId="4" applyFont="1" applyFill="1" applyBorder="1" applyAlignment="1" applyProtection="1">
      <alignment horizontal="left" vertical="center"/>
      <protection locked="0" hidden="1"/>
    </xf>
    <xf numFmtId="0" fontId="88" fillId="13" borderId="37" xfId="4" applyFont="1" applyFill="1" applyBorder="1" applyAlignment="1" applyProtection="1">
      <alignment horizontal="left" vertical="center"/>
      <protection locked="0" hidden="1"/>
    </xf>
    <xf numFmtId="0" fontId="88" fillId="13" borderId="78" xfId="4" applyFont="1" applyFill="1" applyBorder="1" applyAlignment="1">
      <alignment horizontal="center"/>
    </xf>
    <xf numFmtId="0" fontId="88" fillId="13" borderId="54" xfId="4" applyFont="1" applyFill="1" applyBorder="1" applyAlignment="1">
      <alignment horizontal="center"/>
    </xf>
    <xf numFmtId="0" fontId="88" fillId="13" borderId="76" xfId="4" applyFont="1" applyFill="1" applyBorder="1" applyAlignment="1">
      <alignment horizontal="center"/>
    </xf>
    <xf numFmtId="1" fontId="89" fillId="13" borderId="3" xfId="4" applyNumberFormat="1" applyFont="1" applyFill="1" applyBorder="1" applyAlignment="1">
      <alignment horizontal="center" vertical="center"/>
    </xf>
    <xf numFmtId="1" fontId="89" fillId="13" borderId="52" xfId="4" applyNumberFormat="1" applyFont="1" applyFill="1" applyBorder="1" applyAlignment="1">
      <alignment horizontal="center" vertical="center"/>
    </xf>
    <xf numFmtId="1" fontId="89" fillId="13" borderId="48" xfId="4" applyNumberFormat="1" applyFont="1" applyFill="1" applyBorder="1" applyAlignment="1">
      <alignment horizontal="center" vertical="center"/>
    </xf>
    <xf numFmtId="0" fontId="89" fillId="13" borderId="78" xfId="4" applyFont="1" applyFill="1" applyBorder="1" applyAlignment="1" applyProtection="1">
      <alignment horizontal="center" vertical="center"/>
      <protection locked="0" hidden="1"/>
    </xf>
    <xf numFmtId="0" fontId="89" fillId="13" borderId="54" xfId="4" applyFont="1" applyFill="1" applyBorder="1" applyAlignment="1" applyProtection="1">
      <alignment horizontal="center" vertical="center"/>
      <protection locked="0" hidden="1"/>
    </xf>
    <xf numFmtId="0" fontId="89" fillId="13" borderId="68" xfId="4" applyFont="1" applyFill="1" applyBorder="1" applyAlignment="1" applyProtection="1">
      <alignment horizontal="center" vertical="center"/>
      <protection locked="0" hidden="1"/>
    </xf>
    <xf numFmtId="0" fontId="89" fillId="13" borderId="60" xfId="4" applyFont="1" applyFill="1" applyBorder="1" applyAlignment="1" applyProtection="1">
      <alignment horizontal="center" vertical="center"/>
      <protection locked="0" hidden="1"/>
    </xf>
    <xf numFmtId="0" fontId="89" fillId="13" borderId="52" xfId="4" applyFont="1" applyFill="1" applyBorder="1" applyAlignment="1">
      <alignment horizontal="center" vertical="center" wrapText="1"/>
    </xf>
    <xf numFmtId="0" fontId="89" fillId="13" borderId="48" xfId="4" applyFont="1" applyFill="1" applyBorder="1" applyAlignment="1">
      <alignment horizontal="center" vertical="center" wrapText="1"/>
    </xf>
    <xf numFmtId="0" fontId="89" fillId="13" borderId="52" xfId="4" applyFont="1" applyFill="1" applyBorder="1" applyAlignment="1">
      <alignment horizontal="center" vertical="center"/>
    </xf>
    <xf numFmtId="0" fontId="89" fillId="13" borderId="48" xfId="4" applyFont="1" applyFill="1" applyBorder="1" applyAlignment="1">
      <alignment horizontal="center" vertical="center"/>
    </xf>
    <xf numFmtId="0" fontId="88" fillId="13" borderId="3" xfId="4" applyFont="1" applyFill="1" applyBorder="1" applyAlignment="1">
      <alignment horizontal="center"/>
    </xf>
    <xf numFmtId="0" fontId="89" fillId="13" borderId="3" xfId="4" applyFont="1" applyFill="1" applyBorder="1" applyAlignment="1">
      <alignment horizontal="center" vertical="center"/>
    </xf>
    <xf numFmtId="0" fontId="88" fillId="13" borderId="38" xfId="4" applyFont="1" applyFill="1" applyBorder="1" applyAlignment="1" applyProtection="1">
      <alignment horizontal="left" vertical="center" wrapText="1"/>
      <protection locked="0" hidden="1"/>
    </xf>
    <xf numFmtId="0" fontId="88" fillId="13" borderId="39" xfId="4" applyFont="1" applyFill="1" applyBorder="1" applyAlignment="1" applyProtection="1">
      <alignment horizontal="left" vertical="center" wrapText="1"/>
      <protection locked="0" hidden="1"/>
    </xf>
    <xf numFmtId="0" fontId="88" fillId="13" borderId="37" xfId="4" applyFont="1" applyFill="1" applyBorder="1" applyAlignment="1" applyProtection="1">
      <alignment horizontal="left" vertical="center" wrapText="1"/>
      <protection locked="0" hidden="1"/>
    </xf>
    <xf numFmtId="0" fontId="88" fillId="0" borderId="3" xfId="58" applyFont="1" applyBorder="1" applyAlignment="1">
      <alignment horizontal="center"/>
    </xf>
    <xf numFmtId="0" fontId="95" fillId="0" borderId="3" xfId="58" applyFont="1" applyBorder="1" applyAlignment="1">
      <alignment horizontal="center" vertical="center" wrapText="1"/>
    </xf>
    <xf numFmtId="14" fontId="89" fillId="0" borderId="3" xfId="58" applyNumberFormat="1" applyFont="1" applyBorder="1" applyAlignment="1">
      <alignment horizontal="center" vertical="center"/>
    </xf>
    <xf numFmtId="0" fontId="89" fillId="0" borderId="3" xfId="58" applyFont="1" applyBorder="1" applyAlignment="1">
      <alignment horizontal="center" vertical="center"/>
    </xf>
    <xf numFmtId="0" fontId="90" fillId="0" borderId="78" xfId="4" applyFont="1" applyBorder="1" applyAlignment="1">
      <alignment horizontal="center" wrapText="1"/>
    </xf>
    <xf numFmtId="0" fontId="90" fillId="0" borderId="54" xfId="4" applyFont="1" applyBorder="1" applyAlignment="1">
      <alignment horizontal="center" wrapText="1"/>
    </xf>
    <xf numFmtId="3" fontId="34" fillId="0" borderId="0" xfId="5" applyNumberFormat="1" applyAlignment="1">
      <alignment horizontal="left"/>
    </xf>
    <xf numFmtId="0" fontId="60" fillId="4" borderId="3" xfId="7" applyFont="1" applyFill="1" applyBorder="1" applyAlignment="1">
      <alignment horizontal="center"/>
    </xf>
    <xf numFmtId="0" fontId="68" fillId="9" borderId="24" xfId="7" applyFont="1" applyFill="1" applyBorder="1" applyAlignment="1">
      <alignment horizontal="center"/>
    </xf>
    <xf numFmtId="0" fontId="68" fillId="9" borderId="31" xfId="7" applyFont="1" applyFill="1" applyBorder="1" applyAlignment="1">
      <alignment horizontal="center"/>
    </xf>
    <xf numFmtId="0" fontId="68" fillId="9" borderId="32" xfId="7" applyFont="1" applyFill="1" applyBorder="1" applyAlignment="1">
      <alignment horizontal="center"/>
    </xf>
    <xf numFmtId="0" fontId="67" fillId="4" borderId="15" xfId="45" applyFont="1" applyFill="1" applyBorder="1" applyAlignment="1">
      <alignment horizontal="center"/>
    </xf>
    <xf numFmtId="0" fontId="67" fillId="4" borderId="46" xfId="45" applyFont="1" applyFill="1" applyBorder="1" applyAlignment="1">
      <alignment horizontal="center"/>
    </xf>
    <xf numFmtId="0" fontId="67" fillId="4" borderId="12" xfId="45" applyFont="1" applyFill="1" applyBorder="1" applyAlignment="1">
      <alignment horizontal="center"/>
    </xf>
    <xf numFmtId="0" fontId="26" fillId="4" borderId="24" xfId="45" applyFont="1" applyFill="1" applyBorder="1" applyAlignment="1">
      <alignment horizontal="center" vertical="center" wrapText="1"/>
    </xf>
    <xf numFmtId="0" fontId="26" fillId="4" borderId="31" xfId="45" applyFont="1" applyFill="1" applyBorder="1" applyAlignment="1">
      <alignment horizontal="center" vertical="center" wrapText="1"/>
    </xf>
    <xf numFmtId="0" fontId="26" fillId="4" borderId="32" xfId="45" applyFont="1" applyFill="1" applyBorder="1" applyAlignment="1">
      <alignment horizontal="center" vertical="center" wrapText="1"/>
    </xf>
    <xf numFmtId="0" fontId="68" fillId="3" borderId="27" xfId="7" applyFont="1" applyFill="1" applyBorder="1" applyAlignment="1">
      <alignment horizontal="center" vertical="center" wrapText="1"/>
    </xf>
    <xf numFmtId="0" fontId="68" fillId="3" borderId="70" xfId="7" applyFont="1" applyFill="1" applyBorder="1" applyAlignment="1">
      <alignment horizontal="center" vertical="center" wrapText="1"/>
    </xf>
    <xf numFmtId="9" fontId="60" fillId="4" borderId="38" xfId="29" applyFont="1" applyFill="1" applyBorder="1" applyAlignment="1">
      <alignment horizontal="center" vertical="center"/>
    </xf>
    <xf numFmtId="9" fontId="60" fillId="4" borderId="37" xfId="29" applyFont="1" applyFill="1" applyBorder="1" applyAlignment="1">
      <alignment horizontal="center" vertical="center"/>
    </xf>
    <xf numFmtId="10" fontId="68" fillId="4" borderId="77" xfId="46" applyNumberFormat="1" applyFont="1" applyFill="1" applyBorder="1" applyAlignment="1">
      <alignment horizontal="center" vertical="center"/>
    </xf>
    <xf numFmtId="10" fontId="68" fillId="4" borderId="59" xfId="46" applyNumberFormat="1" applyFont="1" applyFill="1" applyBorder="1" applyAlignment="1">
      <alignment horizontal="center" vertical="center"/>
    </xf>
    <xf numFmtId="10" fontId="68" fillId="4" borderId="47" xfId="46" applyNumberFormat="1" applyFont="1" applyFill="1" applyBorder="1" applyAlignment="1">
      <alignment horizontal="center" vertical="center"/>
    </xf>
    <xf numFmtId="10" fontId="68" fillId="4" borderId="77" xfId="7" applyNumberFormat="1" applyFont="1" applyFill="1" applyBorder="1" applyAlignment="1">
      <alignment horizontal="center" vertical="center"/>
    </xf>
    <xf numFmtId="10" fontId="68" fillId="4" borderId="59" xfId="7" applyNumberFormat="1" applyFont="1" applyFill="1" applyBorder="1" applyAlignment="1">
      <alignment horizontal="center" vertical="center"/>
    </xf>
    <xf numFmtId="10" fontId="68" fillId="4" borderId="47" xfId="7" applyNumberFormat="1" applyFont="1" applyFill="1" applyBorder="1" applyAlignment="1">
      <alignment horizontal="center" vertical="center"/>
    </xf>
    <xf numFmtId="0" fontId="27" fillId="0" borderId="93" xfId="7" applyBorder="1" applyAlignment="1">
      <alignment horizontal="center"/>
    </xf>
    <xf numFmtId="0" fontId="27" fillId="0" borderId="91" xfId="7" applyBorder="1" applyAlignment="1">
      <alignment horizontal="center"/>
    </xf>
    <xf numFmtId="0" fontId="27" fillId="0" borderId="25" xfId="7" applyBorder="1" applyAlignment="1">
      <alignment horizontal="center"/>
    </xf>
    <xf numFmtId="0" fontId="19" fillId="0" borderId="95" xfId="7" applyFont="1" applyBorder="1" applyAlignment="1">
      <alignment horizontal="center" vertical="center" wrapText="1"/>
    </xf>
    <xf numFmtId="0" fontId="19" fillId="0" borderId="74" xfId="7" applyFont="1" applyBorder="1" applyAlignment="1">
      <alignment horizontal="center" vertical="center" wrapText="1"/>
    </xf>
    <xf numFmtId="0" fontId="19" fillId="0" borderId="71" xfId="7" applyFont="1" applyBorder="1" applyAlignment="1">
      <alignment horizontal="center" vertical="center" wrapText="1"/>
    </xf>
    <xf numFmtId="14" fontId="53" fillId="0" borderId="96" xfId="7" applyNumberFormat="1" applyFont="1" applyBorder="1" applyAlignment="1">
      <alignment horizontal="center" vertical="center"/>
    </xf>
    <xf numFmtId="0" fontId="53" fillId="0" borderId="59" xfId="7" applyFont="1" applyBorder="1" applyAlignment="1">
      <alignment horizontal="center" vertical="center"/>
    </xf>
    <xf numFmtId="0" fontId="53" fillId="0" borderId="26" xfId="7" applyFont="1" applyBorder="1" applyAlignment="1">
      <alignment horizontal="center" vertical="center"/>
    </xf>
    <xf numFmtId="182" fontId="26" fillId="3" borderId="78" xfId="27" applyNumberFormat="1" applyFont="1" applyFill="1" applyBorder="1" applyAlignment="1">
      <alignment horizontal="center" vertical="center" wrapText="1"/>
    </xf>
    <xf numFmtId="182" fontId="26" fillId="3" borderId="54" xfId="27" applyNumberFormat="1" applyFont="1" applyFill="1" applyBorder="1" applyAlignment="1">
      <alignment horizontal="center" vertical="center" wrapText="1"/>
    </xf>
    <xf numFmtId="182" fontId="26" fillId="3" borderId="76" xfId="27" applyNumberFormat="1" applyFont="1" applyFill="1" applyBorder="1" applyAlignment="1">
      <alignment horizontal="center" vertical="center" wrapText="1"/>
    </xf>
    <xf numFmtId="182" fontId="26" fillId="3" borderId="68" xfId="27" applyNumberFormat="1" applyFont="1" applyFill="1" applyBorder="1" applyAlignment="1">
      <alignment horizontal="center" vertical="center" wrapText="1"/>
    </xf>
    <xf numFmtId="182" fontId="26" fillId="3" borderId="60" xfId="27" applyNumberFormat="1" applyFont="1" applyFill="1" applyBorder="1" applyAlignment="1">
      <alignment horizontal="center" vertical="center" wrapText="1"/>
    </xf>
    <xf numFmtId="182" fontId="26" fillId="3" borderId="34" xfId="27" applyNumberFormat="1" applyFont="1" applyFill="1" applyBorder="1" applyAlignment="1">
      <alignment horizontal="center" vertical="center" wrapText="1"/>
    </xf>
    <xf numFmtId="0" fontId="26" fillId="4" borderId="38" xfId="53" applyFont="1" applyFill="1" applyBorder="1" applyAlignment="1">
      <alignment vertical="center" wrapText="1"/>
    </xf>
    <xf numFmtId="0" fontId="26" fillId="4" borderId="39" xfId="53" applyFont="1" applyFill="1" applyBorder="1" applyAlignment="1">
      <alignment vertical="center" wrapText="1"/>
    </xf>
    <xf numFmtId="0" fontId="26" fillId="4" borderId="37" xfId="53" applyFont="1" applyFill="1" applyBorder="1" applyAlignment="1">
      <alignment vertical="center" wrapText="1"/>
    </xf>
    <xf numFmtId="0" fontId="25" fillId="0" borderId="0" xfId="53" applyFont="1" applyAlignment="1">
      <alignment horizontal="center"/>
    </xf>
    <xf numFmtId="0" fontId="8" fillId="0" borderId="3" xfId="53" applyBorder="1" applyAlignment="1">
      <alignment horizontal="center"/>
    </xf>
    <xf numFmtId="0" fontId="25" fillId="0" borderId="78" xfId="53" applyFont="1" applyBorder="1" applyAlignment="1">
      <alignment horizontal="center" vertical="center" wrapText="1"/>
    </xf>
    <xf numFmtId="0" fontId="25" fillId="0" borderId="76" xfId="53" applyFont="1" applyBorder="1" applyAlignment="1">
      <alignment horizontal="center" vertical="center" wrapText="1"/>
    </xf>
    <xf numFmtId="0" fontId="25" fillId="0" borderId="68" xfId="53" applyFont="1" applyBorder="1" applyAlignment="1">
      <alignment horizontal="center" vertical="center" wrapText="1"/>
    </xf>
    <xf numFmtId="0" fontId="25" fillId="0" borderId="34" xfId="53" applyFont="1" applyBorder="1" applyAlignment="1">
      <alignment horizontal="center" vertical="center" wrapText="1"/>
    </xf>
    <xf numFmtId="14" fontId="25" fillId="0" borderId="3" xfId="53" applyNumberFormat="1" applyFont="1" applyBorder="1" applyAlignment="1">
      <alignment horizontal="center" vertical="center" wrapText="1"/>
    </xf>
    <xf numFmtId="0" fontId="25" fillId="0" borderId="3" xfId="53" applyFont="1" applyBorder="1" applyAlignment="1">
      <alignment horizontal="center" vertical="center" wrapText="1"/>
    </xf>
    <xf numFmtId="0" fontId="0" fillId="0" borderId="3" xfId="0" applyBorder="1" applyAlignment="1">
      <alignment horizontal="center"/>
    </xf>
    <xf numFmtId="0" fontId="84" fillId="0" borderId="3" xfId="0" applyFont="1" applyBorder="1" applyAlignment="1">
      <alignment horizontal="center" vertical="center" wrapText="1"/>
    </xf>
    <xf numFmtId="14" fontId="84" fillId="0" borderId="3" xfId="0" applyNumberFormat="1" applyFont="1" applyBorder="1" applyAlignment="1">
      <alignment horizontal="center" vertical="center"/>
    </xf>
    <xf numFmtId="0" fontId="84" fillId="0" borderId="3" xfId="0" applyFont="1" applyBorder="1" applyAlignment="1">
      <alignment horizontal="center" vertical="center"/>
    </xf>
    <xf numFmtId="0" fontId="75" fillId="0" borderId="3" xfId="0" applyFont="1" applyBorder="1" applyAlignment="1">
      <alignment horizontal="center" vertical="center"/>
    </xf>
    <xf numFmtId="0" fontId="26" fillId="2" borderId="22" xfId="0" applyFont="1" applyFill="1" applyBorder="1" applyAlignment="1">
      <alignment horizontal="right"/>
    </xf>
    <xf numFmtId="0" fontId="26" fillId="2" borderId="30" xfId="0" applyFont="1" applyFill="1" applyBorder="1" applyAlignment="1">
      <alignment horizontal="right"/>
    </xf>
    <xf numFmtId="0" fontId="25" fillId="0" borderId="7" xfId="0" applyFont="1" applyBorder="1" applyAlignment="1">
      <alignment horizontal="center"/>
    </xf>
    <xf numFmtId="0" fontId="25" fillId="0" borderId="8" xfId="0" applyFont="1" applyBorder="1" applyAlignment="1">
      <alignment horizontal="center"/>
    </xf>
    <xf numFmtId="0" fontId="25" fillId="0" borderId="9" xfId="0" applyFont="1" applyBorder="1" applyAlignment="1">
      <alignment horizontal="center"/>
    </xf>
    <xf numFmtId="0" fontId="28" fillId="0" borderId="27" xfId="0" applyFont="1" applyBorder="1" applyAlignment="1">
      <alignment horizontal="left"/>
    </xf>
    <xf numFmtId="0" fontId="28" fillId="0" borderId="28" xfId="0" applyFont="1" applyBorder="1" applyAlignment="1">
      <alignment horizontal="left"/>
    </xf>
    <xf numFmtId="0" fontId="28" fillId="0" borderId="29" xfId="0" applyFont="1" applyBorder="1" applyAlignment="1">
      <alignment horizontal="left"/>
    </xf>
    <xf numFmtId="0" fontId="29" fillId="4" borderId="3" xfId="0" applyFont="1" applyFill="1" applyBorder="1" applyAlignment="1">
      <alignment horizontal="left"/>
    </xf>
    <xf numFmtId="0" fontId="30" fillId="4" borderId="27" xfId="0" applyFont="1" applyFill="1" applyBorder="1" applyAlignment="1">
      <alignment horizontal="center"/>
    </xf>
    <xf numFmtId="0" fontId="30" fillId="4" borderId="28" xfId="0" applyFont="1" applyFill="1" applyBorder="1" applyAlignment="1">
      <alignment horizontal="center"/>
    </xf>
    <xf numFmtId="0" fontId="30" fillId="4" borderId="29" xfId="0" applyFont="1" applyFill="1" applyBorder="1" applyAlignment="1">
      <alignment horizontal="center"/>
    </xf>
    <xf numFmtId="0" fontId="30" fillId="4" borderId="38" xfId="0" applyFont="1" applyFill="1" applyBorder="1" applyAlignment="1">
      <alignment horizontal="center"/>
    </xf>
    <xf numFmtId="0" fontId="30" fillId="4" borderId="39" xfId="0" applyFont="1" applyFill="1" applyBorder="1" applyAlignment="1">
      <alignment horizontal="center"/>
    </xf>
    <xf numFmtId="0" fontId="30" fillId="4" borderId="37" xfId="0" applyFont="1" applyFill="1" applyBorder="1" applyAlignment="1">
      <alignment horizontal="center"/>
    </xf>
    <xf numFmtId="0" fontId="29" fillId="4" borderId="43" xfId="0" applyFont="1" applyFill="1" applyBorder="1" applyAlignment="1">
      <alignment horizontal="center"/>
    </xf>
    <xf numFmtId="0" fontId="29" fillId="4" borderId="44" xfId="0" applyFont="1" applyFill="1" applyBorder="1" applyAlignment="1">
      <alignment horizontal="center"/>
    </xf>
    <xf numFmtId="0" fontId="29" fillId="4" borderId="42" xfId="0" applyFont="1" applyFill="1" applyBorder="1" applyAlignment="1">
      <alignment horizontal="center"/>
    </xf>
    <xf numFmtId="0" fontId="30" fillId="4" borderId="38" xfId="0" applyFont="1" applyFill="1" applyBorder="1" applyAlignment="1">
      <alignment horizontal="center" vertical="center"/>
    </xf>
    <xf numFmtId="0" fontId="30" fillId="4" borderId="40" xfId="0" applyFont="1" applyFill="1" applyBorder="1" applyAlignment="1">
      <alignment horizontal="center" vertical="center"/>
    </xf>
    <xf numFmtId="0" fontId="30" fillId="4" borderId="3" xfId="0" applyFont="1" applyFill="1" applyBorder="1" applyAlignment="1">
      <alignment horizontal="center"/>
    </xf>
    <xf numFmtId="0" fontId="29" fillId="4" borderId="20" xfId="0" applyFont="1" applyFill="1" applyBorder="1" applyAlignment="1">
      <alignment horizontal="left"/>
    </xf>
    <xf numFmtId="0" fontId="30" fillId="4" borderId="33" xfId="0" applyFont="1" applyFill="1" applyBorder="1" applyAlignment="1">
      <alignment horizontal="center"/>
    </xf>
    <xf numFmtId="0" fontId="30" fillId="4" borderId="34" xfId="0" applyFont="1" applyFill="1" applyBorder="1" applyAlignment="1">
      <alignment horizontal="center"/>
    </xf>
    <xf numFmtId="0" fontId="30" fillId="4" borderId="35" xfId="0" applyFont="1" applyFill="1" applyBorder="1" applyAlignment="1">
      <alignment horizontal="center"/>
    </xf>
    <xf numFmtId="0" fontId="29" fillId="4" borderId="36" xfId="0" applyFont="1" applyFill="1" applyBorder="1" applyAlignment="1">
      <alignment horizontal="center"/>
    </xf>
    <xf numFmtId="0" fontId="29" fillId="4" borderId="37" xfId="0" applyFont="1" applyFill="1" applyBorder="1" applyAlignment="1">
      <alignment horizontal="center"/>
    </xf>
    <xf numFmtId="0" fontId="29" fillId="4" borderId="38" xfId="0" applyFont="1" applyFill="1" applyBorder="1" applyAlignment="1">
      <alignment horizontal="justify"/>
    </xf>
    <xf numFmtId="0" fontId="29" fillId="4" borderId="39" xfId="0" applyFont="1" applyFill="1" applyBorder="1" applyAlignment="1">
      <alignment horizontal="justify"/>
    </xf>
    <xf numFmtId="0" fontId="29" fillId="4" borderId="40" xfId="0" applyFont="1" applyFill="1" applyBorder="1" applyAlignment="1">
      <alignment horizontal="justify"/>
    </xf>
    <xf numFmtId="0" fontId="29" fillId="4" borderId="38" xfId="0" applyFont="1" applyFill="1" applyBorder="1" applyAlignment="1">
      <alignment horizontal="justify" wrapText="1"/>
    </xf>
    <xf numFmtId="0" fontId="29" fillId="4" borderId="39" xfId="0" applyFont="1" applyFill="1" applyBorder="1" applyAlignment="1">
      <alignment horizontal="justify" wrapText="1"/>
    </xf>
    <xf numFmtId="0" fontId="29" fillId="4" borderId="40" xfId="0" applyFont="1" applyFill="1" applyBorder="1" applyAlignment="1">
      <alignment horizontal="justify" wrapText="1"/>
    </xf>
    <xf numFmtId="0" fontId="29" fillId="4" borderId="41" xfId="0" applyFont="1" applyFill="1" applyBorder="1" applyAlignment="1">
      <alignment horizontal="center"/>
    </xf>
    <xf numFmtId="0" fontId="29" fillId="4" borderId="43" xfId="0" applyFont="1" applyFill="1" applyBorder="1" applyAlignment="1">
      <alignment horizontal="justify"/>
    </xf>
    <xf numFmtId="0" fontId="29" fillId="4" borderId="44" xfId="0" applyFont="1" applyFill="1" applyBorder="1" applyAlignment="1">
      <alignment horizontal="justify"/>
    </xf>
    <xf numFmtId="0" fontId="29" fillId="4" borderId="45" xfId="0" applyFont="1" applyFill="1" applyBorder="1" applyAlignment="1">
      <alignment horizontal="justify"/>
    </xf>
    <xf numFmtId="0" fontId="30" fillId="4" borderId="35" xfId="0" applyFont="1" applyFill="1" applyBorder="1" applyAlignment="1">
      <alignment horizontal="left" vertical="center"/>
    </xf>
    <xf numFmtId="0" fontId="30" fillId="4" borderId="28" xfId="0" applyFont="1" applyFill="1" applyBorder="1" applyAlignment="1">
      <alignment horizontal="left" vertical="center"/>
    </xf>
    <xf numFmtId="0" fontId="27" fillId="4" borderId="3" xfId="0" applyFont="1" applyFill="1" applyBorder="1" applyAlignment="1">
      <alignment horizontal="center"/>
    </xf>
    <xf numFmtId="0" fontId="53" fillId="4" borderId="3" xfId="0" applyFont="1" applyFill="1" applyBorder="1" applyAlignment="1">
      <alignment horizontal="center" vertical="center" wrapText="1"/>
    </xf>
    <xf numFmtId="14" fontId="53" fillId="4" borderId="3" xfId="0" applyNumberFormat="1" applyFont="1" applyFill="1" applyBorder="1" applyAlignment="1">
      <alignment horizontal="center" vertical="center"/>
    </xf>
    <xf numFmtId="0" fontId="53" fillId="4" borderId="3" xfId="0" applyFont="1" applyFill="1" applyBorder="1" applyAlignment="1">
      <alignment horizontal="center" vertical="center"/>
    </xf>
    <xf numFmtId="0" fontId="76" fillId="4" borderId="0" xfId="0" applyFont="1" applyFill="1" applyAlignment="1">
      <alignment horizontal="center" vertical="center"/>
    </xf>
    <xf numFmtId="0" fontId="30" fillId="4" borderId="24" xfId="0" applyFont="1" applyFill="1" applyBorder="1" applyAlignment="1">
      <alignment horizontal="center"/>
    </xf>
    <xf numFmtId="0" fontId="30" fillId="4" borderId="31" xfId="0" applyFont="1" applyFill="1" applyBorder="1" applyAlignment="1">
      <alignment horizontal="center"/>
    </xf>
    <xf numFmtId="0" fontId="30" fillId="4" borderId="32" xfId="0" applyFont="1" applyFill="1" applyBorder="1" applyAlignment="1">
      <alignment horizontal="center"/>
    </xf>
    <xf numFmtId="0" fontId="30" fillId="4" borderId="22" xfId="0" applyFont="1" applyFill="1" applyBorder="1" applyAlignment="1">
      <alignment horizontal="center"/>
    </xf>
    <xf numFmtId="0" fontId="30" fillId="4" borderId="30" xfId="0" applyFont="1" applyFill="1" applyBorder="1" applyAlignment="1">
      <alignment horizontal="center"/>
    </xf>
    <xf numFmtId="0" fontId="30" fillId="4" borderId="22" xfId="0" applyFont="1" applyFill="1" applyBorder="1" applyAlignment="1">
      <alignment horizontal="left" vertical="center"/>
    </xf>
    <xf numFmtId="0" fontId="30" fillId="4" borderId="30" xfId="0" applyFont="1" applyFill="1" applyBorder="1" applyAlignment="1">
      <alignment horizontal="left" vertical="center"/>
    </xf>
    <xf numFmtId="0" fontId="30" fillId="4" borderId="22" xfId="0" applyFont="1" applyFill="1" applyBorder="1" applyAlignment="1">
      <alignment horizontal="center" vertical="center"/>
    </xf>
    <xf numFmtId="0" fontId="30" fillId="4" borderId="30" xfId="0" applyFont="1" applyFill="1" applyBorder="1" applyAlignment="1">
      <alignment horizontal="center" vertical="center"/>
    </xf>
    <xf numFmtId="0" fontId="22" fillId="0" borderId="3" xfId="0" applyFont="1" applyBorder="1" applyAlignment="1">
      <alignment horizontal="center"/>
    </xf>
    <xf numFmtId="0" fontId="80" fillId="0" borderId="3" xfId="0" applyFont="1" applyBorder="1" applyAlignment="1">
      <alignment horizontal="center" vertical="center" wrapText="1"/>
    </xf>
    <xf numFmtId="14" fontId="84" fillId="0" borderId="67" xfId="0" applyNumberFormat="1" applyFont="1" applyBorder="1" applyAlignment="1">
      <alignment horizontal="center" vertical="center"/>
    </xf>
    <xf numFmtId="14" fontId="84" fillId="0" borderId="68" xfId="0" applyNumberFormat="1" applyFont="1" applyBorder="1" applyAlignment="1">
      <alignment horizontal="center" vertical="center"/>
    </xf>
    <xf numFmtId="0" fontId="82" fillId="0" borderId="0" xfId="0" applyFont="1" applyAlignment="1">
      <alignment horizontal="center" vertical="center"/>
    </xf>
    <xf numFmtId="2" fontId="84" fillId="7" borderId="24" xfId="0" applyNumberFormat="1" applyFont="1" applyFill="1" applyBorder="1" applyAlignment="1">
      <alignment horizontal="right" vertical="center"/>
    </xf>
    <xf numFmtId="0" fontId="84" fillId="6" borderId="31" xfId="0" applyFont="1" applyFill="1" applyBorder="1"/>
    <xf numFmtId="0" fontId="80" fillId="0" borderId="93" xfId="0" applyFont="1" applyBorder="1" applyAlignment="1">
      <alignment horizontal="center" vertical="center" wrapText="1"/>
    </xf>
    <xf numFmtId="0" fontId="80" fillId="0" borderId="91" xfId="0" applyFont="1" applyBorder="1" applyAlignment="1">
      <alignment horizontal="center" vertical="center" wrapText="1"/>
    </xf>
    <xf numFmtId="0" fontId="80" fillId="0" borderId="94" xfId="0" applyFont="1" applyBorder="1" applyAlignment="1">
      <alignment horizontal="center" vertical="center" wrapText="1"/>
    </xf>
    <xf numFmtId="0" fontId="85" fillId="6" borderId="24" xfId="0" applyFont="1" applyFill="1" applyBorder="1" applyAlignment="1">
      <alignment horizontal="center"/>
    </xf>
    <xf numFmtId="0" fontId="85" fillId="6" borderId="57" xfId="0" applyFont="1" applyFill="1" applyBorder="1" applyAlignment="1">
      <alignment horizontal="center"/>
    </xf>
    <xf numFmtId="2" fontId="84" fillId="7" borderId="24" xfId="17" applyNumberFormat="1" applyFont="1" applyFill="1" applyBorder="1" applyAlignment="1">
      <alignment horizontal="right" vertical="center"/>
    </xf>
    <xf numFmtId="0" fontId="84" fillId="6" borderId="31" xfId="17" applyFont="1" applyFill="1" applyBorder="1"/>
    <xf numFmtId="0" fontId="69" fillId="6" borderId="24" xfId="37" applyFont="1" applyFill="1" applyBorder="1" applyAlignment="1">
      <alignment horizontal="center"/>
    </xf>
    <xf numFmtId="0" fontId="69" fillId="6" borderId="57" xfId="37" applyFont="1" applyFill="1" applyBorder="1" applyAlignment="1">
      <alignment horizontal="center"/>
    </xf>
    <xf numFmtId="0" fontId="10" fillId="6" borderId="24" xfId="37" applyFill="1" applyBorder="1" applyAlignment="1">
      <alignment horizontal="center"/>
    </xf>
    <xf numFmtId="0" fontId="10" fillId="6" borderId="57" xfId="37" applyFill="1" applyBorder="1" applyAlignment="1">
      <alignment horizontal="center"/>
    </xf>
    <xf numFmtId="0" fontId="23" fillId="0" borderId="3" xfId="0" applyFont="1" applyBorder="1" applyAlignment="1">
      <alignment horizontal="center" vertical="center" wrapText="1"/>
    </xf>
    <xf numFmtId="2" fontId="20" fillId="7" borderId="24" xfId="0" applyNumberFormat="1" applyFont="1" applyFill="1" applyBorder="1" applyAlignment="1">
      <alignment horizontal="right" vertical="center"/>
    </xf>
    <xf numFmtId="0" fontId="35" fillId="6" borderId="31" xfId="0" applyFont="1" applyFill="1" applyBorder="1"/>
    <xf numFmtId="2" fontId="20" fillId="7" borderId="24" xfId="17" applyNumberFormat="1" applyFont="1" applyFill="1" applyBorder="1" applyAlignment="1">
      <alignment horizontal="right" vertical="center"/>
    </xf>
    <xf numFmtId="0" fontId="35" fillId="6" borderId="31" xfId="17" applyFont="1" applyFill="1" applyBorder="1"/>
    <xf numFmtId="0" fontId="23" fillId="0" borderId="15" xfId="0" applyFont="1" applyBorder="1" applyAlignment="1">
      <alignment horizontal="center" vertical="center"/>
    </xf>
    <xf numFmtId="0" fontId="23" fillId="0" borderId="46" xfId="0" applyFont="1" applyBorder="1" applyAlignment="1">
      <alignment horizontal="center" vertical="center"/>
    </xf>
    <xf numFmtId="0" fontId="23" fillId="0" borderId="12" xfId="0" applyFont="1" applyBorder="1" applyAlignment="1">
      <alignment horizontal="center" vertical="center"/>
    </xf>
    <xf numFmtId="0" fontId="23" fillId="0" borderId="10" xfId="0" applyFont="1" applyBorder="1" applyAlignment="1">
      <alignment horizontal="center" vertical="center"/>
    </xf>
    <xf numFmtId="0" fontId="23" fillId="0" borderId="0" xfId="0" applyFont="1" applyAlignment="1">
      <alignment horizontal="center" vertical="center"/>
    </xf>
    <xf numFmtId="0" fontId="23" fillId="0" borderId="11" xfId="0" applyFont="1" applyBorder="1" applyAlignment="1">
      <alignment horizontal="center" vertical="center"/>
    </xf>
    <xf numFmtId="0" fontId="23" fillId="0" borderId="16"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44" fontId="38" fillId="0" borderId="0" xfId="1" applyFont="1"/>
    <xf numFmtId="44" fontId="38" fillId="0" borderId="0" xfId="1" applyFont="1" applyAlignment="1">
      <alignment vertical="center"/>
    </xf>
    <xf numFmtId="0" fontId="38" fillId="0" borderId="48" xfId="0" applyFont="1" applyBorder="1" applyAlignment="1">
      <alignment horizontal="center" vertical="center"/>
    </xf>
    <xf numFmtId="2" fontId="97" fillId="0" borderId="48" xfId="0" applyNumberFormat="1" applyFont="1" applyBorder="1" applyAlignment="1">
      <alignment horizontal="center" vertical="center"/>
    </xf>
    <xf numFmtId="44" fontId="38" fillId="0" borderId="48" xfId="1" applyFont="1" applyBorder="1"/>
    <xf numFmtId="0" fontId="38" fillId="0" borderId="94" xfId="0" applyFont="1" applyBorder="1" applyAlignment="1">
      <alignment horizontal="justify" vertical="center" wrapText="1"/>
    </xf>
    <xf numFmtId="0" fontId="38" fillId="0" borderId="94" xfId="0" applyFont="1" applyBorder="1" applyAlignment="1">
      <alignment horizontal="left" vertical="center" wrapText="1"/>
    </xf>
    <xf numFmtId="4" fontId="98" fillId="4" borderId="48" xfId="16" applyNumberFormat="1" applyFont="1" applyFill="1" applyBorder="1" applyAlignment="1">
      <alignment vertical="center"/>
    </xf>
    <xf numFmtId="0" fontId="40" fillId="16" borderId="24" xfId="7" quotePrefix="1" applyFont="1" applyFill="1" applyBorder="1" applyAlignment="1">
      <alignment horizontal="center" vertical="center" wrapText="1"/>
    </xf>
    <xf numFmtId="0" fontId="40" fillId="16" borderId="31" xfId="7" quotePrefix="1" applyFont="1" applyFill="1" applyBorder="1" applyAlignment="1">
      <alignment horizontal="center" vertical="center" wrapText="1"/>
    </xf>
    <xf numFmtId="0" fontId="40" fillId="16" borderId="32" xfId="7" quotePrefix="1" applyFont="1" applyFill="1" applyBorder="1" applyAlignment="1">
      <alignment horizontal="center" vertical="center" wrapText="1"/>
    </xf>
    <xf numFmtId="0" fontId="39" fillId="16" borderId="24" xfId="0" applyFont="1" applyFill="1" applyBorder="1" applyAlignment="1">
      <alignment horizontal="center"/>
    </xf>
    <xf numFmtId="0" fontId="39" fillId="16" borderId="31" xfId="0" applyFont="1" applyFill="1" applyBorder="1" applyAlignment="1">
      <alignment horizontal="center"/>
    </xf>
    <xf numFmtId="0" fontId="39" fillId="16" borderId="32" xfId="0" applyFont="1" applyFill="1" applyBorder="1" applyAlignment="1">
      <alignment horizontal="center"/>
    </xf>
    <xf numFmtId="0" fontId="39" fillId="16" borderId="22" xfId="0" applyFont="1" applyFill="1" applyBorder="1" applyAlignment="1">
      <alignment horizontal="center" vertical="center" wrapText="1"/>
    </xf>
    <xf numFmtId="0" fontId="39" fillId="16" borderId="30" xfId="0" applyFont="1" applyFill="1" applyBorder="1" applyAlignment="1">
      <alignment horizontal="center" vertical="center" wrapText="1"/>
    </xf>
    <xf numFmtId="0" fontId="39" fillId="16" borderId="23" xfId="0" applyFont="1" applyFill="1" applyBorder="1" applyAlignment="1">
      <alignment horizontal="center" vertical="center" wrapText="1"/>
    </xf>
    <xf numFmtId="44" fontId="65" fillId="0" borderId="0" xfId="1" applyFont="1"/>
    <xf numFmtId="44" fontId="38" fillId="0" borderId="8" xfId="1" applyFont="1" applyBorder="1"/>
    <xf numFmtId="44" fontId="38" fillId="0" borderId="20" xfId="1" applyFont="1" applyBorder="1"/>
    <xf numFmtId="44" fontId="38" fillId="0" borderId="20" xfId="1" applyFont="1" applyBorder="1" applyAlignment="1">
      <alignment vertical="center"/>
    </xf>
    <xf numFmtId="0" fontId="38" fillId="0" borderId="91" xfId="0" applyFont="1" applyBorder="1" applyAlignment="1">
      <alignment horizontal="justify" vertical="center" wrapText="1"/>
    </xf>
    <xf numFmtId="0" fontId="38" fillId="0" borderId="74" xfId="0" applyFont="1" applyBorder="1" applyAlignment="1">
      <alignment horizontal="center" vertical="center"/>
    </xf>
    <xf numFmtId="2" fontId="97" fillId="0" borderId="74" xfId="0" applyNumberFormat="1" applyFont="1" applyBorder="1" applyAlignment="1">
      <alignment horizontal="center" vertical="center"/>
    </xf>
    <xf numFmtId="44" fontId="38" fillId="0" borderId="74" xfId="1" applyFont="1" applyBorder="1"/>
    <xf numFmtId="44" fontId="97" fillId="0" borderId="96" xfId="1" applyFont="1" applyFill="1" applyBorder="1" applyAlignment="1">
      <alignment vertical="center"/>
    </xf>
    <xf numFmtId="0" fontId="38" fillId="0" borderId="22" xfId="0" applyFont="1" applyBorder="1" applyAlignment="1">
      <alignment horizontal="justify" vertical="center" wrapText="1"/>
    </xf>
    <xf numFmtId="0" fontId="38" fillId="0" borderId="30" xfId="0" applyFont="1" applyBorder="1" applyAlignment="1">
      <alignment horizontal="center" vertical="center"/>
    </xf>
    <xf numFmtId="2" fontId="97" fillId="0" borderId="30" xfId="0" applyNumberFormat="1" applyFont="1" applyBorder="1" applyAlignment="1">
      <alignment horizontal="center" vertical="center"/>
    </xf>
    <xf numFmtId="44" fontId="38" fillId="0" borderId="30" xfId="1" applyFont="1" applyBorder="1"/>
    <xf numFmtId="44" fontId="41" fillId="16" borderId="114" xfId="1" applyNumberFormat="1" applyFont="1" applyFill="1" applyBorder="1" applyAlignment="1">
      <alignment horizontal="center"/>
    </xf>
    <xf numFmtId="0" fontId="38" fillId="0" borderId="34" xfId="0" applyFont="1" applyBorder="1" applyAlignment="1">
      <alignment horizontal="justify" vertical="center" wrapText="1"/>
    </xf>
    <xf numFmtId="0" fontId="38" fillId="4" borderId="120" xfId="0" applyFont="1" applyFill="1" applyBorder="1" applyAlignment="1">
      <alignment horizontal="justify"/>
    </xf>
    <xf numFmtId="44" fontId="38" fillId="0" borderId="0" xfId="1" applyFont="1" applyBorder="1"/>
    <xf numFmtId="0" fontId="38" fillId="0" borderId="48" xfId="0" applyFont="1" applyBorder="1" applyAlignment="1">
      <alignment horizontal="justify"/>
    </xf>
    <xf numFmtId="44" fontId="39" fillId="16" borderId="32" xfId="1" applyFont="1" applyFill="1" applyBorder="1" applyAlignment="1">
      <alignment vertical="center"/>
    </xf>
  </cellXfs>
  <cellStyles count="132">
    <cellStyle name="Hipervínculo" xfId="5" builtinId="8"/>
    <cellStyle name="Hipervínculo 2 2" xfId="34"/>
    <cellStyle name="Millares" xfId="9" builtinId="3"/>
    <cellStyle name="Millares [0] 2" xfId="36"/>
    <cellStyle name="Millares [0] 2 2" xfId="42"/>
    <cellStyle name="Millares [0] 2 2 2" xfId="90"/>
    <cellStyle name="Millares [0] 2 3" xfId="86"/>
    <cellStyle name="Millares 10" xfId="33"/>
    <cellStyle name="Millares 11" xfId="83"/>
    <cellStyle name="Millares 12" xfId="120"/>
    <cellStyle name="Millares 13" xfId="112"/>
    <cellStyle name="Millares 14" xfId="114"/>
    <cellStyle name="Millares 15" xfId="65"/>
    <cellStyle name="Millares 16" xfId="119"/>
    <cellStyle name="Millares 17" xfId="115"/>
    <cellStyle name="Millares 18" xfId="71"/>
    <cellStyle name="Millares 19" xfId="123"/>
    <cellStyle name="Millares 2" xfId="12"/>
    <cellStyle name="Millares 2 2" xfId="31"/>
    <cellStyle name="Millares 2 2 2 25" xfId="59"/>
    <cellStyle name="Millares 2 2 2 25 2" xfId="102"/>
    <cellStyle name="Millares 2 3" xfId="39"/>
    <cellStyle name="Millares 2 3 2" xfId="88"/>
    <cellStyle name="Millares 2 3 4 2" xfId="61"/>
    <cellStyle name="Millares 2 4" xfId="70"/>
    <cellStyle name="Millares 2 5" xfId="46"/>
    <cellStyle name="Millares 20" xfId="113"/>
    <cellStyle name="Millares 21" xfId="93"/>
    <cellStyle name="Millares 22" xfId="84"/>
    <cellStyle name="Millares 23" xfId="122"/>
    <cellStyle name="Millares 24" xfId="110"/>
    <cellStyle name="Millares 25" xfId="100"/>
    <cellStyle name="Millares 26" xfId="121"/>
    <cellStyle name="Millares 27" xfId="124"/>
    <cellStyle name="Millares 28" xfId="116"/>
    <cellStyle name="Millares 29" xfId="125"/>
    <cellStyle name="Millares 3" xfId="49"/>
    <cellStyle name="Millares 3 2" xfId="95"/>
    <cellStyle name="Millares 3 2 2" xfId="47"/>
    <cellStyle name="Millares 3 2 2 2" xfId="94"/>
    <cellStyle name="Millares 30" xfId="109"/>
    <cellStyle name="Millares 31" xfId="111"/>
    <cellStyle name="Millares 4" xfId="108"/>
    <cellStyle name="Millares 5" xfId="67"/>
    <cellStyle name="Millares 6" xfId="101"/>
    <cellStyle name="Millares 7" xfId="118"/>
    <cellStyle name="Millares 8" xfId="117"/>
    <cellStyle name="Millares 9" xfId="63"/>
    <cellStyle name="Moneda" xfId="1" builtinId="4"/>
    <cellStyle name="Moneda [0]" xfId="10" builtinId="7"/>
    <cellStyle name="Moneda [0] 2" xfId="35"/>
    <cellStyle name="Moneda [0] 2 2" xfId="23"/>
    <cellStyle name="Moneda [0] 2 2 2" xfId="24"/>
    <cellStyle name="Moneda [0] 2 2 2 2" xfId="79"/>
    <cellStyle name="Moneda [0] 2 2 3" xfId="78"/>
    <cellStyle name="Moneda [0] 2 3" xfId="85"/>
    <cellStyle name="Moneda [0] 3" xfId="68"/>
    <cellStyle name="Moneda 2" xfId="11"/>
    <cellStyle name="Moneda 2 2" xfId="21"/>
    <cellStyle name="Moneda 2 2 2" xfId="77"/>
    <cellStyle name="Moneda 2 3" xfId="107"/>
    <cellStyle name="Moneda 2 4" xfId="69"/>
    <cellStyle name="Moneda 3" xfId="8"/>
    <cellStyle name="Moneda 3 2" xfId="66"/>
    <cellStyle name="Moneda 3 3" xfId="48"/>
    <cellStyle name="Moneda 4" xfId="14"/>
    <cellStyle name="Moneda 5" xfId="19"/>
    <cellStyle name="Moneda 5 2" xfId="75"/>
    <cellStyle name="Moneda 6" xfId="40"/>
    <cellStyle name="Moneda 6 2" xfId="44"/>
    <cellStyle name="Moneda 6 2 2" xfId="92"/>
    <cellStyle name="Moneda 6 3" xfId="89"/>
    <cellStyle name="Normal" xfId="0" builtinId="0"/>
    <cellStyle name="Normal 10" xfId="50"/>
    <cellStyle name="Normal 11" xfId="126"/>
    <cellStyle name="Normal 12" xfId="30"/>
    <cellStyle name="Normal 14" xfId="105"/>
    <cellStyle name="Normal 14 3 2" xfId="43"/>
    <cellStyle name="Normal 14 3 2 2" xfId="91"/>
    <cellStyle name="Normal 2" xfId="4"/>
    <cellStyle name="Normal 2 2" xfId="32"/>
    <cellStyle name="Normal 2 2 2" xfId="7"/>
    <cellStyle name="Normal 2 2 2 2" xfId="45"/>
    <cellStyle name="Normal 2 2 5 2" xfId="57"/>
    <cellStyle name="Normal 2 3" xfId="103"/>
    <cellStyle name="Normal 2 3 2 2" xfId="20"/>
    <cellStyle name="Normal 2 3 2 2 2" xfId="76"/>
    <cellStyle name="Normal 2 4 3 2" xfId="15"/>
    <cellStyle name="Normal 2 4 3 2 2" xfId="72"/>
    <cellStyle name="Normal 2 9 2 2" xfId="26"/>
    <cellStyle name="Normal 2 9 2 2 2" xfId="81"/>
    <cellStyle name="Normal 2 9 2 3" xfId="25"/>
    <cellStyle name="Normal 2 9 2 3 2" xfId="80"/>
    <cellStyle name="Normal 3" xfId="16"/>
    <cellStyle name="Normal 3 2" xfId="38"/>
    <cellStyle name="Normal 3 2 2 10" xfId="129"/>
    <cellStyle name="Normal 3 3" xfId="104"/>
    <cellStyle name="Normal 3 4" xfId="73"/>
    <cellStyle name="Normal 39" xfId="128"/>
    <cellStyle name="Normal 4" xfId="3"/>
    <cellStyle name="Normal 4 2" xfId="41"/>
    <cellStyle name="Normal 4 3" xfId="64"/>
    <cellStyle name="Normal 5" xfId="17"/>
    <cellStyle name="Normal 5 5" xfId="37"/>
    <cellStyle name="Normal 5 5 2" xfId="87"/>
    <cellStyle name="Normal 52" xfId="58"/>
    <cellStyle name="Normal 6" xfId="18"/>
    <cellStyle name="Normal 6 2" xfId="74"/>
    <cellStyle name="Normal 6 2 2" xfId="130"/>
    <cellStyle name="Normal 6 5" xfId="28"/>
    <cellStyle name="Normal 6 5 2" xfId="53"/>
    <cellStyle name="Normal 6 5 2 2" xfId="98"/>
    <cellStyle name="Normal 6 5 3" xfId="82"/>
    <cellStyle name="Normal 7" xfId="6"/>
    <cellStyle name="Normal 7 2" xfId="54"/>
    <cellStyle name="Normal 7 2 2" xfId="99"/>
    <cellStyle name="Normal 8" xfId="51"/>
    <cellStyle name="Normal 8 2" xfId="96"/>
    <cellStyle name="Normal 9" xfId="62"/>
    <cellStyle name="Normal 9 2" xfId="131"/>
    <cellStyle name="Normal_Presup AIU FdC PMT Amb Obra Redes" xfId="55"/>
    <cellStyle name="Normal_PRESUPUESTO TRONCAL LIVIANA CARRERA 7 DICIEMBRE 2009" xfId="56"/>
    <cellStyle name="Porcentaje" xfId="2" builtinId="5"/>
    <cellStyle name="Porcentaje 2" xfId="13"/>
    <cellStyle name="Porcentaje 2 2" xfId="22"/>
    <cellStyle name="Porcentaje 2 3" xfId="27"/>
    <cellStyle name="Porcentaje 3" xfId="127"/>
    <cellStyle name="Porcentaje 4" xfId="52"/>
    <cellStyle name="Porcentaje 4 2" xfId="97"/>
    <cellStyle name="Porcentual 2" xfId="29"/>
    <cellStyle name="Porcentual 2 4 2" xfId="60"/>
    <cellStyle name="Porcentual 9" xfId="1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22.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externalLink" Target="externalLinks/externalLink43.xml"/><Relationship Id="rId159" Type="http://schemas.openxmlformats.org/officeDocument/2006/relationships/externalLink" Target="externalLinks/externalLink64.xml"/><Relationship Id="rId170" Type="http://schemas.openxmlformats.org/officeDocument/2006/relationships/externalLink" Target="externalLinks/externalLink75.xml"/><Relationship Id="rId191" Type="http://schemas.openxmlformats.org/officeDocument/2006/relationships/externalLink" Target="externalLinks/externalLink96.xml"/><Relationship Id="rId205" Type="http://schemas.openxmlformats.org/officeDocument/2006/relationships/externalLink" Target="externalLinks/externalLink110.xml"/><Relationship Id="rId226" Type="http://schemas.openxmlformats.org/officeDocument/2006/relationships/externalLink" Target="externalLinks/externalLink131.xml"/><Relationship Id="rId247" Type="http://schemas.openxmlformats.org/officeDocument/2006/relationships/externalLink" Target="externalLinks/externalLink152.xml"/><Relationship Id="rId107" Type="http://schemas.openxmlformats.org/officeDocument/2006/relationships/externalLink" Target="externalLinks/externalLink12.xml"/><Relationship Id="rId268" Type="http://schemas.openxmlformats.org/officeDocument/2006/relationships/externalLink" Target="externalLinks/externalLink173.xml"/><Relationship Id="rId289" Type="http://schemas.openxmlformats.org/officeDocument/2006/relationships/sharedStrings" Target="sharedStrings.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externalLink" Target="externalLinks/externalLink33.xml"/><Relationship Id="rId149" Type="http://schemas.openxmlformats.org/officeDocument/2006/relationships/externalLink" Target="externalLinks/externalLink54.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externalLink" Target="externalLinks/externalLink65.xml"/><Relationship Id="rId181" Type="http://schemas.openxmlformats.org/officeDocument/2006/relationships/externalLink" Target="externalLinks/externalLink86.xml"/><Relationship Id="rId216" Type="http://schemas.openxmlformats.org/officeDocument/2006/relationships/externalLink" Target="externalLinks/externalLink121.xml"/><Relationship Id="rId237" Type="http://schemas.openxmlformats.org/officeDocument/2006/relationships/externalLink" Target="externalLinks/externalLink142.xml"/><Relationship Id="rId258" Type="http://schemas.openxmlformats.org/officeDocument/2006/relationships/externalLink" Target="externalLinks/externalLink163.xml"/><Relationship Id="rId279" Type="http://schemas.openxmlformats.org/officeDocument/2006/relationships/externalLink" Target="externalLinks/externalLink184.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23.xml"/><Relationship Id="rId139" Type="http://schemas.openxmlformats.org/officeDocument/2006/relationships/externalLink" Target="externalLinks/externalLink44.xml"/><Relationship Id="rId290" Type="http://schemas.openxmlformats.org/officeDocument/2006/relationships/sheetMetadata" Target="metadata.xml"/><Relationship Id="rId85" Type="http://schemas.openxmlformats.org/officeDocument/2006/relationships/worksheet" Target="worksheets/sheet85.xml"/><Relationship Id="rId150" Type="http://schemas.openxmlformats.org/officeDocument/2006/relationships/externalLink" Target="externalLinks/externalLink55.xml"/><Relationship Id="rId171" Type="http://schemas.openxmlformats.org/officeDocument/2006/relationships/externalLink" Target="externalLinks/externalLink76.xml"/><Relationship Id="rId192" Type="http://schemas.openxmlformats.org/officeDocument/2006/relationships/externalLink" Target="externalLinks/externalLink97.xml"/><Relationship Id="rId206" Type="http://schemas.openxmlformats.org/officeDocument/2006/relationships/externalLink" Target="externalLinks/externalLink111.xml"/><Relationship Id="rId227" Type="http://schemas.openxmlformats.org/officeDocument/2006/relationships/externalLink" Target="externalLinks/externalLink132.xml"/><Relationship Id="rId248" Type="http://schemas.openxmlformats.org/officeDocument/2006/relationships/externalLink" Target="externalLinks/externalLink153.xml"/><Relationship Id="rId269" Type="http://schemas.openxmlformats.org/officeDocument/2006/relationships/externalLink" Target="externalLinks/externalLink174.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13.xml"/><Relationship Id="rId129" Type="http://schemas.openxmlformats.org/officeDocument/2006/relationships/externalLink" Target="externalLinks/externalLink34.xml"/><Relationship Id="rId280" Type="http://schemas.openxmlformats.org/officeDocument/2006/relationships/externalLink" Target="externalLinks/externalLink185.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externalLink" Target="externalLinks/externalLink1.xml"/><Relationship Id="rId140" Type="http://schemas.openxmlformats.org/officeDocument/2006/relationships/externalLink" Target="externalLinks/externalLink45.xml"/><Relationship Id="rId161" Type="http://schemas.openxmlformats.org/officeDocument/2006/relationships/externalLink" Target="externalLinks/externalLink66.xml"/><Relationship Id="rId182" Type="http://schemas.openxmlformats.org/officeDocument/2006/relationships/externalLink" Target="externalLinks/externalLink87.xml"/><Relationship Id="rId217" Type="http://schemas.openxmlformats.org/officeDocument/2006/relationships/externalLink" Target="externalLinks/externalLink122.xml"/><Relationship Id="rId6" Type="http://schemas.openxmlformats.org/officeDocument/2006/relationships/worksheet" Target="worksheets/sheet6.xml"/><Relationship Id="rId238" Type="http://schemas.openxmlformats.org/officeDocument/2006/relationships/externalLink" Target="externalLinks/externalLink143.xml"/><Relationship Id="rId259" Type="http://schemas.openxmlformats.org/officeDocument/2006/relationships/externalLink" Target="externalLinks/externalLink164.xml"/><Relationship Id="rId23" Type="http://schemas.openxmlformats.org/officeDocument/2006/relationships/worksheet" Target="worksheets/sheet23.xml"/><Relationship Id="rId119" Type="http://schemas.openxmlformats.org/officeDocument/2006/relationships/externalLink" Target="externalLinks/externalLink24.xml"/><Relationship Id="rId270" Type="http://schemas.openxmlformats.org/officeDocument/2006/relationships/externalLink" Target="externalLinks/externalLink175.xml"/><Relationship Id="rId291" Type="http://schemas.openxmlformats.org/officeDocument/2006/relationships/calcChain" Target="calcChain.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externalLink" Target="externalLinks/externalLink35.xml"/><Relationship Id="rId151" Type="http://schemas.openxmlformats.org/officeDocument/2006/relationships/externalLink" Target="externalLinks/externalLink56.xml"/><Relationship Id="rId172" Type="http://schemas.openxmlformats.org/officeDocument/2006/relationships/externalLink" Target="externalLinks/externalLink77.xml"/><Relationship Id="rId193" Type="http://schemas.openxmlformats.org/officeDocument/2006/relationships/externalLink" Target="externalLinks/externalLink98.xml"/><Relationship Id="rId207" Type="http://schemas.openxmlformats.org/officeDocument/2006/relationships/externalLink" Target="externalLinks/externalLink112.xml"/><Relationship Id="rId228" Type="http://schemas.openxmlformats.org/officeDocument/2006/relationships/externalLink" Target="externalLinks/externalLink133.xml"/><Relationship Id="rId249" Type="http://schemas.openxmlformats.org/officeDocument/2006/relationships/externalLink" Target="externalLinks/externalLink154.xml"/><Relationship Id="rId13" Type="http://schemas.openxmlformats.org/officeDocument/2006/relationships/worksheet" Target="worksheets/sheet13.xml"/><Relationship Id="rId109" Type="http://schemas.openxmlformats.org/officeDocument/2006/relationships/externalLink" Target="externalLinks/externalLink14.xml"/><Relationship Id="rId260" Type="http://schemas.openxmlformats.org/officeDocument/2006/relationships/externalLink" Target="externalLinks/externalLink165.xml"/><Relationship Id="rId281" Type="http://schemas.openxmlformats.org/officeDocument/2006/relationships/externalLink" Target="externalLinks/externalLink186.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externalLink" Target="externalLinks/externalLink2.xml"/><Relationship Id="rId104" Type="http://schemas.openxmlformats.org/officeDocument/2006/relationships/externalLink" Target="externalLinks/externalLink9.xml"/><Relationship Id="rId120" Type="http://schemas.openxmlformats.org/officeDocument/2006/relationships/externalLink" Target="externalLinks/externalLink25.xml"/><Relationship Id="rId125" Type="http://schemas.openxmlformats.org/officeDocument/2006/relationships/externalLink" Target="externalLinks/externalLink30.xml"/><Relationship Id="rId141" Type="http://schemas.openxmlformats.org/officeDocument/2006/relationships/externalLink" Target="externalLinks/externalLink46.xml"/><Relationship Id="rId146" Type="http://schemas.openxmlformats.org/officeDocument/2006/relationships/externalLink" Target="externalLinks/externalLink51.xml"/><Relationship Id="rId167" Type="http://schemas.openxmlformats.org/officeDocument/2006/relationships/externalLink" Target="externalLinks/externalLink72.xml"/><Relationship Id="rId188" Type="http://schemas.openxmlformats.org/officeDocument/2006/relationships/externalLink" Target="externalLinks/externalLink93.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externalLink" Target="externalLinks/externalLink67.xml"/><Relationship Id="rId183" Type="http://schemas.openxmlformats.org/officeDocument/2006/relationships/externalLink" Target="externalLinks/externalLink88.xml"/><Relationship Id="rId213" Type="http://schemas.openxmlformats.org/officeDocument/2006/relationships/externalLink" Target="externalLinks/externalLink118.xml"/><Relationship Id="rId218" Type="http://schemas.openxmlformats.org/officeDocument/2006/relationships/externalLink" Target="externalLinks/externalLink123.xml"/><Relationship Id="rId234" Type="http://schemas.openxmlformats.org/officeDocument/2006/relationships/externalLink" Target="externalLinks/externalLink139.xml"/><Relationship Id="rId239" Type="http://schemas.openxmlformats.org/officeDocument/2006/relationships/externalLink" Target="externalLinks/externalLink144.xml"/><Relationship Id="rId2" Type="http://schemas.openxmlformats.org/officeDocument/2006/relationships/worksheet" Target="worksheets/sheet2.xml"/><Relationship Id="rId29" Type="http://schemas.openxmlformats.org/officeDocument/2006/relationships/worksheet" Target="worksheets/sheet29.xml"/><Relationship Id="rId250" Type="http://schemas.openxmlformats.org/officeDocument/2006/relationships/externalLink" Target="externalLinks/externalLink155.xml"/><Relationship Id="rId255" Type="http://schemas.openxmlformats.org/officeDocument/2006/relationships/externalLink" Target="externalLinks/externalLink160.xml"/><Relationship Id="rId271" Type="http://schemas.openxmlformats.org/officeDocument/2006/relationships/externalLink" Target="externalLinks/externalLink176.xml"/><Relationship Id="rId276" Type="http://schemas.openxmlformats.org/officeDocument/2006/relationships/externalLink" Target="externalLinks/externalLink181.xml"/><Relationship Id="rId292" Type="http://schemas.microsoft.com/office/2006/relationships/vbaProject" Target="vbaProject.bin"/><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externalLink" Target="externalLinks/externalLink15.xml"/><Relationship Id="rId115" Type="http://schemas.openxmlformats.org/officeDocument/2006/relationships/externalLink" Target="externalLinks/externalLink20.xml"/><Relationship Id="rId131" Type="http://schemas.openxmlformats.org/officeDocument/2006/relationships/externalLink" Target="externalLinks/externalLink36.xml"/><Relationship Id="rId136" Type="http://schemas.openxmlformats.org/officeDocument/2006/relationships/externalLink" Target="externalLinks/externalLink41.xml"/><Relationship Id="rId157" Type="http://schemas.openxmlformats.org/officeDocument/2006/relationships/externalLink" Target="externalLinks/externalLink62.xml"/><Relationship Id="rId178" Type="http://schemas.openxmlformats.org/officeDocument/2006/relationships/externalLink" Target="externalLinks/externalLink83.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externalLink" Target="externalLinks/externalLink57.xml"/><Relationship Id="rId173" Type="http://schemas.openxmlformats.org/officeDocument/2006/relationships/externalLink" Target="externalLinks/externalLink78.xml"/><Relationship Id="rId194" Type="http://schemas.openxmlformats.org/officeDocument/2006/relationships/externalLink" Target="externalLinks/externalLink99.xml"/><Relationship Id="rId199" Type="http://schemas.openxmlformats.org/officeDocument/2006/relationships/externalLink" Target="externalLinks/externalLink104.xml"/><Relationship Id="rId203" Type="http://schemas.openxmlformats.org/officeDocument/2006/relationships/externalLink" Target="externalLinks/externalLink108.xml"/><Relationship Id="rId208" Type="http://schemas.openxmlformats.org/officeDocument/2006/relationships/externalLink" Target="externalLinks/externalLink113.xml"/><Relationship Id="rId229" Type="http://schemas.openxmlformats.org/officeDocument/2006/relationships/externalLink" Target="externalLinks/externalLink134.xml"/><Relationship Id="rId19" Type="http://schemas.openxmlformats.org/officeDocument/2006/relationships/worksheet" Target="worksheets/sheet19.xml"/><Relationship Id="rId224" Type="http://schemas.openxmlformats.org/officeDocument/2006/relationships/externalLink" Target="externalLinks/externalLink129.xml"/><Relationship Id="rId240" Type="http://schemas.openxmlformats.org/officeDocument/2006/relationships/externalLink" Target="externalLinks/externalLink145.xml"/><Relationship Id="rId245" Type="http://schemas.openxmlformats.org/officeDocument/2006/relationships/externalLink" Target="externalLinks/externalLink150.xml"/><Relationship Id="rId261" Type="http://schemas.openxmlformats.org/officeDocument/2006/relationships/externalLink" Target="externalLinks/externalLink166.xml"/><Relationship Id="rId266" Type="http://schemas.openxmlformats.org/officeDocument/2006/relationships/externalLink" Target="externalLinks/externalLink171.xml"/><Relationship Id="rId287" Type="http://schemas.openxmlformats.org/officeDocument/2006/relationships/theme" Target="theme/theme1.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externalLink" Target="externalLinks/externalLink5.xml"/><Relationship Id="rId105" Type="http://schemas.openxmlformats.org/officeDocument/2006/relationships/externalLink" Target="externalLinks/externalLink10.xml"/><Relationship Id="rId126" Type="http://schemas.openxmlformats.org/officeDocument/2006/relationships/externalLink" Target="externalLinks/externalLink31.xml"/><Relationship Id="rId147" Type="http://schemas.openxmlformats.org/officeDocument/2006/relationships/externalLink" Target="externalLinks/externalLink52.xml"/><Relationship Id="rId168" Type="http://schemas.openxmlformats.org/officeDocument/2006/relationships/externalLink" Target="externalLinks/externalLink73.xml"/><Relationship Id="rId282" Type="http://schemas.openxmlformats.org/officeDocument/2006/relationships/externalLink" Target="externalLinks/externalLink18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externalLink" Target="externalLinks/externalLink3.xml"/><Relationship Id="rId121" Type="http://schemas.openxmlformats.org/officeDocument/2006/relationships/externalLink" Target="externalLinks/externalLink26.xml"/><Relationship Id="rId142" Type="http://schemas.openxmlformats.org/officeDocument/2006/relationships/externalLink" Target="externalLinks/externalLink47.xml"/><Relationship Id="rId163" Type="http://schemas.openxmlformats.org/officeDocument/2006/relationships/externalLink" Target="externalLinks/externalLink68.xml"/><Relationship Id="rId184" Type="http://schemas.openxmlformats.org/officeDocument/2006/relationships/externalLink" Target="externalLinks/externalLink89.xml"/><Relationship Id="rId189" Type="http://schemas.openxmlformats.org/officeDocument/2006/relationships/externalLink" Target="externalLinks/externalLink94.xml"/><Relationship Id="rId219" Type="http://schemas.openxmlformats.org/officeDocument/2006/relationships/externalLink" Target="externalLinks/externalLink124.xml"/><Relationship Id="rId3" Type="http://schemas.openxmlformats.org/officeDocument/2006/relationships/worksheet" Target="worksheets/sheet3.xml"/><Relationship Id="rId214" Type="http://schemas.openxmlformats.org/officeDocument/2006/relationships/externalLink" Target="externalLinks/externalLink119.xml"/><Relationship Id="rId230" Type="http://schemas.openxmlformats.org/officeDocument/2006/relationships/externalLink" Target="externalLinks/externalLink135.xml"/><Relationship Id="rId235" Type="http://schemas.openxmlformats.org/officeDocument/2006/relationships/externalLink" Target="externalLinks/externalLink140.xml"/><Relationship Id="rId251" Type="http://schemas.openxmlformats.org/officeDocument/2006/relationships/externalLink" Target="externalLinks/externalLink156.xml"/><Relationship Id="rId256" Type="http://schemas.openxmlformats.org/officeDocument/2006/relationships/externalLink" Target="externalLinks/externalLink161.xml"/><Relationship Id="rId277" Type="http://schemas.openxmlformats.org/officeDocument/2006/relationships/externalLink" Target="externalLinks/externalLink182.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21.xml"/><Relationship Id="rId137" Type="http://schemas.openxmlformats.org/officeDocument/2006/relationships/externalLink" Target="externalLinks/externalLink42.xml"/><Relationship Id="rId158" Type="http://schemas.openxmlformats.org/officeDocument/2006/relationships/externalLink" Target="externalLinks/externalLink63.xml"/><Relationship Id="rId272" Type="http://schemas.openxmlformats.org/officeDocument/2006/relationships/externalLink" Target="externalLinks/externalLink17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externalLink" Target="externalLinks/externalLink16.xml"/><Relationship Id="rId132" Type="http://schemas.openxmlformats.org/officeDocument/2006/relationships/externalLink" Target="externalLinks/externalLink37.xml"/><Relationship Id="rId153" Type="http://schemas.openxmlformats.org/officeDocument/2006/relationships/externalLink" Target="externalLinks/externalLink58.xml"/><Relationship Id="rId174" Type="http://schemas.openxmlformats.org/officeDocument/2006/relationships/externalLink" Target="externalLinks/externalLink79.xml"/><Relationship Id="rId179" Type="http://schemas.openxmlformats.org/officeDocument/2006/relationships/externalLink" Target="externalLinks/externalLink84.xml"/><Relationship Id="rId195" Type="http://schemas.openxmlformats.org/officeDocument/2006/relationships/externalLink" Target="externalLinks/externalLink100.xml"/><Relationship Id="rId209" Type="http://schemas.openxmlformats.org/officeDocument/2006/relationships/externalLink" Target="externalLinks/externalLink114.xml"/><Relationship Id="rId190" Type="http://schemas.openxmlformats.org/officeDocument/2006/relationships/externalLink" Target="externalLinks/externalLink95.xml"/><Relationship Id="rId204" Type="http://schemas.openxmlformats.org/officeDocument/2006/relationships/externalLink" Target="externalLinks/externalLink109.xml"/><Relationship Id="rId220" Type="http://schemas.openxmlformats.org/officeDocument/2006/relationships/externalLink" Target="externalLinks/externalLink125.xml"/><Relationship Id="rId225" Type="http://schemas.openxmlformats.org/officeDocument/2006/relationships/externalLink" Target="externalLinks/externalLink130.xml"/><Relationship Id="rId241" Type="http://schemas.openxmlformats.org/officeDocument/2006/relationships/externalLink" Target="externalLinks/externalLink146.xml"/><Relationship Id="rId246" Type="http://schemas.openxmlformats.org/officeDocument/2006/relationships/externalLink" Target="externalLinks/externalLink151.xml"/><Relationship Id="rId267" Type="http://schemas.openxmlformats.org/officeDocument/2006/relationships/externalLink" Target="externalLinks/externalLink172.xml"/><Relationship Id="rId288"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11.xml"/><Relationship Id="rId127" Type="http://schemas.openxmlformats.org/officeDocument/2006/relationships/externalLink" Target="externalLinks/externalLink32.xml"/><Relationship Id="rId262" Type="http://schemas.openxmlformats.org/officeDocument/2006/relationships/externalLink" Target="externalLinks/externalLink167.xml"/><Relationship Id="rId283" Type="http://schemas.openxmlformats.org/officeDocument/2006/relationships/externalLink" Target="externalLinks/externalLink188.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externalLink" Target="externalLinks/externalLink4.xml"/><Relationship Id="rId101" Type="http://schemas.openxmlformats.org/officeDocument/2006/relationships/externalLink" Target="externalLinks/externalLink6.xml"/><Relationship Id="rId122" Type="http://schemas.openxmlformats.org/officeDocument/2006/relationships/externalLink" Target="externalLinks/externalLink27.xml"/><Relationship Id="rId143" Type="http://schemas.openxmlformats.org/officeDocument/2006/relationships/externalLink" Target="externalLinks/externalLink48.xml"/><Relationship Id="rId148" Type="http://schemas.openxmlformats.org/officeDocument/2006/relationships/externalLink" Target="externalLinks/externalLink53.xml"/><Relationship Id="rId164" Type="http://schemas.openxmlformats.org/officeDocument/2006/relationships/externalLink" Target="externalLinks/externalLink69.xml"/><Relationship Id="rId169" Type="http://schemas.openxmlformats.org/officeDocument/2006/relationships/externalLink" Target="externalLinks/externalLink74.xml"/><Relationship Id="rId185" Type="http://schemas.openxmlformats.org/officeDocument/2006/relationships/externalLink" Target="externalLinks/externalLink90.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85.xml"/><Relationship Id="rId210" Type="http://schemas.openxmlformats.org/officeDocument/2006/relationships/externalLink" Target="externalLinks/externalLink115.xml"/><Relationship Id="rId215" Type="http://schemas.openxmlformats.org/officeDocument/2006/relationships/externalLink" Target="externalLinks/externalLink120.xml"/><Relationship Id="rId236" Type="http://schemas.openxmlformats.org/officeDocument/2006/relationships/externalLink" Target="externalLinks/externalLink141.xml"/><Relationship Id="rId257" Type="http://schemas.openxmlformats.org/officeDocument/2006/relationships/externalLink" Target="externalLinks/externalLink162.xml"/><Relationship Id="rId278" Type="http://schemas.openxmlformats.org/officeDocument/2006/relationships/externalLink" Target="externalLinks/externalLink183.xml"/><Relationship Id="rId26" Type="http://schemas.openxmlformats.org/officeDocument/2006/relationships/worksheet" Target="worksheets/sheet26.xml"/><Relationship Id="rId231" Type="http://schemas.openxmlformats.org/officeDocument/2006/relationships/externalLink" Target="externalLinks/externalLink136.xml"/><Relationship Id="rId252" Type="http://schemas.openxmlformats.org/officeDocument/2006/relationships/externalLink" Target="externalLinks/externalLink157.xml"/><Relationship Id="rId273" Type="http://schemas.openxmlformats.org/officeDocument/2006/relationships/externalLink" Target="externalLinks/externalLink178.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externalLink" Target="externalLinks/externalLink17.xml"/><Relationship Id="rId133" Type="http://schemas.openxmlformats.org/officeDocument/2006/relationships/externalLink" Target="externalLinks/externalLink38.xml"/><Relationship Id="rId154" Type="http://schemas.openxmlformats.org/officeDocument/2006/relationships/externalLink" Target="externalLinks/externalLink59.xml"/><Relationship Id="rId175" Type="http://schemas.openxmlformats.org/officeDocument/2006/relationships/externalLink" Target="externalLinks/externalLink80.xml"/><Relationship Id="rId196" Type="http://schemas.openxmlformats.org/officeDocument/2006/relationships/externalLink" Target="externalLinks/externalLink101.xml"/><Relationship Id="rId200" Type="http://schemas.openxmlformats.org/officeDocument/2006/relationships/externalLink" Target="externalLinks/externalLink105.xml"/><Relationship Id="rId16" Type="http://schemas.openxmlformats.org/officeDocument/2006/relationships/worksheet" Target="worksheets/sheet16.xml"/><Relationship Id="rId221" Type="http://schemas.openxmlformats.org/officeDocument/2006/relationships/externalLink" Target="externalLinks/externalLink126.xml"/><Relationship Id="rId242" Type="http://schemas.openxmlformats.org/officeDocument/2006/relationships/externalLink" Target="externalLinks/externalLink147.xml"/><Relationship Id="rId263" Type="http://schemas.openxmlformats.org/officeDocument/2006/relationships/externalLink" Target="externalLinks/externalLink168.xml"/><Relationship Id="rId284" Type="http://schemas.openxmlformats.org/officeDocument/2006/relationships/externalLink" Target="externalLinks/externalLink189.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externalLink" Target="externalLinks/externalLink7.xml"/><Relationship Id="rId123" Type="http://schemas.openxmlformats.org/officeDocument/2006/relationships/externalLink" Target="externalLinks/externalLink28.xml"/><Relationship Id="rId144" Type="http://schemas.openxmlformats.org/officeDocument/2006/relationships/externalLink" Target="externalLinks/externalLink49.xml"/><Relationship Id="rId90" Type="http://schemas.openxmlformats.org/officeDocument/2006/relationships/worksheet" Target="worksheets/sheet90.xml"/><Relationship Id="rId165" Type="http://schemas.openxmlformats.org/officeDocument/2006/relationships/externalLink" Target="externalLinks/externalLink70.xml"/><Relationship Id="rId186" Type="http://schemas.openxmlformats.org/officeDocument/2006/relationships/externalLink" Target="externalLinks/externalLink91.xml"/><Relationship Id="rId211" Type="http://schemas.openxmlformats.org/officeDocument/2006/relationships/externalLink" Target="externalLinks/externalLink116.xml"/><Relationship Id="rId232" Type="http://schemas.openxmlformats.org/officeDocument/2006/relationships/externalLink" Target="externalLinks/externalLink137.xml"/><Relationship Id="rId253" Type="http://schemas.openxmlformats.org/officeDocument/2006/relationships/externalLink" Target="externalLinks/externalLink158.xml"/><Relationship Id="rId274" Type="http://schemas.openxmlformats.org/officeDocument/2006/relationships/externalLink" Target="externalLinks/externalLink179.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18.xml"/><Relationship Id="rId134" Type="http://schemas.openxmlformats.org/officeDocument/2006/relationships/externalLink" Target="externalLinks/externalLink39.xml"/><Relationship Id="rId80" Type="http://schemas.openxmlformats.org/officeDocument/2006/relationships/worksheet" Target="worksheets/sheet80.xml"/><Relationship Id="rId155" Type="http://schemas.openxmlformats.org/officeDocument/2006/relationships/externalLink" Target="externalLinks/externalLink60.xml"/><Relationship Id="rId176" Type="http://schemas.openxmlformats.org/officeDocument/2006/relationships/externalLink" Target="externalLinks/externalLink81.xml"/><Relationship Id="rId197" Type="http://schemas.openxmlformats.org/officeDocument/2006/relationships/externalLink" Target="externalLinks/externalLink102.xml"/><Relationship Id="rId201" Type="http://schemas.openxmlformats.org/officeDocument/2006/relationships/externalLink" Target="externalLinks/externalLink106.xml"/><Relationship Id="rId222" Type="http://schemas.openxmlformats.org/officeDocument/2006/relationships/externalLink" Target="externalLinks/externalLink127.xml"/><Relationship Id="rId243" Type="http://schemas.openxmlformats.org/officeDocument/2006/relationships/externalLink" Target="externalLinks/externalLink148.xml"/><Relationship Id="rId264" Type="http://schemas.openxmlformats.org/officeDocument/2006/relationships/externalLink" Target="externalLinks/externalLink169.xml"/><Relationship Id="rId285" Type="http://schemas.openxmlformats.org/officeDocument/2006/relationships/externalLink" Target="externalLinks/externalLink190.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8.xml"/><Relationship Id="rId124" Type="http://schemas.openxmlformats.org/officeDocument/2006/relationships/externalLink" Target="externalLinks/externalLink29.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externalLink" Target="externalLinks/externalLink50.xml"/><Relationship Id="rId166" Type="http://schemas.openxmlformats.org/officeDocument/2006/relationships/externalLink" Target="externalLinks/externalLink71.xml"/><Relationship Id="rId187" Type="http://schemas.openxmlformats.org/officeDocument/2006/relationships/externalLink" Target="externalLinks/externalLink92.xml"/><Relationship Id="rId1" Type="http://schemas.openxmlformats.org/officeDocument/2006/relationships/worksheet" Target="worksheets/sheet1.xml"/><Relationship Id="rId212" Type="http://schemas.openxmlformats.org/officeDocument/2006/relationships/externalLink" Target="externalLinks/externalLink117.xml"/><Relationship Id="rId233" Type="http://schemas.openxmlformats.org/officeDocument/2006/relationships/externalLink" Target="externalLinks/externalLink138.xml"/><Relationship Id="rId254" Type="http://schemas.openxmlformats.org/officeDocument/2006/relationships/externalLink" Target="externalLinks/externalLink159.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19.xml"/><Relationship Id="rId275" Type="http://schemas.openxmlformats.org/officeDocument/2006/relationships/externalLink" Target="externalLinks/externalLink18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externalLink" Target="externalLinks/externalLink40.xml"/><Relationship Id="rId156" Type="http://schemas.openxmlformats.org/officeDocument/2006/relationships/externalLink" Target="externalLinks/externalLink61.xml"/><Relationship Id="rId177" Type="http://schemas.openxmlformats.org/officeDocument/2006/relationships/externalLink" Target="externalLinks/externalLink82.xml"/><Relationship Id="rId198" Type="http://schemas.openxmlformats.org/officeDocument/2006/relationships/externalLink" Target="externalLinks/externalLink103.xml"/><Relationship Id="rId202" Type="http://schemas.openxmlformats.org/officeDocument/2006/relationships/externalLink" Target="externalLinks/externalLink107.xml"/><Relationship Id="rId223" Type="http://schemas.openxmlformats.org/officeDocument/2006/relationships/externalLink" Target="externalLinks/externalLink128.xml"/><Relationship Id="rId244" Type="http://schemas.openxmlformats.org/officeDocument/2006/relationships/externalLink" Target="externalLinks/externalLink149.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externalLink" Target="externalLinks/externalLink170.xml"/><Relationship Id="rId286" Type="http://schemas.openxmlformats.org/officeDocument/2006/relationships/externalLink" Target="externalLinks/externalLink19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jpeg"/><Relationship Id="rId21" Type="http://schemas.openxmlformats.org/officeDocument/2006/relationships/image" Target="../media/image21.png"/><Relationship Id="rId7" Type="http://schemas.openxmlformats.org/officeDocument/2006/relationships/image" Target="../media/image7.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jpe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png"/><Relationship Id="rId5" Type="http://schemas.openxmlformats.org/officeDocument/2006/relationships/image" Target="../media/image5.jpe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jpeg"/></Relationships>
</file>

<file path=xl/drawings/_rels/drawing3.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33.png"/><Relationship Id="rId18" Type="http://schemas.openxmlformats.org/officeDocument/2006/relationships/image" Target="../media/image38.png"/><Relationship Id="rId26" Type="http://schemas.openxmlformats.org/officeDocument/2006/relationships/image" Target="../media/image46.png"/><Relationship Id="rId3" Type="http://schemas.openxmlformats.org/officeDocument/2006/relationships/image" Target="../media/image3.jpeg"/><Relationship Id="rId21" Type="http://schemas.openxmlformats.org/officeDocument/2006/relationships/image" Target="../media/image41.png"/><Relationship Id="rId7" Type="http://schemas.openxmlformats.org/officeDocument/2006/relationships/image" Target="../media/image7.jpeg"/><Relationship Id="rId12" Type="http://schemas.openxmlformats.org/officeDocument/2006/relationships/image" Target="../media/image32.png"/><Relationship Id="rId17" Type="http://schemas.openxmlformats.org/officeDocument/2006/relationships/image" Target="../media/image37.png"/><Relationship Id="rId25" Type="http://schemas.openxmlformats.org/officeDocument/2006/relationships/image" Target="../media/image45.png"/><Relationship Id="rId2" Type="http://schemas.openxmlformats.org/officeDocument/2006/relationships/image" Target="../media/image2.jpeg"/><Relationship Id="rId16" Type="http://schemas.openxmlformats.org/officeDocument/2006/relationships/image" Target="../media/image36.png"/><Relationship Id="rId20" Type="http://schemas.openxmlformats.org/officeDocument/2006/relationships/image" Target="../media/image40.png"/><Relationship Id="rId29" Type="http://schemas.openxmlformats.org/officeDocument/2006/relationships/image" Target="../media/image49.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44.png"/><Relationship Id="rId32" Type="http://schemas.openxmlformats.org/officeDocument/2006/relationships/image" Target="../media/image50.png"/><Relationship Id="rId5" Type="http://schemas.openxmlformats.org/officeDocument/2006/relationships/image" Target="../media/image5.jpeg"/><Relationship Id="rId15" Type="http://schemas.openxmlformats.org/officeDocument/2006/relationships/image" Target="../media/image35.png"/><Relationship Id="rId23" Type="http://schemas.openxmlformats.org/officeDocument/2006/relationships/image" Target="../media/image43.png"/><Relationship Id="rId28" Type="http://schemas.openxmlformats.org/officeDocument/2006/relationships/image" Target="../media/image48.png"/><Relationship Id="rId10" Type="http://schemas.openxmlformats.org/officeDocument/2006/relationships/image" Target="../media/image10.jpeg"/><Relationship Id="rId19" Type="http://schemas.openxmlformats.org/officeDocument/2006/relationships/image" Target="../media/image39.png"/><Relationship Id="rId31" Type="http://schemas.openxmlformats.org/officeDocument/2006/relationships/image" Target="../media/image30.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34.png"/><Relationship Id="rId22" Type="http://schemas.openxmlformats.org/officeDocument/2006/relationships/image" Target="../media/image42.png"/><Relationship Id="rId27" Type="http://schemas.openxmlformats.org/officeDocument/2006/relationships/image" Target="../media/image47.png"/><Relationship Id="rId30" Type="http://schemas.openxmlformats.org/officeDocument/2006/relationships/image" Target="../media/image29.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53.png"/><Relationship Id="rId7" Type="http://schemas.openxmlformats.org/officeDocument/2006/relationships/image" Target="../media/image2.jpeg"/><Relationship Id="rId2" Type="http://schemas.openxmlformats.org/officeDocument/2006/relationships/image" Target="../media/image52.png"/><Relationship Id="rId1" Type="http://schemas.openxmlformats.org/officeDocument/2006/relationships/image" Target="../media/image51.png"/><Relationship Id="rId6" Type="http://schemas.openxmlformats.org/officeDocument/2006/relationships/image" Target="../media/image1.jpeg"/><Relationship Id="rId5" Type="http://schemas.openxmlformats.org/officeDocument/2006/relationships/image" Target="../media/image55.png"/><Relationship Id="rId4" Type="http://schemas.openxmlformats.org/officeDocument/2006/relationships/image" Target="../media/image54.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8" Type="http://schemas.openxmlformats.org/officeDocument/2006/relationships/image" Target="../media/image60.jpeg"/><Relationship Id="rId13" Type="http://schemas.openxmlformats.org/officeDocument/2006/relationships/image" Target="../media/image65.jpeg"/><Relationship Id="rId18" Type="http://schemas.openxmlformats.org/officeDocument/2006/relationships/image" Target="../media/image70.jpeg"/><Relationship Id="rId26" Type="http://schemas.openxmlformats.org/officeDocument/2006/relationships/image" Target="../media/image73.jpeg"/><Relationship Id="rId3" Type="http://schemas.openxmlformats.org/officeDocument/2006/relationships/image" Target="../media/image3.jpeg"/><Relationship Id="rId21" Type="http://schemas.openxmlformats.org/officeDocument/2006/relationships/image" Target="../media/image5.jpeg"/><Relationship Id="rId7" Type="http://schemas.openxmlformats.org/officeDocument/2006/relationships/image" Target="../media/image59.jpeg"/><Relationship Id="rId12" Type="http://schemas.openxmlformats.org/officeDocument/2006/relationships/image" Target="../media/image64.jpeg"/><Relationship Id="rId17" Type="http://schemas.openxmlformats.org/officeDocument/2006/relationships/image" Target="../media/image69.jpeg"/><Relationship Id="rId25" Type="http://schemas.openxmlformats.org/officeDocument/2006/relationships/image" Target="../media/image72.jpeg"/><Relationship Id="rId2" Type="http://schemas.openxmlformats.org/officeDocument/2006/relationships/image" Target="../media/image2.jpeg"/><Relationship Id="rId16" Type="http://schemas.openxmlformats.org/officeDocument/2006/relationships/image" Target="../media/image68.jpeg"/><Relationship Id="rId20" Type="http://schemas.openxmlformats.org/officeDocument/2006/relationships/image" Target="../media/image4.jpeg"/><Relationship Id="rId29" Type="http://schemas.openxmlformats.org/officeDocument/2006/relationships/image" Target="../media/image10.jpeg"/><Relationship Id="rId1" Type="http://schemas.openxmlformats.org/officeDocument/2006/relationships/image" Target="../media/image1.jpeg"/><Relationship Id="rId6" Type="http://schemas.openxmlformats.org/officeDocument/2006/relationships/image" Target="../media/image58.jpeg"/><Relationship Id="rId11" Type="http://schemas.openxmlformats.org/officeDocument/2006/relationships/image" Target="../media/image63.jpeg"/><Relationship Id="rId24" Type="http://schemas.openxmlformats.org/officeDocument/2006/relationships/image" Target="../media/image8.jpeg"/><Relationship Id="rId5" Type="http://schemas.openxmlformats.org/officeDocument/2006/relationships/image" Target="../media/image57.jpeg"/><Relationship Id="rId15" Type="http://schemas.openxmlformats.org/officeDocument/2006/relationships/image" Target="../media/image67.jpeg"/><Relationship Id="rId23" Type="http://schemas.openxmlformats.org/officeDocument/2006/relationships/image" Target="../media/image7.jpeg"/><Relationship Id="rId28" Type="http://schemas.openxmlformats.org/officeDocument/2006/relationships/image" Target="../media/image9.jpeg"/><Relationship Id="rId10" Type="http://schemas.openxmlformats.org/officeDocument/2006/relationships/image" Target="../media/image62.jpeg"/><Relationship Id="rId19" Type="http://schemas.openxmlformats.org/officeDocument/2006/relationships/image" Target="../media/image71.jpeg"/><Relationship Id="rId4" Type="http://schemas.openxmlformats.org/officeDocument/2006/relationships/image" Target="../media/image56.jpeg"/><Relationship Id="rId9" Type="http://schemas.openxmlformats.org/officeDocument/2006/relationships/image" Target="../media/image61.jpeg"/><Relationship Id="rId14" Type="http://schemas.openxmlformats.org/officeDocument/2006/relationships/image" Target="../media/image66.jpeg"/><Relationship Id="rId22" Type="http://schemas.openxmlformats.org/officeDocument/2006/relationships/image" Target="../media/image6.jpeg"/><Relationship Id="rId27" Type="http://schemas.openxmlformats.org/officeDocument/2006/relationships/image" Target="../media/image74.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Indice!A1"/></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76.png"/><Relationship Id="rId1" Type="http://schemas.openxmlformats.org/officeDocument/2006/relationships/image" Target="../media/image75.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16.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20.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21.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22.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23.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24.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25.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26.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27.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28.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29.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30.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31.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32.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33.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34.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35.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36.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37.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38.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39.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40.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_rels/vmlDrawing41.vml.rels><?xml version="1.0" encoding="UTF-8" standalone="yes"?>
<Relationships xmlns="http://schemas.openxmlformats.org/package/2006/relationships"><Relationship Id="rId2" Type="http://schemas.openxmlformats.org/officeDocument/2006/relationships/image" Target="../media/image78.png"/><Relationship Id="rId1" Type="http://schemas.openxmlformats.org/officeDocument/2006/relationships/image" Target="../media/image77.png"/></Relationships>
</file>

<file path=xl/drawings/drawing1.xml><?xml version="1.0" encoding="utf-8"?>
<xdr:wsDr xmlns:xdr="http://schemas.openxmlformats.org/drawingml/2006/spreadsheetDrawing" xmlns:a="http://schemas.openxmlformats.org/drawingml/2006/main">
  <xdr:twoCellAnchor>
    <xdr:from>
      <xdr:col>1</xdr:col>
      <xdr:colOff>29635</xdr:colOff>
      <xdr:row>1</xdr:row>
      <xdr:rowOff>69397</xdr:rowOff>
    </xdr:from>
    <xdr:to>
      <xdr:col>2</xdr:col>
      <xdr:colOff>0</xdr:colOff>
      <xdr:row>1</xdr:row>
      <xdr:rowOff>964406</xdr:rowOff>
    </xdr:to>
    <xdr:grpSp>
      <xdr:nvGrpSpPr>
        <xdr:cNvPr id="2" name="Grupo 3">
          <a:extLst>
            <a:ext uri="{FF2B5EF4-FFF2-40B4-BE49-F238E27FC236}">
              <a16:creationId xmlns="" xmlns:a16="http://schemas.microsoft.com/office/drawing/2014/main" id="{00000000-0008-0000-0100-000002000000}"/>
            </a:ext>
          </a:extLst>
        </xdr:cNvPr>
        <xdr:cNvGrpSpPr>
          <a:grpSpLocks/>
        </xdr:cNvGrpSpPr>
      </xdr:nvGrpSpPr>
      <xdr:grpSpPr bwMode="auto">
        <a:xfrm>
          <a:off x="382060" y="117022"/>
          <a:ext cx="1113365" cy="895009"/>
          <a:chOff x="0" y="196"/>
          <a:chExt cx="12598" cy="9233"/>
        </a:xfrm>
      </xdr:grpSpPr>
      <xdr:pic>
        <xdr:nvPicPr>
          <xdr:cNvPr id="3" name="Imagen 7" descr="basico">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220980</xdr:colOff>
      <xdr:row>1</xdr:row>
      <xdr:rowOff>86139</xdr:rowOff>
    </xdr:from>
    <xdr:to>
      <xdr:col>6</xdr:col>
      <xdr:colOff>22860</xdr:colOff>
      <xdr:row>4</xdr:row>
      <xdr:rowOff>152400</xdr:rowOff>
    </xdr:to>
    <xdr:grpSp>
      <xdr:nvGrpSpPr>
        <xdr:cNvPr id="2" name="Grupo 3">
          <a:extLst>
            <a:ext uri="{FF2B5EF4-FFF2-40B4-BE49-F238E27FC236}">
              <a16:creationId xmlns="" xmlns:a16="http://schemas.microsoft.com/office/drawing/2014/main" id="{16453A48-CC8B-43E2-A47E-ED913EF569DA}"/>
            </a:ext>
          </a:extLst>
        </xdr:cNvPr>
        <xdr:cNvGrpSpPr>
          <a:grpSpLocks/>
        </xdr:cNvGrpSpPr>
      </xdr:nvGrpSpPr>
      <xdr:grpSpPr bwMode="auto">
        <a:xfrm>
          <a:off x="656409" y="167782"/>
          <a:ext cx="672737" cy="596939"/>
          <a:chOff x="0" y="196"/>
          <a:chExt cx="12598" cy="9233"/>
        </a:xfrm>
      </xdr:grpSpPr>
      <xdr:pic>
        <xdr:nvPicPr>
          <xdr:cNvPr id="3" name="Imagen 7" descr="basico">
            <a:extLst>
              <a:ext uri="{FF2B5EF4-FFF2-40B4-BE49-F238E27FC236}">
                <a16:creationId xmlns="" xmlns:a16="http://schemas.microsoft.com/office/drawing/2014/main" id="{79B118E8-EE64-E190-0CD5-CDCC2A8D41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95F74AE8-CC3F-691D-F1DD-5CAB0E619C1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27</xdr:row>
      <xdr:rowOff>19879</xdr:rowOff>
    </xdr:from>
    <xdr:to>
      <xdr:col>6</xdr:col>
      <xdr:colOff>22860</xdr:colOff>
      <xdr:row>30</xdr:row>
      <xdr:rowOff>152400</xdr:rowOff>
    </xdr:to>
    <xdr:grpSp>
      <xdr:nvGrpSpPr>
        <xdr:cNvPr id="5" name="Grupo 3">
          <a:extLst>
            <a:ext uri="{FF2B5EF4-FFF2-40B4-BE49-F238E27FC236}">
              <a16:creationId xmlns="" xmlns:a16="http://schemas.microsoft.com/office/drawing/2014/main" id="{AD11C44F-E705-4CEA-BB01-8D921B34BDBA}"/>
            </a:ext>
          </a:extLst>
        </xdr:cNvPr>
        <xdr:cNvGrpSpPr>
          <a:grpSpLocks/>
        </xdr:cNvGrpSpPr>
      </xdr:nvGrpSpPr>
      <xdr:grpSpPr bwMode="auto">
        <a:xfrm>
          <a:off x="656409" y="5149772"/>
          <a:ext cx="672737" cy="663199"/>
          <a:chOff x="0" y="196"/>
          <a:chExt cx="12598" cy="9233"/>
        </a:xfrm>
      </xdr:grpSpPr>
      <xdr:pic>
        <xdr:nvPicPr>
          <xdr:cNvPr id="6" name="Imagen 7" descr="basico">
            <a:extLst>
              <a:ext uri="{FF2B5EF4-FFF2-40B4-BE49-F238E27FC236}">
                <a16:creationId xmlns="" xmlns:a16="http://schemas.microsoft.com/office/drawing/2014/main" id="{0C5CF30D-0F05-AFE6-8ADE-27F1ECD35B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 name="5 Imagen" descr="basico">
            <a:extLst>
              <a:ext uri="{FF2B5EF4-FFF2-40B4-BE49-F238E27FC236}">
                <a16:creationId xmlns="" xmlns:a16="http://schemas.microsoft.com/office/drawing/2014/main" id="{D8550258-108C-0B25-05F5-4E86441FBE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50</xdr:row>
      <xdr:rowOff>86139</xdr:rowOff>
    </xdr:from>
    <xdr:to>
      <xdr:col>6</xdr:col>
      <xdr:colOff>22860</xdr:colOff>
      <xdr:row>53</xdr:row>
      <xdr:rowOff>152400</xdr:rowOff>
    </xdr:to>
    <xdr:grpSp>
      <xdr:nvGrpSpPr>
        <xdr:cNvPr id="8" name="Grupo 3">
          <a:extLst>
            <a:ext uri="{FF2B5EF4-FFF2-40B4-BE49-F238E27FC236}">
              <a16:creationId xmlns="" xmlns:a16="http://schemas.microsoft.com/office/drawing/2014/main" id="{85ECDD20-D713-481D-A255-A1AC78BC29C9}"/>
            </a:ext>
          </a:extLst>
        </xdr:cNvPr>
        <xdr:cNvGrpSpPr>
          <a:grpSpLocks/>
        </xdr:cNvGrpSpPr>
      </xdr:nvGrpSpPr>
      <xdr:grpSpPr bwMode="auto">
        <a:xfrm>
          <a:off x="656409" y="12169282"/>
          <a:ext cx="672737" cy="678582"/>
          <a:chOff x="0" y="196"/>
          <a:chExt cx="12598" cy="9233"/>
        </a:xfrm>
      </xdr:grpSpPr>
      <xdr:pic>
        <xdr:nvPicPr>
          <xdr:cNvPr id="9" name="Imagen 7" descr="basico">
            <a:extLst>
              <a:ext uri="{FF2B5EF4-FFF2-40B4-BE49-F238E27FC236}">
                <a16:creationId xmlns="" xmlns:a16="http://schemas.microsoft.com/office/drawing/2014/main" id="{E1C6584F-1DF8-1CAA-F61C-67A055862D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 name="5 Imagen" descr="basico">
            <a:extLst>
              <a:ext uri="{FF2B5EF4-FFF2-40B4-BE49-F238E27FC236}">
                <a16:creationId xmlns="" xmlns:a16="http://schemas.microsoft.com/office/drawing/2014/main" id="{ED24D584-40E5-B57F-AB32-489059E18D4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91</xdr:row>
      <xdr:rowOff>86139</xdr:rowOff>
    </xdr:from>
    <xdr:to>
      <xdr:col>6</xdr:col>
      <xdr:colOff>22860</xdr:colOff>
      <xdr:row>94</xdr:row>
      <xdr:rowOff>152400</xdr:rowOff>
    </xdr:to>
    <xdr:grpSp>
      <xdr:nvGrpSpPr>
        <xdr:cNvPr id="11" name="Grupo 3">
          <a:extLst>
            <a:ext uri="{FF2B5EF4-FFF2-40B4-BE49-F238E27FC236}">
              <a16:creationId xmlns="" xmlns:a16="http://schemas.microsoft.com/office/drawing/2014/main" id="{C8FFA92C-4AA3-41A5-89B4-60A683A8527A}"/>
            </a:ext>
          </a:extLst>
        </xdr:cNvPr>
        <xdr:cNvGrpSpPr>
          <a:grpSpLocks/>
        </xdr:cNvGrpSpPr>
      </xdr:nvGrpSpPr>
      <xdr:grpSpPr bwMode="auto">
        <a:xfrm>
          <a:off x="656409" y="21952818"/>
          <a:ext cx="672737" cy="678582"/>
          <a:chOff x="0" y="196"/>
          <a:chExt cx="12598" cy="9233"/>
        </a:xfrm>
      </xdr:grpSpPr>
      <xdr:pic>
        <xdr:nvPicPr>
          <xdr:cNvPr id="12" name="Imagen 7" descr="basico">
            <a:extLst>
              <a:ext uri="{FF2B5EF4-FFF2-40B4-BE49-F238E27FC236}">
                <a16:creationId xmlns="" xmlns:a16="http://schemas.microsoft.com/office/drawing/2014/main" id="{F6CD30DE-9E55-B023-CF73-2370BA28D3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3" name="5 Imagen" descr="basico">
            <a:extLst>
              <a:ext uri="{FF2B5EF4-FFF2-40B4-BE49-F238E27FC236}">
                <a16:creationId xmlns="" xmlns:a16="http://schemas.microsoft.com/office/drawing/2014/main" id="{54F24294-D583-89AC-A0CD-B803DB7E238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157</xdr:row>
      <xdr:rowOff>86139</xdr:rowOff>
    </xdr:from>
    <xdr:to>
      <xdr:col>6</xdr:col>
      <xdr:colOff>22860</xdr:colOff>
      <xdr:row>160</xdr:row>
      <xdr:rowOff>152400</xdr:rowOff>
    </xdr:to>
    <xdr:grpSp>
      <xdr:nvGrpSpPr>
        <xdr:cNvPr id="14" name="Grupo 3">
          <a:extLst>
            <a:ext uri="{FF2B5EF4-FFF2-40B4-BE49-F238E27FC236}">
              <a16:creationId xmlns="" xmlns:a16="http://schemas.microsoft.com/office/drawing/2014/main" id="{F3511334-F118-433D-875D-61FABDE73E2B}"/>
            </a:ext>
          </a:extLst>
        </xdr:cNvPr>
        <xdr:cNvGrpSpPr>
          <a:grpSpLocks/>
        </xdr:cNvGrpSpPr>
      </xdr:nvGrpSpPr>
      <xdr:grpSpPr bwMode="auto">
        <a:xfrm>
          <a:off x="656409" y="36934282"/>
          <a:ext cx="672737" cy="678582"/>
          <a:chOff x="0" y="196"/>
          <a:chExt cx="12598" cy="9233"/>
        </a:xfrm>
      </xdr:grpSpPr>
      <xdr:pic>
        <xdr:nvPicPr>
          <xdr:cNvPr id="15" name="Imagen 7" descr="basico">
            <a:extLst>
              <a:ext uri="{FF2B5EF4-FFF2-40B4-BE49-F238E27FC236}">
                <a16:creationId xmlns="" xmlns:a16="http://schemas.microsoft.com/office/drawing/2014/main" id="{8E20CEC4-0E12-A5BB-8E7A-6A60BAC573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6" name="5 Imagen" descr="basico">
            <a:extLst>
              <a:ext uri="{FF2B5EF4-FFF2-40B4-BE49-F238E27FC236}">
                <a16:creationId xmlns="" xmlns:a16="http://schemas.microsoft.com/office/drawing/2014/main" id="{734F0B86-EA11-D52B-6015-885392C3870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182</xdr:row>
      <xdr:rowOff>86139</xdr:rowOff>
    </xdr:from>
    <xdr:to>
      <xdr:col>6</xdr:col>
      <xdr:colOff>22860</xdr:colOff>
      <xdr:row>185</xdr:row>
      <xdr:rowOff>152400</xdr:rowOff>
    </xdr:to>
    <xdr:grpSp>
      <xdr:nvGrpSpPr>
        <xdr:cNvPr id="17" name="Grupo 3">
          <a:extLst>
            <a:ext uri="{FF2B5EF4-FFF2-40B4-BE49-F238E27FC236}">
              <a16:creationId xmlns="" xmlns:a16="http://schemas.microsoft.com/office/drawing/2014/main" id="{7D2FC99C-C9C6-46D4-9B95-C6EF990BE36C}"/>
            </a:ext>
          </a:extLst>
        </xdr:cNvPr>
        <xdr:cNvGrpSpPr>
          <a:grpSpLocks/>
        </xdr:cNvGrpSpPr>
      </xdr:nvGrpSpPr>
      <xdr:grpSpPr bwMode="auto">
        <a:xfrm>
          <a:off x="655048" y="42036960"/>
          <a:ext cx="674098" cy="678583"/>
          <a:chOff x="0" y="196"/>
          <a:chExt cx="12598" cy="9233"/>
        </a:xfrm>
      </xdr:grpSpPr>
      <xdr:pic>
        <xdr:nvPicPr>
          <xdr:cNvPr id="18" name="Imagen 7" descr="basico">
            <a:extLst>
              <a:ext uri="{FF2B5EF4-FFF2-40B4-BE49-F238E27FC236}">
                <a16:creationId xmlns="" xmlns:a16="http://schemas.microsoft.com/office/drawing/2014/main" id="{FB8A0BA9-0474-6720-2EDF-B64A9A622E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9" name="5 Imagen" descr="basico">
            <a:extLst>
              <a:ext uri="{FF2B5EF4-FFF2-40B4-BE49-F238E27FC236}">
                <a16:creationId xmlns="" xmlns:a16="http://schemas.microsoft.com/office/drawing/2014/main" id="{3F0A86D0-A9C6-4AE1-9F77-B4F1BD8F372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207</xdr:row>
      <xdr:rowOff>86139</xdr:rowOff>
    </xdr:from>
    <xdr:to>
      <xdr:col>6</xdr:col>
      <xdr:colOff>22860</xdr:colOff>
      <xdr:row>210</xdr:row>
      <xdr:rowOff>152400</xdr:rowOff>
    </xdr:to>
    <xdr:grpSp>
      <xdr:nvGrpSpPr>
        <xdr:cNvPr id="20" name="Grupo 3">
          <a:extLst>
            <a:ext uri="{FF2B5EF4-FFF2-40B4-BE49-F238E27FC236}">
              <a16:creationId xmlns="" xmlns:a16="http://schemas.microsoft.com/office/drawing/2014/main" id="{3E25EAA9-2B97-4E98-AE30-BC3D043FC9D3}"/>
            </a:ext>
          </a:extLst>
        </xdr:cNvPr>
        <xdr:cNvGrpSpPr>
          <a:grpSpLocks/>
        </xdr:cNvGrpSpPr>
      </xdr:nvGrpSpPr>
      <xdr:grpSpPr bwMode="auto">
        <a:xfrm>
          <a:off x="655048" y="47139639"/>
          <a:ext cx="674098" cy="678582"/>
          <a:chOff x="0" y="196"/>
          <a:chExt cx="12598" cy="9233"/>
        </a:xfrm>
      </xdr:grpSpPr>
      <xdr:pic>
        <xdr:nvPicPr>
          <xdr:cNvPr id="21" name="Imagen 7" descr="basico">
            <a:extLst>
              <a:ext uri="{FF2B5EF4-FFF2-40B4-BE49-F238E27FC236}">
                <a16:creationId xmlns="" xmlns:a16="http://schemas.microsoft.com/office/drawing/2014/main" id="{BADB89DD-6AE9-48F3-AD07-CAE1970575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2" name="5 Imagen" descr="basico">
            <a:extLst>
              <a:ext uri="{FF2B5EF4-FFF2-40B4-BE49-F238E27FC236}">
                <a16:creationId xmlns="" xmlns:a16="http://schemas.microsoft.com/office/drawing/2014/main" id="{59AEF626-6609-A15E-48E8-E07858F788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230</xdr:row>
      <xdr:rowOff>19879</xdr:rowOff>
    </xdr:from>
    <xdr:to>
      <xdr:col>6</xdr:col>
      <xdr:colOff>22860</xdr:colOff>
      <xdr:row>233</xdr:row>
      <xdr:rowOff>152400</xdr:rowOff>
    </xdr:to>
    <xdr:grpSp>
      <xdr:nvGrpSpPr>
        <xdr:cNvPr id="23" name="Grupo 3">
          <a:extLst>
            <a:ext uri="{FF2B5EF4-FFF2-40B4-BE49-F238E27FC236}">
              <a16:creationId xmlns="" xmlns:a16="http://schemas.microsoft.com/office/drawing/2014/main" id="{465671B3-1F3A-4B6C-BD9A-DDAD87E69BAC}"/>
            </a:ext>
          </a:extLst>
        </xdr:cNvPr>
        <xdr:cNvGrpSpPr>
          <a:grpSpLocks/>
        </xdr:cNvGrpSpPr>
      </xdr:nvGrpSpPr>
      <xdr:grpSpPr bwMode="auto">
        <a:xfrm>
          <a:off x="655048" y="51767843"/>
          <a:ext cx="674098" cy="744843"/>
          <a:chOff x="0" y="196"/>
          <a:chExt cx="12598" cy="9233"/>
        </a:xfrm>
      </xdr:grpSpPr>
      <xdr:pic>
        <xdr:nvPicPr>
          <xdr:cNvPr id="24" name="Imagen 7" descr="basico">
            <a:extLst>
              <a:ext uri="{FF2B5EF4-FFF2-40B4-BE49-F238E27FC236}">
                <a16:creationId xmlns="" xmlns:a16="http://schemas.microsoft.com/office/drawing/2014/main" id="{9E282C7D-46FB-0C34-585D-902F46DFD3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5" name="5 Imagen" descr="basico">
            <a:extLst>
              <a:ext uri="{FF2B5EF4-FFF2-40B4-BE49-F238E27FC236}">
                <a16:creationId xmlns="" xmlns:a16="http://schemas.microsoft.com/office/drawing/2014/main" id="{30714A30-08FF-877E-F7A1-3DE1F64D9AF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255</xdr:row>
      <xdr:rowOff>86139</xdr:rowOff>
    </xdr:from>
    <xdr:to>
      <xdr:col>6</xdr:col>
      <xdr:colOff>22860</xdr:colOff>
      <xdr:row>258</xdr:row>
      <xdr:rowOff>152400</xdr:rowOff>
    </xdr:to>
    <xdr:grpSp>
      <xdr:nvGrpSpPr>
        <xdr:cNvPr id="26" name="Grupo 3">
          <a:extLst>
            <a:ext uri="{FF2B5EF4-FFF2-40B4-BE49-F238E27FC236}">
              <a16:creationId xmlns="" xmlns:a16="http://schemas.microsoft.com/office/drawing/2014/main" id="{3CC2064A-6A86-4659-925A-F680DDDB151D}"/>
            </a:ext>
          </a:extLst>
        </xdr:cNvPr>
        <xdr:cNvGrpSpPr>
          <a:grpSpLocks/>
        </xdr:cNvGrpSpPr>
      </xdr:nvGrpSpPr>
      <xdr:grpSpPr bwMode="auto">
        <a:xfrm>
          <a:off x="655048" y="56800710"/>
          <a:ext cx="674098" cy="678583"/>
          <a:chOff x="0" y="196"/>
          <a:chExt cx="12598" cy="9233"/>
        </a:xfrm>
      </xdr:grpSpPr>
      <xdr:pic>
        <xdr:nvPicPr>
          <xdr:cNvPr id="27" name="Imagen 7" descr="basico">
            <a:extLst>
              <a:ext uri="{FF2B5EF4-FFF2-40B4-BE49-F238E27FC236}">
                <a16:creationId xmlns="" xmlns:a16="http://schemas.microsoft.com/office/drawing/2014/main" id="{F3F17CCA-FFEF-EE9A-570B-2F52B8B07F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8" name="5 Imagen" descr="basico">
            <a:extLst>
              <a:ext uri="{FF2B5EF4-FFF2-40B4-BE49-F238E27FC236}">
                <a16:creationId xmlns="" xmlns:a16="http://schemas.microsoft.com/office/drawing/2014/main" id="{5693781E-96CC-A1BF-116E-00889346D6B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321</xdr:row>
      <xdr:rowOff>86139</xdr:rowOff>
    </xdr:from>
    <xdr:to>
      <xdr:col>6</xdr:col>
      <xdr:colOff>22860</xdr:colOff>
      <xdr:row>324</xdr:row>
      <xdr:rowOff>152400</xdr:rowOff>
    </xdr:to>
    <xdr:grpSp>
      <xdr:nvGrpSpPr>
        <xdr:cNvPr id="29" name="Grupo 3">
          <a:extLst>
            <a:ext uri="{FF2B5EF4-FFF2-40B4-BE49-F238E27FC236}">
              <a16:creationId xmlns="" xmlns:a16="http://schemas.microsoft.com/office/drawing/2014/main" id="{D703551E-9761-4FCB-B929-0EAD14263092}"/>
            </a:ext>
          </a:extLst>
        </xdr:cNvPr>
        <xdr:cNvGrpSpPr>
          <a:grpSpLocks/>
        </xdr:cNvGrpSpPr>
      </xdr:nvGrpSpPr>
      <xdr:grpSpPr bwMode="auto">
        <a:xfrm>
          <a:off x="655048" y="71115425"/>
          <a:ext cx="674098" cy="678582"/>
          <a:chOff x="0" y="196"/>
          <a:chExt cx="12598" cy="9233"/>
        </a:xfrm>
      </xdr:grpSpPr>
      <xdr:pic>
        <xdr:nvPicPr>
          <xdr:cNvPr id="30" name="Imagen 7" descr="basico">
            <a:extLst>
              <a:ext uri="{FF2B5EF4-FFF2-40B4-BE49-F238E27FC236}">
                <a16:creationId xmlns="" xmlns:a16="http://schemas.microsoft.com/office/drawing/2014/main" id="{C01AD362-A7A8-7D20-F0CB-0DB428B9A3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1" name="5 Imagen" descr="basico">
            <a:extLst>
              <a:ext uri="{FF2B5EF4-FFF2-40B4-BE49-F238E27FC236}">
                <a16:creationId xmlns="" xmlns:a16="http://schemas.microsoft.com/office/drawing/2014/main" id="{79903719-3974-F2A1-A6C9-388504FE097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478</xdr:row>
      <xdr:rowOff>86139</xdr:rowOff>
    </xdr:from>
    <xdr:to>
      <xdr:col>6</xdr:col>
      <xdr:colOff>22860</xdr:colOff>
      <xdr:row>481</xdr:row>
      <xdr:rowOff>152400</xdr:rowOff>
    </xdr:to>
    <xdr:grpSp>
      <xdr:nvGrpSpPr>
        <xdr:cNvPr id="32" name="Grupo 3">
          <a:extLst>
            <a:ext uri="{FF2B5EF4-FFF2-40B4-BE49-F238E27FC236}">
              <a16:creationId xmlns="" xmlns:a16="http://schemas.microsoft.com/office/drawing/2014/main" id="{02508048-4F0D-47AD-B5E4-C67EF2DD0245}"/>
            </a:ext>
          </a:extLst>
        </xdr:cNvPr>
        <xdr:cNvGrpSpPr>
          <a:grpSpLocks/>
        </xdr:cNvGrpSpPr>
      </xdr:nvGrpSpPr>
      <xdr:grpSpPr bwMode="auto">
        <a:xfrm>
          <a:off x="655048" y="105092460"/>
          <a:ext cx="674098" cy="678583"/>
          <a:chOff x="0" y="196"/>
          <a:chExt cx="12598" cy="9233"/>
        </a:xfrm>
      </xdr:grpSpPr>
      <xdr:pic>
        <xdr:nvPicPr>
          <xdr:cNvPr id="33" name="Imagen 7" descr="basico">
            <a:extLst>
              <a:ext uri="{FF2B5EF4-FFF2-40B4-BE49-F238E27FC236}">
                <a16:creationId xmlns="" xmlns:a16="http://schemas.microsoft.com/office/drawing/2014/main" id="{406EE78C-1DC2-0915-9EAA-840120F0B9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4" name="5 Imagen" descr="basico">
            <a:extLst>
              <a:ext uri="{FF2B5EF4-FFF2-40B4-BE49-F238E27FC236}">
                <a16:creationId xmlns="" xmlns:a16="http://schemas.microsoft.com/office/drawing/2014/main" id="{BCC3CE3F-280E-46C8-F617-3529B35B188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590</xdr:row>
      <xdr:rowOff>86139</xdr:rowOff>
    </xdr:from>
    <xdr:to>
      <xdr:col>6</xdr:col>
      <xdr:colOff>22860</xdr:colOff>
      <xdr:row>593</xdr:row>
      <xdr:rowOff>152400</xdr:rowOff>
    </xdr:to>
    <xdr:grpSp>
      <xdr:nvGrpSpPr>
        <xdr:cNvPr id="35" name="Grupo 3">
          <a:extLst>
            <a:ext uri="{FF2B5EF4-FFF2-40B4-BE49-F238E27FC236}">
              <a16:creationId xmlns="" xmlns:a16="http://schemas.microsoft.com/office/drawing/2014/main" id="{61AF75FB-E01D-4655-80E5-9A869DAC5642}"/>
            </a:ext>
          </a:extLst>
        </xdr:cNvPr>
        <xdr:cNvGrpSpPr>
          <a:grpSpLocks/>
        </xdr:cNvGrpSpPr>
      </xdr:nvGrpSpPr>
      <xdr:grpSpPr bwMode="auto">
        <a:xfrm>
          <a:off x="655048" y="129530889"/>
          <a:ext cx="674098" cy="678582"/>
          <a:chOff x="0" y="196"/>
          <a:chExt cx="12598" cy="9233"/>
        </a:xfrm>
      </xdr:grpSpPr>
      <xdr:pic>
        <xdr:nvPicPr>
          <xdr:cNvPr id="36" name="Imagen 7" descr="basico">
            <a:extLst>
              <a:ext uri="{FF2B5EF4-FFF2-40B4-BE49-F238E27FC236}">
                <a16:creationId xmlns="" xmlns:a16="http://schemas.microsoft.com/office/drawing/2014/main" id="{A834999D-5B29-33CB-77C8-B5A119C432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7" name="5 Imagen" descr="basico">
            <a:extLst>
              <a:ext uri="{FF2B5EF4-FFF2-40B4-BE49-F238E27FC236}">
                <a16:creationId xmlns="" xmlns:a16="http://schemas.microsoft.com/office/drawing/2014/main" id="{42EC1021-476A-194E-A73B-C6D89606998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639</xdr:row>
      <xdr:rowOff>86139</xdr:rowOff>
    </xdr:from>
    <xdr:to>
      <xdr:col>6</xdr:col>
      <xdr:colOff>22860</xdr:colOff>
      <xdr:row>642</xdr:row>
      <xdr:rowOff>152400</xdr:rowOff>
    </xdr:to>
    <xdr:grpSp>
      <xdr:nvGrpSpPr>
        <xdr:cNvPr id="38" name="Grupo 3">
          <a:extLst>
            <a:ext uri="{FF2B5EF4-FFF2-40B4-BE49-F238E27FC236}">
              <a16:creationId xmlns="" xmlns:a16="http://schemas.microsoft.com/office/drawing/2014/main" id="{5DD54108-E782-4B06-B4CD-17DABD9DE49C}"/>
            </a:ext>
          </a:extLst>
        </xdr:cNvPr>
        <xdr:cNvGrpSpPr>
          <a:grpSpLocks/>
        </xdr:cNvGrpSpPr>
      </xdr:nvGrpSpPr>
      <xdr:grpSpPr bwMode="auto">
        <a:xfrm>
          <a:off x="655048" y="141314675"/>
          <a:ext cx="674098" cy="678582"/>
          <a:chOff x="0" y="196"/>
          <a:chExt cx="12598" cy="9233"/>
        </a:xfrm>
      </xdr:grpSpPr>
      <xdr:pic>
        <xdr:nvPicPr>
          <xdr:cNvPr id="39" name="Imagen 7" descr="basico">
            <a:extLst>
              <a:ext uri="{FF2B5EF4-FFF2-40B4-BE49-F238E27FC236}">
                <a16:creationId xmlns="" xmlns:a16="http://schemas.microsoft.com/office/drawing/2014/main" id="{D4D9C1BF-04E6-6D10-994D-8A41D5C85A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0" name="5 Imagen" descr="basico">
            <a:extLst>
              <a:ext uri="{FF2B5EF4-FFF2-40B4-BE49-F238E27FC236}">
                <a16:creationId xmlns="" xmlns:a16="http://schemas.microsoft.com/office/drawing/2014/main" id="{A0716D9B-E23D-92A3-782E-38A38C34FA5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659</xdr:row>
      <xdr:rowOff>86139</xdr:rowOff>
    </xdr:from>
    <xdr:to>
      <xdr:col>6</xdr:col>
      <xdr:colOff>22860</xdr:colOff>
      <xdr:row>662</xdr:row>
      <xdr:rowOff>152400</xdr:rowOff>
    </xdr:to>
    <xdr:grpSp>
      <xdr:nvGrpSpPr>
        <xdr:cNvPr id="41" name="Grupo 3">
          <a:extLst>
            <a:ext uri="{FF2B5EF4-FFF2-40B4-BE49-F238E27FC236}">
              <a16:creationId xmlns="" xmlns:a16="http://schemas.microsoft.com/office/drawing/2014/main" id="{F2E8869A-E105-4C02-9368-0D85C601A337}"/>
            </a:ext>
          </a:extLst>
        </xdr:cNvPr>
        <xdr:cNvGrpSpPr>
          <a:grpSpLocks/>
        </xdr:cNvGrpSpPr>
      </xdr:nvGrpSpPr>
      <xdr:grpSpPr bwMode="auto">
        <a:xfrm>
          <a:off x="655048" y="146893603"/>
          <a:ext cx="674098" cy="678583"/>
          <a:chOff x="0" y="196"/>
          <a:chExt cx="12598" cy="9233"/>
        </a:xfrm>
      </xdr:grpSpPr>
      <xdr:pic>
        <xdr:nvPicPr>
          <xdr:cNvPr id="42" name="Imagen 7" descr="basico">
            <a:extLst>
              <a:ext uri="{FF2B5EF4-FFF2-40B4-BE49-F238E27FC236}">
                <a16:creationId xmlns="" xmlns:a16="http://schemas.microsoft.com/office/drawing/2014/main" id="{75CDC3B8-067E-9E72-EC5C-AEFEE7DDA4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3" name="5 Imagen" descr="basico">
            <a:extLst>
              <a:ext uri="{FF2B5EF4-FFF2-40B4-BE49-F238E27FC236}">
                <a16:creationId xmlns="" xmlns:a16="http://schemas.microsoft.com/office/drawing/2014/main" id="{F10663BE-6FDE-0338-3E00-EDFF293BF4D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709</xdr:row>
      <xdr:rowOff>86139</xdr:rowOff>
    </xdr:from>
    <xdr:to>
      <xdr:col>6</xdr:col>
      <xdr:colOff>22860</xdr:colOff>
      <xdr:row>712</xdr:row>
      <xdr:rowOff>152400</xdr:rowOff>
    </xdr:to>
    <xdr:grpSp>
      <xdr:nvGrpSpPr>
        <xdr:cNvPr id="44" name="Grupo 3">
          <a:extLst>
            <a:ext uri="{FF2B5EF4-FFF2-40B4-BE49-F238E27FC236}">
              <a16:creationId xmlns="" xmlns:a16="http://schemas.microsoft.com/office/drawing/2014/main" id="{20157164-12A0-4618-8F4C-1F96CB91BB49}"/>
            </a:ext>
          </a:extLst>
        </xdr:cNvPr>
        <xdr:cNvGrpSpPr>
          <a:grpSpLocks/>
        </xdr:cNvGrpSpPr>
      </xdr:nvGrpSpPr>
      <xdr:grpSpPr bwMode="auto">
        <a:xfrm>
          <a:off x="655048" y="159956460"/>
          <a:ext cx="674098" cy="678583"/>
          <a:chOff x="0" y="196"/>
          <a:chExt cx="12598" cy="9233"/>
        </a:xfrm>
      </xdr:grpSpPr>
      <xdr:pic>
        <xdr:nvPicPr>
          <xdr:cNvPr id="45" name="Imagen 7" descr="basico">
            <a:extLst>
              <a:ext uri="{FF2B5EF4-FFF2-40B4-BE49-F238E27FC236}">
                <a16:creationId xmlns="" xmlns:a16="http://schemas.microsoft.com/office/drawing/2014/main" id="{5C99BEA3-D2C0-32B4-4EE1-DF843DAC5C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6" name="5 Imagen" descr="basico">
            <a:extLst>
              <a:ext uri="{FF2B5EF4-FFF2-40B4-BE49-F238E27FC236}">
                <a16:creationId xmlns="" xmlns:a16="http://schemas.microsoft.com/office/drawing/2014/main" id="{C19F066C-D85C-28F7-4712-68D94A71B95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850</xdr:row>
      <xdr:rowOff>86139</xdr:rowOff>
    </xdr:from>
    <xdr:to>
      <xdr:col>6</xdr:col>
      <xdr:colOff>22860</xdr:colOff>
      <xdr:row>853</xdr:row>
      <xdr:rowOff>152400</xdr:rowOff>
    </xdr:to>
    <xdr:grpSp>
      <xdr:nvGrpSpPr>
        <xdr:cNvPr id="47" name="Grupo 3">
          <a:extLst>
            <a:ext uri="{FF2B5EF4-FFF2-40B4-BE49-F238E27FC236}">
              <a16:creationId xmlns="" xmlns:a16="http://schemas.microsoft.com/office/drawing/2014/main" id="{532B2488-0F44-4FAF-8524-0626F1426982}"/>
            </a:ext>
          </a:extLst>
        </xdr:cNvPr>
        <xdr:cNvGrpSpPr>
          <a:grpSpLocks/>
        </xdr:cNvGrpSpPr>
      </xdr:nvGrpSpPr>
      <xdr:grpSpPr bwMode="auto">
        <a:xfrm>
          <a:off x="655048" y="198342210"/>
          <a:ext cx="674098" cy="678583"/>
          <a:chOff x="0" y="196"/>
          <a:chExt cx="12598" cy="9233"/>
        </a:xfrm>
      </xdr:grpSpPr>
      <xdr:pic>
        <xdr:nvPicPr>
          <xdr:cNvPr id="48" name="Imagen 7" descr="basico">
            <a:extLst>
              <a:ext uri="{FF2B5EF4-FFF2-40B4-BE49-F238E27FC236}">
                <a16:creationId xmlns="" xmlns:a16="http://schemas.microsoft.com/office/drawing/2014/main" id="{79D8D1A6-B691-F2A6-D20A-18E9B46E3E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9" name="5 Imagen" descr="basico">
            <a:extLst>
              <a:ext uri="{FF2B5EF4-FFF2-40B4-BE49-F238E27FC236}">
                <a16:creationId xmlns="" xmlns:a16="http://schemas.microsoft.com/office/drawing/2014/main" id="{D9B13A91-98B1-472A-E90A-5313BE39EB6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508</xdr:row>
      <xdr:rowOff>86139</xdr:rowOff>
    </xdr:from>
    <xdr:to>
      <xdr:col>6</xdr:col>
      <xdr:colOff>22860</xdr:colOff>
      <xdr:row>511</xdr:row>
      <xdr:rowOff>152400</xdr:rowOff>
    </xdr:to>
    <xdr:grpSp>
      <xdr:nvGrpSpPr>
        <xdr:cNvPr id="50" name="Grupo 3">
          <a:extLst>
            <a:ext uri="{FF2B5EF4-FFF2-40B4-BE49-F238E27FC236}">
              <a16:creationId xmlns="" xmlns:a16="http://schemas.microsoft.com/office/drawing/2014/main" id="{1F9C2BC4-2A5D-4D14-81CD-776516667216}"/>
            </a:ext>
          </a:extLst>
        </xdr:cNvPr>
        <xdr:cNvGrpSpPr>
          <a:grpSpLocks/>
        </xdr:cNvGrpSpPr>
      </xdr:nvGrpSpPr>
      <xdr:grpSpPr bwMode="auto">
        <a:xfrm>
          <a:off x="655048" y="112018496"/>
          <a:ext cx="674098" cy="678583"/>
          <a:chOff x="0" y="196"/>
          <a:chExt cx="12598" cy="9233"/>
        </a:xfrm>
      </xdr:grpSpPr>
      <xdr:pic>
        <xdr:nvPicPr>
          <xdr:cNvPr id="51" name="Imagen 7" descr="basico">
            <a:extLst>
              <a:ext uri="{FF2B5EF4-FFF2-40B4-BE49-F238E27FC236}">
                <a16:creationId xmlns="" xmlns:a16="http://schemas.microsoft.com/office/drawing/2014/main" id="{F48DE85A-C215-CE48-976F-071D76D8B65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2" name="5 Imagen" descr="basico">
            <a:extLst>
              <a:ext uri="{FF2B5EF4-FFF2-40B4-BE49-F238E27FC236}">
                <a16:creationId xmlns="" xmlns:a16="http://schemas.microsoft.com/office/drawing/2014/main" id="{BA1C47F2-848E-6644-215C-2896707069B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536</xdr:row>
      <xdr:rowOff>86139</xdr:rowOff>
    </xdr:from>
    <xdr:to>
      <xdr:col>6</xdr:col>
      <xdr:colOff>22860</xdr:colOff>
      <xdr:row>539</xdr:row>
      <xdr:rowOff>152400</xdr:rowOff>
    </xdr:to>
    <xdr:grpSp>
      <xdr:nvGrpSpPr>
        <xdr:cNvPr id="53" name="Grupo 3">
          <a:extLst>
            <a:ext uri="{FF2B5EF4-FFF2-40B4-BE49-F238E27FC236}">
              <a16:creationId xmlns="" xmlns:a16="http://schemas.microsoft.com/office/drawing/2014/main" id="{C95117C3-9946-4F3F-9C70-2A6D0E9E10D4}"/>
            </a:ext>
          </a:extLst>
        </xdr:cNvPr>
        <xdr:cNvGrpSpPr>
          <a:grpSpLocks/>
        </xdr:cNvGrpSpPr>
      </xdr:nvGrpSpPr>
      <xdr:grpSpPr bwMode="auto">
        <a:xfrm>
          <a:off x="655048" y="117733496"/>
          <a:ext cx="674098" cy="678583"/>
          <a:chOff x="0" y="196"/>
          <a:chExt cx="12598" cy="9233"/>
        </a:xfrm>
      </xdr:grpSpPr>
      <xdr:pic>
        <xdr:nvPicPr>
          <xdr:cNvPr id="54" name="Imagen 7" descr="basico">
            <a:extLst>
              <a:ext uri="{FF2B5EF4-FFF2-40B4-BE49-F238E27FC236}">
                <a16:creationId xmlns="" xmlns:a16="http://schemas.microsoft.com/office/drawing/2014/main" id="{F5073972-0C3D-0F4C-377C-49972564A9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5" name="5 Imagen" descr="basico">
            <a:extLst>
              <a:ext uri="{FF2B5EF4-FFF2-40B4-BE49-F238E27FC236}">
                <a16:creationId xmlns="" xmlns:a16="http://schemas.microsoft.com/office/drawing/2014/main" id="{9525F958-4E1F-046D-F2E0-D91A83F83BA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569</xdr:row>
      <xdr:rowOff>86139</xdr:rowOff>
    </xdr:from>
    <xdr:to>
      <xdr:col>6</xdr:col>
      <xdr:colOff>22860</xdr:colOff>
      <xdr:row>572</xdr:row>
      <xdr:rowOff>152400</xdr:rowOff>
    </xdr:to>
    <xdr:grpSp>
      <xdr:nvGrpSpPr>
        <xdr:cNvPr id="56" name="Grupo 3">
          <a:extLst>
            <a:ext uri="{FF2B5EF4-FFF2-40B4-BE49-F238E27FC236}">
              <a16:creationId xmlns="" xmlns:a16="http://schemas.microsoft.com/office/drawing/2014/main" id="{72BFB351-10F1-4D77-A111-8761D94A2618}"/>
            </a:ext>
          </a:extLst>
        </xdr:cNvPr>
        <xdr:cNvGrpSpPr>
          <a:grpSpLocks/>
        </xdr:cNvGrpSpPr>
      </xdr:nvGrpSpPr>
      <xdr:grpSpPr bwMode="auto">
        <a:xfrm>
          <a:off x="655048" y="124469032"/>
          <a:ext cx="674098" cy="678582"/>
          <a:chOff x="0" y="196"/>
          <a:chExt cx="12598" cy="9233"/>
        </a:xfrm>
      </xdr:grpSpPr>
      <xdr:pic>
        <xdr:nvPicPr>
          <xdr:cNvPr id="57" name="Imagen 7" descr="basico">
            <a:extLst>
              <a:ext uri="{FF2B5EF4-FFF2-40B4-BE49-F238E27FC236}">
                <a16:creationId xmlns="" xmlns:a16="http://schemas.microsoft.com/office/drawing/2014/main" id="{0682F43B-11DA-5C64-2CF7-C3373ECCAE6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8" name="5 Imagen" descr="basico">
            <a:extLst>
              <a:ext uri="{FF2B5EF4-FFF2-40B4-BE49-F238E27FC236}">
                <a16:creationId xmlns="" xmlns:a16="http://schemas.microsoft.com/office/drawing/2014/main" id="{60035607-6FA7-1B67-74D7-EB0F333DE5B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679</xdr:row>
      <xdr:rowOff>86139</xdr:rowOff>
    </xdr:from>
    <xdr:to>
      <xdr:col>6</xdr:col>
      <xdr:colOff>22860</xdr:colOff>
      <xdr:row>682</xdr:row>
      <xdr:rowOff>152400</xdr:rowOff>
    </xdr:to>
    <xdr:grpSp>
      <xdr:nvGrpSpPr>
        <xdr:cNvPr id="59" name="Grupo 3">
          <a:extLst>
            <a:ext uri="{FF2B5EF4-FFF2-40B4-BE49-F238E27FC236}">
              <a16:creationId xmlns="" xmlns:a16="http://schemas.microsoft.com/office/drawing/2014/main" id="{045D095C-D978-4860-A623-F3E09F569C67}"/>
            </a:ext>
          </a:extLst>
        </xdr:cNvPr>
        <xdr:cNvGrpSpPr>
          <a:grpSpLocks/>
        </xdr:cNvGrpSpPr>
      </xdr:nvGrpSpPr>
      <xdr:grpSpPr bwMode="auto">
        <a:xfrm>
          <a:off x="655048" y="153833246"/>
          <a:ext cx="674098" cy="678583"/>
          <a:chOff x="0" y="196"/>
          <a:chExt cx="12598" cy="9233"/>
        </a:xfrm>
      </xdr:grpSpPr>
      <xdr:pic>
        <xdr:nvPicPr>
          <xdr:cNvPr id="60" name="Imagen 7" descr="basico">
            <a:extLst>
              <a:ext uri="{FF2B5EF4-FFF2-40B4-BE49-F238E27FC236}">
                <a16:creationId xmlns="" xmlns:a16="http://schemas.microsoft.com/office/drawing/2014/main" id="{38306486-4618-6374-196C-B6F8BF077B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1" name="5 Imagen" descr="basico">
            <a:extLst>
              <a:ext uri="{FF2B5EF4-FFF2-40B4-BE49-F238E27FC236}">
                <a16:creationId xmlns="" xmlns:a16="http://schemas.microsoft.com/office/drawing/2014/main" id="{071501D3-14B8-57EB-46E1-5EDBCADAEE3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744</xdr:row>
      <xdr:rowOff>86139</xdr:rowOff>
    </xdr:from>
    <xdr:to>
      <xdr:col>6</xdr:col>
      <xdr:colOff>22860</xdr:colOff>
      <xdr:row>747</xdr:row>
      <xdr:rowOff>152400</xdr:rowOff>
    </xdr:to>
    <xdr:grpSp>
      <xdr:nvGrpSpPr>
        <xdr:cNvPr id="62" name="Grupo 3">
          <a:extLst>
            <a:ext uri="{FF2B5EF4-FFF2-40B4-BE49-F238E27FC236}">
              <a16:creationId xmlns="" xmlns:a16="http://schemas.microsoft.com/office/drawing/2014/main" id="{47FEA576-4059-4DAD-BE19-AB39EB6B6E37}"/>
            </a:ext>
          </a:extLst>
        </xdr:cNvPr>
        <xdr:cNvGrpSpPr>
          <a:grpSpLocks/>
        </xdr:cNvGrpSpPr>
      </xdr:nvGrpSpPr>
      <xdr:grpSpPr bwMode="auto">
        <a:xfrm>
          <a:off x="655048" y="167100210"/>
          <a:ext cx="674098" cy="678583"/>
          <a:chOff x="0" y="196"/>
          <a:chExt cx="12598" cy="9233"/>
        </a:xfrm>
      </xdr:grpSpPr>
      <xdr:pic>
        <xdr:nvPicPr>
          <xdr:cNvPr id="63" name="Imagen 7" descr="basico">
            <a:extLst>
              <a:ext uri="{FF2B5EF4-FFF2-40B4-BE49-F238E27FC236}">
                <a16:creationId xmlns="" xmlns:a16="http://schemas.microsoft.com/office/drawing/2014/main" id="{BDA3B597-E73A-4357-65ED-D4DB4750C4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4" name="5 Imagen" descr="basico">
            <a:extLst>
              <a:ext uri="{FF2B5EF4-FFF2-40B4-BE49-F238E27FC236}">
                <a16:creationId xmlns="" xmlns:a16="http://schemas.microsoft.com/office/drawing/2014/main" id="{DCA86461-3980-05DF-7413-C5DCDC3F8F7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768</xdr:row>
      <xdr:rowOff>86139</xdr:rowOff>
    </xdr:from>
    <xdr:to>
      <xdr:col>6</xdr:col>
      <xdr:colOff>22860</xdr:colOff>
      <xdr:row>771</xdr:row>
      <xdr:rowOff>152400</xdr:rowOff>
    </xdr:to>
    <xdr:grpSp>
      <xdr:nvGrpSpPr>
        <xdr:cNvPr id="65" name="Grupo 3">
          <a:extLst>
            <a:ext uri="{FF2B5EF4-FFF2-40B4-BE49-F238E27FC236}">
              <a16:creationId xmlns="" xmlns:a16="http://schemas.microsoft.com/office/drawing/2014/main" id="{450C443C-7850-43F4-891C-129F04AACA71}"/>
            </a:ext>
          </a:extLst>
        </xdr:cNvPr>
        <xdr:cNvGrpSpPr>
          <a:grpSpLocks/>
        </xdr:cNvGrpSpPr>
      </xdr:nvGrpSpPr>
      <xdr:grpSpPr bwMode="auto">
        <a:xfrm>
          <a:off x="655048" y="172978496"/>
          <a:ext cx="674098" cy="678583"/>
          <a:chOff x="0" y="196"/>
          <a:chExt cx="12598" cy="9233"/>
        </a:xfrm>
      </xdr:grpSpPr>
      <xdr:pic>
        <xdr:nvPicPr>
          <xdr:cNvPr id="66" name="Imagen 7" descr="basico">
            <a:extLst>
              <a:ext uri="{FF2B5EF4-FFF2-40B4-BE49-F238E27FC236}">
                <a16:creationId xmlns="" xmlns:a16="http://schemas.microsoft.com/office/drawing/2014/main" id="{8FA87B77-12FC-6E17-4838-2E36C9A61C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7" name="5 Imagen" descr="basico">
            <a:extLst>
              <a:ext uri="{FF2B5EF4-FFF2-40B4-BE49-F238E27FC236}">
                <a16:creationId xmlns="" xmlns:a16="http://schemas.microsoft.com/office/drawing/2014/main" id="{FA32638B-4186-6885-4ABD-EA942D1BFB5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792</xdr:row>
      <xdr:rowOff>86139</xdr:rowOff>
    </xdr:from>
    <xdr:to>
      <xdr:col>6</xdr:col>
      <xdr:colOff>22860</xdr:colOff>
      <xdr:row>795</xdr:row>
      <xdr:rowOff>152400</xdr:rowOff>
    </xdr:to>
    <xdr:grpSp>
      <xdr:nvGrpSpPr>
        <xdr:cNvPr id="68" name="Grupo 3">
          <a:extLst>
            <a:ext uri="{FF2B5EF4-FFF2-40B4-BE49-F238E27FC236}">
              <a16:creationId xmlns="" xmlns:a16="http://schemas.microsoft.com/office/drawing/2014/main" id="{428423F6-7CF5-4B42-9C11-637AC3D46BF6}"/>
            </a:ext>
          </a:extLst>
        </xdr:cNvPr>
        <xdr:cNvGrpSpPr>
          <a:grpSpLocks/>
        </xdr:cNvGrpSpPr>
      </xdr:nvGrpSpPr>
      <xdr:grpSpPr bwMode="auto">
        <a:xfrm>
          <a:off x="655048" y="180380782"/>
          <a:ext cx="674098" cy="678582"/>
          <a:chOff x="0" y="196"/>
          <a:chExt cx="12598" cy="9233"/>
        </a:xfrm>
      </xdr:grpSpPr>
      <xdr:pic>
        <xdr:nvPicPr>
          <xdr:cNvPr id="69" name="Imagen 7" descr="basico">
            <a:extLst>
              <a:ext uri="{FF2B5EF4-FFF2-40B4-BE49-F238E27FC236}">
                <a16:creationId xmlns="" xmlns:a16="http://schemas.microsoft.com/office/drawing/2014/main" id="{3DF9AE54-6919-93E2-A7EE-B3D02143A9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0" name="5 Imagen" descr="basico">
            <a:extLst>
              <a:ext uri="{FF2B5EF4-FFF2-40B4-BE49-F238E27FC236}">
                <a16:creationId xmlns="" xmlns:a16="http://schemas.microsoft.com/office/drawing/2014/main" id="{0BE29077-F70E-0D49-D90D-9F93BA0FE38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818</xdr:row>
      <xdr:rowOff>86139</xdr:rowOff>
    </xdr:from>
    <xdr:to>
      <xdr:col>6</xdr:col>
      <xdr:colOff>22860</xdr:colOff>
      <xdr:row>821</xdr:row>
      <xdr:rowOff>152400</xdr:rowOff>
    </xdr:to>
    <xdr:grpSp>
      <xdr:nvGrpSpPr>
        <xdr:cNvPr id="71" name="Grupo 3">
          <a:extLst>
            <a:ext uri="{FF2B5EF4-FFF2-40B4-BE49-F238E27FC236}">
              <a16:creationId xmlns="" xmlns:a16="http://schemas.microsoft.com/office/drawing/2014/main" id="{F5A05ED7-9BC1-4567-A413-61B916CDE290}"/>
            </a:ext>
          </a:extLst>
        </xdr:cNvPr>
        <xdr:cNvGrpSpPr>
          <a:grpSpLocks/>
        </xdr:cNvGrpSpPr>
      </xdr:nvGrpSpPr>
      <xdr:grpSpPr bwMode="auto">
        <a:xfrm>
          <a:off x="655048" y="191810782"/>
          <a:ext cx="674098" cy="678582"/>
          <a:chOff x="0" y="196"/>
          <a:chExt cx="12598" cy="9233"/>
        </a:xfrm>
      </xdr:grpSpPr>
      <xdr:pic>
        <xdr:nvPicPr>
          <xdr:cNvPr id="72" name="Imagen 7" descr="basico">
            <a:extLst>
              <a:ext uri="{FF2B5EF4-FFF2-40B4-BE49-F238E27FC236}">
                <a16:creationId xmlns="" xmlns:a16="http://schemas.microsoft.com/office/drawing/2014/main" id="{A88C6D0B-9F3C-EF82-C317-7DBB935A49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3" name="5 Imagen" descr="basico">
            <a:extLst>
              <a:ext uri="{FF2B5EF4-FFF2-40B4-BE49-F238E27FC236}">
                <a16:creationId xmlns="" xmlns:a16="http://schemas.microsoft.com/office/drawing/2014/main" id="{2FA2BD43-885D-2829-CF79-1AA6AE42EAE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xdr:col>
      <xdr:colOff>129269</xdr:colOff>
      <xdr:row>7</xdr:row>
      <xdr:rowOff>88447</xdr:rowOff>
    </xdr:from>
    <xdr:to>
      <xdr:col>18</xdr:col>
      <xdr:colOff>721179</xdr:colOff>
      <xdr:row>22</xdr:row>
      <xdr:rowOff>18755</xdr:rowOff>
    </xdr:to>
    <xdr:pic>
      <xdr:nvPicPr>
        <xdr:cNvPr id="74" name="Imagen 73">
          <a:extLst>
            <a:ext uri="{FF2B5EF4-FFF2-40B4-BE49-F238E27FC236}">
              <a16:creationId xmlns="" xmlns:a16="http://schemas.microsoft.com/office/drawing/2014/main" id="{D5E4BD59-29B7-43DF-826C-B03E4A7EDF68}"/>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008" t="7425" r="10279" b="6624"/>
        <a:stretch/>
      </xdr:blipFill>
      <xdr:spPr bwMode="auto">
        <a:xfrm rot="5400000">
          <a:off x="1377645" y="268821"/>
          <a:ext cx="2730658" cy="4757510"/>
        </a:xfrm>
        <a:prstGeom prst="rect">
          <a:avLst/>
        </a:prstGeom>
        <a:noFill/>
        <a:ln>
          <a:noFill/>
        </a:ln>
      </xdr:spPr>
    </xdr:pic>
    <xdr:clientData/>
  </xdr:twoCellAnchor>
  <xdr:twoCellAnchor editAs="oneCell">
    <xdr:from>
      <xdr:col>2</xdr:col>
      <xdr:colOff>213178</xdr:colOff>
      <xdr:row>685</xdr:row>
      <xdr:rowOff>195363</xdr:rowOff>
    </xdr:from>
    <xdr:to>
      <xdr:col>18</xdr:col>
      <xdr:colOff>185964</xdr:colOff>
      <xdr:row>701</xdr:row>
      <xdr:rowOff>25365</xdr:rowOff>
    </xdr:to>
    <xdr:pic>
      <xdr:nvPicPr>
        <xdr:cNvPr id="94" name="Imagen 93">
          <a:extLst>
            <a:ext uri="{FF2B5EF4-FFF2-40B4-BE49-F238E27FC236}">
              <a16:creationId xmlns="" xmlns:a16="http://schemas.microsoft.com/office/drawing/2014/main" id="{48B057FD-0FDD-4192-97A3-DD4F74EFAD17}"/>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b="8320"/>
        <a:stretch/>
      </xdr:blipFill>
      <xdr:spPr bwMode="auto">
        <a:xfrm>
          <a:off x="684892" y="155207934"/>
          <a:ext cx="3918858" cy="302314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27213</xdr:colOff>
      <xdr:row>751</xdr:row>
      <xdr:rowOff>54428</xdr:rowOff>
    </xdr:from>
    <xdr:to>
      <xdr:col>18</xdr:col>
      <xdr:colOff>911678</xdr:colOff>
      <xdr:row>762</xdr:row>
      <xdr:rowOff>174708</xdr:rowOff>
    </xdr:to>
    <xdr:pic>
      <xdr:nvPicPr>
        <xdr:cNvPr id="95" name="Imagen 94">
          <a:extLst>
            <a:ext uri="{FF2B5EF4-FFF2-40B4-BE49-F238E27FC236}">
              <a16:creationId xmlns="" xmlns:a16="http://schemas.microsoft.com/office/drawing/2014/main" id="{053A3091-5A2C-43D9-8BB1-85A323409499}"/>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97113" y="147596678"/>
          <a:ext cx="4815115" cy="3047627"/>
        </a:xfrm>
        <a:prstGeom prst="rect">
          <a:avLst/>
        </a:prstGeom>
        <a:noFill/>
        <a:ln>
          <a:noFill/>
        </a:ln>
      </xdr:spPr>
    </xdr:pic>
    <xdr:clientData/>
  </xdr:twoCellAnchor>
  <xdr:twoCellAnchor editAs="oneCell">
    <xdr:from>
      <xdr:col>2</xdr:col>
      <xdr:colOff>122461</xdr:colOff>
      <xdr:row>776</xdr:row>
      <xdr:rowOff>112608</xdr:rowOff>
    </xdr:from>
    <xdr:to>
      <xdr:col>18</xdr:col>
      <xdr:colOff>539154</xdr:colOff>
      <xdr:row>786</xdr:row>
      <xdr:rowOff>380999</xdr:rowOff>
    </xdr:to>
    <xdr:pic>
      <xdr:nvPicPr>
        <xdr:cNvPr id="96" name="Imagen 95">
          <a:extLst>
            <a:ext uri="{FF2B5EF4-FFF2-40B4-BE49-F238E27FC236}">
              <a16:creationId xmlns="" xmlns:a16="http://schemas.microsoft.com/office/drawing/2014/main" id="{99299F9E-1A11-41AA-829F-1C1E94995A66}"/>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92361" y="153598458"/>
          <a:ext cx="4347343" cy="4141890"/>
        </a:xfrm>
        <a:prstGeom prst="rect">
          <a:avLst/>
        </a:prstGeom>
        <a:noFill/>
        <a:ln>
          <a:noFill/>
        </a:ln>
      </xdr:spPr>
    </xdr:pic>
    <xdr:clientData/>
  </xdr:twoCellAnchor>
  <xdr:twoCellAnchor editAs="oneCell">
    <xdr:from>
      <xdr:col>1</xdr:col>
      <xdr:colOff>163285</xdr:colOff>
      <xdr:row>800</xdr:row>
      <xdr:rowOff>2828</xdr:rowOff>
    </xdr:from>
    <xdr:to>
      <xdr:col>18</xdr:col>
      <xdr:colOff>908369</xdr:colOff>
      <xdr:row>806</xdr:row>
      <xdr:rowOff>54428</xdr:rowOff>
    </xdr:to>
    <xdr:pic>
      <xdr:nvPicPr>
        <xdr:cNvPr id="97" name="Imagen 96">
          <a:extLst>
            <a:ext uri="{FF2B5EF4-FFF2-40B4-BE49-F238E27FC236}">
              <a16:creationId xmlns="" xmlns:a16="http://schemas.microsoft.com/office/drawing/2014/main" id="{9A531BEE-F047-453F-BB30-A57EA786CB79}"/>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398235" y="160759428"/>
          <a:ext cx="4910684" cy="2451898"/>
        </a:xfrm>
        <a:prstGeom prst="rect">
          <a:avLst/>
        </a:prstGeom>
        <a:noFill/>
        <a:ln>
          <a:noFill/>
        </a:ln>
      </xdr:spPr>
    </xdr:pic>
    <xdr:clientData/>
  </xdr:twoCellAnchor>
  <xdr:twoCellAnchor editAs="oneCell">
    <xdr:from>
      <xdr:col>4</xdr:col>
      <xdr:colOff>204108</xdr:colOff>
      <xdr:row>806</xdr:row>
      <xdr:rowOff>299357</xdr:rowOff>
    </xdr:from>
    <xdr:to>
      <xdr:col>18</xdr:col>
      <xdr:colOff>632733</xdr:colOff>
      <xdr:row>813</xdr:row>
      <xdr:rowOff>604156</xdr:rowOff>
    </xdr:to>
    <xdr:pic>
      <xdr:nvPicPr>
        <xdr:cNvPr id="98" name="Imagen 97">
          <a:extLst>
            <a:ext uri="{FF2B5EF4-FFF2-40B4-BE49-F238E27FC236}">
              <a16:creationId xmlns="" xmlns:a16="http://schemas.microsoft.com/office/drawing/2014/main" id="{D7C2096E-CD7A-4CF3-8726-310F7751AF75}"/>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143908" y="163456257"/>
          <a:ext cx="3889375" cy="5949951"/>
        </a:xfrm>
        <a:prstGeom prst="rect">
          <a:avLst/>
        </a:prstGeom>
        <a:noFill/>
        <a:ln>
          <a:noFill/>
        </a:ln>
      </xdr:spPr>
    </xdr:pic>
    <xdr:clientData/>
  </xdr:twoCellAnchor>
  <xdr:twoCellAnchor editAs="oneCell">
    <xdr:from>
      <xdr:col>2</xdr:col>
      <xdr:colOff>95251</xdr:colOff>
      <xdr:row>823</xdr:row>
      <xdr:rowOff>122465</xdr:rowOff>
    </xdr:from>
    <xdr:to>
      <xdr:col>18</xdr:col>
      <xdr:colOff>511944</xdr:colOff>
      <xdr:row>844</xdr:row>
      <xdr:rowOff>23462</xdr:rowOff>
    </xdr:to>
    <xdr:pic>
      <xdr:nvPicPr>
        <xdr:cNvPr id="99" name="Imagen 98">
          <a:extLst>
            <a:ext uri="{FF2B5EF4-FFF2-40B4-BE49-F238E27FC236}">
              <a16:creationId xmlns="" xmlns:a16="http://schemas.microsoft.com/office/drawing/2014/main" id="{ED023B5B-C8BE-4361-BAB1-BD545F1036B2}"/>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65151" y="171508965"/>
          <a:ext cx="4347343" cy="4034849"/>
        </a:xfrm>
        <a:prstGeom prst="rect">
          <a:avLst/>
        </a:prstGeom>
        <a:noFill/>
        <a:ln>
          <a:noFill/>
        </a:ln>
      </xdr:spPr>
    </xdr:pic>
    <xdr:clientData/>
  </xdr:twoCellAnchor>
  <xdr:twoCellAnchor editAs="oneCell">
    <xdr:from>
      <xdr:col>6</xdr:col>
      <xdr:colOff>27213</xdr:colOff>
      <xdr:row>855</xdr:row>
      <xdr:rowOff>163286</xdr:rowOff>
    </xdr:from>
    <xdr:to>
      <xdr:col>17</xdr:col>
      <xdr:colOff>176893</xdr:colOff>
      <xdr:row>874</xdr:row>
      <xdr:rowOff>143599</xdr:rowOff>
    </xdr:to>
    <xdr:pic>
      <xdr:nvPicPr>
        <xdr:cNvPr id="104" name="Imagen 103">
          <a:extLst>
            <a:ext uri="{FF2B5EF4-FFF2-40B4-BE49-F238E27FC236}">
              <a16:creationId xmlns="" xmlns:a16="http://schemas.microsoft.com/office/drawing/2014/main" id="{3BD20BBC-4DD2-4317-9FFB-0CF126DA48B8}"/>
            </a:ext>
          </a:extLst>
        </xdr:cNvPr>
        <xdr:cNvPicPr>
          <a:picLocks noChangeAspect="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r="2723"/>
        <a:stretch/>
      </xdr:blipFill>
      <xdr:spPr bwMode="auto">
        <a:xfrm>
          <a:off x="1436913" y="177855336"/>
          <a:ext cx="2854780" cy="375221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5</xdr:col>
      <xdr:colOff>190502</xdr:colOff>
      <xdr:row>876</xdr:row>
      <xdr:rowOff>95249</xdr:rowOff>
    </xdr:from>
    <xdr:to>
      <xdr:col>17</xdr:col>
      <xdr:colOff>87379</xdr:colOff>
      <xdr:row>891</xdr:row>
      <xdr:rowOff>68038</xdr:rowOff>
    </xdr:to>
    <xdr:pic>
      <xdr:nvPicPr>
        <xdr:cNvPr id="105" name="Imagen 104">
          <a:extLst>
            <a:ext uri="{FF2B5EF4-FFF2-40B4-BE49-F238E27FC236}">
              <a16:creationId xmlns="" xmlns:a16="http://schemas.microsoft.com/office/drawing/2014/main" id="{6E455565-1A9F-453C-BAEF-AA04172690DF}"/>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365252" y="181952899"/>
          <a:ext cx="2836927" cy="2925536"/>
        </a:xfrm>
        <a:prstGeom prst="rect">
          <a:avLst/>
        </a:prstGeom>
        <a:noFill/>
        <a:ln>
          <a:noFill/>
        </a:ln>
      </xdr:spPr>
    </xdr:pic>
    <xdr:clientData/>
  </xdr:twoCellAnchor>
  <xdr:twoCellAnchor editAs="oneCell">
    <xdr:from>
      <xdr:col>2</xdr:col>
      <xdr:colOff>13606</xdr:colOff>
      <xdr:row>716</xdr:row>
      <xdr:rowOff>-1</xdr:rowOff>
    </xdr:from>
    <xdr:to>
      <xdr:col>18</xdr:col>
      <xdr:colOff>430299</xdr:colOff>
      <xdr:row>736</xdr:row>
      <xdr:rowOff>105104</xdr:rowOff>
    </xdr:to>
    <xdr:pic>
      <xdr:nvPicPr>
        <xdr:cNvPr id="106" name="Imagen 105">
          <a:extLst>
            <a:ext uri="{FF2B5EF4-FFF2-40B4-BE49-F238E27FC236}">
              <a16:creationId xmlns="" xmlns:a16="http://schemas.microsoft.com/office/drawing/2014/main" id="{7BF26778-3030-44A8-9E98-D051E9E054E3}"/>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83506" y="140646149"/>
          <a:ext cx="4347343" cy="4042107"/>
        </a:xfrm>
        <a:prstGeom prst="rect">
          <a:avLst/>
        </a:prstGeom>
        <a:noFill/>
        <a:ln>
          <a:noFill/>
        </a:ln>
      </xdr:spPr>
    </xdr:pic>
    <xdr:clientData/>
  </xdr:twoCellAnchor>
  <xdr:twoCellAnchor>
    <xdr:from>
      <xdr:col>2</xdr:col>
      <xdr:colOff>220980</xdr:colOff>
      <xdr:row>132</xdr:row>
      <xdr:rowOff>86139</xdr:rowOff>
    </xdr:from>
    <xdr:to>
      <xdr:col>6</xdr:col>
      <xdr:colOff>22860</xdr:colOff>
      <xdr:row>135</xdr:row>
      <xdr:rowOff>152400</xdr:rowOff>
    </xdr:to>
    <xdr:grpSp>
      <xdr:nvGrpSpPr>
        <xdr:cNvPr id="107" name="Grupo 3">
          <a:extLst>
            <a:ext uri="{FF2B5EF4-FFF2-40B4-BE49-F238E27FC236}">
              <a16:creationId xmlns="" xmlns:a16="http://schemas.microsoft.com/office/drawing/2014/main" id="{7C5A0BE5-494F-495E-B9EF-B4C0CFE10E26}"/>
            </a:ext>
          </a:extLst>
        </xdr:cNvPr>
        <xdr:cNvGrpSpPr>
          <a:grpSpLocks/>
        </xdr:cNvGrpSpPr>
      </xdr:nvGrpSpPr>
      <xdr:grpSpPr bwMode="auto">
        <a:xfrm>
          <a:off x="656409" y="31831603"/>
          <a:ext cx="672737" cy="678583"/>
          <a:chOff x="0" y="196"/>
          <a:chExt cx="12598" cy="9233"/>
        </a:xfrm>
      </xdr:grpSpPr>
      <xdr:pic>
        <xdr:nvPicPr>
          <xdr:cNvPr id="108" name="Imagen 7" descr="basico">
            <a:extLst>
              <a:ext uri="{FF2B5EF4-FFF2-40B4-BE49-F238E27FC236}">
                <a16:creationId xmlns="" xmlns:a16="http://schemas.microsoft.com/office/drawing/2014/main" id="{8F2B77B9-F8D4-7B4E-D4B2-0010CCA4E6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9" name="5 Imagen" descr="basico">
            <a:extLst>
              <a:ext uri="{FF2B5EF4-FFF2-40B4-BE49-F238E27FC236}">
                <a16:creationId xmlns="" xmlns:a16="http://schemas.microsoft.com/office/drawing/2014/main" id="{6FF4F508-4302-DA4E-2825-9C3DF671FDA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291</xdr:row>
      <xdr:rowOff>86139</xdr:rowOff>
    </xdr:from>
    <xdr:to>
      <xdr:col>6</xdr:col>
      <xdr:colOff>22860</xdr:colOff>
      <xdr:row>294</xdr:row>
      <xdr:rowOff>152400</xdr:rowOff>
    </xdr:to>
    <xdr:grpSp>
      <xdr:nvGrpSpPr>
        <xdr:cNvPr id="111" name="Grupo 3">
          <a:extLst>
            <a:ext uri="{FF2B5EF4-FFF2-40B4-BE49-F238E27FC236}">
              <a16:creationId xmlns="" xmlns:a16="http://schemas.microsoft.com/office/drawing/2014/main" id="{8136E970-2AC1-4AC8-8FE9-E6EB2A3D094B}"/>
            </a:ext>
          </a:extLst>
        </xdr:cNvPr>
        <xdr:cNvGrpSpPr>
          <a:grpSpLocks/>
        </xdr:cNvGrpSpPr>
      </xdr:nvGrpSpPr>
      <xdr:grpSpPr bwMode="auto">
        <a:xfrm>
          <a:off x="655048" y="65005818"/>
          <a:ext cx="674098" cy="664975"/>
          <a:chOff x="0" y="196"/>
          <a:chExt cx="12598" cy="9233"/>
        </a:xfrm>
      </xdr:grpSpPr>
      <xdr:pic>
        <xdr:nvPicPr>
          <xdr:cNvPr id="112" name="Imagen 7" descr="basico">
            <a:extLst>
              <a:ext uri="{FF2B5EF4-FFF2-40B4-BE49-F238E27FC236}">
                <a16:creationId xmlns="" xmlns:a16="http://schemas.microsoft.com/office/drawing/2014/main" id="{F771BB01-F064-41C6-4918-9894E4435F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13" name="5 Imagen" descr="basico">
            <a:extLst>
              <a:ext uri="{FF2B5EF4-FFF2-40B4-BE49-F238E27FC236}">
                <a16:creationId xmlns="" xmlns:a16="http://schemas.microsoft.com/office/drawing/2014/main" id="{74BD55CF-83A1-82C6-3EB5-05D1187DA8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613</xdr:row>
      <xdr:rowOff>86139</xdr:rowOff>
    </xdr:from>
    <xdr:to>
      <xdr:col>6</xdr:col>
      <xdr:colOff>22860</xdr:colOff>
      <xdr:row>616</xdr:row>
      <xdr:rowOff>152400</xdr:rowOff>
    </xdr:to>
    <xdr:grpSp>
      <xdr:nvGrpSpPr>
        <xdr:cNvPr id="115" name="Grupo 3">
          <a:extLst>
            <a:ext uri="{FF2B5EF4-FFF2-40B4-BE49-F238E27FC236}">
              <a16:creationId xmlns="" xmlns:a16="http://schemas.microsoft.com/office/drawing/2014/main" id="{06F602C1-2A8D-47DB-B2F4-1D026FAE9EAD}"/>
            </a:ext>
          </a:extLst>
        </xdr:cNvPr>
        <xdr:cNvGrpSpPr>
          <a:grpSpLocks/>
        </xdr:cNvGrpSpPr>
      </xdr:nvGrpSpPr>
      <xdr:grpSpPr bwMode="auto">
        <a:xfrm>
          <a:off x="655048" y="135626889"/>
          <a:ext cx="674098" cy="678582"/>
          <a:chOff x="0" y="196"/>
          <a:chExt cx="12598" cy="9233"/>
        </a:xfrm>
      </xdr:grpSpPr>
      <xdr:pic>
        <xdr:nvPicPr>
          <xdr:cNvPr id="116" name="Imagen 7" descr="basico">
            <a:extLst>
              <a:ext uri="{FF2B5EF4-FFF2-40B4-BE49-F238E27FC236}">
                <a16:creationId xmlns="" xmlns:a16="http://schemas.microsoft.com/office/drawing/2014/main" id="{7AB448AF-4EE5-02F3-25D4-7EE2A7DD29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17" name="5 Imagen" descr="basico">
            <a:extLst>
              <a:ext uri="{FF2B5EF4-FFF2-40B4-BE49-F238E27FC236}">
                <a16:creationId xmlns="" xmlns:a16="http://schemas.microsoft.com/office/drawing/2014/main" id="{40DB9F85-E65D-1BBD-3C7C-DC8459AF25B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273</xdr:row>
      <xdr:rowOff>86139</xdr:rowOff>
    </xdr:from>
    <xdr:to>
      <xdr:col>6</xdr:col>
      <xdr:colOff>22860</xdr:colOff>
      <xdr:row>276</xdr:row>
      <xdr:rowOff>152400</xdr:rowOff>
    </xdr:to>
    <xdr:grpSp>
      <xdr:nvGrpSpPr>
        <xdr:cNvPr id="124" name="Grupo 3">
          <a:extLst>
            <a:ext uri="{FF2B5EF4-FFF2-40B4-BE49-F238E27FC236}">
              <a16:creationId xmlns="" xmlns:a16="http://schemas.microsoft.com/office/drawing/2014/main" id="{4EFE18D7-DFB1-4652-A5B5-FF446C0D560F}"/>
            </a:ext>
          </a:extLst>
        </xdr:cNvPr>
        <xdr:cNvGrpSpPr>
          <a:grpSpLocks/>
        </xdr:cNvGrpSpPr>
      </xdr:nvGrpSpPr>
      <xdr:grpSpPr bwMode="auto">
        <a:xfrm>
          <a:off x="655048" y="61331889"/>
          <a:ext cx="674098" cy="678582"/>
          <a:chOff x="0" y="196"/>
          <a:chExt cx="12598" cy="9233"/>
        </a:xfrm>
      </xdr:grpSpPr>
      <xdr:pic>
        <xdr:nvPicPr>
          <xdr:cNvPr id="125" name="Imagen 7" descr="basico">
            <a:extLst>
              <a:ext uri="{FF2B5EF4-FFF2-40B4-BE49-F238E27FC236}">
                <a16:creationId xmlns="" xmlns:a16="http://schemas.microsoft.com/office/drawing/2014/main" id="{F397FA6B-E31D-883A-F929-37ABD21F14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26" name="5 Imagen" descr="basico">
            <a:extLst>
              <a:ext uri="{FF2B5EF4-FFF2-40B4-BE49-F238E27FC236}">
                <a16:creationId xmlns="" xmlns:a16="http://schemas.microsoft.com/office/drawing/2014/main" id="{9E22C940-2A10-C84F-FAEC-3F115468254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xdr:col>
      <xdr:colOff>99786</xdr:colOff>
      <xdr:row>278</xdr:row>
      <xdr:rowOff>181428</xdr:rowOff>
    </xdr:from>
    <xdr:to>
      <xdr:col>18</xdr:col>
      <xdr:colOff>1010644</xdr:colOff>
      <xdr:row>286</xdr:row>
      <xdr:rowOff>172356</xdr:rowOff>
    </xdr:to>
    <xdr:pic>
      <xdr:nvPicPr>
        <xdr:cNvPr id="127" name="Imagen 126">
          <a:extLst>
            <a:ext uri="{FF2B5EF4-FFF2-40B4-BE49-F238E27FC236}">
              <a16:creationId xmlns="" xmlns:a16="http://schemas.microsoft.com/office/drawing/2014/main" id="{7A63F3F5-4926-4372-A9B3-CC6AB108608D}"/>
            </a:ext>
          </a:extLst>
        </xdr:cNvPr>
        <xdr:cNvPicPr>
          <a:picLocks noChangeAspect="1"/>
        </xdr:cNvPicPr>
      </xdr:nvPicPr>
      <xdr:blipFill rotWithShape="1">
        <a:blip xmlns:r="http://schemas.openxmlformats.org/officeDocument/2006/relationships" r:embed="rId11">
          <a:extLst>
            <a:ext uri="{28A0092B-C50C-407E-A947-70E740481C1C}">
              <a14:useLocalDpi xmlns:a14="http://schemas.microsoft.com/office/drawing/2010/main" val="0"/>
            </a:ext>
          </a:extLst>
        </a:blip>
        <a:srcRect l="3826" r="4733"/>
        <a:stretch/>
      </xdr:blipFill>
      <xdr:spPr>
        <a:xfrm>
          <a:off x="334736" y="59109428"/>
          <a:ext cx="5076458" cy="1565728"/>
        </a:xfrm>
        <a:prstGeom prst="rect">
          <a:avLst/>
        </a:prstGeom>
      </xdr:spPr>
    </xdr:pic>
    <xdr:clientData/>
  </xdr:twoCellAnchor>
  <xdr:twoCellAnchor editAs="oneCell">
    <xdr:from>
      <xdr:col>2</xdr:col>
      <xdr:colOff>172357</xdr:colOff>
      <xdr:row>72</xdr:row>
      <xdr:rowOff>36286</xdr:rowOff>
    </xdr:from>
    <xdr:to>
      <xdr:col>18</xdr:col>
      <xdr:colOff>762000</xdr:colOff>
      <xdr:row>79</xdr:row>
      <xdr:rowOff>69147</xdr:rowOff>
    </xdr:to>
    <xdr:pic>
      <xdr:nvPicPr>
        <xdr:cNvPr id="128" name="Imagen 127">
          <a:extLst>
            <a:ext uri="{FF2B5EF4-FFF2-40B4-BE49-F238E27FC236}">
              <a16:creationId xmlns="" xmlns:a16="http://schemas.microsoft.com/office/drawing/2014/main" id="{F48C514F-3795-4C5C-8D8F-5B8134166AD8}"/>
            </a:ext>
          </a:extLst>
        </xdr:cNvPr>
        <xdr:cNvPicPr>
          <a:picLocks noChangeAspect="1"/>
        </xdr:cNvPicPr>
      </xdr:nvPicPr>
      <xdr:blipFill rotWithShape="1">
        <a:blip xmlns:r="http://schemas.openxmlformats.org/officeDocument/2006/relationships" r:embed="rId11">
          <a:extLst>
            <a:ext uri="{28A0092B-C50C-407E-A947-70E740481C1C}">
              <a14:useLocalDpi xmlns:a14="http://schemas.microsoft.com/office/drawing/2010/main" val="0"/>
            </a:ext>
          </a:extLst>
        </a:blip>
        <a:srcRect l="3826" r="4733"/>
        <a:stretch/>
      </xdr:blipFill>
      <xdr:spPr>
        <a:xfrm>
          <a:off x="644071" y="16537215"/>
          <a:ext cx="4535715" cy="1429861"/>
        </a:xfrm>
        <a:prstGeom prst="rect">
          <a:avLst/>
        </a:prstGeom>
      </xdr:spPr>
    </xdr:pic>
    <xdr:clientData/>
  </xdr:twoCellAnchor>
  <xdr:twoCellAnchor editAs="oneCell">
    <xdr:from>
      <xdr:col>2</xdr:col>
      <xdr:colOff>127001</xdr:colOff>
      <xdr:row>55</xdr:row>
      <xdr:rowOff>136070</xdr:rowOff>
    </xdr:from>
    <xdr:to>
      <xdr:col>18</xdr:col>
      <xdr:colOff>813670</xdr:colOff>
      <xdr:row>71</xdr:row>
      <xdr:rowOff>145143</xdr:rowOff>
    </xdr:to>
    <xdr:pic>
      <xdr:nvPicPr>
        <xdr:cNvPr id="129" name="Imagen 128">
          <a:extLst>
            <a:ext uri="{FF2B5EF4-FFF2-40B4-BE49-F238E27FC236}">
              <a16:creationId xmlns="" xmlns:a16="http://schemas.microsoft.com/office/drawing/2014/main" id="{A9E8075D-9DDA-20CB-B6B1-BC51EA1CA226}"/>
            </a:ext>
          </a:extLst>
        </xdr:cNvPr>
        <xdr:cNvPicPr>
          <a:picLocks noChangeAspect="1"/>
        </xdr:cNvPicPr>
      </xdr:nvPicPr>
      <xdr:blipFill>
        <a:blip xmlns:r="http://schemas.openxmlformats.org/officeDocument/2006/relationships" r:embed="rId12"/>
        <a:stretch>
          <a:fillRect/>
        </a:stretch>
      </xdr:blipFill>
      <xdr:spPr>
        <a:xfrm>
          <a:off x="598715" y="13090070"/>
          <a:ext cx="4632741" cy="3356430"/>
        </a:xfrm>
        <a:prstGeom prst="rect">
          <a:avLst/>
        </a:prstGeom>
      </xdr:spPr>
    </xdr:pic>
    <xdr:clientData/>
  </xdr:twoCellAnchor>
  <xdr:twoCellAnchor editAs="oneCell">
    <xdr:from>
      <xdr:col>5</xdr:col>
      <xdr:colOff>136068</xdr:colOff>
      <xdr:row>78</xdr:row>
      <xdr:rowOff>89504</xdr:rowOff>
    </xdr:from>
    <xdr:to>
      <xdr:col>18</xdr:col>
      <xdr:colOff>215031</xdr:colOff>
      <xdr:row>86</xdr:row>
      <xdr:rowOff>1442356</xdr:rowOff>
    </xdr:to>
    <xdr:pic>
      <xdr:nvPicPr>
        <xdr:cNvPr id="130" name="Imagen 129">
          <a:extLst>
            <a:ext uri="{FF2B5EF4-FFF2-40B4-BE49-F238E27FC236}">
              <a16:creationId xmlns="" xmlns:a16="http://schemas.microsoft.com/office/drawing/2014/main" id="{B8362D35-134D-5571-F488-35631EEA1531}"/>
            </a:ext>
          </a:extLst>
        </xdr:cNvPr>
        <xdr:cNvPicPr>
          <a:picLocks noChangeAspect="1"/>
        </xdr:cNvPicPr>
      </xdr:nvPicPr>
      <xdr:blipFill>
        <a:blip xmlns:r="http://schemas.openxmlformats.org/officeDocument/2006/relationships" r:embed="rId13"/>
        <a:stretch>
          <a:fillRect/>
        </a:stretch>
      </xdr:blipFill>
      <xdr:spPr>
        <a:xfrm>
          <a:off x="1315354" y="17787861"/>
          <a:ext cx="3317463" cy="2949424"/>
        </a:xfrm>
        <a:prstGeom prst="rect">
          <a:avLst/>
        </a:prstGeom>
      </xdr:spPr>
    </xdr:pic>
    <xdr:clientData/>
  </xdr:twoCellAnchor>
  <xdr:twoCellAnchor editAs="oneCell">
    <xdr:from>
      <xdr:col>2</xdr:col>
      <xdr:colOff>226784</xdr:colOff>
      <xdr:row>113</xdr:row>
      <xdr:rowOff>117931</xdr:rowOff>
    </xdr:from>
    <xdr:to>
      <xdr:col>18</xdr:col>
      <xdr:colOff>816427</xdr:colOff>
      <xdr:row>120</xdr:row>
      <xdr:rowOff>150792</xdr:rowOff>
    </xdr:to>
    <xdr:pic>
      <xdr:nvPicPr>
        <xdr:cNvPr id="131" name="Imagen 130">
          <a:extLst>
            <a:ext uri="{FF2B5EF4-FFF2-40B4-BE49-F238E27FC236}">
              <a16:creationId xmlns="" xmlns:a16="http://schemas.microsoft.com/office/drawing/2014/main" id="{0C58C9D5-B2A1-41C5-9F79-32C9564EFB66}"/>
            </a:ext>
          </a:extLst>
        </xdr:cNvPr>
        <xdr:cNvPicPr>
          <a:picLocks noChangeAspect="1"/>
        </xdr:cNvPicPr>
      </xdr:nvPicPr>
      <xdr:blipFill rotWithShape="1">
        <a:blip xmlns:r="http://schemas.openxmlformats.org/officeDocument/2006/relationships" r:embed="rId11">
          <a:extLst>
            <a:ext uri="{28A0092B-C50C-407E-A947-70E740481C1C}">
              <a14:useLocalDpi xmlns:a14="http://schemas.microsoft.com/office/drawing/2010/main" val="0"/>
            </a:ext>
          </a:extLst>
        </a:blip>
        <a:srcRect l="3826" r="4733"/>
        <a:stretch/>
      </xdr:blipFill>
      <xdr:spPr>
        <a:xfrm>
          <a:off x="698498" y="26071288"/>
          <a:ext cx="4535715" cy="1429861"/>
        </a:xfrm>
        <a:prstGeom prst="rect">
          <a:avLst/>
        </a:prstGeom>
      </xdr:spPr>
    </xdr:pic>
    <xdr:clientData/>
  </xdr:twoCellAnchor>
  <xdr:twoCellAnchor editAs="oneCell">
    <xdr:from>
      <xdr:col>2</xdr:col>
      <xdr:colOff>181428</xdr:colOff>
      <xdr:row>96</xdr:row>
      <xdr:rowOff>63500</xdr:rowOff>
    </xdr:from>
    <xdr:to>
      <xdr:col>18</xdr:col>
      <xdr:colOff>868097</xdr:colOff>
      <xdr:row>113</xdr:row>
      <xdr:rowOff>27216</xdr:rowOff>
    </xdr:to>
    <xdr:pic>
      <xdr:nvPicPr>
        <xdr:cNvPr id="132" name="Imagen 131">
          <a:extLst>
            <a:ext uri="{FF2B5EF4-FFF2-40B4-BE49-F238E27FC236}">
              <a16:creationId xmlns="" xmlns:a16="http://schemas.microsoft.com/office/drawing/2014/main" id="{BD50BE0B-CB91-4742-AB97-68C679592196}"/>
            </a:ext>
          </a:extLst>
        </xdr:cNvPr>
        <xdr:cNvPicPr>
          <a:picLocks noChangeAspect="1"/>
        </xdr:cNvPicPr>
      </xdr:nvPicPr>
      <xdr:blipFill>
        <a:blip xmlns:r="http://schemas.openxmlformats.org/officeDocument/2006/relationships" r:embed="rId12"/>
        <a:stretch>
          <a:fillRect/>
        </a:stretch>
      </xdr:blipFill>
      <xdr:spPr>
        <a:xfrm>
          <a:off x="653142" y="22624143"/>
          <a:ext cx="4632741" cy="3356430"/>
        </a:xfrm>
        <a:prstGeom prst="rect">
          <a:avLst/>
        </a:prstGeom>
      </xdr:spPr>
    </xdr:pic>
    <xdr:clientData/>
  </xdr:twoCellAnchor>
  <xdr:twoCellAnchor editAs="oneCell">
    <xdr:from>
      <xdr:col>5</xdr:col>
      <xdr:colOff>190495</xdr:colOff>
      <xdr:row>119</xdr:row>
      <xdr:rowOff>171148</xdr:rowOff>
    </xdr:from>
    <xdr:to>
      <xdr:col>18</xdr:col>
      <xdr:colOff>269458</xdr:colOff>
      <xdr:row>127</xdr:row>
      <xdr:rowOff>1524001</xdr:rowOff>
    </xdr:to>
    <xdr:pic>
      <xdr:nvPicPr>
        <xdr:cNvPr id="133" name="Imagen 132">
          <a:extLst>
            <a:ext uri="{FF2B5EF4-FFF2-40B4-BE49-F238E27FC236}">
              <a16:creationId xmlns="" xmlns:a16="http://schemas.microsoft.com/office/drawing/2014/main" id="{8F406B42-C6CC-43F1-99EE-0B58D5BB3C1F}"/>
            </a:ext>
          </a:extLst>
        </xdr:cNvPr>
        <xdr:cNvPicPr>
          <a:picLocks noChangeAspect="1"/>
        </xdr:cNvPicPr>
      </xdr:nvPicPr>
      <xdr:blipFill>
        <a:blip xmlns:r="http://schemas.openxmlformats.org/officeDocument/2006/relationships" r:embed="rId13"/>
        <a:stretch>
          <a:fillRect/>
        </a:stretch>
      </xdr:blipFill>
      <xdr:spPr>
        <a:xfrm>
          <a:off x="1369781" y="27321934"/>
          <a:ext cx="3317463" cy="2949424"/>
        </a:xfrm>
        <a:prstGeom prst="rect">
          <a:avLst/>
        </a:prstGeom>
      </xdr:spPr>
    </xdr:pic>
    <xdr:clientData/>
  </xdr:twoCellAnchor>
  <xdr:twoCellAnchor editAs="oneCell">
    <xdr:from>
      <xdr:col>2</xdr:col>
      <xdr:colOff>36286</xdr:colOff>
      <xdr:row>162</xdr:row>
      <xdr:rowOff>54429</xdr:rowOff>
    </xdr:from>
    <xdr:to>
      <xdr:col>18</xdr:col>
      <xdr:colOff>717458</xdr:colOff>
      <xdr:row>177</xdr:row>
      <xdr:rowOff>90713</xdr:rowOff>
    </xdr:to>
    <xdr:pic>
      <xdr:nvPicPr>
        <xdr:cNvPr id="135" name="Imagen 134">
          <a:extLst>
            <a:ext uri="{FF2B5EF4-FFF2-40B4-BE49-F238E27FC236}">
              <a16:creationId xmlns="" xmlns:a16="http://schemas.microsoft.com/office/drawing/2014/main" id="{E2376C0C-9024-BC15-3368-7BCE7806EA9F}"/>
            </a:ext>
          </a:extLst>
        </xdr:cNvPr>
        <xdr:cNvPicPr>
          <a:picLocks noChangeAspect="1"/>
        </xdr:cNvPicPr>
      </xdr:nvPicPr>
      <xdr:blipFill>
        <a:blip xmlns:r="http://schemas.openxmlformats.org/officeDocument/2006/relationships" r:embed="rId14"/>
        <a:stretch>
          <a:fillRect/>
        </a:stretch>
      </xdr:blipFill>
      <xdr:spPr>
        <a:xfrm>
          <a:off x="508000" y="38254215"/>
          <a:ext cx="4627244" cy="3029856"/>
        </a:xfrm>
        <a:prstGeom prst="rect">
          <a:avLst/>
        </a:prstGeom>
      </xdr:spPr>
    </xdr:pic>
    <xdr:clientData/>
  </xdr:twoCellAnchor>
  <xdr:twoCellAnchor editAs="oneCell">
    <xdr:from>
      <xdr:col>5</xdr:col>
      <xdr:colOff>-1</xdr:colOff>
      <xdr:row>187</xdr:row>
      <xdr:rowOff>108857</xdr:rowOff>
    </xdr:from>
    <xdr:to>
      <xdr:col>18</xdr:col>
      <xdr:colOff>6054</xdr:colOff>
      <xdr:row>202</xdr:row>
      <xdr:rowOff>63501</xdr:rowOff>
    </xdr:to>
    <xdr:pic>
      <xdr:nvPicPr>
        <xdr:cNvPr id="136" name="Imagen 135">
          <a:extLst>
            <a:ext uri="{FF2B5EF4-FFF2-40B4-BE49-F238E27FC236}">
              <a16:creationId xmlns="" xmlns:a16="http://schemas.microsoft.com/office/drawing/2014/main" id="{6680B7BB-9B13-D3C5-9381-209F9E021E9A}"/>
            </a:ext>
          </a:extLst>
        </xdr:cNvPr>
        <xdr:cNvPicPr>
          <a:picLocks noChangeAspect="1"/>
        </xdr:cNvPicPr>
      </xdr:nvPicPr>
      <xdr:blipFill>
        <a:blip xmlns:r="http://schemas.openxmlformats.org/officeDocument/2006/relationships" r:embed="rId15"/>
        <a:stretch>
          <a:fillRect/>
        </a:stretch>
      </xdr:blipFill>
      <xdr:spPr>
        <a:xfrm>
          <a:off x="1179285" y="43297928"/>
          <a:ext cx="3244555" cy="2948215"/>
        </a:xfrm>
        <a:prstGeom prst="rect">
          <a:avLst/>
        </a:prstGeom>
      </xdr:spPr>
    </xdr:pic>
    <xdr:clientData/>
  </xdr:twoCellAnchor>
  <xdr:twoCellAnchor editAs="oneCell">
    <xdr:from>
      <xdr:col>1</xdr:col>
      <xdr:colOff>54427</xdr:colOff>
      <xdr:row>216</xdr:row>
      <xdr:rowOff>18143</xdr:rowOff>
    </xdr:from>
    <xdr:to>
      <xdr:col>18</xdr:col>
      <xdr:colOff>1049618</xdr:colOff>
      <xdr:row>223</xdr:row>
      <xdr:rowOff>9072</xdr:rowOff>
    </xdr:to>
    <xdr:pic>
      <xdr:nvPicPr>
        <xdr:cNvPr id="137" name="Imagen 136">
          <a:extLst>
            <a:ext uri="{FF2B5EF4-FFF2-40B4-BE49-F238E27FC236}">
              <a16:creationId xmlns="" xmlns:a16="http://schemas.microsoft.com/office/drawing/2014/main" id="{15D7CBB8-2FB2-61A9-C51A-711411512394}"/>
            </a:ext>
          </a:extLst>
        </xdr:cNvPr>
        <xdr:cNvPicPr>
          <a:picLocks noChangeAspect="1"/>
        </xdr:cNvPicPr>
      </xdr:nvPicPr>
      <xdr:blipFill>
        <a:blip xmlns:r="http://schemas.openxmlformats.org/officeDocument/2006/relationships" r:embed="rId16"/>
        <a:stretch>
          <a:fillRect/>
        </a:stretch>
      </xdr:blipFill>
      <xdr:spPr>
        <a:xfrm>
          <a:off x="290284" y="48994786"/>
          <a:ext cx="5177120" cy="1387929"/>
        </a:xfrm>
        <a:prstGeom prst="rect">
          <a:avLst/>
        </a:prstGeom>
      </xdr:spPr>
    </xdr:pic>
    <xdr:clientData/>
  </xdr:twoCellAnchor>
  <xdr:twoCellAnchor editAs="oneCell">
    <xdr:from>
      <xdr:col>4</xdr:col>
      <xdr:colOff>181428</xdr:colOff>
      <xdr:row>235</xdr:row>
      <xdr:rowOff>63499</xdr:rowOff>
    </xdr:from>
    <xdr:to>
      <xdr:col>18</xdr:col>
      <xdr:colOff>28892</xdr:colOff>
      <xdr:row>250</xdr:row>
      <xdr:rowOff>72570</xdr:rowOff>
    </xdr:to>
    <xdr:pic>
      <xdr:nvPicPr>
        <xdr:cNvPr id="138" name="Imagen 137">
          <a:extLst>
            <a:ext uri="{FF2B5EF4-FFF2-40B4-BE49-F238E27FC236}">
              <a16:creationId xmlns="" xmlns:a16="http://schemas.microsoft.com/office/drawing/2014/main" id="{22530289-5866-B0A9-92AA-D4ECA17637ED}"/>
            </a:ext>
          </a:extLst>
        </xdr:cNvPr>
        <xdr:cNvPicPr>
          <a:picLocks noChangeAspect="1"/>
        </xdr:cNvPicPr>
      </xdr:nvPicPr>
      <xdr:blipFill>
        <a:blip xmlns:r="http://schemas.openxmlformats.org/officeDocument/2006/relationships" r:embed="rId17"/>
        <a:stretch>
          <a:fillRect/>
        </a:stretch>
      </xdr:blipFill>
      <xdr:spPr>
        <a:xfrm>
          <a:off x="1124857" y="52831999"/>
          <a:ext cx="3321821" cy="3002643"/>
        </a:xfrm>
        <a:prstGeom prst="rect">
          <a:avLst/>
        </a:prstGeom>
      </xdr:spPr>
    </xdr:pic>
    <xdr:clientData/>
  </xdr:twoCellAnchor>
  <xdr:twoCellAnchor editAs="oneCell">
    <xdr:from>
      <xdr:col>3</xdr:col>
      <xdr:colOff>226786</xdr:colOff>
      <xdr:row>260</xdr:row>
      <xdr:rowOff>72570</xdr:rowOff>
    </xdr:from>
    <xdr:to>
      <xdr:col>17</xdr:col>
      <xdr:colOff>89477</xdr:colOff>
      <xdr:row>268</xdr:row>
      <xdr:rowOff>997856</xdr:rowOff>
    </xdr:to>
    <xdr:pic>
      <xdr:nvPicPr>
        <xdr:cNvPr id="139" name="Imagen 138">
          <a:extLst>
            <a:ext uri="{FF2B5EF4-FFF2-40B4-BE49-F238E27FC236}">
              <a16:creationId xmlns="" xmlns:a16="http://schemas.microsoft.com/office/drawing/2014/main" id="{EDB069C3-98CB-E07D-8D97-ABEEE4635DC3}"/>
            </a:ext>
          </a:extLst>
        </xdr:cNvPr>
        <xdr:cNvPicPr>
          <a:picLocks noChangeAspect="1"/>
        </xdr:cNvPicPr>
      </xdr:nvPicPr>
      <xdr:blipFill>
        <a:blip xmlns:r="http://schemas.openxmlformats.org/officeDocument/2006/relationships" r:embed="rId18"/>
        <a:stretch>
          <a:fillRect/>
        </a:stretch>
      </xdr:blipFill>
      <xdr:spPr>
        <a:xfrm>
          <a:off x="934357" y="57830356"/>
          <a:ext cx="3282620" cy="2521858"/>
        </a:xfrm>
        <a:prstGeom prst="rect">
          <a:avLst/>
        </a:prstGeom>
      </xdr:spPr>
    </xdr:pic>
    <xdr:clientData/>
  </xdr:twoCellAnchor>
  <xdr:twoCellAnchor editAs="oneCell">
    <xdr:from>
      <xdr:col>5</xdr:col>
      <xdr:colOff>52295</xdr:colOff>
      <xdr:row>326</xdr:row>
      <xdr:rowOff>67235</xdr:rowOff>
    </xdr:from>
    <xdr:to>
      <xdr:col>16</xdr:col>
      <xdr:colOff>218092</xdr:colOff>
      <xdr:row>337</xdr:row>
      <xdr:rowOff>201706</xdr:rowOff>
    </xdr:to>
    <xdr:pic>
      <xdr:nvPicPr>
        <xdr:cNvPr id="141" name="Imagen 140">
          <a:extLst>
            <a:ext uri="{FF2B5EF4-FFF2-40B4-BE49-F238E27FC236}">
              <a16:creationId xmlns="" xmlns:a16="http://schemas.microsoft.com/office/drawing/2014/main" id="{FD304051-E8A1-BCF0-F181-74665D52218C}"/>
            </a:ext>
          </a:extLst>
        </xdr:cNvPr>
        <xdr:cNvPicPr>
          <a:picLocks noChangeAspect="1"/>
        </xdr:cNvPicPr>
      </xdr:nvPicPr>
      <xdr:blipFill>
        <a:blip xmlns:r="http://schemas.openxmlformats.org/officeDocument/2006/relationships" r:embed="rId19"/>
        <a:stretch>
          <a:fillRect/>
        </a:stretch>
      </xdr:blipFill>
      <xdr:spPr>
        <a:xfrm>
          <a:off x="1210236" y="64486117"/>
          <a:ext cx="2758091" cy="2420472"/>
        </a:xfrm>
        <a:prstGeom prst="rect">
          <a:avLst/>
        </a:prstGeom>
      </xdr:spPr>
    </xdr:pic>
    <xdr:clientData/>
  </xdr:twoCellAnchor>
  <xdr:twoCellAnchor editAs="oneCell">
    <xdr:from>
      <xdr:col>5</xdr:col>
      <xdr:colOff>29884</xdr:colOff>
      <xdr:row>338</xdr:row>
      <xdr:rowOff>44824</xdr:rowOff>
    </xdr:from>
    <xdr:to>
      <xdr:col>16</xdr:col>
      <xdr:colOff>201707</xdr:colOff>
      <xdr:row>349</xdr:row>
      <xdr:rowOff>118288</xdr:rowOff>
    </xdr:to>
    <xdr:pic>
      <xdr:nvPicPr>
        <xdr:cNvPr id="142" name="Imagen 141">
          <a:extLst>
            <a:ext uri="{FF2B5EF4-FFF2-40B4-BE49-F238E27FC236}">
              <a16:creationId xmlns="" xmlns:a16="http://schemas.microsoft.com/office/drawing/2014/main" id="{09DEF487-2B8B-3ED4-167C-7D6DB7729124}"/>
            </a:ext>
          </a:extLst>
        </xdr:cNvPr>
        <xdr:cNvPicPr>
          <a:picLocks noChangeAspect="1"/>
        </xdr:cNvPicPr>
      </xdr:nvPicPr>
      <xdr:blipFill>
        <a:blip xmlns:r="http://schemas.openxmlformats.org/officeDocument/2006/relationships" r:embed="rId20"/>
        <a:stretch>
          <a:fillRect/>
        </a:stretch>
      </xdr:blipFill>
      <xdr:spPr>
        <a:xfrm>
          <a:off x="1187825" y="66973824"/>
          <a:ext cx="2764117" cy="2538757"/>
        </a:xfrm>
        <a:prstGeom prst="rect">
          <a:avLst/>
        </a:prstGeom>
      </xdr:spPr>
    </xdr:pic>
    <xdr:clientData/>
  </xdr:twoCellAnchor>
  <xdr:twoCellAnchor editAs="oneCell">
    <xdr:from>
      <xdr:col>3</xdr:col>
      <xdr:colOff>185805</xdr:colOff>
      <xdr:row>445</xdr:row>
      <xdr:rowOff>6351</xdr:rowOff>
    </xdr:from>
    <xdr:to>
      <xdr:col>18</xdr:col>
      <xdr:colOff>228558</xdr:colOff>
      <xdr:row>458</xdr:row>
      <xdr:rowOff>2101</xdr:rowOff>
    </xdr:to>
    <xdr:pic>
      <xdr:nvPicPr>
        <xdr:cNvPr id="143" name="Imagen 142">
          <a:extLst>
            <a:ext uri="{FF2B5EF4-FFF2-40B4-BE49-F238E27FC236}">
              <a16:creationId xmlns="" xmlns:a16="http://schemas.microsoft.com/office/drawing/2014/main" id="{08E60AA1-C810-77A5-BF96-21CB56D6AD42}"/>
            </a:ext>
          </a:extLst>
        </xdr:cNvPr>
        <xdr:cNvPicPr>
          <a:picLocks noChangeAspect="1"/>
        </xdr:cNvPicPr>
      </xdr:nvPicPr>
      <xdr:blipFill>
        <a:blip xmlns:r="http://schemas.openxmlformats.org/officeDocument/2006/relationships" r:embed="rId21"/>
        <a:stretch>
          <a:fillRect/>
        </a:stretch>
      </xdr:blipFill>
      <xdr:spPr>
        <a:xfrm>
          <a:off x="890655" y="91395551"/>
          <a:ext cx="3738453" cy="2880464"/>
        </a:xfrm>
        <a:prstGeom prst="rect">
          <a:avLst/>
        </a:prstGeom>
      </xdr:spPr>
    </xdr:pic>
    <xdr:clientData/>
  </xdr:twoCellAnchor>
  <xdr:twoCellAnchor editAs="oneCell">
    <xdr:from>
      <xdr:col>2</xdr:col>
      <xdr:colOff>18142</xdr:colOff>
      <xdr:row>353</xdr:row>
      <xdr:rowOff>99787</xdr:rowOff>
    </xdr:from>
    <xdr:to>
      <xdr:col>18</xdr:col>
      <xdr:colOff>843642</xdr:colOff>
      <xdr:row>359</xdr:row>
      <xdr:rowOff>18278</xdr:rowOff>
    </xdr:to>
    <xdr:pic>
      <xdr:nvPicPr>
        <xdr:cNvPr id="144" name="Imagen 143">
          <a:extLst>
            <a:ext uri="{FF2B5EF4-FFF2-40B4-BE49-F238E27FC236}">
              <a16:creationId xmlns="" xmlns:a16="http://schemas.microsoft.com/office/drawing/2014/main" id="{0761A809-4522-4E7E-A2A7-5B1D98C1971D}"/>
            </a:ext>
          </a:extLst>
        </xdr:cNvPr>
        <xdr:cNvPicPr>
          <a:picLocks noChangeAspect="1"/>
        </xdr:cNvPicPr>
      </xdr:nvPicPr>
      <xdr:blipFill>
        <a:blip xmlns:r="http://schemas.openxmlformats.org/officeDocument/2006/relationships" r:embed="rId16"/>
        <a:stretch>
          <a:fillRect/>
        </a:stretch>
      </xdr:blipFill>
      <xdr:spPr>
        <a:xfrm>
          <a:off x="489856" y="71863858"/>
          <a:ext cx="4771572" cy="1279206"/>
        </a:xfrm>
        <a:prstGeom prst="rect">
          <a:avLst/>
        </a:prstGeom>
      </xdr:spPr>
    </xdr:pic>
    <xdr:clientData/>
  </xdr:twoCellAnchor>
  <xdr:twoCellAnchor editAs="oneCell">
    <xdr:from>
      <xdr:col>1</xdr:col>
      <xdr:colOff>199572</xdr:colOff>
      <xdr:row>360</xdr:row>
      <xdr:rowOff>72573</xdr:rowOff>
    </xdr:from>
    <xdr:to>
      <xdr:col>18</xdr:col>
      <xdr:colOff>896034</xdr:colOff>
      <xdr:row>371</xdr:row>
      <xdr:rowOff>126999</xdr:rowOff>
    </xdr:to>
    <xdr:pic>
      <xdr:nvPicPr>
        <xdr:cNvPr id="145" name="Imagen 144">
          <a:extLst>
            <a:ext uri="{FF2B5EF4-FFF2-40B4-BE49-F238E27FC236}">
              <a16:creationId xmlns="" xmlns:a16="http://schemas.microsoft.com/office/drawing/2014/main" id="{465918C7-48BE-FF7F-E65F-DB2B294F97D1}"/>
            </a:ext>
          </a:extLst>
        </xdr:cNvPr>
        <xdr:cNvPicPr>
          <a:picLocks noChangeAspect="1"/>
        </xdr:cNvPicPr>
      </xdr:nvPicPr>
      <xdr:blipFill>
        <a:blip xmlns:r="http://schemas.openxmlformats.org/officeDocument/2006/relationships" r:embed="rId22"/>
        <a:stretch>
          <a:fillRect/>
        </a:stretch>
      </xdr:blipFill>
      <xdr:spPr>
        <a:xfrm>
          <a:off x="435429" y="73424144"/>
          <a:ext cx="4878391" cy="2549069"/>
        </a:xfrm>
        <a:prstGeom prst="rect">
          <a:avLst/>
        </a:prstGeom>
      </xdr:spPr>
    </xdr:pic>
    <xdr:clientData/>
  </xdr:twoCellAnchor>
  <xdr:twoCellAnchor editAs="oneCell">
    <xdr:from>
      <xdr:col>2</xdr:col>
      <xdr:colOff>117022</xdr:colOff>
      <xdr:row>438</xdr:row>
      <xdr:rowOff>215497</xdr:rowOff>
    </xdr:from>
    <xdr:to>
      <xdr:col>18</xdr:col>
      <xdr:colOff>878114</xdr:colOff>
      <xdr:row>443</xdr:row>
      <xdr:rowOff>201486</xdr:rowOff>
    </xdr:to>
    <xdr:pic>
      <xdr:nvPicPr>
        <xdr:cNvPr id="146" name="Imagen 145">
          <a:extLst>
            <a:ext uri="{FF2B5EF4-FFF2-40B4-BE49-F238E27FC236}">
              <a16:creationId xmlns="" xmlns:a16="http://schemas.microsoft.com/office/drawing/2014/main" id="{A01AC417-6CDE-6D57-F178-D3B2AB8A6DB1}"/>
            </a:ext>
          </a:extLst>
        </xdr:cNvPr>
        <xdr:cNvPicPr>
          <a:picLocks noChangeAspect="1"/>
        </xdr:cNvPicPr>
      </xdr:nvPicPr>
      <xdr:blipFill>
        <a:blip xmlns:r="http://schemas.openxmlformats.org/officeDocument/2006/relationships" r:embed="rId23"/>
        <a:stretch>
          <a:fillRect/>
        </a:stretch>
      </xdr:blipFill>
      <xdr:spPr>
        <a:xfrm>
          <a:off x="586922" y="90048947"/>
          <a:ext cx="4691742" cy="1097239"/>
        </a:xfrm>
        <a:prstGeom prst="rect">
          <a:avLst/>
        </a:prstGeom>
      </xdr:spPr>
    </xdr:pic>
    <xdr:clientData/>
  </xdr:twoCellAnchor>
  <xdr:twoCellAnchor editAs="oneCell">
    <xdr:from>
      <xdr:col>2</xdr:col>
      <xdr:colOff>18145</xdr:colOff>
      <xdr:row>484</xdr:row>
      <xdr:rowOff>6614</xdr:rowOff>
    </xdr:from>
    <xdr:to>
      <xdr:col>18</xdr:col>
      <xdr:colOff>863711</xdr:colOff>
      <xdr:row>493</xdr:row>
      <xdr:rowOff>81643</xdr:rowOff>
    </xdr:to>
    <xdr:pic>
      <xdr:nvPicPr>
        <xdr:cNvPr id="147" name="Imagen 146">
          <a:extLst>
            <a:ext uri="{FF2B5EF4-FFF2-40B4-BE49-F238E27FC236}">
              <a16:creationId xmlns="" xmlns:a16="http://schemas.microsoft.com/office/drawing/2014/main" id="{F0B7F2E5-6C59-A044-0E0E-0137F5549B64}"/>
            </a:ext>
          </a:extLst>
        </xdr:cNvPr>
        <xdr:cNvPicPr>
          <a:picLocks noChangeAspect="1"/>
        </xdr:cNvPicPr>
      </xdr:nvPicPr>
      <xdr:blipFill>
        <a:blip xmlns:r="http://schemas.openxmlformats.org/officeDocument/2006/relationships" r:embed="rId24"/>
        <a:stretch>
          <a:fillRect/>
        </a:stretch>
      </xdr:blipFill>
      <xdr:spPr>
        <a:xfrm>
          <a:off x="489859" y="101207471"/>
          <a:ext cx="4791638" cy="2678529"/>
        </a:xfrm>
        <a:prstGeom prst="rect">
          <a:avLst/>
        </a:prstGeom>
      </xdr:spPr>
    </xdr:pic>
    <xdr:clientData/>
  </xdr:twoCellAnchor>
  <xdr:twoCellAnchor editAs="oneCell">
    <xdr:from>
      <xdr:col>4</xdr:col>
      <xdr:colOff>181428</xdr:colOff>
      <xdr:row>492</xdr:row>
      <xdr:rowOff>117929</xdr:rowOff>
    </xdr:from>
    <xdr:to>
      <xdr:col>17</xdr:col>
      <xdr:colOff>145143</xdr:colOff>
      <xdr:row>503</xdr:row>
      <xdr:rowOff>150242</xdr:rowOff>
    </xdr:to>
    <xdr:pic>
      <xdr:nvPicPr>
        <xdr:cNvPr id="148" name="Imagen 147">
          <a:extLst>
            <a:ext uri="{FF2B5EF4-FFF2-40B4-BE49-F238E27FC236}">
              <a16:creationId xmlns="" xmlns:a16="http://schemas.microsoft.com/office/drawing/2014/main" id="{91291AF7-1F5B-72DA-0780-77CACC1AAEA2}"/>
            </a:ext>
          </a:extLst>
        </xdr:cNvPr>
        <xdr:cNvPicPr>
          <a:picLocks noChangeAspect="1"/>
        </xdr:cNvPicPr>
      </xdr:nvPicPr>
      <xdr:blipFill>
        <a:blip xmlns:r="http://schemas.openxmlformats.org/officeDocument/2006/relationships" r:embed="rId25"/>
        <a:stretch>
          <a:fillRect/>
        </a:stretch>
      </xdr:blipFill>
      <xdr:spPr>
        <a:xfrm>
          <a:off x="1124857" y="103722715"/>
          <a:ext cx="3147786" cy="2227600"/>
        </a:xfrm>
        <a:prstGeom prst="rect">
          <a:avLst/>
        </a:prstGeom>
      </xdr:spPr>
    </xdr:pic>
    <xdr:clientData/>
  </xdr:twoCellAnchor>
  <xdr:twoCellAnchor editAs="oneCell">
    <xdr:from>
      <xdr:col>1</xdr:col>
      <xdr:colOff>154214</xdr:colOff>
      <xdr:row>514</xdr:row>
      <xdr:rowOff>54429</xdr:rowOff>
    </xdr:from>
    <xdr:to>
      <xdr:col>18</xdr:col>
      <xdr:colOff>789214</xdr:colOff>
      <xdr:row>530</xdr:row>
      <xdr:rowOff>118658</xdr:rowOff>
    </xdr:to>
    <xdr:pic>
      <xdr:nvPicPr>
        <xdr:cNvPr id="149" name="Imagen 148">
          <a:extLst>
            <a:ext uri="{FF2B5EF4-FFF2-40B4-BE49-F238E27FC236}">
              <a16:creationId xmlns="" xmlns:a16="http://schemas.microsoft.com/office/drawing/2014/main" id="{14ED41F3-63B1-1DE7-158B-09563BBF5E48}"/>
            </a:ext>
          </a:extLst>
        </xdr:cNvPr>
        <xdr:cNvPicPr>
          <a:picLocks noChangeAspect="1"/>
        </xdr:cNvPicPr>
      </xdr:nvPicPr>
      <xdr:blipFill>
        <a:blip xmlns:r="http://schemas.openxmlformats.org/officeDocument/2006/relationships" r:embed="rId26"/>
        <a:stretch>
          <a:fillRect/>
        </a:stretch>
      </xdr:blipFill>
      <xdr:spPr>
        <a:xfrm>
          <a:off x="390071" y="108049786"/>
          <a:ext cx="4816929" cy="3257372"/>
        </a:xfrm>
        <a:prstGeom prst="rect">
          <a:avLst/>
        </a:prstGeom>
      </xdr:spPr>
    </xdr:pic>
    <xdr:clientData/>
  </xdr:twoCellAnchor>
  <xdr:twoCellAnchor editAs="oneCell">
    <xdr:from>
      <xdr:col>6</xdr:col>
      <xdr:colOff>206830</xdr:colOff>
      <xdr:row>541</xdr:row>
      <xdr:rowOff>137885</xdr:rowOff>
    </xdr:from>
    <xdr:to>
      <xdr:col>18</xdr:col>
      <xdr:colOff>79829</xdr:colOff>
      <xdr:row>564</xdr:row>
      <xdr:rowOff>147009</xdr:rowOff>
    </xdr:to>
    <xdr:pic>
      <xdr:nvPicPr>
        <xdr:cNvPr id="150" name="Imagen 149">
          <a:extLst>
            <a:ext uri="{FF2B5EF4-FFF2-40B4-BE49-F238E27FC236}">
              <a16:creationId xmlns="" xmlns:a16="http://schemas.microsoft.com/office/drawing/2014/main" id="{B94150E1-22FD-CA50-F56F-E2B91896220A}"/>
            </a:ext>
          </a:extLst>
        </xdr:cNvPr>
        <xdr:cNvPicPr>
          <a:picLocks noChangeAspect="1"/>
        </xdr:cNvPicPr>
      </xdr:nvPicPr>
      <xdr:blipFill>
        <a:blip xmlns:r="http://schemas.openxmlformats.org/officeDocument/2006/relationships" r:embed="rId27"/>
        <a:stretch>
          <a:fillRect/>
        </a:stretch>
      </xdr:blipFill>
      <xdr:spPr>
        <a:xfrm>
          <a:off x="1578430" y="121981685"/>
          <a:ext cx="2790370" cy="4515810"/>
        </a:xfrm>
        <a:prstGeom prst="rect">
          <a:avLst/>
        </a:prstGeom>
      </xdr:spPr>
    </xdr:pic>
    <xdr:clientData/>
  </xdr:twoCellAnchor>
  <xdr:twoCellAnchor editAs="oneCell">
    <xdr:from>
      <xdr:col>6</xdr:col>
      <xdr:colOff>68944</xdr:colOff>
      <xdr:row>296</xdr:row>
      <xdr:rowOff>143327</xdr:rowOff>
    </xdr:from>
    <xdr:to>
      <xdr:col>16</xdr:col>
      <xdr:colOff>186873</xdr:colOff>
      <xdr:row>316</xdr:row>
      <xdr:rowOff>185329</xdr:rowOff>
    </xdr:to>
    <xdr:pic>
      <xdr:nvPicPr>
        <xdr:cNvPr id="151" name="Imagen 150">
          <a:extLst>
            <a:ext uri="{FF2B5EF4-FFF2-40B4-BE49-F238E27FC236}">
              <a16:creationId xmlns="" xmlns:a16="http://schemas.microsoft.com/office/drawing/2014/main" id="{051182DA-3A8F-4B9E-AE96-6E7F6175ED09}"/>
            </a:ext>
          </a:extLst>
        </xdr:cNvPr>
        <xdr:cNvPicPr>
          <a:picLocks noChangeAspect="1"/>
        </xdr:cNvPicPr>
      </xdr:nvPicPr>
      <xdr:blipFill>
        <a:blip xmlns:r="http://schemas.openxmlformats.org/officeDocument/2006/relationships" r:embed="rId27"/>
        <a:stretch>
          <a:fillRect/>
        </a:stretch>
      </xdr:blipFill>
      <xdr:spPr>
        <a:xfrm>
          <a:off x="1440544" y="63977156"/>
          <a:ext cx="2447472" cy="3960859"/>
        </a:xfrm>
        <a:prstGeom prst="rect">
          <a:avLst/>
        </a:prstGeom>
      </xdr:spPr>
    </xdr:pic>
    <xdr:clientData/>
  </xdr:twoCellAnchor>
  <xdr:twoCellAnchor editAs="oneCell">
    <xdr:from>
      <xdr:col>1</xdr:col>
      <xdr:colOff>81645</xdr:colOff>
      <xdr:row>576</xdr:row>
      <xdr:rowOff>163288</xdr:rowOff>
    </xdr:from>
    <xdr:to>
      <xdr:col>18</xdr:col>
      <xdr:colOff>965128</xdr:colOff>
      <xdr:row>584</xdr:row>
      <xdr:rowOff>45358</xdr:rowOff>
    </xdr:to>
    <xdr:pic>
      <xdr:nvPicPr>
        <xdr:cNvPr id="154" name="Imagen 153">
          <a:extLst>
            <a:ext uri="{FF2B5EF4-FFF2-40B4-BE49-F238E27FC236}">
              <a16:creationId xmlns="" xmlns:a16="http://schemas.microsoft.com/office/drawing/2014/main" id="{1DB232D5-7FC4-B45E-4368-CAF2CB75AF82}"/>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17502" y="126519217"/>
          <a:ext cx="5065412" cy="1687284"/>
        </a:xfrm>
        <a:prstGeom prst="rect">
          <a:avLst/>
        </a:prstGeom>
      </xdr:spPr>
    </xdr:pic>
    <xdr:clientData/>
  </xdr:twoCellAnchor>
  <xdr:twoCellAnchor editAs="oneCell">
    <xdr:from>
      <xdr:col>5</xdr:col>
      <xdr:colOff>145143</xdr:colOff>
      <xdr:row>594</xdr:row>
      <xdr:rowOff>134173</xdr:rowOff>
    </xdr:from>
    <xdr:to>
      <xdr:col>17</xdr:col>
      <xdr:colOff>145143</xdr:colOff>
      <xdr:row>608</xdr:row>
      <xdr:rowOff>295647</xdr:rowOff>
    </xdr:to>
    <xdr:pic>
      <xdr:nvPicPr>
        <xdr:cNvPr id="156" name="Imagen 155">
          <a:extLst>
            <a:ext uri="{FF2B5EF4-FFF2-40B4-BE49-F238E27FC236}">
              <a16:creationId xmlns="" xmlns:a16="http://schemas.microsoft.com/office/drawing/2014/main" id="{6943725D-3B23-D13C-AFBF-BB71BC383B2D}"/>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1324429" y="130880673"/>
          <a:ext cx="2948214" cy="4189189"/>
        </a:xfrm>
        <a:prstGeom prst="rect">
          <a:avLst/>
        </a:prstGeom>
      </xdr:spPr>
    </xdr:pic>
    <xdr:clientData/>
  </xdr:twoCellAnchor>
  <xdr:twoCellAnchor editAs="oneCell">
    <xdr:from>
      <xdr:col>6</xdr:col>
      <xdr:colOff>18144</xdr:colOff>
      <xdr:row>618</xdr:row>
      <xdr:rowOff>99785</xdr:rowOff>
    </xdr:from>
    <xdr:to>
      <xdr:col>16</xdr:col>
      <xdr:colOff>193422</xdr:colOff>
      <xdr:row>634</xdr:row>
      <xdr:rowOff>181429</xdr:rowOff>
    </xdr:to>
    <xdr:pic>
      <xdr:nvPicPr>
        <xdr:cNvPr id="157" name="Imagen 156">
          <a:extLst>
            <a:ext uri="{FF2B5EF4-FFF2-40B4-BE49-F238E27FC236}">
              <a16:creationId xmlns="" xmlns:a16="http://schemas.microsoft.com/office/drawing/2014/main" id="{6C3E4236-B826-43F6-A2C2-6CCBC2B6F881}"/>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1433287" y="136996714"/>
          <a:ext cx="2579206" cy="3664858"/>
        </a:xfrm>
        <a:prstGeom prst="rect">
          <a:avLst/>
        </a:prstGeom>
      </xdr:spPr>
    </xdr:pic>
    <xdr:clientData/>
  </xdr:twoCellAnchor>
  <xdr:twoCellAnchor editAs="oneCell">
    <xdr:from>
      <xdr:col>1</xdr:col>
      <xdr:colOff>154214</xdr:colOff>
      <xdr:row>670</xdr:row>
      <xdr:rowOff>99786</xdr:rowOff>
    </xdr:from>
    <xdr:to>
      <xdr:col>19</xdr:col>
      <xdr:colOff>1351</xdr:colOff>
      <xdr:row>673</xdr:row>
      <xdr:rowOff>879929</xdr:rowOff>
    </xdr:to>
    <xdr:pic>
      <xdr:nvPicPr>
        <xdr:cNvPr id="162" name="Imagen 161">
          <a:extLst>
            <a:ext uri="{FF2B5EF4-FFF2-40B4-BE49-F238E27FC236}">
              <a16:creationId xmlns="" xmlns:a16="http://schemas.microsoft.com/office/drawing/2014/main" id="{A0DCF838-2780-4328-8D05-7E5319AA875E}"/>
            </a:ext>
          </a:extLst>
        </xdr:cNvPr>
        <xdr:cNvPicPr>
          <a:picLocks noChangeAspect="1"/>
        </xdr:cNvPicPr>
      </xdr:nvPicPr>
      <xdr:blipFill rotWithShape="1">
        <a:blip xmlns:r="http://schemas.openxmlformats.org/officeDocument/2006/relationships" r:embed="rId30">
          <a:extLst>
            <a:ext uri="{28A0092B-C50C-407E-A947-70E740481C1C}">
              <a14:useLocalDpi xmlns:a14="http://schemas.microsoft.com/office/drawing/2010/main" val="0"/>
            </a:ext>
          </a:extLst>
        </a:blip>
        <a:srcRect l="4280" t="49203" r="8518" b="5064"/>
        <a:stretch/>
      </xdr:blipFill>
      <xdr:spPr>
        <a:xfrm>
          <a:off x="390071" y="149261286"/>
          <a:ext cx="5128524" cy="2331358"/>
        </a:xfrm>
        <a:prstGeom prst="rect">
          <a:avLst/>
        </a:prstGeom>
      </xdr:spPr>
    </xdr:pic>
    <xdr:clientData/>
  </xdr:twoCellAnchor>
  <xdr:twoCellAnchor editAs="oneCell">
    <xdr:from>
      <xdr:col>1</xdr:col>
      <xdr:colOff>81642</xdr:colOff>
      <xdr:row>647</xdr:row>
      <xdr:rowOff>0</xdr:rowOff>
    </xdr:from>
    <xdr:to>
      <xdr:col>18</xdr:col>
      <xdr:colOff>979714</xdr:colOff>
      <xdr:row>654</xdr:row>
      <xdr:rowOff>1048559</xdr:rowOff>
    </xdr:to>
    <xdr:pic>
      <xdr:nvPicPr>
        <xdr:cNvPr id="163" name="Imagen 162">
          <a:extLst>
            <a:ext uri="{FF2B5EF4-FFF2-40B4-BE49-F238E27FC236}">
              <a16:creationId xmlns="" xmlns:a16="http://schemas.microsoft.com/office/drawing/2014/main" id="{4090894F-01B1-4286-87A7-E481A54D6940}"/>
            </a:ext>
          </a:extLst>
        </xdr:cNvPr>
        <xdr:cNvPicPr>
          <a:picLocks noChangeAspect="1"/>
        </xdr:cNvPicPr>
      </xdr:nvPicPr>
      <xdr:blipFill rotWithShape="1">
        <a:blip xmlns:r="http://schemas.openxmlformats.org/officeDocument/2006/relationships" r:embed="rId30">
          <a:extLst>
            <a:ext uri="{28A0092B-C50C-407E-A947-70E740481C1C}">
              <a14:useLocalDpi xmlns:a14="http://schemas.microsoft.com/office/drawing/2010/main" val="0"/>
            </a:ext>
          </a:extLst>
        </a:blip>
        <a:srcRect l="4434" t="89" r="16747" b="56135"/>
        <a:stretch/>
      </xdr:blipFill>
      <xdr:spPr>
        <a:xfrm>
          <a:off x="317499" y="143074571"/>
          <a:ext cx="5080001" cy="2445559"/>
        </a:xfrm>
        <a:prstGeom prst="rect">
          <a:avLst/>
        </a:prstGeom>
      </xdr:spPr>
    </xdr:pic>
    <xdr:clientData/>
  </xdr:twoCellAnchor>
  <xdr:twoCellAnchor editAs="oneCell">
    <xdr:from>
      <xdr:col>2</xdr:col>
      <xdr:colOff>208643</xdr:colOff>
      <xdr:row>33</xdr:row>
      <xdr:rowOff>172357</xdr:rowOff>
    </xdr:from>
    <xdr:to>
      <xdr:col>18</xdr:col>
      <xdr:colOff>498239</xdr:colOff>
      <xdr:row>43</xdr:row>
      <xdr:rowOff>193384</xdr:rowOff>
    </xdr:to>
    <xdr:pic>
      <xdr:nvPicPr>
        <xdr:cNvPr id="164" name="Imagen 163">
          <a:extLst>
            <a:ext uri="{FF2B5EF4-FFF2-40B4-BE49-F238E27FC236}">
              <a16:creationId xmlns="" xmlns:a16="http://schemas.microsoft.com/office/drawing/2014/main" id="{B5269DD4-5494-E5BA-F0BD-11F4372A4D3B}"/>
            </a:ext>
          </a:extLst>
        </xdr:cNvPr>
        <xdr:cNvPicPr>
          <a:picLocks noChangeAspect="1"/>
        </xdr:cNvPicPr>
      </xdr:nvPicPr>
      <xdr:blipFill>
        <a:blip xmlns:r="http://schemas.openxmlformats.org/officeDocument/2006/relationships" r:embed="rId31"/>
        <a:stretch>
          <a:fillRect/>
        </a:stretch>
      </xdr:blipFill>
      <xdr:spPr>
        <a:xfrm>
          <a:off x="680357" y="6359071"/>
          <a:ext cx="4235668" cy="3168813"/>
        </a:xfrm>
        <a:prstGeom prst="rect">
          <a:avLst/>
        </a:prstGeom>
      </xdr:spPr>
    </xdr:pic>
    <xdr:clientData/>
  </xdr:twoCellAnchor>
  <xdr:twoCellAnchor editAs="oneCell">
    <xdr:from>
      <xdr:col>4</xdr:col>
      <xdr:colOff>36284</xdr:colOff>
      <xdr:row>137</xdr:row>
      <xdr:rowOff>127000</xdr:rowOff>
    </xdr:from>
    <xdr:to>
      <xdr:col>18</xdr:col>
      <xdr:colOff>551229</xdr:colOff>
      <xdr:row>152</xdr:row>
      <xdr:rowOff>117928</xdr:rowOff>
    </xdr:to>
    <xdr:pic>
      <xdr:nvPicPr>
        <xdr:cNvPr id="166" name="Imagen 165">
          <a:extLst>
            <a:ext uri="{FF2B5EF4-FFF2-40B4-BE49-F238E27FC236}">
              <a16:creationId xmlns="" xmlns:a16="http://schemas.microsoft.com/office/drawing/2014/main" id="{13BD3444-F2FE-4690-9582-DA4EFC6AFB10}"/>
            </a:ext>
          </a:extLst>
        </xdr:cNvPr>
        <xdr:cNvPicPr>
          <a:picLocks noChangeAspect="1"/>
        </xdr:cNvPicPr>
      </xdr:nvPicPr>
      <xdr:blipFill>
        <a:blip xmlns:r="http://schemas.openxmlformats.org/officeDocument/2006/relationships" r:embed="rId31"/>
        <a:stretch>
          <a:fillRect/>
        </a:stretch>
      </xdr:blipFill>
      <xdr:spPr>
        <a:xfrm>
          <a:off x="979713" y="32394071"/>
          <a:ext cx="3989302" cy="2984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220980</xdr:colOff>
      <xdr:row>1</xdr:row>
      <xdr:rowOff>86139</xdr:rowOff>
    </xdr:from>
    <xdr:to>
      <xdr:col>6</xdr:col>
      <xdr:colOff>22860</xdr:colOff>
      <xdr:row>4</xdr:row>
      <xdr:rowOff>152400</xdr:rowOff>
    </xdr:to>
    <xdr:grpSp>
      <xdr:nvGrpSpPr>
        <xdr:cNvPr id="2" name="Grupo 3">
          <a:extLst>
            <a:ext uri="{FF2B5EF4-FFF2-40B4-BE49-F238E27FC236}">
              <a16:creationId xmlns="" xmlns:a16="http://schemas.microsoft.com/office/drawing/2014/main" id="{461AC3FB-45E3-450B-9B2D-6350DAD90FF5}"/>
            </a:ext>
          </a:extLst>
        </xdr:cNvPr>
        <xdr:cNvGrpSpPr>
          <a:grpSpLocks/>
        </xdr:cNvGrpSpPr>
      </xdr:nvGrpSpPr>
      <xdr:grpSpPr bwMode="auto">
        <a:xfrm>
          <a:off x="678180" y="173225"/>
          <a:ext cx="716280" cy="556118"/>
          <a:chOff x="0" y="196"/>
          <a:chExt cx="12598" cy="9233"/>
        </a:xfrm>
      </xdr:grpSpPr>
      <xdr:pic>
        <xdr:nvPicPr>
          <xdr:cNvPr id="3" name="Imagen 7" descr="basico">
            <a:extLst>
              <a:ext uri="{FF2B5EF4-FFF2-40B4-BE49-F238E27FC236}">
                <a16:creationId xmlns="" xmlns:a16="http://schemas.microsoft.com/office/drawing/2014/main" id="{7BE20835-38E1-0208-8431-2BAA19F0AC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3EBC2497-3A40-FAD4-A011-B9C9AB62907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27</xdr:row>
      <xdr:rowOff>19879</xdr:rowOff>
    </xdr:from>
    <xdr:to>
      <xdr:col>6</xdr:col>
      <xdr:colOff>22860</xdr:colOff>
      <xdr:row>30</xdr:row>
      <xdr:rowOff>152400</xdr:rowOff>
    </xdr:to>
    <xdr:grpSp>
      <xdr:nvGrpSpPr>
        <xdr:cNvPr id="5" name="Grupo 3">
          <a:extLst>
            <a:ext uri="{FF2B5EF4-FFF2-40B4-BE49-F238E27FC236}">
              <a16:creationId xmlns="" xmlns:a16="http://schemas.microsoft.com/office/drawing/2014/main" id="{49FD1FCC-E378-4C38-BDA3-FAEC1A54A009}"/>
            </a:ext>
          </a:extLst>
        </xdr:cNvPr>
        <xdr:cNvGrpSpPr>
          <a:grpSpLocks/>
        </xdr:cNvGrpSpPr>
      </xdr:nvGrpSpPr>
      <xdr:grpSpPr bwMode="auto">
        <a:xfrm>
          <a:off x="678180" y="4907565"/>
          <a:ext cx="716280" cy="655035"/>
          <a:chOff x="0" y="196"/>
          <a:chExt cx="12598" cy="9233"/>
        </a:xfrm>
      </xdr:grpSpPr>
      <xdr:pic>
        <xdr:nvPicPr>
          <xdr:cNvPr id="6" name="Imagen 7" descr="basico">
            <a:extLst>
              <a:ext uri="{FF2B5EF4-FFF2-40B4-BE49-F238E27FC236}">
                <a16:creationId xmlns="" xmlns:a16="http://schemas.microsoft.com/office/drawing/2014/main" id="{05E16DF4-5B85-77EE-E067-D34099F81B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 name="5 Imagen" descr="basico">
            <a:extLst>
              <a:ext uri="{FF2B5EF4-FFF2-40B4-BE49-F238E27FC236}">
                <a16:creationId xmlns="" xmlns:a16="http://schemas.microsoft.com/office/drawing/2014/main" id="{48D234FB-363A-2D13-1BB8-BF2C2B64D00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50</xdr:row>
      <xdr:rowOff>86139</xdr:rowOff>
    </xdr:from>
    <xdr:to>
      <xdr:col>6</xdr:col>
      <xdr:colOff>22860</xdr:colOff>
      <xdr:row>53</xdr:row>
      <xdr:rowOff>152400</xdr:rowOff>
    </xdr:to>
    <xdr:grpSp>
      <xdr:nvGrpSpPr>
        <xdr:cNvPr id="8" name="Grupo 3">
          <a:extLst>
            <a:ext uri="{FF2B5EF4-FFF2-40B4-BE49-F238E27FC236}">
              <a16:creationId xmlns="" xmlns:a16="http://schemas.microsoft.com/office/drawing/2014/main" id="{86ECBC6B-0665-4C7F-87F1-0D3DFA715909}"/>
            </a:ext>
          </a:extLst>
        </xdr:cNvPr>
        <xdr:cNvGrpSpPr>
          <a:grpSpLocks/>
        </xdr:cNvGrpSpPr>
      </xdr:nvGrpSpPr>
      <xdr:grpSpPr bwMode="auto">
        <a:xfrm>
          <a:off x="678180" y="11820939"/>
          <a:ext cx="716280" cy="654090"/>
          <a:chOff x="0" y="196"/>
          <a:chExt cx="12598" cy="9233"/>
        </a:xfrm>
      </xdr:grpSpPr>
      <xdr:pic>
        <xdr:nvPicPr>
          <xdr:cNvPr id="9" name="Imagen 7" descr="basico">
            <a:extLst>
              <a:ext uri="{FF2B5EF4-FFF2-40B4-BE49-F238E27FC236}">
                <a16:creationId xmlns="" xmlns:a16="http://schemas.microsoft.com/office/drawing/2014/main" id="{BA9F9A0D-0025-F54E-DF76-DC79C660BE8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 name="5 Imagen" descr="basico">
            <a:extLst>
              <a:ext uri="{FF2B5EF4-FFF2-40B4-BE49-F238E27FC236}">
                <a16:creationId xmlns="" xmlns:a16="http://schemas.microsoft.com/office/drawing/2014/main" id="{C0B2024B-B452-DC76-6B4C-845C189E514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91</xdr:row>
      <xdr:rowOff>86139</xdr:rowOff>
    </xdr:from>
    <xdr:to>
      <xdr:col>6</xdr:col>
      <xdr:colOff>22860</xdr:colOff>
      <xdr:row>94</xdr:row>
      <xdr:rowOff>152400</xdr:rowOff>
    </xdr:to>
    <xdr:grpSp>
      <xdr:nvGrpSpPr>
        <xdr:cNvPr id="11" name="Grupo 3">
          <a:extLst>
            <a:ext uri="{FF2B5EF4-FFF2-40B4-BE49-F238E27FC236}">
              <a16:creationId xmlns="" xmlns:a16="http://schemas.microsoft.com/office/drawing/2014/main" id="{21CA3737-D079-430A-B558-A289D4D44BB1}"/>
            </a:ext>
          </a:extLst>
        </xdr:cNvPr>
        <xdr:cNvGrpSpPr>
          <a:grpSpLocks/>
        </xdr:cNvGrpSpPr>
      </xdr:nvGrpSpPr>
      <xdr:grpSpPr bwMode="auto">
        <a:xfrm>
          <a:off x="678180" y="21694282"/>
          <a:ext cx="716280" cy="654089"/>
          <a:chOff x="0" y="196"/>
          <a:chExt cx="12598" cy="9233"/>
        </a:xfrm>
      </xdr:grpSpPr>
      <xdr:pic>
        <xdr:nvPicPr>
          <xdr:cNvPr id="12" name="Imagen 7" descr="basico">
            <a:extLst>
              <a:ext uri="{FF2B5EF4-FFF2-40B4-BE49-F238E27FC236}">
                <a16:creationId xmlns="" xmlns:a16="http://schemas.microsoft.com/office/drawing/2014/main" id="{E86E7C89-450B-4EA8-F3A9-83BC5551CC7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3" name="5 Imagen" descr="basico">
            <a:extLst>
              <a:ext uri="{FF2B5EF4-FFF2-40B4-BE49-F238E27FC236}">
                <a16:creationId xmlns="" xmlns:a16="http://schemas.microsoft.com/office/drawing/2014/main" id="{1EB8E948-46C0-0A51-6E4C-16BAEB51A1E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157</xdr:row>
      <xdr:rowOff>86139</xdr:rowOff>
    </xdr:from>
    <xdr:to>
      <xdr:col>6</xdr:col>
      <xdr:colOff>22860</xdr:colOff>
      <xdr:row>160</xdr:row>
      <xdr:rowOff>152400</xdr:rowOff>
    </xdr:to>
    <xdr:grpSp>
      <xdr:nvGrpSpPr>
        <xdr:cNvPr id="14" name="Grupo 3">
          <a:extLst>
            <a:ext uri="{FF2B5EF4-FFF2-40B4-BE49-F238E27FC236}">
              <a16:creationId xmlns="" xmlns:a16="http://schemas.microsoft.com/office/drawing/2014/main" id="{D2D39798-32C8-4733-8999-2FBC52B9D043}"/>
            </a:ext>
          </a:extLst>
        </xdr:cNvPr>
        <xdr:cNvGrpSpPr>
          <a:grpSpLocks/>
        </xdr:cNvGrpSpPr>
      </xdr:nvGrpSpPr>
      <xdr:grpSpPr bwMode="auto">
        <a:xfrm>
          <a:off x="678180" y="37435025"/>
          <a:ext cx="716280" cy="654089"/>
          <a:chOff x="0" y="196"/>
          <a:chExt cx="12598" cy="9233"/>
        </a:xfrm>
      </xdr:grpSpPr>
      <xdr:pic>
        <xdr:nvPicPr>
          <xdr:cNvPr id="15" name="Imagen 7" descr="basico">
            <a:extLst>
              <a:ext uri="{FF2B5EF4-FFF2-40B4-BE49-F238E27FC236}">
                <a16:creationId xmlns="" xmlns:a16="http://schemas.microsoft.com/office/drawing/2014/main" id="{64163CC8-8DCF-B0AE-75CF-A1D3DD8C45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6" name="5 Imagen" descr="basico">
            <a:extLst>
              <a:ext uri="{FF2B5EF4-FFF2-40B4-BE49-F238E27FC236}">
                <a16:creationId xmlns="" xmlns:a16="http://schemas.microsoft.com/office/drawing/2014/main" id="{C701D4E9-83CA-6B76-1E4C-210BF7D4AAC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671</xdr:row>
      <xdr:rowOff>86139</xdr:rowOff>
    </xdr:from>
    <xdr:to>
      <xdr:col>6</xdr:col>
      <xdr:colOff>22860</xdr:colOff>
      <xdr:row>674</xdr:row>
      <xdr:rowOff>152400</xdr:rowOff>
    </xdr:to>
    <xdr:grpSp>
      <xdr:nvGrpSpPr>
        <xdr:cNvPr id="17" name="Grupo 3">
          <a:extLst>
            <a:ext uri="{FF2B5EF4-FFF2-40B4-BE49-F238E27FC236}">
              <a16:creationId xmlns="" xmlns:a16="http://schemas.microsoft.com/office/drawing/2014/main" id="{0DF06CC7-C520-4BA7-9938-469EF2DE3C17}"/>
            </a:ext>
          </a:extLst>
        </xdr:cNvPr>
        <xdr:cNvGrpSpPr>
          <a:grpSpLocks/>
        </xdr:cNvGrpSpPr>
      </xdr:nvGrpSpPr>
      <xdr:grpSpPr bwMode="auto">
        <a:xfrm>
          <a:off x="687705" y="142166482"/>
          <a:ext cx="706755" cy="654089"/>
          <a:chOff x="0" y="196"/>
          <a:chExt cx="12598" cy="9233"/>
        </a:xfrm>
      </xdr:grpSpPr>
      <xdr:pic>
        <xdr:nvPicPr>
          <xdr:cNvPr id="18" name="Imagen 7" descr="basico">
            <a:extLst>
              <a:ext uri="{FF2B5EF4-FFF2-40B4-BE49-F238E27FC236}">
                <a16:creationId xmlns="" xmlns:a16="http://schemas.microsoft.com/office/drawing/2014/main" id="{7C093778-0B8C-FCC9-C8BF-1019595D2F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9" name="5 Imagen" descr="basico">
            <a:extLst>
              <a:ext uri="{FF2B5EF4-FFF2-40B4-BE49-F238E27FC236}">
                <a16:creationId xmlns="" xmlns:a16="http://schemas.microsoft.com/office/drawing/2014/main" id="{E1146693-F73E-038A-5C58-583DDB24089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697</xdr:row>
      <xdr:rowOff>86139</xdr:rowOff>
    </xdr:from>
    <xdr:to>
      <xdr:col>6</xdr:col>
      <xdr:colOff>22860</xdr:colOff>
      <xdr:row>700</xdr:row>
      <xdr:rowOff>152400</xdr:rowOff>
    </xdr:to>
    <xdr:grpSp>
      <xdr:nvGrpSpPr>
        <xdr:cNvPr id="20" name="Grupo 3">
          <a:extLst>
            <a:ext uri="{FF2B5EF4-FFF2-40B4-BE49-F238E27FC236}">
              <a16:creationId xmlns="" xmlns:a16="http://schemas.microsoft.com/office/drawing/2014/main" id="{4ABFF6A3-5080-4FD1-BACB-B47663FED5FD}"/>
            </a:ext>
          </a:extLst>
        </xdr:cNvPr>
        <xdr:cNvGrpSpPr>
          <a:grpSpLocks/>
        </xdr:cNvGrpSpPr>
      </xdr:nvGrpSpPr>
      <xdr:grpSpPr bwMode="auto">
        <a:xfrm>
          <a:off x="687705" y="148784996"/>
          <a:ext cx="706755" cy="654090"/>
          <a:chOff x="0" y="196"/>
          <a:chExt cx="12598" cy="9233"/>
        </a:xfrm>
      </xdr:grpSpPr>
      <xdr:pic>
        <xdr:nvPicPr>
          <xdr:cNvPr id="21" name="Imagen 7" descr="basico">
            <a:extLst>
              <a:ext uri="{FF2B5EF4-FFF2-40B4-BE49-F238E27FC236}">
                <a16:creationId xmlns="" xmlns:a16="http://schemas.microsoft.com/office/drawing/2014/main" id="{639E46BD-C2A2-79A8-940E-9A95A31AAB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2" name="5 Imagen" descr="basico">
            <a:extLst>
              <a:ext uri="{FF2B5EF4-FFF2-40B4-BE49-F238E27FC236}">
                <a16:creationId xmlns="" xmlns:a16="http://schemas.microsoft.com/office/drawing/2014/main" id="{366E1EB6-55BD-2361-DE7B-E4351657081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717</xdr:row>
      <xdr:rowOff>86139</xdr:rowOff>
    </xdr:from>
    <xdr:to>
      <xdr:col>6</xdr:col>
      <xdr:colOff>22860</xdr:colOff>
      <xdr:row>720</xdr:row>
      <xdr:rowOff>152400</xdr:rowOff>
    </xdr:to>
    <xdr:grpSp>
      <xdr:nvGrpSpPr>
        <xdr:cNvPr id="23" name="Grupo 3">
          <a:extLst>
            <a:ext uri="{FF2B5EF4-FFF2-40B4-BE49-F238E27FC236}">
              <a16:creationId xmlns="" xmlns:a16="http://schemas.microsoft.com/office/drawing/2014/main" id="{34A026F6-3093-4CB0-8E21-8F951A272433}"/>
            </a:ext>
          </a:extLst>
        </xdr:cNvPr>
        <xdr:cNvGrpSpPr>
          <a:grpSpLocks/>
        </xdr:cNvGrpSpPr>
      </xdr:nvGrpSpPr>
      <xdr:grpSpPr bwMode="auto">
        <a:xfrm>
          <a:off x="687705" y="154543539"/>
          <a:ext cx="706755" cy="654090"/>
          <a:chOff x="0" y="196"/>
          <a:chExt cx="12598" cy="9233"/>
        </a:xfrm>
      </xdr:grpSpPr>
      <xdr:pic>
        <xdr:nvPicPr>
          <xdr:cNvPr id="24" name="Imagen 7" descr="basico">
            <a:extLst>
              <a:ext uri="{FF2B5EF4-FFF2-40B4-BE49-F238E27FC236}">
                <a16:creationId xmlns="" xmlns:a16="http://schemas.microsoft.com/office/drawing/2014/main" id="{ABB78046-46D8-70AC-462C-935E4FAED89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5" name="5 Imagen" descr="basico">
            <a:extLst>
              <a:ext uri="{FF2B5EF4-FFF2-40B4-BE49-F238E27FC236}">
                <a16:creationId xmlns="" xmlns:a16="http://schemas.microsoft.com/office/drawing/2014/main" id="{097ECB76-3D48-4B92-3779-2C160123A70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764</xdr:row>
      <xdr:rowOff>86139</xdr:rowOff>
    </xdr:from>
    <xdr:to>
      <xdr:col>6</xdr:col>
      <xdr:colOff>22860</xdr:colOff>
      <xdr:row>770</xdr:row>
      <xdr:rowOff>152400</xdr:rowOff>
    </xdr:to>
    <xdr:grpSp>
      <xdr:nvGrpSpPr>
        <xdr:cNvPr id="26" name="Grupo 3">
          <a:extLst>
            <a:ext uri="{FF2B5EF4-FFF2-40B4-BE49-F238E27FC236}">
              <a16:creationId xmlns="" xmlns:a16="http://schemas.microsoft.com/office/drawing/2014/main" id="{533C4917-DF8E-4E35-867A-8617E68753B8}"/>
            </a:ext>
          </a:extLst>
        </xdr:cNvPr>
        <xdr:cNvGrpSpPr>
          <a:grpSpLocks/>
        </xdr:cNvGrpSpPr>
      </xdr:nvGrpSpPr>
      <xdr:grpSpPr bwMode="auto">
        <a:xfrm>
          <a:off x="687705" y="166637568"/>
          <a:ext cx="706755" cy="1252803"/>
          <a:chOff x="0" y="196"/>
          <a:chExt cx="12598" cy="9233"/>
        </a:xfrm>
      </xdr:grpSpPr>
      <xdr:pic>
        <xdr:nvPicPr>
          <xdr:cNvPr id="27" name="Imagen 7" descr="basico">
            <a:extLst>
              <a:ext uri="{FF2B5EF4-FFF2-40B4-BE49-F238E27FC236}">
                <a16:creationId xmlns="" xmlns:a16="http://schemas.microsoft.com/office/drawing/2014/main" id="{7ECFB828-10DB-E2C5-0BB2-AB4373BC9A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8" name="5 Imagen" descr="basico">
            <a:extLst>
              <a:ext uri="{FF2B5EF4-FFF2-40B4-BE49-F238E27FC236}">
                <a16:creationId xmlns="" xmlns:a16="http://schemas.microsoft.com/office/drawing/2014/main" id="{6A47447C-D726-1B68-37F4-A07F7AC2E2F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908</xdr:row>
      <xdr:rowOff>86139</xdr:rowOff>
    </xdr:from>
    <xdr:to>
      <xdr:col>6</xdr:col>
      <xdr:colOff>22860</xdr:colOff>
      <xdr:row>911</xdr:row>
      <xdr:rowOff>152400</xdr:rowOff>
    </xdr:to>
    <xdr:grpSp>
      <xdr:nvGrpSpPr>
        <xdr:cNvPr id="29" name="Grupo 3">
          <a:extLst>
            <a:ext uri="{FF2B5EF4-FFF2-40B4-BE49-F238E27FC236}">
              <a16:creationId xmlns="" xmlns:a16="http://schemas.microsoft.com/office/drawing/2014/main" id="{F0EA703D-DB05-436E-86DE-00F10231DF31}"/>
            </a:ext>
          </a:extLst>
        </xdr:cNvPr>
        <xdr:cNvGrpSpPr>
          <a:grpSpLocks/>
        </xdr:cNvGrpSpPr>
      </xdr:nvGrpSpPr>
      <xdr:grpSpPr bwMode="auto">
        <a:xfrm>
          <a:off x="687705" y="204498082"/>
          <a:ext cx="706755" cy="654089"/>
          <a:chOff x="0" y="196"/>
          <a:chExt cx="12598" cy="9233"/>
        </a:xfrm>
      </xdr:grpSpPr>
      <xdr:pic>
        <xdr:nvPicPr>
          <xdr:cNvPr id="30" name="Imagen 7" descr="basico">
            <a:extLst>
              <a:ext uri="{FF2B5EF4-FFF2-40B4-BE49-F238E27FC236}">
                <a16:creationId xmlns="" xmlns:a16="http://schemas.microsoft.com/office/drawing/2014/main" id="{D6FD3481-5E3A-1386-764E-0C28F817A17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1" name="5 Imagen" descr="basico">
            <a:extLst>
              <a:ext uri="{FF2B5EF4-FFF2-40B4-BE49-F238E27FC236}">
                <a16:creationId xmlns="" xmlns:a16="http://schemas.microsoft.com/office/drawing/2014/main" id="{2B68BBC5-6404-97A3-6C1C-CA8CEF8C98B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516</xdr:row>
      <xdr:rowOff>86139</xdr:rowOff>
    </xdr:from>
    <xdr:to>
      <xdr:col>6</xdr:col>
      <xdr:colOff>22860</xdr:colOff>
      <xdr:row>519</xdr:row>
      <xdr:rowOff>152400</xdr:rowOff>
    </xdr:to>
    <xdr:grpSp>
      <xdr:nvGrpSpPr>
        <xdr:cNvPr id="32" name="Grupo 3">
          <a:extLst>
            <a:ext uri="{FF2B5EF4-FFF2-40B4-BE49-F238E27FC236}">
              <a16:creationId xmlns="" xmlns:a16="http://schemas.microsoft.com/office/drawing/2014/main" id="{DC666CD4-A6F7-4F67-923A-79D584B82B89}"/>
            </a:ext>
          </a:extLst>
        </xdr:cNvPr>
        <xdr:cNvGrpSpPr>
          <a:grpSpLocks/>
        </xdr:cNvGrpSpPr>
      </xdr:nvGrpSpPr>
      <xdr:grpSpPr bwMode="auto">
        <a:xfrm>
          <a:off x="687705" y="110750310"/>
          <a:ext cx="706755" cy="654090"/>
          <a:chOff x="0" y="196"/>
          <a:chExt cx="12598" cy="9233"/>
        </a:xfrm>
      </xdr:grpSpPr>
      <xdr:pic>
        <xdr:nvPicPr>
          <xdr:cNvPr id="33" name="Imagen 7" descr="basico">
            <a:extLst>
              <a:ext uri="{FF2B5EF4-FFF2-40B4-BE49-F238E27FC236}">
                <a16:creationId xmlns="" xmlns:a16="http://schemas.microsoft.com/office/drawing/2014/main" id="{D1F06BFD-88D4-6184-F0B7-84AC45BE15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4" name="5 Imagen" descr="basico">
            <a:extLst>
              <a:ext uri="{FF2B5EF4-FFF2-40B4-BE49-F238E27FC236}">
                <a16:creationId xmlns="" xmlns:a16="http://schemas.microsoft.com/office/drawing/2014/main" id="{171AD7CC-028F-20D2-11DA-BD09B6C6095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543</xdr:row>
      <xdr:rowOff>86139</xdr:rowOff>
    </xdr:from>
    <xdr:to>
      <xdr:col>6</xdr:col>
      <xdr:colOff>22860</xdr:colOff>
      <xdr:row>546</xdr:row>
      <xdr:rowOff>152400</xdr:rowOff>
    </xdr:to>
    <xdr:grpSp>
      <xdr:nvGrpSpPr>
        <xdr:cNvPr id="35" name="Grupo 3">
          <a:extLst>
            <a:ext uri="{FF2B5EF4-FFF2-40B4-BE49-F238E27FC236}">
              <a16:creationId xmlns="" xmlns:a16="http://schemas.microsoft.com/office/drawing/2014/main" id="{B79975FB-E2E0-4C32-ABFD-C53C1C8A44DD}"/>
            </a:ext>
          </a:extLst>
        </xdr:cNvPr>
        <xdr:cNvGrpSpPr>
          <a:grpSpLocks/>
        </xdr:cNvGrpSpPr>
      </xdr:nvGrpSpPr>
      <xdr:grpSpPr bwMode="auto">
        <a:xfrm>
          <a:off x="687705" y="116051653"/>
          <a:ext cx="706755" cy="654090"/>
          <a:chOff x="0" y="196"/>
          <a:chExt cx="12598" cy="9233"/>
        </a:xfrm>
      </xdr:grpSpPr>
      <xdr:pic>
        <xdr:nvPicPr>
          <xdr:cNvPr id="36" name="Imagen 7" descr="basico">
            <a:extLst>
              <a:ext uri="{FF2B5EF4-FFF2-40B4-BE49-F238E27FC236}">
                <a16:creationId xmlns="" xmlns:a16="http://schemas.microsoft.com/office/drawing/2014/main" id="{ADBCDC79-F061-2136-421B-0615051CF2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7" name="5 Imagen" descr="basico">
            <a:extLst>
              <a:ext uri="{FF2B5EF4-FFF2-40B4-BE49-F238E27FC236}">
                <a16:creationId xmlns="" xmlns:a16="http://schemas.microsoft.com/office/drawing/2014/main" id="{5C967701-CD8D-FD6E-AB09-1B0D94B6027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737</xdr:row>
      <xdr:rowOff>86139</xdr:rowOff>
    </xdr:from>
    <xdr:to>
      <xdr:col>6</xdr:col>
      <xdr:colOff>22860</xdr:colOff>
      <xdr:row>740</xdr:row>
      <xdr:rowOff>152400</xdr:rowOff>
    </xdr:to>
    <xdr:grpSp>
      <xdr:nvGrpSpPr>
        <xdr:cNvPr id="38" name="Grupo 3">
          <a:extLst>
            <a:ext uri="{FF2B5EF4-FFF2-40B4-BE49-F238E27FC236}">
              <a16:creationId xmlns="" xmlns:a16="http://schemas.microsoft.com/office/drawing/2014/main" id="{B3527529-D68D-433F-A77B-368AF4C6F86B}"/>
            </a:ext>
          </a:extLst>
        </xdr:cNvPr>
        <xdr:cNvGrpSpPr>
          <a:grpSpLocks/>
        </xdr:cNvGrpSpPr>
      </xdr:nvGrpSpPr>
      <xdr:grpSpPr bwMode="auto">
        <a:xfrm>
          <a:off x="687705" y="161347110"/>
          <a:ext cx="706755" cy="654090"/>
          <a:chOff x="0" y="196"/>
          <a:chExt cx="12598" cy="9233"/>
        </a:xfrm>
      </xdr:grpSpPr>
      <xdr:pic>
        <xdr:nvPicPr>
          <xdr:cNvPr id="39" name="Imagen 7" descr="basico">
            <a:extLst>
              <a:ext uri="{FF2B5EF4-FFF2-40B4-BE49-F238E27FC236}">
                <a16:creationId xmlns="" xmlns:a16="http://schemas.microsoft.com/office/drawing/2014/main" id="{1B59855E-D734-D014-D19F-B2B958E033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0" name="5 Imagen" descr="basico">
            <a:extLst>
              <a:ext uri="{FF2B5EF4-FFF2-40B4-BE49-F238E27FC236}">
                <a16:creationId xmlns="" xmlns:a16="http://schemas.microsoft.com/office/drawing/2014/main" id="{BBDFD220-66CA-B9E2-DF68-25AF95C29C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802</xdr:row>
      <xdr:rowOff>86139</xdr:rowOff>
    </xdr:from>
    <xdr:to>
      <xdr:col>6</xdr:col>
      <xdr:colOff>22860</xdr:colOff>
      <xdr:row>805</xdr:row>
      <xdr:rowOff>152400</xdr:rowOff>
    </xdr:to>
    <xdr:grpSp>
      <xdr:nvGrpSpPr>
        <xdr:cNvPr id="41" name="Grupo 3">
          <a:extLst>
            <a:ext uri="{FF2B5EF4-FFF2-40B4-BE49-F238E27FC236}">
              <a16:creationId xmlns="" xmlns:a16="http://schemas.microsoft.com/office/drawing/2014/main" id="{9E0D6CF2-DB95-4762-88EC-0812AB39BD1C}"/>
            </a:ext>
          </a:extLst>
        </xdr:cNvPr>
        <xdr:cNvGrpSpPr>
          <a:grpSpLocks/>
        </xdr:cNvGrpSpPr>
      </xdr:nvGrpSpPr>
      <xdr:grpSpPr bwMode="auto">
        <a:xfrm>
          <a:off x="687705" y="174105168"/>
          <a:ext cx="706755" cy="654089"/>
          <a:chOff x="0" y="196"/>
          <a:chExt cx="12598" cy="9233"/>
        </a:xfrm>
      </xdr:grpSpPr>
      <xdr:pic>
        <xdr:nvPicPr>
          <xdr:cNvPr id="42" name="Imagen 7" descr="basico">
            <a:extLst>
              <a:ext uri="{FF2B5EF4-FFF2-40B4-BE49-F238E27FC236}">
                <a16:creationId xmlns="" xmlns:a16="http://schemas.microsoft.com/office/drawing/2014/main" id="{85D8B7A9-61A1-8BC4-4540-036AFA0EBE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3" name="5 Imagen" descr="basico">
            <a:extLst>
              <a:ext uri="{FF2B5EF4-FFF2-40B4-BE49-F238E27FC236}">
                <a16:creationId xmlns="" xmlns:a16="http://schemas.microsoft.com/office/drawing/2014/main" id="{F9B764BE-07F7-15AE-3452-CDB8FB425D4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826</xdr:row>
      <xdr:rowOff>86139</xdr:rowOff>
    </xdr:from>
    <xdr:to>
      <xdr:col>6</xdr:col>
      <xdr:colOff>22860</xdr:colOff>
      <xdr:row>829</xdr:row>
      <xdr:rowOff>152400</xdr:rowOff>
    </xdr:to>
    <xdr:grpSp>
      <xdr:nvGrpSpPr>
        <xdr:cNvPr id="44" name="Grupo 3">
          <a:extLst>
            <a:ext uri="{FF2B5EF4-FFF2-40B4-BE49-F238E27FC236}">
              <a16:creationId xmlns="" xmlns:a16="http://schemas.microsoft.com/office/drawing/2014/main" id="{616E756D-28D7-4AF9-84D9-8F0091CD1A96}"/>
            </a:ext>
          </a:extLst>
        </xdr:cNvPr>
        <xdr:cNvGrpSpPr>
          <a:grpSpLocks/>
        </xdr:cNvGrpSpPr>
      </xdr:nvGrpSpPr>
      <xdr:grpSpPr bwMode="auto">
        <a:xfrm>
          <a:off x="687705" y="179776625"/>
          <a:ext cx="706755" cy="654089"/>
          <a:chOff x="0" y="196"/>
          <a:chExt cx="12598" cy="9233"/>
        </a:xfrm>
      </xdr:grpSpPr>
      <xdr:pic>
        <xdr:nvPicPr>
          <xdr:cNvPr id="45" name="Imagen 7" descr="basico">
            <a:extLst>
              <a:ext uri="{FF2B5EF4-FFF2-40B4-BE49-F238E27FC236}">
                <a16:creationId xmlns="" xmlns:a16="http://schemas.microsoft.com/office/drawing/2014/main" id="{9BB9B948-B31C-7164-6877-757E56A07A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6" name="5 Imagen" descr="basico">
            <a:extLst>
              <a:ext uri="{FF2B5EF4-FFF2-40B4-BE49-F238E27FC236}">
                <a16:creationId xmlns="" xmlns:a16="http://schemas.microsoft.com/office/drawing/2014/main" id="{374CB228-F094-7CB8-3C1C-36592BD73ED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850</xdr:row>
      <xdr:rowOff>86139</xdr:rowOff>
    </xdr:from>
    <xdr:to>
      <xdr:col>6</xdr:col>
      <xdr:colOff>22860</xdr:colOff>
      <xdr:row>853</xdr:row>
      <xdr:rowOff>152400</xdr:rowOff>
    </xdr:to>
    <xdr:grpSp>
      <xdr:nvGrpSpPr>
        <xdr:cNvPr id="47" name="Grupo 3">
          <a:extLst>
            <a:ext uri="{FF2B5EF4-FFF2-40B4-BE49-F238E27FC236}">
              <a16:creationId xmlns="" xmlns:a16="http://schemas.microsoft.com/office/drawing/2014/main" id="{714F05B0-B01F-46BD-B37F-510F8B46BE8B}"/>
            </a:ext>
          </a:extLst>
        </xdr:cNvPr>
        <xdr:cNvGrpSpPr>
          <a:grpSpLocks/>
        </xdr:cNvGrpSpPr>
      </xdr:nvGrpSpPr>
      <xdr:grpSpPr bwMode="auto">
        <a:xfrm>
          <a:off x="687705" y="187015625"/>
          <a:ext cx="706755" cy="654089"/>
          <a:chOff x="0" y="196"/>
          <a:chExt cx="12598" cy="9233"/>
        </a:xfrm>
      </xdr:grpSpPr>
      <xdr:pic>
        <xdr:nvPicPr>
          <xdr:cNvPr id="48" name="Imagen 7" descr="basico">
            <a:extLst>
              <a:ext uri="{FF2B5EF4-FFF2-40B4-BE49-F238E27FC236}">
                <a16:creationId xmlns="" xmlns:a16="http://schemas.microsoft.com/office/drawing/2014/main" id="{DD174849-28DE-0DB8-6D2E-EEDC4489AD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9" name="5 Imagen" descr="basico">
            <a:extLst>
              <a:ext uri="{FF2B5EF4-FFF2-40B4-BE49-F238E27FC236}">
                <a16:creationId xmlns="" xmlns:a16="http://schemas.microsoft.com/office/drawing/2014/main" id="{F47BCF22-B52B-106F-8FB3-939C9DEF2B7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876</xdr:row>
      <xdr:rowOff>86139</xdr:rowOff>
    </xdr:from>
    <xdr:to>
      <xdr:col>6</xdr:col>
      <xdr:colOff>22860</xdr:colOff>
      <xdr:row>879</xdr:row>
      <xdr:rowOff>152400</xdr:rowOff>
    </xdr:to>
    <xdr:grpSp>
      <xdr:nvGrpSpPr>
        <xdr:cNvPr id="50" name="Grupo 3">
          <a:extLst>
            <a:ext uri="{FF2B5EF4-FFF2-40B4-BE49-F238E27FC236}">
              <a16:creationId xmlns="" xmlns:a16="http://schemas.microsoft.com/office/drawing/2014/main" id="{3F6C5501-FD29-4DB6-824E-0F038ADE8C9B}"/>
            </a:ext>
          </a:extLst>
        </xdr:cNvPr>
        <xdr:cNvGrpSpPr>
          <a:grpSpLocks/>
        </xdr:cNvGrpSpPr>
      </xdr:nvGrpSpPr>
      <xdr:grpSpPr bwMode="auto">
        <a:xfrm>
          <a:off x="687705" y="198217025"/>
          <a:ext cx="706755" cy="654089"/>
          <a:chOff x="0" y="196"/>
          <a:chExt cx="12598" cy="9233"/>
        </a:xfrm>
      </xdr:grpSpPr>
      <xdr:pic>
        <xdr:nvPicPr>
          <xdr:cNvPr id="51" name="Imagen 7" descr="basico">
            <a:extLst>
              <a:ext uri="{FF2B5EF4-FFF2-40B4-BE49-F238E27FC236}">
                <a16:creationId xmlns="" xmlns:a16="http://schemas.microsoft.com/office/drawing/2014/main" id="{7CBDF904-0372-92F4-7782-622B8CB9C5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2" name="5 Imagen" descr="basico">
            <a:extLst>
              <a:ext uri="{FF2B5EF4-FFF2-40B4-BE49-F238E27FC236}">
                <a16:creationId xmlns="" xmlns:a16="http://schemas.microsoft.com/office/drawing/2014/main" id="{F1F6F74B-D2F3-75E9-77A2-D4FA421443B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xdr:col>
      <xdr:colOff>129269</xdr:colOff>
      <xdr:row>7</xdr:row>
      <xdr:rowOff>88447</xdr:rowOff>
    </xdr:from>
    <xdr:to>
      <xdr:col>18</xdr:col>
      <xdr:colOff>721179</xdr:colOff>
      <xdr:row>22</xdr:row>
      <xdr:rowOff>18755</xdr:rowOff>
    </xdr:to>
    <xdr:pic>
      <xdr:nvPicPr>
        <xdr:cNvPr id="53" name="Imagen 52">
          <a:extLst>
            <a:ext uri="{FF2B5EF4-FFF2-40B4-BE49-F238E27FC236}">
              <a16:creationId xmlns="" xmlns:a16="http://schemas.microsoft.com/office/drawing/2014/main" id="{BE5B50CF-DD8E-499B-BA62-E4C45585796A}"/>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008" t="7425" r="10279" b="6624"/>
        <a:stretch/>
      </xdr:blipFill>
      <xdr:spPr bwMode="auto">
        <a:xfrm rot="5400000">
          <a:off x="1377645" y="268821"/>
          <a:ext cx="2730658" cy="4757510"/>
        </a:xfrm>
        <a:prstGeom prst="rect">
          <a:avLst/>
        </a:prstGeom>
        <a:noFill/>
        <a:ln>
          <a:noFill/>
        </a:ln>
      </xdr:spPr>
    </xdr:pic>
    <xdr:clientData/>
  </xdr:twoCellAnchor>
  <xdr:twoCellAnchor>
    <xdr:from>
      <xdr:col>3</xdr:col>
      <xdr:colOff>1905</xdr:colOff>
      <xdr:row>182</xdr:row>
      <xdr:rowOff>86139</xdr:rowOff>
    </xdr:from>
    <xdr:to>
      <xdr:col>6</xdr:col>
      <xdr:colOff>22860</xdr:colOff>
      <xdr:row>185</xdr:row>
      <xdr:rowOff>152400</xdr:rowOff>
    </xdr:to>
    <xdr:grpSp>
      <xdr:nvGrpSpPr>
        <xdr:cNvPr id="66" name="Grupo 3">
          <a:extLst>
            <a:ext uri="{FF2B5EF4-FFF2-40B4-BE49-F238E27FC236}">
              <a16:creationId xmlns="" xmlns:a16="http://schemas.microsoft.com/office/drawing/2014/main" id="{26319E6D-0216-4E49-BD91-2DC0EBC0D93D}"/>
            </a:ext>
          </a:extLst>
        </xdr:cNvPr>
        <xdr:cNvGrpSpPr>
          <a:grpSpLocks/>
        </xdr:cNvGrpSpPr>
      </xdr:nvGrpSpPr>
      <xdr:grpSpPr bwMode="auto">
        <a:xfrm>
          <a:off x="687705" y="42344482"/>
          <a:ext cx="706755" cy="654089"/>
          <a:chOff x="0" y="196"/>
          <a:chExt cx="12598" cy="9233"/>
        </a:xfrm>
      </xdr:grpSpPr>
      <xdr:pic>
        <xdr:nvPicPr>
          <xdr:cNvPr id="67" name="Imagen 7" descr="basico">
            <a:extLst>
              <a:ext uri="{FF2B5EF4-FFF2-40B4-BE49-F238E27FC236}">
                <a16:creationId xmlns="" xmlns:a16="http://schemas.microsoft.com/office/drawing/2014/main" id="{65315602-4499-54FE-E8DF-BD9F8EAB8EB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8" name="5 Imagen" descr="basico">
            <a:extLst>
              <a:ext uri="{FF2B5EF4-FFF2-40B4-BE49-F238E27FC236}">
                <a16:creationId xmlns="" xmlns:a16="http://schemas.microsoft.com/office/drawing/2014/main" id="{7B896AA4-3E44-AE08-49A3-7954FDEF43C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122464</xdr:colOff>
      <xdr:row>743</xdr:row>
      <xdr:rowOff>50221</xdr:rowOff>
    </xdr:from>
    <xdr:to>
      <xdr:col>18</xdr:col>
      <xdr:colOff>331107</xdr:colOff>
      <xdr:row>758</xdr:row>
      <xdr:rowOff>79796</xdr:rowOff>
    </xdr:to>
    <xdr:pic>
      <xdr:nvPicPr>
        <xdr:cNvPr id="75" name="Imagen 74">
          <a:extLst>
            <a:ext uri="{FF2B5EF4-FFF2-40B4-BE49-F238E27FC236}">
              <a16:creationId xmlns="" xmlns:a16="http://schemas.microsoft.com/office/drawing/2014/main" id="{2EB9EC48-6042-4689-AE47-200D9DF1F2AC}"/>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b="8320"/>
        <a:stretch/>
      </xdr:blipFill>
      <xdr:spPr bwMode="auto">
        <a:xfrm>
          <a:off x="830035" y="137663792"/>
          <a:ext cx="3918858" cy="302314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27213</xdr:colOff>
      <xdr:row>809</xdr:row>
      <xdr:rowOff>54428</xdr:rowOff>
    </xdr:from>
    <xdr:to>
      <xdr:col>18</xdr:col>
      <xdr:colOff>911678</xdr:colOff>
      <xdr:row>820</xdr:row>
      <xdr:rowOff>174702</xdr:rowOff>
    </xdr:to>
    <xdr:pic>
      <xdr:nvPicPr>
        <xdr:cNvPr id="76" name="Imagen 75">
          <a:extLst>
            <a:ext uri="{FF2B5EF4-FFF2-40B4-BE49-F238E27FC236}">
              <a16:creationId xmlns="" xmlns:a16="http://schemas.microsoft.com/office/drawing/2014/main" id="{D50D5745-FC13-467B-B80B-9FF4500A4FDA}"/>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97113" y="150390678"/>
          <a:ext cx="4815115" cy="3047626"/>
        </a:xfrm>
        <a:prstGeom prst="rect">
          <a:avLst/>
        </a:prstGeom>
        <a:noFill/>
        <a:ln>
          <a:noFill/>
        </a:ln>
      </xdr:spPr>
    </xdr:pic>
    <xdr:clientData/>
  </xdr:twoCellAnchor>
  <xdr:twoCellAnchor editAs="oneCell">
    <xdr:from>
      <xdr:col>2</xdr:col>
      <xdr:colOff>122461</xdr:colOff>
      <xdr:row>834</xdr:row>
      <xdr:rowOff>112608</xdr:rowOff>
    </xdr:from>
    <xdr:to>
      <xdr:col>18</xdr:col>
      <xdr:colOff>539154</xdr:colOff>
      <xdr:row>844</xdr:row>
      <xdr:rowOff>381002</xdr:rowOff>
    </xdr:to>
    <xdr:pic>
      <xdr:nvPicPr>
        <xdr:cNvPr id="77" name="Imagen 76">
          <a:extLst>
            <a:ext uri="{FF2B5EF4-FFF2-40B4-BE49-F238E27FC236}">
              <a16:creationId xmlns="" xmlns:a16="http://schemas.microsoft.com/office/drawing/2014/main" id="{53477C8E-F832-45FD-B2D8-1452CF88DBCA}"/>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92361" y="156392458"/>
          <a:ext cx="4347343" cy="4141893"/>
        </a:xfrm>
        <a:prstGeom prst="rect">
          <a:avLst/>
        </a:prstGeom>
        <a:noFill/>
        <a:ln>
          <a:noFill/>
        </a:ln>
      </xdr:spPr>
    </xdr:pic>
    <xdr:clientData/>
  </xdr:twoCellAnchor>
  <xdr:twoCellAnchor editAs="oneCell">
    <xdr:from>
      <xdr:col>1</xdr:col>
      <xdr:colOff>163285</xdr:colOff>
      <xdr:row>858</xdr:row>
      <xdr:rowOff>2828</xdr:rowOff>
    </xdr:from>
    <xdr:to>
      <xdr:col>18</xdr:col>
      <xdr:colOff>908369</xdr:colOff>
      <xdr:row>864</xdr:row>
      <xdr:rowOff>54426</xdr:rowOff>
    </xdr:to>
    <xdr:pic>
      <xdr:nvPicPr>
        <xdr:cNvPr id="78" name="Imagen 77">
          <a:extLst>
            <a:ext uri="{FF2B5EF4-FFF2-40B4-BE49-F238E27FC236}">
              <a16:creationId xmlns="" xmlns:a16="http://schemas.microsoft.com/office/drawing/2014/main" id="{02464791-FB01-4FF7-880B-65166660B9BA}"/>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398235" y="163553428"/>
          <a:ext cx="4910684" cy="2451899"/>
        </a:xfrm>
        <a:prstGeom prst="rect">
          <a:avLst/>
        </a:prstGeom>
        <a:noFill/>
        <a:ln>
          <a:noFill/>
        </a:ln>
      </xdr:spPr>
    </xdr:pic>
    <xdr:clientData/>
  </xdr:twoCellAnchor>
  <xdr:twoCellAnchor editAs="oneCell">
    <xdr:from>
      <xdr:col>4</xdr:col>
      <xdr:colOff>204108</xdr:colOff>
      <xdr:row>864</xdr:row>
      <xdr:rowOff>299357</xdr:rowOff>
    </xdr:from>
    <xdr:to>
      <xdr:col>18</xdr:col>
      <xdr:colOff>632733</xdr:colOff>
      <xdr:row>871</xdr:row>
      <xdr:rowOff>604158</xdr:rowOff>
    </xdr:to>
    <xdr:pic>
      <xdr:nvPicPr>
        <xdr:cNvPr id="79" name="Imagen 78">
          <a:extLst>
            <a:ext uri="{FF2B5EF4-FFF2-40B4-BE49-F238E27FC236}">
              <a16:creationId xmlns="" xmlns:a16="http://schemas.microsoft.com/office/drawing/2014/main" id="{506578E1-92A9-4857-BFDC-B37D4375EC94}"/>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143908" y="166250257"/>
          <a:ext cx="3889375" cy="5949951"/>
        </a:xfrm>
        <a:prstGeom prst="rect">
          <a:avLst/>
        </a:prstGeom>
        <a:noFill/>
        <a:ln>
          <a:noFill/>
        </a:ln>
      </xdr:spPr>
    </xdr:pic>
    <xdr:clientData/>
  </xdr:twoCellAnchor>
  <xdr:twoCellAnchor editAs="oneCell">
    <xdr:from>
      <xdr:col>2</xdr:col>
      <xdr:colOff>95251</xdr:colOff>
      <xdr:row>881</xdr:row>
      <xdr:rowOff>122465</xdr:rowOff>
    </xdr:from>
    <xdr:to>
      <xdr:col>18</xdr:col>
      <xdr:colOff>511944</xdr:colOff>
      <xdr:row>902</xdr:row>
      <xdr:rowOff>23463</xdr:rowOff>
    </xdr:to>
    <xdr:pic>
      <xdr:nvPicPr>
        <xdr:cNvPr id="80" name="Imagen 79">
          <a:extLst>
            <a:ext uri="{FF2B5EF4-FFF2-40B4-BE49-F238E27FC236}">
              <a16:creationId xmlns="" xmlns:a16="http://schemas.microsoft.com/office/drawing/2014/main" id="{FADAA036-31BC-4FCC-A2AC-212960D46A5C}"/>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65151" y="174302965"/>
          <a:ext cx="4347343" cy="4034848"/>
        </a:xfrm>
        <a:prstGeom prst="rect">
          <a:avLst/>
        </a:prstGeom>
        <a:noFill/>
        <a:ln>
          <a:noFill/>
        </a:ln>
      </xdr:spPr>
    </xdr:pic>
    <xdr:clientData/>
  </xdr:twoCellAnchor>
  <xdr:twoCellAnchor editAs="oneCell">
    <xdr:from>
      <xdr:col>6</xdr:col>
      <xdr:colOff>27213</xdr:colOff>
      <xdr:row>913</xdr:row>
      <xdr:rowOff>163286</xdr:rowOff>
    </xdr:from>
    <xdr:to>
      <xdr:col>17</xdr:col>
      <xdr:colOff>176893</xdr:colOff>
      <xdr:row>932</xdr:row>
      <xdr:rowOff>143602</xdr:rowOff>
    </xdr:to>
    <xdr:pic>
      <xdr:nvPicPr>
        <xdr:cNvPr id="85" name="Imagen 84">
          <a:extLst>
            <a:ext uri="{FF2B5EF4-FFF2-40B4-BE49-F238E27FC236}">
              <a16:creationId xmlns="" xmlns:a16="http://schemas.microsoft.com/office/drawing/2014/main" id="{8C0CF671-9996-43CE-91A9-6764EB5C6BA5}"/>
            </a:ext>
          </a:extLst>
        </xdr:cNvPr>
        <xdr:cNvPicPr>
          <a:picLocks noChangeAspect="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r="2723"/>
        <a:stretch/>
      </xdr:blipFill>
      <xdr:spPr bwMode="auto">
        <a:xfrm>
          <a:off x="1436913" y="180649336"/>
          <a:ext cx="2854780" cy="37522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5</xdr:col>
      <xdr:colOff>190502</xdr:colOff>
      <xdr:row>934</xdr:row>
      <xdr:rowOff>95249</xdr:rowOff>
    </xdr:from>
    <xdr:to>
      <xdr:col>17</xdr:col>
      <xdr:colOff>87379</xdr:colOff>
      <xdr:row>949</xdr:row>
      <xdr:rowOff>68034</xdr:rowOff>
    </xdr:to>
    <xdr:pic>
      <xdr:nvPicPr>
        <xdr:cNvPr id="86" name="Imagen 85">
          <a:extLst>
            <a:ext uri="{FF2B5EF4-FFF2-40B4-BE49-F238E27FC236}">
              <a16:creationId xmlns="" xmlns:a16="http://schemas.microsoft.com/office/drawing/2014/main" id="{9C377867-36BF-41D5-934C-3A73C70CF7A3}"/>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365252" y="184746899"/>
          <a:ext cx="2836927" cy="2925536"/>
        </a:xfrm>
        <a:prstGeom prst="rect">
          <a:avLst/>
        </a:prstGeom>
        <a:noFill/>
        <a:ln>
          <a:noFill/>
        </a:ln>
      </xdr:spPr>
    </xdr:pic>
    <xdr:clientData/>
  </xdr:twoCellAnchor>
  <xdr:twoCellAnchor editAs="oneCell">
    <xdr:from>
      <xdr:col>2</xdr:col>
      <xdr:colOff>13606</xdr:colOff>
      <xdr:row>774</xdr:row>
      <xdr:rowOff>-1</xdr:rowOff>
    </xdr:from>
    <xdr:to>
      <xdr:col>18</xdr:col>
      <xdr:colOff>430299</xdr:colOff>
      <xdr:row>794</xdr:row>
      <xdr:rowOff>105103</xdr:rowOff>
    </xdr:to>
    <xdr:pic>
      <xdr:nvPicPr>
        <xdr:cNvPr id="87" name="Imagen 86">
          <a:extLst>
            <a:ext uri="{FF2B5EF4-FFF2-40B4-BE49-F238E27FC236}">
              <a16:creationId xmlns="" xmlns:a16="http://schemas.microsoft.com/office/drawing/2014/main" id="{D23EC13E-410B-48E3-AD74-38D0C566315C}"/>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83506" y="143440149"/>
          <a:ext cx="4347343" cy="4042105"/>
        </a:xfrm>
        <a:prstGeom prst="rect">
          <a:avLst/>
        </a:prstGeom>
        <a:noFill/>
        <a:ln>
          <a:noFill/>
        </a:ln>
      </xdr:spPr>
    </xdr:pic>
    <xdr:clientData/>
  </xdr:twoCellAnchor>
  <xdr:twoCellAnchor>
    <xdr:from>
      <xdr:col>2</xdr:col>
      <xdr:colOff>220980</xdr:colOff>
      <xdr:row>132</xdr:row>
      <xdr:rowOff>86139</xdr:rowOff>
    </xdr:from>
    <xdr:to>
      <xdr:col>6</xdr:col>
      <xdr:colOff>22860</xdr:colOff>
      <xdr:row>135</xdr:row>
      <xdr:rowOff>152400</xdr:rowOff>
    </xdr:to>
    <xdr:grpSp>
      <xdr:nvGrpSpPr>
        <xdr:cNvPr id="88" name="Grupo 3">
          <a:extLst>
            <a:ext uri="{FF2B5EF4-FFF2-40B4-BE49-F238E27FC236}">
              <a16:creationId xmlns="" xmlns:a16="http://schemas.microsoft.com/office/drawing/2014/main" id="{02C9A77A-98A8-445F-8F11-97489B742C7B}"/>
            </a:ext>
          </a:extLst>
        </xdr:cNvPr>
        <xdr:cNvGrpSpPr>
          <a:grpSpLocks/>
        </xdr:cNvGrpSpPr>
      </xdr:nvGrpSpPr>
      <xdr:grpSpPr bwMode="auto">
        <a:xfrm>
          <a:off x="678180" y="32525568"/>
          <a:ext cx="716280" cy="654089"/>
          <a:chOff x="0" y="196"/>
          <a:chExt cx="12598" cy="9233"/>
        </a:xfrm>
      </xdr:grpSpPr>
      <xdr:pic>
        <xdr:nvPicPr>
          <xdr:cNvPr id="89" name="Imagen 7" descr="basico">
            <a:extLst>
              <a:ext uri="{FF2B5EF4-FFF2-40B4-BE49-F238E27FC236}">
                <a16:creationId xmlns="" xmlns:a16="http://schemas.microsoft.com/office/drawing/2014/main" id="{8430286C-456F-51E8-2FDB-64A48CC55E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90" name="5 Imagen" descr="basico">
            <a:extLst>
              <a:ext uri="{FF2B5EF4-FFF2-40B4-BE49-F238E27FC236}">
                <a16:creationId xmlns="" xmlns:a16="http://schemas.microsoft.com/office/drawing/2014/main" id="{BE4FE48E-C53A-726F-5741-2BB003B63D5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207</xdr:row>
      <xdr:rowOff>86139</xdr:rowOff>
    </xdr:from>
    <xdr:to>
      <xdr:col>6</xdr:col>
      <xdr:colOff>22860</xdr:colOff>
      <xdr:row>210</xdr:row>
      <xdr:rowOff>152400</xdr:rowOff>
    </xdr:to>
    <xdr:grpSp>
      <xdr:nvGrpSpPr>
        <xdr:cNvPr id="92" name="Grupo 3">
          <a:extLst>
            <a:ext uri="{FF2B5EF4-FFF2-40B4-BE49-F238E27FC236}">
              <a16:creationId xmlns="" xmlns:a16="http://schemas.microsoft.com/office/drawing/2014/main" id="{350A805F-73C0-4570-891B-2A1CBD8ED2BF}"/>
            </a:ext>
          </a:extLst>
        </xdr:cNvPr>
        <xdr:cNvGrpSpPr>
          <a:grpSpLocks/>
        </xdr:cNvGrpSpPr>
      </xdr:nvGrpSpPr>
      <xdr:grpSpPr bwMode="auto">
        <a:xfrm>
          <a:off x="687705" y="47253939"/>
          <a:ext cx="706755" cy="654090"/>
          <a:chOff x="0" y="196"/>
          <a:chExt cx="12598" cy="9233"/>
        </a:xfrm>
      </xdr:grpSpPr>
      <xdr:pic>
        <xdr:nvPicPr>
          <xdr:cNvPr id="93" name="Imagen 7" descr="basico">
            <a:extLst>
              <a:ext uri="{FF2B5EF4-FFF2-40B4-BE49-F238E27FC236}">
                <a16:creationId xmlns="" xmlns:a16="http://schemas.microsoft.com/office/drawing/2014/main" id="{2DEE94CE-D65C-CF31-889D-EDB53C90013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94" name="5 Imagen" descr="basico">
            <a:extLst>
              <a:ext uri="{FF2B5EF4-FFF2-40B4-BE49-F238E27FC236}">
                <a16:creationId xmlns="" xmlns:a16="http://schemas.microsoft.com/office/drawing/2014/main" id="{651A69E9-C197-052B-D9BE-2065AEEE7C0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230</xdr:row>
      <xdr:rowOff>86139</xdr:rowOff>
    </xdr:from>
    <xdr:to>
      <xdr:col>6</xdr:col>
      <xdr:colOff>22860</xdr:colOff>
      <xdr:row>233</xdr:row>
      <xdr:rowOff>152400</xdr:rowOff>
    </xdr:to>
    <xdr:grpSp>
      <xdr:nvGrpSpPr>
        <xdr:cNvPr id="95" name="Grupo 3">
          <a:extLst>
            <a:ext uri="{FF2B5EF4-FFF2-40B4-BE49-F238E27FC236}">
              <a16:creationId xmlns="" xmlns:a16="http://schemas.microsoft.com/office/drawing/2014/main" id="{11934459-6E09-4E36-A8A2-6D6C1131AE5B}"/>
            </a:ext>
          </a:extLst>
        </xdr:cNvPr>
        <xdr:cNvGrpSpPr>
          <a:grpSpLocks/>
        </xdr:cNvGrpSpPr>
      </xdr:nvGrpSpPr>
      <xdr:grpSpPr bwMode="auto">
        <a:xfrm>
          <a:off x="687705" y="51771510"/>
          <a:ext cx="706755" cy="654090"/>
          <a:chOff x="0" y="196"/>
          <a:chExt cx="12598" cy="9233"/>
        </a:xfrm>
      </xdr:grpSpPr>
      <xdr:pic>
        <xdr:nvPicPr>
          <xdr:cNvPr id="96" name="Imagen 7" descr="basico">
            <a:extLst>
              <a:ext uri="{FF2B5EF4-FFF2-40B4-BE49-F238E27FC236}">
                <a16:creationId xmlns="" xmlns:a16="http://schemas.microsoft.com/office/drawing/2014/main" id="{F3671D81-6D5D-AE1E-145E-4C3C9412B4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97" name="5 Imagen" descr="basico">
            <a:extLst>
              <a:ext uri="{FF2B5EF4-FFF2-40B4-BE49-F238E27FC236}">
                <a16:creationId xmlns="" xmlns:a16="http://schemas.microsoft.com/office/drawing/2014/main" id="{966070B5-9D82-9A0B-3F2D-02BB3B89512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255</xdr:row>
      <xdr:rowOff>86139</xdr:rowOff>
    </xdr:from>
    <xdr:to>
      <xdr:col>6</xdr:col>
      <xdr:colOff>22860</xdr:colOff>
      <xdr:row>258</xdr:row>
      <xdr:rowOff>152400</xdr:rowOff>
    </xdr:to>
    <xdr:grpSp>
      <xdr:nvGrpSpPr>
        <xdr:cNvPr id="98" name="Grupo 3">
          <a:extLst>
            <a:ext uri="{FF2B5EF4-FFF2-40B4-BE49-F238E27FC236}">
              <a16:creationId xmlns="" xmlns:a16="http://schemas.microsoft.com/office/drawing/2014/main" id="{9597AC19-CA90-4700-9A6E-9A1C1969182B}"/>
            </a:ext>
          </a:extLst>
        </xdr:cNvPr>
        <xdr:cNvGrpSpPr>
          <a:grpSpLocks/>
        </xdr:cNvGrpSpPr>
      </xdr:nvGrpSpPr>
      <xdr:grpSpPr bwMode="auto">
        <a:xfrm>
          <a:off x="687705" y="56561225"/>
          <a:ext cx="706755" cy="654089"/>
          <a:chOff x="0" y="196"/>
          <a:chExt cx="12598" cy="9233"/>
        </a:xfrm>
      </xdr:grpSpPr>
      <xdr:pic>
        <xdr:nvPicPr>
          <xdr:cNvPr id="99" name="Imagen 7" descr="basico">
            <a:extLst>
              <a:ext uri="{FF2B5EF4-FFF2-40B4-BE49-F238E27FC236}">
                <a16:creationId xmlns="" xmlns:a16="http://schemas.microsoft.com/office/drawing/2014/main" id="{D0CD6702-4029-015F-ABB5-9CE14D5749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0" name="5 Imagen" descr="basico">
            <a:extLst>
              <a:ext uri="{FF2B5EF4-FFF2-40B4-BE49-F238E27FC236}">
                <a16:creationId xmlns="" xmlns:a16="http://schemas.microsoft.com/office/drawing/2014/main" id="{71E485EC-D213-B81F-7BB9-AF1D5FE7925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329</xdr:row>
      <xdr:rowOff>86139</xdr:rowOff>
    </xdr:from>
    <xdr:to>
      <xdr:col>6</xdr:col>
      <xdr:colOff>22860</xdr:colOff>
      <xdr:row>332</xdr:row>
      <xdr:rowOff>152400</xdr:rowOff>
    </xdr:to>
    <xdr:grpSp>
      <xdr:nvGrpSpPr>
        <xdr:cNvPr id="101" name="Grupo 3">
          <a:extLst>
            <a:ext uri="{FF2B5EF4-FFF2-40B4-BE49-F238E27FC236}">
              <a16:creationId xmlns="" xmlns:a16="http://schemas.microsoft.com/office/drawing/2014/main" id="{FF515E3D-E7BB-4AA3-990D-F140CA55E2E2}"/>
            </a:ext>
          </a:extLst>
        </xdr:cNvPr>
        <xdr:cNvGrpSpPr>
          <a:grpSpLocks/>
        </xdr:cNvGrpSpPr>
      </xdr:nvGrpSpPr>
      <xdr:grpSpPr bwMode="auto">
        <a:xfrm>
          <a:off x="687705" y="71866539"/>
          <a:ext cx="706755" cy="654090"/>
          <a:chOff x="0" y="196"/>
          <a:chExt cx="12598" cy="9233"/>
        </a:xfrm>
      </xdr:grpSpPr>
      <xdr:pic>
        <xdr:nvPicPr>
          <xdr:cNvPr id="102" name="Imagen 7" descr="basico">
            <a:extLst>
              <a:ext uri="{FF2B5EF4-FFF2-40B4-BE49-F238E27FC236}">
                <a16:creationId xmlns="" xmlns:a16="http://schemas.microsoft.com/office/drawing/2014/main" id="{E4C395E6-5AE8-37DD-E127-AD9C635437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3" name="5 Imagen" descr="basico">
            <a:extLst>
              <a:ext uri="{FF2B5EF4-FFF2-40B4-BE49-F238E27FC236}">
                <a16:creationId xmlns="" xmlns:a16="http://schemas.microsoft.com/office/drawing/2014/main" id="{B56005F9-E560-C90C-F3DF-1D31FABE419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581</xdr:row>
      <xdr:rowOff>86139</xdr:rowOff>
    </xdr:from>
    <xdr:to>
      <xdr:col>6</xdr:col>
      <xdr:colOff>22860</xdr:colOff>
      <xdr:row>584</xdr:row>
      <xdr:rowOff>152400</xdr:rowOff>
    </xdr:to>
    <xdr:grpSp>
      <xdr:nvGrpSpPr>
        <xdr:cNvPr id="104" name="Grupo 3">
          <a:extLst>
            <a:ext uri="{FF2B5EF4-FFF2-40B4-BE49-F238E27FC236}">
              <a16:creationId xmlns="" xmlns:a16="http://schemas.microsoft.com/office/drawing/2014/main" id="{32C4744E-D65B-45A9-A2A5-23A978A2CC4B}"/>
            </a:ext>
          </a:extLst>
        </xdr:cNvPr>
        <xdr:cNvGrpSpPr>
          <a:grpSpLocks/>
        </xdr:cNvGrpSpPr>
      </xdr:nvGrpSpPr>
      <xdr:grpSpPr bwMode="auto">
        <a:xfrm>
          <a:off x="687705" y="123508368"/>
          <a:ext cx="706755" cy="654089"/>
          <a:chOff x="0" y="196"/>
          <a:chExt cx="12598" cy="9233"/>
        </a:xfrm>
      </xdr:grpSpPr>
      <xdr:pic>
        <xdr:nvPicPr>
          <xdr:cNvPr id="105" name="Imagen 7" descr="basico">
            <a:extLst>
              <a:ext uri="{FF2B5EF4-FFF2-40B4-BE49-F238E27FC236}">
                <a16:creationId xmlns="" xmlns:a16="http://schemas.microsoft.com/office/drawing/2014/main" id="{0E464887-6846-4AAF-E9C0-483B0AD01D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6" name="5 Imagen" descr="basico">
            <a:extLst>
              <a:ext uri="{FF2B5EF4-FFF2-40B4-BE49-F238E27FC236}">
                <a16:creationId xmlns="" xmlns:a16="http://schemas.microsoft.com/office/drawing/2014/main" id="{4639FD85-B157-602A-32F1-1D867D71DF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619</xdr:row>
      <xdr:rowOff>86139</xdr:rowOff>
    </xdr:from>
    <xdr:to>
      <xdr:col>6</xdr:col>
      <xdr:colOff>22860</xdr:colOff>
      <xdr:row>622</xdr:row>
      <xdr:rowOff>152400</xdr:rowOff>
    </xdr:to>
    <xdr:grpSp>
      <xdr:nvGrpSpPr>
        <xdr:cNvPr id="108" name="Grupo 3">
          <a:extLst>
            <a:ext uri="{FF2B5EF4-FFF2-40B4-BE49-F238E27FC236}">
              <a16:creationId xmlns="" xmlns:a16="http://schemas.microsoft.com/office/drawing/2014/main" id="{59437C75-4678-45E5-B424-394899E3AF9A}"/>
            </a:ext>
          </a:extLst>
        </xdr:cNvPr>
        <xdr:cNvGrpSpPr>
          <a:grpSpLocks/>
        </xdr:cNvGrpSpPr>
      </xdr:nvGrpSpPr>
      <xdr:grpSpPr bwMode="auto">
        <a:xfrm>
          <a:off x="687705" y="130965082"/>
          <a:ext cx="706755" cy="654089"/>
          <a:chOff x="0" y="196"/>
          <a:chExt cx="12598" cy="9233"/>
        </a:xfrm>
      </xdr:grpSpPr>
      <xdr:pic>
        <xdr:nvPicPr>
          <xdr:cNvPr id="109" name="Imagen 7" descr="basico">
            <a:extLst>
              <a:ext uri="{FF2B5EF4-FFF2-40B4-BE49-F238E27FC236}">
                <a16:creationId xmlns="" xmlns:a16="http://schemas.microsoft.com/office/drawing/2014/main" id="{1D464AE7-788D-24F2-16BF-67A9C333CF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10" name="5 Imagen" descr="basico">
            <a:extLst>
              <a:ext uri="{FF2B5EF4-FFF2-40B4-BE49-F238E27FC236}">
                <a16:creationId xmlns="" xmlns:a16="http://schemas.microsoft.com/office/drawing/2014/main" id="{D7B203B0-8CAF-7A79-649B-F90A2DE8610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640</xdr:row>
      <xdr:rowOff>86139</xdr:rowOff>
    </xdr:from>
    <xdr:to>
      <xdr:col>6</xdr:col>
      <xdr:colOff>22860</xdr:colOff>
      <xdr:row>643</xdr:row>
      <xdr:rowOff>152400</xdr:rowOff>
    </xdr:to>
    <xdr:grpSp>
      <xdr:nvGrpSpPr>
        <xdr:cNvPr id="111" name="Grupo 3">
          <a:extLst>
            <a:ext uri="{FF2B5EF4-FFF2-40B4-BE49-F238E27FC236}">
              <a16:creationId xmlns="" xmlns:a16="http://schemas.microsoft.com/office/drawing/2014/main" id="{6A8213D6-3B15-48BA-B410-15B46BAD5717}"/>
            </a:ext>
          </a:extLst>
        </xdr:cNvPr>
        <xdr:cNvGrpSpPr>
          <a:grpSpLocks/>
        </xdr:cNvGrpSpPr>
      </xdr:nvGrpSpPr>
      <xdr:grpSpPr bwMode="auto">
        <a:xfrm>
          <a:off x="687705" y="135678596"/>
          <a:ext cx="706755" cy="654090"/>
          <a:chOff x="0" y="196"/>
          <a:chExt cx="12598" cy="9233"/>
        </a:xfrm>
      </xdr:grpSpPr>
      <xdr:pic>
        <xdr:nvPicPr>
          <xdr:cNvPr id="112" name="Imagen 7" descr="basico">
            <a:extLst>
              <a:ext uri="{FF2B5EF4-FFF2-40B4-BE49-F238E27FC236}">
                <a16:creationId xmlns="" xmlns:a16="http://schemas.microsoft.com/office/drawing/2014/main" id="{905792E8-46FF-2CEC-8A9E-930F8CB193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13" name="5 Imagen" descr="basico">
            <a:extLst>
              <a:ext uri="{FF2B5EF4-FFF2-40B4-BE49-F238E27FC236}">
                <a16:creationId xmlns="" xmlns:a16="http://schemas.microsoft.com/office/drawing/2014/main" id="{AA7A46D6-4743-771C-3713-BDB56C4E07D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486</xdr:row>
      <xdr:rowOff>86139</xdr:rowOff>
    </xdr:from>
    <xdr:to>
      <xdr:col>6</xdr:col>
      <xdr:colOff>22860</xdr:colOff>
      <xdr:row>489</xdr:row>
      <xdr:rowOff>152400</xdr:rowOff>
    </xdr:to>
    <xdr:grpSp>
      <xdr:nvGrpSpPr>
        <xdr:cNvPr id="121" name="Grupo 3">
          <a:extLst>
            <a:ext uri="{FF2B5EF4-FFF2-40B4-BE49-F238E27FC236}">
              <a16:creationId xmlns="" xmlns:a16="http://schemas.microsoft.com/office/drawing/2014/main" id="{8A6238C9-2096-49A2-92E2-DCCA5192179E}"/>
            </a:ext>
          </a:extLst>
        </xdr:cNvPr>
        <xdr:cNvGrpSpPr>
          <a:grpSpLocks/>
        </xdr:cNvGrpSpPr>
      </xdr:nvGrpSpPr>
      <xdr:grpSpPr bwMode="auto">
        <a:xfrm>
          <a:off x="687705" y="104197110"/>
          <a:ext cx="706755" cy="654090"/>
          <a:chOff x="0" y="196"/>
          <a:chExt cx="12598" cy="9233"/>
        </a:xfrm>
      </xdr:grpSpPr>
      <xdr:pic>
        <xdr:nvPicPr>
          <xdr:cNvPr id="122" name="Imagen 7" descr="basico">
            <a:extLst>
              <a:ext uri="{FF2B5EF4-FFF2-40B4-BE49-F238E27FC236}">
                <a16:creationId xmlns="" xmlns:a16="http://schemas.microsoft.com/office/drawing/2014/main" id="{20555870-EBBB-29EC-4A88-9C32E03A68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23" name="5 Imagen" descr="basico">
            <a:extLst>
              <a:ext uri="{FF2B5EF4-FFF2-40B4-BE49-F238E27FC236}">
                <a16:creationId xmlns="" xmlns:a16="http://schemas.microsoft.com/office/drawing/2014/main" id="{FBB54C45-78D0-B721-2E99-0AC241108A1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273</xdr:row>
      <xdr:rowOff>86139</xdr:rowOff>
    </xdr:from>
    <xdr:to>
      <xdr:col>6</xdr:col>
      <xdr:colOff>22860</xdr:colOff>
      <xdr:row>276</xdr:row>
      <xdr:rowOff>152400</xdr:rowOff>
    </xdr:to>
    <xdr:grpSp>
      <xdr:nvGrpSpPr>
        <xdr:cNvPr id="126" name="Grupo 3">
          <a:extLst>
            <a:ext uri="{FF2B5EF4-FFF2-40B4-BE49-F238E27FC236}">
              <a16:creationId xmlns="" xmlns:a16="http://schemas.microsoft.com/office/drawing/2014/main" id="{447CAEFC-0282-4B07-839C-A5F463EA11C8}"/>
            </a:ext>
          </a:extLst>
        </xdr:cNvPr>
        <xdr:cNvGrpSpPr>
          <a:grpSpLocks/>
        </xdr:cNvGrpSpPr>
      </xdr:nvGrpSpPr>
      <xdr:grpSpPr bwMode="auto">
        <a:xfrm>
          <a:off x="687705" y="60850196"/>
          <a:ext cx="706755" cy="654090"/>
          <a:chOff x="0" y="196"/>
          <a:chExt cx="12598" cy="9233"/>
        </a:xfrm>
      </xdr:grpSpPr>
      <xdr:pic>
        <xdr:nvPicPr>
          <xdr:cNvPr id="127" name="Imagen 7" descr="basico">
            <a:extLst>
              <a:ext uri="{FF2B5EF4-FFF2-40B4-BE49-F238E27FC236}">
                <a16:creationId xmlns="" xmlns:a16="http://schemas.microsoft.com/office/drawing/2014/main" id="{5ACD1F6C-6867-30E2-5B5E-C4210D62EE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28" name="5 Imagen" descr="basico">
            <a:extLst>
              <a:ext uri="{FF2B5EF4-FFF2-40B4-BE49-F238E27FC236}">
                <a16:creationId xmlns="" xmlns:a16="http://schemas.microsoft.com/office/drawing/2014/main" id="{2A7E2D3A-28E1-7C40-B27B-810A059690C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xdr:col>
      <xdr:colOff>145143</xdr:colOff>
      <xdr:row>279</xdr:row>
      <xdr:rowOff>9070</xdr:rowOff>
    </xdr:from>
    <xdr:to>
      <xdr:col>18</xdr:col>
      <xdr:colOff>1056001</xdr:colOff>
      <xdr:row>287</xdr:row>
      <xdr:rowOff>3628</xdr:rowOff>
    </xdr:to>
    <xdr:pic>
      <xdr:nvPicPr>
        <xdr:cNvPr id="132" name="Imagen 131">
          <a:extLst>
            <a:ext uri="{FF2B5EF4-FFF2-40B4-BE49-F238E27FC236}">
              <a16:creationId xmlns="" xmlns:a16="http://schemas.microsoft.com/office/drawing/2014/main" id="{EBBC1EFF-9BE6-B0C9-66A5-F844B5FA4300}"/>
            </a:ext>
          </a:extLst>
        </xdr:cNvPr>
        <xdr:cNvPicPr>
          <a:picLocks noChangeAspect="1"/>
        </xdr:cNvPicPr>
      </xdr:nvPicPr>
      <xdr:blipFill rotWithShape="1">
        <a:blip xmlns:r="http://schemas.openxmlformats.org/officeDocument/2006/relationships" r:embed="rId11">
          <a:extLst>
            <a:ext uri="{28A0092B-C50C-407E-A947-70E740481C1C}">
              <a14:useLocalDpi xmlns:a14="http://schemas.microsoft.com/office/drawing/2010/main" val="0"/>
            </a:ext>
          </a:extLst>
        </a:blip>
        <a:srcRect l="3826" r="4733"/>
        <a:stretch/>
      </xdr:blipFill>
      <xdr:spPr>
        <a:xfrm>
          <a:off x="381000" y="59753499"/>
          <a:ext cx="5092787" cy="1587500"/>
        </a:xfrm>
        <a:prstGeom prst="rect">
          <a:avLst/>
        </a:prstGeom>
      </xdr:spPr>
    </xdr:pic>
    <xdr:clientData/>
  </xdr:twoCellAnchor>
  <xdr:twoCellAnchor editAs="oneCell">
    <xdr:from>
      <xdr:col>3</xdr:col>
      <xdr:colOff>172358</xdr:colOff>
      <xdr:row>55</xdr:row>
      <xdr:rowOff>63501</xdr:rowOff>
    </xdr:from>
    <xdr:to>
      <xdr:col>18</xdr:col>
      <xdr:colOff>716625</xdr:colOff>
      <xdr:row>69</xdr:row>
      <xdr:rowOff>181430</xdr:rowOff>
    </xdr:to>
    <xdr:pic>
      <xdr:nvPicPr>
        <xdr:cNvPr id="115" name="Imagen 114">
          <a:extLst>
            <a:ext uri="{FF2B5EF4-FFF2-40B4-BE49-F238E27FC236}">
              <a16:creationId xmlns="" xmlns:a16="http://schemas.microsoft.com/office/drawing/2014/main" id="{5E70A261-753B-2155-CA3D-DBC8E30E5F24}"/>
            </a:ext>
          </a:extLst>
        </xdr:cNvPr>
        <xdr:cNvPicPr>
          <a:picLocks noChangeAspect="1"/>
        </xdr:cNvPicPr>
      </xdr:nvPicPr>
      <xdr:blipFill>
        <a:blip xmlns:r="http://schemas.openxmlformats.org/officeDocument/2006/relationships" r:embed="rId12"/>
        <a:stretch>
          <a:fillRect/>
        </a:stretch>
      </xdr:blipFill>
      <xdr:spPr>
        <a:xfrm>
          <a:off x="879929" y="13017501"/>
          <a:ext cx="4254482" cy="3066143"/>
        </a:xfrm>
        <a:prstGeom prst="rect">
          <a:avLst/>
        </a:prstGeom>
      </xdr:spPr>
    </xdr:pic>
    <xdr:clientData/>
  </xdr:twoCellAnchor>
  <xdr:twoCellAnchor editAs="oneCell">
    <xdr:from>
      <xdr:col>4</xdr:col>
      <xdr:colOff>0</xdr:colOff>
      <xdr:row>70</xdr:row>
      <xdr:rowOff>190645</xdr:rowOff>
    </xdr:from>
    <xdr:to>
      <xdr:col>18</xdr:col>
      <xdr:colOff>326571</xdr:colOff>
      <xdr:row>78</xdr:row>
      <xdr:rowOff>13239</xdr:rowOff>
    </xdr:to>
    <xdr:pic>
      <xdr:nvPicPr>
        <xdr:cNvPr id="124" name="Imagen 123">
          <a:extLst>
            <a:ext uri="{FF2B5EF4-FFF2-40B4-BE49-F238E27FC236}">
              <a16:creationId xmlns="" xmlns:a16="http://schemas.microsoft.com/office/drawing/2014/main" id="{BCCF6838-29D4-8758-F830-FCC05BF4697E}"/>
            </a:ext>
          </a:extLst>
        </xdr:cNvPr>
        <xdr:cNvPicPr>
          <a:picLocks noChangeAspect="1"/>
        </xdr:cNvPicPr>
      </xdr:nvPicPr>
      <xdr:blipFill>
        <a:blip xmlns:r="http://schemas.openxmlformats.org/officeDocument/2006/relationships" r:embed="rId13"/>
        <a:stretch>
          <a:fillRect/>
        </a:stretch>
      </xdr:blipFill>
      <xdr:spPr>
        <a:xfrm>
          <a:off x="943429" y="16292431"/>
          <a:ext cx="3800928" cy="1419165"/>
        </a:xfrm>
        <a:prstGeom prst="rect">
          <a:avLst/>
        </a:prstGeom>
      </xdr:spPr>
    </xdr:pic>
    <xdr:clientData/>
  </xdr:twoCellAnchor>
  <xdr:twoCellAnchor editAs="oneCell">
    <xdr:from>
      <xdr:col>6</xdr:col>
      <xdr:colOff>87061</xdr:colOff>
      <xdr:row>80</xdr:row>
      <xdr:rowOff>18143</xdr:rowOff>
    </xdr:from>
    <xdr:to>
      <xdr:col>17</xdr:col>
      <xdr:colOff>181430</xdr:colOff>
      <xdr:row>86</xdr:row>
      <xdr:rowOff>1711811</xdr:rowOff>
    </xdr:to>
    <xdr:pic>
      <xdr:nvPicPr>
        <xdr:cNvPr id="129" name="Imagen 128">
          <a:extLst>
            <a:ext uri="{FF2B5EF4-FFF2-40B4-BE49-F238E27FC236}">
              <a16:creationId xmlns="" xmlns:a16="http://schemas.microsoft.com/office/drawing/2014/main" id="{F14DC166-5314-A536-1161-CD222E010EF1}"/>
            </a:ext>
          </a:extLst>
        </xdr:cNvPr>
        <xdr:cNvPicPr>
          <a:picLocks noChangeAspect="1"/>
        </xdr:cNvPicPr>
      </xdr:nvPicPr>
      <xdr:blipFill>
        <a:blip xmlns:r="http://schemas.openxmlformats.org/officeDocument/2006/relationships" r:embed="rId14"/>
        <a:stretch>
          <a:fillRect/>
        </a:stretch>
      </xdr:blipFill>
      <xdr:spPr>
        <a:xfrm>
          <a:off x="1502204" y="18115643"/>
          <a:ext cx="2806726" cy="2891097"/>
        </a:xfrm>
        <a:prstGeom prst="rect">
          <a:avLst/>
        </a:prstGeom>
      </xdr:spPr>
    </xdr:pic>
    <xdr:clientData/>
  </xdr:twoCellAnchor>
  <xdr:twoCellAnchor editAs="oneCell">
    <xdr:from>
      <xdr:col>2</xdr:col>
      <xdr:colOff>226785</xdr:colOff>
      <xdr:row>97</xdr:row>
      <xdr:rowOff>0</xdr:rowOff>
    </xdr:from>
    <xdr:to>
      <xdr:col>18</xdr:col>
      <xdr:colOff>535195</xdr:colOff>
      <xdr:row>112</xdr:row>
      <xdr:rowOff>72571</xdr:rowOff>
    </xdr:to>
    <xdr:pic>
      <xdr:nvPicPr>
        <xdr:cNvPr id="130" name="Imagen 129">
          <a:extLst>
            <a:ext uri="{FF2B5EF4-FFF2-40B4-BE49-F238E27FC236}">
              <a16:creationId xmlns="" xmlns:a16="http://schemas.microsoft.com/office/drawing/2014/main" id="{D006C512-44B7-4A4F-AEFA-8096F927DE2E}"/>
            </a:ext>
          </a:extLst>
        </xdr:cNvPr>
        <xdr:cNvPicPr>
          <a:picLocks noChangeAspect="1"/>
        </xdr:cNvPicPr>
      </xdr:nvPicPr>
      <xdr:blipFill>
        <a:blip xmlns:r="http://schemas.openxmlformats.org/officeDocument/2006/relationships" r:embed="rId12"/>
        <a:stretch>
          <a:fillRect/>
        </a:stretch>
      </xdr:blipFill>
      <xdr:spPr>
        <a:xfrm>
          <a:off x="698499" y="23159357"/>
          <a:ext cx="4254482" cy="3066143"/>
        </a:xfrm>
        <a:prstGeom prst="rect">
          <a:avLst/>
        </a:prstGeom>
      </xdr:spPr>
    </xdr:pic>
    <xdr:clientData/>
  </xdr:twoCellAnchor>
  <xdr:twoCellAnchor editAs="oneCell">
    <xdr:from>
      <xdr:col>3</xdr:col>
      <xdr:colOff>54428</xdr:colOff>
      <xdr:row>113</xdr:row>
      <xdr:rowOff>81787</xdr:rowOff>
    </xdr:from>
    <xdr:to>
      <xdr:col>18</xdr:col>
      <xdr:colOff>145141</xdr:colOff>
      <xdr:row>120</xdr:row>
      <xdr:rowOff>103952</xdr:rowOff>
    </xdr:to>
    <xdr:pic>
      <xdr:nvPicPr>
        <xdr:cNvPr id="131" name="Imagen 130">
          <a:extLst>
            <a:ext uri="{FF2B5EF4-FFF2-40B4-BE49-F238E27FC236}">
              <a16:creationId xmlns="" xmlns:a16="http://schemas.microsoft.com/office/drawing/2014/main" id="{4C338C50-6176-412C-BB24-B9BB327F8F6C}"/>
            </a:ext>
          </a:extLst>
        </xdr:cNvPr>
        <xdr:cNvPicPr>
          <a:picLocks noChangeAspect="1"/>
        </xdr:cNvPicPr>
      </xdr:nvPicPr>
      <xdr:blipFill>
        <a:blip xmlns:r="http://schemas.openxmlformats.org/officeDocument/2006/relationships" r:embed="rId13"/>
        <a:stretch>
          <a:fillRect/>
        </a:stretch>
      </xdr:blipFill>
      <xdr:spPr>
        <a:xfrm>
          <a:off x="761999" y="26434287"/>
          <a:ext cx="3800928" cy="1419165"/>
        </a:xfrm>
        <a:prstGeom prst="rect">
          <a:avLst/>
        </a:prstGeom>
      </xdr:spPr>
    </xdr:pic>
    <xdr:clientData/>
  </xdr:twoCellAnchor>
  <xdr:twoCellAnchor editAs="oneCell">
    <xdr:from>
      <xdr:col>5</xdr:col>
      <xdr:colOff>141488</xdr:colOff>
      <xdr:row>123</xdr:row>
      <xdr:rowOff>108856</xdr:rowOff>
    </xdr:from>
    <xdr:to>
      <xdr:col>17</xdr:col>
      <xdr:colOff>0</xdr:colOff>
      <xdr:row>127</xdr:row>
      <xdr:rowOff>2201667</xdr:rowOff>
    </xdr:to>
    <xdr:pic>
      <xdr:nvPicPr>
        <xdr:cNvPr id="134" name="Imagen 133">
          <a:extLst>
            <a:ext uri="{FF2B5EF4-FFF2-40B4-BE49-F238E27FC236}">
              <a16:creationId xmlns="" xmlns:a16="http://schemas.microsoft.com/office/drawing/2014/main" id="{00A7E0D7-B31E-4331-AADC-F649B52D4325}"/>
            </a:ext>
          </a:extLst>
        </xdr:cNvPr>
        <xdr:cNvPicPr>
          <a:picLocks noChangeAspect="1"/>
        </xdr:cNvPicPr>
      </xdr:nvPicPr>
      <xdr:blipFill>
        <a:blip xmlns:r="http://schemas.openxmlformats.org/officeDocument/2006/relationships" r:embed="rId14"/>
        <a:stretch>
          <a:fillRect/>
        </a:stretch>
      </xdr:blipFill>
      <xdr:spPr>
        <a:xfrm>
          <a:off x="1320774" y="28257499"/>
          <a:ext cx="2806726" cy="2891097"/>
        </a:xfrm>
        <a:prstGeom prst="rect">
          <a:avLst/>
        </a:prstGeom>
      </xdr:spPr>
    </xdr:pic>
    <xdr:clientData/>
  </xdr:twoCellAnchor>
  <xdr:twoCellAnchor editAs="oneCell">
    <xdr:from>
      <xdr:col>2</xdr:col>
      <xdr:colOff>18143</xdr:colOff>
      <xdr:row>162</xdr:row>
      <xdr:rowOff>181428</xdr:rowOff>
    </xdr:from>
    <xdr:to>
      <xdr:col>18</xdr:col>
      <xdr:colOff>656879</xdr:colOff>
      <xdr:row>175</xdr:row>
      <xdr:rowOff>72570</xdr:rowOff>
    </xdr:to>
    <xdr:pic>
      <xdr:nvPicPr>
        <xdr:cNvPr id="137" name="Imagen 136">
          <a:extLst>
            <a:ext uri="{FF2B5EF4-FFF2-40B4-BE49-F238E27FC236}">
              <a16:creationId xmlns="" xmlns:a16="http://schemas.microsoft.com/office/drawing/2014/main" id="{35CBDFFC-6ADA-88C4-7BED-F505DD12D21D}"/>
            </a:ext>
          </a:extLst>
        </xdr:cNvPr>
        <xdr:cNvPicPr>
          <a:picLocks noChangeAspect="1"/>
        </xdr:cNvPicPr>
      </xdr:nvPicPr>
      <xdr:blipFill>
        <a:blip xmlns:r="http://schemas.openxmlformats.org/officeDocument/2006/relationships" r:embed="rId15"/>
        <a:stretch>
          <a:fillRect/>
        </a:stretch>
      </xdr:blipFill>
      <xdr:spPr>
        <a:xfrm>
          <a:off x="489857" y="39106928"/>
          <a:ext cx="4584808" cy="2485571"/>
        </a:xfrm>
        <a:prstGeom prst="rect">
          <a:avLst/>
        </a:prstGeom>
      </xdr:spPr>
    </xdr:pic>
    <xdr:clientData/>
  </xdr:twoCellAnchor>
  <xdr:twoCellAnchor editAs="oneCell">
    <xdr:from>
      <xdr:col>4</xdr:col>
      <xdr:colOff>126999</xdr:colOff>
      <xdr:row>187</xdr:row>
      <xdr:rowOff>146314</xdr:rowOff>
    </xdr:from>
    <xdr:to>
      <xdr:col>15</xdr:col>
      <xdr:colOff>226786</xdr:colOff>
      <xdr:row>201</xdr:row>
      <xdr:rowOff>95416</xdr:rowOff>
    </xdr:to>
    <xdr:pic>
      <xdr:nvPicPr>
        <xdr:cNvPr id="138" name="Imagen 137">
          <a:extLst>
            <a:ext uri="{FF2B5EF4-FFF2-40B4-BE49-F238E27FC236}">
              <a16:creationId xmlns="" xmlns:a16="http://schemas.microsoft.com/office/drawing/2014/main" id="{F8621CB0-F5BE-2CE7-3012-A53451993063}"/>
            </a:ext>
          </a:extLst>
        </xdr:cNvPr>
        <xdr:cNvPicPr>
          <a:picLocks noChangeAspect="1"/>
        </xdr:cNvPicPr>
      </xdr:nvPicPr>
      <xdr:blipFill>
        <a:blip xmlns:r="http://schemas.openxmlformats.org/officeDocument/2006/relationships" r:embed="rId16"/>
        <a:stretch>
          <a:fillRect/>
        </a:stretch>
      </xdr:blipFill>
      <xdr:spPr>
        <a:xfrm>
          <a:off x="1070428" y="44061100"/>
          <a:ext cx="2694215" cy="2743102"/>
        </a:xfrm>
        <a:prstGeom prst="rect">
          <a:avLst/>
        </a:prstGeom>
      </xdr:spPr>
    </xdr:pic>
    <xdr:clientData/>
  </xdr:twoCellAnchor>
  <xdr:twoCellAnchor editAs="oneCell">
    <xdr:from>
      <xdr:col>1</xdr:col>
      <xdr:colOff>63502</xdr:colOff>
      <xdr:row>215</xdr:row>
      <xdr:rowOff>99786</xdr:rowOff>
    </xdr:from>
    <xdr:to>
      <xdr:col>18</xdr:col>
      <xdr:colOff>934357</xdr:colOff>
      <xdr:row>222</xdr:row>
      <xdr:rowOff>70912</xdr:rowOff>
    </xdr:to>
    <xdr:pic>
      <xdr:nvPicPr>
        <xdr:cNvPr id="139" name="Imagen 138">
          <a:extLst>
            <a:ext uri="{FF2B5EF4-FFF2-40B4-BE49-F238E27FC236}">
              <a16:creationId xmlns="" xmlns:a16="http://schemas.microsoft.com/office/drawing/2014/main" id="{0D179F69-B580-474E-DBCA-F37D81481553}"/>
            </a:ext>
          </a:extLst>
        </xdr:cNvPr>
        <xdr:cNvPicPr>
          <a:picLocks noChangeAspect="1"/>
        </xdr:cNvPicPr>
      </xdr:nvPicPr>
      <xdr:blipFill>
        <a:blip xmlns:r="http://schemas.openxmlformats.org/officeDocument/2006/relationships" r:embed="rId17"/>
        <a:stretch>
          <a:fillRect/>
        </a:stretch>
      </xdr:blipFill>
      <xdr:spPr>
        <a:xfrm>
          <a:off x="299359" y="49602572"/>
          <a:ext cx="5052784" cy="1368126"/>
        </a:xfrm>
        <a:prstGeom prst="rect">
          <a:avLst/>
        </a:prstGeom>
      </xdr:spPr>
    </xdr:pic>
    <xdr:clientData/>
  </xdr:twoCellAnchor>
  <xdr:twoCellAnchor editAs="oneCell">
    <xdr:from>
      <xdr:col>2</xdr:col>
      <xdr:colOff>36286</xdr:colOff>
      <xdr:row>235</xdr:row>
      <xdr:rowOff>154214</xdr:rowOff>
    </xdr:from>
    <xdr:to>
      <xdr:col>18</xdr:col>
      <xdr:colOff>686926</xdr:colOff>
      <xdr:row>250</xdr:row>
      <xdr:rowOff>54427</xdr:rowOff>
    </xdr:to>
    <xdr:pic>
      <xdr:nvPicPr>
        <xdr:cNvPr id="141" name="Imagen 140">
          <a:extLst>
            <a:ext uri="{FF2B5EF4-FFF2-40B4-BE49-F238E27FC236}">
              <a16:creationId xmlns="" xmlns:a16="http://schemas.microsoft.com/office/drawing/2014/main" id="{5AB15A3C-000F-6EBA-7C02-5BBA90B64873}"/>
            </a:ext>
          </a:extLst>
        </xdr:cNvPr>
        <xdr:cNvPicPr>
          <a:picLocks noChangeAspect="1"/>
        </xdr:cNvPicPr>
      </xdr:nvPicPr>
      <xdr:blipFill>
        <a:blip xmlns:r="http://schemas.openxmlformats.org/officeDocument/2006/relationships" r:embed="rId18"/>
        <a:stretch>
          <a:fillRect/>
        </a:stretch>
      </xdr:blipFill>
      <xdr:spPr>
        <a:xfrm>
          <a:off x="508000" y="53648428"/>
          <a:ext cx="4596712" cy="2893785"/>
        </a:xfrm>
        <a:prstGeom prst="rect">
          <a:avLst/>
        </a:prstGeom>
      </xdr:spPr>
    </xdr:pic>
    <xdr:clientData/>
  </xdr:twoCellAnchor>
  <xdr:twoCellAnchor editAs="oneCell">
    <xdr:from>
      <xdr:col>5</xdr:col>
      <xdr:colOff>63499</xdr:colOff>
      <xdr:row>260</xdr:row>
      <xdr:rowOff>23865</xdr:rowOff>
    </xdr:from>
    <xdr:to>
      <xdr:col>16</xdr:col>
      <xdr:colOff>155685</xdr:colOff>
      <xdr:row>267</xdr:row>
      <xdr:rowOff>861785</xdr:rowOff>
    </xdr:to>
    <xdr:pic>
      <xdr:nvPicPr>
        <xdr:cNvPr id="143" name="Imagen 142">
          <a:extLst>
            <a:ext uri="{FF2B5EF4-FFF2-40B4-BE49-F238E27FC236}">
              <a16:creationId xmlns="" xmlns:a16="http://schemas.microsoft.com/office/drawing/2014/main" id="{5928C78D-C36E-C79F-3840-A27EBF0C2F32}"/>
            </a:ext>
          </a:extLst>
        </xdr:cNvPr>
        <xdr:cNvPicPr>
          <a:picLocks noChangeAspect="1"/>
        </xdr:cNvPicPr>
      </xdr:nvPicPr>
      <xdr:blipFill>
        <a:blip xmlns:r="http://schemas.openxmlformats.org/officeDocument/2006/relationships" r:embed="rId19"/>
        <a:stretch>
          <a:fillRect/>
        </a:stretch>
      </xdr:blipFill>
      <xdr:spPr>
        <a:xfrm>
          <a:off x="1242785" y="58371294"/>
          <a:ext cx="2731971" cy="2234920"/>
        </a:xfrm>
        <a:prstGeom prst="rect">
          <a:avLst/>
        </a:prstGeom>
      </xdr:spPr>
    </xdr:pic>
    <xdr:clientData/>
  </xdr:twoCellAnchor>
  <xdr:twoCellAnchor editAs="oneCell">
    <xdr:from>
      <xdr:col>5</xdr:col>
      <xdr:colOff>36284</xdr:colOff>
      <xdr:row>334</xdr:row>
      <xdr:rowOff>136071</xdr:rowOff>
    </xdr:from>
    <xdr:to>
      <xdr:col>15</xdr:col>
      <xdr:colOff>199572</xdr:colOff>
      <xdr:row>347</xdr:row>
      <xdr:rowOff>152730</xdr:rowOff>
    </xdr:to>
    <xdr:pic>
      <xdr:nvPicPr>
        <xdr:cNvPr id="144" name="Imagen 143">
          <a:extLst>
            <a:ext uri="{FF2B5EF4-FFF2-40B4-BE49-F238E27FC236}">
              <a16:creationId xmlns="" xmlns:a16="http://schemas.microsoft.com/office/drawing/2014/main" id="{94A4D43D-E3BD-7D07-33AD-9D4D006B3751}"/>
            </a:ext>
          </a:extLst>
        </xdr:cNvPr>
        <xdr:cNvPicPr>
          <a:picLocks noChangeAspect="1"/>
        </xdr:cNvPicPr>
      </xdr:nvPicPr>
      <xdr:blipFill>
        <a:blip xmlns:r="http://schemas.openxmlformats.org/officeDocument/2006/relationships" r:embed="rId20"/>
        <a:stretch>
          <a:fillRect/>
        </a:stretch>
      </xdr:blipFill>
      <xdr:spPr>
        <a:xfrm>
          <a:off x="1215570" y="66439142"/>
          <a:ext cx="2521859" cy="2611087"/>
        </a:xfrm>
        <a:prstGeom prst="rect">
          <a:avLst/>
        </a:prstGeom>
      </xdr:spPr>
    </xdr:pic>
    <xdr:clientData/>
  </xdr:twoCellAnchor>
  <xdr:twoCellAnchor editAs="oneCell">
    <xdr:from>
      <xdr:col>5</xdr:col>
      <xdr:colOff>127001</xdr:colOff>
      <xdr:row>348</xdr:row>
      <xdr:rowOff>18143</xdr:rowOff>
    </xdr:from>
    <xdr:to>
      <xdr:col>14</xdr:col>
      <xdr:colOff>163287</xdr:colOff>
      <xdr:row>360</xdr:row>
      <xdr:rowOff>42404</xdr:rowOff>
    </xdr:to>
    <xdr:pic>
      <xdr:nvPicPr>
        <xdr:cNvPr id="145" name="Imagen 144">
          <a:extLst>
            <a:ext uri="{FF2B5EF4-FFF2-40B4-BE49-F238E27FC236}">
              <a16:creationId xmlns="" xmlns:a16="http://schemas.microsoft.com/office/drawing/2014/main" id="{97C73CCE-B28B-24D0-3DBC-759F81E13F4B}"/>
            </a:ext>
          </a:extLst>
        </xdr:cNvPr>
        <xdr:cNvPicPr>
          <a:picLocks noChangeAspect="1"/>
        </xdr:cNvPicPr>
      </xdr:nvPicPr>
      <xdr:blipFill>
        <a:blip xmlns:r="http://schemas.openxmlformats.org/officeDocument/2006/relationships" r:embed="rId21"/>
        <a:stretch>
          <a:fillRect/>
        </a:stretch>
      </xdr:blipFill>
      <xdr:spPr>
        <a:xfrm>
          <a:off x="1306287" y="69115214"/>
          <a:ext cx="2159000" cy="2419120"/>
        </a:xfrm>
        <a:prstGeom prst="rect">
          <a:avLst/>
        </a:prstGeom>
      </xdr:spPr>
    </xdr:pic>
    <xdr:clientData/>
  </xdr:twoCellAnchor>
  <xdr:twoCellAnchor editAs="oneCell">
    <xdr:from>
      <xdr:col>1</xdr:col>
      <xdr:colOff>190501</xdr:colOff>
      <xdr:row>361</xdr:row>
      <xdr:rowOff>136071</xdr:rowOff>
    </xdr:from>
    <xdr:to>
      <xdr:col>18</xdr:col>
      <xdr:colOff>943429</xdr:colOff>
      <xdr:row>368</xdr:row>
      <xdr:rowOff>107354</xdr:rowOff>
    </xdr:to>
    <xdr:pic>
      <xdr:nvPicPr>
        <xdr:cNvPr id="146" name="Imagen 145">
          <a:extLst>
            <a:ext uri="{FF2B5EF4-FFF2-40B4-BE49-F238E27FC236}">
              <a16:creationId xmlns="" xmlns:a16="http://schemas.microsoft.com/office/drawing/2014/main" id="{C4175D57-E5F3-7E74-7FCE-17A6BA2BA2DD}"/>
            </a:ext>
          </a:extLst>
        </xdr:cNvPr>
        <xdr:cNvPicPr>
          <a:picLocks noChangeAspect="1"/>
        </xdr:cNvPicPr>
      </xdr:nvPicPr>
      <xdr:blipFill>
        <a:blip xmlns:r="http://schemas.openxmlformats.org/officeDocument/2006/relationships" r:embed="rId22"/>
        <a:stretch>
          <a:fillRect/>
        </a:stretch>
      </xdr:blipFill>
      <xdr:spPr>
        <a:xfrm>
          <a:off x="426358" y="71827571"/>
          <a:ext cx="4934857" cy="1368283"/>
        </a:xfrm>
        <a:prstGeom prst="rect">
          <a:avLst/>
        </a:prstGeom>
      </xdr:spPr>
    </xdr:pic>
    <xdr:clientData/>
  </xdr:twoCellAnchor>
  <xdr:twoCellAnchor editAs="oneCell">
    <xdr:from>
      <xdr:col>2</xdr:col>
      <xdr:colOff>217715</xdr:colOff>
      <xdr:row>369</xdr:row>
      <xdr:rowOff>108859</xdr:rowOff>
    </xdr:from>
    <xdr:to>
      <xdr:col>18</xdr:col>
      <xdr:colOff>408214</xdr:colOff>
      <xdr:row>380</xdr:row>
      <xdr:rowOff>144532</xdr:rowOff>
    </xdr:to>
    <xdr:pic>
      <xdr:nvPicPr>
        <xdr:cNvPr id="147" name="Imagen 146">
          <a:extLst>
            <a:ext uri="{FF2B5EF4-FFF2-40B4-BE49-F238E27FC236}">
              <a16:creationId xmlns="" xmlns:a16="http://schemas.microsoft.com/office/drawing/2014/main" id="{79936987-CB73-D836-C7C9-4D82D6D74F02}"/>
            </a:ext>
          </a:extLst>
        </xdr:cNvPr>
        <xdr:cNvPicPr>
          <a:picLocks noChangeAspect="1"/>
        </xdr:cNvPicPr>
      </xdr:nvPicPr>
      <xdr:blipFill>
        <a:blip xmlns:r="http://schemas.openxmlformats.org/officeDocument/2006/relationships" r:embed="rId23"/>
        <a:stretch>
          <a:fillRect/>
        </a:stretch>
      </xdr:blipFill>
      <xdr:spPr>
        <a:xfrm>
          <a:off x="689429" y="73396930"/>
          <a:ext cx="4136571" cy="2230960"/>
        </a:xfrm>
        <a:prstGeom prst="rect">
          <a:avLst/>
        </a:prstGeom>
      </xdr:spPr>
    </xdr:pic>
    <xdr:clientData/>
  </xdr:twoCellAnchor>
  <xdr:twoCellAnchor editAs="oneCell">
    <xdr:from>
      <xdr:col>1</xdr:col>
      <xdr:colOff>108857</xdr:colOff>
      <xdr:row>447</xdr:row>
      <xdr:rowOff>1</xdr:rowOff>
    </xdr:from>
    <xdr:to>
      <xdr:col>18</xdr:col>
      <xdr:colOff>1061357</xdr:colOff>
      <xdr:row>453</xdr:row>
      <xdr:rowOff>13523</xdr:rowOff>
    </xdr:to>
    <xdr:pic>
      <xdr:nvPicPr>
        <xdr:cNvPr id="148" name="Imagen 147">
          <a:extLst>
            <a:ext uri="{FF2B5EF4-FFF2-40B4-BE49-F238E27FC236}">
              <a16:creationId xmlns="" xmlns:a16="http://schemas.microsoft.com/office/drawing/2014/main" id="{C4175F12-8D04-9DC4-4F3E-DE6AC4551968}"/>
            </a:ext>
          </a:extLst>
        </xdr:cNvPr>
        <xdr:cNvPicPr>
          <a:picLocks noChangeAspect="1"/>
        </xdr:cNvPicPr>
      </xdr:nvPicPr>
      <xdr:blipFill>
        <a:blip xmlns:r="http://schemas.openxmlformats.org/officeDocument/2006/relationships" r:embed="rId24"/>
        <a:stretch>
          <a:fillRect/>
        </a:stretch>
      </xdr:blipFill>
      <xdr:spPr>
        <a:xfrm>
          <a:off x="344714" y="88854644"/>
          <a:ext cx="5134429" cy="1210950"/>
        </a:xfrm>
        <a:prstGeom prst="rect">
          <a:avLst/>
        </a:prstGeom>
      </xdr:spPr>
    </xdr:pic>
    <xdr:clientData/>
  </xdr:twoCellAnchor>
  <xdr:twoCellAnchor editAs="oneCell">
    <xdr:from>
      <xdr:col>2</xdr:col>
      <xdr:colOff>226785</xdr:colOff>
      <xdr:row>453</xdr:row>
      <xdr:rowOff>127000</xdr:rowOff>
    </xdr:from>
    <xdr:to>
      <xdr:col>18</xdr:col>
      <xdr:colOff>448961</xdr:colOff>
      <xdr:row>468</xdr:row>
      <xdr:rowOff>18141</xdr:rowOff>
    </xdr:to>
    <xdr:pic>
      <xdr:nvPicPr>
        <xdr:cNvPr id="150" name="Imagen 149">
          <a:extLst>
            <a:ext uri="{FF2B5EF4-FFF2-40B4-BE49-F238E27FC236}">
              <a16:creationId xmlns="" xmlns:a16="http://schemas.microsoft.com/office/drawing/2014/main" id="{AF480661-5007-EBD7-FB6C-430BA38D7B26}"/>
            </a:ext>
          </a:extLst>
        </xdr:cNvPr>
        <xdr:cNvPicPr>
          <a:picLocks noChangeAspect="1"/>
        </xdr:cNvPicPr>
      </xdr:nvPicPr>
      <xdr:blipFill>
        <a:blip xmlns:r="http://schemas.openxmlformats.org/officeDocument/2006/relationships" r:embed="rId25"/>
        <a:stretch>
          <a:fillRect/>
        </a:stretch>
      </xdr:blipFill>
      <xdr:spPr>
        <a:xfrm>
          <a:off x="698499" y="90179071"/>
          <a:ext cx="4168248" cy="2884713"/>
        </a:xfrm>
        <a:prstGeom prst="rect">
          <a:avLst/>
        </a:prstGeom>
      </xdr:spPr>
    </xdr:pic>
    <xdr:clientData/>
  </xdr:twoCellAnchor>
  <xdr:twoCellAnchor editAs="oneCell">
    <xdr:from>
      <xdr:col>4</xdr:col>
      <xdr:colOff>234043</xdr:colOff>
      <xdr:row>491</xdr:row>
      <xdr:rowOff>130629</xdr:rowOff>
    </xdr:from>
    <xdr:to>
      <xdr:col>18</xdr:col>
      <xdr:colOff>734785</xdr:colOff>
      <xdr:row>499</xdr:row>
      <xdr:rowOff>22597</xdr:rowOff>
    </xdr:to>
    <xdr:pic>
      <xdr:nvPicPr>
        <xdr:cNvPr id="151" name="Imagen 150">
          <a:extLst>
            <a:ext uri="{FF2B5EF4-FFF2-40B4-BE49-F238E27FC236}">
              <a16:creationId xmlns="" xmlns:a16="http://schemas.microsoft.com/office/drawing/2014/main" id="{AB9EA971-CF39-DDBE-D4FD-4CA37F3669CC}"/>
            </a:ext>
          </a:extLst>
        </xdr:cNvPr>
        <xdr:cNvPicPr>
          <a:picLocks noChangeAspect="1"/>
        </xdr:cNvPicPr>
      </xdr:nvPicPr>
      <xdr:blipFill>
        <a:blip xmlns:r="http://schemas.openxmlformats.org/officeDocument/2006/relationships" r:embed="rId26"/>
        <a:stretch>
          <a:fillRect/>
        </a:stretch>
      </xdr:blipFill>
      <xdr:spPr>
        <a:xfrm>
          <a:off x="1177472" y="97766415"/>
          <a:ext cx="3975099" cy="2150753"/>
        </a:xfrm>
        <a:prstGeom prst="rect">
          <a:avLst/>
        </a:prstGeom>
      </xdr:spPr>
    </xdr:pic>
    <xdr:clientData/>
  </xdr:twoCellAnchor>
  <xdr:twoCellAnchor editAs="oneCell">
    <xdr:from>
      <xdr:col>4</xdr:col>
      <xdr:colOff>181429</xdr:colOff>
      <xdr:row>499</xdr:row>
      <xdr:rowOff>154214</xdr:rowOff>
    </xdr:from>
    <xdr:to>
      <xdr:col>18</xdr:col>
      <xdr:colOff>417286</xdr:colOff>
      <xdr:row>511</xdr:row>
      <xdr:rowOff>173813</xdr:rowOff>
    </xdr:to>
    <xdr:pic>
      <xdr:nvPicPr>
        <xdr:cNvPr id="152" name="Imagen 151">
          <a:extLst>
            <a:ext uri="{FF2B5EF4-FFF2-40B4-BE49-F238E27FC236}">
              <a16:creationId xmlns="" xmlns:a16="http://schemas.microsoft.com/office/drawing/2014/main" id="{2E5153C5-9E5D-3C0E-C38A-964A16EA8C24}"/>
            </a:ext>
          </a:extLst>
        </xdr:cNvPr>
        <xdr:cNvPicPr>
          <a:picLocks noChangeAspect="1"/>
        </xdr:cNvPicPr>
      </xdr:nvPicPr>
      <xdr:blipFill>
        <a:blip xmlns:r="http://schemas.openxmlformats.org/officeDocument/2006/relationships" r:embed="rId27"/>
        <a:stretch>
          <a:fillRect/>
        </a:stretch>
      </xdr:blipFill>
      <xdr:spPr>
        <a:xfrm>
          <a:off x="1124858" y="100048785"/>
          <a:ext cx="3710214" cy="2414456"/>
        </a:xfrm>
        <a:prstGeom prst="rect">
          <a:avLst/>
        </a:prstGeom>
      </xdr:spPr>
    </xdr:pic>
    <xdr:clientData/>
  </xdr:twoCellAnchor>
  <xdr:twoCellAnchor editAs="oneCell">
    <xdr:from>
      <xdr:col>2</xdr:col>
      <xdr:colOff>181429</xdr:colOff>
      <xdr:row>522</xdr:row>
      <xdr:rowOff>163286</xdr:rowOff>
    </xdr:from>
    <xdr:to>
      <xdr:col>18</xdr:col>
      <xdr:colOff>403605</xdr:colOff>
      <xdr:row>537</xdr:row>
      <xdr:rowOff>54427</xdr:rowOff>
    </xdr:to>
    <xdr:pic>
      <xdr:nvPicPr>
        <xdr:cNvPr id="153" name="Imagen 152">
          <a:extLst>
            <a:ext uri="{FF2B5EF4-FFF2-40B4-BE49-F238E27FC236}">
              <a16:creationId xmlns="" xmlns:a16="http://schemas.microsoft.com/office/drawing/2014/main" id="{1978D68F-B5C9-46A0-8697-0D08CDC46364}"/>
            </a:ext>
          </a:extLst>
        </xdr:cNvPr>
        <xdr:cNvPicPr>
          <a:picLocks noChangeAspect="1"/>
        </xdr:cNvPicPr>
      </xdr:nvPicPr>
      <xdr:blipFill>
        <a:blip xmlns:r="http://schemas.openxmlformats.org/officeDocument/2006/relationships" r:embed="rId25"/>
        <a:stretch>
          <a:fillRect/>
        </a:stretch>
      </xdr:blipFill>
      <xdr:spPr>
        <a:xfrm>
          <a:off x="653143" y="104648000"/>
          <a:ext cx="4168248" cy="2884713"/>
        </a:xfrm>
        <a:prstGeom prst="rect">
          <a:avLst/>
        </a:prstGeom>
      </xdr:spPr>
    </xdr:pic>
    <xdr:clientData/>
  </xdr:twoCellAnchor>
  <xdr:twoCellAnchor editAs="oneCell">
    <xdr:from>
      <xdr:col>4</xdr:col>
      <xdr:colOff>226785</xdr:colOff>
      <xdr:row>548</xdr:row>
      <xdr:rowOff>99785</xdr:rowOff>
    </xdr:from>
    <xdr:to>
      <xdr:col>17</xdr:col>
      <xdr:colOff>63500</xdr:colOff>
      <xdr:row>572</xdr:row>
      <xdr:rowOff>2094</xdr:rowOff>
    </xdr:to>
    <xdr:pic>
      <xdr:nvPicPr>
        <xdr:cNvPr id="155" name="Imagen 154">
          <a:extLst>
            <a:ext uri="{FF2B5EF4-FFF2-40B4-BE49-F238E27FC236}">
              <a16:creationId xmlns="" xmlns:a16="http://schemas.microsoft.com/office/drawing/2014/main" id="{A72E5084-9C58-7BF5-3CE0-7D9AFEA3B94F}"/>
            </a:ext>
          </a:extLst>
        </xdr:cNvPr>
        <xdr:cNvPicPr>
          <a:picLocks noChangeAspect="1"/>
        </xdr:cNvPicPr>
      </xdr:nvPicPr>
      <xdr:blipFill>
        <a:blip xmlns:r="http://schemas.openxmlformats.org/officeDocument/2006/relationships" r:embed="rId28"/>
        <a:stretch>
          <a:fillRect/>
        </a:stretch>
      </xdr:blipFill>
      <xdr:spPr>
        <a:xfrm>
          <a:off x="1170214" y="109773356"/>
          <a:ext cx="3020786" cy="4692025"/>
        </a:xfrm>
        <a:prstGeom prst="rect">
          <a:avLst/>
        </a:prstGeom>
      </xdr:spPr>
    </xdr:pic>
    <xdr:clientData/>
  </xdr:twoCellAnchor>
  <xdr:twoCellAnchor editAs="oneCell">
    <xdr:from>
      <xdr:col>4</xdr:col>
      <xdr:colOff>190500</xdr:colOff>
      <xdr:row>587</xdr:row>
      <xdr:rowOff>0</xdr:rowOff>
    </xdr:from>
    <xdr:to>
      <xdr:col>17</xdr:col>
      <xdr:colOff>113470</xdr:colOff>
      <xdr:row>611</xdr:row>
      <xdr:rowOff>36287</xdr:rowOff>
    </xdr:to>
    <xdr:pic>
      <xdr:nvPicPr>
        <xdr:cNvPr id="156" name="Imagen 155">
          <a:extLst>
            <a:ext uri="{FF2B5EF4-FFF2-40B4-BE49-F238E27FC236}">
              <a16:creationId xmlns="" xmlns:a16="http://schemas.microsoft.com/office/drawing/2014/main" id="{06C7D730-0C29-490C-B31B-A8C5EE380AF1}"/>
            </a:ext>
          </a:extLst>
        </xdr:cNvPr>
        <xdr:cNvPicPr>
          <a:picLocks noChangeAspect="1"/>
        </xdr:cNvPicPr>
      </xdr:nvPicPr>
      <xdr:blipFill>
        <a:blip xmlns:r="http://schemas.openxmlformats.org/officeDocument/2006/relationships" r:embed="rId28"/>
        <a:stretch>
          <a:fillRect/>
        </a:stretch>
      </xdr:blipFill>
      <xdr:spPr>
        <a:xfrm>
          <a:off x="1133929" y="117456857"/>
          <a:ext cx="3107041" cy="4826000"/>
        </a:xfrm>
        <a:prstGeom prst="rect">
          <a:avLst/>
        </a:prstGeom>
      </xdr:spPr>
    </xdr:pic>
    <xdr:clientData/>
  </xdr:twoCellAnchor>
  <xdr:twoCellAnchor editAs="oneCell">
    <xdr:from>
      <xdr:col>1</xdr:col>
      <xdr:colOff>108858</xdr:colOff>
      <xdr:row>626</xdr:row>
      <xdr:rowOff>163286</xdr:rowOff>
    </xdr:from>
    <xdr:to>
      <xdr:col>18</xdr:col>
      <xdr:colOff>992341</xdr:colOff>
      <xdr:row>635</xdr:row>
      <xdr:rowOff>54428</xdr:rowOff>
    </xdr:to>
    <xdr:pic>
      <xdr:nvPicPr>
        <xdr:cNvPr id="157" name="Imagen 156">
          <a:extLst>
            <a:ext uri="{FF2B5EF4-FFF2-40B4-BE49-F238E27FC236}">
              <a16:creationId xmlns="" xmlns:a16="http://schemas.microsoft.com/office/drawing/2014/main" id="{09E51D62-47EF-40E0-A660-10F67CC83651}"/>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44715" y="125403429"/>
          <a:ext cx="5065412" cy="1687284"/>
        </a:xfrm>
        <a:prstGeom prst="rect">
          <a:avLst/>
        </a:prstGeom>
      </xdr:spPr>
    </xdr:pic>
    <xdr:clientData/>
  </xdr:twoCellAnchor>
  <xdr:twoCellAnchor editAs="oneCell">
    <xdr:from>
      <xdr:col>6</xdr:col>
      <xdr:colOff>90714</xdr:colOff>
      <xdr:row>645</xdr:row>
      <xdr:rowOff>172357</xdr:rowOff>
    </xdr:from>
    <xdr:to>
      <xdr:col>18</xdr:col>
      <xdr:colOff>36285</xdr:colOff>
      <xdr:row>664</xdr:row>
      <xdr:rowOff>161474</xdr:rowOff>
    </xdr:to>
    <xdr:pic>
      <xdr:nvPicPr>
        <xdr:cNvPr id="158" name="Imagen 157">
          <a:extLst>
            <a:ext uri="{FF2B5EF4-FFF2-40B4-BE49-F238E27FC236}">
              <a16:creationId xmlns="" xmlns:a16="http://schemas.microsoft.com/office/drawing/2014/main" id="{AD2B591B-4C0A-421C-B83B-4A130D947A33}"/>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1505857" y="129794000"/>
          <a:ext cx="2948214" cy="4189189"/>
        </a:xfrm>
        <a:prstGeom prst="rect">
          <a:avLst/>
        </a:prstGeom>
      </xdr:spPr>
    </xdr:pic>
    <xdr:clientData/>
  </xdr:twoCellAnchor>
  <xdr:twoCellAnchor editAs="oneCell">
    <xdr:from>
      <xdr:col>5</xdr:col>
      <xdr:colOff>190498</xdr:colOff>
      <xdr:row>676</xdr:row>
      <xdr:rowOff>136072</xdr:rowOff>
    </xdr:from>
    <xdr:to>
      <xdr:col>18</xdr:col>
      <xdr:colOff>126999</xdr:colOff>
      <xdr:row>692</xdr:row>
      <xdr:rowOff>111796</xdr:rowOff>
    </xdr:to>
    <xdr:pic>
      <xdr:nvPicPr>
        <xdr:cNvPr id="159" name="Imagen 158">
          <a:extLst>
            <a:ext uri="{FF2B5EF4-FFF2-40B4-BE49-F238E27FC236}">
              <a16:creationId xmlns="" xmlns:a16="http://schemas.microsoft.com/office/drawing/2014/main" id="{CE06E86F-9289-43D6-899D-EC8A21406E4E}"/>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1369784" y="136352643"/>
          <a:ext cx="3175001" cy="4511438"/>
        </a:xfrm>
        <a:prstGeom prst="rect">
          <a:avLst/>
        </a:prstGeom>
      </xdr:spPr>
    </xdr:pic>
    <xdr:clientData/>
  </xdr:twoCellAnchor>
  <xdr:twoCellAnchor editAs="oneCell">
    <xdr:from>
      <xdr:col>1</xdr:col>
      <xdr:colOff>117929</xdr:colOff>
      <xdr:row>705</xdr:row>
      <xdr:rowOff>18143</xdr:rowOff>
    </xdr:from>
    <xdr:to>
      <xdr:col>18</xdr:col>
      <xdr:colOff>1016001</xdr:colOff>
      <xdr:row>712</xdr:row>
      <xdr:rowOff>1066702</xdr:rowOff>
    </xdr:to>
    <xdr:pic>
      <xdr:nvPicPr>
        <xdr:cNvPr id="160" name="Imagen 159">
          <a:extLst>
            <a:ext uri="{FF2B5EF4-FFF2-40B4-BE49-F238E27FC236}">
              <a16:creationId xmlns="" xmlns:a16="http://schemas.microsoft.com/office/drawing/2014/main" id="{1FD125E8-28D8-40BB-AE8E-131A64652F22}"/>
            </a:ext>
          </a:extLst>
        </xdr:cNvPr>
        <xdr:cNvPicPr>
          <a:picLocks noChangeAspect="1"/>
        </xdr:cNvPicPr>
      </xdr:nvPicPr>
      <xdr:blipFill rotWithShape="1">
        <a:blip xmlns:r="http://schemas.openxmlformats.org/officeDocument/2006/relationships" r:embed="rId31">
          <a:extLst>
            <a:ext uri="{28A0092B-C50C-407E-A947-70E740481C1C}">
              <a14:useLocalDpi xmlns:a14="http://schemas.microsoft.com/office/drawing/2010/main" val="0"/>
            </a:ext>
          </a:extLst>
        </a:blip>
        <a:srcRect l="4434" t="89" r="16747" b="56135"/>
        <a:stretch/>
      </xdr:blipFill>
      <xdr:spPr>
        <a:xfrm>
          <a:off x="353786" y="143491857"/>
          <a:ext cx="5080001" cy="2445559"/>
        </a:xfrm>
        <a:prstGeom prst="rect">
          <a:avLst/>
        </a:prstGeom>
      </xdr:spPr>
    </xdr:pic>
    <xdr:clientData/>
  </xdr:twoCellAnchor>
  <xdr:twoCellAnchor editAs="oneCell">
    <xdr:from>
      <xdr:col>1</xdr:col>
      <xdr:colOff>90714</xdr:colOff>
      <xdr:row>726</xdr:row>
      <xdr:rowOff>9072</xdr:rowOff>
    </xdr:from>
    <xdr:to>
      <xdr:col>18</xdr:col>
      <xdr:colOff>1037309</xdr:colOff>
      <xdr:row>731</xdr:row>
      <xdr:rowOff>390072</xdr:rowOff>
    </xdr:to>
    <xdr:pic>
      <xdr:nvPicPr>
        <xdr:cNvPr id="161" name="Imagen 160">
          <a:extLst>
            <a:ext uri="{FF2B5EF4-FFF2-40B4-BE49-F238E27FC236}">
              <a16:creationId xmlns="" xmlns:a16="http://schemas.microsoft.com/office/drawing/2014/main" id="{F2581BF0-F4E9-40EE-AE76-BEF02A637E56}"/>
            </a:ext>
          </a:extLst>
        </xdr:cNvPr>
        <xdr:cNvPicPr>
          <a:picLocks noChangeAspect="1"/>
        </xdr:cNvPicPr>
      </xdr:nvPicPr>
      <xdr:blipFill rotWithShape="1">
        <a:blip xmlns:r="http://schemas.openxmlformats.org/officeDocument/2006/relationships" r:embed="rId31">
          <a:extLst>
            <a:ext uri="{28A0092B-C50C-407E-A947-70E740481C1C}">
              <a14:useLocalDpi xmlns:a14="http://schemas.microsoft.com/office/drawing/2010/main" val="0"/>
            </a:ext>
          </a:extLst>
        </a:blip>
        <a:srcRect l="4280" t="49203" r="8518" b="5064"/>
        <a:stretch/>
      </xdr:blipFill>
      <xdr:spPr>
        <a:xfrm>
          <a:off x="326571" y="149497143"/>
          <a:ext cx="5128524" cy="2331358"/>
        </a:xfrm>
        <a:prstGeom prst="rect">
          <a:avLst/>
        </a:prstGeom>
      </xdr:spPr>
    </xdr:pic>
    <xdr:clientData/>
  </xdr:twoCellAnchor>
  <xdr:twoCellAnchor editAs="oneCell">
    <xdr:from>
      <xdr:col>2</xdr:col>
      <xdr:colOff>141516</xdr:colOff>
      <xdr:row>37</xdr:row>
      <xdr:rowOff>76203</xdr:rowOff>
    </xdr:from>
    <xdr:to>
      <xdr:col>18</xdr:col>
      <xdr:colOff>908955</xdr:colOff>
      <xdr:row>43</xdr:row>
      <xdr:rowOff>283029</xdr:rowOff>
    </xdr:to>
    <xdr:pic>
      <xdr:nvPicPr>
        <xdr:cNvPr id="54" name="Imagen 53">
          <a:extLst>
            <a:ext uri="{FF2B5EF4-FFF2-40B4-BE49-F238E27FC236}">
              <a16:creationId xmlns="" xmlns:a16="http://schemas.microsoft.com/office/drawing/2014/main" id="{0784F700-E6A9-7943-A761-10F3AAE5422E}"/>
            </a:ext>
          </a:extLst>
        </xdr:cNvPr>
        <xdr:cNvPicPr>
          <a:picLocks noChangeAspect="1"/>
        </xdr:cNvPicPr>
      </xdr:nvPicPr>
      <xdr:blipFill>
        <a:blip xmlns:r="http://schemas.openxmlformats.org/officeDocument/2006/relationships" r:embed="rId32"/>
        <a:stretch>
          <a:fillRect/>
        </a:stretch>
      </xdr:blipFill>
      <xdr:spPr>
        <a:xfrm>
          <a:off x="598716" y="6858003"/>
          <a:ext cx="4599210" cy="2547255"/>
        </a:xfrm>
        <a:prstGeom prst="rect">
          <a:avLst/>
        </a:prstGeom>
      </xdr:spPr>
    </xdr:pic>
    <xdr:clientData/>
  </xdr:twoCellAnchor>
  <xdr:twoCellAnchor editAs="oneCell">
    <xdr:from>
      <xdr:col>2</xdr:col>
      <xdr:colOff>119743</xdr:colOff>
      <xdr:row>138</xdr:row>
      <xdr:rowOff>76199</xdr:rowOff>
    </xdr:from>
    <xdr:to>
      <xdr:col>18</xdr:col>
      <xdr:colOff>887182</xdr:colOff>
      <xdr:row>151</xdr:row>
      <xdr:rowOff>76197</xdr:rowOff>
    </xdr:to>
    <xdr:pic>
      <xdr:nvPicPr>
        <xdr:cNvPr id="55" name="Imagen 54">
          <a:extLst>
            <a:ext uri="{FF2B5EF4-FFF2-40B4-BE49-F238E27FC236}">
              <a16:creationId xmlns="" xmlns:a16="http://schemas.microsoft.com/office/drawing/2014/main" id="{05044D1C-51A1-4C27-8953-41065ACA90A0}"/>
            </a:ext>
          </a:extLst>
        </xdr:cNvPr>
        <xdr:cNvPicPr>
          <a:picLocks noChangeAspect="1"/>
        </xdr:cNvPicPr>
      </xdr:nvPicPr>
      <xdr:blipFill>
        <a:blip xmlns:r="http://schemas.openxmlformats.org/officeDocument/2006/relationships" r:embed="rId32"/>
        <a:stretch>
          <a:fillRect/>
        </a:stretch>
      </xdr:blipFill>
      <xdr:spPr>
        <a:xfrm>
          <a:off x="576943" y="33691285"/>
          <a:ext cx="4599210" cy="2547255"/>
        </a:xfrm>
        <a:prstGeom prst="rect">
          <a:avLst/>
        </a:prstGeom>
      </xdr:spPr>
    </xdr:pic>
    <xdr:clientData/>
  </xdr:twoCellAnchor>
  <xdr:twoCellAnchor>
    <xdr:from>
      <xdr:col>3</xdr:col>
      <xdr:colOff>1905</xdr:colOff>
      <xdr:row>291</xdr:row>
      <xdr:rowOff>86139</xdr:rowOff>
    </xdr:from>
    <xdr:to>
      <xdr:col>6</xdr:col>
      <xdr:colOff>22860</xdr:colOff>
      <xdr:row>294</xdr:row>
      <xdr:rowOff>152400</xdr:rowOff>
    </xdr:to>
    <xdr:grpSp>
      <xdr:nvGrpSpPr>
        <xdr:cNvPr id="70" name="Grupo 3">
          <a:extLst>
            <a:ext uri="{FF2B5EF4-FFF2-40B4-BE49-F238E27FC236}">
              <a16:creationId xmlns="" xmlns:a16="http://schemas.microsoft.com/office/drawing/2014/main" id="{3D4F2E22-B4C8-49C7-AE96-9F7401C7EEE1}"/>
            </a:ext>
          </a:extLst>
        </xdr:cNvPr>
        <xdr:cNvGrpSpPr>
          <a:grpSpLocks/>
        </xdr:cNvGrpSpPr>
      </xdr:nvGrpSpPr>
      <xdr:grpSpPr bwMode="auto">
        <a:xfrm>
          <a:off x="687705" y="64388053"/>
          <a:ext cx="706755" cy="654090"/>
          <a:chOff x="0" y="196"/>
          <a:chExt cx="12598" cy="9233"/>
        </a:xfrm>
      </xdr:grpSpPr>
      <xdr:pic>
        <xdr:nvPicPr>
          <xdr:cNvPr id="71" name="Imagen 7" descr="basico">
            <a:extLst>
              <a:ext uri="{FF2B5EF4-FFF2-40B4-BE49-F238E27FC236}">
                <a16:creationId xmlns="" xmlns:a16="http://schemas.microsoft.com/office/drawing/2014/main" id="{4696B750-1DE0-5B7C-27C4-D7696AE223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2" name="5 Imagen" descr="basico">
            <a:extLst>
              <a:ext uri="{FF2B5EF4-FFF2-40B4-BE49-F238E27FC236}">
                <a16:creationId xmlns="" xmlns:a16="http://schemas.microsoft.com/office/drawing/2014/main" id="{649366AC-BFF4-ACA2-1FC0-57CAA20E786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oneCellAnchor>
    <xdr:from>
      <xdr:col>4</xdr:col>
      <xdr:colOff>190500</xdr:colOff>
      <xdr:row>297</xdr:row>
      <xdr:rowOff>0</xdr:rowOff>
    </xdr:from>
    <xdr:ext cx="3014513" cy="4738915"/>
    <xdr:pic>
      <xdr:nvPicPr>
        <xdr:cNvPr id="73" name="Imagen 72">
          <a:extLst>
            <a:ext uri="{FF2B5EF4-FFF2-40B4-BE49-F238E27FC236}">
              <a16:creationId xmlns="" xmlns:a16="http://schemas.microsoft.com/office/drawing/2014/main" id="{55DE21F5-2E80-4939-A512-E73BDBACC0E6}"/>
            </a:ext>
          </a:extLst>
        </xdr:cNvPr>
        <xdr:cNvPicPr>
          <a:picLocks noChangeAspect="1"/>
        </xdr:cNvPicPr>
      </xdr:nvPicPr>
      <xdr:blipFill>
        <a:blip xmlns:r="http://schemas.openxmlformats.org/officeDocument/2006/relationships" r:embed="rId28"/>
        <a:stretch>
          <a:fillRect/>
        </a:stretch>
      </xdr:blipFill>
      <xdr:spPr>
        <a:xfrm>
          <a:off x="1104900" y="123846771"/>
          <a:ext cx="3014513" cy="473891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1</xdr:col>
      <xdr:colOff>112978</xdr:colOff>
      <xdr:row>1</xdr:row>
      <xdr:rowOff>117023</xdr:rowOff>
    </xdr:from>
    <xdr:to>
      <xdr:col>1</xdr:col>
      <xdr:colOff>1071561</xdr:colOff>
      <xdr:row>1</xdr:row>
      <xdr:rowOff>952501</xdr:rowOff>
    </xdr:to>
    <xdr:grpSp>
      <xdr:nvGrpSpPr>
        <xdr:cNvPr id="2" name="Grupo 3">
          <a:extLst>
            <a:ext uri="{FF2B5EF4-FFF2-40B4-BE49-F238E27FC236}">
              <a16:creationId xmlns="" xmlns:a16="http://schemas.microsoft.com/office/drawing/2014/main" id="{1A19501E-280A-4B02-8A62-710AFC9A080B}"/>
            </a:ext>
          </a:extLst>
        </xdr:cNvPr>
        <xdr:cNvGrpSpPr>
          <a:grpSpLocks/>
        </xdr:cNvGrpSpPr>
      </xdr:nvGrpSpPr>
      <xdr:grpSpPr bwMode="auto">
        <a:xfrm>
          <a:off x="465403" y="164648"/>
          <a:ext cx="958583" cy="835478"/>
          <a:chOff x="0" y="196"/>
          <a:chExt cx="12598" cy="9233"/>
        </a:xfrm>
      </xdr:grpSpPr>
      <xdr:pic>
        <xdr:nvPicPr>
          <xdr:cNvPr id="3" name="Imagen 7" descr="basico">
            <a:extLst>
              <a:ext uri="{FF2B5EF4-FFF2-40B4-BE49-F238E27FC236}">
                <a16:creationId xmlns="" xmlns:a16="http://schemas.microsoft.com/office/drawing/2014/main" id="{9E674394-7553-B9CF-4D79-692BD488E6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9DB8E33A-86CF-FD8F-CF49-56A05036D58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96310</xdr:colOff>
      <xdr:row>1</xdr:row>
      <xdr:rowOff>145597</xdr:rowOff>
    </xdr:from>
    <xdr:to>
      <xdr:col>1</xdr:col>
      <xdr:colOff>1019175</xdr:colOff>
      <xdr:row>1</xdr:row>
      <xdr:rowOff>962025</xdr:rowOff>
    </xdr:to>
    <xdr:grpSp>
      <xdr:nvGrpSpPr>
        <xdr:cNvPr id="2" name="Grupo 3">
          <a:extLst>
            <a:ext uri="{FF2B5EF4-FFF2-40B4-BE49-F238E27FC236}">
              <a16:creationId xmlns="" xmlns:a16="http://schemas.microsoft.com/office/drawing/2014/main" id="{84C43B96-5643-444D-A0D3-B75EBC4ED844}"/>
            </a:ext>
          </a:extLst>
        </xdr:cNvPr>
        <xdr:cNvGrpSpPr>
          <a:grpSpLocks/>
        </xdr:cNvGrpSpPr>
      </xdr:nvGrpSpPr>
      <xdr:grpSpPr bwMode="auto">
        <a:xfrm>
          <a:off x="542624" y="189140"/>
          <a:ext cx="922865" cy="816428"/>
          <a:chOff x="0" y="196"/>
          <a:chExt cx="12598" cy="9233"/>
        </a:xfrm>
      </xdr:grpSpPr>
      <xdr:pic>
        <xdr:nvPicPr>
          <xdr:cNvPr id="3" name="Imagen 7" descr="basico">
            <a:extLst>
              <a:ext uri="{FF2B5EF4-FFF2-40B4-BE49-F238E27FC236}">
                <a16:creationId xmlns="" xmlns:a16="http://schemas.microsoft.com/office/drawing/2014/main" id="{E75902AA-435B-4094-8F4F-805BA9F2E6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72400FA1-CC8D-44BF-AD9A-F828DFB1166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96310</xdr:colOff>
      <xdr:row>1</xdr:row>
      <xdr:rowOff>145597</xdr:rowOff>
    </xdr:from>
    <xdr:to>
      <xdr:col>1</xdr:col>
      <xdr:colOff>1019175</xdr:colOff>
      <xdr:row>1</xdr:row>
      <xdr:rowOff>962025</xdr:rowOff>
    </xdr:to>
    <xdr:grpSp>
      <xdr:nvGrpSpPr>
        <xdr:cNvPr id="2" name="Grupo 3">
          <a:extLst>
            <a:ext uri="{FF2B5EF4-FFF2-40B4-BE49-F238E27FC236}">
              <a16:creationId xmlns="" xmlns:a16="http://schemas.microsoft.com/office/drawing/2014/main" id="{0DD80DD4-7985-48F1-9D88-0B56F252DF06}"/>
            </a:ext>
          </a:extLst>
        </xdr:cNvPr>
        <xdr:cNvGrpSpPr>
          <a:grpSpLocks/>
        </xdr:cNvGrpSpPr>
      </xdr:nvGrpSpPr>
      <xdr:grpSpPr bwMode="auto">
        <a:xfrm>
          <a:off x="535581" y="190421"/>
          <a:ext cx="922865" cy="816428"/>
          <a:chOff x="0" y="196"/>
          <a:chExt cx="12598" cy="9233"/>
        </a:xfrm>
      </xdr:grpSpPr>
      <xdr:pic>
        <xdr:nvPicPr>
          <xdr:cNvPr id="3" name="Imagen 7" descr="basico">
            <a:extLst>
              <a:ext uri="{FF2B5EF4-FFF2-40B4-BE49-F238E27FC236}">
                <a16:creationId xmlns="" xmlns:a16="http://schemas.microsoft.com/office/drawing/2014/main" id="{2BDA2660-A387-A609-5782-4D9F4BC3B54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DB94B3E-F053-C323-36AF-ACD81FF24CA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96310</xdr:colOff>
      <xdr:row>1</xdr:row>
      <xdr:rowOff>145597</xdr:rowOff>
    </xdr:from>
    <xdr:to>
      <xdr:col>1</xdr:col>
      <xdr:colOff>1019175</xdr:colOff>
      <xdr:row>1</xdr:row>
      <xdr:rowOff>962025</xdr:rowOff>
    </xdr:to>
    <xdr:grpSp>
      <xdr:nvGrpSpPr>
        <xdr:cNvPr id="2" name="Grupo 3">
          <a:extLst>
            <a:ext uri="{FF2B5EF4-FFF2-40B4-BE49-F238E27FC236}">
              <a16:creationId xmlns="" xmlns:a16="http://schemas.microsoft.com/office/drawing/2014/main" id="{492382C0-67AC-4B85-890A-E907FE5CCA8B}"/>
            </a:ext>
          </a:extLst>
        </xdr:cNvPr>
        <xdr:cNvGrpSpPr>
          <a:grpSpLocks/>
        </xdr:cNvGrpSpPr>
      </xdr:nvGrpSpPr>
      <xdr:grpSpPr bwMode="auto">
        <a:xfrm>
          <a:off x="542624" y="189140"/>
          <a:ext cx="922865" cy="816428"/>
          <a:chOff x="0" y="196"/>
          <a:chExt cx="12598" cy="9233"/>
        </a:xfrm>
      </xdr:grpSpPr>
      <xdr:pic>
        <xdr:nvPicPr>
          <xdr:cNvPr id="3" name="Imagen 7" descr="basico">
            <a:extLst>
              <a:ext uri="{FF2B5EF4-FFF2-40B4-BE49-F238E27FC236}">
                <a16:creationId xmlns="" xmlns:a16="http://schemas.microsoft.com/office/drawing/2014/main" id="{2A505C0C-7659-2DFB-645B-583FC4127B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31B7F8F8-4317-C0D0-1523-6DEEFBC80A5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180976</xdr:colOff>
      <xdr:row>0</xdr:row>
      <xdr:rowOff>180977</xdr:rowOff>
    </xdr:from>
    <xdr:to>
      <xdr:col>0</xdr:col>
      <xdr:colOff>923925</xdr:colOff>
      <xdr:row>3</xdr:row>
      <xdr:rowOff>57151</xdr:rowOff>
    </xdr:to>
    <xdr:grpSp>
      <xdr:nvGrpSpPr>
        <xdr:cNvPr id="2" name="Grupo 3">
          <a:extLst>
            <a:ext uri="{FF2B5EF4-FFF2-40B4-BE49-F238E27FC236}">
              <a16:creationId xmlns="" xmlns:a16="http://schemas.microsoft.com/office/drawing/2014/main" id="{9FC62BCE-18B8-4213-A2F0-4487516D16AF}"/>
            </a:ext>
          </a:extLst>
        </xdr:cNvPr>
        <xdr:cNvGrpSpPr>
          <a:grpSpLocks/>
        </xdr:cNvGrpSpPr>
      </xdr:nvGrpSpPr>
      <xdr:grpSpPr bwMode="auto">
        <a:xfrm>
          <a:off x="180976" y="180977"/>
          <a:ext cx="742949" cy="812345"/>
          <a:chOff x="0" y="196"/>
          <a:chExt cx="12598" cy="9233"/>
        </a:xfrm>
      </xdr:grpSpPr>
      <xdr:pic>
        <xdr:nvPicPr>
          <xdr:cNvPr id="3" name="Imagen 2" descr="basico">
            <a:extLst>
              <a:ext uri="{FF2B5EF4-FFF2-40B4-BE49-F238E27FC236}">
                <a16:creationId xmlns="" xmlns:a16="http://schemas.microsoft.com/office/drawing/2014/main" id="{9C2BDDE4-189A-4B15-A92C-E93B905803C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B790A36F-4831-4863-85CF-E6A68972E2A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16</xdr:col>
      <xdr:colOff>494741</xdr:colOff>
      <xdr:row>38</xdr:row>
      <xdr:rowOff>172009</xdr:rowOff>
    </xdr:from>
    <xdr:to>
      <xdr:col>23</xdr:col>
      <xdr:colOff>98223</xdr:colOff>
      <xdr:row>55</xdr:row>
      <xdr:rowOff>48745</xdr:rowOff>
    </xdr:to>
    <xdr:pic>
      <xdr:nvPicPr>
        <xdr:cNvPr id="2" name="Imagen 1">
          <a:extLst>
            <a:ext uri="{FF2B5EF4-FFF2-40B4-BE49-F238E27FC236}">
              <a16:creationId xmlns="" xmlns:a16="http://schemas.microsoft.com/office/drawing/2014/main" id="{00000000-0008-0000-0700-000002000000}"/>
            </a:ext>
          </a:extLst>
        </xdr:cNvPr>
        <xdr:cNvPicPr>
          <a:picLocks noChangeAspect="1"/>
        </xdr:cNvPicPr>
      </xdr:nvPicPr>
      <xdr:blipFill rotWithShape="1">
        <a:blip xmlns:r="http://schemas.openxmlformats.org/officeDocument/2006/relationships" r:embed="rId1"/>
        <a:srcRect l="17350" t="21707" r="41379" b="24057"/>
        <a:stretch/>
      </xdr:blipFill>
      <xdr:spPr>
        <a:xfrm>
          <a:off x="8885706" y="8464362"/>
          <a:ext cx="5125741" cy="3695701"/>
        </a:xfrm>
        <a:prstGeom prst="rect">
          <a:avLst/>
        </a:prstGeom>
      </xdr:spPr>
    </xdr:pic>
    <xdr:clientData/>
  </xdr:twoCellAnchor>
  <xdr:twoCellAnchor editAs="oneCell">
    <xdr:from>
      <xdr:col>16</xdr:col>
      <xdr:colOff>522195</xdr:colOff>
      <xdr:row>57</xdr:row>
      <xdr:rowOff>220756</xdr:rowOff>
    </xdr:from>
    <xdr:to>
      <xdr:col>23</xdr:col>
      <xdr:colOff>288767</xdr:colOff>
      <xdr:row>67</xdr:row>
      <xdr:rowOff>198344</xdr:rowOff>
    </xdr:to>
    <xdr:pic>
      <xdr:nvPicPr>
        <xdr:cNvPr id="3" name="Imagen 2">
          <a:extLst>
            <a:ext uri="{FF2B5EF4-FFF2-40B4-BE49-F238E27FC236}">
              <a16:creationId xmlns="" xmlns:a16="http://schemas.microsoft.com/office/drawing/2014/main" id="{00000000-0008-0000-0700-000003000000}"/>
            </a:ext>
          </a:extLst>
        </xdr:cNvPr>
        <xdr:cNvPicPr>
          <a:picLocks noChangeAspect="1"/>
        </xdr:cNvPicPr>
      </xdr:nvPicPr>
      <xdr:blipFill rotWithShape="1">
        <a:blip xmlns:r="http://schemas.openxmlformats.org/officeDocument/2006/relationships" r:embed="rId2"/>
        <a:srcRect l="19810" t="32443" r="20920" b="23655"/>
        <a:stretch/>
      </xdr:blipFill>
      <xdr:spPr>
        <a:xfrm>
          <a:off x="7951695" y="4400550"/>
          <a:ext cx="5100572" cy="2095499"/>
        </a:xfrm>
        <a:prstGeom prst="rect">
          <a:avLst/>
        </a:prstGeom>
      </xdr:spPr>
    </xdr:pic>
    <xdr:clientData/>
  </xdr:twoCellAnchor>
  <xdr:twoCellAnchor editAs="oneCell">
    <xdr:from>
      <xdr:col>16</xdr:col>
      <xdr:colOff>581024</xdr:colOff>
      <xdr:row>70</xdr:row>
      <xdr:rowOff>163044</xdr:rowOff>
    </xdr:from>
    <xdr:to>
      <xdr:col>24</xdr:col>
      <xdr:colOff>81950</xdr:colOff>
      <xdr:row>92</xdr:row>
      <xdr:rowOff>144556</xdr:rowOff>
    </xdr:to>
    <xdr:pic>
      <xdr:nvPicPr>
        <xdr:cNvPr id="4" name="Imagen 3">
          <a:extLst>
            <a:ext uri="{FF2B5EF4-FFF2-40B4-BE49-F238E27FC236}">
              <a16:creationId xmlns="" xmlns:a16="http://schemas.microsoft.com/office/drawing/2014/main" id="{00000000-0008-0000-0700-000004000000}"/>
            </a:ext>
          </a:extLst>
        </xdr:cNvPr>
        <xdr:cNvPicPr>
          <a:picLocks noChangeAspect="1"/>
        </xdr:cNvPicPr>
      </xdr:nvPicPr>
      <xdr:blipFill rotWithShape="1">
        <a:blip xmlns:r="http://schemas.openxmlformats.org/officeDocument/2006/relationships" r:embed="rId3"/>
        <a:srcRect l="35002" t="21025" r="19159" b="7239"/>
        <a:stretch/>
      </xdr:blipFill>
      <xdr:spPr>
        <a:xfrm>
          <a:off x="8010524" y="6796926"/>
          <a:ext cx="5596926" cy="4889688"/>
        </a:xfrm>
        <a:prstGeom prst="rect">
          <a:avLst/>
        </a:prstGeom>
      </xdr:spPr>
    </xdr:pic>
    <xdr:clientData/>
  </xdr:twoCellAnchor>
  <xdr:twoCellAnchor editAs="oneCell">
    <xdr:from>
      <xdr:col>16</xdr:col>
      <xdr:colOff>582706</xdr:colOff>
      <xdr:row>94</xdr:row>
      <xdr:rowOff>117099</xdr:rowOff>
    </xdr:from>
    <xdr:to>
      <xdr:col>24</xdr:col>
      <xdr:colOff>282779</xdr:colOff>
      <xdr:row>106</xdr:row>
      <xdr:rowOff>123822</xdr:rowOff>
    </xdr:to>
    <xdr:pic>
      <xdr:nvPicPr>
        <xdr:cNvPr id="5" name="Imagen 4">
          <a:extLst>
            <a:ext uri="{FF2B5EF4-FFF2-40B4-BE49-F238E27FC236}">
              <a16:creationId xmlns="" xmlns:a16="http://schemas.microsoft.com/office/drawing/2014/main" id="{00000000-0008-0000-0700-000005000000}"/>
            </a:ext>
          </a:extLst>
        </xdr:cNvPr>
        <xdr:cNvPicPr>
          <a:picLocks noChangeAspect="1"/>
        </xdr:cNvPicPr>
      </xdr:nvPicPr>
      <xdr:blipFill rotWithShape="1">
        <a:blip xmlns:r="http://schemas.openxmlformats.org/officeDocument/2006/relationships" r:embed="rId4"/>
        <a:srcRect l="38490" t="18381" r="22218" b="50955"/>
        <a:stretch/>
      </xdr:blipFill>
      <xdr:spPr>
        <a:xfrm>
          <a:off x="8012206" y="12118599"/>
          <a:ext cx="5796073" cy="2516841"/>
        </a:xfrm>
        <a:prstGeom prst="rect">
          <a:avLst/>
        </a:prstGeom>
      </xdr:spPr>
    </xdr:pic>
    <xdr:clientData/>
  </xdr:twoCellAnchor>
  <xdr:twoCellAnchor editAs="oneCell">
    <xdr:from>
      <xdr:col>16</xdr:col>
      <xdr:colOff>618005</xdr:colOff>
      <xdr:row>109</xdr:row>
      <xdr:rowOff>225236</xdr:rowOff>
    </xdr:from>
    <xdr:to>
      <xdr:col>25</xdr:col>
      <xdr:colOff>353978</xdr:colOff>
      <xdr:row>119</xdr:row>
      <xdr:rowOff>1118</xdr:rowOff>
    </xdr:to>
    <xdr:pic>
      <xdr:nvPicPr>
        <xdr:cNvPr id="6" name="Imagen 5">
          <a:extLst>
            <a:ext uri="{FF2B5EF4-FFF2-40B4-BE49-F238E27FC236}">
              <a16:creationId xmlns="" xmlns:a16="http://schemas.microsoft.com/office/drawing/2014/main" id="{00000000-0008-0000-0700-000006000000}"/>
            </a:ext>
          </a:extLst>
        </xdr:cNvPr>
        <xdr:cNvPicPr>
          <a:picLocks noChangeAspect="1"/>
        </xdr:cNvPicPr>
      </xdr:nvPicPr>
      <xdr:blipFill rotWithShape="1">
        <a:blip xmlns:r="http://schemas.openxmlformats.org/officeDocument/2006/relationships" r:embed="rId5"/>
        <a:srcRect l="38554" t="39106" r="23158" b="42006"/>
        <a:stretch/>
      </xdr:blipFill>
      <xdr:spPr>
        <a:xfrm>
          <a:off x="8047505" y="14938560"/>
          <a:ext cx="6593973" cy="1792941"/>
        </a:xfrm>
        <a:prstGeom prst="rect">
          <a:avLst/>
        </a:prstGeom>
      </xdr:spPr>
    </xdr:pic>
    <xdr:clientData/>
  </xdr:twoCellAnchor>
  <xdr:twoCellAnchor>
    <xdr:from>
      <xdr:col>2</xdr:col>
      <xdr:colOff>762000</xdr:colOff>
      <xdr:row>38</xdr:row>
      <xdr:rowOff>152400</xdr:rowOff>
    </xdr:from>
    <xdr:to>
      <xdr:col>3</xdr:col>
      <xdr:colOff>646640</xdr:colOff>
      <xdr:row>41</xdr:row>
      <xdr:rowOff>18709</xdr:rowOff>
    </xdr:to>
    <xdr:grpSp>
      <xdr:nvGrpSpPr>
        <xdr:cNvPr id="7" name="Grupo 3">
          <a:extLst>
            <a:ext uri="{FF2B5EF4-FFF2-40B4-BE49-F238E27FC236}">
              <a16:creationId xmlns="" xmlns:a16="http://schemas.microsoft.com/office/drawing/2014/main" id="{00000000-0008-0000-0700-000007000000}"/>
            </a:ext>
          </a:extLst>
        </xdr:cNvPr>
        <xdr:cNvGrpSpPr>
          <a:grpSpLocks/>
        </xdr:cNvGrpSpPr>
      </xdr:nvGrpSpPr>
      <xdr:grpSpPr bwMode="auto">
        <a:xfrm>
          <a:off x="995082" y="8785412"/>
          <a:ext cx="1148664" cy="906215"/>
          <a:chOff x="0" y="196"/>
          <a:chExt cx="12598" cy="9233"/>
        </a:xfrm>
      </xdr:grpSpPr>
      <xdr:pic>
        <xdr:nvPicPr>
          <xdr:cNvPr id="8" name="Imagen 7" descr="basico">
            <a:extLst>
              <a:ext uri="{FF2B5EF4-FFF2-40B4-BE49-F238E27FC236}">
                <a16:creationId xmlns="" xmlns:a16="http://schemas.microsoft.com/office/drawing/2014/main" id="{00000000-0008-0000-0700-000008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9" name="5 Imagen" descr="basico">
            <a:extLst>
              <a:ext uri="{FF2B5EF4-FFF2-40B4-BE49-F238E27FC236}">
                <a16:creationId xmlns="" xmlns:a16="http://schemas.microsoft.com/office/drawing/2014/main" id="{00000000-0008-0000-0700-00000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838200</xdr:colOff>
      <xdr:row>77</xdr:row>
      <xdr:rowOff>142875</xdr:rowOff>
    </xdr:from>
    <xdr:to>
      <xdr:col>3</xdr:col>
      <xdr:colOff>722840</xdr:colOff>
      <xdr:row>80</xdr:row>
      <xdr:rowOff>28234</xdr:rowOff>
    </xdr:to>
    <xdr:grpSp>
      <xdr:nvGrpSpPr>
        <xdr:cNvPr id="13" name="Grupo 3">
          <a:extLst>
            <a:ext uri="{FF2B5EF4-FFF2-40B4-BE49-F238E27FC236}">
              <a16:creationId xmlns="" xmlns:a16="http://schemas.microsoft.com/office/drawing/2014/main" id="{00000000-0008-0000-0700-00000D000000}"/>
            </a:ext>
          </a:extLst>
        </xdr:cNvPr>
        <xdr:cNvGrpSpPr>
          <a:grpSpLocks/>
        </xdr:cNvGrpSpPr>
      </xdr:nvGrpSpPr>
      <xdr:grpSpPr bwMode="auto">
        <a:xfrm>
          <a:off x="1071282" y="17534404"/>
          <a:ext cx="1148664" cy="898371"/>
          <a:chOff x="0" y="196"/>
          <a:chExt cx="12598" cy="9233"/>
        </a:xfrm>
      </xdr:grpSpPr>
      <xdr:pic>
        <xdr:nvPicPr>
          <xdr:cNvPr id="14" name="Imagen 13" descr="basico">
            <a:extLst>
              <a:ext uri="{FF2B5EF4-FFF2-40B4-BE49-F238E27FC236}">
                <a16:creationId xmlns="" xmlns:a16="http://schemas.microsoft.com/office/drawing/2014/main" id="{00000000-0008-0000-0700-00000E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5" name="5 Imagen" descr="basico">
            <a:extLst>
              <a:ext uri="{FF2B5EF4-FFF2-40B4-BE49-F238E27FC236}">
                <a16:creationId xmlns="" xmlns:a16="http://schemas.microsoft.com/office/drawing/2014/main" id="{00000000-0008-0000-0700-00000F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762000</xdr:colOff>
      <xdr:row>118</xdr:row>
      <xdr:rowOff>142875</xdr:rowOff>
    </xdr:from>
    <xdr:to>
      <xdr:col>3</xdr:col>
      <xdr:colOff>646640</xdr:colOff>
      <xdr:row>121</xdr:row>
      <xdr:rowOff>28234</xdr:rowOff>
    </xdr:to>
    <xdr:grpSp>
      <xdr:nvGrpSpPr>
        <xdr:cNvPr id="16" name="Grupo 3">
          <a:extLst>
            <a:ext uri="{FF2B5EF4-FFF2-40B4-BE49-F238E27FC236}">
              <a16:creationId xmlns="" xmlns:a16="http://schemas.microsoft.com/office/drawing/2014/main" id="{00000000-0008-0000-0700-000010000000}"/>
            </a:ext>
          </a:extLst>
        </xdr:cNvPr>
        <xdr:cNvGrpSpPr>
          <a:grpSpLocks/>
        </xdr:cNvGrpSpPr>
      </xdr:nvGrpSpPr>
      <xdr:grpSpPr bwMode="auto">
        <a:xfrm>
          <a:off x="995082" y="25934334"/>
          <a:ext cx="1148664" cy="898371"/>
          <a:chOff x="0" y="196"/>
          <a:chExt cx="12598" cy="9233"/>
        </a:xfrm>
      </xdr:grpSpPr>
      <xdr:pic>
        <xdr:nvPicPr>
          <xdr:cNvPr id="17" name="Imagen 16" descr="basico">
            <a:extLst>
              <a:ext uri="{FF2B5EF4-FFF2-40B4-BE49-F238E27FC236}">
                <a16:creationId xmlns="" xmlns:a16="http://schemas.microsoft.com/office/drawing/2014/main" id="{00000000-0008-0000-0700-000011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8" name="5 Imagen" descr="basico">
            <a:extLst>
              <a:ext uri="{FF2B5EF4-FFF2-40B4-BE49-F238E27FC236}">
                <a16:creationId xmlns="" xmlns:a16="http://schemas.microsoft.com/office/drawing/2014/main" id="{00000000-0008-0000-0700-000012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752475</xdr:colOff>
      <xdr:row>158</xdr:row>
      <xdr:rowOff>133350</xdr:rowOff>
    </xdr:from>
    <xdr:to>
      <xdr:col>3</xdr:col>
      <xdr:colOff>637115</xdr:colOff>
      <xdr:row>161</xdr:row>
      <xdr:rowOff>56809</xdr:rowOff>
    </xdr:to>
    <xdr:grpSp>
      <xdr:nvGrpSpPr>
        <xdr:cNvPr id="19" name="Grupo 3">
          <a:extLst>
            <a:ext uri="{FF2B5EF4-FFF2-40B4-BE49-F238E27FC236}">
              <a16:creationId xmlns="" xmlns:a16="http://schemas.microsoft.com/office/drawing/2014/main" id="{00000000-0008-0000-0700-000013000000}"/>
            </a:ext>
          </a:extLst>
        </xdr:cNvPr>
        <xdr:cNvGrpSpPr>
          <a:grpSpLocks/>
        </xdr:cNvGrpSpPr>
      </xdr:nvGrpSpPr>
      <xdr:grpSpPr bwMode="auto">
        <a:xfrm>
          <a:off x="985557" y="34880550"/>
          <a:ext cx="1148664" cy="900612"/>
          <a:chOff x="0" y="196"/>
          <a:chExt cx="12598" cy="9233"/>
        </a:xfrm>
      </xdr:grpSpPr>
      <xdr:pic>
        <xdr:nvPicPr>
          <xdr:cNvPr id="20" name="Imagen 19" descr="basico">
            <a:extLst>
              <a:ext uri="{FF2B5EF4-FFF2-40B4-BE49-F238E27FC236}">
                <a16:creationId xmlns="" xmlns:a16="http://schemas.microsoft.com/office/drawing/2014/main" id="{00000000-0008-0000-0700-000014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1" name="5 Imagen" descr="basico">
            <a:extLst>
              <a:ext uri="{FF2B5EF4-FFF2-40B4-BE49-F238E27FC236}">
                <a16:creationId xmlns="" xmlns:a16="http://schemas.microsoft.com/office/drawing/2014/main" id="{00000000-0008-0000-0700-00001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838200</xdr:colOff>
      <xdr:row>195</xdr:row>
      <xdr:rowOff>142875</xdr:rowOff>
    </xdr:from>
    <xdr:to>
      <xdr:col>3</xdr:col>
      <xdr:colOff>722840</xdr:colOff>
      <xdr:row>198</xdr:row>
      <xdr:rowOff>28234</xdr:rowOff>
    </xdr:to>
    <xdr:grpSp>
      <xdr:nvGrpSpPr>
        <xdr:cNvPr id="40" name="Grupo 3">
          <a:extLst>
            <a:ext uri="{FF2B5EF4-FFF2-40B4-BE49-F238E27FC236}">
              <a16:creationId xmlns="" xmlns:a16="http://schemas.microsoft.com/office/drawing/2014/main" id="{B5CA1BC8-72B1-4F33-B5BB-2BD699BFC833}"/>
            </a:ext>
          </a:extLst>
        </xdr:cNvPr>
        <xdr:cNvGrpSpPr>
          <a:grpSpLocks/>
        </xdr:cNvGrpSpPr>
      </xdr:nvGrpSpPr>
      <xdr:grpSpPr bwMode="auto">
        <a:xfrm>
          <a:off x="1071282" y="43290004"/>
          <a:ext cx="1148664" cy="862512"/>
          <a:chOff x="0" y="196"/>
          <a:chExt cx="12598" cy="9233"/>
        </a:xfrm>
      </xdr:grpSpPr>
      <xdr:pic>
        <xdr:nvPicPr>
          <xdr:cNvPr id="41" name="Imagen 40" descr="basico">
            <a:extLst>
              <a:ext uri="{FF2B5EF4-FFF2-40B4-BE49-F238E27FC236}">
                <a16:creationId xmlns="" xmlns:a16="http://schemas.microsoft.com/office/drawing/2014/main" id="{E1936DE4-810F-4028-A4D7-C28A8E89576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2" name="5 Imagen" descr="basico">
            <a:extLst>
              <a:ext uri="{FF2B5EF4-FFF2-40B4-BE49-F238E27FC236}">
                <a16:creationId xmlns="" xmlns:a16="http://schemas.microsoft.com/office/drawing/2014/main" id="{5E530E88-BF54-4804-8C15-EDF81822C45D}"/>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oneCellAnchor>
    <xdr:from>
      <xdr:col>16</xdr:col>
      <xdr:colOff>557494</xdr:colOff>
      <xdr:row>0</xdr:row>
      <xdr:rowOff>207868</xdr:rowOff>
    </xdr:from>
    <xdr:ext cx="4937482" cy="3608295"/>
    <xdr:pic>
      <xdr:nvPicPr>
        <xdr:cNvPr id="10" name="Imagen 9">
          <a:extLst>
            <a:ext uri="{FF2B5EF4-FFF2-40B4-BE49-F238E27FC236}">
              <a16:creationId xmlns="" xmlns:a16="http://schemas.microsoft.com/office/drawing/2014/main" id="{7088B9F6-A15D-45E4-9A09-C7813A9948B2}"/>
            </a:ext>
          </a:extLst>
        </xdr:cNvPr>
        <xdr:cNvPicPr>
          <a:picLocks noChangeAspect="1"/>
        </xdr:cNvPicPr>
      </xdr:nvPicPr>
      <xdr:blipFill rotWithShape="1">
        <a:blip xmlns:r="http://schemas.openxmlformats.org/officeDocument/2006/relationships" r:embed="rId1"/>
        <a:srcRect l="17350" t="21707" r="41379" b="24057"/>
        <a:stretch/>
      </xdr:blipFill>
      <xdr:spPr>
        <a:xfrm>
          <a:off x="8726582" y="7256368"/>
          <a:ext cx="4937482" cy="3608295"/>
        </a:xfrm>
        <a:prstGeom prst="rect">
          <a:avLst/>
        </a:prstGeom>
      </xdr:spPr>
    </xdr:pic>
    <xdr:clientData/>
  </xdr:oneCellAnchor>
  <xdr:oneCellAnchor>
    <xdr:from>
      <xdr:col>16</xdr:col>
      <xdr:colOff>522195</xdr:colOff>
      <xdr:row>19</xdr:row>
      <xdr:rowOff>220756</xdr:rowOff>
    </xdr:from>
    <xdr:ext cx="5100572" cy="2095499"/>
    <xdr:pic>
      <xdr:nvPicPr>
        <xdr:cNvPr id="11" name="Imagen 10">
          <a:extLst>
            <a:ext uri="{FF2B5EF4-FFF2-40B4-BE49-F238E27FC236}">
              <a16:creationId xmlns="" xmlns:a16="http://schemas.microsoft.com/office/drawing/2014/main" id="{1A98869D-C0E9-43CA-B430-3EEFF9128BCC}"/>
            </a:ext>
          </a:extLst>
        </xdr:cNvPr>
        <xdr:cNvPicPr>
          <a:picLocks noChangeAspect="1"/>
        </xdr:cNvPicPr>
      </xdr:nvPicPr>
      <xdr:blipFill rotWithShape="1">
        <a:blip xmlns:r="http://schemas.openxmlformats.org/officeDocument/2006/relationships" r:embed="rId2"/>
        <a:srcRect l="19810" t="32443" r="20920" b="23655"/>
        <a:stretch/>
      </xdr:blipFill>
      <xdr:spPr>
        <a:xfrm>
          <a:off x="8691283" y="11449050"/>
          <a:ext cx="5100572" cy="2095499"/>
        </a:xfrm>
        <a:prstGeom prst="rect">
          <a:avLst/>
        </a:prstGeom>
      </xdr:spPr>
    </xdr:pic>
    <xdr:clientData/>
  </xdr:oneCellAnchor>
  <xdr:twoCellAnchor>
    <xdr:from>
      <xdr:col>2</xdr:col>
      <xdr:colOff>762000</xdr:colOff>
      <xdr:row>0</xdr:row>
      <xdr:rowOff>152400</xdr:rowOff>
    </xdr:from>
    <xdr:to>
      <xdr:col>3</xdr:col>
      <xdr:colOff>646640</xdr:colOff>
      <xdr:row>3</xdr:row>
      <xdr:rowOff>18709</xdr:rowOff>
    </xdr:to>
    <xdr:grpSp>
      <xdr:nvGrpSpPr>
        <xdr:cNvPr id="12" name="Grupo 3">
          <a:extLst>
            <a:ext uri="{FF2B5EF4-FFF2-40B4-BE49-F238E27FC236}">
              <a16:creationId xmlns="" xmlns:a16="http://schemas.microsoft.com/office/drawing/2014/main" id="{63CF350F-075D-4484-8944-5774E5C0D690}"/>
            </a:ext>
          </a:extLst>
        </xdr:cNvPr>
        <xdr:cNvGrpSpPr>
          <a:grpSpLocks/>
        </xdr:cNvGrpSpPr>
      </xdr:nvGrpSpPr>
      <xdr:grpSpPr bwMode="auto">
        <a:xfrm>
          <a:off x="995082" y="152400"/>
          <a:ext cx="1148664" cy="906215"/>
          <a:chOff x="0" y="196"/>
          <a:chExt cx="12598" cy="9233"/>
        </a:xfrm>
      </xdr:grpSpPr>
      <xdr:pic>
        <xdr:nvPicPr>
          <xdr:cNvPr id="22" name="Imagen 21" descr="basico">
            <a:extLst>
              <a:ext uri="{FF2B5EF4-FFF2-40B4-BE49-F238E27FC236}">
                <a16:creationId xmlns="" xmlns:a16="http://schemas.microsoft.com/office/drawing/2014/main" id="{324B6036-4BE8-7729-ACB0-1C27F51CEFEA}"/>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3" name="5 Imagen" descr="basico">
            <a:extLst>
              <a:ext uri="{FF2B5EF4-FFF2-40B4-BE49-F238E27FC236}">
                <a16:creationId xmlns="" xmlns:a16="http://schemas.microsoft.com/office/drawing/2014/main" id="{0204B5C5-194D-C520-1741-7D99FA0CE6A3}"/>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116417</xdr:colOff>
      <xdr:row>1</xdr:row>
      <xdr:rowOff>42334</xdr:rowOff>
    </xdr:from>
    <xdr:to>
      <xdr:col>0</xdr:col>
      <xdr:colOff>1174750</xdr:colOff>
      <xdr:row>3</xdr:row>
      <xdr:rowOff>254001</xdr:rowOff>
    </xdr:to>
    <xdr:grpSp>
      <xdr:nvGrpSpPr>
        <xdr:cNvPr id="2" name="Grupo 3">
          <a:extLst>
            <a:ext uri="{FF2B5EF4-FFF2-40B4-BE49-F238E27FC236}">
              <a16:creationId xmlns="" xmlns:a16="http://schemas.microsoft.com/office/drawing/2014/main" id="{AF49F39D-9D0B-47C3-A136-AD875C5200DA}"/>
            </a:ext>
          </a:extLst>
        </xdr:cNvPr>
        <xdr:cNvGrpSpPr>
          <a:grpSpLocks/>
        </xdr:cNvGrpSpPr>
      </xdr:nvGrpSpPr>
      <xdr:grpSpPr bwMode="auto">
        <a:xfrm>
          <a:off x="116417" y="228601"/>
          <a:ext cx="1058333" cy="787400"/>
          <a:chOff x="0" y="196"/>
          <a:chExt cx="12598" cy="9233"/>
        </a:xfrm>
      </xdr:grpSpPr>
      <xdr:pic>
        <xdr:nvPicPr>
          <xdr:cNvPr id="3" name="Imagen 2" descr="basico">
            <a:extLst>
              <a:ext uri="{FF2B5EF4-FFF2-40B4-BE49-F238E27FC236}">
                <a16:creationId xmlns="" xmlns:a16="http://schemas.microsoft.com/office/drawing/2014/main" id="{F5049FAC-6667-42F1-A338-99C3CBF7F95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5610E4DF-6F42-4234-ADFA-82A2AFB86AE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220980</xdr:colOff>
      <xdr:row>1</xdr:row>
      <xdr:rowOff>86139</xdr:rowOff>
    </xdr:from>
    <xdr:to>
      <xdr:col>6</xdr:col>
      <xdr:colOff>22860</xdr:colOff>
      <xdr:row>4</xdr:row>
      <xdr:rowOff>152400</xdr:rowOff>
    </xdr:to>
    <xdr:grpSp>
      <xdr:nvGrpSpPr>
        <xdr:cNvPr id="3" name="Grupo 3">
          <a:extLst>
            <a:ext uri="{FF2B5EF4-FFF2-40B4-BE49-F238E27FC236}">
              <a16:creationId xmlns="" xmlns:a16="http://schemas.microsoft.com/office/drawing/2014/main" id="{00000000-0008-0000-0C00-000003000000}"/>
            </a:ext>
          </a:extLst>
        </xdr:cNvPr>
        <xdr:cNvGrpSpPr>
          <a:grpSpLocks/>
        </xdr:cNvGrpSpPr>
      </xdr:nvGrpSpPr>
      <xdr:grpSpPr bwMode="auto">
        <a:xfrm>
          <a:off x="678180" y="173225"/>
          <a:ext cx="716280" cy="556118"/>
          <a:chOff x="0" y="196"/>
          <a:chExt cx="12598" cy="9233"/>
        </a:xfrm>
      </xdr:grpSpPr>
      <xdr:pic>
        <xdr:nvPicPr>
          <xdr:cNvPr id="4" name="Imagen 7" descr="basico">
            <a:extLst>
              <a:ext uri="{FF2B5EF4-FFF2-40B4-BE49-F238E27FC236}">
                <a16:creationId xmlns="" xmlns:a16="http://schemas.microsoft.com/office/drawing/2014/main" id="{00000000-0008-0000-0C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 name="5 Imagen" descr="basico">
            <a:extLst>
              <a:ext uri="{FF2B5EF4-FFF2-40B4-BE49-F238E27FC236}">
                <a16:creationId xmlns="" xmlns:a16="http://schemas.microsoft.com/office/drawing/2014/main" id="{00000000-0008-0000-0C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27</xdr:row>
      <xdr:rowOff>19879</xdr:rowOff>
    </xdr:from>
    <xdr:to>
      <xdr:col>6</xdr:col>
      <xdr:colOff>22860</xdr:colOff>
      <xdr:row>30</xdr:row>
      <xdr:rowOff>152400</xdr:rowOff>
    </xdr:to>
    <xdr:grpSp>
      <xdr:nvGrpSpPr>
        <xdr:cNvPr id="8" name="Grupo 3">
          <a:extLst>
            <a:ext uri="{FF2B5EF4-FFF2-40B4-BE49-F238E27FC236}">
              <a16:creationId xmlns="" xmlns:a16="http://schemas.microsoft.com/office/drawing/2014/main" id="{00000000-0008-0000-0C00-000008000000}"/>
            </a:ext>
          </a:extLst>
        </xdr:cNvPr>
        <xdr:cNvGrpSpPr>
          <a:grpSpLocks/>
        </xdr:cNvGrpSpPr>
      </xdr:nvGrpSpPr>
      <xdr:grpSpPr bwMode="auto">
        <a:xfrm>
          <a:off x="678180" y="4907565"/>
          <a:ext cx="716280" cy="655035"/>
          <a:chOff x="0" y="196"/>
          <a:chExt cx="12598" cy="9233"/>
        </a:xfrm>
      </xdr:grpSpPr>
      <xdr:pic>
        <xdr:nvPicPr>
          <xdr:cNvPr id="9" name="Imagen 7" descr="basico">
            <a:extLst>
              <a:ext uri="{FF2B5EF4-FFF2-40B4-BE49-F238E27FC236}">
                <a16:creationId xmlns="" xmlns:a16="http://schemas.microsoft.com/office/drawing/2014/main" id="{00000000-0008-0000-0C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 name="5 Imagen" descr="basico">
            <a:extLst>
              <a:ext uri="{FF2B5EF4-FFF2-40B4-BE49-F238E27FC236}">
                <a16:creationId xmlns="" xmlns:a16="http://schemas.microsoft.com/office/drawing/2014/main" id="{00000000-0008-0000-0C00-00000A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50</xdr:row>
      <xdr:rowOff>86139</xdr:rowOff>
    </xdr:from>
    <xdr:to>
      <xdr:col>6</xdr:col>
      <xdr:colOff>22860</xdr:colOff>
      <xdr:row>53</xdr:row>
      <xdr:rowOff>152400</xdr:rowOff>
    </xdr:to>
    <xdr:grpSp>
      <xdr:nvGrpSpPr>
        <xdr:cNvPr id="12" name="Grupo 3">
          <a:extLst>
            <a:ext uri="{FF2B5EF4-FFF2-40B4-BE49-F238E27FC236}">
              <a16:creationId xmlns="" xmlns:a16="http://schemas.microsoft.com/office/drawing/2014/main" id="{00000000-0008-0000-0C00-00000C000000}"/>
            </a:ext>
          </a:extLst>
        </xdr:cNvPr>
        <xdr:cNvGrpSpPr>
          <a:grpSpLocks/>
        </xdr:cNvGrpSpPr>
      </xdr:nvGrpSpPr>
      <xdr:grpSpPr bwMode="auto">
        <a:xfrm>
          <a:off x="678180" y="11820939"/>
          <a:ext cx="716280" cy="654090"/>
          <a:chOff x="0" y="196"/>
          <a:chExt cx="12598" cy="9233"/>
        </a:xfrm>
      </xdr:grpSpPr>
      <xdr:pic>
        <xdr:nvPicPr>
          <xdr:cNvPr id="13" name="Imagen 7" descr="basico">
            <a:extLst>
              <a:ext uri="{FF2B5EF4-FFF2-40B4-BE49-F238E27FC236}">
                <a16:creationId xmlns="" xmlns:a16="http://schemas.microsoft.com/office/drawing/2014/main" id="{00000000-0008-0000-0C00-00000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4" name="5 Imagen" descr="basico">
            <a:extLst>
              <a:ext uri="{FF2B5EF4-FFF2-40B4-BE49-F238E27FC236}">
                <a16:creationId xmlns="" xmlns:a16="http://schemas.microsoft.com/office/drawing/2014/main" id="{00000000-0008-0000-0C00-00000E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75</xdr:row>
      <xdr:rowOff>86139</xdr:rowOff>
    </xdr:from>
    <xdr:to>
      <xdr:col>6</xdr:col>
      <xdr:colOff>22860</xdr:colOff>
      <xdr:row>78</xdr:row>
      <xdr:rowOff>152400</xdr:rowOff>
    </xdr:to>
    <xdr:grpSp>
      <xdr:nvGrpSpPr>
        <xdr:cNvPr id="20" name="Grupo 3">
          <a:extLst>
            <a:ext uri="{FF2B5EF4-FFF2-40B4-BE49-F238E27FC236}">
              <a16:creationId xmlns="" xmlns:a16="http://schemas.microsoft.com/office/drawing/2014/main" id="{00000000-0008-0000-0C00-000014000000}"/>
            </a:ext>
          </a:extLst>
        </xdr:cNvPr>
        <xdr:cNvGrpSpPr>
          <a:grpSpLocks/>
        </xdr:cNvGrpSpPr>
      </xdr:nvGrpSpPr>
      <xdr:grpSpPr bwMode="auto">
        <a:xfrm>
          <a:off x="678180" y="21922882"/>
          <a:ext cx="716280" cy="654089"/>
          <a:chOff x="0" y="196"/>
          <a:chExt cx="12598" cy="9233"/>
        </a:xfrm>
      </xdr:grpSpPr>
      <xdr:pic>
        <xdr:nvPicPr>
          <xdr:cNvPr id="21" name="Imagen 7" descr="basico">
            <a:extLst>
              <a:ext uri="{FF2B5EF4-FFF2-40B4-BE49-F238E27FC236}">
                <a16:creationId xmlns="" xmlns:a16="http://schemas.microsoft.com/office/drawing/2014/main" id="{00000000-0008-0000-0C00-00001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2" name="5 Imagen" descr="basico">
            <a:extLst>
              <a:ext uri="{FF2B5EF4-FFF2-40B4-BE49-F238E27FC236}">
                <a16:creationId xmlns="" xmlns:a16="http://schemas.microsoft.com/office/drawing/2014/main" id="{00000000-0008-0000-0C00-00001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220980</xdr:colOff>
      <xdr:row>99</xdr:row>
      <xdr:rowOff>86139</xdr:rowOff>
    </xdr:from>
    <xdr:to>
      <xdr:col>6</xdr:col>
      <xdr:colOff>22860</xdr:colOff>
      <xdr:row>102</xdr:row>
      <xdr:rowOff>152400</xdr:rowOff>
    </xdr:to>
    <xdr:grpSp>
      <xdr:nvGrpSpPr>
        <xdr:cNvPr id="28" name="Grupo 3">
          <a:extLst>
            <a:ext uri="{FF2B5EF4-FFF2-40B4-BE49-F238E27FC236}">
              <a16:creationId xmlns="" xmlns:a16="http://schemas.microsoft.com/office/drawing/2014/main" id="{00000000-0008-0000-0C00-00001C000000}"/>
            </a:ext>
          </a:extLst>
        </xdr:cNvPr>
        <xdr:cNvGrpSpPr>
          <a:grpSpLocks/>
        </xdr:cNvGrpSpPr>
      </xdr:nvGrpSpPr>
      <xdr:grpSpPr bwMode="auto">
        <a:xfrm>
          <a:off x="678180" y="31524082"/>
          <a:ext cx="716280" cy="654089"/>
          <a:chOff x="0" y="196"/>
          <a:chExt cx="12598" cy="9233"/>
        </a:xfrm>
      </xdr:grpSpPr>
      <xdr:pic>
        <xdr:nvPicPr>
          <xdr:cNvPr id="29" name="Imagen 7" descr="basico">
            <a:extLst>
              <a:ext uri="{FF2B5EF4-FFF2-40B4-BE49-F238E27FC236}">
                <a16:creationId xmlns="" xmlns:a16="http://schemas.microsoft.com/office/drawing/2014/main" id="{00000000-0008-0000-0C00-00001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0" name="5 Imagen" descr="basico">
            <a:extLst>
              <a:ext uri="{FF2B5EF4-FFF2-40B4-BE49-F238E27FC236}">
                <a16:creationId xmlns="" xmlns:a16="http://schemas.microsoft.com/office/drawing/2014/main" id="{00000000-0008-0000-0C00-00001E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124</xdr:row>
      <xdr:rowOff>86139</xdr:rowOff>
    </xdr:from>
    <xdr:to>
      <xdr:col>6</xdr:col>
      <xdr:colOff>22860</xdr:colOff>
      <xdr:row>127</xdr:row>
      <xdr:rowOff>152400</xdr:rowOff>
    </xdr:to>
    <xdr:grpSp>
      <xdr:nvGrpSpPr>
        <xdr:cNvPr id="32" name="Grupo 3">
          <a:extLst>
            <a:ext uri="{FF2B5EF4-FFF2-40B4-BE49-F238E27FC236}">
              <a16:creationId xmlns="" xmlns:a16="http://schemas.microsoft.com/office/drawing/2014/main" id="{00000000-0008-0000-0C00-000020000000}"/>
            </a:ext>
          </a:extLst>
        </xdr:cNvPr>
        <xdr:cNvGrpSpPr>
          <a:grpSpLocks/>
        </xdr:cNvGrpSpPr>
      </xdr:nvGrpSpPr>
      <xdr:grpSpPr bwMode="auto">
        <a:xfrm>
          <a:off x="687705" y="36433539"/>
          <a:ext cx="706755" cy="654090"/>
          <a:chOff x="0" y="196"/>
          <a:chExt cx="12598" cy="9233"/>
        </a:xfrm>
      </xdr:grpSpPr>
      <xdr:pic>
        <xdr:nvPicPr>
          <xdr:cNvPr id="33" name="Imagen 7" descr="basico">
            <a:extLst>
              <a:ext uri="{FF2B5EF4-FFF2-40B4-BE49-F238E27FC236}">
                <a16:creationId xmlns="" xmlns:a16="http://schemas.microsoft.com/office/drawing/2014/main" id="{00000000-0008-0000-0C00-00002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8" name="5 Imagen" descr="basico">
            <a:extLst>
              <a:ext uri="{FF2B5EF4-FFF2-40B4-BE49-F238E27FC236}">
                <a16:creationId xmlns="" xmlns:a16="http://schemas.microsoft.com/office/drawing/2014/main" id="{00000000-0008-0000-0C00-00002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148</xdr:row>
      <xdr:rowOff>86139</xdr:rowOff>
    </xdr:from>
    <xdr:to>
      <xdr:col>6</xdr:col>
      <xdr:colOff>22860</xdr:colOff>
      <xdr:row>151</xdr:row>
      <xdr:rowOff>152400</xdr:rowOff>
    </xdr:to>
    <xdr:grpSp>
      <xdr:nvGrpSpPr>
        <xdr:cNvPr id="40" name="Grupo 3">
          <a:extLst>
            <a:ext uri="{FF2B5EF4-FFF2-40B4-BE49-F238E27FC236}">
              <a16:creationId xmlns="" xmlns:a16="http://schemas.microsoft.com/office/drawing/2014/main" id="{00000000-0008-0000-0C00-000028000000}"/>
            </a:ext>
          </a:extLst>
        </xdr:cNvPr>
        <xdr:cNvGrpSpPr>
          <a:grpSpLocks/>
        </xdr:cNvGrpSpPr>
      </xdr:nvGrpSpPr>
      <xdr:grpSpPr bwMode="auto">
        <a:xfrm>
          <a:off x="687705" y="41147053"/>
          <a:ext cx="706755" cy="654090"/>
          <a:chOff x="0" y="196"/>
          <a:chExt cx="12598" cy="9233"/>
        </a:xfrm>
      </xdr:grpSpPr>
      <xdr:pic>
        <xdr:nvPicPr>
          <xdr:cNvPr id="41" name="Imagen 7" descr="basico">
            <a:extLst>
              <a:ext uri="{FF2B5EF4-FFF2-40B4-BE49-F238E27FC236}">
                <a16:creationId xmlns="" xmlns:a16="http://schemas.microsoft.com/office/drawing/2014/main" id="{00000000-0008-0000-0C00-00002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2" name="5 Imagen" descr="basico">
            <a:extLst>
              <a:ext uri="{FF2B5EF4-FFF2-40B4-BE49-F238E27FC236}">
                <a16:creationId xmlns="" xmlns:a16="http://schemas.microsoft.com/office/drawing/2014/main" id="{00000000-0008-0000-0C00-00002A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170</xdr:row>
      <xdr:rowOff>19879</xdr:rowOff>
    </xdr:from>
    <xdr:to>
      <xdr:col>6</xdr:col>
      <xdr:colOff>22860</xdr:colOff>
      <xdr:row>173</xdr:row>
      <xdr:rowOff>152400</xdr:rowOff>
    </xdr:to>
    <xdr:grpSp>
      <xdr:nvGrpSpPr>
        <xdr:cNvPr id="43" name="Grupo 3">
          <a:extLst>
            <a:ext uri="{FF2B5EF4-FFF2-40B4-BE49-F238E27FC236}">
              <a16:creationId xmlns="" xmlns:a16="http://schemas.microsoft.com/office/drawing/2014/main" id="{00000000-0008-0000-0C00-00002B000000}"/>
            </a:ext>
          </a:extLst>
        </xdr:cNvPr>
        <xdr:cNvGrpSpPr>
          <a:grpSpLocks/>
        </xdr:cNvGrpSpPr>
      </xdr:nvGrpSpPr>
      <xdr:grpSpPr bwMode="auto">
        <a:xfrm>
          <a:off x="687705" y="45402422"/>
          <a:ext cx="706755" cy="720349"/>
          <a:chOff x="0" y="196"/>
          <a:chExt cx="12598" cy="9233"/>
        </a:xfrm>
      </xdr:grpSpPr>
      <xdr:pic>
        <xdr:nvPicPr>
          <xdr:cNvPr id="44" name="Imagen 7" descr="basico">
            <a:extLst>
              <a:ext uri="{FF2B5EF4-FFF2-40B4-BE49-F238E27FC236}">
                <a16:creationId xmlns="" xmlns:a16="http://schemas.microsoft.com/office/drawing/2014/main" id="{00000000-0008-0000-0C00-00002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5" name="5 Imagen" descr="basico">
            <a:extLst>
              <a:ext uri="{FF2B5EF4-FFF2-40B4-BE49-F238E27FC236}">
                <a16:creationId xmlns="" xmlns:a16="http://schemas.microsoft.com/office/drawing/2014/main" id="{00000000-0008-0000-0C00-00002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193</xdr:row>
      <xdr:rowOff>86139</xdr:rowOff>
    </xdr:from>
    <xdr:to>
      <xdr:col>6</xdr:col>
      <xdr:colOff>22860</xdr:colOff>
      <xdr:row>196</xdr:row>
      <xdr:rowOff>152400</xdr:rowOff>
    </xdr:to>
    <xdr:grpSp>
      <xdr:nvGrpSpPr>
        <xdr:cNvPr id="46" name="Grupo 3">
          <a:extLst>
            <a:ext uri="{FF2B5EF4-FFF2-40B4-BE49-F238E27FC236}">
              <a16:creationId xmlns="" xmlns:a16="http://schemas.microsoft.com/office/drawing/2014/main" id="{00000000-0008-0000-0C00-00002E000000}"/>
            </a:ext>
          </a:extLst>
        </xdr:cNvPr>
        <xdr:cNvGrpSpPr>
          <a:grpSpLocks/>
        </xdr:cNvGrpSpPr>
      </xdr:nvGrpSpPr>
      <xdr:grpSpPr bwMode="auto">
        <a:xfrm>
          <a:off x="687705" y="52370225"/>
          <a:ext cx="706755" cy="654089"/>
          <a:chOff x="0" y="196"/>
          <a:chExt cx="12598" cy="9233"/>
        </a:xfrm>
      </xdr:grpSpPr>
      <xdr:pic>
        <xdr:nvPicPr>
          <xdr:cNvPr id="47" name="Imagen 7" descr="basico">
            <a:extLst>
              <a:ext uri="{FF2B5EF4-FFF2-40B4-BE49-F238E27FC236}">
                <a16:creationId xmlns="" xmlns:a16="http://schemas.microsoft.com/office/drawing/2014/main" id="{00000000-0008-0000-0C00-00002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8" name="5 Imagen" descr="basico">
            <a:extLst>
              <a:ext uri="{FF2B5EF4-FFF2-40B4-BE49-F238E27FC236}">
                <a16:creationId xmlns="" xmlns:a16="http://schemas.microsoft.com/office/drawing/2014/main" id="{00000000-0008-0000-0C00-000030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223</xdr:row>
      <xdr:rowOff>86139</xdr:rowOff>
    </xdr:from>
    <xdr:to>
      <xdr:col>6</xdr:col>
      <xdr:colOff>22860</xdr:colOff>
      <xdr:row>226</xdr:row>
      <xdr:rowOff>152400</xdr:rowOff>
    </xdr:to>
    <xdr:grpSp>
      <xdr:nvGrpSpPr>
        <xdr:cNvPr id="49" name="Grupo 3">
          <a:extLst>
            <a:ext uri="{FF2B5EF4-FFF2-40B4-BE49-F238E27FC236}">
              <a16:creationId xmlns="" xmlns:a16="http://schemas.microsoft.com/office/drawing/2014/main" id="{00000000-0008-0000-0C00-000031000000}"/>
            </a:ext>
          </a:extLst>
        </xdr:cNvPr>
        <xdr:cNvGrpSpPr>
          <a:grpSpLocks/>
        </xdr:cNvGrpSpPr>
      </xdr:nvGrpSpPr>
      <xdr:grpSpPr bwMode="auto">
        <a:xfrm>
          <a:off x="687705" y="61002596"/>
          <a:ext cx="706755" cy="654090"/>
          <a:chOff x="0" y="196"/>
          <a:chExt cx="12598" cy="9233"/>
        </a:xfrm>
      </xdr:grpSpPr>
      <xdr:pic>
        <xdr:nvPicPr>
          <xdr:cNvPr id="50" name="Imagen 7" descr="basico">
            <a:extLst>
              <a:ext uri="{FF2B5EF4-FFF2-40B4-BE49-F238E27FC236}">
                <a16:creationId xmlns="" xmlns:a16="http://schemas.microsoft.com/office/drawing/2014/main" id="{00000000-0008-0000-0C00-00003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1" name="5 Imagen" descr="basico">
            <a:extLst>
              <a:ext uri="{FF2B5EF4-FFF2-40B4-BE49-F238E27FC236}">
                <a16:creationId xmlns="" xmlns:a16="http://schemas.microsoft.com/office/drawing/2014/main" id="{00000000-0008-0000-0C00-00003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271</xdr:row>
      <xdr:rowOff>86139</xdr:rowOff>
    </xdr:from>
    <xdr:to>
      <xdr:col>6</xdr:col>
      <xdr:colOff>22860</xdr:colOff>
      <xdr:row>274</xdr:row>
      <xdr:rowOff>152400</xdr:rowOff>
    </xdr:to>
    <xdr:grpSp>
      <xdr:nvGrpSpPr>
        <xdr:cNvPr id="52" name="Grupo 3">
          <a:extLst>
            <a:ext uri="{FF2B5EF4-FFF2-40B4-BE49-F238E27FC236}">
              <a16:creationId xmlns="" xmlns:a16="http://schemas.microsoft.com/office/drawing/2014/main" id="{00000000-0008-0000-0C00-000034000000}"/>
            </a:ext>
          </a:extLst>
        </xdr:cNvPr>
        <xdr:cNvGrpSpPr>
          <a:grpSpLocks/>
        </xdr:cNvGrpSpPr>
      </xdr:nvGrpSpPr>
      <xdr:grpSpPr bwMode="auto">
        <a:xfrm>
          <a:off x="687705" y="77733939"/>
          <a:ext cx="706755" cy="654090"/>
          <a:chOff x="0" y="196"/>
          <a:chExt cx="12598" cy="9233"/>
        </a:xfrm>
      </xdr:grpSpPr>
      <xdr:pic>
        <xdr:nvPicPr>
          <xdr:cNvPr id="53" name="Imagen 7" descr="basico">
            <a:extLst>
              <a:ext uri="{FF2B5EF4-FFF2-40B4-BE49-F238E27FC236}">
                <a16:creationId xmlns="" xmlns:a16="http://schemas.microsoft.com/office/drawing/2014/main" id="{00000000-0008-0000-0C00-00003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4" name="5 Imagen" descr="basico">
            <a:extLst>
              <a:ext uri="{FF2B5EF4-FFF2-40B4-BE49-F238E27FC236}">
                <a16:creationId xmlns="" xmlns:a16="http://schemas.microsoft.com/office/drawing/2014/main" id="{00000000-0008-0000-0C00-00003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313</xdr:row>
      <xdr:rowOff>86139</xdr:rowOff>
    </xdr:from>
    <xdr:to>
      <xdr:col>6</xdr:col>
      <xdr:colOff>22860</xdr:colOff>
      <xdr:row>316</xdr:row>
      <xdr:rowOff>152400</xdr:rowOff>
    </xdr:to>
    <xdr:grpSp>
      <xdr:nvGrpSpPr>
        <xdr:cNvPr id="55" name="Grupo 3">
          <a:extLst>
            <a:ext uri="{FF2B5EF4-FFF2-40B4-BE49-F238E27FC236}">
              <a16:creationId xmlns="" xmlns:a16="http://schemas.microsoft.com/office/drawing/2014/main" id="{00000000-0008-0000-0C00-000037000000}"/>
            </a:ext>
          </a:extLst>
        </xdr:cNvPr>
        <xdr:cNvGrpSpPr>
          <a:grpSpLocks/>
        </xdr:cNvGrpSpPr>
      </xdr:nvGrpSpPr>
      <xdr:grpSpPr bwMode="auto">
        <a:xfrm>
          <a:off x="687705" y="94802739"/>
          <a:ext cx="706755" cy="654090"/>
          <a:chOff x="0" y="196"/>
          <a:chExt cx="12598" cy="9233"/>
        </a:xfrm>
      </xdr:grpSpPr>
      <xdr:pic>
        <xdr:nvPicPr>
          <xdr:cNvPr id="56" name="Imagen 7" descr="basico">
            <a:extLst>
              <a:ext uri="{FF2B5EF4-FFF2-40B4-BE49-F238E27FC236}">
                <a16:creationId xmlns="" xmlns:a16="http://schemas.microsoft.com/office/drawing/2014/main" id="{00000000-0008-0000-0C00-00003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7" name="5 Imagen" descr="basico">
            <a:extLst>
              <a:ext uri="{FF2B5EF4-FFF2-40B4-BE49-F238E27FC236}">
                <a16:creationId xmlns="" xmlns:a16="http://schemas.microsoft.com/office/drawing/2014/main" id="{00000000-0008-0000-0C00-00003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433</xdr:row>
      <xdr:rowOff>86139</xdr:rowOff>
    </xdr:from>
    <xdr:to>
      <xdr:col>6</xdr:col>
      <xdr:colOff>22860</xdr:colOff>
      <xdr:row>436</xdr:row>
      <xdr:rowOff>152400</xdr:rowOff>
    </xdr:to>
    <xdr:grpSp>
      <xdr:nvGrpSpPr>
        <xdr:cNvPr id="64" name="Grupo 3">
          <a:extLst>
            <a:ext uri="{FF2B5EF4-FFF2-40B4-BE49-F238E27FC236}">
              <a16:creationId xmlns="" xmlns:a16="http://schemas.microsoft.com/office/drawing/2014/main" id="{00000000-0008-0000-0C00-000040000000}"/>
            </a:ext>
          </a:extLst>
        </xdr:cNvPr>
        <xdr:cNvGrpSpPr>
          <a:grpSpLocks/>
        </xdr:cNvGrpSpPr>
      </xdr:nvGrpSpPr>
      <xdr:grpSpPr bwMode="auto">
        <a:xfrm>
          <a:off x="687705" y="120939339"/>
          <a:ext cx="706755" cy="654090"/>
          <a:chOff x="0" y="196"/>
          <a:chExt cx="12598" cy="9233"/>
        </a:xfrm>
      </xdr:grpSpPr>
      <xdr:pic>
        <xdr:nvPicPr>
          <xdr:cNvPr id="65" name="Imagen 7" descr="basico">
            <a:extLst>
              <a:ext uri="{FF2B5EF4-FFF2-40B4-BE49-F238E27FC236}">
                <a16:creationId xmlns="" xmlns:a16="http://schemas.microsoft.com/office/drawing/2014/main" id="{00000000-0008-0000-0C00-00004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6" name="5 Imagen" descr="basico">
            <a:extLst>
              <a:ext uri="{FF2B5EF4-FFF2-40B4-BE49-F238E27FC236}">
                <a16:creationId xmlns="" xmlns:a16="http://schemas.microsoft.com/office/drawing/2014/main" id="{00000000-0008-0000-0C00-00004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464</xdr:row>
      <xdr:rowOff>86139</xdr:rowOff>
    </xdr:from>
    <xdr:to>
      <xdr:col>6</xdr:col>
      <xdr:colOff>22860</xdr:colOff>
      <xdr:row>467</xdr:row>
      <xdr:rowOff>152400</xdr:rowOff>
    </xdr:to>
    <xdr:grpSp>
      <xdr:nvGrpSpPr>
        <xdr:cNvPr id="70" name="Grupo 3">
          <a:extLst>
            <a:ext uri="{FF2B5EF4-FFF2-40B4-BE49-F238E27FC236}">
              <a16:creationId xmlns="" xmlns:a16="http://schemas.microsoft.com/office/drawing/2014/main" id="{00000000-0008-0000-0C00-000046000000}"/>
            </a:ext>
          </a:extLst>
        </xdr:cNvPr>
        <xdr:cNvGrpSpPr>
          <a:grpSpLocks/>
        </xdr:cNvGrpSpPr>
      </xdr:nvGrpSpPr>
      <xdr:grpSpPr bwMode="auto">
        <a:xfrm>
          <a:off x="687705" y="128983882"/>
          <a:ext cx="706755" cy="654089"/>
          <a:chOff x="0" y="196"/>
          <a:chExt cx="12598" cy="9233"/>
        </a:xfrm>
      </xdr:grpSpPr>
      <xdr:pic>
        <xdr:nvPicPr>
          <xdr:cNvPr id="71" name="Imagen 7" descr="basico">
            <a:extLst>
              <a:ext uri="{FF2B5EF4-FFF2-40B4-BE49-F238E27FC236}">
                <a16:creationId xmlns="" xmlns:a16="http://schemas.microsoft.com/office/drawing/2014/main" id="{00000000-0008-0000-0C00-00004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2" name="5 Imagen" descr="basico">
            <a:extLst>
              <a:ext uri="{FF2B5EF4-FFF2-40B4-BE49-F238E27FC236}">
                <a16:creationId xmlns="" xmlns:a16="http://schemas.microsoft.com/office/drawing/2014/main" id="{00000000-0008-0000-0C00-00004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486</xdr:row>
      <xdr:rowOff>86139</xdr:rowOff>
    </xdr:from>
    <xdr:to>
      <xdr:col>6</xdr:col>
      <xdr:colOff>22860</xdr:colOff>
      <xdr:row>489</xdr:row>
      <xdr:rowOff>152400</xdr:rowOff>
    </xdr:to>
    <xdr:grpSp>
      <xdr:nvGrpSpPr>
        <xdr:cNvPr id="73" name="Grupo 3">
          <a:extLst>
            <a:ext uri="{FF2B5EF4-FFF2-40B4-BE49-F238E27FC236}">
              <a16:creationId xmlns="" xmlns:a16="http://schemas.microsoft.com/office/drawing/2014/main" id="{00000000-0008-0000-0C00-000049000000}"/>
            </a:ext>
          </a:extLst>
        </xdr:cNvPr>
        <xdr:cNvGrpSpPr>
          <a:grpSpLocks/>
        </xdr:cNvGrpSpPr>
      </xdr:nvGrpSpPr>
      <xdr:grpSpPr bwMode="auto">
        <a:xfrm>
          <a:off x="687705" y="137616253"/>
          <a:ext cx="706755" cy="654090"/>
          <a:chOff x="0" y="196"/>
          <a:chExt cx="12598" cy="9233"/>
        </a:xfrm>
      </xdr:grpSpPr>
      <xdr:pic>
        <xdr:nvPicPr>
          <xdr:cNvPr id="74" name="Imagen 7" descr="basico">
            <a:extLst>
              <a:ext uri="{FF2B5EF4-FFF2-40B4-BE49-F238E27FC236}">
                <a16:creationId xmlns="" xmlns:a16="http://schemas.microsoft.com/office/drawing/2014/main" id="{00000000-0008-0000-0C00-00004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5" name="5 Imagen" descr="basico">
            <a:extLst>
              <a:ext uri="{FF2B5EF4-FFF2-40B4-BE49-F238E27FC236}">
                <a16:creationId xmlns="" xmlns:a16="http://schemas.microsoft.com/office/drawing/2014/main" id="{00000000-0008-0000-0C00-00004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539</xdr:row>
      <xdr:rowOff>86139</xdr:rowOff>
    </xdr:from>
    <xdr:to>
      <xdr:col>6</xdr:col>
      <xdr:colOff>22860</xdr:colOff>
      <xdr:row>542</xdr:row>
      <xdr:rowOff>152400</xdr:rowOff>
    </xdr:to>
    <xdr:grpSp>
      <xdr:nvGrpSpPr>
        <xdr:cNvPr id="76" name="Grupo 3">
          <a:extLst>
            <a:ext uri="{FF2B5EF4-FFF2-40B4-BE49-F238E27FC236}">
              <a16:creationId xmlns="" xmlns:a16="http://schemas.microsoft.com/office/drawing/2014/main" id="{00000000-0008-0000-0C00-00004C000000}"/>
            </a:ext>
          </a:extLst>
        </xdr:cNvPr>
        <xdr:cNvGrpSpPr>
          <a:grpSpLocks/>
        </xdr:cNvGrpSpPr>
      </xdr:nvGrpSpPr>
      <xdr:grpSpPr bwMode="auto">
        <a:xfrm>
          <a:off x="687705" y="153770653"/>
          <a:ext cx="706755" cy="654090"/>
          <a:chOff x="0" y="196"/>
          <a:chExt cx="12598" cy="9233"/>
        </a:xfrm>
      </xdr:grpSpPr>
      <xdr:pic>
        <xdr:nvPicPr>
          <xdr:cNvPr id="77" name="Imagen 7" descr="basico">
            <a:extLst>
              <a:ext uri="{FF2B5EF4-FFF2-40B4-BE49-F238E27FC236}">
                <a16:creationId xmlns="" xmlns:a16="http://schemas.microsoft.com/office/drawing/2014/main" id="{00000000-0008-0000-0C00-00004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8" name="5 Imagen" descr="basico">
            <a:extLst>
              <a:ext uri="{FF2B5EF4-FFF2-40B4-BE49-F238E27FC236}">
                <a16:creationId xmlns="" xmlns:a16="http://schemas.microsoft.com/office/drawing/2014/main" id="{00000000-0008-0000-0C00-00004E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680</xdr:row>
      <xdr:rowOff>86139</xdr:rowOff>
    </xdr:from>
    <xdr:to>
      <xdr:col>6</xdr:col>
      <xdr:colOff>22860</xdr:colOff>
      <xdr:row>683</xdr:row>
      <xdr:rowOff>152400</xdr:rowOff>
    </xdr:to>
    <xdr:grpSp>
      <xdr:nvGrpSpPr>
        <xdr:cNvPr id="84" name="Grupo 3">
          <a:extLst>
            <a:ext uri="{FF2B5EF4-FFF2-40B4-BE49-F238E27FC236}">
              <a16:creationId xmlns="" xmlns:a16="http://schemas.microsoft.com/office/drawing/2014/main" id="{00000000-0008-0000-0C00-000054000000}"/>
            </a:ext>
          </a:extLst>
        </xdr:cNvPr>
        <xdr:cNvGrpSpPr>
          <a:grpSpLocks/>
        </xdr:cNvGrpSpPr>
      </xdr:nvGrpSpPr>
      <xdr:grpSpPr bwMode="auto">
        <a:xfrm>
          <a:off x="687705" y="191032453"/>
          <a:ext cx="706755" cy="654090"/>
          <a:chOff x="0" y="196"/>
          <a:chExt cx="12598" cy="9233"/>
        </a:xfrm>
      </xdr:grpSpPr>
      <xdr:pic>
        <xdr:nvPicPr>
          <xdr:cNvPr id="85" name="Imagen 7" descr="basico">
            <a:extLst>
              <a:ext uri="{FF2B5EF4-FFF2-40B4-BE49-F238E27FC236}">
                <a16:creationId xmlns="" xmlns:a16="http://schemas.microsoft.com/office/drawing/2014/main" id="{00000000-0008-0000-0C00-00005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6" name="5 Imagen" descr="basico">
            <a:extLst>
              <a:ext uri="{FF2B5EF4-FFF2-40B4-BE49-F238E27FC236}">
                <a16:creationId xmlns="" xmlns:a16="http://schemas.microsoft.com/office/drawing/2014/main" id="{00000000-0008-0000-0C00-00005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343</xdr:row>
      <xdr:rowOff>86139</xdr:rowOff>
    </xdr:from>
    <xdr:to>
      <xdr:col>6</xdr:col>
      <xdr:colOff>22860</xdr:colOff>
      <xdr:row>346</xdr:row>
      <xdr:rowOff>152400</xdr:rowOff>
    </xdr:to>
    <xdr:grpSp>
      <xdr:nvGrpSpPr>
        <xdr:cNvPr id="125" name="Grupo 3">
          <a:extLst>
            <a:ext uri="{FF2B5EF4-FFF2-40B4-BE49-F238E27FC236}">
              <a16:creationId xmlns="" xmlns:a16="http://schemas.microsoft.com/office/drawing/2014/main" id="{00000000-0008-0000-0C00-00007D000000}"/>
            </a:ext>
          </a:extLst>
        </xdr:cNvPr>
        <xdr:cNvGrpSpPr>
          <a:grpSpLocks/>
        </xdr:cNvGrpSpPr>
      </xdr:nvGrpSpPr>
      <xdr:grpSpPr bwMode="auto">
        <a:xfrm>
          <a:off x="687705" y="101508339"/>
          <a:ext cx="706755" cy="654090"/>
          <a:chOff x="0" y="196"/>
          <a:chExt cx="12598" cy="9233"/>
        </a:xfrm>
      </xdr:grpSpPr>
      <xdr:pic>
        <xdr:nvPicPr>
          <xdr:cNvPr id="131" name="Imagen 7" descr="basico">
            <a:extLst>
              <a:ext uri="{FF2B5EF4-FFF2-40B4-BE49-F238E27FC236}">
                <a16:creationId xmlns="" xmlns:a16="http://schemas.microsoft.com/office/drawing/2014/main" id="{00000000-0008-0000-0C00-00008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32" name="5 Imagen" descr="basico">
            <a:extLst>
              <a:ext uri="{FF2B5EF4-FFF2-40B4-BE49-F238E27FC236}">
                <a16:creationId xmlns="" xmlns:a16="http://schemas.microsoft.com/office/drawing/2014/main" id="{00000000-0008-0000-0C00-00008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372</xdr:row>
      <xdr:rowOff>86139</xdr:rowOff>
    </xdr:from>
    <xdr:to>
      <xdr:col>6</xdr:col>
      <xdr:colOff>22860</xdr:colOff>
      <xdr:row>375</xdr:row>
      <xdr:rowOff>152400</xdr:rowOff>
    </xdr:to>
    <xdr:grpSp>
      <xdr:nvGrpSpPr>
        <xdr:cNvPr id="115" name="Grupo 3">
          <a:extLst>
            <a:ext uri="{FF2B5EF4-FFF2-40B4-BE49-F238E27FC236}">
              <a16:creationId xmlns="" xmlns:a16="http://schemas.microsoft.com/office/drawing/2014/main" id="{00000000-0008-0000-0C00-000073000000}"/>
            </a:ext>
          </a:extLst>
        </xdr:cNvPr>
        <xdr:cNvGrpSpPr>
          <a:grpSpLocks/>
        </xdr:cNvGrpSpPr>
      </xdr:nvGrpSpPr>
      <xdr:grpSpPr bwMode="auto">
        <a:xfrm>
          <a:off x="687705" y="107201568"/>
          <a:ext cx="706755" cy="654089"/>
          <a:chOff x="0" y="196"/>
          <a:chExt cx="12598" cy="9233"/>
        </a:xfrm>
      </xdr:grpSpPr>
      <xdr:pic>
        <xdr:nvPicPr>
          <xdr:cNvPr id="117" name="Imagen 7" descr="basico">
            <a:extLst>
              <a:ext uri="{FF2B5EF4-FFF2-40B4-BE49-F238E27FC236}">
                <a16:creationId xmlns="" xmlns:a16="http://schemas.microsoft.com/office/drawing/2014/main" id="{00000000-0008-0000-0C00-00007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33" name="5 Imagen" descr="basico">
            <a:extLst>
              <a:ext uri="{FF2B5EF4-FFF2-40B4-BE49-F238E27FC236}">
                <a16:creationId xmlns="" xmlns:a16="http://schemas.microsoft.com/office/drawing/2014/main" id="{00000000-0008-0000-0C00-00008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410</xdr:row>
      <xdr:rowOff>86139</xdr:rowOff>
    </xdr:from>
    <xdr:to>
      <xdr:col>6</xdr:col>
      <xdr:colOff>22860</xdr:colOff>
      <xdr:row>413</xdr:row>
      <xdr:rowOff>152400</xdr:rowOff>
    </xdr:to>
    <xdr:grpSp>
      <xdr:nvGrpSpPr>
        <xdr:cNvPr id="143" name="Grupo 3">
          <a:extLst>
            <a:ext uri="{FF2B5EF4-FFF2-40B4-BE49-F238E27FC236}">
              <a16:creationId xmlns="" xmlns:a16="http://schemas.microsoft.com/office/drawing/2014/main" id="{00000000-0008-0000-0C00-00008F000000}"/>
            </a:ext>
          </a:extLst>
        </xdr:cNvPr>
        <xdr:cNvGrpSpPr>
          <a:grpSpLocks/>
        </xdr:cNvGrpSpPr>
      </xdr:nvGrpSpPr>
      <xdr:grpSpPr bwMode="auto">
        <a:xfrm>
          <a:off x="687705" y="114658282"/>
          <a:ext cx="706755" cy="654089"/>
          <a:chOff x="0" y="196"/>
          <a:chExt cx="12598" cy="9233"/>
        </a:xfrm>
      </xdr:grpSpPr>
      <xdr:pic>
        <xdr:nvPicPr>
          <xdr:cNvPr id="144" name="Imagen 7" descr="basico">
            <a:extLst>
              <a:ext uri="{FF2B5EF4-FFF2-40B4-BE49-F238E27FC236}">
                <a16:creationId xmlns="" xmlns:a16="http://schemas.microsoft.com/office/drawing/2014/main" id="{00000000-0008-0000-0C00-00009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45" name="5 Imagen" descr="basico">
            <a:extLst>
              <a:ext uri="{FF2B5EF4-FFF2-40B4-BE49-F238E27FC236}">
                <a16:creationId xmlns="" xmlns:a16="http://schemas.microsoft.com/office/drawing/2014/main" id="{00000000-0008-0000-0C00-00009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509</xdr:row>
      <xdr:rowOff>86139</xdr:rowOff>
    </xdr:from>
    <xdr:to>
      <xdr:col>6</xdr:col>
      <xdr:colOff>22860</xdr:colOff>
      <xdr:row>512</xdr:row>
      <xdr:rowOff>152400</xdr:rowOff>
    </xdr:to>
    <xdr:grpSp>
      <xdr:nvGrpSpPr>
        <xdr:cNvPr id="148" name="Grupo 3">
          <a:extLst>
            <a:ext uri="{FF2B5EF4-FFF2-40B4-BE49-F238E27FC236}">
              <a16:creationId xmlns="" xmlns:a16="http://schemas.microsoft.com/office/drawing/2014/main" id="{00000000-0008-0000-0C00-000094000000}"/>
            </a:ext>
          </a:extLst>
        </xdr:cNvPr>
        <xdr:cNvGrpSpPr>
          <a:grpSpLocks/>
        </xdr:cNvGrpSpPr>
      </xdr:nvGrpSpPr>
      <xdr:grpSpPr bwMode="auto">
        <a:xfrm>
          <a:off x="687705" y="147881482"/>
          <a:ext cx="706755" cy="654089"/>
          <a:chOff x="0" y="196"/>
          <a:chExt cx="12598" cy="9233"/>
        </a:xfrm>
      </xdr:grpSpPr>
      <xdr:pic>
        <xdr:nvPicPr>
          <xdr:cNvPr id="149" name="Imagen 7" descr="basico">
            <a:extLst>
              <a:ext uri="{FF2B5EF4-FFF2-40B4-BE49-F238E27FC236}">
                <a16:creationId xmlns="" xmlns:a16="http://schemas.microsoft.com/office/drawing/2014/main" id="{00000000-0008-0000-0C00-00009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50" name="5 Imagen" descr="basico">
            <a:extLst>
              <a:ext uri="{FF2B5EF4-FFF2-40B4-BE49-F238E27FC236}">
                <a16:creationId xmlns="" xmlns:a16="http://schemas.microsoft.com/office/drawing/2014/main" id="{00000000-0008-0000-0C00-00009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574</xdr:row>
      <xdr:rowOff>86139</xdr:rowOff>
    </xdr:from>
    <xdr:to>
      <xdr:col>6</xdr:col>
      <xdr:colOff>22860</xdr:colOff>
      <xdr:row>577</xdr:row>
      <xdr:rowOff>152400</xdr:rowOff>
    </xdr:to>
    <xdr:grpSp>
      <xdr:nvGrpSpPr>
        <xdr:cNvPr id="151" name="Grupo 3">
          <a:extLst>
            <a:ext uri="{FF2B5EF4-FFF2-40B4-BE49-F238E27FC236}">
              <a16:creationId xmlns="" xmlns:a16="http://schemas.microsoft.com/office/drawing/2014/main" id="{00000000-0008-0000-0C00-000097000000}"/>
            </a:ext>
          </a:extLst>
        </xdr:cNvPr>
        <xdr:cNvGrpSpPr>
          <a:grpSpLocks/>
        </xdr:cNvGrpSpPr>
      </xdr:nvGrpSpPr>
      <xdr:grpSpPr bwMode="auto">
        <a:xfrm>
          <a:off x="687705" y="160639539"/>
          <a:ext cx="706755" cy="654090"/>
          <a:chOff x="0" y="196"/>
          <a:chExt cx="12598" cy="9233"/>
        </a:xfrm>
      </xdr:grpSpPr>
      <xdr:pic>
        <xdr:nvPicPr>
          <xdr:cNvPr id="152" name="Imagen 7" descr="basico">
            <a:extLst>
              <a:ext uri="{FF2B5EF4-FFF2-40B4-BE49-F238E27FC236}">
                <a16:creationId xmlns="" xmlns:a16="http://schemas.microsoft.com/office/drawing/2014/main" id="{00000000-0008-0000-0C00-00009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53" name="5 Imagen" descr="basico">
            <a:extLst>
              <a:ext uri="{FF2B5EF4-FFF2-40B4-BE49-F238E27FC236}">
                <a16:creationId xmlns="" xmlns:a16="http://schemas.microsoft.com/office/drawing/2014/main" id="{00000000-0008-0000-0C00-00009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598</xdr:row>
      <xdr:rowOff>86139</xdr:rowOff>
    </xdr:from>
    <xdr:to>
      <xdr:col>6</xdr:col>
      <xdr:colOff>22860</xdr:colOff>
      <xdr:row>601</xdr:row>
      <xdr:rowOff>152400</xdr:rowOff>
    </xdr:to>
    <xdr:grpSp>
      <xdr:nvGrpSpPr>
        <xdr:cNvPr id="154" name="Grupo 3">
          <a:extLst>
            <a:ext uri="{FF2B5EF4-FFF2-40B4-BE49-F238E27FC236}">
              <a16:creationId xmlns="" xmlns:a16="http://schemas.microsoft.com/office/drawing/2014/main" id="{00000000-0008-0000-0C00-00009A000000}"/>
            </a:ext>
          </a:extLst>
        </xdr:cNvPr>
        <xdr:cNvGrpSpPr>
          <a:grpSpLocks/>
        </xdr:cNvGrpSpPr>
      </xdr:nvGrpSpPr>
      <xdr:grpSpPr bwMode="auto">
        <a:xfrm>
          <a:off x="687705" y="166310996"/>
          <a:ext cx="706755" cy="654090"/>
          <a:chOff x="0" y="196"/>
          <a:chExt cx="12598" cy="9233"/>
        </a:xfrm>
      </xdr:grpSpPr>
      <xdr:pic>
        <xdr:nvPicPr>
          <xdr:cNvPr id="155" name="Imagen 7" descr="basico">
            <a:extLst>
              <a:ext uri="{FF2B5EF4-FFF2-40B4-BE49-F238E27FC236}">
                <a16:creationId xmlns="" xmlns:a16="http://schemas.microsoft.com/office/drawing/2014/main" id="{00000000-0008-0000-0C00-00009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56" name="5 Imagen" descr="basico">
            <a:extLst>
              <a:ext uri="{FF2B5EF4-FFF2-40B4-BE49-F238E27FC236}">
                <a16:creationId xmlns="" xmlns:a16="http://schemas.microsoft.com/office/drawing/2014/main" id="{00000000-0008-0000-0C00-00009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622</xdr:row>
      <xdr:rowOff>86139</xdr:rowOff>
    </xdr:from>
    <xdr:to>
      <xdr:col>6</xdr:col>
      <xdr:colOff>22860</xdr:colOff>
      <xdr:row>625</xdr:row>
      <xdr:rowOff>152400</xdr:rowOff>
    </xdr:to>
    <xdr:grpSp>
      <xdr:nvGrpSpPr>
        <xdr:cNvPr id="157" name="Grupo 3">
          <a:extLst>
            <a:ext uri="{FF2B5EF4-FFF2-40B4-BE49-F238E27FC236}">
              <a16:creationId xmlns="" xmlns:a16="http://schemas.microsoft.com/office/drawing/2014/main" id="{00000000-0008-0000-0C00-00009D000000}"/>
            </a:ext>
          </a:extLst>
        </xdr:cNvPr>
        <xdr:cNvGrpSpPr>
          <a:grpSpLocks/>
        </xdr:cNvGrpSpPr>
      </xdr:nvGrpSpPr>
      <xdr:grpSpPr bwMode="auto">
        <a:xfrm>
          <a:off x="687705" y="173549996"/>
          <a:ext cx="706755" cy="654090"/>
          <a:chOff x="0" y="196"/>
          <a:chExt cx="12598" cy="9233"/>
        </a:xfrm>
      </xdr:grpSpPr>
      <xdr:pic>
        <xdr:nvPicPr>
          <xdr:cNvPr id="158" name="Imagen 7" descr="basico">
            <a:extLst>
              <a:ext uri="{FF2B5EF4-FFF2-40B4-BE49-F238E27FC236}">
                <a16:creationId xmlns="" xmlns:a16="http://schemas.microsoft.com/office/drawing/2014/main" id="{00000000-0008-0000-0C00-00009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59" name="5 Imagen" descr="basico">
            <a:extLst>
              <a:ext uri="{FF2B5EF4-FFF2-40B4-BE49-F238E27FC236}">
                <a16:creationId xmlns="" xmlns:a16="http://schemas.microsoft.com/office/drawing/2014/main" id="{00000000-0008-0000-0C00-00009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3</xdr:col>
      <xdr:colOff>1905</xdr:colOff>
      <xdr:row>648</xdr:row>
      <xdr:rowOff>86139</xdr:rowOff>
    </xdr:from>
    <xdr:to>
      <xdr:col>6</xdr:col>
      <xdr:colOff>22860</xdr:colOff>
      <xdr:row>651</xdr:row>
      <xdr:rowOff>152400</xdr:rowOff>
    </xdr:to>
    <xdr:grpSp>
      <xdr:nvGrpSpPr>
        <xdr:cNvPr id="227" name="Grupo 3">
          <a:extLst>
            <a:ext uri="{FF2B5EF4-FFF2-40B4-BE49-F238E27FC236}">
              <a16:creationId xmlns="" xmlns:a16="http://schemas.microsoft.com/office/drawing/2014/main" id="{00000000-0008-0000-0C00-0000E3000000}"/>
            </a:ext>
          </a:extLst>
        </xdr:cNvPr>
        <xdr:cNvGrpSpPr>
          <a:grpSpLocks/>
        </xdr:cNvGrpSpPr>
      </xdr:nvGrpSpPr>
      <xdr:grpSpPr bwMode="auto">
        <a:xfrm>
          <a:off x="687705" y="184751396"/>
          <a:ext cx="706755" cy="654090"/>
          <a:chOff x="0" y="196"/>
          <a:chExt cx="12598" cy="9233"/>
        </a:xfrm>
      </xdr:grpSpPr>
      <xdr:pic>
        <xdr:nvPicPr>
          <xdr:cNvPr id="234" name="Imagen 7" descr="basico">
            <a:extLst>
              <a:ext uri="{FF2B5EF4-FFF2-40B4-BE49-F238E27FC236}">
                <a16:creationId xmlns="" xmlns:a16="http://schemas.microsoft.com/office/drawing/2014/main" id="{00000000-0008-0000-0C00-0000E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35" name="5 Imagen" descr="basico">
            <a:extLst>
              <a:ext uri="{FF2B5EF4-FFF2-40B4-BE49-F238E27FC236}">
                <a16:creationId xmlns="" xmlns:a16="http://schemas.microsoft.com/office/drawing/2014/main" id="{00000000-0008-0000-0C00-0000E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xdr:col>
      <xdr:colOff>129269</xdr:colOff>
      <xdr:row>7</xdr:row>
      <xdr:rowOff>88447</xdr:rowOff>
    </xdr:from>
    <xdr:to>
      <xdr:col>18</xdr:col>
      <xdr:colOff>721179</xdr:colOff>
      <xdr:row>22</xdr:row>
      <xdr:rowOff>18755</xdr:rowOff>
    </xdr:to>
    <xdr:pic>
      <xdr:nvPicPr>
        <xdr:cNvPr id="163" name="Imagen 162">
          <a:extLst>
            <a:ext uri="{FF2B5EF4-FFF2-40B4-BE49-F238E27FC236}">
              <a16:creationId xmlns="" xmlns:a16="http://schemas.microsoft.com/office/drawing/2014/main" id="{E37D89E1-26C2-438F-B063-259A6AF7F975}"/>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008" t="7425" r="10279" b="6624"/>
        <a:stretch/>
      </xdr:blipFill>
      <xdr:spPr bwMode="auto">
        <a:xfrm rot="5400000">
          <a:off x="1174445" y="472021"/>
          <a:ext cx="2828629" cy="4483553"/>
        </a:xfrm>
        <a:prstGeom prst="rect">
          <a:avLst/>
        </a:prstGeom>
        <a:noFill/>
        <a:ln>
          <a:noFill/>
        </a:ln>
      </xdr:spPr>
    </xdr:pic>
    <xdr:clientData/>
  </xdr:twoCellAnchor>
  <xdr:twoCellAnchor editAs="oneCell">
    <xdr:from>
      <xdr:col>2</xdr:col>
      <xdr:colOff>163286</xdr:colOff>
      <xdr:row>57</xdr:row>
      <xdr:rowOff>101437</xdr:rowOff>
    </xdr:from>
    <xdr:to>
      <xdr:col>18</xdr:col>
      <xdr:colOff>789578</xdr:colOff>
      <xdr:row>68</xdr:row>
      <xdr:rowOff>83185</xdr:rowOff>
    </xdr:to>
    <xdr:pic>
      <xdr:nvPicPr>
        <xdr:cNvPr id="167" name="Imagen 166">
          <a:extLst>
            <a:ext uri="{FF2B5EF4-FFF2-40B4-BE49-F238E27FC236}">
              <a16:creationId xmlns="" xmlns:a16="http://schemas.microsoft.com/office/drawing/2014/main" id="{0762BC23-5A6B-422E-9047-014E5DD4A46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98715" y="11245687"/>
          <a:ext cx="4300220" cy="2376605"/>
        </a:xfrm>
        <a:prstGeom prst="rect">
          <a:avLst/>
        </a:prstGeom>
        <a:noFill/>
        <a:ln>
          <a:noFill/>
        </a:ln>
      </xdr:spPr>
    </xdr:pic>
    <xdr:clientData/>
  </xdr:twoCellAnchor>
  <xdr:twoCellAnchor editAs="oneCell">
    <xdr:from>
      <xdr:col>5</xdr:col>
      <xdr:colOff>54428</xdr:colOff>
      <xdr:row>69</xdr:row>
      <xdr:rowOff>163284</xdr:rowOff>
    </xdr:from>
    <xdr:to>
      <xdr:col>18</xdr:col>
      <xdr:colOff>136071</xdr:colOff>
      <xdr:row>70</xdr:row>
      <xdr:rowOff>2649728</xdr:rowOff>
    </xdr:to>
    <xdr:pic>
      <xdr:nvPicPr>
        <xdr:cNvPr id="171" name="Imagen 170">
          <a:extLst>
            <a:ext uri="{FF2B5EF4-FFF2-40B4-BE49-F238E27FC236}">
              <a16:creationId xmlns="" xmlns:a16="http://schemas.microsoft.com/office/drawing/2014/main" id="{545D1BD0-D264-4357-BBB3-0482967F3467}"/>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2183" t="5829" r="9855" b="6740"/>
        <a:stretch/>
      </xdr:blipFill>
      <xdr:spPr bwMode="auto">
        <a:xfrm>
          <a:off x="1142999" y="13906498"/>
          <a:ext cx="3102429" cy="4922123"/>
        </a:xfrm>
        <a:prstGeom prst="rect">
          <a:avLst/>
        </a:prstGeom>
        <a:noFill/>
        <a:ln>
          <a:noFill/>
        </a:ln>
      </xdr:spPr>
    </xdr:pic>
    <xdr:clientData/>
  </xdr:twoCellAnchor>
  <xdr:twoCellAnchor editAs="oneCell">
    <xdr:from>
      <xdr:col>4</xdr:col>
      <xdr:colOff>122464</xdr:colOff>
      <xdr:row>32</xdr:row>
      <xdr:rowOff>131814</xdr:rowOff>
    </xdr:from>
    <xdr:to>
      <xdr:col>18</xdr:col>
      <xdr:colOff>40822</xdr:colOff>
      <xdr:row>41</xdr:row>
      <xdr:rowOff>301195</xdr:rowOff>
    </xdr:to>
    <xdr:pic>
      <xdr:nvPicPr>
        <xdr:cNvPr id="175" name="Imagen 174">
          <a:extLst>
            <a:ext uri="{FF2B5EF4-FFF2-40B4-BE49-F238E27FC236}">
              <a16:creationId xmlns="" xmlns:a16="http://schemas.microsoft.com/office/drawing/2014/main" id="{4F0E1D2A-6B4D-4EBE-A527-37F74D2FB356}"/>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993321" y="6227814"/>
          <a:ext cx="3156858" cy="24145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122464</xdr:colOff>
      <xdr:row>41</xdr:row>
      <xdr:rowOff>571500</xdr:rowOff>
    </xdr:from>
    <xdr:to>
      <xdr:col>18</xdr:col>
      <xdr:colOff>54430</xdr:colOff>
      <xdr:row>45</xdr:row>
      <xdr:rowOff>326572</xdr:rowOff>
    </xdr:to>
    <xdr:pic>
      <xdr:nvPicPr>
        <xdr:cNvPr id="176" name="Imagen 175">
          <a:extLst>
            <a:ext uri="{FF2B5EF4-FFF2-40B4-BE49-F238E27FC236}">
              <a16:creationId xmlns="" xmlns:a16="http://schemas.microsoft.com/office/drawing/2014/main" id="{830DEB37-E38C-4980-9C06-6CE0A597E02D}"/>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993321" y="8912679"/>
          <a:ext cx="3170466" cy="21091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27213</xdr:colOff>
      <xdr:row>80</xdr:row>
      <xdr:rowOff>122464</xdr:rowOff>
    </xdr:from>
    <xdr:to>
      <xdr:col>18</xdr:col>
      <xdr:colOff>517072</xdr:colOff>
      <xdr:row>91</xdr:row>
      <xdr:rowOff>58164</xdr:rowOff>
    </xdr:to>
    <xdr:pic>
      <xdr:nvPicPr>
        <xdr:cNvPr id="177" name="Imagen 176">
          <a:extLst>
            <a:ext uri="{FF2B5EF4-FFF2-40B4-BE49-F238E27FC236}">
              <a16:creationId xmlns="" xmlns:a16="http://schemas.microsoft.com/office/drawing/2014/main" id="{4319E9AE-71EF-4AFE-AAC9-088D07CB199F}"/>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80356" y="23513143"/>
          <a:ext cx="3946073" cy="2180878"/>
        </a:xfrm>
        <a:prstGeom prst="rect">
          <a:avLst/>
        </a:prstGeom>
        <a:noFill/>
        <a:ln>
          <a:noFill/>
        </a:ln>
      </xdr:spPr>
    </xdr:pic>
    <xdr:clientData/>
  </xdr:twoCellAnchor>
  <xdr:twoCellAnchor editAs="oneCell">
    <xdr:from>
      <xdr:col>2</xdr:col>
      <xdr:colOff>149677</xdr:colOff>
      <xdr:row>105</xdr:row>
      <xdr:rowOff>40820</xdr:rowOff>
    </xdr:from>
    <xdr:to>
      <xdr:col>18</xdr:col>
      <xdr:colOff>833617</xdr:colOff>
      <xdr:row>116</xdr:row>
      <xdr:rowOff>197756</xdr:rowOff>
    </xdr:to>
    <xdr:pic>
      <xdr:nvPicPr>
        <xdr:cNvPr id="178" name="Imagen 177">
          <a:extLst>
            <a:ext uri="{FF2B5EF4-FFF2-40B4-BE49-F238E27FC236}">
              <a16:creationId xmlns="" xmlns:a16="http://schemas.microsoft.com/office/drawing/2014/main" id="{785F34DE-FCF9-4B7C-95AA-61472214E07D}"/>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5106" y="30044570"/>
          <a:ext cx="4357868" cy="2408465"/>
        </a:xfrm>
        <a:prstGeom prst="rect">
          <a:avLst/>
        </a:prstGeom>
        <a:noFill/>
        <a:ln>
          <a:noFill/>
        </a:ln>
      </xdr:spPr>
    </xdr:pic>
    <xdr:clientData/>
  </xdr:twoCellAnchor>
  <xdr:twoCellAnchor editAs="oneCell">
    <xdr:from>
      <xdr:col>4</xdr:col>
      <xdr:colOff>26878</xdr:colOff>
      <xdr:row>129</xdr:row>
      <xdr:rowOff>190500</xdr:rowOff>
    </xdr:from>
    <xdr:to>
      <xdr:col>18</xdr:col>
      <xdr:colOff>78250</xdr:colOff>
      <xdr:row>142</xdr:row>
      <xdr:rowOff>173990</xdr:rowOff>
    </xdr:to>
    <xdr:pic>
      <xdr:nvPicPr>
        <xdr:cNvPr id="179" name="Imagen 178">
          <a:extLst>
            <a:ext uri="{FF2B5EF4-FFF2-40B4-BE49-F238E27FC236}">
              <a16:creationId xmlns="" xmlns:a16="http://schemas.microsoft.com/office/drawing/2014/main" id="{193BFB5B-F9B3-49CF-9450-25120BD96D3F}"/>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897735" y="35092821"/>
          <a:ext cx="3289872" cy="2636883"/>
        </a:xfrm>
        <a:prstGeom prst="rect">
          <a:avLst/>
        </a:prstGeom>
        <a:noFill/>
        <a:ln>
          <a:noFill/>
        </a:ln>
      </xdr:spPr>
    </xdr:pic>
    <xdr:clientData/>
  </xdr:twoCellAnchor>
  <xdr:twoCellAnchor editAs="oneCell">
    <xdr:from>
      <xdr:col>2</xdr:col>
      <xdr:colOff>149678</xdr:colOff>
      <xdr:row>153</xdr:row>
      <xdr:rowOff>95250</xdr:rowOff>
    </xdr:from>
    <xdr:to>
      <xdr:col>18</xdr:col>
      <xdr:colOff>833618</xdr:colOff>
      <xdr:row>165</xdr:row>
      <xdr:rowOff>54429</xdr:rowOff>
    </xdr:to>
    <xdr:pic>
      <xdr:nvPicPr>
        <xdr:cNvPr id="180" name="Imagen 179">
          <a:extLst>
            <a:ext uri="{FF2B5EF4-FFF2-40B4-BE49-F238E27FC236}">
              <a16:creationId xmlns="" xmlns:a16="http://schemas.microsoft.com/office/drawing/2014/main" id="{B4E7DE05-5FED-4856-B13A-3E8E3709276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5107" y="39896143"/>
          <a:ext cx="4357868" cy="2408465"/>
        </a:xfrm>
        <a:prstGeom prst="rect">
          <a:avLst/>
        </a:prstGeom>
        <a:noFill/>
        <a:ln>
          <a:noFill/>
        </a:ln>
      </xdr:spPr>
    </xdr:pic>
    <xdr:clientData/>
  </xdr:twoCellAnchor>
  <xdr:twoCellAnchor editAs="oneCell">
    <xdr:from>
      <xdr:col>4</xdr:col>
      <xdr:colOff>217713</xdr:colOff>
      <xdr:row>199</xdr:row>
      <xdr:rowOff>22052</xdr:rowOff>
    </xdr:from>
    <xdr:to>
      <xdr:col>18</xdr:col>
      <xdr:colOff>653143</xdr:colOff>
      <xdr:row>218</xdr:row>
      <xdr:rowOff>40355</xdr:rowOff>
    </xdr:to>
    <xdr:pic>
      <xdr:nvPicPr>
        <xdr:cNvPr id="181" name="Imagen 180">
          <a:extLst>
            <a:ext uri="{FF2B5EF4-FFF2-40B4-BE49-F238E27FC236}">
              <a16:creationId xmlns="" xmlns:a16="http://schemas.microsoft.com/office/drawing/2014/main" id="{EFC20D2C-695C-4B53-BB3F-BFC3FF8F818B}"/>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088570" y="51320981"/>
          <a:ext cx="3673930" cy="6672195"/>
        </a:xfrm>
        <a:prstGeom prst="rect">
          <a:avLst/>
        </a:prstGeom>
        <a:noFill/>
        <a:ln>
          <a:noFill/>
        </a:ln>
      </xdr:spPr>
    </xdr:pic>
    <xdr:clientData/>
  </xdr:twoCellAnchor>
  <xdr:twoCellAnchor editAs="oneCell">
    <xdr:from>
      <xdr:col>2</xdr:col>
      <xdr:colOff>108856</xdr:colOff>
      <xdr:row>230</xdr:row>
      <xdr:rowOff>13607</xdr:rowOff>
    </xdr:from>
    <xdr:to>
      <xdr:col>18</xdr:col>
      <xdr:colOff>789215</xdr:colOff>
      <xdr:row>242</xdr:row>
      <xdr:rowOff>59994</xdr:rowOff>
    </xdr:to>
    <xdr:pic>
      <xdr:nvPicPr>
        <xdr:cNvPr id="182" name="Imagen 181">
          <a:extLst>
            <a:ext uri="{FF2B5EF4-FFF2-40B4-BE49-F238E27FC236}">
              <a16:creationId xmlns="" xmlns:a16="http://schemas.microsoft.com/office/drawing/2014/main" id="{652B42EB-14E0-4C74-AADB-75D1C8710259}"/>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44285" y="60415714"/>
          <a:ext cx="4354287" cy="4210173"/>
        </a:xfrm>
        <a:prstGeom prst="rect">
          <a:avLst/>
        </a:prstGeom>
        <a:noFill/>
        <a:ln>
          <a:noFill/>
        </a:ln>
      </xdr:spPr>
    </xdr:pic>
    <xdr:clientData/>
  </xdr:twoCellAnchor>
  <xdr:twoCellAnchor editAs="oneCell">
    <xdr:from>
      <xdr:col>2</xdr:col>
      <xdr:colOff>0</xdr:colOff>
      <xdr:row>277</xdr:row>
      <xdr:rowOff>136073</xdr:rowOff>
    </xdr:from>
    <xdr:to>
      <xdr:col>18</xdr:col>
      <xdr:colOff>880902</xdr:colOff>
      <xdr:row>285</xdr:row>
      <xdr:rowOff>40821</xdr:rowOff>
    </xdr:to>
    <xdr:pic>
      <xdr:nvPicPr>
        <xdr:cNvPr id="183" name="Imagen 182">
          <a:extLst>
            <a:ext uri="{FF2B5EF4-FFF2-40B4-BE49-F238E27FC236}">
              <a16:creationId xmlns="" xmlns:a16="http://schemas.microsoft.com/office/drawing/2014/main" id="{D1EC40E2-07C8-4E59-908C-515B97A0062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35429" y="81016930"/>
          <a:ext cx="4554830" cy="2517320"/>
        </a:xfrm>
        <a:prstGeom prst="rect">
          <a:avLst/>
        </a:prstGeom>
        <a:noFill/>
        <a:ln>
          <a:noFill/>
        </a:ln>
      </xdr:spPr>
    </xdr:pic>
    <xdr:clientData/>
  </xdr:twoCellAnchor>
  <xdr:twoCellAnchor editAs="oneCell">
    <xdr:from>
      <xdr:col>4</xdr:col>
      <xdr:colOff>136070</xdr:colOff>
      <xdr:row>286</xdr:row>
      <xdr:rowOff>462643</xdr:rowOff>
    </xdr:from>
    <xdr:to>
      <xdr:col>18</xdr:col>
      <xdr:colOff>571500</xdr:colOff>
      <xdr:row>293</xdr:row>
      <xdr:rowOff>272142</xdr:rowOff>
    </xdr:to>
    <xdr:pic>
      <xdr:nvPicPr>
        <xdr:cNvPr id="184" name="Imagen 183">
          <a:extLst>
            <a:ext uri="{FF2B5EF4-FFF2-40B4-BE49-F238E27FC236}">
              <a16:creationId xmlns="" xmlns:a16="http://schemas.microsoft.com/office/drawing/2014/main" id="{C60E278B-F400-447B-AB91-E9CB0DF613D1}"/>
            </a:ext>
          </a:extLst>
        </xdr:cNvPr>
        <xdr:cNvPicPr>
          <a:picLocks noChangeAspect="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b="47180"/>
        <a:stretch/>
      </xdr:blipFill>
      <xdr:spPr bwMode="auto">
        <a:xfrm>
          <a:off x="1006927" y="84486750"/>
          <a:ext cx="3673930" cy="3524249"/>
        </a:xfrm>
        <a:prstGeom prst="rect">
          <a:avLst/>
        </a:prstGeom>
        <a:noFill/>
        <a:ln>
          <a:noFill/>
        </a:ln>
      </xdr:spPr>
    </xdr:pic>
    <xdr:clientData/>
  </xdr:twoCellAnchor>
  <xdr:twoCellAnchor editAs="oneCell">
    <xdr:from>
      <xdr:col>2</xdr:col>
      <xdr:colOff>13604</xdr:colOff>
      <xdr:row>295</xdr:row>
      <xdr:rowOff>95250</xdr:rowOff>
    </xdr:from>
    <xdr:to>
      <xdr:col>18</xdr:col>
      <xdr:colOff>941441</xdr:colOff>
      <xdr:row>300</xdr:row>
      <xdr:rowOff>108857</xdr:rowOff>
    </xdr:to>
    <xdr:pic>
      <xdr:nvPicPr>
        <xdr:cNvPr id="185" name="Imagen 184">
          <a:extLst>
            <a:ext uri="{FF2B5EF4-FFF2-40B4-BE49-F238E27FC236}">
              <a16:creationId xmlns="" xmlns:a16="http://schemas.microsoft.com/office/drawing/2014/main" id="{C1E4A658-C887-4CD3-B348-BC4C0EF1672B}"/>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49033" y="88895464"/>
          <a:ext cx="4601765" cy="2667000"/>
        </a:xfrm>
        <a:prstGeom prst="rect">
          <a:avLst/>
        </a:prstGeom>
        <a:noFill/>
        <a:ln>
          <a:noFill/>
        </a:ln>
      </xdr:spPr>
    </xdr:pic>
    <xdr:clientData/>
  </xdr:twoCellAnchor>
  <xdr:twoCellAnchor editAs="oneCell">
    <xdr:from>
      <xdr:col>1</xdr:col>
      <xdr:colOff>204106</xdr:colOff>
      <xdr:row>301</xdr:row>
      <xdr:rowOff>319766</xdr:rowOff>
    </xdr:from>
    <xdr:to>
      <xdr:col>18</xdr:col>
      <xdr:colOff>916857</xdr:colOff>
      <xdr:row>304</xdr:row>
      <xdr:rowOff>217713</xdr:rowOff>
    </xdr:to>
    <xdr:pic>
      <xdr:nvPicPr>
        <xdr:cNvPr id="193" name="Imagen 192">
          <a:extLst>
            <a:ext uri="{FF2B5EF4-FFF2-40B4-BE49-F238E27FC236}">
              <a16:creationId xmlns="" xmlns:a16="http://schemas.microsoft.com/office/drawing/2014/main" id="{3369D3F8-013C-4C3F-A76D-6E6D0C671C14}"/>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421820" y="92304052"/>
          <a:ext cx="4604394" cy="1489982"/>
        </a:xfrm>
        <a:prstGeom prst="rect">
          <a:avLst/>
        </a:prstGeom>
        <a:noFill/>
        <a:ln>
          <a:noFill/>
        </a:ln>
      </xdr:spPr>
    </xdr:pic>
    <xdr:clientData/>
  </xdr:twoCellAnchor>
  <xdr:twoCellAnchor editAs="oneCell">
    <xdr:from>
      <xdr:col>2</xdr:col>
      <xdr:colOff>54427</xdr:colOff>
      <xdr:row>305</xdr:row>
      <xdr:rowOff>40822</xdr:rowOff>
    </xdr:from>
    <xdr:to>
      <xdr:col>18</xdr:col>
      <xdr:colOff>882223</xdr:colOff>
      <xdr:row>308</xdr:row>
      <xdr:rowOff>285749</xdr:rowOff>
    </xdr:to>
    <xdr:pic>
      <xdr:nvPicPr>
        <xdr:cNvPr id="199" name="Imagen 198">
          <a:extLst>
            <a:ext uri="{FF2B5EF4-FFF2-40B4-BE49-F238E27FC236}">
              <a16:creationId xmlns="" xmlns:a16="http://schemas.microsoft.com/office/drawing/2014/main" id="{10DD61F0-7251-4EDA-A61A-B4EC6E79600C}"/>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489856" y="94147822"/>
          <a:ext cx="4501724" cy="1836963"/>
        </a:xfrm>
        <a:prstGeom prst="rect">
          <a:avLst/>
        </a:prstGeom>
        <a:noFill/>
        <a:ln>
          <a:noFill/>
        </a:ln>
      </xdr:spPr>
    </xdr:pic>
    <xdr:clientData/>
  </xdr:twoCellAnchor>
  <xdr:twoCellAnchor editAs="oneCell">
    <xdr:from>
      <xdr:col>2</xdr:col>
      <xdr:colOff>136071</xdr:colOff>
      <xdr:row>318</xdr:row>
      <xdr:rowOff>106191</xdr:rowOff>
    </xdr:from>
    <xdr:to>
      <xdr:col>18</xdr:col>
      <xdr:colOff>843643</xdr:colOff>
      <xdr:row>338</xdr:row>
      <xdr:rowOff>77646</xdr:rowOff>
    </xdr:to>
    <xdr:pic>
      <xdr:nvPicPr>
        <xdr:cNvPr id="203" name="Imagen 202">
          <a:extLst>
            <a:ext uri="{FF2B5EF4-FFF2-40B4-BE49-F238E27FC236}">
              <a16:creationId xmlns="" xmlns:a16="http://schemas.microsoft.com/office/drawing/2014/main" id="{DD2DB7A5-980E-4487-88DA-83EB9DCE09FF}"/>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571500" y="85695120"/>
          <a:ext cx="4381500" cy="4856419"/>
        </a:xfrm>
        <a:prstGeom prst="rect">
          <a:avLst/>
        </a:prstGeom>
        <a:noFill/>
        <a:ln>
          <a:noFill/>
        </a:ln>
      </xdr:spPr>
    </xdr:pic>
    <xdr:clientData/>
  </xdr:twoCellAnchor>
  <xdr:twoCellAnchor editAs="oneCell">
    <xdr:from>
      <xdr:col>1</xdr:col>
      <xdr:colOff>190499</xdr:colOff>
      <xdr:row>348</xdr:row>
      <xdr:rowOff>188362</xdr:rowOff>
    </xdr:from>
    <xdr:to>
      <xdr:col>18</xdr:col>
      <xdr:colOff>830950</xdr:colOff>
      <xdr:row>366</xdr:row>
      <xdr:rowOff>197756</xdr:rowOff>
    </xdr:to>
    <xdr:pic>
      <xdr:nvPicPr>
        <xdr:cNvPr id="207" name="Imagen 206">
          <a:extLst>
            <a:ext uri="{FF2B5EF4-FFF2-40B4-BE49-F238E27FC236}">
              <a16:creationId xmlns="" xmlns:a16="http://schemas.microsoft.com/office/drawing/2014/main" id="{C4D43DD3-7A2B-4C12-B8D9-EA1B57FBDCF4}"/>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408213" y="92703326"/>
          <a:ext cx="4532094" cy="3689673"/>
        </a:xfrm>
        <a:prstGeom prst="rect">
          <a:avLst/>
        </a:prstGeom>
        <a:noFill/>
        <a:ln>
          <a:noFill/>
        </a:ln>
      </xdr:spPr>
    </xdr:pic>
    <xdr:clientData/>
  </xdr:twoCellAnchor>
  <xdr:twoCellAnchor>
    <xdr:from>
      <xdr:col>3</xdr:col>
      <xdr:colOff>1905</xdr:colOff>
      <xdr:row>247</xdr:row>
      <xdr:rowOff>86139</xdr:rowOff>
    </xdr:from>
    <xdr:to>
      <xdr:col>6</xdr:col>
      <xdr:colOff>22860</xdr:colOff>
      <xdr:row>250</xdr:row>
      <xdr:rowOff>152400</xdr:rowOff>
    </xdr:to>
    <xdr:grpSp>
      <xdr:nvGrpSpPr>
        <xdr:cNvPr id="220" name="Grupo 3">
          <a:extLst>
            <a:ext uri="{FF2B5EF4-FFF2-40B4-BE49-F238E27FC236}">
              <a16:creationId xmlns="" xmlns:a16="http://schemas.microsoft.com/office/drawing/2014/main" id="{C4B5E2C2-C422-4B2F-86E5-0802FDB2A71F}"/>
            </a:ext>
          </a:extLst>
        </xdr:cNvPr>
        <xdr:cNvGrpSpPr>
          <a:grpSpLocks/>
        </xdr:cNvGrpSpPr>
      </xdr:nvGrpSpPr>
      <xdr:grpSpPr bwMode="auto">
        <a:xfrm>
          <a:off x="687705" y="67719082"/>
          <a:ext cx="706755" cy="654089"/>
          <a:chOff x="0" y="196"/>
          <a:chExt cx="12598" cy="9233"/>
        </a:xfrm>
      </xdr:grpSpPr>
      <xdr:pic>
        <xdr:nvPicPr>
          <xdr:cNvPr id="231" name="Imagen 7" descr="basico">
            <a:extLst>
              <a:ext uri="{FF2B5EF4-FFF2-40B4-BE49-F238E27FC236}">
                <a16:creationId xmlns="" xmlns:a16="http://schemas.microsoft.com/office/drawing/2014/main" id="{4B9CE422-9818-4EB0-B834-C183E276BB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32" name="5 Imagen" descr="basico">
            <a:extLst>
              <a:ext uri="{FF2B5EF4-FFF2-40B4-BE49-F238E27FC236}">
                <a16:creationId xmlns="" xmlns:a16="http://schemas.microsoft.com/office/drawing/2014/main" id="{64567B13-E69D-434D-B5CE-06E4D64D104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2</xdr:col>
      <xdr:colOff>136070</xdr:colOff>
      <xdr:row>252</xdr:row>
      <xdr:rowOff>149678</xdr:rowOff>
    </xdr:from>
    <xdr:to>
      <xdr:col>18</xdr:col>
      <xdr:colOff>612321</xdr:colOff>
      <xdr:row>263</xdr:row>
      <xdr:rowOff>881996</xdr:rowOff>
    </xdr:to>
    <xdr:pic>
      <xdr:nvPicPr>
        <xdr:cNvPr id="236" name="Imagen 235">
          <a:extLst>
            <a:ext uri="{FF2B5EF4-FFF2-40B4-BE49-F238E27FC236}">
              <a16:creationId xmlns="" xmlns:a16="http://schemas.microsoft.com/office/drawing/2014/main" id="{B3CDD1D7-75CF-44C2-A24A-41F9BF0AD6AC}"/>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571499" y="70621071"/>
          <a:ext cx="4150179" cy="5453996"/>
        </a:xfrm>
        <a:prstGeom prst="rect">
          <a:avLst/>
        </a:prstGeom>
        <a:noFill/>
        <a:ln>
          <a:noFill/>
        </a:ln>
      </xdr:spPr>
    </xdr:pic>
    <xdr:clientData/>
  </xdr:twoCellAnchor>
  <xdr:twoCellAnchor editAs="oneCell">
    <xdr:from>
      <xdr:col>1</xdr:col>
      <xdr:colOff>81642</xdr:colOff>
      <xdr:row>416</xdr:row>
      <xdr:rowOff>13608</xdr:rowOff>
    </xdr:from>
    <xdr:to>
      <xdr:col>18</xdr:col>
      <xdr:colOff>947185</xdr:colOff>
      <xdr:row>425</xdr:row>
      <xdr:rowOff>190500</xdr:rowOff>
    </xdr:to>
    <xdr:pic>
      <xdr:nvPicPr>
        <xdr:cNvPr id="237" name="Imagen 236">
          <a:extLst>
            <a:ext uri="{FF2B5EF4-FFF2-40B4-BE49-F238E27FC236}">
              <a16:creationId xmlns="" xmlns:a16="http://schemas.microsoft.com/office/drawing/2014/main" id="{561C3E0E-21AE-40F3-ADD2-2ACC756E6C0E}"/>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299356" y="117756215"/>
          <a:ext cx="4757186" cy="2013856"/>
        </a:xfrm>
        <a:prstGeom prst="rect">
          <a:avLst/>
        </a:prstGeom>
        <a:noFill/>
        <a:ln>
          <a:noFill/>
        </a:ln>
      </xdr:spPr>
    </xdr:pic>
    <xdr:clientData/>
  </xdr:twoCellAnchor>
  <xdr:twoCellAnchor editAs="oneCell">
    <xdr:from>
      <xdr:col>2</xdr:col>
      <xdr:colOff>54429</xdr:colOff>
      <xdr:row>93</xdr:row>
      <xdr:rowOff>81643</xdr:rowOff>
    </xdr:from>
    <xdr:to>
      <xdr:col>18</xdr:col>
      <xdr:colOff>882225</xdr:colOff>
      <xdr:row>94</xdr:row>
      <xdr:rowOff>1714498</xdr:rowOff>
    </xdr:to>
    <xdr:pic>
      <xdr:nvPicPr>
        <xdr:cNvPr id="238" name="Imagen 237">
          <a:extLst>
            <a:ext uri="{FF2B5EF4-FFF2-40B4-BE49-F238E27FC236}">
              <a16:creationId xmlns="" xmlns:a16="http://schemas.microsoft.com/office/drawing/2014/main" id="{E1305EDE-47E8-4907-94FE-263261D9CD52}"/>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489858" y="26125714"/>
          <a:ext cx="4501724" cy="1836963"/>
        </a:xfrm>
        <a:prstGeom prst="rect">
          <a:avLst/>
        </a:prstGeom>
        <a:noFill/>
        <a:ln>
          <a:noFill/>
        </a:ln>
      </xdr:spPr>
    </xdr:pic>
    <xdr:clientData/>
  </xdr:twoCellAnchor>
  <xdr:twoCellAnchor editAs="oneCell">
    <xdr:from>
      <xdr:col>3</xdr:col>
      <xdr:colOff>54429</xdr:colOff>
      <xdr:row>94</xdr:row>
      <xdr:rowOff>1903764</xdr:rowOff>
    </xdr:from>
    <xdr:to>
      <xdr:col>18</xdr:col>
      <xdr:colOff>435429</xdr:colOff>
      <xdr:row>94</xdr:row>
      <xdr:rowOff>4968236</xdr:rowOff>
    </xdr:to>
    <xdr:pic>
      <xdr:nvPicPr>
        <xdr:cNvPr id="239" name="Imagen 238">
          <a:extLst>
            <a:ext uri="{FF2B5EF4-FFF2-40B4-BE49-F238E27FC236}">
              <a16:creationId xmlns="" xmlns:a16="http://schemas.microsoft.com/office/drawing/2014/main" id="{17A3F4F2-30C9-43FF-9C15-C39AA7AD18FD}"/>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rot="5400000">
          <a:off x="1093943" y="27765572"/>
          <a:ext cx="3064472" cy="3837214"/>
        </a:xfrm>
        <a:prstGeom prst="rect">
          <a:avLst/>
        </a:prstGeom>
        <a:noFill/>
        <a:ln>
          <a:noFill/>
        </a:ln>
      </xdr:spPr>
    </xdr:pic>
    <xdr:clientData/>
  </xdr:twoCellAnchor>
  <xdr:twoCellAnchor editAs="oneCell">
    <xdr:from>
      <xdr:col>1</xdr:col>
      <xdr:colOff>163285</xdr:colOff>
      <xdr:row>185</xdr:row>
      <xdr:rowOff>217714</xdr:rowOff>
    </xdr:from>
    <xdr:to>
      <xdr:col>18</xdr:col>
      <xdr:colOff>773366</xdr:colOff>
      <xdr:row>188</xdr:row>
      <xdr:rowOff>503463</xdr:rowOff>
    </xdr:to>
    <xdr:pic>
      <xdr:nvPicPr>
        <xdr:cNvPr id="240" name="Imagen 239">
          <a:extLst>
            <a:ext uri="{FF2B5EF4-FFF2-40B4-BE49-F238E27FC236}">
              <a16:creationId xmlns="" xmlns:a16="http://schemas.microsoft.com/office/drawing/2014/main" id="{B32AD3E9-A154-4032-A0A7-3C748340A7B3}"/>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380999" y="50958750"/>
          <a:ext cx="4501724" cy="1836963"/>
        </a:xfrm>
        <a:prstGeom prst="rect">
          <a:avLst/>
        </a:prstGeom>
        <a:noFill/>
        <a:ln>
          <a:noFill/>
        </a:ln>
      </xdr:spPr>
    </xdr:pic>
    <xdr:clientData/>
  </xdr:twoCellAnchor>
  <xdr:twoCellAnchor editAs="oneCell">
    <xdr:from>
      <xdr:col>2</xdr:col>
      <xdr:colOff>122464</xdr:colOff>
      <xdr:row>175</xdr:row>
      <xdr:rowOff>134240</xdr:rowOff>
    </xdr:from>
    <xdr:to>
      <xdr:col>18</xdr:col>
      <xdr:colOff>787383</xdr:colOff>
      <xdr:row>185</xdr:row>
      <xdr:rowOff>161454</xdr:rowOff>
    </xdr:to>
    <xdr:pic>
      <xdr:nvPicPr>
        <xdr:cNvPr id="241" name="Imagen 240">
          <a:extLst>
            <a:ext uri="{FF2B5EF4-FFF2-40B4-BE49-F238E27FC236}">
              <a16:creationId xmlns="" xmlns:a16="http://schemas.microsoft.com/office/drawing/2014/main" id="{EF8500B1-977D-4E67-A6CB-00F43B082C22}"/>
            </a:ext>
          </a:extLst>
        </xdr:cNvPr>
        <xdr:cNvPicPr>
          <a:picLocks noChangeAspect="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l="12183" t="5829" r="9855" b="6740"/>
        <a:stretch/>
      </xdr:blipFill>
      <xdr:spPr bwMode="auto">
        <a:xfrm rot="5400000">
          <a:off x="1176102" y="47181852"/>
          <a:ext cx="3102429" cy="4338847"/>
        </a:xfrm>
        <a:prstGeom prst="rect">
          <a:avLst/>
        </a:prstGeom>
        <a:noFill/>
        <a:ln>
          <a:noFill/>
        </a:ln>
      </xdr:spPr>
    </xdr:pic>
    <xdr:clientData/>
  </xdr:twoCellAnchor>
  <xdr:twoCellAnchor editAs="oneCell">
    <xdr:from>
      <xdr:col>2</xdr:col>
      <xdr:colOff>-1</xdr:colOff>
      <xdr:row>439</xdr:row>
      <xdr:rowOff>122464</xdr:rowOff>
    </xdr:from>
    <xdr:to>
      <xdr:col>18</xdr:col>
      <xdr:colOff>717096</xdr:colOff>
      <xdr:row>458</xdr:row>
      <xdr:rowOff>219075</xdr:rowOff>
    </xdr:to>
    <xdr:pic>
      <xdr:nvPicPr>
        <xdr:cNvPr id="242" name="Imagen 241">
          <a:extLst>
            <a:ext uri="{FF2B5EF4-FFF2-40B4-BE49-F238E27FC236}">
              <a16:creationId xmlns="" xmlns:a16="http://schemas.microsoft.com/office/drawing/2014/main" id="{C1823CD5-8EAC-4537-A7E9-ED3ABD3CDE31}"/>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435428" y="124314857"/>
          <a:ext cx="4391025" cy="5743575"/>
        </a:xfrm>
        <a:prstGeom prst="rect">
          <a:avLst/>
        </a:prstGeom>
        <a:noFill/>
        <a:ln>
          <a:noFill/>
        </a:ln>
      </xdr:spPr>
    </xdr:pic>
    <xdr:clientData/>
  </xdr:twoCellAnchor>
  <xdr:twoCellAnchor editAs="oneCell">
    <xdr:from>
      <xdr:col>1</xdr:col>
      <xdr:colOff>217713</xdr:colOff>
      <xdr:row>264</xdr:row>
      <xdr:rowOff>544285</xdr:rowOff>
    </xdr:from>
    <xdr:to>
      <xdr:col>18</xdr:col>
      <xdr:colOff>930464</xdr:colOff>
      <xdr:row>266</xdr:row>
      <xdr:rowOff>210910</xdr:rowOff>
    </xdr:to>
    <xdr:pic>
      <xdr:nvPicPr>
        <xdr:cNvPr id="243" name="Imagen 242">
          <a:extLst>
            <a:ext uri="{FF2B5EF4-FFF2-40B4-BE49-F238E27FC236}">
              <a16:creationId xmlns="" xmlns:a16="http://schemas.microsoft.com/office/drawing/2014/main" id="{2A964C73-B8E3-431C-9F71-2943A104962A}"/>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435427" y="76649035"/>
          <a:ext cx="4604394" cy="1489982"/>
        </a:xfrm>
        <a:prstGeom prst="rect">
          <a:avLst/>
        </a:prstGeom>
        <a:noFill/>
        <a:ln>
          <a:noFill/>
        </a:ln>
      </xdr:spPr>
    </xdr:pic>
    <xdr:clientData/>
  </xdr:twoCellAnchor>
  <xdr:twoCellAnchor editAs="oneCell">
    <xdr:from>
      <xdr:col>4</xdr:col>
      <xdr:colOff>108857</xdr:colOff>
      <xdr:row>470</xdr:row>
      <xdr:rowOff>0</xdr:rowOff>
    </xdr:from>
    <xdr:to>
      <xdr:col>18</xdr:col>
      <xdr:colOff>381000</xdr:colOff>
      <xdr:row>480</xdr:row>
      <xdr:rowOff>1054155</xdr:rowOff>
    </xdr:to>
    <xdr:pic>
      <xdr:nvPicPr>
        <xdr:cNvPr id="244" name="Imagen 243">
          <a:extLst>
            <a:ext uri="{FF2B5EF4-FFF2-40B4-BE49-F238E27FC236}">
              <a16:creationId xmlns="" xmlns:a16="http://schemas.microsoft.com/office/drawing/2014/main" id="{637081D7-C08A-4A1B-8218-D2578A7242D6}"/>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979714" y="131771571"/>
          <a:ext cx="3510643" cy="4592012"/>
        </a:xfrm>
        <a:prstGeom prst="rect">
          <a:avLst/>
        </a:prstGeom>
        <a:noFill/>
        <a:ln>
          <a:noFill/>
        </a:ln>
      </xdr:spPr>
    </xdr:pic>
    <xdr:clientData/>
  </xdr:twoCellAnchor>
  <xdr:twoCellAnchor editAs="oneCell">
    <xdr:from>
      <xdr:col>3</xdr:col>
      <xdr:colOff>108857</xdr:colOff>
      <xdr:row>491</xdr:row>
      <xdr:rowOff>136071</xdr:rowOff>
    </xdr:from>
    <xdr:to>
      <xdr:col>18</xdr:col>
      <xdr:colOff>762000</xdr:colOff>
      <xdr:row>502</xdr:row>
      <xdr:rowOff>408539</xdr:rowOff>
    </xdr:to>
    <xdr:pic>
      <xdr:nvPicPr>
        <xdr:cNvPr id="245" name="Imagen 244">
          <a:extLst>
            <a:ext uri="{FF2B5EF4-FFF2-40B4-BE49-F238E27FC236}">
              <a16:creationId xmlns="" xmlns:a16="http://schemas.microsoft.com/office/drawing/2014/main" id="{8D977331-7783-4174-87AB-57E143432314}"/>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62000" y="146195142"/>
          <a:ext cx="4109357" cy="5375146"/>
        </a:xfrm>
        <a:prstGeom prst="rect">
          <a:avLst/>
        </a:prstGeom>
        <a:noFill/>
        <a:ln>
          <a:noFill/>
        </a:ln>
      </xdr:spPr>
    </xdr:pic>
    <xdr:clientData/>
  </xdr:twoCellAnchor>
  <xdr:twoCellAnchor editAs="oneCell">
    <xdr:from>
      <xdr:col>2</xdr:col>
      <xdr:colOff>176893</xdr:colOff>
      <xdr:row>519</xdr:row>
      <xdr:rowOff>13935</xdr:rowOff>
    </xdr:from>
    <xdr:to>
      <xdr:col>18</xdr:col>
      <xdr:colOff>149679</xdr:colOff>
      <xdr:row>534</xdr:row>
      <xdr:rowOff>43509</xdr:rowOff>
    </xdr:to>
    <xdr:pic>
      <xdr:nvPicPr>
        <xdr:cNvPr id="246" name="Imagen 245">
          <a:extLst>
            <a:ext uri="{FF2B5EF4-FFF2-40B4-BE49-F238E27FC236}">
              <a16:creationId xmlns="" xmlns:a16="http://schemas.microsoft.com/office/drawing/2014/main" id="{9DA22052-7FCB-48F4-8C1A-50604BC4196C}"/>
            </a:ext>
          </a:extLst>
        </xdr:cNvPr>
        <xdr:cNvPicPr>
          <a:picLocks noChangeAspect="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b="8320"/>
        <a:stretch/>
      </xdr:blipFill>
      <xdr:spPr bwMode="auto">
        <a:xfrm>
          <a:off x="612322" y="159816221"/>
          <a:ext cx="3646714" cy="309118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27213</xdr:colOff>
      <xdr:row>581</xdr:row>
      <xdr:rowOff>54428</xdr:rowOff>
    </xdr:from>
    <xdr:to>
      <xdr:col>18</xdr:col>
      <xdr:colOff>911678</xdr:colOff>
      <xdr:row>592</xdr:row>
      <xdr:rowOff>174704</xdr:rowOff>
    </xdr:to>
    <xdr:pic>
      <xdr:nvPicPr>
        <xdr:cNvPr id="247" name="Imagen 246">
          <a:extLst>
            <a:ext uri="{FF2B5EF4-FFF2-40B4-BE49-F238E27FC236}">
              <a16:creationId xmlns="" xmlns:a16="http://schemas.microsoft.com/office/drawing/2014/main" id="{F5104B6C-2BF4-4286-967A-47EDB08E0C85}"/>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462642" y="172511357"/>
          <a:ext cx="4558393" cy="3100240"/>
        </a:xfrm>
        <a:prstGeom prst="rect">
          <a:avLst/>
        </a:prstGeom>
        <a:noFill/>
        <a:ln>
          <a:noFill/>
        </a:ln>
      </xdr:spPr>
    </xdr:pic>
    <xdr:clientData/>
  </xdr:twoCellAnchor>
  <xdr:twoCellAnchor editAs="oneCell">
    <xdr:from>
      <xdr:col>2</xdr:col>
      <xdr:colOff>122461</xdr:colOff>
      <xdr:row>606</xdr:row>
      <xdr:rowOff>112608</xdr:rowOff>
    </xdr:from>
    <xdr:to>
      <xdr:col>18</xdr:col>
      <xdr:colOff>539154</xdr:colOff>
      <xdr:row>616</xdr:row>
      <xdr:rowOff>381000</xdr:rowOff>
    </xdr:to>
    <xdr:pic>
      <xdr:nvPicPr>
        <xdr:cNvPr id="248" name="Imagen 247">
          <a:extLst>
            <a:ext uri="{FF2B5EF4-FFF2-40B4-BE49-F238E27FC236}">
              <a16:creationId xmlns="" xmlns:a16="http://schemas.microsoft.com/office/drawing/2014/main" id="{DC9C8139-1E71-41CA-AE76-9A71965F3EFC}"/>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557890" y="178651929"/>
          <a:ext cx="4090621" cy="4187249"/>
        </a:xfrm>
        <a:prstGeom prst="rect">
          <a:avLst/>
        </a:prstGeom>
        <a:noFill/>
        <a:ln>
          <a:noFill/>
        </a:ln>
      </xdr:spPr>
    </xdr:pic>
    <xdr:clientData/>
  </xdr:twoCellAnchor>
  <xdr:twoCellAnchor editAs="oneCell">
    <xdr:from>
      <xdr:col>1</xdr:col>
      <xdr:colOff>163285</xdr:colOff>
      <xdr:row>630</xdr:row>
      <xdr:rowOff>2828</xdr:rowOff>
    </xdr:from>
    <xdr:to>
      <xdr:col>18</xdr:col>
      <xdr:colOff>908369</xdr:colOff>
      <xdr:row>636</xdr:row>
      <xdr:rowOff>54427</xdr:rowOff>
    </xdr:to>
    <xdr:pic>
      <xdr:nvPicPr>
        <xdr:cNvPr id="249" name="Imagen 248">
          <a:extLst>
            <a:ext uri="{FF2B5EF4-FFF2-40B4-BE49-F238E27FC236}">
              <a16:creationId xmlns="" xmlns:a16="http://schemas.microsoft.com/office/drawing/2014/main" id="{5D4A0223-3A45-4FDB-9C6C-22FBAD4965B5}"/>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380999" y="185944435"/>
          <a:ext cx="4636727" cy="2500885"/>
        </a:xfrm>
        <a:prstGeom prst="rect">
          <a:avLst/>
        </a:prstGeom>
        <a:noFill/>
        <a:ln>
          <a:noFill/>
        </a:ln>
      </xdr:spPr>
    </xdr:pic>
    <xdr:clientData/>
  </xdr:twoCellAnchor>
  <xdr:twoCellAnchor editAs="oneCell">
    <xdr:from>
      <xdr:col>4</xdr:col>
      <xdr:colOff>204108</xdr:colOff>
      <xdr:row>636</xdr:row>
      <xdr:rowOff>299357</xdr:rowOff>
    </xdr:from>
    <xdr:to>
      <xdr:col>18</xdr:col>
      <xdr:colOff>632733</xdr:colOff>
      <xdr:row>643</xdr:row>
      <xdr:rowOff>604157</xdr:rowOff>
    </xdr:to>
    <xdr:pic>
      <xdr:nvPicPr>
        <xdr:cNvPr id="250" name="Imagen 249">
          <a:extLst>
            <a:ext uri="{FF2B5EF4-FFF2-40B4-BE49-F238E27FC236}">
              <a16:creationId xmlns="" xmlns:a16="http://schemas.microsoft.com/office/drawing/2014/main" id="{D1864C3A-97B9-4EBA-8658-D60DA73F4C35}"/>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1074965" y="188690250"/>
          <a:ext cx="3667125" cy="6019800"/>
        </a:xfrm>
        <a:prstGeom prst="rect">
          <a:avLst/>
        </a:prstGeom>
        <a:noFill/>
        <a:ln>
          <a:noFill/>
        </a:ln>
      </xdr:spPr>
    </xdr:pic>
    <xdr:clientData/>
  </xdr:twoCellAnchor>
  <xdr:twoCellAnchor editAs="oneCell">
    <xdr:from>
      <xdr:col>2</xdr:col>
      <xdr:colOff>95251</xdr:colOff>
      <xdr:row>653</xdr:row>
      <xdr:rowOff>122465</xdr:rowOff>
    </xdr:from>
    <xdr:to>
      <xdr:col>18</xdr:col>
      <xdr:colOff>511944</xdr:colOff>
      <xdr:row>674</xdr:row>
      <xdr:rowOff>23464</xdr:rowOff>
    </xdr:to>
    <xdr:pic>
      <xdr:nvPicPr>
        <xdr:cNvPr id="251" name="Imagen 250">
          <a:extLst>
            <a:ext uri="{FF2B5EF4-FFF2-40B4-BE49-F238E27FC236}">
              <a16:creationId xmlns="" xmlns:a16="http://schemas.microsoft.com/office/drawing/2014/main" id="{847CCA6D-E3F3-4DA2-93FA-BA3DAE166FD6}"/>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530680" y="196881751"/>
          <a:ext cx="4090621" cy="4187249"/>
        </a:xfrm>
        <a:prstGeom prst="rect">
          <a:avLst/>
        </a:prstGeom>
        <a:noFill/>
        <a:ln>
          <a:noFill/>
        </a:ln>
      </xdr:spPr>
    </xdr:pic>
    <xdr:clientData/>
  </xdr:twoCellAnchor>
  <xdr:twoCellAnchor editAs="oneCell">
    <xdr:from>
      <xdr:col>4</xdr:col>
      <xdr:colOff>176893</xdr:colOff>
      <xdr:row>378</xdr:row>
      <xdr:rowOff>81644</xdr:rowOff>
    </xdr:from>
    <xdr:to>
      <xdr:col>17</xdr:col>
      <xdr:colOff>136072</xdr:colOff>
      <xdr:row>405</xdr:row>
      <xdr:rowOff>49934</xdr:rowOff>
    </xdr:to>
    <xdr:pic>
      <xdr:nvPicPr>
        <xdr:cNvPr id="114" name="Imagen 113">
          <a:extLst>
            <a:ext uri="{FF2B5EF4-FFF2-40B4-BE49-F238E27FC236}">
              <a16:creationId xmlns="" xmlns:a16="http://schemas.microsoft.com/office/drawing/2014/main" id="{7FDD610F-E274-4B7D-84BA-5BEA1E8F2D1C}"/>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1047750" y="112544680"/>
          <a:ext cx="2925536" cy="5479182"/>
        </a:xfrm>
        <a:prstGeom prst="rect">
          <a:avLst/>
        </a:prstGeom>
        <a:noFill/>
        <a:ln>
          <a:noFill/>
        </a:ln>
      </xdr:spPr>
    </xdr:pic>
    <xdr:clientData/>
  </xdr:twoCellAnchor>
  <xdr:twoCellAnchor editAs="oneCell">
    <xdr:from>
      <xdr:col>1</xdr:col>
      <xdr:colOff>163286</xdr:colOff>
      <xdr:row>426</xdr:row>
      <xdr:rowOff>149679</xdr:rowOff>
    </xdr:from>
    <xdr:to>
      <xdr:col>18</xdr:col>
      <xdr:colOff>941887</xdr:colOff>
      <xdr:row>428</xdr:row>
      <xdr:rowOff>340177</xdr:rowOff>
    </xdr:to>
    <xdr:pic>
      <xdr:nvPicPr>
        <xdr:cNvPr id="116" name="Imagen 115">
          <a:extLst>
            <a:ext uri="{FF2B5EF4-FFF2-40B4-BE49-F238E27FC236}">
              <a16:creationId xmlns="" xmlns:a16="http://schemas.microsoft.com/office/drawing/2014/main" id="{4855CBA1-D7B2-455C-8CA3-160061311B3E}"/>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381000" y="122409858"/>
          <a:ext cx="4670244" cy="1768927"/>
        </a:xfrm>
        <a:prstGeom prst="rect">
          <a:avLst/>
        </a:prstGeom>
        <a:noFill/>
        <a:ln>
          <a:noFill/>
        </a:ln>
      </xdr:spPr>
    </xdr:pic>
    <xdr:clientData/>
  </xdr:twoCellAnchor>
  <xdr:twoCellAnchor editAs="oneCell">
    <xdr:from>
      <xdr:col>1</xdr:col>
      <xdr:colOff>136072</xdr:colOff>
      <xdr:row>480</xdr:row>
      <xdr:rowOff>1088573</xdr:rowOff>
    </xdr:from>
    <xdr:to>
      <xdr:col>18</xdr:col>
      <xdr:colOff>857251</xdr:colOff>
      <xdr:row>481</xdr:row>
      <xdr:rowOff>1384768</xdr:rowOff>
    </xdr:to>
    <xdr:pic>
      <xdr:nvPicPr>
        <xdr:cNvPr id="118" name="Imagen 117">
          <a:extLst>
            <a:ext uri="{FF2B5EF4-FFF2-40B4-BE49-F238E27FC236}">
              <a16:creationId xmlns="" xmlns:a16="http://schemas.microsoft.com/office/drawing/2014/main" id="{342045CE-F9D5-473F-AD3C-04020B7CD1D1}"/>
            </a:ext>
          </a:extLst>
        </xdr:cNvPr>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353786" y="136398002"/>
          <a:ext cx="4612822" cy="2051516"/>
        </a:xfrm>
        <a:prstGeom prst="rect">
          <a:avLst/>
        </a:prstGeom>
        <a:noFill/>
        <a:ln>
          <a:noFill/>
        </a:ln>
      </xdr:spPr>
    </xdr:pic>
    <xdr:clientData/>
  </xdr:twoCellAnchor>
  <xdr:twoCellAnchor editAs="oneCell">
    <xdr:from>
      <xdr:col>1</xdr:col>
      <xdr:colOff>149678</xdr:colOff>
      <xdr:row>502</xdr:row>
      <xdr:rowOff>653142</xdr:rowOff>
    </xdr:from>
    <xdr:to>
      <xdr:col>18</xdr:col>
      <xdr:colOff>1030942</xdr:colOff>
      <xdr:row>504</xdr:row>
      <xdr:rowOff>462640</xdr:rowOff>
    </xdr:to>
    <xdr:pic>
      <xdr:nvPicPr>
        <xdr:cNvPr id="119" name="Imagen 118">
          <a:extLst>
            <a:ext uri="{FF2B5EF4-FFF2-40B4-BE49-F238E27FC236}">
              <a16:creationId xmlns="" xmlns:a16="http://schemas.microsoft.com/office/drawing/2014/main" id="{8566EDDD-5AB2-4FD1-B8FD-D1BB3BCEFF8E}"/>
            </a:ext>
          </a:extLst>
        </xdr:cNvPr>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367392" y="150345321"/>
          <a:ext cx="4772907" cy="2122713"/>
        </a:xfrm>
        <a:prstGeom prst="rect">
          <a:avLst/>
        </a:prstGeom>
        <a:noFill/>
        <a:ln>
          <a:noFill/>
        </a:ln>
      </xdr:spPr>
    </xdr:pic>
    <xdr:clientData/>
  </xdr:twoCellAnchor>
  <xdr:twoCellAnchor editAs="oneCell">
    <xdr:from>
      <xdr:col>6</xdr:col>
      <xdr:colOff>27213</xdr:colOff>
      <xdr:row>685</xdr:row>
      <xdr:rowOff>163286</xdr:rowOff>
    </xdr:from>
    <xdr:to>
      <xdr:col>17</xdr:col>
      <xdr:colOff>176893</xdr:colOff>
      <xdr:row>704</xdr:row>
      <xdr:rowOff>143601</xdr:rowOff>
    </xdr:to>
    <xdr:pic>
      <xdr:nvPicPr>
        <xdr:cNvPr id="120" name="Imagen 119">
          <a:extLst>
            <a:ext uri="{FF2B5EF4-FFF2-40B4-BE49-F238E27FC236}">
              <a16:creationId xmlns="" xmlns:a16="http://schemas.microsoft.com/office/drawing/2014/main" id="{AC8C2A0E-6249-4888-A69D-B8B14312A666}"/>
            </a:ext>
          </a:extLst>
        </xdr:cNvPr>
        <xdr:cNvPicPr>
          <a:picLocks noChangeAspect="1"/>
        </xdr:cNvPicPr>
      </xdr:nvPicPr>
      <xdr:blipFill rotWithShape="1">
        <a:blip xmlns:r="http://schemas.openxmlformats.org/officeDocument/2006/relationships" r:embed="rId28">
          <a:extLst>
            <a:ext uri="{28A0092B-C50C-407E-A947-70E740481C1C}">
              <a14:useLocalDpi xmlns:a14="http://schemas.microsoft.com/office/drawing/2010/main" val="0"/>
            </a:ext>
          </a:extLst>
        </a:blip>
        <a:srcRect r="2723"/>
        <a:stretch/>
      </xdr:blipFill>
      <xdr:spPr bwMode="auto">
        <a:xfrm>
          <a:off x="1333499" y="197371607"/>
          <a:ext cx="2680608" cy="388556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5</xdr:col>
      <xdr:colOff>190502</xdr:colOff>
      <xdr:row>706</xdr:row>
      <xdr:rowOff>95249</xdr:rowOff>
    </xdr:from>
    <xdr:to>
      <xdr:col>17</xdr:col>
      <xdr:colOff>87379</xdr:colOff>
      <xdr:row>721</xdr:row>
      <xdr:rowOff>68035</xdr:rowOff>
    </xdr:to>
    <xdr:pic>
      <xdr:nvPicPr>
        <xdr:cNvPr id="121" name="Imagen 120">
          <a:extLst>
            <a:ext uri="{FF2B5EF4-FFF2-40B4-BE49-F238E27FC236}">
              <a16:creationId xmlns="" xmlns:a16="http://schemas.microsoft.com/office/drawing/2014/main" id="{8A11697C-7D28-47F0-A6DB-6028E66B130D}"/>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1279073" y="201617035"/>
          <a:ext cx="2645520" cy="3034393"/>
        </a:xfrm>
        <a:prstGeom prst="rect">
          <a:avLst/>
        </a:prstGeom>
        <a:noFill/>
        <a:ln>
          <a:noFill/>
        </a:ln>
      </xdr:spPr>
    </xdr:pic>
    <xdr:clientData/>
  </xdr:twoCellAnchor>
  <xdr:twoCellAnchor editAs="oneCell">
    <xdr:from>
      <xdr:col>2</xdr:col>
      <xdr:colOff>13606</xdr:colOff>
      <xdr:row>546</xdr:row>
      <xdr:rowOff>-1</xdr:rowOff>
    </xdr:from>
    <xdr:to>
      <xdr:col>18</xdr:col>
      <xdr:colOff>430299</xdr:colOff>
      <xdr:row>566</xdr:row>
      <xdr:rowOff>105105</xdr:rowOff>
    </xdr:to>
    <xdr:pic>
      <xdr:nvPicPr>
        <xdr:cNvPr id="122" name="Imagen 121">
          <a:extLst>
            <a:ext uri="{FF2B5EF4-FFF2-40B4-BE49-F238E27FC236}">
              <a16:creationId xmlns="" xmlns:a16="http://schemas.microsoft.com/office/drawing/2014/main" id="{F2AEFF1B-3FF2-4B07-ABF2-EF6B54AA7EDB}"/>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449035" y="159230785"/>
          <a:ext cx="4090621" cy="4187249"/>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841169</xdr:colOff>
      <xdr:row>0</xdr:row>
      <xdr:rowOff>173182</xdr:rowOff>
    </xdr:from>
    <xdr:to>
      <xdr:col>1</xdr:col>
      <xdr:colOff>1337236</xdr:colOff>
      <xdr:row>3</xdr:row>
      <xdr:rowOff>93832</xdr:rowOff>
    </xdr:to>
    <xdr:pic>
      <xdr:nvPicPr>
        <xdr:cNvPr id="2" name="Imagen 1" descr="basico">
          <a:extLst>
            <a:ext uri="{FF2B5EF4-FFF2-40B4-BE49-F238E27FC236}">
              <a16:creationId xmlns="" xmlns:a16="http://schemas.microsoft.com/office/drawing/2014/main" id="{BEB94A25-7698-4761-A754-F87ED90498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1626029" y="173182"/>
          <a:ext cx="496067" cy="7055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841169</xdr:colOff>
      <xdr:row>0</xdr:row>
      <xdr:rowOff>173182</xdr:rowOff>
    </xdr:from>
    <xdr:to>
      <xdr:col>1</xdr:col>
      <xdr:colOff>1337236</xdr:colOff>
      <xdr:row>3</xdr:row>
      <xdr:rowOff>93832</xdr:rowOff>
    </xdr:to>
    <xdr:pic>
      <xdr:nvPicPr>
        <xdr:cNvPr id="2" name="Imagen 1" descr="basico">
          <a:extLst>
            <a:ext uri="{FF2B5EF4-FFF2-40B4-BE49-F238E27FC236}">
              <a16:creationId xmlns="" xmlns:a16="http://schemas.microsoft.com/office/drawing/2014/main" id="{8E736BC9-83C6-4CA1-B818-E76A45DB1E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1608117" y="173182"/>
          <a:ext cx="496067" cy="7123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8</xdr:col>
      <xdr:colOff>31376</xdr:colOff>
      <xdr:row>0</xdr:row>
      <xdr:rowOff>0</xdr:rowOff>
    </xdr:from>
    <xdr:to>
      <xdr:col>8</xdr:col>
      <xdr:colOff>676275</xdr:colOff>
      <xdr:row>0</xdr:row>
      <xdr:rowOff>0</xdr:rowOff>
    </xdr:to>
    <xdr:sp macro="" textlink="">
      <xdr:nvSpPr>
        <xdr:cNvPr id="2" name="Flecha: a la derecha 1">
          <a:hlinkClick xmlns:r="http://schemas.openxmlformats.org/officeDocument/2006/relationships" r:id="rId1"/>
          <a:extLst>
            <a:ext uri="{FF2B5EF4-FFF2-40B4-BE49-F238E27FC236}">
              <a16:creationId xmlns="" xmlns:a16="http://schemas.microsoft.com/office/drawing/2014/main" id="{3E66ADFE-737C-46E1-B1B9-7786FC74888D}"/>
            </a:ext>
          </a:extLst>
        </xdr:cNvPr>
        <xdr:cNvSpPr/>
      </xdr:nvSpPr>
      <xdr:spPr bwMode="auto">
        <a:xfrm rot="10800000">
          <a:off x="7937126" y="0"/>
          <a:ext cx="644899" cy="0"/>
        </a:xfrm>
        <a:prstGeom prst="rightArrow">
          <a:avLst/>
        </a:prstGeom>
        <a:solidFill>
          <a:srgbClr val="00B05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lang="es-CO" sz="1100">
              <a:solidFill>
                <a:schemeClr val="bg1"/>
              </a:solidFill>
            </a:rPr>
            <a:t>Inicio</a:t>
          </a:r>
        </a:p>
      </xdr:txBody>
    </xdr:sp>
    <xdr:clientData/>
  </xdr:twoCellAnchor>
  <xdr:oneCellAnchor>
    <xdr:from>
      <xdr:col>7</xdr:col>
      <xdr:colOff>638175</xdr:colOff>
      <xdr:row>4</xdr:row>
      <xdr:rowOff>0</xdr:rowOff>
    </xdr:from>
    <xdr:ext cx="185426" cy="267010"/>
    <xdr:sp macro="" textlink="">
      <xdr:nvSpPr>
        <xdr:cNvPr id="3" name="1 CuadroTexto">
          <a:extLst>
            <a:ext uri="{FF2B5EF4-FFF2-40B4-BE49-F238E27FC236}">
              <a16:creationId xmlns="" xmlns:a16="http://schemas.microsoft.com/office/drawing/2014/main" id="{9E632AB4-4A08-400F-9946-B371210FEBD5}"/>
            </a:ext>
          </a:extLst>
        </xdr:cNvPr>
        <xdr:cNvSpPr txBox="1"/>
      </xdr:nvSpPr>
      <xdr:spPr>
        <a:xfrm>
          <a:off x="7181850" y="342900"/>
          <a:ext cx="185426" cy="2670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twoCellAnchor>
    <xdr:from>
      <xdr:col>0</xdr:col>
      <xdr:colOff>452437</xdr:colOff>
      <xdr:row>0</xdr:row>
      <xdr:rowOff>95250</xdr:rowOff>
    </xdr:from>
    <xdr:to>
      <xdr:col>1</xdr:col>
      <xdr:colOff>186504</xdr:colOff>
      <xdr:row>4</xdr:row>
      <xdr:rowOff>140838</xdr:rowOff>
    </xdr:to>
    <xdr:pic>
      <xdr:nvPicPr>
        <xdr:cNvPr id="4" name="Imagen 3" descr="basico">
          <a:extLst>
            <a:ext uri="{FF2B5EF4-FFF2-40B4-BE49-F238E27FC236}">
              <a16:creationId xmlns="" xmlns:a16="http://schemas.microsoft.com/office/drawing/2014/main" id="{FA55772E-76DA-4639-A906-BAA342B010A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b="5090"/>
        <a:stretch>
          <a:fillRect/>
        </a:stretch>
      </xdr:blipFill>
      <xdr:spPr bwMode="auto">
        <a:xfrm>
          <a:off x="452437" y="95250"/>
          <a:ext cx="496067" cy="7123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2</xdr:col>
      <xdr:colOff>219075</xdr:colOff>
      <xdr:row>1</xdr:row>
      <xdr:rowOff>38100</xdr:rowOff>
    </xdr:from>
    <xdr:to>
      <xdr:col>2</xdr:col>
      <xdr:colOff>904875</xdr:colOff>
      <xdr:row>4</xdr:row>
      <xdr:rowOff>178938</xdr:rowOff>
    </xdr:to>
    <xdr:pic>
      <xdr:nvPicPr>
        <xdr:cNvPr id="2" name="Imagen 1" descr="basico">
          <a:extLst>
            <a:ext uri="{FF2B5EF4-FFF2-40B4-BE49-F238E27FC236}">
              <a16:creationId xmlns="" xmlns:a16="http://schemas.microsoft.com/office/drawing/2014/main" id="{0C7B92F8-0E41-442D-BC70-BF51D8D8E29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457200" y="238125"/>
          <a:ext cx="685800" cy="931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2</xdr:col>
      <xdr:colOff>219075</xdr:colOff>
      <xdr:row>1</xdr:row>
      <xdr:rowOff>38100</xdr:rowOff>
    </xdr:from>
    <xdr:to>
      <xdr:col>2</xdr:col>
      <xdr:colOff>904875</xdr:colOff>
      <xdr:row>4</xdr:row>
      <xdr:rowOff>178938</xdr:rowOff>
    </xdr:to>
    <xdr:pic>
      <xdr:nvPicPr>
        <xdr:cNvPr id="2" name="Imagen 1" descr="basico">
          <a:extLst>
            <a:ext uri="{FF2B5EF4-FFF2-40B4-BE49-F238E27FC236}">
              <a16:creationId xmlns="" xmlns:a16="http://schemas.microsoft.com/office/drawing/2014/main" id="{2EA1F370-4024-4F6B-8E94-83F0D71879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466725" y="241300"/>
          <a:ext cx="685800" cy="9345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1</xdr:col>
      <xdr:colOff>364435</xdr:colOff>
      <xdr:row>1</xdr:row>
      <xdr:rowOff>215348</xdr:rowOff>
    </xdr:from>
    <xdr:to>
      <xdr:col>1</xdr:col>
      <xdr:colOff>1037172</xdr:colOff>
      <xdr:row>2</xdr:row>
      <xdr:rowOff>401903</xdr:rowOff>
    </xdr:to>
    <xdr:grpSp>
      <xdr:nvGrpSpPr>
        <xdr:cNvPr id="2" name="Grupo 3">
          <a:extLst>
            <a:ext uri="{FF2B5EF4-FFF2-40B4-BE49-F238E27FC236}">
              <a16:creationId xmlns="" xmlns:a16="http://schemas.microsoft.com/office/drawing/2014/main" id="{4C68CCB5-30AA-4BC4-9D4A-118C5ADB347C}"/>
            </a:ext>
          </a:extLst>
        </xdr:cNvPr>
        <xdr:cNvGrpSpPr>
          <a:grpSpLocks/>
        </xdr:cNvGrpSpPr>
      </xdr:nvGrpSpPr>
      <xdr:grpSpPr bwMode="auto">
        <a:xfrm>
          <a:off x="866459" y="394642"/>
          <a:ext cx="672737" cy="589967"/>
          <a:chOff x="0" y="196"/>
          <a:chExt cx="12598" cy="9233"/>
        </a:xfrm>
      </xdr:grpSpPr>
      <xdr:pic>
        <xdr:nvPicPr>
          <xdr:cNvPr id="3" name="Imagen 7" descr="basico">
            <a:extLst>
              <a:ext uri="{FF2B5EF4-FFF2-40B4-BE49-F238E27FC236}">
                <a16:creationId xmlns="" xmlns:a16="http://schemas.microsoft.com/office/drawing/2014/main" id="{4749B667-F27F-4AED-9C2C-23804A6F4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7E1378A0-5DCA-4F7E-A405-C0DC92D97C0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642937</xdr:colOff>
      <xdr:row>1</xdr:row>
      <xdr:rowOff>23812</xdr:rowOff>
    </xdr:from>
    <xdr:to>
      <xdr:col>0</xdr:col>
      <xdr:colOff>1476374</xdr:colOff>
      <xdr:row>3</xdr:row>
      <xdr:rowOff>261937</xdr:rowOff>
    </xdr:to>
    <xdr:grpSp>
      <xdr:nvGrpSpPr>
        <xdr:cNvPr id="2" name="Grupo 3">
          <a:extLst>
            <a:ext uri="{FF2B5EF4-FFF2-40B4-BE49-F238E27FC236}">
              <a16:creationId xmlns="" xmlns:a16="http://schemas.microsoft.com/office/drawing/2014/main" id="{B9038AE6-731F-4576-9739-D375131381D8}"/>
            </a:ext>
          </a:extLst>
        </xdr:cNvPr>
        <xdr:cNvGrpSpPr>
          <a:grpSpLocks/>
        </xdr:cNvGrpSpPr>
      </xdr:nvGrpSpPr>
      <xdr:grpSpPr bwMode="auto">
        <a:xfrm>
          <a:off x="642937" y="204787"/>
          <a:ext cx="833437" cy="838200"/>
          <a:chOff x="0" y="196"/>
          <a:chExt cx="12598" cy="9233"/>
        </a:xfrm>
      </xdr:grpSpPr>
      <xdr:pic>
        <xdr:nvPicPr>
          <xdr:cNvPr id="3" name="Imagen 7" descr="basico">
            <a:extLst>
              <a:ext uri="{FF2B5EF4-FFF2-40B4-BE49-F238E27FC236}">
                <a16:creationId xmlns="" xmlns:a16="http://schemas.microsoft.com/office/drawing/2014/main" id="{A0F4C493-591A-43E5-B0E8-A7B8E99E4C6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88479BE1-840C-49CD-ADD9-EB07F618C4E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523875</xdr:colOff>
      <xdr:row>2</xdr:row>
      <xdr:rowOff>119063</xdr:rowOff>
    </xdr:from>
    <xdr:to>
      <xdr:col>1</xdr:col>
      <xdr:colOff>619124</xdr:colOff>
      <xdr:row>4</xdr:row>
      <xdr:rowOff>107157</xdr:rowOff>
    </xdr:to>
    <xdr:grpSp>
      <xdr:nvGrpSpPr>
        <xdr:cNvPr id="2" name="Grupo 3">
          <a:extLst>
            <a:ext uri="{FF2B5EF4-FFF2-40B4-BE49-F238E27FC236}">
              <a16:creationId xmlns="" xmlns:a16="http://schemas.microsoft.com/office/drawing/2014/main" id="{0D6EF12E-0D69-4AA7-8DDD-403CBDDE9956}"/>
            </a:ext>
          </a:extLst>
        </xdr:cNvPr>
        <xdr:cNvGrpSpPr>
          <a:grpSpLocks/>
        </xdr:cNvGrpSpPr>
      </xdr:nvGrpSpPr>
      <xdr:grpSpPr bwMode="auto">
        <a:xfrm>
          <a:off x="523875" y="461963"/>
          <a:ext cx="847724" cy="826294"/>
          <a:chOff x="0" y="196"/>
          <a:chExt cx="12598" cy="9233"/>
        </a:xfrm>
      </xdr:grpSpPr>
      <xdr:pic>
        <xdr:nvPicPr>
          <xdr:cNvPr id="3" name="Imagen 7" descr="basico">
            <a:extLst>
              <a:ext uri="{FF2B5EF4-FFF2-40B4-BE49-F238E27FC236}">
                <a16:creationId xmlns="" xmlns:a16="http://schemas.microsoft.com/office/drawing/2014/main" id="{B4EB431A-ABC5-40C1-95C1-1FF9589E5A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DD230F84-BA3E-4845-B949-D2C475D3FF1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587375</xdr:colOff>
      <xdr:row>1</xdr:row>
      <xdr:rowOff>190500</xdr:rowOff>
    </xdr:from>
    <xdr:to>
      <xdr:col>0</xdr:col>
      <xdr:colOff>1420812</xdr:colOff>
      <xdr:row>3</xdr:row>
      <xdr:rowOff>134938</xdr:rowOff>
    </xdr:to>
    <xdr:grpSp>
      <xdr:nvGrpSpPr>
        <xdr:cNvPr id="2" name="Grupo 3">
          <a:extLst>
            <a:ext uri="{FF2B5EF4-FFF2-40B4-BE49-F238E27FC236}">
              <a16:creationId xmlns="" xmlns:a16="http://schemas.microsoft.com/office/drawing/2014/main" id="{82A39C70-EC2C-443B-882C-81A1E43613BE}"/>
            </a:ext>
          </a:extLst>
        </xdr:cNvPr>
        <xdr:cNvGrpSpPr>
          <a:grpSpLocks/>
        </xdr:cNvGrpSpPr>
      </xdr:nvGrpSpPr>
      <xdr:grpSpPr bwMode="auto">
        <a:xfrm>
          <a:off x="587375" y="373380"/>
          <a:ext cx="833437" cy="828358"/>
          <a:chOff x="0" y="196"/>
          <a:chExt cx="12598" cy="9233"/>
        </a:xfrm>
      </xdr:grpSpPr>
      <xdr:pic>
        <xdr:nvPicPr>
          <xdr:cNvPr id="3" name="Imagen 7" descr="basico">
            <a:extLst>
              <a:ext uri="{FF2B5EF4-FFF2-40B4-BE49-F238E27FC236}">
                <a16:creationId xmlns="" xmlns:a16="http://schemas.microsoft.com/office/drawing/2014/main" id="{08C827F1-042A-4625-A388-5F34B0FC2F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62E4E9D9-2AC6-4447-B975-470DA9DB1C2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408214</xdr:colOff>
      <xdr:row>0</xdr:row>
      <xdr:rowOff>122464</xdr:rowOff>
    </xdr:from>
    <xdr:to>
      <xdr:col>1</xdr:col>
      <xdr:colOff>1080951</xdr:colOff>
      <xdr:row>3</xdr:row>
      <xdr:rowOff>175117</xdr:rowOff>
    </xdr:to>
    <xdr:grpSp>
      <xdr:nvGrpSpPr>
        <xdr:cNvPr id="2" name="Grupo 3">
          <a:extLst>
            <a:ext uri="{FF2B5EF4-FFF2-40B4-BE49-F238E27FC236}">
              <a16:creationId xmlns="" xmlns:a16="http://schemas.microsoft.com/office/drawing/2014/main" id="{00000000-0008-0000-0D00-000002000000}"/>
            </a:ext>
          </a:extLst>
        </xdr:cNvPr>
        <xdr:cNvGrpSpPr>
          <a:grpSpLocks/>
        </xdr:cNvGrpSpPr>
      </xdr:nvGrpSpPr>
      <xdr:grpSpPr bwMode="auto">
        <a:xfrm>
          <a:off x="619881" y="122464"/>
          <a:ext cx="672737" cy="594520"/>
          <a:chOff x="0" y="196"/>
          <a:chExt cx="12598" cy="9233"/>
        </a:xfrm>
      </xdr:grpSpPr>
      <xdr:pic>
        <xdr:nvPicPr>
          <xdr:cNvPr id="3" name="Imagen 7" descr="basico">
            <a:extLst>
              <a:ext uri="{FF2B5EF4-FFF2-40B4-BE49-F238E27FC236}">
                <a16:creationId xmlns="" xmlns:a16="http://schemas.microsoft.com/office/drawing/2014/main" id="{00000000-0008-0000-0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0D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753627</xdr:colOff>
      <xdr:row>0</xdr:row>
      <xdr:rowOff>94203</xdr:rowOff>
    </xdr:from>
    <xdr:to>
      <xdr:col>1</xdr:col>
      <xdr:colOff>1426364</xdr:colOff>
      <xdr:row>3</xdr:row>
      <xdr:rowOff>113632</xdr:rowOff>
    </xdr:to>
    <xdr:grpSp>
      <xdr:nvGrpSpPr>
        <xdr:cNvPr id="2" name="Grupo 3">
          <a:extLst>
            <a:ext uri="{FF2B5EF4-FFF2-40B4-BE49-F238E27FC236}">
              <a16:creationId xmlns="" xmlns:a16="http://schemas.microsoft.com/office/drawing/2014/main" id="{00000000-0008-0000-0F00-000002000000}"/>
            </a:ext>
          </a:extLst>
        </xdr:cNvPr>
        <xdr:cNvGrpSpPr>
          <a:grpSpLocks/>
        </xdr:cNvGrpSpPr>
      </xdr:nvGrpSpPr>
      <xdr:grpSpPr bwMode="auto">
        <a:xfrm>
          <a:off x="996462" y="94203"/>
          <a:ext cx="672737" cy="613956"/>
          <a:chOff x="0" y="196"/>
          <a:chExt cx="12598" cy="9233"/>
        </a:xfrm>
      </xdr:grpSpPr>
      <xdr:pic>
        <xdr:nvPicPr>
          <xdr:cNvPr id="3" name="Imagen 7" descr="basico">
            <a:extLst>
              <a:ext uri="{FF2B5EF4-FFF2-40B4-BE49-F238E27FC236}">
                <a16:creationId xmlns="" xmlns:a16="http://schemas.microsoft.com/office/drawing/2014/main" id="{00000000-0008-0000-0F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0F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542823</xdr:colOff>
      <xdr:row>0</xdr:row>
      <xdr:rowOff>81935</xdr:rowOff>
    </xdr:from>
    <xdr:to>
      <xdr:col>1</xdr:col>
      <xdr:colOff>1215560</xdr:colOff>
      <xdr:row>3</xdr:row>
      <xdr:rowOff>95084</xdr:rowOff>
    </xdr:to>
    <xdr:grpSp>
      <xdr:nvGrpSpPr>
        <xdr:cNvPr id="2" name="Grupo 3">
          <a:extLst>
            <a:ext uri="{FF2B5EF4-FFF2-40B4-BE49-F238E27FC236}">
              <a16:creationId xmlns="" xmlns:a16="http://schemas.microsoft.com/office/drawing/2014/main" id="{00000000-0008-0000-0E00-000002000000}"/>
            </a:ext>
          </a:extLst>
        </xdr:cNvPr>
        <xdr:cNvGrpSpPr>
          <a:grpSpLocks/>
        </xdr:cNvGrpSpPr>
      </xdr:nvGrpSpPr>
      <xdr:grpSpPr bwMode="auto">
        <a:xfrm>
          <a:off x="749011" y="81935"/>
          <a:ext cx="672737" cy="595855"/>
          <a:chOff x="0" y="196"/>
          <a:chExt cx="12598" cy="9233"/>
        </a:xfrm>
      </xdr:grpSpPr>
      <xdr:pic>
        <xdr:nvPicPr>
          <xdr:cNvPr id="3" name="Imagen 7" descr="basico">
            <a:extLst>
              <a:ext uri="{FF2B5EF4-FFF2-40B4-BE49-F238E27FC236}">
                <a16:creationId xmlns="" xmlns:a16="http://schemas.microsoft.com/office/drawing/2014/main" id="{00000000-0008-0000-0E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0E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755431</xdr:colOff>
      <xdr:row>0</xdr:row>
      <xdr:rowOff>76638</xdr:rowOff>
    </xdr:from>
    <xdr:to>
      <xdr:col>1</xdr:col>
      <xdr:colOff>1428168</xdr:colOff>
      <xdr:row>3</xdr:row>
      <xdr:rowOff>102925</xdr:rowOff>
    </xdr:to>
    <xdr:grpSp>
      <xdr:nvGrpSpPr>
        <xdr:cNvPr id="2" name="Grupo 3">
          <a:extLst>
            <a:ext uri="{FF2B5EF4-FFF2-40B4-BE49-F238E27FC236}">
              <a16:creationId xmlns="" xmlns:a16="http://schemas.microsoft.com/office/drawing/2014/main" id="{00000000-0008-0000-1000-000002000000}"/>
            </a:ext>
          </a:extLst>
        </xdr:cNvPr>
        <xdr:cNvGrpSpPr>
          <a:grpSpLocks/>
        </xdr:cNvGrpSpPr>
      </xdr:nvGrpSpPr>
      <xdr:grpSpPr bwMode="auto">
        <a:xfrm>
          <a:off x="1070741" y="76638"/>
          <a:ext cx="672737" cy="613115"/>
          <a:chOff x="0" y="196"/>
          <a:chExt cx="12598" cy="9233"/>
        </a:xfrm>
      </xdr:grpSpPr>
      <xdr:pic>
        <xdr:nvPicPr>
          <xdr:cNvPr id="3" name="Imagen 7" descr="basico">
            <a:extLst>
              <a:ext uri="{FF2B5EF4-FFF2-40B4-BE49-F238E27FC236}">
                <a16:creationId xmlns="" xmlns:a16="http://schemas.microsoft.com/office/drawing/2014/main" id="{00000000-0008-0000-1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1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408214</xdr:colOff>
      <xdr:row>0</xdr:row>
      <xdr:rowOff>122464</xdr:rowOff>
    </xdr:from>
    <xdr:to>
      <xdr:col>1</xdr:col>
      <xdr:colOff>1080951</xdr:colOff>
      <xdr:row>3</xdr:row>
      <xdr:rowOff>175117</xdr:rowOff>
    </xdr:to>
    <xdr:grpSp>
      <xdr:nvGrpSpPr>
        <xdr:cNvPr id="2" name="Grupo 3">
          <a:extLst>
            <a:ext uri="{FF2B5EF4-FFF2-40B4-BE49-F238E27FC236}">
              <a16:creationId xmlns="" xmlns:a16="http://schemas.microsoft.com/office/drawing/2014/main" id="{E8E568DF-50AB-4B9C-B5DA-7E3BF70C1AE8}"/>
            </a:ext>
          </a:extLst>
        </xdr:cNvPr>
        <xdr:cNvGrpSpPr>
          <a:grpSpLocks/>
        </xdr:cNvGrpSpPr>
      </xdr:nvGrpSpPr>
      <xdr:grpSpPr bwMode="auto">
        <a:xfrm>
          <a:off x="619881" y="122464"/>
          <a:ext cx="672737" cy="594520"/>
          <a:chOff x="0" y="196"/>
          <a:chExt cx="12598" cy="9233"/>
        </a:xfrm>
      </xdr:grpSpPr>
      <xdr:pic>
        <xdr:nvPicPr>
          <xdr:cNvPr id="3" name="Imagen 7" descr="basico">
            <a:extLst>
              <a:ext uri="{FF2B5EF4-FFF2-40B4-BE49-F238E27FC236}">
                <a16:creationId xmlns="" xmlns:a16="http://schemas.microsoft.com/office/drawing/2014/main" id="{FA6CF34C-95C2-2C0A-0D5B-B20833BB92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3F7A8FA4-CCED-2722-B03C-07187BC1850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349898</xdr:colOff>
      <xdr:row>0</xdr:row>
      <xdr:rowOff>77756</xdr:rowOff>
    </xdr:from>
    <xdr:to>
      <xdr:col>1</xdr:col>
      <xdr:colOff>1022635</xdr:colOff>
      <xdr:row>3</xdr:row>
      <xdr:rowOff>79242</xdr:rowOff>
    </xdr:to>
    <xdr:grpSp>
      <xdr:nvGrpSpPr>
        <xdr:cNvPr id="3" name="Grupo 3">
          <a:extLst>
            <a:ext uri="{FF2B5EF4-FFF2-40B4-BE49-F238E27FC236}">
              <a16:creationId xmlns="" xmlns:a16="http://schemas.microsoft.com/office/drawing/2014/main" id="{00000000-0008-0000-1200-000003000000}"/>
            </a:ext>
          </a:extLst>
        </xdr:cNvPr>
        <xdr:cNvGrpSpPr>
          <a:grpSpLocks/>
        </xdr:cNvGrpSpPr>
      </xdr:nvGrpSpPr>
      <xdr:grpSpPr bwMode="auto">
        <a:xfrm>
          <a:off x="575388" y="77756"/>
          <a:ext cx="672737" cy="584649"/>
          <a:chOff x="0" y="196"/>
          <a:chExt cx="12598" cy="9233"/>
        </a:xfrm>
      </xdr:grpSpPr>
      <xdr:pic>
        <xdr:nvPicPr>
          <xdr:cNvPr id="4" name="Imagen 7" descr="basico">
            <a:extLst>
              <a:ext uri="{FF2B5EF4-FFF2-40B4-BE49-F238E27FC236}">
                <a16:creationId xmlns="" xmlns:a16="http://schemas.microsoft.com/office/drawing/2014/main" id="{00000000-0008-0000-1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 name="5 Imagen" descr="basico">
            <a:extLst>
              <a:ext uri="{FF2B5EF4-FFF2-40B4-BE49-F238E27FC236}">
                <a16:creationId xmlns="" xmlns:a16="http://schemas.microsoft.com/office/drawing/2014/main" id="{00000000-0008-0000-12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340178</xdr:colOff>
      <xdr:row>0</xdr:row>
      <xdr:rowOff>90715</xdr:rowOff>
    </xdr:from>
    <xdr:to>
      <xdr:col>1</xdr:col>
      <xdr:colOff>1012915</xdr:colOff>
      <xdr:row>3</xdr:row>
      <xdr:rowOff>97060</xdr:rowOff>
    </xdr:to>
    <xdr:grpSp>
      <xdr:nvGrpSpPr>
        <xdr:cNvPr id="2" name="Grupo 3">
          <a:extLst>
            <a:ext uri="{FF2B5EF4-FFF2-40B4-BE49-F238E27FC236}">
              <a16:creationId xmlns="" xmlns:a16="http://schemas.microsoft.com/office/drawing/2014/main" id="{4A48F016-D98D-4978-B01B-7E790A82611D}"/>
            </a:ext>
          </a:extLst>
        </xdr:cNvPr>
        <xdr:cNvGrpSpPr>
          <a:grpSpLocks/>
        </xdr:cNvGrpSpPr>
      </xdr:nvGrpSpPr>
      <xdr:grpSpPr bwMode="auto">
        <a:xfrm>
          <a:off x="439964" y="90715"/>
          <a:ext cx="672737" cy="595988"/>
          <a:chOff x="0" y="196"/>
          <a:chExt cx="12598" cy="9233"/>
        </a:xfrm>
      </xdr:grpSpPr>
      <xdr:pic>
        <xdr:nvPicPr>
          <xdr:cNvPr id="3" name="Imagen 7" descr="basico">
            <a:extLst>
              <a:ext uri="{FF2B5EF4-FFF2-40B4-BE49-F238E27FC236}">
                <a16:creationId xmlns="" xmlns:a16="http://schemas.microsoft.com/office/drawing/2014/main" id="{DEF6AF48-5AA2-6B57-DCB4-83E0597583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D27A26DE-0339-70F1-CD1A-DA0D41DB30E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8.xml><?xml version="1.0" encoding="utf-8"?>
<xdr:wsDr xmlns:xdr="http://schemas.openxmlformats.org/drawingml/2006/spreadsheetDrawing" xmlns:a="http://schemas.openxmlformats.org/drawingml/2006/main">
  <xdr:twoCellAnchor>
    <xdr:from>
      <xdr:col>1</xdr:col>
      <xdr:colOff>281862</xdr:colOff>
      <xdr:row>0</xdr:row>
      <xdr:rowOff>87474</xdr:rowOff>
    </xdr:from>
    <xdr:to>
      <xdr:col>1</xdr:col>
      <xdr:colOff>954599</xdr:colOff>
      <xdr:row>3</xdr:row>
      <xdr:rowOff>88960</xdr:rowOff>
    </xdr:to>
    <xdr:grpSp>
      <xdr:nvGrpSpPr>
        <xdr:cNvPr id="2" name="Grupo 3">
          <a:extLst>
            <a:ext uri="{FF2B5EF4-FFF2-40B4-BE49-F238E27FC236}">
              <a16:creationId xmlns="" xmlns:a16="http://schemas.microsoft.com/office/drawing/2014/main" id="{5C8C2185-FB26-4143-9EAC-DB8B0A1BB751}"/>
            </a:ext>
          </a:extLst>
        </xdr:cNvPr>
        <xdr:cNvGrpSpPr>
          <a:grpSpLocks/>
        </xdr:cNvGrpSpPr>
      </xdr:nvGrpSpPr>
      <xdr:grpSpPr bwMode="auto">
        <a:xfrm>
          <a:off x="701740" y="87474"/>
          <a:ext cx="672737" cy="584649"/>
          <a:chOff x="0" y="196"/>
          <a:chExt cx="12598" cy="9233"/>
        </a:xfrm>
      </xdr:grpSpPr>
      <xdr:pic>
        <xdr:nvPicPr>
          <xdr:cNvPr id="3" name="Imagen 7" descr="basico">
            <a:extLst>
              <a:ext uri="{FF2B5EF4-FFF2-40B4-BE49-F238E27FC236}">
                <a16:creationId xmlns="" xmlns:a16="http://schemas.microsoft.com/office/drawing/2014/main" id="{51F197EF-C652-3FE6-60A9-EB4DC0FAC2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323CED2F-477E-10F4-0CB4-9C5760D945C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374579</xdr:colOff>
      <xdr:row>0</xdr:row>
      <xdr:rowOff>85618</xdr:rowOff>
    </xdr:from>
    <xdr:to>
      <xdr:col>1</xdr:col>
      <xdr:colOff>1047316</xdr:colOff>
      <xdr:row>3</xdr:row>
      <xdr:rowOff>92346</xdr:rowOff>
    </xdr:to>
    <xdr:grpSp>
      <xdr:nvGrpSpPr>
        <xdr:cNvPr id="2" name="Grupo 3">
          <a:extLst>
            <a:ext uri="{FF2B5EF4-FFF2-40B4-BE49-F238E27FC236}">
              <a16:creationId xmlns="" xmlns:a16="http://schemas.microsoft.com/office/drawing/2014/main" id="{5E1C8037-9FA6-4767-9BB3-0BA35DA5128A}"/>
            </a:ext>
          </a:extLst>
        </xdr:cNvPr>
        <xdr:cNvGrpSpPr>
          <a:grpSpLocks/>
        </xdr:cNvGrpSpPr>
      </xdr:nvGrpSpPr>
      <xdr:grpSpPr bwMode="auto">
        <a:xfrm>
          <a:off x="605748" y="85618"/>
          <a:ext cx="672737" cy="588930"/>
          <a:chOff x="0" y="196"/>
          <a:chExt cx="12598" cy="9233"/>
        </a:xfrm>
      </xdr:grpSpPr>
      <xdr:pic>
        <xdr:nvPicPr>
          <xdr:cNvPr id="3" name="Imagen 7" descr="basico">
            <a:extLst>
              <a:ext uri="{FF2B5EF4-FFF2-40B4-BE49-F238E27FC236}">
                <a16:creationId xmlns="" xmlns:a16="http://schemas.microsoft.com/office/drawing/2014/main" id="{D64C0A0B-B2B7-2471-779F-A48AB2CB1C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395A4CF9-9F93-8ACF-1EF5-5CC3D5F29A6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xdr:col>
      <xdr:colOff>349898</xdr:colOff>
      <xdr:row>0</xdr:row>
      <xdr:rowOff>77756</xdr:rowOff>
    </xdr:from>
    <xdr:to>
      <xdr:col>1</xdr:col>
      <xdr:colOff>1022635</xdr:colOff>
      <xdr:row>3</xdr:row>
      <xdr:rowOff>79242</xdr:rowOff>
    </xdr:to>
    <xdr:grpSp>
      <xdr:nvGrpSpPr>
        <xdr:cNvPr id="5" name="Grupo 3">
          <a:extLst>
            <a:ext uri="{FF2B5EF4-FFF2-40B4-BE49-F238E27FC236}">
              <a16:creationId xmlns="" xmlns:a16="http://schemas.microsoft.com/office/drawing/2014/main" id="{15BA5BEF-B193-4BEC-B20B-B7B37949EC42}"/>
            </a:ext>
          </a:extLst>
        </xdr:cNvPr>
        <xdr:cNvGrpSpPr>
          <a:grpSpLocks/>
        </xdr:cNvGrpSpPr>
      </xdr:nvGrpSpPr>
      <xdr:grpSpPr bwMode="auto">
        <a:xfrm>
          <a:off x="581067" y="77756"/>
          <a:ext cx="672737" cy="583688"/>
          <a:chOff x="0" y="196"/>
          <a:chExt cx="12598" cy="9233"/>
        </a:xfrm>
      </xdr:grpSpPr>
      <xdr:pic>
        <xdr:nvPicPr>
          <xdr:cNvPr id="6" name="Imagen 7" descr="basico">
            <a:extLst>
              <a:ext uri="{FF2B5EF4-FFF2-40B4-BE49-F238E27FC236}">
                <a16:creationId xmlns="" xmlns:a16="http://schemas.microsoft.com/office/drawing/2014/main" id="{565D10F6-B44A-ADC7-590D-99B2189738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 name="5 Imagen" descr="basico">
            <a:extLst>
              <a:ext uri="{FF2B5EF4-FFF2-40B4-BE49-F238E27FC236}">
                <a16:creationId xmlns="" xmlns:a16="http://schemas.microsoft.com/office/drawing/2014/main" id="{D9779CE0-6DD4-8F48-BCDE-635DC50FC3D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0.xml><?xml version="1.0" encoding="utf-8"?>
<xdr:wsDr xmlns:xdr="http://schemas.openxmlformats.org/drawingml/2006/spreadsheetDrawing" xmlns:a="http://schemas.openxmlformats.org/drawingml/2006/main">
  <xdr:twoCellAnchor>
    <xdr:from>
      <xdr:col>1</xdr:col>
      <xdr:colOff>544286</xdr:colOff>
      <xdr:row>0</xdr:row>
      <xdr:rowOff>97194</xdr:rowOff>
    </xdr:from>
    <xdr:to>
      <xdr:col>1</xdr:col>
      <xdr:colOff>1217023</xdr:colOff>
      <xdr:row>3</xdr:row>
      <xdr:rowOff>98680</xdr:rowOff>
    </xdr:to>
    <xdr:grpSp>
      <xdr:nvGrpSpPr>
        <xdr:cNvPr id="2" name="Grupo 3">
          <a:extLst>
            <a:ext uri="{FF2B5EF4-FFF2-40B4-BE49-F238E27FC236}">
              <a16:creationId xmlns="" xmlns:a16="http://schemas.microsoft.com/office/drawing/2014/main" id="{7BA236CF-60C9-449E-81D9-64CE07FC9428}"/>
            </a:ext>
          </a:extLst>
        </xdr:cNvPr>
        <xdr:cNvGrpSpPr>
          <a:grpSpLocks/>
        </xdr:cNvGrpSpPr>
      </xdr:nvGrpSpPr>
      <xdr:grpSpPr bwMode="auto">
        <a:xfrm>
          <a:off x="933062" y="97194"/>
          <a:ext cx="672737" cy="584649"/>
          <a:chOff x="0" y="196"/>
          <a:chExt cx="12598" cy="9233"/>
        </a:xfrm>
      </xdr:grpSpPr>
      <xdr:pic>
        <xdr:nvPicPr>
          <xdr:cNvPr id="3" name="Imagen 7" descr="basico">
            <a:extLst>
              <a:ext uri="{FF2B5EF4-FFF2-40B4-BE49-F238E27FC236}">
                <a16:creationId xmlns="" xmlns:a16="http://schemas.microsoft.com/office/drawing/2014/main" id="{D61081EF-5EC2-EE21-FB95-7A2E882DD3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7563CC0E-1751-714E-7C40-6AFA89D7DC9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1.xml><?xml version="1.0" encoding="utf-8"?>
<xdr:wsDr xmlns:xdr="http://schemas.openxmlformats.org/drawingml/2006/spreadsheetDrawing" xmlns:a="http://schemas.openxmlformats.org/drawingml/2006/main">
  <xdr:twoCellAnchor>
    <xdr:from>
      <xdr:col>1</xdr:col>
      <xdr:colOff>544286</xdr:colOff>
      <xdr:row>0</xdr:row>
      <xdr:rowOff>97194</xdr:rowOff>
    </xdr:from>
    <xdr:to>
      <xdr:col>1</xdr:col>
      <xdr:colOff>1217023</xdr:colOff>
      <xdr:row>3</xdr:row>
      <xdr:rowOff>98680</xdr:rowOff>
    </xdr:to>
    <xdr:grpSp>
      <xdr:nvGrpSpPr>
        <xdr:cNvPr id="2" name="Grupo 3">
          <a:extLst>
            <a:ext uri="{FF2B5EF4-FFF2-40B4-BE49-F238E27FC236}">
              <a16:creationId xmlns="" xmlns:a16="http://schemas.microsoft.com/office/drawing/2014/main" id="{1B56E970-DB1E-4AE8-B9B2-192E7A809CE3}"/>
            </a:ext>
          </a:extLst>
        </xdr:cNvPr>
        <xdr:cNvGrpSpPr>
          <a:grpSpLocks/>
        </xdr:cNvGrpSpPr>
      </xdr:nvGrpSpPr>
      <xdr:grpSpPr bwMode="auto">
        <a:xfrm>
          <a:off x="933062" y="97194"/>
          <a:ext cx="672737" cy="584649"/>
          <a:chOff x="0" y="196"/>
          <a:chExt cx="12598" cy="9233"/>
        </a:xfrm>
      </xdr:grpSpPr>
      <xdr:pic>
        <xdr:nvPicPr>
          <xdr:cNvPr id="3" name="Imagen 7" descr="basico">
            <a:extLst>
              <a:ext uri="{FF2B5EF4-FFF2-40B4-BE49-F238E27FC236}">
                <a16:creationId xmlns="" xmlns:a16="http://schemas.microsoft.com/office/drawing/2014/main" id="{340D16FE-C11B-FD53-4776-A676746533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D8B1EFA2-E11F-BE3F-36F0-685FDA22544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2.xml><?xml version="1.0" encoding="utf-8"?>
<xdr:wsDr xmlns:xdr="http://schemas.openxmlformats.org/drawingml/2006/spreadsheetDrawing" xmlns:a="http://schemas.openxmlformats.org/drawingml/2006/main">
  <xdr:twoCellAnchor>
    <xdr:from>
      <xdr:col>1</xdr:col>
      <xdr:colOff>349898</xdr:colOff>
      <xdr:row>0</xdr:row>
      <xdr:rowOff>77756</xdr:rowOff>
    </xdr:from>
    <xdr:to>
      <xdr:col>1</xdr:col>
      <xdr:colOff>1022635</xdr:colOff>
      <xdr:row>3</xdr:row>
      <xdr:rowOff>79242</xdr:rowOff>
    </xdr:to>
    <xdr:grpSp>
      <xdr:nvGrpSpPr>
        <xdr:cNvPr id="2" name="Grupo 3">
          <a:extLst>
            <a:ext uri="{FF2B5EF4-FFF2-40B4-BE49-F238E27FC236}">
              <a16:creationId xmlns="" xmlns:a16="http://schemas.microsoft.com/office/drawing/2014/main" id="{9C7C0FBF-A720-4510-8F24-D2DEA02A66CA}"/>
            </a:ext>
          </a:extLst>
        </xdr:cNvPr>
        <xdr:cNvGrpSpPr>
          <a:grpSpLocks/>
        </xdr:cNvGrpSpPr>
      </xdr:nvGrpSpPr>
      <xdr:grpSpPr bwMode="auto">
        <a:xfrm>
          <a:off x="575388" y="77756"/>
          <a:ext cx="672737" cy="584649"/>
          <a:chOff x="0" y="196"/>
          <a:chExt cx="12598" cy="9233"/>
        </a:xfrm>
      </xdr:grpSpPr>
      <xdr:pic>
        <xdr:nvPicPr>
          <xdr:cNvPr id="3" name="Imagen 7" descr="basico">
            <a:extLst>
              <a:ext uri="{FF2B5EF4-FFF2-40B4-BE49-F238E27FC236}">
                <a16:creationId xmlns="" xmlns:a16="http://schemas.microsoft.com/office/drawing/2014/main" id="{C7CE40B9-C43D-4B7E-82A9-465491773D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F3957831-F4EF-62B9-CECD-31FA3B2A4F9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3.xml><?xml version="1.0" encoding="utf-8"?>
<xdr:wsDr xmlns:xdr="http://schemas.openxmlformats.org/drawingml/2006/spreadsheetDrawing" xmlns:a="http://schemas.openxmlformats.org/drawingml/2006/main">
  <xdr:twoCellAnchor>
    <xdr:from>
      <xdr:col>1</xdr:col>
      <xdr:colOff>266700</xdr:colOff>
      <xdr:row>0</xdr:row>
      <xdr:rowOff>66675</xdr:rowOff>
    </xdr:from>
    <xdr:to>
      <xdr:col>1</xdr:col>
      <xdr:colOff>939437</xdr:colOff>
      <xdr:row>3</xdr:row>
      <xdr:rowOff>79824</xdr:rowOff>
    </xdr:to>
    <xdr:grpSp>
      <xdr:nvGrpSpPr>
        <xdr:cNvPr id="2" name="Grupo 3">
          <a:extLst>
            <a:ext uri="{FF2B5EF4-FFF2-40B4-BE49-F238E27FC236}">
              <a16:creationId xmlns="" xmlns:a16="http://schemas.microsoft.com/office/drawing/2014/main" id="{00000000-0008-0000-1900-000002000000}"/>
            </a:ext>
          </a:extLst>
        </xdr:cNvPr>
        <xdr:cNvGrpSpPr>
          <a:grpSpLocks/>
        </xdr:cNvGrpSpPr>
      </xdr:nvGrpSpPr>
      <xdr:grpSpPr bwMode="auto">
        <a:xfrm>
          <a:off x="685800" y="66675"/>
          <a:ext cx="672737" cy="599889"/>
          <a:chOff x="0" y="196"/>
          <a:chExt cx="12598" cy="9233"/>
        </a:xfrm>
      </xdr:grpSpPr>
      <xdr:pic>
        <xdr:nvPicPr>
          <xdr:cNvPr id="3" name="Imagen 7" descr="basico">
            <a:extLst>
              <a:ext uri="{FF2B5EF4-FFF2-40B4-BE49-F238E27FC236}">
                <a16:creationId xmlns="" xmlns:a16="http://schemas.microsoft.com/office/drawing/2014/main" id="{00000000-0008-0000-19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19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4.xml><?xml version="1.0" encoding="utf-8"?>
<xdr:wsDr xmlns:xdr="http://schemas.openxmlformats.org/drawingml/2006/spreadsheetDrawing" xmlns:a="http://schemas.openxmlformats.org/drawingml/2006/main">
  <xdr:twoCellAnchor>
    <xdr:from>
      <xdr:col>1</xdr:col>
      <xdr:colOff>262423</xdr:colOff>
      <xdr:row>0</xdr:row>
      <xdr:rowOff>87474</xdr:rowOff>
    </xdr:from>
    <xdr:to>
      <xdr:col>1</xdr:col>
      <xdr:colOff>935160</xdr:colOff>
      <xdr:row>3</xdr:row>
      <xdr:rowOff>88960</xdr:rowOff>
    </xdr:to>
    <xdr:grpSp>
      <xdr:nvGrpSpPr>
        <xdr:cNvPr id="2" name="Grupo 3">
          <a:extLst>
            <a:ext uri="{FF2B5EF4-FFF2-40B4-BE49-F238E27FC236}">
              <a16:creationId xmlns="" xmlns:a16="http://schemas.microsoft.com/office/drawing/2014/main" id="{8C64C4C8-C627-4FD5-BEB7-234A92C4E520}"/>
            </a:ext>
          </a:extLst>
        </xdr:cNvPr>
        <xdr:cNvGrpSpPr>
          <a:grpSpLocks/>
        </xdr:cNvGrpSpPr>
      </xdr:nvGrpSpPr>
      <xdr:grpSpPr bwMode="auto">
        <a:xfrm>
          <a:off x="682301" y="87474"/>
          <a:ext cx="672737" cy="584649"/>
          <a:chOff x="0" y="196"/>
          <a:chExt cx="12598" cy="9233"/>
        </a:xfrm>
      </xdr:grpSpPr>
      <xdr:pic>
        <xdr:nvPicPr>
          <xdr:cNvPr id="3" name="Imagen 7" descr="basico">
            <a:extLst>
              <a:ext uri="{FF2B5EF4-FFF2-40B4-BE49-F238E27FC236}">
                <a16:creationId xmlns="" xmlns:a16="http://schemas.microsoft.com/office/drawing/2014/main" id="{3B45265A-4911-D26A-3C01-FAEE6E8917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DFD1748-06CD-673A-F89A-18770EFDB02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5.xml><?xml version="1.0" encoding="utf-8"?>
<xdr:wsDr xmlns:xdr="http://schemas.openxmlformats.org/drawingml/2006/spreadsheetDrawing" xmlns:a="http://schemas.openxmlformats.org/drawingml/2006/main">
  <xdr:twoCellAnchor>
    <xdr:from>
      <xdr:col>1</xdr:col>
      <xdr:colOff>257175</xdr:colOff>
      <xdr:row>0</xdr:row>
      <xdr:rowOff>76200</xdr:rowOff>
    </xdr:from>
    <xdr:to>
      <xdr:col>1</xdr:col>
      <xdr:colOff>929912</xdr:colOff>
      <xdr:row>3</xdr:row>
      <xdr:rowOff>89349</xdr:rowOff>
    </xdr:to>
    <xdr:grpSp>
      <xdr:nvGrpSpPr>
        <xdr:cNvPr id="2" name="Grupo 3">
          <a:extLst>
            <a:ext uri="{FF2B5EF4-FFF2-40B4-BE49-F238E27FC236}">
              <a16:creationId xmlns="" xmlns:a16="http://schemas.microsoft.com/office/drawing/2014/main" id="{00000000-0008-0000-1B00-000002000000}"/>
            </a:ext>
          </a:extLst>
        </xdr:cNvPr>
        <xdr:cNvGrpSpPr>
          <a:grpSpLocks/>
        </xdr:cNvGrpSpPr>
      </xdr:nvGrpSpPr>
      <xdr:grpSpPr bwMode="auto">
        <a:xfrm>
          <a:off x="676275" y="76200"/>
          <a:ext cx="672737" cy="599889"/>
          <a:chOff x="0" y="196"/>
          <a:chExt cx="12598" cy="9233"/>
        </a:xfrm>
      </xdr:grpSpPr>
      <xdr:pic>
        <xdr:nvPicPr>
          <xdr:cNvPr id="3" name="Imagen 7" descr="basico">
            <a:extLst>
              <a:ext uri="{FF2B5EF4-FFF2-40B4-BE49-F238E27FC236}">
                <a16:creationId xmlns="" xmlns:a16="http://schemas.microsoft.com/office/drawing/2014/main" id="{00000000-0008-0000-1B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1B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6.xml><?xml version="1.0" encoding="utf-8"?>
<xdr:wsDr xmlns:xdr="http://schemas.openxmlformats.org/drawingml/2006/spreadsheetDrawing" xmlns:a="http://schemas.openxmlformats.org/drawingml/2006/main">
  <xdr:twoCellAnchor>
    <xdr:from>
      <xdr:col>1</xdr:col>
      <xdr:colOff>247650</xdr:colOff>
      <xdr:row>0</xdr:row>
      <xdr:rowOff>76200</xdr:rowOff>
    </xdr:from>
    <xdr:to>
      <xdr:col>1</xdr:col>
      <xdr:colOff>920387</xdr:colOff>
      <xdr:row>3</xdr:row>
      <xdr:rowOff>89349</xdr:rowOff>
    </xdr:to>
    <xdr:grpSp>
      <xdr:nvGrpSpPr>
        <xdr:cNvPr id="2" name="Grupo 3">
          <a:extLst>
            <a:ext uri="{FF2B5EF4-FFF2-40B4-BE49-F238E27FC236}">
              <a16:creationId xmlns="" xmlns:a16="http://schemas.microsoft.com/office/drawing/2014/main" id="{00000000-0008-0000-1C00-000002000000}"/>
            </a:ext>
          </a:extLst>
        </xdr:cNvPr>
        <xdr:cNvGrpSpPr>
          <a:grpSpLocks/>
        </xdr:cNvGrpSpPr>
      </xdr:nvGrpSpPr>
      <xdr:grpSpPr bwMode="auto">
        <a:xfrm>
          <a:off x="668991" y="76200"/>
          <a:ext cx="672737" cy="595855"/>
          <a:chOff x="0" y="196"/>
          <a:chExt cx="12598" cy="9233"/>
        </a:xfrm>
      </xdr:grpSpPr>
      <xdr:pic>
        <xdr:nvPicPr>
          <xdr:cNvPr id="3" name="Imagen 7" descr="basico">
            <a:extLst>
              <a:ext uri="{FF2B5EF4-FFF2-40B4-BE49-F238E27FC236}">
                <a16:creationId xmlns="" xmlns:a16="http://schemas.microsoft.com/office/drawing/2014/main" id="{00000000-0008-0000-1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1C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7.xml><?xml version="1.0" encoding="utf-8"?>
<xdr:wsDr xmlns:xdr="http://schemas.openxmlformats.org/drawingml/2006/spreadsheetDrawing" xmlns:a="http://schemas.openxmlformats.org/drawingml/2006/main">
  <xdr:twoCellAnchor>
    <xdr:from>
      <xdr:col>1</xdr:col>
      <xdr:colOff>390525</xdr:colOff>
      <xdr:row>0</xdr:row>
      <xdr:rowOff>47625</xdr:rowOff>
    </xdr:from>
    <xdr:to>
      <xdr:col>1</xdr:col>
      <xdr:colOff>1063262</xdr:colOff>
      <xdr:row>3</xdr:row>
      <xdr:rowOff>89349</xdr:rowOff>
    </xdr:to>
    <xdr:grpSp>
      <xdr:nvGrpSpPr>
        <xdr:cNvPr id="2" name="Grupo 3">
          <a:extLst>
            <a:ext uri="{FF2B5EF4-FFF2-40B4-BE49-F238E27FC236}">
              <a16:creationId xmlns="" xmlns:a16="http://schemas.microsoft.com/office/drawing/2014/main" id="{00000000-0008-0000-1D00-000002000000}"/>
            </a:ext>
          </a:extLst>
        </xdr:cNvPr>
        <xdr:cNvGrpSpPr>
          <a:grpSpLocks/>
        </xdr:cNvGrpSpPr>
      </xdr:nvGrpSpPr>
      <xdr:grpSpPr bwMode="auto">
        <a:xfrm>
          <a:off x="550545" y="47625"/>
          <a:ext cx="672737" cy="575124"/>
          <a:chOff x="0" y="196"/>
          <a:chExt cx="12598" cy="9233"/>
        </a:xfrm>
      </xdr:grpSpPr>
      <xdr:pic>
        <xdr:nvPicPr>
          <xdr:cNvPr id="3" name="Imagen 7" descr="basico">
            <a:extLst>
              <a:ext uri="{FF2B5EF4-FFF2-40B4-BE49-F238E27FC236}">
                <a16:creationId xmlns="" xmlns:a16="http://schemas.microsoft.com/office/drawing/2014/main" id="{00000000-0008-0000-1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1D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8.xml><?xml version="1.0" encoding="utf-8"?>
<xdr:wsDr xmlns:xdr="http://schemas.openxmlformats.org/drawingml/2006/spreadsheetDrawing" xmlns:a="http://schemas.openxmlformats.org/drawingml/2006/main">
  <xdr:twoCellAnchor>
    <xdr:from>
      <xdr:col>1</xdr:col>
      <xdr:colOff>359833</xdr:colOff>
      <xdr:row>0</xdr:row>
      <xdr:rowOff>42334</xdr:rowOff>
    </xdr:from>
    <xdr:to>
      <xdr:col>1</xdr:col>
      <xdr:colOff>1032570</xdr:colOff>
      <xdr:row>3</xdr:row>
      <xdr:rowOff>87233</xdr:rowOff>
    </xdr:to>
    <xdr:grpSp>
      <xdr:nvGrpSpPr>
        <xdr:cNvPr id="2" name="Grupo 3">
          <a:extLst>
            <a:ext uri="{FF2B5EF4-FFF2-40B4-BE49-F238E27FC236}">
              <a16:creationId xmlns="" xmlns:a16="http://schemas.microsoft.com/office/drawing/2014/main" id="{00000000-0008-0000-1E00-000002000000}"/>
            </a:ext>
          </a:extLst>
        </xdr:cNvPr>
        <xdr:cNvGrpSpPr>
          <a:grpSpLocks/>
        </xdr:cNvGrpSpPr>
      </xdr:nvGrpSpPr>
      <xdr:grpSpPr bwMode="auto">
        <a:xfrm>
          <a:off x="520700" y="42334"/>
          <a:ext cx="672737" cy="586766"/>
          <a:chOff x="0" y="196"/>
          <a:chExt cx="12598" cy="9233"/>
        </a:xfrm>
      </xdr:grpSpPr>
      <xdr:pic>
        <xdr:nvPicPr>
          <xdr:cNvPr id="3" name="Imagen 7" descr="basico">
            <a:extLst>
              <a:ext uri="{FF2B5EF4-FFF2-40B4-BE49-F238E27FC236}">
                <a16:creationId xmlns="" xmlns:a16="http://schemas.microsoft.com/office/drawing/2014/main" id="{00000000-0008-0000-1E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1E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9.xml><?xml version="1.0" encoding="utf-8"?>
<xdr:wsDr xmlns:xdr="http://schemas.openxmlformats.org/drawingml/2006/spreadsheetDrawing" xmlns:a="http://schemas.openxmlformats.org/drawingml/2006/main">
  <xdr:twoCellAnchor>
    <xdr:from>
      <xdr:col>1</xdr:col>
      <xdr:colOff>359833</xdr:colOff>
      <xdr:row>0</xdr:row>
      <xdr:rowOff>42334</xdr:rowOff>
    </xdr:from>
    <xdr:to>
      <xdr:col>1</xdr:col>
      <xdr:colOff>1032570</xdr:colOff>
      <xdr:row>3</xdr:row>
      <xdr:rowOff>87233</xdr:rowOff>
    </xdr:to>
    <xdr:grpSp>
      <xdr:nvGrpSpPr>
        <xdr:cNvPr id="2" name="Grupo 3">
          <a:extLst>
            <a:ext uri="{FF2B5EF4-FFF2-40B4-BE49-F238E27FC236}">
              <a16:creationId xmlns="" xmlns:a16="http://schemas.microsoft.com/office/drawing/2014/main" id="{2E14FCB0-5B9F-4B29-8CCF-29529A402BDD}"/>
            </a:ext>
          </a:extLst>
        </xdr:cNvPr>
        <xdr:cNvGrpSpPr>
          <a:grpSpLocks/>
        </xdr:cNvGrpSpPr>
      </xdr:nvGrpSpPr>
      <xdr:grpSpPr bwMode="auto">
        <a:xfrm>
          <a:off x="520700" y="42334"/>
          <a:ext cx="672737" cy="586766"/>
          <a:chOff x="0" y="196"/>
          <a:chExt cx="12598" cy="9233"/>
        </a:xfrm>
      </xdr:grpSpPr>
      <xdr:pic>
        <xdr:nvPicPr>
          <xdr:cNvPr id="3" name="Imagen 7" descr="basico">
            <a:extLst>
              <a:ext uri="{FF2B5EF4-FFF2-40B4-BE49-F238E27FC236}">
                <a16:creationId xmlns="" xmlns:a16="http://schemas.microsoft.com/office/drawing/2014/main" id="{5CA42DD3-2D26-B723-DB81-82FA75B98C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7D49B734-722E-F260-FD6B-72A8B84F5E1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0.xml><?xml version="1.0" encoding="utf-8"?>
<xdr:wsDr xmlns:xdr="http://schemas.openxmlformats.org/drawingml/2006/spreadsheetDrawing" xmlns:a="http://schemas.openxmlformats.org/drawingml/2006/main">
  <xdr:twoCellAnchor>
    <xdr:from>
      <xdr:col>1</xdr:col>
      <xdr:colOff>371475</xdr:colOff>
      <xdr:row>0</xdr:row>
      <xdr:rowOff>57150</xdr:rowOff>
    </xdr:from>
    <xdr:to>
      <xdr:col>1</xdr:col>
      <xdr:colOff>1044212</xdr:colOff>
      <xdr:row>3</xdr:row>
      <xdr:rowOff>93831</xdr:rowOff>
    </xdr:to>
    <xdr:grpSp>
      <xdr:nvGrpSpPr>
        <xdr:cNvPr id="2" name="Grupo 3">
          <a:extLst>
            <a:ext uri="{FF2B5EF4-FFF2-40B4-BE49-F238E27FC236}">
              <a16:creationId xmlns="" xmlns:a16="http://schemas.microsoft.com/office/drawing/2014/main" id="{00000000-0008-0000-2400-000002000000}"/>
            </a:ext>
          </a:extLst>
        </xdr:cNvPr>
        <xdr:cNvGrpSpPr>
          <a:grpSpLocks/>
        </xdr:cNvGrpSpPr>
      </xdr:nvGrpSpPr>
      <xdr:grpSpPr bwMode="auto">
        <a:xfrm>
          <a:off x="531495" y="57150"/>
          <a:ext cx="672737" cy="570081"/>
          <a:chOff x="0" y="196"/>
          <a:chExt cx="12598" cy="9233"/>
        </a:xfrm>
      </xdr:grpSpPr>
      <xdr:pic>
        <xdr:nvPicPr>
          <xdr:cNvPr id="3" name="Imagen 7" descr="basico">
            <a:extLst>
              <a:ext uri="{FF2B5EF4-FFF2-40B4-BE49-F238E27FC236}">
                <a16:creationId xmlns="" xmlns:a16="http://schemas.microsoft.com/office/drawing/2014/main" id="{00000000-0008-0000-2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24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1.xml><?xml version="1.0" encoding="utf-8"?>
<xdr:wsDr xmlns:xdr="http://schemas.openxmlformats.org/drawingml/2006/spreadsheetDrawing" xmlns:a="http://schemas.openxmlformats.org/drawingml/2006/main">
  <xdr:twoCellAnchor>
    <xdr:from>
      <xdr:col>1</xdr:col>
      <xdr:colOff>361950</xdr:colOff>
      <xdr:row>0</xdr:row>
      <xdr:rowOff>47625</xdr:rowOff>
    </xdr:from>
    <xdr:to>
      <xdr:col>1</xdr:col>
      <xdr:colOff>1034687</xdr:colOff>
      <xdr:row>3</xdr:row>
      <xdr:rowOff>89349</xdr:rowOff>
    </xdr:to>
    <xdr:grpSp>
      <xdr:nvGrpSpPr>
        <xdr:cNvPr id="2" name="Grupo 3">
          <a:extLst>
            <a:ext uri="{FF2B5EF4-FFF2-40B4-BE49-F238E27FC236}">
              <a16:creationId xmlns="" xmlns:a16="http://schemas.microsoft.com/office/drawing/2014/main" id="{00000000-0008-0000-1F00-000002000000}"/>
            </a:ext>
          </a:extLst>
        </xdr:cNvPr>
        <xdr:cNvGrpSpPr>
          <a:grpSpLocks/>
        </xdr:cNvGrpSpPr>
      </xdr:nvGrpSpPr>
      <xdr:grpSpPr bwMode="auto">
        <a:xfrm>
          <a:off x="523315" y="47625"/>
          <a:ext cx="672737" cy="579606"/>
          <a:chOff x="0" y="196"/>
          <a:chExt cx="12598" cy="9233"/>
        </a:xfrm>
      </xdr:grpSpPr>
      <xdr:pic>
        <xdr:nvPicPr>
          <xdr:cNvPr id="3" name="Imagen 7" descr="basico">
            <a:extLst>
              <a:ext uri="{FF2B5EF4-FFF2-40B4-BE49-F238E27FC236}">
                <a16:creationId xmlns="" xmlns:a16="http://schemas.microsoft.com/office/drawing/2014/main" id="{00000000-0008-0000-1F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1F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2.xml><?xml version="1.0" encoding="utf-8"?>
<xdr:wsDr xmlns:xdr="http://schemas.openxmlformats.org/drawingml/2006/spreadsheetDrawing" xmlns:a="http://schemas.openxmlformats.org/drawingml/2006/main">
  <xdr:twoCellAnchor>
    <xdr:from>
      <xdr:col>1</xdr:col>
      <xdr:colOff>257175</xdr:colOff>
      <xdr:row>0</xdr:row>
      <xdr:rowOff>85725</xdr:rowOff>
    </xdr:from>
    <xdr:to>
      <xdr:col>1</xdr:col>
      <xdr:colOff>929912</xdr:colOff>
      <xdr:row>3</xdr:row>
      <xdr:rowOff>93831</xdr:rowOff>
    </xdr:to>
    <xdr:grpSp>
      <xdr:nvGrpSpPr>
        <xdr:cNvPr id="2" name="Grupo 3">
          <a:extLst>
            <a:ext uri="{FF2B5EF4-FFF2-40B4-BE49-F238E27FC236}">
              <a16:creationId xmlns="" xmlns:a16="http://schemas.microsoft.com/office/drawing/2014/main" id="{00000000-0008-0000-2000-000002000000}"/>
            </a:ext>
          </a:extLst>
        </xdr:cNvPr>
        <xdr:cNvGrpSpPr>
          <a:grpSpLocks/>
        </xdr:cNvGrpSpPr>
      </xdr:nvGrpSpPr>
      <xdr:grpSpPr bwMode="auto">
        <a:xfrm>
          <a:off x="678516" y="85725"/>
          <a:ext cx="672737" cy="590812"/>
          <a:chOff x="0" y="196"/>
          <a:chExt cx="12598" cy="9233"/>
        </a:xfrm>
      </xdr:grpSpPr>
      <xdr:pic>
        <xdr:nvPicPr>
          <xdr:cNvPr id="3" name="Imagen 7" descr="basico">
            <a:extLst>
              <a:ext uri="{FF2B5EF4-FFF2-40B4-BE49-F238E27FC236}">
                <a16:creationId xmlns="" xmlns:a16="http://schemas.microsoft.com/office/drawing/2014/main" id="{00000000-0008-0000-2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2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3.xml><?xml version="1.0" encoding="utf-8"?>
<xdr:wsDr xmlns:xdr="http://schemas.openxmlformats.org/drawingml/2006/spreadsheetDrawing" xmlns:a="http://schemas.openxmlformats.org/drawingml/2006/main">
  <xdr:twoCellAnchor>
    <xdr:from>
      <xdr:col>1</xdr:col>
      <xdr:colOff>361950</xdr:colOff>
      <xdr:row>0</xdr:row>
      <xdr:rowOff>57150</xdr:rowOff>
    </xdr:from>
    <xdr:to>
      <xdr:col>1</xdr:col>
      <xdr:colOff>1034687</xdr:colOff>
      <xdr:row>3</xdr:row>
      <xdr:rowOff>93831</xdr:rowOff>
    </xdr:to>
    <xdr:grpSp>
      <xdr:nvGrpSpPr>
        <xdr:cNvPr id="2" name="Grupo 3">
          <a:extLst>
            <a:ext uri="{FF2B5EF4-FFF2-40B4-BE49-F238E27FC236}">
              <a16:creationId xmlns="" xmlns:a16="http://schemas.microsoft.com/office/drawing/2014/main" id="{00000000-0008-0000-2100-000002000000}"/>
            </a:ext>
          </a:extLst>
        </xdr:cNvPr>
        <xdr:cNvGrpSpPr>
          <a:grpSpLocks/>
        </xdr:cNvGrpSpPr>
      </xdr:nvGrpSpPr>
      <xdr:grpSpPr bwMode="auto">
        <a:xfrm>
          <a:off x="521970" y="57150"/>
          <a:ext cx="672737" cy="570081"/>
          <a:chOff x="0" y="196"/>
          <a:chExt cx="12598" cy="9233"/>
        </a:xfrm>
      </xdr:grpSpPr>
      <xdr:pic>
        <xdr:nvPicPr>
          <xdr:cNvPr id="3" name="Imagen 7" descr="basico">
            <a:extLst>
              <a:ext uri="{FF2B5EF4-FFF2-40B4-BE49-F238E27FC236}">
                <a16:creationId xmlns="" xmlns:a16="http://schemas.microsoft.com/office/drawing/2014/main" id="{00000000-0008-0000-2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2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4.xml><?xml version="1.0" encoding="utf-8"?>
<xdr:wsDr xmlns:xdr="http://schemas.openxmlformats.org/drawingml/2006/spreadsheetDrawing" xmlns:a="http://schemas.openxmlformats.org/drawingml/2006/main">
  <xdr:twoCellAnchor>
    <xdr:from>
      <xdr:col>1</xdr:col>
      <xdr:colOff>369794</xdr:colOff>
      <xdr:row>0</xdr:row>
      <xdr:rowOff>56029</xdr:rowOff>
    </xdr:from>
    <xdr:to>
      <xdr:col>1</xdr:col>
      <xdr:colOff>1042531</xdr:colOff>
      <xdr:row>3</xdr:row>
      <xdr:rowOff>97753</xdr:rowOff>
    </xdr:to>
    <xdr:grpSp>
      <xdr:nvGrpSpPr>
        <xdr:cNvPr id="2" name="Grupo 3">
          <a:extLst>
            <a:ext uri="{FF2B5EF4-FFF2-40B4-BE49-F238E27FC236}">
              <a16:creationId xmlns="" xmlns:a16="http://schemas.microsoft.com/office/drawing/2014/main" id="{00000000-0008-0000-2200-000002000000}"/>
            </a:ext>
          </a:extLst>
        </xdr:cNvPr>
        <xdr:cNvGrpSpPr>
          <a:grpSpLocks/>
        </xdr:cNvGrpSpPr>
      </xdr:nvGrpSpPr>
      <xdr:grpSpPr bwMode="auto">
        <a:xfrm>
          <a:off x="531159" y="56029"/>
          <a:ext cx="672737" cy="579606"/>
          <a:chOff x="0" y="196"/>
          <a:chExt cx="12598" cy="9233"/>
        </a:xfrm>
      </xdr:grpSpPr>
      <xdr:pic>
        <xdr:nvPicPr>
          <xdr:cNvPr id="3" name="Imagen 7" descr="basico">
            <a:extLst>
              <a:ext uri="{FF2B5EF4-FFF2-40B4-BE49-F238E27FC236}">
                <a16:creationId xmlns="" xmlns:a16="http://schemas.microsoft.com/office/drawing/2014/main" id="{00000000-0008-0000-2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22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5.xml><?xml version="1.0" encoding="utf-8"?>
<xdr:wsDr xmlns:xdr="http://schemas.openxmlformats.org/drawingml/2006/spreadsheetDrawing" xmlns:a="http://schemas.openxmlformats.org/drawingml/2006/main">
  <xdr:twoCellAnchor>
    <xdr:from>
      <xdr:col>1</xdr:col>
      <xdr:colOff>352425</xdr:colOff>
      <xdr:row>0</xdr:row>
      <xdr:rowOff>66675</xdr:rowOff>
    </xdr:from>
    <xdr:to>
      <xdr:col>1</xdr:col>
      <xdr:colOff>1025162</xdr:colOff>
      <xdr:row>3</xdr:row>
      <xdr:rowOff>103356</xdr:rowOff>
    </xdr:to>
    <xdr:grpSp>
      <xdr:nvGrpSpPr>
        <xdr:cNvPr id="2" name="Grupo 3">
          <a:extLst>
            <a:ext uri="{FF2B5EF4-FFF2-40B4-BE49-F238E27FC236}">
              <a16:creationId xmlns="" xmlns:a16="http://schemas.microsoft.com/office/drawing/2014/main" id="{00000000-0008-0000-2300-000002000000}"/>
            </a:ext>
          </a:extLst>
        </xdr:cNvPr>
        <xdr:cNvGrpSpPr>
          <a:grpSpLocks/>
        </xdr:cNvGrpSpPr>
      </xdr:nvGrpSpPr>
      <xdr:grpSpPr bwMode="auto">
        <a:xfrm>
          <a:off x="512445" y="66675"/>
          <a:ext cx="672737" cy="570081"/>
          <a:chOff x="0" y="196"/>
          <a:chExt cx="12598" cy="9233"/>
        </a:xfrm>
      </xdr:grpSpPr>
      <xdr:pic>
        <xdr:nvPicPr>
          <xdr:cNvPr id="3" name="Imagen 7" descr="basico">
            <a:extLst>
              <a:ext uri="{FF2B5EF4-FFF2-40B4-BE49-F238E27FC236}">
                <a16:creationId xmlns="" xmlns:a16="http://schemas.microsoft.com/office/drawing/2014/main" id="{00000000-0008-0000-2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23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6.xml><?xml version="1.0" encoding="utf-8"?>
<xdr:wsDr xmlns:xdr="http://schemas.openxmlformats.org/drawingml/2006/spreadsheetDrawing" xmlns:a="http://schemas.openxmlformats.org/drawingml/2006/main">
  <xdr:twoCellAnchor>
    <xdr:from>
      <xdr:col>1</xdr:col>
      <xdr:colOff>347382</xdr:colOff>
      <xdr:row>0</xdr:row>
      <xdr:rowOff>67236</xdr:rowOff>
    </xdr:from>
    <xdr:to>
      <xdr:col>1</xdr:col>
      <xdr:colOff>1020119</xdr:colOff>
      <xdr:row>3</xdr:row>
      <xdr:rowOff>103917</xdr:rowOff>
    </xdr:to>
    <xdr:grpSp>
      <xdr:nvGrpSpPr>
        <xdr:cNvPr id="2" name="Grupo 3">
          <a:extLst>
            <a:ext uri="{FF2B5EF4-FFF2-40B4-BE49-F238E27FC236}">
              <a16:creationId xmlns="" xmlns:a16="http://schemas.microsoft.com/office/drawing/2014/main" id="{00000000-0008-0000-2500-000002000000}"/>
            </a:ext>
          </a:extLst>
        </xdr:cNvPr>
        <xdr:cNvGrpSpPr>
          <a:grpSpLocks/>
        </xdr:cNvGrpSpPr>
      </xdr:nvGrpSpPr>
      <xdr:grpSpPr bwMode="auto">
        <a:xfrm>
          <a:off x="508747" y="67236"/>
          <a:ext cx="672737" cy="574563"/>
          <a:chOff x="0" y="196"/>
          <a:chExt cx="12598" cy="9233"/>
        </a:xfrm>
      </xdr:grpSpPr>
      <xdr:pic>
        <xdr:nvPicPr>
          <xdr:cNvPr id="3" name="Imagen 7" descr="basico">
            <a:extLst>
              <a:ext uri="{FF2B5EF4-FFF2-40B4-BE49-F238E27FC236}">
                <a16:creationId xmlns="" xmlns:a16="http://schemas.microsoft.com/office/drawing/2014/main" id="{00000000-0008-0000-2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25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7.xml><?xml version="1.0" encoding="utf-8"?>
<xdr:wsDr xmlns:xdr="http://schemas.openxmlformats.org/drawingml/2006/spreadsheetDrawing" xmlns:a="http://schemas.openxmlformats.org/drawingml/2006/main">
  <xdr:twoCellAnchor>
    <xdr:from>
      <xdr:col>1</xdr:col>
      <xdr:colOff>204106</xdr:colOff>
      <xdr:row>0</xdr:row>
      <xdr:rowOff>97194</xdr:rowOff>
    </xdr:from>
    <xdr:to>
      <xdr:col>1</xdr:col>
      <xdr:colOff>876843</xdr:colOff>
      <xdr:row>3</xdr:row>
      <xdr:rowOff>88594</xdr:rowOff>
    </xdr:to>
    <xdr:grpSp>
      <xdr:nvGrpSpPr>
        <xdr:cNvPr id="2" name="Grupo 3">
          <a:extLst>
            <a:ext uri="{FF2B5EF4-FFF2-40B4-BE49-F238E27FC236}">
              <a16:creationId xmlns="" xmlns:a16="http://schemas.microsoft.com/office/drawing/2014/main" id="{00000000-0008-0000-2600-000002000000}"/>
            </a:ext>
          </a:extLst>
        </xdr:cNvPr>
        <xdr:cNvGrpSpPr>
          <a:grpSpLocks/>
        </xdr:cNvGrpSpPr>
      </xdr:nvGrpSpPr>
      <xdr:grpSpPr bwMode="auto">
        <a:xfrm>
          <a:off x="429596" y="97194"/>
          <a:ext cx="672737" cy="574563"/>
          <a:chOff x="0" y="196"/>
          <a:chExt cx="12598" cy="9233"/>
        </a:xfrm>
      </xdr:grpSpPr>
      <xdr:pic>
        <xdr:nvPicPr>
          <xdr:cNvPr id="3" name="Imagen 7" descr="basico">
            <a:extLst>
              <a:ext uri="{FF2B5EF4-FFF2-40B4-BE49-F238E27FC236}">
                <a16:creationId xmlns="" xmlns:a16="http://schemas.microsoft.com/office/drawing/2014/main" id="{00000000-0008-0000-26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26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8.xml><?xml version="1.0" encoding="utf-8"?>
<xdr:wsDr xmlns:xdr="http://schemas.openxmlformats.org/drawingml/2006/spreadsheetDrawing" xmlns:a="http://schemas.openxmlformats.org/drawingml/2006/main">
  <xdr:twoCellAnchor>
    <xdr:from>
      <xdr:col>1</xdr:col>
      <xdr:colOff>204839</xdr:colOff>
      <xdr:row>0</xdr:row>
      <xdr:rowOff>102420</xdr:rowOff>
    </xdr:from>
    <xdr:to>
      <xdr:col>1</xdr:col>
      <xdr:colOff>877576</xdr:colOff>
      <xdr:row>3</xdr:row>
      <xdr:rowOff>93193</xdr:rowOff>
    </xdr:to>
    <xdr:grpSp>
      <xdr:nvGrpSpPr>
        <xdr:cNvPr id="2" name="Grupo 3">
          <a:extLst>
            <a:ext uri="{FF2B5EF4-FFF2-40B4-BE49-F238E27FC236}">
              <a16:creationId xmlns="" xmlns:a16="http://schemas.microsoft.com/office/drawing/2014/main" id="{00000000-0008-0000-2700-000002000000}"/>
            </a:ext>
          </a:extLst>
        </xdr:cNvPr>
        <xdr:cNvGrpSpPr>
          <a:grpSpLocks/>
        </xdr:cNvGrpSpPr>
      </xdr:nvGrpSpPr>
      <xdr:grpSpPr bwMode="auto">
        <a:xfrm>
          <a:off x="368710" y="102420"/>
          <a:ext cx="672737" cy="564321"/>
          <a:chOff x="0" y="196"/>
          <a:chExt cx="12598" cy="9233"/>
        </a:xfrm>
      </xdr:grpSpPr>
      <xdr:pic>
        <xdr:nvPicPr>
          <xdr:cNvPr id="3" name="Imagen 7" descr="basico">
            <a:extLst>
              <a:ext uri="{FF2B5EF4-FFF2-40B4-BE49-F238E27FC236}">
                <a16:creationId xmlns="" xmlns:a16="http://schemas.microsoft.com/office/drawing/2014/main" id="{00000000-0008-0000-2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27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9.xml><?xml version="1.0" encoding="utf-8"?>
<xdr:wsDr xmlns:xdr="http://schemas.openxmlformats.org/drawingml/2006/spreadsheetDrawing" xmlns:a="http://schemas.openxmlformats.org/drawingml/2006/main">
  <xdr:twoCellAnchor>
    <xdr:from>
      <xdr:col>1</xdr:col>
      <xdr:colOff>174113</xdr:colOff>
      <xdr:row>0</xdr:row>
      <xdr:rowOff>92177</xdr:rowOff>
    </xdr:from>
    <xdr:to>
      <xdr:col>1</xdr:col>
      <xdr:colOff>846850</xdr:colOff>
      <xdr:row>3</xdr:row>
      <xdr:rowOff>82950</xdr:rowOff>
    </xdr:to>
    <xdr:grpSp>
      <xdr:nvGrpSpPr>
        <xdr:cNvPr id="2" name="Grupo 3">
          <a:extLst>
            <a:ext uri="{FF2B5EF4-FFF2-40B4-BE49-F238E27FC236}">
              <a16:creationId xmlns="" xmlns:a16="http://schemas.microsoft.com/office/drawing/2014/main" id="{00000000-0008-0000-2800-000002000000}"/>
            </a:ext>
          </a:extLst>
        </xdr:cNvPr>
        <xdr:cNvGrpSpPr>
          <a:grpSpLocks/>
        </xdr:cNvGrpSpPr>
      </xdr:nvGrpSpPr>
      <xdr:grpSpPr bwMode="auto">
        <a:xfrm>
          <a:off x="411726" y="92177"/>
          <a:ext cx="672737" cy="547934"/>
          <a:chOff x="0" y="196"/>
          <a:chExt cx="12598" cy="9233"/>
        </a:xfrm>
      </xdr:grpSpPr>
      <xdr:pic>
        <xdr:nvPicPr>
          <xdr:cNvPr id="3" name="Imagen 7" descr="basico">
            <a:extLst>
              <a:ext uri="{FF2B5EF4-FFF2-40B4-BE49-F238E27FC236}">
                <a16:creationId xmlns="" xmlns:a16="http://schemas.microsoft.com/office/drawing/2014/main" id="{00000000-0008-0000-28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28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50.xml><?xml version="1.0" encoding="utf-8"?>
<xdr:wsDr xmlns:xdr="http://schemas.openxmlformats.org/drawingml/2006/spreadsheetDrawing" xmlns:a="http://schemas.openxmlformats.org/drawingml/2006/main">
  <xdr:twoCellAnchor>
    <xdr:from>
      <xdr:col>1</xdr:col>
      <xdr:colOff>336176</xdr:colOff>
      <xdr:row>0</xdr:row>
      <xdr:rowOff>56029</xdr:rowOff>
    </xdr:from>
    <xdr:to>
      <xdr:col>1</xdr:col>
      <xdr:colOff>1008913</xdr:colOff>
      <xdr:row>3</xdr:row>
      <xdr:rowOff>97753</xdr:rowOff>
    </xdr:to>
    <xdr:grpSp>
      <xdr:nvGrpSpPr>
        <xdr:cNvPr id="2" name="Grupo 3">
          <a:extLst>
            <a:ext uri="{FF2B5EF4-FFF2-40B4-BE49-F238E27FC236}">
              <a16:creationId xmlns="" xmlns:a16="http://schemas.microsoft.com/office/drawing/2014/main" id="{00000000-0008-0000-4600-000002000000}"/>
            </a:ext>
          </a:extLst>
        </xdr:cNvPr>
        <xdr:cNvGrpSpPr>
          <a:grpSpLocks/>
        </xdr:cNvGrpSpPr>
      </xdr:nvGrpSpPr>
      <xdr:grpSpPr bwMode="auto">
        <a:xfrm>
          <a:off x="497541" y="56029"/>
          <a:ext cx="672737" cy="579606"/>
          <a:chOff x="0" y="196"/>
          <a:chExt cx="12598" cy="9233"/>
        </a:xfrm>
      </xdr:grpSpPr>
      <xdr:pic>
        <xdr:nvPicPr>
          <xdr:cNvPr id="3" name="Imagen 7" descr="basico">
            <a:extLst>
              <a:ext uri="{FF2B5EF4-FFF2-40B4-BE49-F238E27FC236}">
                <a16:creationId xmlns="" xmlns:a16="http://schemas.microsoft.com/office/drawing/2014/main" id="{00000000-0008-0000-46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46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51.xml><?xml version="1.0" encoding="utf-8"?>
<xdr:wsDr xmlns:xdr="http://schemas.openxmlformats.org/drawingml/2006/spreadsheetDrawing" xmlns:a="http://schemas.openxmlformats.org/drawingml/2006/main">
  <xdr:twoCellAnchor>
    <xdr:from>
      <xdr:col>1</xdr:col>
      <xdr:colOff>351518</xdr:colOff>
      <xdr:row>0</xdr:row>
      <xdr:rowOff>102053</xdr:rowOff>
    </xdr:from>
    <xdr:to>
      <xdr:col>1</xdr:col>
      <xdr:colOff>1024255</xdr:colOff>
      <xdr:row>3</xdr:row>
      <xdr:rowOff>84865</xdr:rowOff>
    </xdr:to>
    <xdr:grpSp>
      <xdr:nvGrpSpPr>
        <xdr:cNvPr id="2" name="Grupo 3">
          <a:extLst>
            <a:ext uri="{FF2B5EF4-FFF2-40B4-BE49-F238E27FC236}">
              <a16:creationId xmlns="" xmlns:a16="http://schemas.microsoft.com/office/drawing/2014/main" id="{00000000-0008-0000-5A00-000002000000}"/>
            </a:ext>
          </a:extLst>
        </xdr:cNvPr>
        <xdr:cNvGrpSpPr>
          <a:grpSpLocks/>
        </xdr:cNvGrpSpPr>
      </xdr:nvGrpSpPr>
      <xdr:grpSpPr bwMode="auto">
        <a:xfrm>
          <a:off x="442232" y="102053"/>
          <a:ext cx="672737" cy="545241"/>
          <a:chOff x="0" y="196"/>
          <a:chExt cx="12598" cy="9233"/>
        </a:xfrm>
      </xdr:grpSpPr>
      <xdr:pic>
        <xdr:nvPicPr>
          <xdr:cNvPr id="3" name="Imagen 7" descr="basico">
            <a:extLst>
              <a:ext uri="{FF2B5EF4-FFF2-40B4-BE49-F238E27FC236}">
                <a16:creationId xmlns="" xmlns:a16="http://schemas.microsoft.com/office/drawing/2014/main" id="{00000000-0008-0000-5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5090"/>
          <a:stretch>
            <a:fillRect/>
          </a:stretch>
        </xdr:blipFill>
        <xdr:spPr bwMode="auto">
          <a:xfrm>
            <a:off x="3533" y="196"/>
            <a:ext cx="5905" cy="828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5 Imagen" descr="basico">
            <a:extLst>
              <a:ext uri="{FF2B5EF4-FFF2-40B4-BE49-F238E27FC236}">
                <a16:creationId xmlns="" xmlns:a16="http://schemas.microsoft.com/office/drawing/2014/main" id="{00000000-0008-0000-5A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93860"/>
          <a:stretch>
            <a:fillRect/>
          </a:stretch>
        </xdr:blipFill>
        <xdr:spPr bwMode="auto">
          <a:xfrm>
            <a:off x="0" y="8382"/>
            <a:ext cx="12598" cy="104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52.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88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88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88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88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88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88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8900-000002000000}"/>
            </a:ext>
          </a:extLst>
        </xdr:cNvPr>
        <xdr:cNvSpPr/>
      </xdr:nvSpPr>
      <xdr:spPr>
        <a:xfrm>
          <a:off x="150436" y="1089772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8900-000003000000}"/>
            </a:ext>
          </a:extLst>
        </xdr:cNvPr>
        <xdr:cNvSpPr/>
      </xdr:nvSpPr>
      <xdr:spPr>
        <a:xfrm>
          <a:off x="1852052" y="1089771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8900-000004000000}"/>
            </a:ext>
          </a:extLst>
        </xdr:cNvPr>
        <xdr:cNvSpPr/>
      </xdr:nvSpPr>
      <xdr:spPr>
        <a:xfrm>
          <a:off x="3551143" y="109072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8900-000005000000}"/>
            </a:ext>
          </a:extLst>
        </xdr:cNvPr>
        <xdr:cNvSpPr/>
      </xdr:nvSpPr>
      <xdr:spPr>
        <a:xfrm>
          <a:off x="5196729" y="1090612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8900-000006000000}"/>
            </a:ext>
          </a:extLst>
        </xdr:cNvPr>
        <xdr:cNvSpPr/>
      </xdr:nvSpPr>
      <xdr:spPr>
        <a:xfrm>
          <a:off x="6841190" y="1090696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8900-000007000000}"/>
            </a:ext>
          </a:extLst>
        </xdr:cNvPr>
        <xdr:cNvSpPr/>
      </xdr:nvSpPr>
      <xdr:spPr>
        <a:xfrm>
          <a:off x="8480053" y="1089744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8A00-000002000000}"/>
            </a:ext>
          </a:extLst>
        </xdr:cNvPr>
        <xdr:cNvSpPr/>
      </xdr:nvSpPr>
      <xdr:spPr>
        <a:xfrm>
          <a:off x="150436" y="1105012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8A00-000003000000}"/>
            </a:ext>
          </a:extLst>
        </xdr:cNvPr>
        <xdr:cNvSpPr/>
      </xdr:nvSpPr>
      <xdr:spPr>
        <a:xfrm>
          <a:off x="1852052" y="1105011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8A00-000004000000}"/>
            </a:ext>
          </a:extLst>
        </xdr:cNvPr>
        <xdr:cNvSpPr/>
      </xdr:nvSpPr>
      <xdr:spPr>
        <a:xfrm>
          <a:off x="3551143" y="110596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8A00-000005000000}"/>
            </a:ext>
          </a:extLst>
        </xdr:cNvPr>
        <xdr:cNvSpPr/>
      </xdr:nvSpPr>
      <xdr:spPr>
        <a:xfrm>
          <a:off x="5196729" y="1105852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8A00-000006000000}"/>
            </a:ext>
          </a:extLst>
        </xdr:cNvPr>
        <xdr:cNvSpPr/>
      </xdr:nvSpPr>
      <xdr:spPr>
        <a:xfrm>
          <a:off x="6841190" y="1105936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8A00-000007000000}"/>
            </a:ext>
          </a:extLst>
        </xdr:cNvPr>
        <xdr:cNvSpPr/>
      </xdr:nvSpPr>
      <xdr:spPr>
        <a:xfrm>
          <a:off x="8480053" y="1104984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8B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8B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8B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8B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8B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8B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8C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8C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8C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8C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8C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8C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57.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8D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8D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8D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8D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8D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8D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58.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8E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8E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8E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8E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8E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8E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59.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8F00-000002000000}"/>
            </a:ext>
          </a:extLst>
        </xdr:cNvPr>
        <xdr:cNvSpPr/>
      </xdr:nvSpPr>
      <xdr:spPr>
        <a:xfrm>
          <a:off x="150436" y="1089772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8F00-000003000000}"/>
            </a:ext>
          </a:extLst>
        </xdr:cNvPr>
        <xdr:cNvSpPr/>
      </xdr:nvSpPr>
      <xdr:spPr>
        <a:xfrm>
          <a:off x="1852052" y="1089771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8F00-000004000000}"/>
            </a:ext>
          </a:extLst>
        </xdr:cNvPr>
        <xdr:cNvSpPr/>
      </xdr:nvSpPr>
      <xdr:spPr>
        <a:xfrm>
          <a:off x="3551143" y="109072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8F00-000005000000}"/>
            </a:ext>
          </a:extLst>
        </xdr:cNvPr>
        <xdr:cNvSpPr/>
      </xdr:nvSpPr>
      <xdr:spPr>
        <a:xfrm>
          <a:off x="5196729" y="1090612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8F00-000006000000}"/>
            </a:ext>
          </a:extLst>
        </xdr:cNvPr>
        <xdr:cNvSpPr/>
      </xdr:nvSpPr>
      <xdr:spPr>
        <a:xfrm>
          <a:off x="6841190" y="1090696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8F00-000007000000}"/>
            </a:ext>
          </a:extLst>
        </xdr:cNvPr>
        <xdr:cNvSpPr/>
      </xdr:nvSpPr>
      <xdr:spPr>
        <a:xfrm>
          <a:off x="8480053" y="1089744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60.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0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0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0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0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0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0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61.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1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1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1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1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1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1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62.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2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2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2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2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2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2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63.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3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3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3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3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3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3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64.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4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4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4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4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4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4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65.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5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5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5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5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5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5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66.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600-000002000000}"/>
            </a:ext>
          </a:extLst>
        </xdr:cNvPr>
        <xdr:cNvSpPr/>
      </xdr:nvSpPr>
      <xdr:spPr>
        <a:xfrm>
          <a:off x="150436" y="108786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600-000003000000}"/>
            </a:ext>
          </a:extLst>
        </xdr:cNvPr>
        <xdr:cNvSpPr/>
      </xdr:nvSpPr>
      <xdr:spPr>
        <a:xfrm>
          <a:off x="1852052" y="1087866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600-000004000000}"/>
            </a:ext>
          </a:extLst>
        </xdr:cNvPr>
        <xdr:cNvSpPr/>
      </xdr:nvSpPr>
      <xdr:spPr>
        <a:xfrm>
          <a:off x="3551143" y="1088819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600-000005000000}"/>
            </a:ext>
          </a:extLst>
        </xdr:cNvPr>
        <xdr:cNvSpPr/>
      </xdr:nvSpPr>
      <xdr:spPr>
        <a:xfrm>
          <a:off x="5196729" y="1088707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600-000006000000}"/>
            </a:ext>
          </a:extLst>
        </xdr:cNvPr>
        <xdr:cNvSpPr/>
      </xdr:nvSpPr>
      <xdr:spPr>
        <a:xfrm>
          <a:off x="6841190" y="1088791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600-000007000000}"/>
            </a:ext>
          </a:extLst>
        </xdr:cNvPr>
        <xdr:cNvSpPr/>
      </xdr:nvSpPr>
      <xdr:spPr>
        <a:xfrm>
          <a:off x="8480053" y="1087839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67.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7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7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7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7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7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7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68.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800-000002000000}"/>
            </a:ext>
          </a:extLst>
        </xdr:cNvPr>
        <xdr:cNvSpPr/>
      </xdr:nvSpPr>
      <xdr:spPr>
        <a:xfrm>
          <a:off x="150436" y="108786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800-000003000000}"/>
            </a:ext>
          </a:extLst>
        </xdr:cNvPr>
        <xdr:cNvSpPr/>
      </xdr:nvSpPr>
      <xdr:spPr>
        <a:xfrm>
          <a:off x="1852052" y="1087866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800-000004000000}"/>
            </a:ext>
          </a:extLst>
        </xdr:cNvPr>
        <xdr:cNvSpPr/>
      </xdr:nvSpPr>
      <xdr:spPr>
        <a:xfrm>
          <a:off x="3551143" y="1088819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800-000005000000}"/>
            </a:ext>
          </a:extLst>
        </xdr:cNvPr>
        <xdr:cNvSpPr/>
      </xdr:nvSpPr>
      <xdr:spPr>
        <a:xfrm>
          <a:off x="5196729" y="1088707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800-000006000000}"/>
            </a:ext>
          </a:extLst>
        </xdr:cNvPr>
        <xdr:cNvSpPr/>
      </xdr:nvSpPr>
      <xdr:spPr>
        <a:xfrm>
          <a:off x="6841190" y="1088791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800-000007000000}"/>
            </a:ext>
          </a:extLst>
        </xdr:cNvPr>
        <xdr:cNvSpPr/>
      </xdr:nvSpPr>
      <xdr:spPr>
        <a:xfrm>
          <a:off x="8480053" y="1087839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69.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9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9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9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9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9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9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70.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A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A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A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A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A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A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71.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B00-000002000000}"/>
            </a:ext>
          </a:extLst>
        </xdr:cNvPr>
        <xdr:cNvSpPr/>
      </xdr:nvSpPr>
      <xdr:spPr>
        <a:xfrm>
          <a:off x="150436" y="1089772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B00-000003000000}"/>
            </a:ext>
          </a:extLst>
        </xdr:cNvPr>
        <xdr:cNvSpPr/>
      </xdr:nvSpPr>
      <xdr:spPr>
        <a:xfrm>
          <a:off x="1852052" y="1089771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B00-000004000000}"/>
            </a:ext>
          </a:extLst>
        </xdr:cNvPr>
        <xdr:cNvSpPr/>
      </xdr:nvSpPr>
      <xdr:spPr>
        <a:xfrm>
          <a:off x="3551143" y="109072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B00-000005000000}"/>
            </a:ext>
          </a:extLst>
        </xdr:cNvPr>
        <xdr:cNvSpPr/>
      </xdr:nvSpPr>
      <xdr:spPr>
        <a:xfrm>
          <a:off x="5196729" y="1090612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B00-000006000000}"/>
            </a:ext>
          </a:extLst>
        </xdr:cNvPr>
        <xdr:cNvSpPr/>
      </xdr:nvSpPr>
      <xdr:spPr>
        <a:xfrm>
          <a:off x="6841190" y="1090696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B00-000007000000}"/>
            </a:ext>
          </a:extLst>
        </xdr:cNvPr>
        <xdr:cNvSpPr/>
      </xdr:nvSpPr>
      <xdr:spPr>
        <a:xfrm>
          <a:off x="8480053" y="1089744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72.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C00-000002000000}"/>
            </a:ext>
          </a:extLst>
        </xdr:cNvPr>
        <xdr:cNvSpPr/>
      </xdr:nvSpPr>
      <xdr:spPr>
        <a:xfrm>
          <a:off x="150436" y="108786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C00-000003000000}"/>
            </a:ext>
          </a:extLst>
        </xdr:cNvPr>
        <xdr:cNvSpPr/>
      </xdr:nvSpPr>
      <xdr:spPr>
        <a:xfrm>
          <a:off x="1852052" y="1087866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C00-000004000000}"/>
            </a:ext>
          </a:extLst>
        </xdr:cNvPr>
        <xdr:cNvSpPr/>
      </xdr:nvSpPr>
      <xdr:spPr>
        <a:xfrm>
          <a:off x="3551143" y="1088819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C00-000005000000}"/>
            </a:ext>
          </a:extLst>
        </xdr:cNvPr>
        <xdr:cNvSpPr/>
      </xdr:nvSpPr>
      <xdr:spPr>
        <a:xfrm>
          <a:off x="5196729" y="1088707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C00-000006000000}"/>
            </a:ext>
          </a:extLst>
        </xdr:cNvPr>
        <xdr:cNvSpPr/>
      </xdr:nvSpPr>
      <xdr:spPr>
        <a:xfrm>
          <a:off x="6841190" y="1088791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C00-000007000000}"/>
            </a:ext>
          </a:extLst>
        </xdr:cNvPr>
        <xdr:cNvSpPr/>
      </xdr:nvSpPr>
      <xdr:spPr>
        <a:xfrm>
          <a:off x="8480053" y="1087839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D00-000002000000}"/>
            </a:ext>
          </a:extLst>
        </xdr:cNvPr>
        <xdr:cNvSpPr/>
      </xdr:nvSpPr>
      <xdr:spPr>
        <a:xfrm>
          <a:off x="150436" y="108786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D00-000003000000}"/>
            </a:ext>
          </a:extLst>
        </xdr:cNvPr>
        <xdr:cNvSpPr/>
      </xdr:nvSpPr>
      <xdr:spPr>
        <a:xfrm>
          <a:off x="1852052" y="1087866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D00-000004000000}"/>
            </a:ext>
          </a:extLst>
        </xdr:cNvPr>
        <xdr:cNvSpPr/>
      </xdr:nvSpPr>
      <xdr:spPr>
        <a:xfrm>
          <a:off x="3551143" y="1088819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D00-000005000000}"/>
            </a:ext>
          </a:extLst>
        </xdr:cNvPr>
        <xdr:cNvSpPr/>
      </xdr:nvSpPr>
      <xdr:spPr>
        <a:xfrm>
          <a:off x="5196729" y="1088707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D00-000006000000}"/>
            </a:ext>
          </a:extLst>
        </xdr:cNvPr>
        <xdr:cNvSpPr/>
      </xdr:nvSpPr>
      <xdr:spPr>
        <a:xfrm>
          <a:off x="6841190" y="1088791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D00-000007000000}"/>
            </a:ext>
          </a:extLst>
        </xdr:cNvPr>
        <xdr:cNvSpPr/>
      </xdr:nvSpPr>
      <xdr:spPr>
        <a:xfrm>
          <a:off x="8480053" y="1087839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74.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E00-000002000000}"/>
            </a:ext>
          </a:extLst>
        </xdr:cNvPr>
        <xdr:cNvSpPr/>
      </xdr:nvSpPr>
      <xdr:spPr>
        <a:xfrm>
          <a:off x="150436" y="108786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E00-000003000000}"/>
            </a:ext>
          </a:extLst>
        </xdr:cNvPr>
        <xdr:cNvSpPr/>
      </xdr:nvSpPr>
      <xdr:spPr>
        <a:xfrm>
          <a:off x="1852052" y="1087866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E00-000004000000}"/>
            </a:ext>
          </a:extLst>
        </xdr:cNvPr>
        <xdr:cNvSpPr/>
      </xdr:nvSpPr>
      <xdr:spPr>
        <a:xfrm>
          <a:off x="3551143" y="1088819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E00-000005000000}"/>
            </a:ext>
          </a:extLst>
        </xdr:cNvPr>
        <xdr:cNvSpPr/>
      </xdr:nvSpPr>
      <xdr:spPr>
        <a:xfrm>
          <a:off x="5196729" y="1088707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E00-000006000000}"/>
            </a:ext>
          </a:extLst>
        </xdr:cNvPr>
        <xdr:cNvSpPr/>
      </xdr:nvSpPr>
      <xdr:spPr>
        <a:xfrm>
          <a:off x="6841190" y="1088791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E00-000007000000}"/>
            </a:ext>
          </a:extLst>
        </xdr:cNvPr>
        <xdr:cNvSpPr/>
      </xdr:nvSpPr>
      <xdr:spPr>
        <a:xfrm>
          <a:off x="8480053" y="1087839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75.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9F00-000002000000}"/>
            </a:ext>
          </a:extLst>
        </xdr:cNvPr>
        <xdr:cNvSpPr/>
      </xdr:nvSpPr>
      <xdr:spPr>
        <a:xfrm>
          <a:off x="150436" y="1089772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9F00-000003000000}"/>
            </a:ext>
          </a:extLst>
        </xdr:cNvPr>
        <xdr:cNvSpPr/>
      </xdr:nvSpPr>
      <xdr:spPr>
        <a:xfrm>
          <a:off x="1852052" y="1089771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9F00-000004000000}"/>
            </a:ext>
          </a:extLst>
        </xdr:cNvPr>
        <xdr:cNvSpPr/>
      </xdr:nvSpPr>
      <xdr:spPr>
        <a:xfrm>
          <a:off x="3551143" y="109072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9F00-000005000000}"/>
            </a:ext>
          </a:extLst>
        </xdr:cNvPr>
        <xdr:cNvSpPr/>
      </xdr:nvSpPr>
      <xdr:spPr>
        <a:xfrm>
          <a:off x="5196729" y="1090612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9F00-000006000000}"/>
            </a:ext>
          </a:extLst>
        </xdr:cNvPr>
        <xdr:cNvSpPr/>
      </xdr:nvSpPr>
      <xdr:spPr>
        <a:xfrm>
          <a:off x="6841190" y="1090696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9F00-000007000000}"/>
            </a:ext>
          </a:extLst>
        </xdr:cNvPr>
        <xdr:cNvSpPr/>
      </xdr:nvSpPr>
      <xdr:spPr>
        <a:xfrm>
          <a:off x="8480053" y="1089744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76.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0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0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0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0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0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0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77.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100-000002000000}"/>
            </a:ext>
          </a:extLst>
        </xdr:cNvPr>
        <xdr:cNvSpPr/>
      </xdr:nvSpPr>
      <xdr:spPr>
        <a:xfrm>
          <a:off x="150436" y="108786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100-000003000000}"/>
            </a:ext>
          </a:extLst>
        </xdr:cNvPr>
        <xdr:cNvSpPr/>
      </xdr:nvSpPr>
      <xdr:spPr>
        <a:xfrm>
          <a:off x="1852052" y="1087866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100-000004000000}"/>
            </a:ext>
          </a:extLst>
        </xdr:cNvPr>
        <xdr:cNvSpPr/>
      </xdr:nvSpPr>
      <xdr:spPr>
        <a:xfrm>
          <a:off x="3551143" y="1088819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100-000005000000}"/>
            </a:ext>
          </a:extLst>
        </xdr:cNvPr>
        <xdr:cNvSpPr/>
      </xdr:nvSpPr>
      <xdr:spPr>
        <a:xfrm>
          <a:off x="5196729" y="1088707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100-000006000000}"/>
            </a:ext>
          </a:extLst>
        </xdr:cNvPr>
        <xdr:cNvSpPr/>
      </xdr:nvSpPr>
      <xdr:spPr>
        <a:xfrm>
          <a:off x="6841190" y="1088791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100-000007000000}"/>
            </a:ext>
          </a:extLst>
        </xdr:cNvPr>
        <xdr:cNvSpPr/>
      </xdr:nvSpPr>
      <xdr:spPr>
        <a:xfrm>
          <a:off x="8480053" y="1087839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78.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200-000002000000}"/>
            </a:ext>
          </a:extLst>
        </xdr:cNvPr>
        <xdr:cNvSpPr/>
      </xdr:nvSpPr>
      <xdr:spPr>
        <a:xfrm>
          <a:off x="150436" y="1089772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200-000003000000}"/>
            </a:ext>
          </a:extLst>
        </xdr:cNvPr>
        <xdr:cNvSpPr/>
      </xdr:nvSpPr>
      <xdr:spPr>
        <a:xfrm>
          <a:off x="1852052" y="1089771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200-000004000000}"/>
            </a:ext>
          </a:extLst>
        </xdr:cNvPr>
        <xdr:cNvSpPr/>
      </xdr:nvSpPr>
      <xdr:spPr>
        <a:xfrm>
          <a:off x="3551143" y="109072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200-000005000000}"/>
            </a:ext>
          </a:extLst>
        </xdr:cNvPr>
        <xdr:cNvSpPr/>
      </xdr:nvSpPr>
      <xdr:spPr>
        <a:xfrm>
          <a:off x="5196729" y="1090612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200-000006000000}"/>
            </a:ext>
          </a:extLst>
        </xdr:cNvPr>
        <xdr:cNvSpPr/>
      </xdr:nvSpPr>
      <xdr:spPr>
        <a:xfrm>
          <a:off x="6841190" y="1090696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200-000007000000}"/>
            </a:ext>
          </a:extLst>
        </xdr:cNvPr>
        <xdr:cNvSpPr/>
      </xdr:nvSpPr>
      <xdr:spPr>
        <a:xfrm>
          <a:off x="8480053" y="1089744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79.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300-000002000000}"/>
            </a:ext>
          </a:extLst>
        </xdr:cNvPr>
        <xdr:cNvSpPr/>
      </xdr:nvSpPr>
      <xdr:spPr>
        <a:xfrm>
          <a:off x="150436" y="1089772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300-000003000000}"/>
            </a:ext>
          </a:extLst>
        </xdr:cNvPr>
        <xdr:cNvSpPr/>
      </xdr:nvSpPr>
      <xdr:spPr>
        <a:xfrm>
          <a:off x="1852052" y="1089771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300-000004000000}"/>
            </a:ext>
          </a:extLst>
        </xdr:cNvPr>
        <xdr:cNvSpPr/>
      </xdr:nvSpPr>
      <xdr:spPr>
        <a:xfrm>
          <a:off x="3551143" y="109072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300-000005000000}"/>
            </a:ext>
          </a:extLst>
        </xdr:cNvPr>
        <xdr:cNvSpPr/>
      </xdr:nvSpPr>
      <xdr:spPr>
        <a:xfrm>
          <a:off x="5196729" y="1090612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300-000006000000}"/>
            </a:ext>
          </a:extLst>
        </xdr:cNvPr>
        <xdr:cNvSpPr/>
      </xdr:nvSpPr>
      <xdr:spPr>
        <a:xfrm>
          <a:off x="6841190" y="1090696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300-000007000000}"/>
            </a:ext>
          </a:extLst>
        </xdr:cNvPr>
        <xdr:cNvSpPr/>
      </xdr:nvSpPr>
      <xdr:spPr>
        <a:xfrm>
          <a:off x="8480053" y="1089744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80.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400-000002000000}"/>
            </a:ext>
          </a:extLst>
        </xdr:cNvPr>
        <xdr:cNvSpPr/>
      </xdr:nvSpPr>
      <xdr:spPr>
        <a:xfrm>
          <a:off x="150436" y="1107869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400-000003000000}"/>
            </a:ext>
          </a:extLst>
        </xdr:cNvPr>
        <xdr:cNvSpPr/>
      </xdr:nvSpPr>
      <xdr:spPr>
        <a:xfrm>
          <a:off x="1852052" y="1107869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400-000004000000}"/>
            </a:ext>
          </a:extLst>
        </xdr:cNvPr>
        <xdr:cNvSpPr/>
      </xdr:nvSpPr>
      <xdr:spPr>
        <a:xfrm>
          <a:off x="3551143" y="1108822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400-000005000000}"/>
            </a:ext>
          </a:extLst>
        </xdr:cNvPr>
        <xdr:cNvSpPr/>
      </xdr:nvSpPr>
      <xdr:spPr>
        <a:xfrm>
          <a:off x="5196729" y="1108710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400-000006000000}"/>
            </a:ext>
          </a:extLst>
        </xdr:cNvPr>
        <xdr:cNvSpPr/>
      </xdr:nvSpPr>
      <xdr:spPr>
        <a:xfrm>
          <a:off x="6841190" y="1108794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400-000007000000}"/>
            </a:ext>
          </a:extLst>
        </xdr:cNvPr>
        <xdr:cNvSpPr/>
      </xdr:nvSpPr>
      <xdr:spPr>
        <a:xfrm>
          <a:off x="8480053" y="1107841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81.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5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5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5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5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5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5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82.xml><?xml version="1.0" encoding="utf-8"?>
<xdr:wsDr xmlns:xdr="http://schemas.openxmlformats.org/drawingml/2006/spreadsheetDrawing" xmlns:a="http://schemas.openxmlformats.org/drawingml/2006/main">
  <xdr:twoCellAnchor>
    <xdr:from>
      <xdr:col>0</xdr:col>
      <xdr:colOff>150436</xdr:colOff>
      <xdr:row>58</xdr:row>
      <xdr:rowOff>82083</xdr:rowOff>
    </xdr:from>
    <xdr:to>
      <xdr:col>2</xdr:col>
      <xdr:colOff>15406</xdr:colOff>
      <xdr:row>60</xdr:row>
      <xdr:rowOff>10365</xdr:rowOff>
    </xdr:to>
    <xdr:sp macro="[0]!Presupuesto" textlink="">
      <xdr:nvSpPr>
        <xdr:cNvPr id="2" name="Rectángulo: esquinas redondeadas 1">
          <a:extLst>
            <a:ext uri="{FF2B5EF4-FFF2-40B4-BE49-F238E27FC236}">
              <a16:creationId xmlns="" xmlns:a16="http://schemas.microsoft.com/office/drawing/2014/main" id="{00000000-0008-0000-A600-000002000000}"/>
            </a:ext>
          </a:extLst>
        </xdr:cNvPr>
        <xdr:cNvSpPr/>
      </xdr:nvSpPr>
      <xdr:spPr>
        <a:xfrm>
          <a:off x="150436" y="11645433"/>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58</xdr:row>
      <xdr:rowOff>82081</xdr:rowOff>
    </xdr:from>
    <xdr:to>
      <xdr:col>2</xdr:col>
      <xdr:colOff>1717022</xdr:colOff>
      <xdr:row>60</xdr:row>
      <xdr:rowOff>7842</xdr:rowOff>
    </xdr:to>
    <xdr:sp macro="[0]!CREAR_APU" textlink="">
      <xdr:nvSpPr>
        <xdr:cNvPr id="3" name="Rectángulo: esquinas redondeadas 2">
          <a:extLst>
            <a:ext uri="{FF2B5EF4-FFF2-40B4-BE49-F238E27FC236}">
              <a16:creationId xmlns="" xmlns:a16="http://schemas.microsoft.com/office/drawing/2014/main" id="{00000000-0008-0000-A600-000003000000}"/>
            </a:ext>
          </a:extLst>
        </xdr:cNvPr>
        <xdr:cNvSpPr/>
      </xdr:nvSpPr>
      <xdr:spPr>
        <a:xfrm>
          <a:off x="1852052" y="11645431"/>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58</xdr:row>
      <xdr:rowOff>91608</xdr:rowOff>
    </xdr:from>
    <xdr:to>
      <xdr:col>2</xdr:col>
      <xdr:colOff>3416113</xdr:colOff>
      <xdr:row>60</xdr:row>
      <xdr:rowOff>19890</xdr:rowOff>
    </xdr:to>
    <xdr:sp macro="[0]!Materiales" textlink="">
      <xdr:nvSpPr>
        <xdr:cNvPr id="4" name="Rectángulo: esquinas redondeadas 3">
          <a:extLst>
            <a:ext uri="{FF2B5EF4-FFF2-40B4-BE49-F238E27FC236}">
              <a16:creationId xmlns="" xmlns:a16="http://schemas.microsoft.com/office/drawing/2014/main" id="{00000000-0008-0000-A600-000004000000}"/>
            </a:ext>
          </a:extLst>
        </xdr:cNvPr>
        <xdr:cNvSpPr/>
      </xdr:nvSpPr>
      <xdr:spPr>
        <a:xfrm>
          <a:off x="3551143" y="11654958"/>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58</xdr:row>
      <xdr:rowOff>90487</xdr:rowOff>
    </xdr:from>
    <xdr:to>
      <xdr:col>4</xdr:col>
      <xdr:colOff>303961</xdr:colOff>
      <xdr:row>60</xdr:row>
      <xdr:rowOff>13726</xdr:rowOff>
    </xdr:to>
    <xdr:sp macro="[0]!MEH" textlink="">
      <xdr:nvSpPr>
        <xdr:cNvPr id="5" name="Rectángulo: esquinas redondeadas 4">
          <a:extLst>
            <a:ext uri="{FF2B5EF4-FFF2-40B4-BE49-F238E27FC236}">
              <a16:creationId xmlns="" xmlns:a16="http://schemas.microsoft.com/office/drawing/2014/main" id="{00000000-0008-0000-A600-000005000000}"/>
            </a:ext>
          </a:extLst>
        </xdr:cNvPr>
        <xdr:cNvSpPr/>
      </xdr:nvSpPr>
      <xdr:spPr>
        <a:xfrm>
          <a:off x="5196729" y="11653837"/>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58</xdr:row>
      <xdr:rowOff>91328</xdr:rowOff>
    </xdr:from>
    <xdr:to>
      <xdr:col>5</xdr:col>
      <xdr:colOff>972110</xdr:colOff>
      <xdr:row>60</xdr:row>
      <xdr:rowOff>12886</xdr:rowOff>
    </xdr:to>
    <xdr:sp macro="[0]!TRANSPORTE" textlink="">
      <xdr:nvSpPr>
        <xdr:cNvPr id="6" name="Rectángulo: esquinas redondeadas 5">
          <a:extLst>
            <a:ext uri="{FF2B5EF4-FFF2-40B4-BE49-F238E27FC236}">
              <a16:creationId xmlns="" xmlns:a16="http://schemas.microsoft.com/office/drawing/2014/main" id="{00000000-0008-0000-A600-000006000000}"/>
            </a:ext>
          </a:extLst>
        </xdr:cNvPr>
        <xdr:cNvSpPr/>
      </xdr:nvSpPr>
      <xdr:spPr>
        <a:xfrm>
          <a:off x="6841190" y="11654678"/>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58</xdr:row>
      <xdr:rowOff>81803</xdr:rowOff>
    </xdr:from>
    <xdr:to>
      <xdr:col>7</xdr:col>
      <xdr:colOff>82085</xdr:colOff>
      <xdr:row>60</xdr:row>
      <xdr:rowOff>5042</xdr:rowOff>
    </xdr:to>
    <xdr:sp macro="[0]!MANODEOBRA" textlink="">
      <xdr:nvSpPr>
        <xdr:cNvPr id="7" name="Rectángulo: esquinas redondeadas 6">
          <a:extLst>
            <a:ext uri="{FF2B5EF4-FFF2-40B4-BE49-F238E27FC236}">
              <a16:creationId xmlns="" xmlns:a16="http://schemas.microsoft.com/office/drawing/2014/main" id="{00000000-0008-0000-A600-000007000000}"/>
            </a:ext>
          </a:extLst>
        </xdr:cNvPr>
        <xdr:cNvSpPr/>
      </xdr:nvSpPr>
      <xdr:spPr>
        <a:xfrm>
          <a:off x="8480053" y="11645153"/>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83.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700-000002000000}"/>
            </a:ext>
          </a:extLst>
        </xdr:cNvPr>
        <xdr:cNvSpPr/>
      </xdr:nvSpPr>
      <xdr:spPr>
        <a:xfrm>
          <a:off x="150436" y="108786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700-000003000000}"/>
            </a:ext>
          </a:extLst>
        </xdr:cNvPr>
        <xdr:cNvSpPr/>
      </xdr:nvSpPr>
      <xdr:spPr>
        <a:xfrm>
          <a:off x="1852052" y="1087866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700-000004000000}"/>
            </a:ext>
          </a:extLst>
        </xdr:cNvPr>
        <xdr:cNvSpPr/>
      </xdr:nvSpPr>
      <xdr:spPr>
        <a:xfrm>
          <a:off x="3551143" y="1088819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700-000005000000}"/>
            </a:ext>
          </a:extLst>
        </xdr:cNvPr>
        <xdr:cNvSpPr/>
      </xdr:nvSpPr>
      <xdr:spPr>
        <a:xfrm>
          <a:off x="5196729" y="1088707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700-000006000000}"/>
            </a:ext>
          </a:extLst>
        </xdr:cNvPr>
        <xdr:cNvSpPr/>
      </xdr:nvSpPr>
      <xdr:spPr>
        <a:xfrm>
          <a:off x="6841190" y="1088791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700-000007000000}"/>
            </a:ext>
          </a:extLst>
        </xdr:cNvPr>
        <xdr:cNvSpPr/>
      </xdr:nvSpPr>
      <xdr:spPr>
        <a:xfrm>
          <a:off x="8480053" y="1087839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84.xml><?xml version="1.0" encoding="utf-8"?>
<xdr:wsDr xmlns:xdr="http://schemas.openxmlformats.org/drawingml/2006/spreadsheetDrawing" xmlns:a="http://schemas.openxmlformats.org/drawingml/2006/main">
  <xdr:twoCellAnchor>
    <xdr:from>
      <xdr:col>0</xdr:col>
      <xdr:colOff>150436</xdr:colOff>
      <xdr:row>58</xdr:row>
      <xdr:rowOff>82083</xdr:rowOff>
    </xdr:from>
    <xdr:to>
      <xdr:col>2</xdr:col>
      <xdr:colOff>15406</xdr:colOff>
      <xdr:row>60</xdr:row>
      <xdr:rowOff>10365</xdr:rowOff>
    </xdr:to>
    <xdr:sp macro="[0]!Presupuesto" textlink="">
      <xdr:nvSpPr>
        <xdr:cNvPr id="2" name="Rectángulo: esquinas redondeadas 1">
          <a:extLst>
            <a:ext uri="{FF2B5EF4-FFF2-40B4-BE49-F238E27FC236}">
              <a16:creationId xmlns="" xmlns:a16="http://schemas.microsoft.com/office/drawing/2014/main" id="{00000000-0008-0000-A8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58</xdr:row>
      <xdr:rowOff>82081</xdr:rowOff>
    </xdr:from>
    <xdr:to>
      <xdr:col>2</xdr:col>
      <xdr:colOff>1717022</xdr:colOff>
      <xdr:row>60</xdr:row>
      <xdr:rowOff>7842</xdr:rowOff>
    </xdr:to>
    <xdr:sp macro="[0]!CREAR_APU" textlink="">
      <xdr:nvSpPr>
        <xdr:cNvPr id="3" name="Rectángulo: esquinas redondeadas 2">
          <a:extLst>
            <a:ext uri="{FF2B5EF4-FFF2-40B4-BE49-F238E27FC236}">
              <a16:creationId xmlns="" xmlns:a16="http://schemas.microsoft.com/office/drawing/2014/main" id="{00000000-0008-0000-A8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58</xdr:row>
      <xdr:rowOff>91608</xdr:rowOff>
    </xdr:from>
    <xdr:to>
      <xdr:col>2</xdr:col>
      <xdr:colOff>3416113</xdr:colOff>
      <xdr:row>60</xdr:row>
      <xdr:rowOff>19890</xdr:rowOff>
    </xdr:to>
    <xdr:sp macro="[0]!Materiales" textlink="">
      <xdr:nvSpPr>
        <xdr:cNvPr id="4" name="Rectángulo: esquinas redondeadas 3">
          <a:extLst>
            <a:ext uri="{FF2B5EF4-FFF2-40B4-BE49-F238E27FC236}">
              <a16:creationId xmlns="" xmlns:a16="http://schemas.microsoft.com/office/drawing/2014/main" id="{00000000-0008-0000-A8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58</xdr:row>
      <xdr:rowOff>90487</xdr:rowOff>
    </xdr:from>
    <xdr:to>
      <xdr:col>4</xdr:col>
      <xdr:colOff>303961</xdr:colOff>
      <xdr:row>60</xdr:row>
      <xdr:rowOff>13726</xdr:rowOff>
    </xdr:to>
    <xdr:sp macro="[0]!MEH" textlink="">
      <xdr:nvSpPr>
        <xdr:cNvPr id="5" name="Rectángulo: esquinas redondeadas 4">
          <a:extLst>
            <a:ext uri="{FF2B5EF4-FFF2-40B4-BE49-F238E27FC236}">
              <a16:creationId xmlns="" xmlns:a16="http://schemas.microsoft.com/office/drawing/2014/main" id="{00000000-0008-0000-A8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58</xdr:row>
      <xdr:rowOff>91328</xdr:rowOff>
    </xdr:from>
    <xdr:to>
      <xdr:col>5</xdr:col>
      <xdr:colOff>972110</xdr:colOff>
      <xdr:row>60</xdr:row>
      <xdr:rowOff>12886</xdr:rowOff>
    </xdr:to>
    <xdr:sp macro="[0]!TRANSPORTE" textlink="">
      <xdr:nvSpPr>
        <xdr:cNvPr id="6" name="Rectángulo: esquinas redondeadas 5">
          <a:extLst>
            <a:ext uri="{FF2B5EF4-FFF2-40B4-BE49-F238E27FC236}">
              <a16:creationId xmlns="" xmlns:a16="http://schemas.microsoft.com/office/drawing/2014/main" id="{00000000-0008-0000-A8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58</xdr:row>
      <xdr:rowOff>81803</xdr:rowOff>
    </xdr:from>
    <xdr:to>
      <xdr:col>7</xdr:col>
      <xdr:colOff>82085</xdr:colOff>
      <xdr:row>60</xdr:row>
      <xdr:rowOff>5042</xdr:rowOff>
    </xdr:to>
    <xdr:sp macro="[0]!MANODEOBRA" textlink="">
      <xdr:nvSpPr>
        <xdr:cNvPr id="7" name="Rectángulo: esquinas redondeadas 6">
          <a:extLst>
            <a:ext uri="{FF2B5EF4-FFF2-40B4-BE49-F238E27FC236}">
              <a16:creationId xmlns="" xmlns:a16="http://schemas.microsoft.com/office/drawing/2014/main" id="{00000000-0008-0000-A8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85.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900-000002000000}"/>
            </a:ext>
          </a:extLst>
        </xdr:cNvPr>
        <xdr:cNvSpPr/>
      </xdr:nvSpPr>
      <xdr:spPr>
        <a:xfrm>
          <a:off x="150436" y="1089772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900-000003000000}"/>
            </a:ext>
          </a:extLst>
        </xdr:cNvPr>
        <xdr:cNvSpPr/>
      </xdr:nvSpPr>
      <xdr:spPr>
        <a:xfrm>
          <a:off x="1852052" y="1089771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900-000004000000}"/>
            </a:ext>
          </a:extLst>
        </xdr:cNvPr>
        <xdr:cNvSpPr/>
      </xdr:nvSpPr>
      <xdr:spPr>
        <a:xfrm>
          <a:off x="3551143" y="109072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900-000005000000}"/>
            </a:ext>
          </a:extLst>
        </xdr:cNvPr>
        <xdr:cNvSpPr/>
      </xdr:nvSpPr>
      <xdr:spPr>
        <a:xfrm>
          <a:off x="5196729" y="1090612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900-000006000000}"/>
            </a:ext>
          </a:extLst>
        </xdr:cNvPr>
        <xdr:cNvSpPr/>
      </xdr:nvSpPr>
      <xdr:spPr>
        <a:xfrm>
          <a:off x="6841190" y="1090696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900-000007000000}"/>
            </a:ext>
          </a:extLst>
        </xdr:cNvPr>
        <xdr:cNvSpPr/>
      </xdr:nvSpPr>
      <xdr:spPr>
        <a:xfrm>
          <a:off x="8480053" y="1089744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86.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A00-000002000000}"/>
            </a:ext>
          </a:extLst>
        </xdr:cNvPr>
        <xdr:cNvSpPr/>
      </xdr:nvSpPr>
      <xdr:spPr>
        <a:xfrm>
          <a:off x="150436" y="1089772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A00-000003000000}"/>
            </a:ext>
          </a:extLst>
        </xdr:cNvPr>
        <xdr:cNvSpPr/>
      </xdr:nvSpPr>
      <xdr:spPr>
        <a:xfrm>
          <a:off x="1852052" y="1089771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A00-000004000000}"/>
            </a:ext>
          </a:extLst>
        </xdr:cNvPr>
        <xdr:cNvSpPr/>
      </xdr:nvSpPr>
      <xdr:spPr>
        <a:xfrm>
          <a:off x="3551143" y="109072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A00-000005000000}"/>
            </a:ext>
          </a:extLst>
        </xdr:cNvPr>
        <xdr:cNvSpPr/>
      </xdr:nvSpPr>
      <xdr:spPr>
        <a:xfrm>
          <a:off x="5196729" y="1090612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A00-000006000000}"/>
            </a:ext>
          </a:extLst>
        </xdr:cNvPr>
        <xdr:cNvSpPr/>
      </xdr:nvSpPr>
      <xdr:spPr>
        <a:xfrm>
          <a:off x="6841190" y="1090696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A00-000007000000}"/>
            </a:ext>
          </a:extLst>
        </xdr:cNvPr>
        <xdr:cNvSpPr/>
      </xdr:nvSpPr>
      <xdr:spPr>
        <a:xfrm>
          <a:off x="8480053" y="1089744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87.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B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B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B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B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B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B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88.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C00-000002000000}"/>
            </a:ext>
          </a:extLst>
        </xdr:cNvPr>
        <xdr:cNvSpPr/>
      </xdr:nvSpPr>
      <xdr:spPr>
        <a:xfrm>
          <a:off x="150436" y="112882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C00-000003000000}"/>
            </a:ext>
          </a:extLst>
        </xdr:cNvPr>
        <xdr:cNvSpPr/>
      </xdr:nvSpPr>
      <xdr:spPr>
        <a:xfrm>
          <a:off x="1852052" y="112882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C00-000004000000}"/>
            </a:ext>
          </a:extLst>
        </xdr:cNvPr>
        <xdr:cNvSpPr/>
      </xdr:nvSpPr>
      <xdr:spPr>
        <a:xfrm>
          <a:off x="3551143" y="112977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C00-000005000000}"/>
            </a:ext>
          </a:extLst>
        </xdr:cNvPr>
        <xdr:cNvSpPr/>
      </xdr:nvSpPr>
      <xdr:spPr>
        <a:xfrm>
          <a:off x="5196729" y="112966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C00-000006000000}"/>
            </a:ext>
          </a:extLst>
        </xdr:cNvPr>
        <xdr:cNvSpPr/>
      </xdr:nvSpPr>
      <xdr:spPr>
        <a:xfrm>
          <a:off x="6841190" y="112974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C00-000007000000}"/>
            </a:ext>
          </a:extLst>
        </xdr:cNvPr>
        <xdr:cNvSpPr/>
      </xdr:nvSpPr>
      <xdr:spPr>
        <a:xfrm>
          <a:off x="8480053" y="112879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89.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D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D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D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D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D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D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90.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E00-000002000000}"/>
            </a:ext>
          </a:extLst>
        </xdr:cNvPr>
        <xdr:cNvSpPr/>
      </xdr:nvSpPr>
      <xdr:spPr>
        <a:xfrm>
          <a:off x="150436" y="107167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E00-000003000000}"/>
            </a:ext>
          </a:extLst>
        </xdr:cNvPr>
        <xdr:cNvSpPr/>
      </xdr:nvSpPr>
      <xdr:spPr>
        <a:xfrm>
          <a:off x="1852052" y="10716744"/>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E00-000004000000}"/>
            </a:ext>
          </a:extLst>
        </xdr:cNvPr>
        <xdr:cNvSpPr/>
      </xdr:nvSpPr>
      <xdr:spPr>
        <a:xfrm>
          <a:off x="3551143" y="1072627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E00-000005000000}"/>
            </a:ext>
          </a:extLst>
        </xdr:cNvPr>
        <xdr:cNvSpPr/>
      </xdr:nvSpPr>
      <xdr:spPr>
        <a:xfrm>
          <a:off x="5196729" y="10725150"/>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E00-000006000000}"/>
            </a:ext>
          </a:extLst>
        </xdr:cNvPr>
        <xdr:cNvSpPr/>
      </xdr:nvSpPr>
      <xdr:spPr>
        <a:xfrm>
          <a:off x="6841190" y="10725991"/>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E00-000007000000}"/>
            </a:ext>
          </a:extLst>
        </xdr:cNvPr>
        <xdr:cNvSpPr/>
      </xdr:nvSpPr>
      <xdr:spPr>
        <a:xfrm>
          <a:off x="8480053" y="10716466"/>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drawings/drawing91.xml><?xml version="1.0" encoding="utf-8"?>
<xdr:wsDr xmlns:xdr="http://schemas.openxmlformats.org/drawingml/2006/spreadsheetDrawing" xmlns:a="http://schemas.openxmlformats.org/drawingml/2006/main">
  <xdr:twoCellAnchor>
    <xdr:from>
      <xdr:col>0</xdr:col>
      <xdr:colOff>150436</xdr:colOff>
      <xdr:row>55</xdr:row>
      <xdr:rowOff>82083</xdr:rowOff>
    </xdr:from>
    <xdr:to>
      <xdr:col>2</xdr:col>
      <xdr:colOff>15406</xdr:colOff>
      <xdr:row>57</xdr:row>
      <xdr:rowOff>10365</xdr:rowOff>
    </xdr:to>
    <xdr:sp macro="[0]!Presupuesto" textlink="">
      <xdr:nvSpPr>
        <xdr:cNvPr id="2" name="Rectángulo: esquinas redondeadas 1">
          <a:extLst>
            <a:ext uri="{FF2B5EF4-FFF2-40B4-BE49-F238E27FC236}">
              <a16:creationId xmlns="" xmlns:a16="http://schemas.microsoft.com/office/drawing/2014/main" id="{00000000-0008-0000-AF00-000002000000}"/>
            </a:ext>
          </a:extLst>
        </xdr:cNvPr>
        <xdr:cNvSpPr/>
      </xdr:nvSpPr>
      <xdr:spPr>
        <a:xfrm>
          <a:off x="150436" y="10897721"/>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Presupuesto</a:t>
          </a:r>
        </a:p>
        <a:p>
          <a:pPr algn="l"/>
          <a:endParaRPr lang="es-CO" sz="1100"/>
        </a:p>
      </xdr:txBody>
    </xdr:sp>
    <xdr:clientData/>
  </xdr:twoCellAnchor>
  <xdr:twoCellAnchor>
    <xdr:from>
      <xdr:col>2</xdr:col>
      <xdr:colOff>137552</xdr:colOff>
      <xdr:row>55</xdr:row>
      <xdr:rowOff>82081</xdr:rowOff>
    </xdr:from>
    <xdr:to>
      <xdr:col>2</xdr:col>
      <xdr:colOff>1717022</xdr:colOff>
      <xdr:row>57</xdr:row>
      <xdr:rowOff>7842</xdr:rowOff>
    </xdr:to>
    <xdr:sp macro="[0]!CREAR_APU" textlink="">
      <xdr:nvSpPr>
        <xdr:cNvPr id="3" name="Rectángulo: esquinas redondeadas 2">
          <a:extLst>
            <a:ext uri="{FF2B5EF4-FFF2-40B4-BE49-F238E27FC236}">
              <a16:creationId xmlns="" xmlns:a16="http://schemas.microsoft.com/office/drawing/2014/main" id="{00000000-0008-0000-AF00-000003000000}"/>
            </a:ext>
          </a:extLst>
        </xdr:cNvPr>
        <xdr:cNvSpPr/>
      </xdr:nvSpPr>
      <xdr:spPr>
        <a:xfrm>
          <a:off x="1852052" y="10897719"/>
          <a:ext cx="1579470" cy="325811"/>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Crear</a:t>
          </a:r>
          <a:r>
            <a:rPr lang="es-CO" sz="1100" baseline="0"/>
            <a:t> APU</a:t>
          </a:r>
        </a:p>
        <a:p>
          <a:pPr algn="l"/>
          <a:endParaRPr lang="es-CO" sz="1100"/>
        </a:p>
        <a:p>
          <a:pPr algn="l"/>
          <a:endParaRPr lang="es-CO" sz="1100"/>
        </a:p>
      </xdr:txBody>
    </xdr:sp>
    <xdr:clientData/>
  </xdr:twoCellAnchor>
  <xdr:twoCellAnchor>
    <xdr:from>
      <xdr:col>2</xdr:col>
      <xdr:colOff>1836643</xdr:colOff>
      <xdr:row>55</xdr:row>
      <xdr:rowOff>91608</xdr:rowOff>
    </xdr:from>
    <xdr:to>
      <xdr:col>2</xdr:col>
      <xdr:colOff>3416113</xdr:colOff>
      <xdr:row>57</xdr:row>
      <xdr:rowOff>19890</xdr:rowOff>
    </xdr:to>
    <xdr:sp macro="[0]!Materiales" textlink="">
      <xdr:nvSpPr>
        <xdr:cNvPr id="4" name="Rectángulo: esquinas redondeadas 3">
          <a:extLst>
            <a:ext uri="{FF2B5EF4-FFF2-40B4-BE49-F238E27FC236}">
              <a16:creationId xmlns="" xmlns:a16="http://schemas.microsoft.com/office/drawing/2014/main" id="{00000000-0008-0000-AF00-000004000000}"/>
            </a:ext>
          </a:extLst>
        </xdr:cNvPr>
        <xdr:cNvSpPr/>
      </xdr:nvSpPr>
      <xdr:spPr>
        <a:xfrm>
          <a:off x="3551143" y="10907246"/>
          <a:ext cx="1579470" cy="328332"/>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Materiales</a:t>
          </a:r>
        </a:p>
        <a:p>
          <a:pPr algn="l"/>
          <a:endParaRPr lang="es-CO" sz="1100"/>
        </a:p>
        <a:p>
          <a:pPr algn="l"/>
          <a:endParaRPr lang="es-CO" sz="1100"/>
        </a:p>
      </xdr:txBody>
    </xdr:sp>
    <xdr:clientData/>
  </xdr:twoCellAnchor>
  <xdr:twoCellAnchor>
    <xdr:from>
      <xdr:col>2</xdr:col>
      <xdr:colOff>3482229</xdr:colOff>
      <xdr:row>55</xdr:row>
      <xdr:rowOff>90487</xdr:rowOff>
    </xdr:from>
    <xdr:to>
      <xdr:col>4</xdr:col>
      <xdr:colOff>303961</xdr:colOff>
      <xdr:row>57</xdr:row>
      <xdr:rowOff>13726</xdr:rowOff>
    </xdr:to>
    <xdr:sp macro="[0]!MEH" textlink="">
      <xdr:nvSpPr>
        <xdr:cNvPr id="5" name="Rectángulo: esquinas redondeadas 4">
          <a:extLst>
            <a:ext uri="{FF2B5EF4-FFF2-40B4-BE49-F238E27FC236}">
              <a16:creationId xmlns="" xmlns:a16="http://schemas.microsoft.com/office/drawing/2014/main" id="{00000000-0008-0000-AF00-000005000000}"/>
            </a:ext>
          </a:extLst>
        </xdr:cNvPr>
        <xdr:cNvSpPr/>
      </xdr:nvSpPr>
      <xdr:spPr>
        <a:xfrm>
          <a:off x="5196729" y="10906125"/>
          <a:ext cx="15794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aseline="0"/>
            <a:t>Equipos y Herramientas</a:t>
          </a:r>
        </a:p>
        <a:p>
          <a:pPr algn="l"/>
          <a:endParaRPr lang="es-CO" sz="1100"/>
        </a:p>
        <a:p>
          <a:pPr algn="l"/>
          <a:endParaRPr lang="es-CO" sz="1100"/>
        </a:p>
      </xdr:txBody>
    </xdr:sp>
    <xdr:clientData/>
  </xdr:twoCellAnchor>
  <xdr:twoCellAnchor>
    <xdr:from>
      <xdr:col>4</xdr:col>
      <xdr:colOff>368952</xdr:colOff>
      <xdr:row>55</xdr:row>
      <xdr:rowOff>91328</xdr:rowOff>
    </xdr:from>
    <xdr:to>
      <xdr:col>5</xdr:col>
      <xdr:colOff>972110</xdr:colOff>
      <xdr:row>57</xdr:row>
      <xdr:rowOff>12886</xdr:rowOff>
    </xdr:to>
    <xdr:sp macro="[0]!TRANSPORTE" textlink="">
      <xdr:nvSpPr>
        <xdr:cNvPr id="6" name="Rectángulo: esquinas redondeadas 5">
          <a:extLst>
            <a:ext uri="{FF2B5EF4-FFF2-40B4-BE49-F238E27FC236}">
              <a16:creationId xmlns="" xmlns:a16="http://schemas.microsoft.com/office/drawing/2014/main" id="{00000000-0008-0000-AF00-000006000000}"/>
            </a:ext>
          </a:extLst>
        </xdr:cNvPr>
        <xdr:cNvSpPr/>
      </xdr:nvSpPr>
      <xdr:spPr>
        <a:xfrm>
          <a:off x="6841190" y="10906966"/>
          <a:ext cx="1579470" cy="321608"/>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Transporte</a:t>
          </a:r>
        </a:p>
        <a:p>
          <a:pPr algn="l"/>
          <a:endParaRPr lang="es-CO" sz="1100"/>
        </a:p>
        <a:p>
          <a:pPr algn="l"/>
          <a:endParaRPr lang="es-CO" sz="1100"/>
        </a:p>
      </xdr:txBody>
    </xdr:sp>
    <xdr:clientData/>
  </xdr:twoCellAnchor>
  <xdr:twoCellAnchor>
    <xdr:from>
      <xdr:col>5</xdr:col>
      <xdr:colOff>1031503</xdr:colOff>
      <xdr:row>55</xdr:row>
      <xdr:rowOff>81803</xdr:rowOff>
    </xdr:from>
    <xdr:to>
      <xdr:col>7</xdr:col>
      <xdr:colOff>82085</xdr:colOff>
      <xdr:row>57</xdr:row>
      <xdr:rowOff>5042</xdr:rowOff>
    </xdr:to>
    <xdr:sp macro="[0]!MANODEOBRA" textlink="">
      <xdr:nvSpPr>
        <xdr:cNvPr id="7" name="Rectángulo: esquinas redondeadas 6">
          <a:extLst>
            <a:ext uri="{FF2B5EF4-FFF2-40B4-BE49-F238E27FC236}">
              <a16:creationId xmlns="" xmlns:a16="http://schemas.microsoft.com/office/drawing/2014/main" id="{00000000-0008-0000-AF00-000007000000}"/>
            </a:ext>
          </a:extLst>
        </xdr:cNvPr>
        <xdr:cNvSpPr/>
      </xdr:nvSpPr>
      <xdr:spPr>
        <a:xfrm>
          <a:off x="8480053" y="10897441"/>
          <a:ext cx="1769970" cy="323289"/>
        </a:xfrm>
        <a:prstGeom prst="roundRect">
          <a:avLst/>
        </a:prstGeom>
        <a:ln>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Mano</a:t>
          </a:r>
          <a:r>
            <a:rPr lang="es-CO" sz="1100" baseline="0"/>
            <a:t> de obra</a:t>
          </a:r>
          <a:endParaRPr lang="es-CO" sz="1100"/>
        </a:p>
        <a:p>
          <a:pPr algn="l"/>
          <a:endParaRPr lang="es-CO" sz="1100"/>
        </a:p>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C:\Users\Juliana%20Ramos\Downloads\PRESUPUESTO%20JARDIN%20BUGANVILES%20GUADUAL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Volumes/TOSHIBA%20EXT/G:/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Users\EMYS\Desktop\CARRERA%2015\CARRERA%2015%20ENTRE%20CALLE%207%20Y%20AVENIDA%20CIRCUNVALAR%20-%20SANITARIO\Users\Jairo%20Rivera\Documents\RIVERA%202010\ANALISIS%20UNITARIOS-2010\2010%20APU%20ALCANTARILLADO.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Users\justicia13\Downloads\Users\vias1\Downloads\claudia\APU%20PLANEACION%20MUNICIPAL%20NEIVA\ing.%20CLAUDIA\PRESUPUESTO%20ANDEN%20CARRERA%204%20ENTRE%20CALLE%2021%20Y%20AV%20LA%20TOM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Users\HP%20AIO\Downloads\PARQUE\claudia\APU%20PLANEACION%20MUNICIPAL%20NEIVA\ing.%20CLAUDIA\PRESUPUESTO%20ANDEN%20CARRERA%204%20ENTRE%20CALLE%2021%20Y%20AV%20LA%20TOM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EMYS/Desktop/CARRERA%2015/CARRERA%2015%20ENTRE%20CALLE%207%20Y%20AVENIDA%20CIRCUNVALAR%20-%20SANITARIO/Users/Jairo%20Rivera/Documents/RIVERA%202010/ANALISIS%20UNITARIOS-2010/2010%20APU%20ALCANTARILLAD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Z:\Users\MaCaroCar\Documents\PERSONAL%20MACAROCAR\PPTO%20PRELIMINAR%20PPL\APU%20VOL%2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Volumes/TOSHIBA%20EXT/G:/MaCaroCar/Documents/PERSONAL%20MACAROCAR/PPTO%20PRELIMINAR%20PPL/APU%20VOL%2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jc\Proyectos\2013\Interventoria%20san%20gerardo%20garzon\Contratista%20JC\Pendionetes%20para%20liquidacion%20del%20consorcio\APU%20viejos%20y%20nuevos%20Consorcio%20SANGERARDO%202011%202012%202013(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Users\HP%20AIO\Downloads\PARQUE\claudia\APU%20PLANEACION%20MUNICIPAL%20NEIVA\ing.%20CLAUDIA\Presupuesto%20%20+%20APU%20GRANJ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Users\justicia13\Downloads\claudia\APU%20PLANEACION%20MUNICIPAL%20NEIVA\ing.%20CLAUDIA\Presupuesto%20%20+%20APU%20GRANJA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Archivos%20viejos%20del%20disco%20D\USERS\CD-PUBLI\Mantenimiento%202002-2003\Tres%20grupos\Pliego%20Norte\Estudio%20006188\S&#225;bana%2000618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1761%20Gesti&#243;n%20Proyectos%20Acueducto%20Zona%20Norte\Proyectos\Plan%20de%20Infraestructura%202002\cantidades%20zona%20norte%20para%2020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Users\justicia13\Downloads\claudia\APU%20PLANEACION%20MUNICIPAL%20NEIVA\PRESUPUESTO%20ANDEN%20CARRERA%204%20ENTRE%20CALLE%2021%20Y%20AV%20LA%20TOM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Users\HP%20AIO\Downloads\PARQUE\claudia\APU%20PLANEACION%20MUNICIPAL%20NEIVA\PRESUPUESTO%20ANDEN%20CARRERA%204%20ENTRE%20CALLE%2021%20Y%20AV%20LA%20TOM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Presupuesto%20T\TIERRA%20BUENA%20FACTIBILIDAD%2010.09.2004%2040%20CASAS%20264%20APARTAMENTOS%20(CD%2015.09.200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OCUME~1\COMPAQ\CONFIG~1\Temp\Directorio%20temporal%202%20para%20INF-SEMANA-11.zip\Mis%20documentos\Trabajo\Trabajo%20MT\Tanque\Informe%202705200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Users\justicia13\Downloads\DOCUMENTACION%20ALCALDIA%20NEIVA%202011\AULA%20MULTI%20PERSONERIA%2017-ENE-2011\Presupuesto%20Auditorio%20Personeri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Users\HP%20AIO\Downloads\PARQUE\DOCUMENTACION%20ALCALDIA%20NEIVA%202011\AULA%20MULTI%20PERSONERIA%2017-ENE-2011\Presupuesto%20Auditorio%20Personeri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Documents%20and%20Settings\ENRIQUE\Escritorio\CONTRATACION%202008\PRESUPUESTO%20CORREDOR.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BARRANCABERMEJA\EJECUCION\C\POST\SIMULACION%20PROYECTOS\Analisis%20Formula%20MAYO%2013-0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Documents%20and%20Settings\obras\Mis%20documentos\PRESUPUESTO%20vias%20santa%20mari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Para%20presupuesto\Documents%20and%20Settings\67370\Configuraci&#243;n%20local\Archivos%20temporales%20de%20Internet\Content.IE5\UOTNRVQZ\Presupuesto%20correigio%20nora%20morales(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Users\justicia13\Downloads\Users\vias1\Downloads\Users\Usuario\Dropbox\DOCUMENTOS\JOHAN\NEIVA\PROYECTOS\PARQUE%20LIZBURG\PRESUPUESTO%20PARQUE%20LIZBURT%20-%20JOHAN.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Users\HP%20AIO\Downloads\PARQUE\Users\Usuario\Dropbox\DOCUMENTOS\JOHAN\NEIVA\PROYECTOS\PARQUE%20LIZBURG\PRESUPUESTO%20PARQUE%20LIZBURT%20-%20JOHAN.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Documents%20and%20Settings\ENRIQUE\Escritorio\CONTRATACION%202008\PRESUPUESTO%20CORREDOR.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K:\Users\QBEX\AppData\Local\Microsoft\Windows\Temporary%20Internet%20Files\Low\Content.IE5\3IXIIUMY\JMD\La%20plata\LA%20UNION%20Y%20EL%20CARMEN\PRESUPUES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Users\LENOVO\Downloads\PARQUE\Users\Usuario\Dropbox\DOCUMENTOS\JOHAN\NEIVA\PROYECTOS\PARQUE%20LIZBURG\PRESUPUESTO%20PARQUE%20LIZBURT%20-%20JOHAN.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dcaux02\indicol\Documents%20and%20Settings\INGENIERO\Mis%20documentos\INDICOL\ALC%20LAS%20MERCEDES\ALCANTARILLADO%20LAS%20MERCEDES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J:\Mis%20documentos\YOLANDA\presup\Aula%20tipo\Cafandin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Users/ADOLFO%20ALONSO%20BUITRA/Documents/ADOLFO/Documentos_General_2010-2011/Obras_2010/Francisco_Calderon/Federacion_Cafeteros/Presupuesto_Federacion/PRESUPUESTO%20Y%20APUS%20608-MONIQUIRAMARZO.LXS.xlsm"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Mis%20Documentos\METODOLO\Usuario\unidad%20deportiva\IDEN.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K:\Users\QBEX\AppData\Local\Microsoft\Windows\Temporary%20Internet%20Files\Low\Content.IE5\3IXIIUMY\PRESUPUESTO%20AC%20TIERRA%20DE%20PROMISION.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192.168.0.32\Volume_1\JOHAN%20O&#209;ATE\Alcantarillados%20Agrado\PRESUPUES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Z:\presupuesto%20idu\CANTIDADES%20OBRA\comunicaciones\PTTO%20COMUNICACIONES%2014-ABR-0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d.docs.live.net/Volumes/TOSHIBA%20EXT/G:/presupuesto%20idu/CANTIDADES%20OBRA/comunicaciones/PTTO%20COMUNICACIONES%2014-ABR-0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Z:\Familia%20Monsalvo%20D&#237;az\Equipo%20Anterior\Rossana\CONSULTORIA\2009\Insumos%20200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Volumes/TOSHIBA%20EXT/G:/Familia%20Monsalvo%20D&#237;az/Equipo%20Anterior/Rossana/CONSULTORIA/2009/Insumos%2020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Users\ISAIAS\Downloads\PARQUE\Users\Usuario\Dropbox\DOCUMENTOS\JOHAN\NEIVA\PROYECTOS\PARQUE%20LIZBURG\PRESUPUESTO%20PARQUE%20LIZBURT%20-%20JOHAN.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Z:\Users\ISAIAS\Downloads\PARQUE\Users\Usuario\Dropbox\DOCUMENTOS\JOHAN\NEIVA\PROYECTOS\PARQUE%20LIZBURG\PRESUPUESTO%20PARQUE%20LIZBURT%20-%20JOH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Volumes/TOSHIBA%20EXT/G:/cjparrao1/Desktop/Presupuesto/IDU%20-%20copia/Componentes%20enTrabajo/Presupuesto%20Por%20Tramo/Tramo%203/Presupuesto%20Tramo%203.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20%20aaInformaci&#243;n%20GRUPO%204\A%20MInformes%20Mensuales\Informe%20de%20estado%20vial%20ene\aCCIDENTES%20DE%201995%20-%2019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K:\Users\QBEX\AppData\Local\Microsoft\Windows\Temporary%20Internet%20Files\Low\Content.IE5\3IXIIUMY\JMD\La%20plata\LA%20UNION%20Y%20EL%20CARMEN\PRESUPUESTO%20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877AC8D5\a%20%20aaInformaci&#243;n%20GRUPO"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Volumes/TOSHIBA%20EXT/Centauro/datos/1/CIRCUITOS%20CODENS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Documents%20and%20Settings\Administrador\Datos%20de%20programa\Microsoft\Excel\JMD\La%20plata\LA%20UNION%20Y%20EL%20CARMEN\PRESUPUEST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Users/David/AppData/Local/Temp/Costos%20operaci&#243;n%20y%20mantenimiento%20-%20Proyectos%20Tipo%20V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d.docs.live.net/Users/adolfo/Desktop/Canchas/17012013_Versi&#243;n_04/2111-2012_Presupuesto_750%20_Alta_Suelo%20E_V03.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BIIM/RAFAEL%20-%20PROYECTOS%20TIPO%20BIIM%20MARZO/14.0%20PRESUPUESTOS%20FINALES%20PARA%20IMPRESI&#211;N/Presupuestos%20placa%20huellas/SOACHA%20Presupuesto_750%20_Intermedia_Suelo%20CD_V04V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is%20documentos\HONORARIOS%20DE%20DISE&#209;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d.docs.live.net/LANDRADE/OFICINA/Contrato%20GO2010056/informacion%202008/COSTEO%20DE%20A.I.U.%20Y%20FACTOR%20MULTIPLICADOR%20PARA%20PROYECTAR%20A&#209;O%202009.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VIVIENDA%20SALUDABLE\MINISTERIO\MUNICIPIOS\ZIPAQUIRA\FORMATOS%20VIVIENDA%20SALUDABLE%20ENVIADO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192.168.0.32\Users\DIEGO%20CARDOZO\Downloads\dise&#241;o%20elia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d.docs.live.net/Volumes/TOSHIBA%20EXT/Hp-alexander/Documentos/winnt/perfiles/Co80097831/Mis%20documentos/Formatos/Presupuesto%20Da&#241;os%20Interinstitucionales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D:\MONICA\DIV_8\2014-AE-BAEEV01-SANEAMIENTO%20BASICO-10-2014\9.PRESUPUESTO\baeev\2014-AE-BAEEV21-PPTO_ALDO%20COPI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Users/adolfo/Desktop/PRESUPUESTO%20INGENIE.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Users\USUARIO\Downloads\PRESUPUESTO%20Y%20APUS%202015-Actualizado.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Z:\TRONCAL%2010\PRESUPUESTO\RECIBIDA\PRESUPUESTO\An&#225;lisis%20de%20precios%20unitarios\Datos%20b&#225;sico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Volumes/TOSHIBA%20EXT/G:/TRONCAL%2010/PRESUPUESTO/RECIBIDA/PRESUPUESTO/An&#225;lisis%20de%20precios%20unitarios/Datos%20b&#225;sico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d.docs.live.net/Volumes/TOSHIBA%20EXT/A0838/nuevos%20tdr/01_TRABAJO/IDU_202/PRESUPUESTOS/ABRIL_18/Ppto%20de%20Obra%20INARE-IDU-202-05%20-%20Tramo%20Cra-15-19%20-Separador-%20v.16-04-07.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AGUAS%20DEL%20HUILA%202018\APUS\APU%20TECNICA%202017\Clara\AJUSTADOS\presupuesto%20La%20Independencia%20FINAL.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BIIM/CAROLINA%20OLARTE/Consolidacion%20Territorial/Entregables/PROYECTOS%20UACT%20-%20Finales/7.%20Nechi/3.%20Presupuesto/Presupuesto%20Nechi%20(2Feb.2015).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Volumes/TOSHIBA%20EXT/Centauro/datos/Trab/Codensa-RSA/Densidades%20de%20carga/Cargabilidad%20econ&#243;mica5.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G:\Contratos\Alcaldia%20de%20Neiva\Bodega%20de%20Almacenamiento%20comuna%2010\PRESUPUESTO%20BODEGA%20EN%20CONCRETO%20NUEV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192.168.0.1\Presupuesto\Mis%20documentos\IRF\PresupelectricosOct25-07.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d.docs.live.net/Users/adolfo/Desktop/ING%20INGENIRIA%20S.A/B7A%20-Cancha%20750/3.%20Dise&#241;o%20Hidrosanitario/SABANA_PRESUPUESTO_CanchaMultiple_900_08sep2012.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2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Z:\Documents%20and%20Settings\MANUEL%20RICARDO%20GOMEZ\I.D.U\KM%205%20V&#237;a%20la%20Calera\PROCESO%20PRECONTRACUTUAL\presupuestos\Construcci&#243;n\EJEMPLOS\Copia%20de%20PRESUPUESTO%20PUENTE%20TRANSVERSAL%2045%20-%20V.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F7567FBC\Copia%20de%20PRESUPUESTO%20PUENTE%20TRANSVERSAL%2045%20-%20V.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d.docs.live.net/Volumes/TOSHIBA%20EXT/Servidor/f/C.701%20DISE&#209;OS%20IDU%20GRUPO%20G/09%20Productos%20de%20la%20Consultor&#237;a/701_SIN_ANALISIS_PRECIOS_UNITARIOS%20en%20proceso/APU_GRUPO_G-Base.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6.%20LA%20PLATA\2.%20alcantarillado\Balance%20Alantarillado%20Plaza%20de%20Ferias-La%20Plata.xlsm"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Users\rodrigorr\Documents\DOCUMENTOS%20RRR\APU%20listas%20precio%20Presupuestos%20varios\Copia%20de%20GP-484%20-%20Ppto%20Coliseo%20Girardota%20V29.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d.docs.live.net/Volumes/TOSHIBA%20EXT/Servidor/DATOS%20(F)/Documents%20and%20Settings/Administrador/Mis%20documentos/Mis%20archivos%20recibidos/APUS%20JUNIO%2015-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Z:\Documents%20and%20Settings\cmcarden1\Mis%20documentos\MARIA%20CAROLINA\PRESUPUESTO\CONSTRUCCI&#211;N\CALI%20TUNA%20BAJA\1.%20PRESUPUESTO%20CALI%20TUNA%20BAJA%20FINA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d.docs.live.net/Volumes/TOSHIBA%20EXT/G:/Documents%20and%20Settings/cmcarden1/Mis%20documentos/MARIA%20CAROLINA/PRESUPUESTO/CONSTRUCCI&#211;N/CALI%20TUNA%20BAJA/1.%20PRESUPUESTO%20CALI%20TUNA%20BAJA%20FINAL.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G\Users\Administrador\Downloads\APUS%202014%20INFRAESTRUCTUR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G\Users\Administrador\Downloads\APUS%202014%20INFRAESTRUCTURA.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E:\Users\jhonatanmauricio\Downloads\F:\VILLA%20TAKOA\Presupuesto\APUS%20VILLA%20TAKO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Documents%20and%20Settings\USUARIO\Mis%20documentos\SECRETARIA%20DE%20PLANEACION%20E%20INFRAESTRUCTURA%202008\BANCO%20PROYECTOS%20MPIO%202007\PROYECTO%20MPIO\PROYECTO%20OBRAS%20DE%20ARTE%20VIAS%20TERCIARIAS\PRESUPUESTO%20ALCANTARILLA%20DE%2036.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Z:\Escritorio\PP\PP%20no%20usados\1&#186;%20de%20Mayo%20con%2049C.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Volumes/TOSHIBA%20EXT/G:/Escritorio/PP/PP%20no%20usados/1&#186;%20de%20Mayo%20con%2049C.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23.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05%20HOJA%20CALCULO%20ESTANDARIZADO/PRESUPUESTO%20DEL%20POLIDEPORTIVO%20COMPLETO.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Users\jmperez\Documents\TECNICA\DEPORTE%20Y%20RECREACION\02%20ESTANDARIZADO%20POLIDEPORTIVO\05%20HOJA%20CALCULO%20ESTANDARIZADO\PRESUPUESTO%20DEL%20POLIDEPORTIVO%20COMPLETO.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G\D\JOHAN\Documents\Documents\DOCUMENTOS%20JOHAN\DISE&#209;OS%20TELLO%20-%20AULAS\PRES.%20RESTAURANTE%20C30-%20MAYO%206%20DE%20201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D:\G\D\JOHAN\Documents\Documents\DOCUMENTOS%20JOHAN\DISE&#209;OS%20TELLO%20-%20AULAS\PRES.%20RESTAURANTE%20C30-%20MAYO%206%20DE%202010.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D:\Mis%20Documentos\METODOLO\Usuario\unidad%20deportiva\EVAL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G\Users\FAIBER%20SANDOVAL\Desktop\Daniel\calle%204%20plaza%20de%20san%20pedro\JORGE\ing\PRESUPUESTO%20TARQUI\VIVIENDA%20DE%20INTERES%20SOCIA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G\Users\FAIBER%20SANDOVAL\Desktop\JULIO\Datos%20(D)\JMD\La%20plata\LA%20UNION%20Y%20EL%20CARMEN\PRESUPUESTO.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M-063\c\WINDOWS\TEMP\RELACI~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172.23.20.45\recursos\Users\oscarn\AppData\Local\Temp\Rar$DI00.714\BASE%20DE%20DATOS%2005.04.13.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E:\Users\LESTUPINAN.RED-INGEOBRAS\Downloads\Users\p\Desktop\CANTIDADES%20COLISEO\BASE.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D:\Mis%20Documentos\METODOLO\Usuario\unidad%20deportiva\PE_0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E:\ADM%20VIAL%2003%20-%20CORDOBA\ESTADO%20DE%20RED\2103mar%20.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ADM%20VIAL%2003%20-%20CORDOBA\ESTADO%20DE%20RED\2103mar%2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d.docs.live.net/Users/adolfo/Downloads/1409-2012_Presupuesto_750(1)............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d.docs.live.net/2016/PROYECTA-BIIM/PROYECTO/PROYECTO/Proyecto%20Tipacoqu&#233;%20ALC/13.%20Presupuesto%20Y%20APU&#180;S/PRESUPUESTO%20Y%20APU&#180;s%20TIPACOQUE%20%20%2006-10-2014.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d.docs.live.net/Users/USUARIO/Desktop/ESPB/1.%20PROYECTOS/MUNICIPIOS/MACRO%20PARA%20PRESUPUESTO/APU'S%20GOBERNACION%202013%20GENERAL%20-%20CABETO.xlsm"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E:\Users\JULIAN\Downloads\Daniel\calle%204%20plaza%20de%20san%20pedro\JORGE\ing\PRESUPUESTO%20TARQUI\VIVIENDA%20DE%20INTERES%20SOCIAL.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D:\Users\JULIAN\Downloads\Daniel\calle%204%20plaza%20de%20san%20pedro\JORGE\ing\PRESUPUESTO%20TARQUI\VIVIENDA%20DE%20INTERES%20SOCI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E:\Documents%20and%20Settings\Administrador\Mis%20documentos\CHINO\PRESUPUESTOS\APU%20INVIAS%202.009%20MEDELL&#205;N.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D:\AMV-02-BOL\EST.V&#205;A%20CRIT.TECNICO%20AMB-BOL-02\DICIEMBRE-2008\EST.V&#205;A%20CRITERIO%20TECNICO%2090BLB.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E:\AMV-02-BOL\EST.V&#205;A%20CRIT.TECNICO%20AMB-BOL-02\DICIEMBRE-2008\EST.V&#205;A%20CRITERIO%20TECNICO%2090BLB.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EST.V&#205;A%20CRITERIO%20TECNIC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E:\EST.V&#205;A%20CRITERIO%20TECNICO.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d.docs.live.net/Volumes/TOSHIBA%20EXT/Servidorsma/761/PRODUCTOS/E&amp;D/P127/Informes/Presupuestos/P127-PO-GE-002%20V1%20EN%20PROCESO.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H:\Contratos\Alcaldia%20de%20Neiva\Bodega%20de%20Almacenamiento%20comuna%2010\PRESUPUESTO%20BODEGA%20EN%20CONCRETO%20NUEVO.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H:\DISE&#209;O%20ACUEDUCTO\Presupuesto%20Ac%20La%20mesa.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D:\JOHAN\Documents\Documents\DOCUMENTOS%20JOHAN\DISE&#209;OS%20TELLO%20-%20AULAS\PRES.%20RESTAURANTE%20C30-%20MAYO%206%20DE%202010.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E:\G\E\APUS%202014%20ELEC%20INFRAESTRUCTURA.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D:\G\E\APUS%202014%20ELEC%20INFRAESTRUCTURA.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G\Users\FAIBER%20SANDOVAL\Desktop\JULIO\Datos%20(D)\JMD\La%20plata\LA%20UNION%20Y%20EL%20CARMEN\PRESUPUEST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192.168.0.32\Volume_1\AGUA%20POT.%20Y%20SAN.%20BAS\BATERIAS%20AGUAS%20DEL%20HUILA\PROYECTOS%20BATERIA%20SANITARIA%20URBANA\PRES%20PROY.%20BATERIA%20URBANA%202006.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D:\Users\justicia13\Downloads\Users\Usuario\Dropbox\DOCUMENTOS\JOHAN\NEIVA\PROYECTOS\PARQUE%20LIZBURG\PRESUPUESTO%20PARQUE%20LIZBURT%20-%20JOHAN.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H:\Documents%20and%20Settings\Ing.%20Milton\Mis%20documentos\milton\ARCHIVOS%20MILTON\OFFICIOS\INSTITUTO%20NACIONAL%20DE%20VIAS\2004\invias%20CD%2049,%20dic%202004\presu%20mjq%20cd%2049%20dic%202004.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G:\Users\JorgeF\Documents\amv%20grupo%203%20boyaca%202009\PRECIOS%20UNITARIOS\corregidos\2011\LICITACIONES%20AGOSTO%202011\apus%20boyaca%20VIA%20chiquinquira%20-%20TUNJA.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ADMON00\COSTOS\ESTRUCTURA%20DE%20COSTOS%20G&amp;J%20ING%20ASOCIADOS%20LTDA.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D:\Documents%20and%20Settings\Administrador\Datos%20de%20programa\Microsoft\Excel\JMD\La%20plata\LA%20UNION%20Y%20EL%20CARMEN\PRESUPUESTO.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D:\Users\usuario\Desktop\CONSTRUCCION%202\PRESUPUESTO%20BASE.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Equipo2\escritorio\SIMULACI&#211;NEDIFICIO.ok.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d.docs.live.net/Volumes/TOSHIBA%20EXT/Lcopc2421/correo/PLANOBRASING.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d.docs.live.net/Volumes/TOSHIBA%20EXT/A:/costodisteeb.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Presupuesto_750%20_Baja_Suelo%20AB%20actualizado%202015%20con%20ICCP.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d.docs.live.net/MIJ/NL%20Costeos/Costeo%20Consultoria%20Bancol.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D:\INGENIERO%20MAURICIO\2024\ALCALDIA_2024\CONTRATO_2\DELEGACIONES\CUBIERTA_aurora\P.G.I.O_aurora\Presupuesto%20PGIO_%20La%20Aurora.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d.docs.live.net/Users/Maria%20Paula/Downloads/Presupuesto_cubiertas%20(2).xlsm"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Users/santi/AppData/Local/Packages/5319275A.WhatsAppDesktop_cv1g1gvanyjgm/LocalState/sessions/681CF60602B3EFDA1B638998F1B064D3DC2631D8/transfers/2026-38/PROY%20COSTO%20CUBIERTAS.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G:\Otros%20ordenadores\Mi%20port&#225;til\2023\3.%20Proyectos\7.Infraestructura%20Educativa\1.%20Gallego\Presupuesto\Gallego%20definitivo%20ACTUALIZADO%202023%20vf.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d.docs.live.net/Users/Home/Downloads/PRESUPUESTO%20APU.xlsm"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D:\Descargas\cerramiento.xlsm"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D:\Descargas\JUAN%20JARAMILLO%20Presupuesto%20y%20APU_s%20RED%20PLUVIAL%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APU"/>
      <sheetName val="L. MATER"/>
      <sheetName val="DIURNO"/>
      <sheetName val="Hoja1"/>
      <sheetName val="Proveedores"/>
      <sheetName val="RANGOS DE CONTRATO"/>
      <sheetName val="5. TASAS DE INTERES"/>
      <sheetName val="6. TASAS DE INTERES"/>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IA "/>
      <sheetName val="AIU"/>
      <sheetName val="CRONOGRAMA"/>
      <sheetName val="PRESUP"/>
      <sheetName val="APU"/>
      <sheetName val="PREC-BASE"/>
      <sheetName val="Crecimiento Salario Minimo"/>
      <sheetName val="Hoja1"/>
    </sheetNames>
    <sheetDataSet>
      <sheetData sheetId="0"/>
      <sheetData sheetId="1"/>
      <sheetData sheetId="2"/>
      <sheetData sheetId="3"/>
      <sheetData sheetId="4">
        <row r="80">
          <cell r="J80">
            <v>10935</v>
          </cell>
        </row>
        <row r="1018">
          <cell r="J1018">
            <v>102360</v>
          </cell>
        </row>
        <row r="1646">
          <cell r="J1646">
            <v>12920</v>
          </cell>
        </row>
        <row r="1908">
          <cell r="J1908">
            <v>41100</v>
          </cell>
        </row>
        <row r="2014">
          <cell r="J2014">
            <v>74600</v>
          </cell>
        </row>
        <row r="2234">
          <cell r="J2234">
            <v>239200</v>
          </cell>
        </row>
        <row r="2338">
          <cell r="J2338">
            <v>212760</v>
          </cell>
        </row>
        <row r="2598">
          <cell r="J2598">
            <v>331840</v>
          </cell>
        </row>
        <row r="3326">
          <cell r="J3326">
            <v>2022900</v>
          </cell>
        </row>
        <row r="3378">
          <cell r="J3378">
            <v>2561680</v>
          </cell>
        </row>
        <row r="3430">
          <cell r="J3430">
            <v>2846700</v>
          </cell>
        </row>
        <row r="3482">
          <cell r="J3482">
            <v>3389920</v>
          </cell>
        </row>
      </sheetData>
      <sheetData sheetId="5">
        <row r="36">
          <cell r="C36">
            <v>0.25</v>
          </cell>
        </row>
      </sheetData>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PRESUPUESTO"/>
      <sheetName val="SEGM"/>
      <sheetName val="CANT PAV-1"/>
      <sheetName val="MMTO"/>
      <sheetName val="PRESUPUESTO2"/>
      <sheetName val="SEGM2"/>
      <sheetName val="CANT PAV-2"/>
      <sheetName val="MMTO2"/>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APU"/>
      <sheetName val="PREC-BASE"/>
    </sheetNames>
    <sheetDataSet>
      <sheetData sheetId="0" refreshError="1"/>
      <sheetData sheetId="1" refreshError="1">
        <row r="2245">
          <cell r="J2245">
            <v>256280</v>
          </cell>
        </row>
        <row r="2609">
          <cell r="J2609">
            <v>324240</v>
          </cell>
        </row>
        <row r="2661">
          <cell r="J2661">
            <v>396800</v>
          </cell>
        </row>
        <row r="2713">
          <cell r="J2713">
            <v>472340</v>
          </cell>
        </row>
      </sheetData>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MEMORIAS"/>
      <sheetName val="Datos básicos"/>
      <sheetName val="días habiles 2015"/>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PESOS"/>
      <sheetName val="INSUMOS"/>
      <sheetName val="AUX"/>
      <sheetName val="DATOS_DE_ENTRADA"/>
      <sheetName val="ITEMS"/>
      <sheetName val="Datos_básico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sheetData sheetId="147" refreshError="1"/>
      <sheetData sheetId="14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APU"/>
      <sheetName val="PREC-BASE"/>
    </sheetNames>
    <sheetDataSet>
      <sheetData sheetId="0" refreshError="1"/>
      <sheetData sheetId="1" refreshError="1">
        <row r="2245">
          <cell r="J2245">
            <v>256280</v>
          </cell>
        </row>
        <row r="2661">
          <cell r="J2661">
            <v>396800</v>
          </cell>
        </row>
        <row r="2713">
          <cell r="J2713">
            <v>472340</v>
          </cell>
        </row>
      </sheetData>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ta $"/>
      <sheetName val="APU"/>
      <sheetName val="PREC-BASE"/>
      <sheetName val="1,1"/>
      <sheetName val="2,1"/>
      <sheetName val="3,1,1"/>
      <sheetName val="3,1,2"/>
      <sheetName val="3,2,1"/>
      <sheetName val="4,1"/>
      <sheetName val="4,2"/>
      <sheetName val="5,1"/>
      <sheetName val="6,1"/>
      <sheetName val="7,1"/>
      <sheetName val="7,2"/>
      <sheetName val="8,1,1"/>
      <sheetName val="8,2,1"/>
      <sheetName val="8,2,2"/>
      <sheetName val="8,2,3"/>
      <sheetName val="8,2,4,1"/>
      <sheetName val="8,2,4,2"/>
      <sheetName val="8,2,4,3"/>
      <sheetName val="8,2,4,4"/>
      <sheetName val="8,3,1"/>
      <sheetName val="8,3,2"/>
      <sheetName val="8,3,3"/>
      <sheetName val="8,3,4,1"/>
      <sheetName val="8,3,4,2"/>
      <sheetName val="8,3,4,3"/>
      <sheetName val="8,4,1"/>
      <sheetName val="8,4,2"/>
      <sheetName val="8,4,3"/>
      <sheetName val="8,4,4"/>
      <sheetName val="8,4,5,1"/>
      <sheetName val="8,4,5,2"/>
      <sheetName val="8,4,5,3"/>
      <sheetName val="8,4,5,4"/>
      <sheetName val="8,4,5,5"/>
      <sheetName val="8,4,5,6"/>
      <sheetName val="8,4,5,7"/>
      <sheetName val="8,4,5,8"/>
      <sheetName val="8,4,5,9"/>
      <sheetName val="8,4,5,10"/>
      <sheetName val="8,4,5,11"/>
      <sheetName val="8,4,5,12"/>
      <sheetName val="8,4,5,13"/>
      <sheetName val="8,4,5,14"/>
      <sheetName val="8,4,5,15"/>
      <sheetName val="8,4,5,16"/>
      <sheetName val="8,4,5,17"/>
      <sheetName val="8,5,1"/>
      <sheetName val="8,5,2"/>
      <sheetName val="8,5,3"/>
      <sheetName val="8,5,4"/>
      <sheetName val="8,5,5,1"/>
      <sheetName val="Hoja52"/>
      <sheetName val="8,5,5,3"/>
      <sheetName val="8,5,5,4"/>
      <sheetName val="8,7,1"/>
      <sheetName val="8,7,2"/>
      <sheetName val="8,8,1"/>
      <sheetName val="9,1"/>
      <sheetName val="Nuevo 4,3"/>
      <sheetName val="Nuevo 4,4"/>
      <sheetName val="Nuevo 4,5"/>
      <sheetName val="Nuevo 11,3"/>
      <sheetName val="Nuevo 11,4"/>
      <sheetName val="Nuevo 14"/>
      <sheetName val="Silla y 8x6"/>
      <sheetName val="Nuevo 7,7"/>
      <sheetName val="Nuevo 7,5"/>
      <sheetName val="Nuevo 8,2,3"/>
      <sheetName val="Nuevo 7,3"/>
      <sheetName val="Nuevo 17,1"/>
    </sheetNames>
    <sheetDataSet>
      <sheetData sheetId="0"/>
      <sheetData sheetId="1">
        <row r="251">
          <cell r="J251">
            <v>807260</v>
          </cell>
        </row>
      </sheetData>
      <sheetData sheetId="2">
        <row r="23">
          <cell r="C23">
            <v>0.80990000000000006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Datos de entrada"/>
      <sheetName val="FOR-001"/>
      <sheetName val="Sábana"/>
      <sheetName val="Cuadro1"/>
      <sheetName val="Cuadro2"/>
      <sheetName val="Cuadro3"/>
      <sheetName val="Exper."/>
      <sheetName val="Cumplim."/>
      <sheetName val="Est. Financieros"/>
      <sheetName val="yADIRA"/>
      <sheetName val="Aseg.Cali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Pliego Z.Norte"/>
      <sheetName val="Sábana"/>
      <sheetName val="4.  Cantidades Gas"/>
      <sheetName val="4.  Cantidades totales"/>
      <sheetName val="4.  Cantidades Aures"/>
      <sheetName val="4.  Cantidades PICACHO"/>
      <sheetName val="4.  Cantidades Paris"/>
    </sheetNames>
    <sheetDataSet>
      <sheetData sheetId="0"/>
      <sheetData sheetId="1">
        <row r="18">
          <cell r="I18">
            <v>16616867.4</v>
          </cell>
        </row>
        <row r="19">
          <cell r="I19">
            <v>893292.84</v>
          </cell>
        </row>
        <row r="20">
          <cell r="I20">
            <v>8162975.5300000003</v>
          </cell>
        </row>
        <row r="21">
          <cell r="I21">
            <v>301875.90000000002</v>
          </cell>
        </row>
        <row r="22">
          <cell r="I22">
            <v>366036.93</v>
          </cell>
        </row>
        <row r="23">
          <cell r="I23">
            <v>105691.74</v>
          </cell>
        </row>
        <row r="24">
          <cell r="I24">
            <v>534256.60000000009</v>
          </cell>
        </row>
        <row r="25">
          <cell r="I25">
            <v>40176149.890000001</v>
          </cell>
        </row>
        <row r="26">
          <cell r="I26">
            <v>6813570</v>
          </cell>
        </row>
        <row r="27">
          <cell r="I27">
            <v>5713188.5</v>
          </cell>
        </row>
        <row r="28">
          <cell r="I28">
            <v>1326998</v>
          </cell>
        </row>
        <row r="29">
          <cell r="I29">
            <v>1389837</v>
          </cell>
        </row>
        <row r="30">
          <cell r="I30">
            <v>58107066.600000001</v>
          </cell>
        </row>
        <row r="31">
          <cell r="I31">
            <v>16785735.440000001</v>
          </cell>
        </row>
        <row r="32">
          <cell r="I32">
            <v>35139909.729999997</v>
          </cell>
        </row>
        <row r="33">
          <cell r="I33">
            <v>42938614.619999997</v>
          </cell>
        </row>
        <row r="34">
          <cell r="I34">
            <v>1377497.45</v>
          </cell>
        </row>
        <row r="35">
          <cell r="I35">
            <v>50106518.850000001</v>
          </cell>
        </row>
        <row r="36">
          <cell r="I36">
            <v>1160746</v>
          </cell>
        </row>
        <row r="37">
          <cell r="I37">
            <v>810696.60000000009</v>
          </cell>
        </row>
        <row r="38">
          <cell r="I38">
            <v>1082542.8</v>
          </cell>
        </row>
        <row r="39">
          <cell r="I39">
            <v>2781817.68</v>
          </cell>
        </row>
        <row r="40">
          <cell r="I40">
            <v>4536655.6499999994</v>
          </cell>
        </row>
        <row r="41">
          <cell r="I41">
            <v>2058460.8</v>
          </cell>
        </row>
        <row r="42">
          <cell r="I42">
            <v>7816113.7999999998</v>
          </cell>
        </row>
        <row r="43">
          <cell r="I43">
            <v>14023486.880000001</v>
          </cell>
        </row>
        <row r="44">
          <cell r="I44">
            <v>75634370</v>
          </cell>
        </row>
        <row r="45">
          <cell r="I45">
            <v>147169285.19999999</v>
          </cell>
        </row>
        <row r="46">
          <cell r="I46">
            <v>5434586.1000000006</v>
          </cell>
        </row>
        <row r="47">
          <cell r="I47">
            <v>3662892.8000000003</v>
          </cell>
        </row>
        <row r="48">
          <cell r="I48">
            <v>165822.90000000002</v>
          </cell>
        </row>
        <row r="49">
          <cell r="I49">
            <v>433269.6</v>
          </cell>
        </row>
        <row r="50">
          <cell r="I50">
            <v>991685.8</v>
          </cell>
        </row>
        <row r="52">
          <cell r="I52">
            <v>2190204.7999999998</v>
          </cell>
        </row>
        <row r="53">
          <cell r="I53">
            <v>27781783.399999999</v>
          </cell>
        </row>
        <row r="54">
          <cell r="I54">
            <v>30428202.399999999</v>
          </cell>
        </row>
        <row r="55">
          <cell r="I55">
            <v>19975208.050000001</v>
          </cell>
        </row>
        <row r="56">
          <cell r="I56">
            <v>3068893.75</v>
          </cell>
        </row>
        <row r="57">
          <cell r="I57">
            <v>6725294.5999999996</v>
          </cell>
        </row>
        <row r="58">
          <cell r="I58">
            <v>8859790.5999999996</v>
          </cell>
        </row>
        <row r="59">
          <cell r="I59">
            <v>4329627.75</v>
          </cell>
        </row>
        <row r="60">
          <cell r="I60">
            <v>152483.51999999999</v>
          </cell>
        </row>
        <row r="61">
          <cell r="I61">
            <v>3100404.6</v>
          </cell>
        </row>
        <row r="62">
          <cell r="I62">
            <v>2173597</v>
          </cell>
        </row>
        <row r="63">
          <cell r="I63">
            <v>4120340.4</v>
          </cell>
        </row>
        <row r="64">
          <cell r="I64">
            <v>3085689.9</v>
          </cell>
        </row>
        <row r="65">
          <cell r="I65">
            <v>3395400.7199999997</v>
          </cell>
        </row>
        <row r="66">
          <cell r="I66">
            <v>900844.45000000007</v>
          </cell>
        </row>
        <row r="67">
          <cell r="I67">
            <v>11610619.800000001</v>
          </cell>
        </row>
        <row r="68">
          <cell r="I68">
            <v>5117112</v>
          </cell>
        </row>
        <row r="69">
          <cell r="I69">
            <v>460941.76</v>
          </cell>
        </row>
        <row r="70">
          <cell r="I70">
            <v>269810.40000000002</v>
          </cell>
        </row>
        <row r="71">
          <cell r="I71">
            <v>190696.82</v>
          </cell>
        </row>
        <row r="72">
          <cell r="I72">
            <v>702590.46</v>
          </cell>
        </row>
        <row r="73">
          <cell r="I73">
            <v>1050647.1599999999</v>
          </cell>
        </row>
        <row r="74">
          <cell r="I74">
            <v>4289721.7</v>
          </cell>
        </row>
        <row r="75">
          <cell r="I75">
            <v>403652.41</v>
          </cell>
        </row>
        <row r="76">
          <cell r="I76">
            <v>321072.74</v>
          </cell>
        </row>
        <row r="77">
          <cell r="I77">
            <v>417904.3</v>
          </cell>
        </row>
        <row r="78">
          <cell r="I78">
            <v>2166481.65</v>
          </cell>
        </row>
        <row r="79">
          <cell r="I79">
            <v>590575.13</v>
          </cell>
        </row>
        <row r="80">
          <cell r="I80">
            <v>52069.52</v>
          </cell>
        </row>
        <row r="81">
          <cell r="I81">
            <v>1427856.5</v>
          </cell>
        </row>
        <row r="82">
          <cell r="I82">
            <v>618737.09</v>
          </cell>
        </row>
        <row r="83">
          <cell r="I83">
            <v>181290.63</v>
          </cell>
        </row>
        <row r="84">
          <cell r="I84">
            <v>422031.26</v>
          </cell>
        </row>
        <row r="85">
          <cell r="I85">
            <v>945562.52</v>
          </cell>
        </row>
        <row r="86">
          <cell r="I86">
            <v>397853.17</v>
          </cell>
        </row>
        <row r="87">
          <cell r="I87">
            <v>3040529.94</v>
          </cell>
        </row>
        <row r="88">
          <cell r="I88">
            <v>547918.17000000004</v>
          </cell>
        </row>
        <row r="89">
          <cell r="I89">
            <v>3514057.0200000005</v>
          </cell>
        </row>
        <row r="90">
          <cell r="I90">
            <v>2082096.3900000001</v>
          </cell>
        </row>
        <row r="91">
          <cell r="I91">
            <v>1137002.49</v>
          </cell>
        </row>
        <row r="92">
          <cell r="I92">
            <v>1373137.77</v>
          </cell>
        </row>
        <row r="93">
          <cell r="I93">
            <v>622473.24</v>
          </cell>
        </row>
        <row r="94">
          <cell r="I94">
            <v>350386.62</v>
          </cell>
        </row>
        <row r="95">
          <cell r="I95">
            <v>2478083.4700000002</v>
          </cell>
        </row>
        <row r="96">
          <cell r="I96">
            <v>5236191.4400000004</v>
          </cell>
        </row>
        <row r="97">
          <cell r="I97">
            <v>3025237.38</v>
          </cell>
        </row>
        <row r="98">
          <cell r="I98">
            <v>3025237.38</v>
          </cell>
        </row>
        <row r="99">
          <cell r="I99">
            <v>3300824.63</v>
          </cell>
        </row>
        <row r="100">
          <cell r="I100">
            <v>12689026.399999999</v>
          </cell>
        </row>
        <row r="101">
          <cell r="I101">
            <v>14514307.76</v>
          </cell>
        </row>
        <row r="102">
          <cell r="I102">
            <v>4418015.4400000004</v>
          </cell>
        </row>
        <row r="103">
          <cell r="I103">
            <v>4192581.92</v>
          </cell>
        </row>
        <row r="104">
          <cell r="I104">
            <v>2451750.0699999998</v>
          </cell>
        </row>
        <row r="105">
          <cell r="I105">
            <v>4044272.88</v>
          </cell>
        </row>
        <row r="106">
          <cell r="I106">
            <v>2817032.7600000002</v>
          </cell>
        </row>
        <row r="107">
          <cell r="I107">
            <v>910904.3</v>
          </cell>
        </row>
        <row r="108">
          <cell r="I108">
            <v>2219412.9000000004</v>
          </cell>
        </row>
        <row r="109">
          <cell r="I109">
            <v>5205512.7</v>
          </cell>
        </row>
        <row r="110">
          <cell r="I110">
            <v>4627122.4000000004</v>
          </cell>
        </row>
        <row r="111">
          <cell r="I111">
            <v>1493262.16</v>
          </cell>
        </row>
        <row r="112">
          <cell r="I112">
            <v>614079.32999999996</v>
          </cell>
        </row>
        <row r="113">
          <cell r="I113">
            <v>3070396.65</v>
          </cell>
        </row>
        <row r="114">
          <cell r="I114">
            <v>2904224.64</v>
          </cell>
        </row>
        <row r="115">
          <cell r="I115">
            <v>376154.10000000003</v>
          </cell>
        </row>
        <row r="116">
          <cell r="I116">
            <v>70442.600000000006</v>
          </cell>
        </row>
        <row r="117">
          <cell r="I117">
            <v>294817.68</v>
          </cell>
        </row>
        <row r="118">
          <cell r="I118">
            <v>359150.3</v>
          </cell>
        </row>
        <row r="119">
          <cell r="I119">
            <v>261660.24</v>
          </cell>
        </row>
        <row r="120">
          <cell r="I120">
            <v>313019.05</v>
          </cell>
        </row>
        <row r="121">
          <cell r="I121">
            <v>698944.64999999991</v>
          </cell>
        </row>
        <row r="122">
          <cell r="I122">
            <v>725564.32</v>
          </cell>
        </row>
        <row r="123">
          <cell r="I123">
            <v>432382.16</v>
          </cell>
        </row>
        <row r="124">
          <cell r="I124">
            <v>676636.62</v>
          </cell>
        </row>
        <row r="125">
          <cell r="I125">
            <v>166876.79999999999</v>
          </cell>
        </row>
        <row r="126">
          <cell r="I126">
            <v>17863379.399999999</v>
          </cell>
        </row>
        <row r="127">
          <cell r="I127">
            <v>7213978.3999999994</v>
          </cell>
        </row>
        <row r="128">
          <cell r="I128">
            <v>6404390.2800000003</v>
          </cell>
        </row>
        <row r="129">
          <cell r="I129">
            <v>3328674.6</v>
          </cell>
        </row>
        <row r="130">
          <cell r="I130">
            <v>1164108.25</v>
          </cell>
        </row>
        <row r="131">
          <cell r="I131">
            <v>655504.19999999995</v>
          </cell>
        </row>
        <row r="132">
          <cell r="I132">
            <v>254966.46</v>
          </cell>
        </row>
        <row r="133">
          <cell r="I133">
            <v>862504.2</v>
          </cell>
        </row>
        <row r="134">
          <cell r="I134">
            <v>593916.73</v>
          </cell>
        </row>
        <row r="135">
          <cell r="I135">
            <v>481312.24</v>
          </cell>
        </row>
        <row r="136">
          <cell r="I136">
            <v>67608.800000000003</v>
          </cell>
        </row>
        <row r="137">
          <cell r="I137">
            <v>1693249.4500000002</v>
          </cell>
        </row>
        <row r="138">
          <cell r="I138">
            <v>13062924.749999998</v>
          </cell>
        </row>
        <row r="139">
          <cell r="I139">
            <v>3776618.51</v>
          </cell>
        </row>
        <row r="140">
          <cell r="I140">
            <v>3061576.71</v>
          </cell>
        </row>
        <row r="141">
          <cell r="I141">
            <v>4698927.09</v>
          </cell>
        </row>
        <row r="142">
          <cell r="I142">
            <v>2667052.5</v>
          </cell>
        </row>
        <row r="143">
          <cell r="I143">
            <v>14256041.449999999</v>
          </cell>
        </row>
        <row r="144">
          <cell r="I144">
            <v>10717850.58</v>
          </cell>
        </row>
        <row r="145">
          <cell r="I145">
            <v>17333814.93</v>
          </cell>
        </row>
        <row r="146">
          <cell r="I146">
            <v>15363118.98</v>
          </cell>
        </row>
        <row r="147">
          <cell r="I147">
            <v>12485247.939999999</v>
          </cell>
        </row>
        <row r="148">
          <cell r="I148">
            <v>177232.13999999998</v>
          </cell>
        </row>
        <row r="149">
          <cell r="I149">
            <v>921765.36</v>
          </cell>
        </row>
        <row r="150">
          <cell r="I150">
            <v>505806.52</v>
          </cell>
        </row>
        <row r="151">
          <cell r="I151">
            <v>411849.39</v>
          </cell>
        </row>
        <row r="152">
          <cell r="I152">
            <v>724968.68</v>
          </cell>
        </row>
        <row r="153">
          <cell r="I153">
            <v>206543.17</v>
          </cell>
        </row>
        <row r="154">
          <cell r="I154">
            <v>224879.92</v>
          </cell>
        </row>
        <row r="155">
          <cell r="I155">
            <v>578804.76</v>
          </cell>
        </row>
        <row r="156">
          <cell r="I156">
            <v>369681.63</v>
          </cell>
        </row>
        <row r="157">
          <cell r="I157">
            <v>1588433.52</v>
          </cell>
        </row>
        <row r="158">
          <cell r="I158">
            <v>1461199.1400000001</v>
          </cell>
        </row>
        <row r="159">
          <cell r="I159">
            <v>635541.74</v>
          </cell>
        </row>
        <row r="160">
          <cell r="I160">
            <v>857449.74</v>
          </cell>
        </row>
        <row r="161">
          <cell r="I161">
            <v>3161340</v>
          </cell>
        </row>
        <row r="162">
          <cell r="I162">
            <v>10392284.720000001</v>
          </cell>
        </row>
        <row r="163">
          <cell r="I163">
            <v>6498762.7000000002</v>
          </cell>
        </row>
        <row r="164">
          <cell r="I164">
            <v>3182929.9</v>
          </cell>
        </row>
        <row r="165">
          <cell r="I165">
            <v>3580293.94</v>
          </cell>
        </row>
        <row r="166">
          <cell r="I166">
            <v>6035264.79</v>
          </cell>
        </row>
        <row r="167">
          <cell r="I167">
            <v>2453281.94</v>
          </cell>
        </row>
        <row r="168">
          <cell r="I168">
            <v>1470706.6</v>
          </cell>
        </row>
        <row r="169">
          <cell r="I169">
            <v>1538402.45</v>
          </cell>
        </row>
        <row r="170">
          <cell r="I170">
            <v>29018320</v>
          </cell>
        </row>
        <row r="171">
          <cell r="I171">
            <v>5345480</v>
          </cell>
        </row>
        <row r="172">
          <cell r="I172">
            <v>30974400</v>
          </cell>
        </row>
        <row r="173">
          <cell r="I173">
            <v>144911.54</v>
          </cell>
        </row>
        <row r="174">
          <cell r="I174">
            <v>1559002</v>
          </cell>
        </row>
        <row r="175">
          <cell r="I175">
            <v>1064044.1500000001</v>
          </cell>
        </row>
        <row r="177">
          <cell r="I177">
            <v>342311.2</v>
          </cell>
        </row>
        <row r="178">
          <cell r="I178">
            <v>782425.59999999998</v>
          </cell>
        </row>
        <row r="179">
          <cell r="I179">
            <v>1173963.7</v>
          </cell>
        </row>
        <row r="180">
          <cell r="I180">
            <v>110256.9</v>
          </cell>
        </row>
        <row r="181">
          <cell r="I181">
            <v>195058.80000000002</v>
          </cell>
        </row>
        <row r="182">
          <cell r="I182">
            <v>91519.599999999991</v>
          </cell>
        </row>
        <row r="183">
          <cell r="I183">
            <v>3213791.6</v>
          </cell>
        </row>
        <row r="184">
          <cell r="I184">
            <v>39210.15</v>
          </cell>
        </row>
        <row r="185">
          <cell r="I185">
            <v>39210.15</v>
          </cell>
        </row>
        <row r="186">
          <cell r="I186">
            <v>570732</v>
          </cell>
        </row>
        <row r="187">
          <cell r="I187">
            <v>1111679.7000000002</v>
          </cell>
        </row>
        <row r="188">
          <cell r="I188">
            <v>39053</v>
          </cell>
        </row>
        <row r="190">
          <cell r="I190">
            <v>10709729.4</v>
          </cell>
        </row>
        <row r="191">
          <cell r="I191">
            <v>945700</v>
          </cell>
        </row>
        <row r="192">
          <cell r="I192">
            <v>96000</v>
          </cell>
        </row>
        <row r="193">
          <cell r="I193">
            <v>955450.56</v>
          </cell>
        </row>
        <row r="194">
          <cell r="I194">
            <v>579805.92000000004</v>
          </cell>
        </row>
        <row r="195">
          <cell r="I195">
            <v>1500000</v>
          </cell>
        </row>
        <row r="196">
          <cell r="I196">
            <v>937500</v>
          </cell>
        </row>
        <row r="197">
          <cell r="I197">
            <v>443900</v>
          </cell>
        </row>
        <row r="198">
          <cell r="I198">
            <v>149816.24</v>
          </cell>
        </row>
        <row r="199">
          <cell r="I199">
            <v>1801504</v>
          </cell>
        </row>
        <row r="200">
          <cell r="I200">
            <v>1757568</v>
          </cell>
        </row>
        <row r="203">
          <cell r="I203">
            <v>32625023</v>
          </cell>
        </row>
      </sheetData>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o1"/>
      <sheetName val="Informe Semanal"/>
      <sheetName val="Control AVance"/>
    </sheetNames>
    <sheetDataSet>
      <sheetData sheetId="0" refreshError="1"/>
      <sheetData sheetId="1"/>
      <sheetData sheetId="2">
        <row r="4">
          <cell r="B4" t="str">
            <v>Act ID</v>
          </cell>
          <cell r="C4" t="str">
            <v>Area</v>
          </cell>
          <cell r="D4" t="str">
            <v>Phase</v>
          </cell>
          <cell r="E4" t="str">
            <v>Description</v>
          </cell>
          <cell r="F4" t="str">
            <v>Orig Dur</v>
          </cell>
          <cell r="G4" t="str">
            <v>Early Start</v>
          </cell>
          <cell r="H4" t="str">
            <v>Early Finish</v>
          </cell>
          <cell r="I4" t="str">
            <v>h/h $</v>
          </cell>
          <cell r="J4" t="str">
            <v>%Peso</v>
          </cell>
        </row>
        <row r="5">
          <cell r="E5" t="str">
            <v>FACILIDADES TANQUE COMPENSACION</v>
          </cell>
          <cell r="I5">
            <v>15004</v>
          </cell>
          <cell r="J5">
            <v>0.99999999999999989</v>
          </cell>
          <cell r="K5" t="str">
            <v>Prog.Acum.</v>
          </cell>
        </row>
        <row r="6">
          <cell r="K6" t="str">
            <v>Ejec. Acum.</v>
          </cell>
        </row>
        <row r="7">
          <cell r="E7" t="str">
            <v>ACTIVIDADES PRELIMINARES DE CONTRUCCION</v>
          </cell>
          <cell r="I7">
            <v>324</v>
          </cell>
          <cell r="J7">
            <v>2.159424153559051E-2</v>
          </cell>
          <cell r="K7" t="str">
            <v>Prog.Acum.</v>
          </cell>
        </row>
        <row r="8">
          <cell r="J8">
            <v>0</v>
          </cell>
          <cell r="K8" t="str">
            <v>Ejec. Acum.</v>
          </cell>
        </row>
        <row r="9">
          <cell r="B9">
            <v>100</v>
          </cell>
          <cell r="C9" t="str">
            <v>PRE</v>
          </cell>
          <cell r="E9" t="str">
            <v>Acta de Inicio</v>
          </cell>
          <cell r="F9">
            <v>0</v>
          </cell>
          <cell r="G9" t="str">
            <v>02MAY02 *</v>
          </cell>
          <cell r="I9">
            <v>0</v>
          </cell>
          <cell r="J9">
            <v>0</v>
          </cell>
          <cell r="K9" t="str">
            <v>Prog.Acum.</v>
          </cell>
        </row>
        <row r="10">
          <cell r="C10" t="str">
            <v>PRE</v>
          </cell>
          <cell r="J10">
            <v>0</v>
          </cell>
          <cell r="K10" t="str">
            <v>Ejec. Acum.</v>
          </cell>
        </row>
        <row r="11">
          <cell r="B11">
            <v>1000</v>
          </cell>
          <cell r="C11" t="str">
            <v>PRE</v>
          </cell>
          <cell r="E11" t="str">
            <v>VERIFICACION INGENIERIA DETALLE</v>
          </cell>
          <cell r="F11">
            <v>3</v>
          </cell>
          <cell r="G11">
            <v>37378</v>
          </cell>
          <cell r="H11">
            <v>37382</v>
          </cell>
          <cell r="I11">
            <v>162</v>
          </cell>
          <cell r="J11">
            <v>1.0797120767795255E-2</v>
          </cell>
          <cell r="K11" t="str">
            <v>Prog.Acum.</v>
          </cell>
        </row>
        <row r="12">
          <cell r="C12" t="str">
            <v>PRE</v>
          </cell>
          <cell r="J12">
            <v>0</v>
          </cell>
          <cell r="K12" t="str">
            <v>Ejec. Acum.</v>
          </cell>
        </row>
        <row r="13">
          <cell r="B13">
            <v>1100</v>
          </cell>
          <cell r="C13" t="str">
            <v>PRE</v>
          </cell>
          <cell r="E13" t="str">
            <v>MOVILIZACION</v>
          </cell>
          <cell r="F13">
            <v>2</v>
          </cell>
          <cell r="G13">
            <v>37378</v>
          </cell>
          <cell r="H13">
            <v>37379</v>
          </cell>
          <cell r="I13">
            <v>90</v>
          </cell>
          <cell r="J13">
            <v>5.9984004265529189E-3</v>
          </cell>
          <cell r="K13" t="str">
            <v>Prog.Acum.</v>
          </cell>
        </row>
        <row r="14">
          <cell r="C14" t="str">
            <v>PRE</v>
          </cell>
          <cell r="J14">
            <v>0</v>
          </cell>
          <cell r="K14" t="str">
            <v>Ejec. Acum.</v>
          </cell>
        </row>
        <row r="15">
          <cell r="B15">
            <v>1200</v>
          </cell>
          <cell r="C15" t="str">
            <v>PRE</v>
          </cell>
          <cell r="E15" t="str">
            <v>CAMPAMENTOS</v>
          </cell>
          <cell r="F15">
            <v>1</v>
          </cell>
          <cell r="G15">
            <v>37380</v>
          </cell>
          <cell r="H15">
            <v>37380</v>
          </cell>
          <cell r="I15">
            <v>36</v>
          </cell>
          <cell r="J15">
            <v>2.3993601706211675E-3</v>
          </cell>
          <cell r="K15" t="str">
            <v>Prog.Acum.</v>
          </cell>
        </row>
        <row r="16">
          <cell r="C16" t="str">
            <v>PRE</v>
          </cell>
          <cell r="J16">
            <v>0</v>
          </cell>
          <cell r="K16" t="str">
            <v>Ejec. Acum.</v>
          </cell>
        </row>
        <row r="17">
          <cell r="B17">
            <v>1300</v>
          </cell>
          <cell r="C17" t="str">
            <v>PRE</v>
          </cell>
          <cell r="E17" t="str">
            <v>LOCALIZACION Y REPLANTEO</v>
          </cell>
          <cell r="F17">
            <v>1</v>
          </cell>
          <cell r="G17">
            <v>37383</v>
          </cell>
          <cell r="H17">
            <v>37383</v>
          </cell>
          <cell r="I17">
            <v>36</v>
          </cell>
          <cell r="J17">
            <v>2.3993601706211675E-3</v>
          </cell>
          <cell r="K17" t="str">
            <v>Prog.Acum.</v>
          </cell>
        </row>
        <row r="18">
          <cell r="C18" t="str">
            <v>PRE</v>
          </cell>
          <cell r="J18">
            <v>0</v>
          </cell>
          <cell r="K18" t="str">
            <v>Ejec. Acum.</v>
          </cell>
        </row>
        <row r="19">
          <cell r="E19" t="str">
            <v>SUMINISTROS ECOPETROL</v>
          </cell>
          <cell r="I19">
            <v>4</v>
          </cell>
          <cell r="J19">
            <v>2.6659557451346307E-4</v>
          </cell>
          <cell r="K19" t="str">
            <v>Prog.Acum.</v>
          </cell>
        </row>
        <row r="20">
          <cell r="J20">
            <v>0</v>
          </cell>
          <cell r="K20" t="str">
            <v>Ejec. Acum.</v>
          </cell>
        </row>
        <row r="21">
          <cell r="B21">
            <v>200</v>
          </cell>
          <cell r="C21" t="str">
            <v>COME</v>
          </cell>
          <cell r="D21" t="str">
            <v>CCO</v>
          </cell>
          <cell r="E21" t="str">
            <v>SUMINISTRO DE TUBERIA ECP</v>
          </cell>
          <cell r="F21">
            <v>0</v>
          </cell>
          <cell r="H21" t="str">
            <v>06MAY02 *</v>
          </cell>
          <cell r="I21">
            <v>1</v>
          </cell>
          <cell r="J21">
            <v>6.6648893628365767E-5</v>
          </cell>
          <cell r="K21" t="str">
            <v>Prog.Acum.</v>
          </cell>
        </row>
        <row r="22">
          <cell r="C22" t="str">
            <v>COME</v>
          </cell>
          <cell r="J22">
            <v>0</v>
          </cell>
          <cell r="K22" t="str">
            <v>Ejec. Acum.</v>
          </cell>
        </row>
        <row r="23">
          <cell r="B23">
            <v>210</v>
          </cell>
          <cell r="C23" t="str">
            <v>COME</v>
          </cell>
          <cell r="D23" t="str">
            <v>CCO</v>
          </cell>
          <cell r="E23" t="str">
            <v>SUMINISTRO DE VALVULAS ECP</v>
          </cell>
          <cell r="F23">
            <v>0</v>
          </cell>
          <cell r="H23" t="str">
            <v>06MAY02 *</v>
          </cell>
          <cell r="I23">
            <v>1</v>
          </cell>
          <cell r="J23">
            <v>6.6648893628365767E-5</v>
          </cell>
          <cell r="K23" t="str">
            <v>Prog.Acum.</v>
          </cell>
        </row>
        <row r="24">
          <cell r="C24" t="str">
            <v>COME</v>
          </cell>
          <cell r="J24">
            <v>0</v>
          </cell>
          <cell r="K24" t="str">
            <v>Ejec. Acum.</v>
          </cell>
        </row>
        <row r="25">
          <cell r="B25">
            <v>220</v>
          </cell>
          <cell r="C25" t="str">
            <v>COME</v>
          </cell>
          <cell r="D25" t="str">
            <v>CCO</v>
          </cell>
          <cell r="E25" t="str">
            <v>SUMINISTRO DE ACCESORIOS ECP</v>
          </cell>
          <cell r="F25">
            <v>0</v>
          </cell>
          <cell r="H25" t="str">
            <v>06MAY02 *</v>
          </cell>
          <cell r="I25">
            <v>1</v>
          </cell>
          <cell r="J25">
            <v>6.6648893628365767E-5</v>
          </cell>
          <cell r="K25" t="str">
            <v>Prog.Acum.</v>
          </cell>
        </row>
        <row r="26">
          <cell r="C26" t="str">
            <v>COME</v>
          </cell>
          <cell r="J26">
            <v>0</v>
          </cell>
          <cell r="K26" t="str">
            <v>Ejec. Acum.</v>
          </cell>
        </row>
        <row r="27">
          <cell r="B27">
            <v>270</v>
          </cell>
          <cell r="C27" t="str">
            <v>COME</v>
          </cell>
          <cell r="D27" t="str">
            <v>CCO</v>
          </cell>
          <cell r="E27" t="str">
            <v>SUMINISTRO INSTRUMENTOS POR ECP.</v>
          </cell>
          <cell r="F27">
            <v>0</v>
          </cell>
          <cell r="H27" t="str">
            <v>20MAY02 *</v>
          </cell>
          <cell r="I27">
            <v>1</v>
          </cell>
          <cell r="J27">
            <v>6.6648893628365767E-5</v>
          </cell>
          <cell r="K27" t="str">
            <v>Prog.Acum.</v>
          </cell>
        </row>
        <row r="28">
          <cell r="C28" t="str">
            <v>COME</v>
          </cell>
          <cell r="J28">
            <v>0</v>
          </cell>
          <cell r="K28" t="str">
            <v>Ejec. Acum.</v>
          </cell>
        </row>
        <row r="29">
          <cell r="E29" t="str">
            <v>SUMINISTROS MONTAJES TECNICOS</v>
          </cell>
          <cell r="I29">
            <v>5</v>
          </cell>
          <cell r="J29">
            <v>3.3324446814182886E-4</v>
          </cell>
          <cell r="K29" t="str">
            <v>Prog.Acum.</v>
          </cell>
        </row>
        <row r="30">
          <cell r="J30">
            <v>0</v>
          </cell>
          <cell r="K30" t="str">
            <v>Ejec. Acum.</v>
          </cell>
        </row>
        <row r="31">
          <cell r="B31">
            <v>230</v>
          </cell>
          <cell r="C31" t="str">
            <v>COMM</v>
          </cell>
          <cell r="D31" t="str">
            <v>CCO</v>
          </cell>
          <cell r="E31" t="str">
            <v>SUMINISTRO SISTEMA DE PINTURA MT</v>
          </cell>
          <cell r="F31">
            <v>0</v>
          </cell>
          <cell r="H31" t="str">
            <v>10MAY02 *</v>
          </cell>
          <cell r="I31">
            <v>1</v>
          </cell>
          <cell r="J31">
            <v>6.6648893628365767E-5</v>
          </cell>
          <cell r="K31" t="str">
            <v>Prog.Acum.</v>
          </cell>
        </row>
        <row r="32">
          <cell r="C32" t="str">
            <v>COMM</v>
          </cell>
          <cell r="J32">
            <v>0</v>
          </cell>
          <cell r="K32" t="str">
            <v>Ejec. Acum.</v>
          </cell>
        </row>
        <row r="33">
          <cell r="B33">
            <v>240</v>
          </cell>
          <cell r="C33" t="str">
            <v>COMM</v>
          </cell>
          <cell r="D33" t="str">
            <v>CCO</v>
          </cell>
          <cell r="E33" t="str">
            <v>SUMINISTRO TUBERIA CONDUIT MT</v>
          </cell>
          <cell r="F33">
            <v>0</v>
          </cell>
          <cell r="H33" t="str">
            <v>06MAY02 *</v>
          </cell>
          <cell r="I33">
            <v>1</v>
          </cell>
          <cell r="J33">
            <v>6.6648893628365767E-5</v>
          </cell>
          <cell r="K33" t="str">
            <v>Prog.Acum.</v>
          </cell>
        </row>
        <row r="34">
          <cell r="C34" t="str">
            <v>COMM</v>
          </cell>
          <cell r="J34">
            <v>0</v>
          </cell>
          <cell r="K34" t="str">
            <v>Ejec. Acum.</v>
          </cell>
        </row>
        <row r="35">
          <cell r="B35">
            <v>250</v>
          </cell>
          <cell r="C35" t="str">
            <v>COMM</v>
          </cell>
          <cell r="D35" t="str">
            <v>CCO</v>
          </cell>
          <cell r="E35" t="str">
            <v>SUMINISTRO DE CABLES DE FUERZA MT</v>
          </cell>
          <cell r="F35">
            <v>0</v>
          </cell>
          <cell r="H35" t="str">
            <v>17MAY02 *</v>
          </cell>
          <cell r="I35">
            <v>1</v>
          </cell>
          <cell r="J35">
            <v>6.6648893628365767E-5</v>
          </cell>
          <cell r="K35" t="str">
            <v>Prog.Acum.</v>
          </cell>
        </row>
        <row r="36">
          <cell r="C36" t="str">
            <v>COMM</v>
          </cell>
          <cell r="J36">
            <v>0</v>
          </cell>
          <cell r="K36" t="str">
            <v>Ejec. Acum.</v>
          </cell>
        </row>
        <row r="37">
          <cell r="B37">
            <v>260</v>
          </cell>
          <cell r="C37" t="str">
            <v>COMM</v>
          </cell>
          <cell r="D37" t="str">
            <v>CCO</v>
          </cell>
          <cell r="E37" t="str">
            <v>SUMINISTRO DE CABLES DE INSTRUMENTACION MT</v>
          </cell>
          <cell r="F37">
            <v>0</v>
          </cell>
          <cell r="H37" t="str">
            <v>17MAY02 *</v>
          </cell>
          <cell r="I37">
            <v>1</v>
          </cell>
          <cell r="J37">
            <v>6.6648893628365767E-5</v>
          </cell>
          <cell r="K37" t="str">
            <v>Prog.Acum.</v>
          </cell>
        </row>
        <row r="38">
          <cell r="C38" t="str">
            <v>COMM</v>
          </cell>
          <cell r="J38">
            <v>0</v>
          </cell>
          <cell r="K38" t="str">
            <v>Ejec. Acum.</v>
          </cell>
        </row>
        <row r="39">
          <cell r="B39">
            <v>280</v>
          </cell>
          <cell r="C39" t="str">
            <v>COMM</v>
          </cell>
          <cell r="D39" t="str">
            <v>CCO</v>
          </cell>
          <cell r="E39" t="str">
            <v>SUMINISTRO PARA PROTECCION CATODICA</v>
          </cell>
          <cell r="F39">
            <v>0</v>
          </cell>
          <cell r="H39" t="str">
            <v>20MAY02 *</v>
          </cell>
          <cell r="I39">
            <v>1</v>
          </cell>
          <cell r="J39">
            <v>6.6648893628365767E-5</v>
          </cell>
          <cell r="K39" t="str">
            <v>Prog.Acum.</v>
          </cell>
        </row>
        <row r="40">
          <cell r="C40" t="str">
            <v>COMM</v>
          </cell>
          <cell r="J40">
            <v>0</v>
          </cell>
          <cell r="K40" t="str">
            <v>Ejec. Acum.</v>
          </cell>
        </row>
        <row r="41">
          <cell r="E41" t="str">
            <v>OBRAS CIVILES</v>
          </cell>
          <cell r="I41">
            <v>3258</v>
          </cell>
          <cell r="J41">
            <v>0.21714209544121568</v>
          </cell>
          <cell r="K41" t="str">
            <v>Prog.Acum.</v>
          </cell>
        </row>
        <row r="42">
          <cell r="J42">
            <v>0</v>
          </cell>
          <cell r="K42" t="str">
            <v>Ejec. Acum.</v>
          </cell>
        </row>
        <row r="43">
          <cell r="B43">
            <v>6100</v>
          </cell>
          <cell r="C43" t="str">
            <v>OCIV</v>
          </cell>
          <cell r="D43" t="str">
            <v>ARE</v>
          </cell>
          <cell r="E43" t="str">
            <v>CONCRETO 3000 PSI-SOPORTERIA  MARCOS H</v>
          </cell>
          <cell r="F43">
            <v>3</v>
          </cell>
          <cell r="G43">
            <v>37386</v>
          </cell>
          <cell r="H43">
            <v>37388</v>
          </cell>
          <cell r="I43">
            <v>270</v>
          </cell>
          <cell r="J43">
            <v>1.7995201279658757E-2</v>
          </cell>
          <cell r="K43" t="str">
            <v>Prog.Acum.</v>
          </cell>
        </row>
        <row r="44">
          <cell r="C44" t="str">
            <v>OCIV</v>
          </cell>
          <cell r="J44">
            <v>0</v>
          </cell>
          <cell r="K44" t="str">
            <v>Ejec. Acum.</v>
          </cell>
        </row>
        <row r="45">
          <cell r="B45">
            <v>6150</v>
          </cell>
          <cell r="C45" t="str">
            <v>OCIV</v>
          </cell>
          <cell r="D45" t="str">
            <v>ARE</v>
          </cell>
          <cell r="E45" t="str">
            <v>CONCRETO 3000 PSI-BANCO DE DUCTOS</v>
          </cell>
          <cell r="F45">
            <v>8</v>
          </cell>
          <cell r="G45">
            <v>37397</v>
          </cell>
          <cell r="H45">
            <v>37407</v>
          </cell>
          <cell r="I45">
            <v>720</v>
          </cell>
          <cell r="J45">
            <v>4.7987203412423352E-2</v>
          </cell>
          <cell r="K45" t="str">
            <v>Prog.Acum.</v>
          </cell>
        </row>
        <row r="46">
          <cell r="C46" t="str">
            <v>OCIV</v>
          </cell>
          <cell r="J46">
            <v>0</v>
          </cell>
          <cell r="K46" t="str">
            <v>Ejec. Acum.</v>
          </cell>
        </row>
        <row r="47">
          <cell r="B47">
            <v>6200</v>
          </cell>
          <cell r="C47" t="str">
            <v>OCIV</v>
          </cell>
          <cell r="D47" t="str">
            <v>ARE</v>
          </cell>
          <cell r="E47" t="str">
            <v>CONCRETO 1500 PSI DE LIMPIEZA BANCO DUCTOS.</v>
          </cell>
          <cell r="F47">
            <v>2</v>
          </cell>
          <cell r="G47">
            <v>37385</v>
          </cell>
          <cell r="H47">
            <v>37386</v>
          </cell>
          <cell r="I47">
            <v>216</v>
          </cell>
          <cell r="J47">
            <v>1.4396161023727006E-2</v>
          </cell>
          <cell r="K47" t="str">
            <v>Prog.Acum.</v>
          </cell>
        </row>
        <row r="48">
          <cell r="C48" t="str">
            <v>OCIV</v>
          </cell>
          <cell r="J48">
            <v>0</v>
          </cell>
          <cell r="K48" t="str">
            <v>Ejec. Acum.</v>
          </cell>
        </row>
        <row r="49">
          <cell r="B49">
            <v>6210</v>
          </cell>
          <cell r="C49" t="str">
            <v>OCIV</v>
          </cell>
          <cell r="D49" t="str">
            <v>ARE</v>
          </cell>
          <cell r="E49" t="str">
            <v>CONCRETO 1500 PSI DE LIMPIEZA MARCO H</v>
          </cell>
          <cell r="F49">
            <v>3</v>
          </cell>
          <cell r="G49">
            <v>37384</v>
          </cell>
          <cell r="H49">
            <v>37386</v>
          </cell>
          <cell r="I49">
            <v>324</v>
          </cell>
          <cell r="J49">
            <v>2.159424153559051E-2</v>
          </cell>
          <cell r="K49" t="str">
            <v>Prog.Acum.</v>
          </cell>
        </row>
        <row r="50">
          <cell r="C50" t="str">
            <v>OCIV</v>
          </cell>
          <cell r="J50">
            <v>0</v>
          </cell>
          <cell r="K50" t="str">
            <v>Ejec. Acum.</v>
          </cell>
        </row>
        <row r="51">
          <cell r="B51">
            <v>6300</v>
          </cell>
          <cell r="C51" t="str">
            <v>OCIV</v>
          </cell>
          <cell r="D51" t="str">
            <v>ARE</v>
          </cell>
          <cell r="E51" t="str">
            <v>ACERO DE REFUERZO</v>
          </cell>
          <cell r="F51">
            <v>3</v>
          </cell>
          <cell r="G51">
            <v>37381</v>
          </cell>
          <cell r="H51">
            <v>37383</v>
          </cell>
          <cell r="I51">
            <v>162</v>
          </cell>
          <cell r="J51">
            <v>1.0797120767795255E-2</v>
          </cell>
          <cell r="K51" t="str">
            <v>Prog.Acum.</v>
          </cell>
        </row>
        <row r="52">
          <cell r="C52" t="str">
            <v>OCIV</v>
          </cell>
          <cell r="J52">
            <v>0</v>
          </cell>
          <cell r="K52" t="str">
            <v>Ejec. Acum.</v>
          </cell>
        </row>
        <row r="53">
          <cell r="B53">
            <v>6400</v>
          </cell>
          <cell r="C53" t="str">
            <v>OCIV</v>
          </cell>
          <cell r="D53" t="str">
            <v>CAAS</v>
          </cell>
          <cell r="E53" t="str">
            <v>REPARACION DE LA CAPA ASFALTICA</v>
          </cell>
          <cell r="F53">
            <v>4</v>
          </cell>
          <cell r="G53">
            <v>37414</v>
          </cell>
          <cell r="H53">
            <v>37417</v>
          </cell>
          <cell r="I53">
            <v>360</v>
          </cell>
          <cell r="J53">
            <v>2.3993601706211676E-2</v>
          </cell>
          <cell r="K53" t="str">
            <v>Prog.Acum.</v>
          </cell>
        </row>
        <row r="54">
          <cell r="C54" t="str">
            <v>OCIV</v>
          </cell>
          <cell r="J54">
            <v>0</v>
          </cell>
          <cell r="K54" t="str">
            <v>Ejec. Acum.</v>
          </cell>
        </row>
        <row r="55">
          <cell r="B55">
            <v>5800</v>
          </cell>
          <cell r="C55" t="str">
            <v>OCIV</v>
          </cell>
          <cell r="D55" t="str">
            <v>EXR</v>
          </cell>
          <cell r="E55" t="str">
            <v>EXCAVACIONES A MANO BANCO DUCTOS</v>
          </cell>
          <cell r="F55">
            <v>2</v>
          </cell>
          <cell r="G55">
            <v>37384</v>
          </cell>
          <cell r="H55">
            <v>37385</v>
          </cell>
          <cell r="I55">
            <v>360</v>
          </cell>
          <cell r="J55">
            <v>2.3993601706211676E-2</v>
          </cell>
          <cell r="K55" t="str">
            <v>Prog.Acum.</v>
          </cell>
        </row>
        <row r="56">
          <cell r="C56" t="str">
            <v>OCIV</v>
          </cell>
          <cell r="J56">
            <v>0</v>
          </cell>
          <cell r="K56" t="str">
            <v>Ejec. Acum.</v>
          </cell>
        </row>
        <row r="57">
          <cell r="B57">
            <v>5810</v>
          </cell>
          <cell r="C57" t="str">
            <v>OCIV</v>
          </cell>
          <cell r="D57" t="str">
            <v>EXR</v>
          </cell>
          <cell r="E57" t="str">
            <v>EXCAVACIONES A MANO MARCOS H</v>
          </cell>
          <cell r="F57">
            <v>1</v>
          </cell>
          <cell r="G57">
            <v>37384</v>
          </cell>
          <cell r="H57">
            <v>37384</v>
          </cell>
          <cell r="I57">
            <v>90</v>
          </cell>
          <cell r="J57">
            <v>5.9984004265529189E-3</v>
          </cell>
          <cell r="K57" t="str">
            <v>Prog.Acum.</v>
          </cell>
        </row>
        <row r="58">
          <cell r="C58" t="str">
            <v>OCIV</v>
          </cell>
          <cell r="J58">
            <v>0</v>
          </cell>
          <cell r="K58" t="str">
            <v>Ejec. Acum.</v>
          </cell>
        </row>
        <row r="59">
          <cell r="B59">
            <v>5900</v>
          </cell>
          <cell r="C59" t="str">
            <v>OCIV</v>
          </cell>
          <cell r="D59" t="str">
            <v>EXR</v>
          </cell>
          <cell r="E59" t="str">
            <v>RELLENOS COMPACTADOS TIPO A</v>
          </cell>
          <cell r="F59">
            <v>4</v>
          </cell>
          <cell r="G59">
            <v>37408</v>
          </cell>
          <cell r="H59">
            <v>37411</v>
          </cell>
          <cell r="I59">
            <v>216</v>
          </cell>
          <cell r="J59">
            <v>1.4396161023727006E-2</v>
          </cell>
          <cell r="K59" t="str">
            <v>Prog.Acum.</v>
          </cell>
        </row>
        <row r="60">
          <cell r="C60" t="str">
            <v>OCIV</v>
          </cell>
          <cell r="J60">
            <v>0</v>
          </cell>
          <cell r="K60" t="str">
            <v>Ejec. Acum.</v>
          </cell>
        </row>
        <row r="61">
          <cell r="B61">
            <v>6000</v>
          </cell>
          <cell r="C61" t="str">
            <v>OCIV</v>
          </cell>
          <cell r="D61" t="str">
            <v>EXR</v>
          </cell>
          <cell r="E61" t="str">
            <v>RELLENOS COMPACTADOS TIIPO B</v>
          </cell>
          <cell r="F61">
            <v>6</v>
          </cell>
          <cell r="G61">
            <v>37408</v>
          </cell>
          <cell r="H61">
            <v>37413</v>
          </cell>
          <cell r="I61">
            <v>540</v>
          </cell>
          <cell r="J61">
            <v>3.5990402559317514E-2</v>
          </cell>
          <cell r="K61" t="str">
            <v>Prog.Acum.</v>
          </cell>
        </row>
        <row r="62">
          <cell r="C62" t="str">
            <v>OCIV</v>
          </cell>
          <cell r="J62">
            <v>0</v>
          </cell>
          <cell r="K62" t="str">
            <v>Ejec. Acum.</v>
          </cell>
        </row>
        <row r="63">
          <cell r="E63" t="str">
            <v>OBRAS MECANICAS</v>
          </cell>
          <cell r="I63">
            <v>999</v>
          </cell>
          <cell r="J63">
            <v>6.6582244734737409E-2</v>
          </cell>
          <cell r="K63" t="str">
            <v>Prog.Acum.</v>
          </cell>
        </row>
        <row r="64">
          <cell r="J64">
            <v>0</v>
          </cell>
          <cell r="K64" t="str">
            <v>Ejec. Acum.</v>
          </cell>
        </row>
        <row r="65">
          <cell r="B65">
            <v>1700</v>
          </cell>
          <cell r="C65" t="str">
            <v>OMEC</v>
          </cell>
          <cell r="D65" t="str">
            <v>BOQ</v>
          </cell>
          <cell r="E65" t="str">
            <v>BOQUILLA DE 14</v>
          </cell>
          <cell r="F65">
            <v>2</v>
          </cell>
          <cell r="G65">
            <v>37386</v>
          </cell>
          <cell r="H65">
            <v>37387</v>
          </cell>
          <cell r="I65">
            <v>108</v>
          </cell>
          <cell r="J65">
            <v>7.1980805118635029E-3</v>
          </cell>
          <cell r="K65" t="str">
            <v>Prog.Acum.</v>
          </cell>
        </row>
        <row r="66">
          <cell r="C66" t="str">
            <v>OMEC</v>
          </cell>
          <cell r="J66">
            <v>0</v>
          </cell>
          <cell r="K66" t="str">
            <v>Ejec. Acum.</v>
          </cell>
        </row>
        <row r="67">
          <cell r="B67">
            <v>1800</v>
          </cell>
          <cell r="C67" t="str">
            <v>OMEC</v>
          </cell>
          <cell r="D67" t="str">
            <v>BOQ</v>
          </cell>
          <cell r="E67" t="str">
            <v>BOQUILLA DE 6</v>
          </cell>
          <cell r="F67">
            <v>1</v>
          </cell>
          <cell r="G67">
            <v>37386</v>
          </cell>
          <cell r="H67">
            <v>37386</v>
          </cell>
          <cell r="I67">
            <v>54</v>
          </cell>
          <cell r="J67">
            <v>3.5990402559317515E-3</v>
          </cell>
          <cell r="K67" t="str">
            <v>Prog.Acum.</v>
          </cell>
        </row>
        <row r="68">
          <cell r="C68" t="str">
            <v>OMEC</v>
          </cell>
          <cell r="J68">
            <v>0</v>
          </cell>
          <cell r="K68" t="str">
            <v>Ejec. Acum.</v>
          </cell>
        </row>
        <row r="69">
          <cell r="B69">
            <v>1900</v>
          </cell>
          <cell r="C69" t="str">
            <v>OMEC</v>
          </cell>
          <cell r="D69" t="str">
            <v>BOQ</v>
          </cell>
          <cell r="E69" t="str">
            <v>BOQUILLA DE 2</v>
          </cell>
          <cell r="F69">
            <v>1</v>
          </cell>
          <cell r="G69">
            <v>37388</v>
          </cell>
          <cell r="H69">
            <v>37388</v>
          </cell>
          <cell r="I69">
            <v>54</v>
          </cell>
          <cell r="J69">
            <v>3.5990402559317515E-3</v>
          </cell>
          <cell r="K69" t="str">
            <v>Prog.Acum.</v>
          </cell>
        </row>
        <row r="70">
          <cell r="C70" t="str">
            <v>OMEC</v>
          </cell>
          <cell r="J70">
            <v>0</v>
          </cell>
          <cell r="K70" t="str">
            <v>Ejec. Acum.</v>
          </cell>
        </row>
        <row r="71">
          <cell r="B71">
            <v>2000</v>
          </cell>
          <cell r="C71" t="str">
            <v>OMEC</v>
          </cell>
          <cell r="D71" t="str">
            <v>BOQ</v>
          </cell>
          <cell r="E71" t="str">
            <v>BOQUILLA DE 1</v>
          </cell>
          <cell r="F71">
            <v>1</v>
          </cell>
          <cell r="G71">
            <v>37388</v>
          </cell>
          <cell r="H71">
            <v>37388</v>
          </cell>
          <cell r="I71">
            <v>54</v>
          </cell>
          <cell r="J71">
            <v>3.5990402559317515E-3</v>
          </cell>
          <cell r="K71" t="str">
            <v>Prog.Acum.</v>
          </cell>
        </row>
        <row r="72">
          <cell r="C72" t="str">
            <v>OMEC</v>
          </cell>
          <cell r="J72">
            <v>0</v>
          </cell>
          <cell r="K72" t="str">
            <v>Ejec. Acum.</v>
          </cell>
        </row>
        <row r="73">
          <cell r="B73">
            <v>2100</v>
          </cell>
          <cell r="C73" t="str">
            <v>OMEC</v>
          </cell>
          <cell r="D73" t="str">
            <v>MH</v>
          </cell>
          <cell r="E73" t="str">
            <v>INSTALACION DE MARCO H</v>
          </cell>
          <cell r="F73">
            <v>3</v>
          </cell>
          <cell r="G73">
            <v>37385</v>
          </cell>
          <cell r="H73">
            <v>37387</v>
          </cell>
          <cell r="I73">
            <v>108</v>
          </cell>
          <cell r="J73">
            <v>7.1980805118635029E-3</v>
          </cell>
          <cell r="K73" t="str">
            <v>Prog.Acum.</v>
          </cell>
        </row>
        <row r="74">
          <cell r="C74" t="str">
            <v>OMEC</v>
          </cell>
          <cell r="J74">
            <v>0</v>
          </cell>
          <cell r="K74" t="str">
            <v>Ejec. Acum.</v>
          </cell>
        </row>
        <row r="75">
          <cell r="B75">
            <v>1400</v>
          </cell>
          <cell r="C75" t="str">
            <v>OMEC</v>
          </cell>
          <cell r="D75" t="str">
            <v>TK</v>
          </cell>
          <cell r="E75" t="str">
            <v>LIMPIEZA DEL TANQUE ( SAND-BLASTING)</v>
          </cell>
          <cell r="F75">
            <v>2</v>
          </cell>
          <cell r="G75">
            <v>37384</v>
          </cell>
          <cell r="H75">
            <v>37385</v>
          </cell>
          <cell r="I75">
            <v>198</v>
          </cell>
          <cell r="J75">
            <v>1.3196480938416423E-2</v>
          </cell>
          <cell r="K75" t="str">
            <v>Prog.Acum.</v>
          </cell>
        </row>
        <row r="76">
          <cell r="C76" t="str">
            <v>OMEC</v>
          </cell>
          <cell r="J76">
            <v>0</v>
          </cell>
          <cell r="K76" t="str">
            <v>Ejec. Acum.</v>
          </cell>
        </row>
        <row r="77">
          <cell r="B77">
            <v>1500</v>
          </cell>
          <cell r="C77" t="str">
            <v>OMEC</v>
          </cell>
          <cell r="D77" t="str">
            <v>TK</v>
          </cell>
          <cell r="E77" t="str">
            <v>PINTURA INTERNA Y  ANTICORROSIVA EXTERNA DEL TAN</v>
          </cell>
          <cell r="F77">
            <v>3</v>
          </cell>
          <cell r="G77">
            <v>37406</v>
          </cell>
          <cell r="H77">
            <v>37408</v>
          </cell>
          <cell r="I77">
            <v>351</v>
          </cell>
          <cell r="J77">
            <v>2.3393761663556386E-2</v>
          </cell>
          <cell r="K77" t="str">
            <v>Prog.Acum.</v>
          </cell>
        </row>
        <row r="78">
          <cell r="C78" t="str">
            <v>OMEC</v>
          </cell>
          <cell r="J78">
            <v>0</v>
          </cell>
          <cell r="K78" t="str">
            <v>Ejec. Acum.</v>
          </cell>
        </row>
        <row r="79">
          <cell r="B79">
            <v>1600</v>
          </cell>
          <cell r="C79" t="str">
            <v>OMEC</v>
          </cell>
          <cell r="D79" t="str">
            <v>TK</v>
          </cell>
          <cell r="E79" t="str">
            <v>REPARACION GENERAL DEL TECHO</v>
          </cell>
          <cell r="F79">
            <v>2</v>
          </cell>
          <cell r="G79">
            <v>37386</v>
          </cell>
          <cell r="H79">
            <v>37387</v>
          </cell>
          <cell r="I79">
            <v>72</v>
          </cell>
          <cell r="J79">
            <v>4.798720341242335E-3</v>
          </cell>
          <cell r="K79" t="str">
            <v>Prog.Acum.</v>
          </cell>
        </row>
        <row r="80">
          <cell r="C80" t="str">
            <v>OMEC</v>
          </cell>
          <cell r="J80">
            <v>0</v>
          </cell>
          <cell r="K80" t="str">
            <v>Ejec. Acum.</v>
          </cell>
        </row>
        <row r="81">
          <cell r="B81">
            <v>6900</v>
          </cell>
          <cell r="C81" t="str">
            <v>PCAT</v>
          </cell>
          <cell r="E81" t="str">
            <v>Protección Catódica</v>
          </cell>
          <cell r="F81">
            <v>3</v>
          </cell>
          <cell r="G81">
            <v>37397</v>
          </cell>
          <cell r="H81">
            <v>37399</v>
          </cell>
          <cell r="I81">
            <v>135</v>
          </cell>
          <cell r="J81">
            <v>8.9976006398293784E-3</v>
          </cell>
          <cell r="K81" t="str">
            <v>Prog.Acum.</v>
          </cell>
        </row>
        <row r="82">
          <cell r="C82" t="str">
            <v>PCAT</v>
          </cell>
          <cell r="J82">
            <v>0</v>
          </cell>
          <cell r="K82" t="str">
            <v>Ejec. Acum.</v>
          </cell>
        </row>
        <row r="83">
          <cell r="E83" t="str">
            <v>OBRAS DE TUBERIA</v>
          </cell>
          <cell r="I83">
            <v>7857</v>
          </cell>
          <cell r="J83">
            <v>0.52366035723806981</v>
          </cell>
          <cell r="K83" t="str">
            <v>Prog.Acum.</v>
          </cell>
        </row>
        <row r="84">
          <cell r="J84">
            <v>0</v>
          </cell>
          <cell r="K84" t="str">
            <v>Ejec. Acum.</v>
          </cell>
        </row>
        <row r="85">
          <cell r="B85">
            <v>2400</v>
          </cell>
          <cell r="C85" t="str">
            <v>OTUB</v>
          </cell>
          <cell r="D85" t="str">
            <v>DES</v>
          </cell>
          <cell r="E85" t="str">
            <v>DESMANTELAMIENTO DE TUBERÍA</v>
          </cell>
          <cell r="F85">
            <v>2</v>
          </cell>
          <cell r="G85">
            <v>37409</v>
          </cell>
          <cell r="H85">
            <v>37410</v>
          </cell>
          <cell r="I85">
            <v>108</v>
          </cell>
          <cell r="J85">
            <v>7.1980805118635029E-3</v>
          </cell>
          <cell r="K85" t="str">
            <v>Prog.Acum.</v>
          </cell>
        </row>
        <row r="86">
          <cell r="C86" t="str">
            <v>OTUB</v>
          </cell>
          <cell r="J86">
            <v>0</v>
          </cell>
          <cell r="K86" t="str">
            <v>Ejec. Acum.</v>
          </cell>
        </row>
        <row r="87">
          <cell r="B87">
            <v>2500</v>
          </cell>
          <cell r="C87" t="str">
            <v>OTUB</v>
          </cell>
          <cell r="D87" t="str">
            <v>DES</v>
          </cell>
          <cell r="E87" t="str">
            <v>DESMANTELAMIENTO DE VÁLVULAS</v>
          </cell>
          <cell r="F87">
            <v>2</v>
          </cell>
          <cell r="G87">
            <v>37409</v>
          </cell>
          <cell r="H87">
            <v>37410</v>
          </cell>
          <cell r="I87">
            <v>108</v>
          </cell>
          <cell r="J87">
            <v>7.1980805118635029E-3</v>
          </cell>
          <cell r="K87" t="str">
            <v>Prog.Acum.</v>
          </cell>
        </row>
        <row r="88">
          <cell r="C88" t="str">
            <v>OTUB</v>
          </cell>
          <cell r="J88">
            <v>0</v>
          </cell>
          <cell r="K88" t="str">
            <v>Ejec. Acum.</v>
          </cell>
        </row>
        <row r="89">
          <cell r="B89">
            <v>2600</v>
          </cell>
          <cell r="C89" t="str">
            <v>OTUB</v>
          </cell>
          <cell r="D89" t="str">
            <v>DES</v>
          </cell>
          <cell r="E89" t="str">
            <v>DESMANTELAMIENTO DE ACCESORIOS</v>
          </cell>
          <cell r="F89">
            <v>3</v>
          </cell>
          <cell r="G89">
            <v>37409</v>
          </cell>
          <cell r="H89">
            <v>37411</v>
          </cell>
          <cell r="I89">
            <v>162</v>
          </cell>
          <cell r="J89">
            <v>1.0797120767795255E-2</v>
          </cell>
          <cell r="K89" t="str">
            <v>Prog.Acum.</v>
          </cell>
        </row>
        <row r="90">
          <cell r="C90" t="str">
            <v>OTUB</v>
          </cell>
          <cell r="J90">
            <v>0</v>
          </cell>
          <cell r="K90" t="str">
            <v>Ejec. Acum.</v>
          </cell>
        </row>
        <row r="91">
          <cell r="B91">
            <v>2700</v>
          </cell>
          <cell r="C91" t="str">
            <v>OTUB</v>
          </cell>
          <cell r="D91" t="str">
            <v>LAT</v>
          </cell>
          <cell r="E91" t="str">
            <v>LAVADO Y DESGASIFICACION DE TUBERÍA</v>
          </cell>
          <cell r="F91">
            <v>3</v>
          </cell>
          <cell r="G91">
            <v>37384</v>
          </cell>
          <cell r="H91">
            <v>37386</v>
          </cell>
          <cell r="I91">
            <v>216</v>
          </cell>
          <cell r="J91">
            <v>1.4396161023727006E-2</v>
          </cell>
          <cell r="K91" t="str">
            <v>Prog.Acum.</v>
          </cell>
        </row>
        <row r="92">
          <cell r="C92" t="str">
            <v>OTUB</v>
          </cell>
          <cell r="J92">
            <v>0</v>
          </cell>
          <cell r="K92" t="str">
            <v>Ejec. Acum.</v>
          </cell>
        </row>
        <row r="93">
          <cell r="B93">
            <v>4000</v>
          </cell>
          <cell r="C93" t="str">
            <v>OTUB</v>
          </cell>
          <cell r="D93" t="str">
            <v>TIEN</v>
          </cell>
          <cell r="E93" t="str">
            <v>TIE-INS  No 1</v>
          </cell>
          <cell r="F93">
            <v>2</v>
          </cell>
          <cell r="G93">
            <v>37402</v>
          </cell>
          <cell r="H93">
            <v>37403</v>
          </cell>
          <cell r="I93">
            <v>72</v>
          </cell>
          <cell r="J93">
            <v>4.798720341242335E-3</v>
          </cell>
          <cell r="K93" t="str">
            <v>Prog.Acum.</v>
          </cell>
        </row>
        <row r="94">
          <cell r="C94" t="str">
            <v>OTUB</v>
          </cell>
          <cell r="J94">
            <v>0</v>
          </cell>
          <cell r="K94" t="str">
            <v>Ejec. Acum.</v>
          </cell>
        </row>
        <row r="95">
          <cell r="B95">
            <v>4005</v>
          </cell>
          <cell r="C95" t="str">
            <v>OTUB</v>
          </cell>
          <cell r="D95" t="str">
            <v>TIEN</v>
          </cell>
          <cell r="E95" t="str">
            <v>TIE-INS  No 2</v>
          </cell>
          <cell r="F95">
            <v>1</v>
          </cell>
          <cell r="G95">
            <v>37411</v>
          </cell>
          <cell r="H95">
            <v>37411</v>
          </cell>
          <cell r="I95">
            <v>36</v>
          </cell>
          <cell r="J95">
            <v>2.3993601706211675E-3</v>
          </cell>
          <cell r="K95" t="str">
            <v>Prog.Acum.</v>
          </cell>
        </row>
        <row r="96">
          <cell r="C96" t="str">
            <v>OTUB</v>
          </cell>
          <cell r="J96">
            <v>0</v>
          </cell>
          <cell r="K96" t="str">
            <v>Ejec. Acum.</v>
          </cell>
        </row>
        <row r="97">
          <cell r="B97">
            <v>4010</v>
          </cell>
          <cell r="C97" t="str">
            <v>OTUB</v>
          </cell>
          <cell r="D97" t="str">
            <v>TIEN</v>
          </cell>
          <cell r="E97" t="str">
            <v>TIE-INS  No 3</v>
          </cell>
          <cell r="F97">
            <v>2</v>
          </cell>
          <cell r="G97">
            <v>37412</v>
          </cell>
          <cell r="H97">
            <v>37413</v>
          </cell>
          <cell r="I97">
            <v>72</v>
          </cell>
          <cell r="J97">
            <v>4.798720341242335E-3</v>
          </cell>
          <cell r="K97" t="str">
            <v>Prog.Acum.</v>
          </cell>
        </row>
        <row r="98">
          <cell r="C98" t="str">
            <v>OTUB</v>
          </cell>
          <cell r="J98">
            <v>0</v>
          </cell>
          <cell r="K98" t="str">
            <v>Ejec. Acum.</v>
          </cell>
        </row>
        <row r="99">
          <cell r="B99">
            <v>4015</v>
          </cell>
          <cell r="C99" t="str">
            <v>OTUB</v>
          </cell>
          <cell r="D99" t="str">
            <v>TIEN</v>
          </cell>
          <cell r="E99" t="str">
            <v>TIE-INS  No 4</v>
          </cell>
          <cell r="F99">
            <v>2</v>
          </cell>
          <cell r="G99">
            <v>37414</v>
          </cell>
          <cell r="H99">
            <v>37417</v>
          </cell>
          <cell r="I99">
            <v>72</v>
          </cell>
          <cell r="J99">
            <v>4.798720341242335E-3</v>
          </cell>
          <cell r="K99" t="str">
            <v>Prog.Acum.</v>
          </cell>
        </row>
        <row r="100">
          <cell r="C100" t="str">
            <v>OTUB</v>
          </cell>
          <cell r="J100">
            <v>0</v>
          </cell>
          <cell r="K100" t="str">
            <v>Ejec. Acum.</v>
          </cell>
        </row>
        <row r="101">
          <cell r="B101">
            <v>4020</v>
          </cell>
          <cell r="C101" t="str">
            <v>OTUB</v>
          </cell>
          <cell r="D101" t="str">
            <v>TIEN</v>
          </cell>
          <cell r="E101" t="str">
            <v>TIE-INS  No 5</v>
          </cell>
          <cell r="F101">
            <v>2</v>
          </cell>
          <cell r="G101">
            <v>37418</v>
          </cell>
          <cell r="H101">
            <v>37419</v>
          </cell>
          <cell r="I101">
            <v>144</v>
          </cell>
          <cell r="J101">
            <v>9.59744068248467E-3</v>
          </cell>
          <cell r="K101" t="str">
            <v>Prog.Acum.</v>
          </cell>
        </row>
        <row r="102">
          <cell r="C102" t="str">
            <v>OTUB</v>
          </cell>
          <cell r="J102">
            <v>0</v>
          </cell>
          <cell r="K102" t="str">
            <v>Ejec. Acum.</v>
          </cell>
        </row>
        <row r="103">
          <cell r="B103">
            <v>4025</v>
          </cell>
          <cell r="C103" t="str">
            <v>OTUB</v>
          </cell>
          <cell r="D103" t="str">
            <v>TIEN</v>
          </cell>
          <cell r="E103" t="str">
            <v>TIE-INS  No 6</v>
          </cell>
          <cell r="F103">
            <v>1</v>
          </cell>
          <cell r="G103">
            <v>37431</v>
          </cell>
          <cell r="H103">
            <v>37431</v>
          </cell>
          <cell r="I103">
            <v>135</v>
          </cell>
          <cell r="J103">
            <v>8.9976006398293784E-3</v>
          </cell>
          <cell r="K103" t="str">
            <v>Prog.Acum.</v>
          </cell>
        </row>
        <row r="104">
          <cell r="C104" t="str">
            <v>OTUB</v>
          </cell>
          <cell r="J104">
            <v>0</v>
          </cell>
          <cell r="K104" t="str">
            <v>Ejec. Acum.</v>
          </cell>
        </row>
        <row r="105">
          <cell r="B105">
            <v>4030</v>
          </cell>
          <cell r="C105" t="str">
            <v>OTUB</v>
          </cell>
          <cell r="D105" t="str">
            <v>TIEN</v>
          </cell>
          <cell r="E105" t="str">
            <v>TIE-INS  No 7</v>
          </cell>
          <cell r="F105">
            <v>1</v>
          </cell>
          <cell r="G105">
            <v>37432</v>
          </cell>
          <cell r="H105">
            <v>37432</v>
          </cell>
          <cell r="I105">
            <v>135</v>
          </cell>
          <cell r="J105">
            <v>8.9976006398293784E-3</v>
          </cell>
          <cell r="K105" t="str">
            <v>Prog.Acum.</v>
          </cell>
        </row>
        <row r="106">
          <cell r="C106" t="str">
            <v>OTUB</v>
          </cell>
          <cell r="J106">
            <v>0</v>
          </cell>
          <cell r="K106" t="str">
            <v>Ejec. Acum.</v>
          </cell>
        </row>
        <row r="107">
          <cell r="B107">
            <v>4035</v>
          </cell>
          <cell r="C107" t="str">
            <v>OTUB</v>
          </cell>
          <cell r="D107" t="str">
            <v>TIEN</v>
          </cell>
          <cell r="E107" t="str">
            <v>TIE-INS  No 8</v>
          </cell>
          <cell r="F107">
            <v>1</v>
          </cell>
          <cell r="G107">
            <v>37434</v>
          </cell>
          <cell r="H107">
            <v>37434</v>
          </cell>
          <cell r="I107">
            <v>135</v>
          </cell>
          <cell r="J107">
            <v>8.9976006398293784E-3</v>
          </cell>
          <cell r="K107" t="str">
            <v>Prog.Acum.</v>
          </cell>
        </row>
        <row r="108">
          <cell r="C108" t="str">
            <v>OTUB</v>
          </cell>
          <cell r="J108">
            <v>0</v>
          </cell>
          <cell r="K108" t="str">
            <v>Ejec. Acum.</v>
          </cell>
        </row>
        <row r="109">
          <cell r="B109">
            <v>4040</v>
          </cell>
          <cell r="C109" t="str">
            <v>OTUB</v>
          </cell>
          <cell r="D109" t="str">
            <v>TIEN</v>
          </cell>
          <cell r="E109" t="str">
            <v>TIE-INS  No 9</v>
          </cell>
          <cell r="F109">
            <v>1</v>
          </cell>
          <cell r="G109">
            <v>37435</v>
          </cell>
          <cell r="H109">
            <v>37435</v>
          </cell>
          <cell r="I109">
            <v>135</v>
          </cell>
          <cell r="J109">
            <v>8.9976006398293784E-3</v>
          </cell>
          <cell r="K109" t="str">
            <v>Prog.Acum.</v>
          </cell>
        </row>
        <row r="110">
          <cell r="C110" t="str">
            <v>OTUB</v>
          </cell>
          <cell r="J110">
            <v>0</v>
          </cell>
          <cell r="K110" t="str">
            <v>Ejec. Acum.</v>
          </cell>
        </row>
        <row r="111">
          <cell r="B111">
            <v>4045</v>
          </cell>
          <cell r="C111" t="str">
            <v>OTUB</v>
          </cell>
          <cell r="D111" t="str">
            <v>TIEN</v>
          </cell>
          <cell r="E111" t="str">
            <v>TIE-INS  No 10</v>
          </cell>
          <cell r="F111">
            <v>1</v>
          </cell>
          <cell r="G111">
            <v>37438</v>
          </cell>
          <cell r="H111">
            <v>37438</v>
          </cell>
          <cell r="I111">
            <v>36</v>
          </cell>
          <cell r="J111">
            <v>2.3993601706211675E-3</v>
          </cell>
          <cell r="K111" t="str">
            <v>Prog.Acum.</v>
          </cell>
        </row>
        <row r="112">
          <cell r="C112" t="str">
            <v>OTUB</v>
          </cell>
          <cell r="J112">
            <v>0</v>
          </cell>
          <cell r="K112" t="str">
            <v>Ejec. Acum.</v>
          </cell>
        </row>
        <row r="113">
          <cell r="B113">
            <v>4050</v>
          </cell>
          <cell r="C113" t="str">
            <v>OTUB</v>
          </cell>
          <cell r="D113" t="str">
            <v>TIEN</v>
          </cell>
          <cell r="E113" t="str">
            <v>TIE-INS  No 11</v>
          </cell>
          <cell r="F113">
            <v>2</v>
          </cell>
          <cell r="G113">
            <v>37439</v>
          </cell>
          <cell r="H113">
            <v>37440</v>
          </cell>
          <cell r="I113">
            <v>270</v>
          </cell>
          <cell r="J113">
            <v>1.7995201279658757E-2</v>
          </cell>
          <cell r="K113" t="str">
            <v>Prog.Acum.</v>
          </cell>
        </row>
        <row r="114">
          <cell r="C114" t="str">
            <v>OTUB</v>
          </cell>
          <cell r="J114">
            <v>0</v>
          </cell>
          <cell r="K114" t="str">
            <v>Ejec. Acum.</v>
          </cell>
        </row>
        <row r="115">
          <cell r="B115">
            <v>4055</v>
          </cell>
          <cell r="C115" t="str">
            <v>OTUB</v>
          </cell>
          <cell r="D115" t="str">
            <v>TIEN</v>
          </cell>
          <cell r="E115" t="str">
            <v>TIE-INS  No 12</v>
          </cell>
          <cell r="F115">
            <v>1</v>
          </cell>
          <cell r="G115">
            <v>37442</v>
          </cell>
          <cell r="H115">
            <v>37442</v>
          </cell>
          <cell r="I115">
            <v>135</v>
          </cell>
          <cell r="J115">
            <v>8.9976006398293784E-3</v>
          </cell>
          <cell r="K115" t="str">
            <v>Prog.Acum.</v>
          </cell>
        </row>
        <row r="116">
          <cell r="C116" t="str">
            <v>OTUB</v>
          </cell>
          <cell r="J116">
            <v>0</v>
          </cell>
          <cell r="K116" t="str">
            <v>Ejec. Acum.</v>
          </cell>
        </row>
        <row r="117">
          <cell r="B117">
            <v>4060</v>
          </cell>
          <cell r="C117" t="str">
            <v>OTUB</v>
          </cell>
          <cell r="D117" t="str">
            <v>TIEN</v>
          </cell>
          <cell r="E117" t="str">
            <v>TIE-INS  No 13</v>
          </cell>
          <cell r="F117">
            <v>1</v>
          </cell>
          <cell r="G117">
            <v>37445</v>
          </cell>
          <cell r="H117">
            <v>37445</v>
          </cell>
          <cell r="I117">
            <v>36</v>
          </cell>
          <cell r="J117">
            <v>2.3993601706211675E-3</v>
          </cell>
          <cell r="K117" t="str">
            <v>Prog.Acum.</v>
          </cell>
        </row>
        <row r="118">
          <cell r="C118" t="str">
            <v>OTUB</v>
          </cell>
          <cell r="J118">
            <v>0</v>
          </cell>
          <cell r="K118" t="str">
            <v>Ejec. Acum.</v>
          </cell>
        </row>
        <row r="119">
          <cell r="B119">
            <v>4070</v>
          </cell>
          <cell r="C119" t="str">
            <v>OTUB</v>
          </cell>
          <cell r="D119" t="str">
            <v>TIEN</v>
          </cell>
          <cell r="E119" t="str">
            <v>TIE-INS  No 14</v>
          </cell>
          <cell r="F119">
            <v>1</v>
          </cell>
          <cell r="G119">
            <v>37389</v>
          </cell>
          <cell r="H119">
            <v>37389</v>
          </cell>
          <cell r="I119">
            <v>36</v>
          </cell>
          <cell r="J119">
            <v>2.3993601706211675E-3</v>
          </cell>
          <cell r="K119" t="str">
            <v>Prog.Acum.</v>
          </cell>
        </row>
        <row r="120">
          <cell r="C120" t="str">
            <v>OTUB</v>
          </cell>
          <cell r="J120">
            <v>0</v>
          </cell>
          <cell r="K120" t="str">
            <v>Ejec. Acum.</v>
          </cell>
        </row>
        <row r="121">
          <cell r="B121">
            <v>4075</v>
          </cell>
          <cell r="C121" t="str">
            <v>OTUB</v>
          </cell>
          <cell r="D121" t="str">
            <v>TIEN</v>
          </cell>
          <cell r="E121" t="str">
            <v>TIE-INS  No 15</v>
          </cell>
          <cell r="F121">
            <v>1</v>
          </cell>
          <cell r="G121">
            <v>37431</v>
          </cell>
          <cell r="H121">
            <v>37431</v>
          </cell>
          <cell r="I121">
            <v>135</v>
          </cell>
          <cell r="J121">
            <v>8.9976006398293784E-3</v>
          </cell>
          <cell r="K121" t="str">
            <v>Prog.Acum.</v>
          </cell>
        </row>
        <row r="122">
          <cell r="C122" t="str">
            <v>OTUB</v>
          </cell>
          <cell r="J122">
            <v>0</v>
          </cell>
          <cell r="K122" t="str">
            <v>Ejec. Acum.</v>
          </cell>
        </row>
        <row r="123">
          <cell r="B123">
            <v>4100</v>
          </cell>
          <cell r="C123" t="str">
            <v>OTUB</v>
          </cell>
          <cell r="D123" t="str">
            <v>TIEN</v>
          </cell>
          <cell r="E123" t="str">
            <v>TIE-INS  No 16</v>
          </cell>
          <cell r="F123">
            <v>1</v>
          </cell>
          <cell r="G123">
            <v>37433</v>
          </cell>
          <cell r="H123">
            <v>37433</v>
          </cell>
          <cell r="I123">
            <v>135</v>
          </cell>
          <cell r="J123">
            <v>8.9976006398293784E-3</v>
          </cell>
          <cell r="K123" t="str">
            <v>Prog.Acum.</v>
          </cell>
        </row>
        <row r="124">
          <cell r="C124" t="str">
            <v>OTUB</v>
          </cell>
          <cell r="J124">
            <v>0</v>
          </cell>
          <cell r="K124" t="str">
            <v>Ejec. Acum.</v>
          </cell>
        </row>
        <row r="125">
          <cell r="B125">
            <v>4105</v>
          </cell>
          <cell r="C125" t="str">
            <v>OTUB</v>
          </cell>
          <cell r="D125" t="str">
            <v>TIEN</v>
          </cell>
          <cell r="E125" t="str">
            <v>TIE-INS  No 17</v>
          </cell>
          <cell r="F125">
            <v>1</v>
          </cell>
          <cell r="G125">
            <v>37399</v>
          </cell>
          <cell r="H125">
            <v>37399</v>
          </cell>
          <cell r="I125">
            <v>135</v>
          </cell>
          <cell r="J125">
            <v>8.9976006398293784E-3</v>
          </cell>
          <cell r="K125" t="str">
            <v>Prog.Acum.</v>
          </cell>
        </row>
        <row r="126">
          <cell r="C126" t="str">
            <v>OTUB</v>
          </cell>
          <cell r="J126">
            <v>0</v>
          </cell>
          <cell r="K126" t="str">
            <v>Ejec. Acum.</v>
          </cell>
        </row>
        <row r="127">
          <cell r="B127">
            <v>4110</v>
          </cell>
          <cell r="C127" t="str">
            <v>OTUB</v>
          </cell>
          <cell r="D127" t="str">
            <v>TIEN</v>
          </cell>
          <cell r="E127" t="str">
            <v>TIE-INS  No 18</v>
          </cell>
          <cell r="F127">
            <v>1</v>
          </cell>
          <cell r="G127">
            <v>37400</v>
          </cell>
          <cell r="H127">
            <v>37400</v>
          </cell>
          <cell r="I127">
            <v>135</v>
          </cell>
          <cell r="J127">
            <v>8.9976006398293784E-3</v>
          </cell>
          <cell r="K127" t="str">
            <v>Prog.Acum.</v>
          </cell>
        </row>
        <row r="128">
          <cell r="C128" t="str">
            <v>OTUB</v>
          </cell>
          <cell r="J128">
            <v>0</v>
          </cell>
          <cell r="K128" t="str">
            <v>Ejec. Acum.</v>
          </cell>
        </row>
        <row r="129">
          <cell r="B129">
            <v>4115</v>
          </cell>
          <cell r="C129" t="str">
            <v>OTUB</v>
          </cell>
          <cell r="D129" t="str">
            <v>TIEN</v>
          </cell>
          <cell r="E129" t="str">
            <v>TIE-INS  No 19</v>
          </cell>
          <cell r="F129">
            <v>1</v>
          </cell>
          <cell r="G129">
            <v>37404</v>
          </cell>
          <cell r="H129">
            <v>37404</v>
          </cell>
          <cell r="I129">
            <v>36</v>
          </cell>
          <cell r="J129">
            <v>2.3993601706211675E-3</v>
          </cell>
          <cell r="K129" t="str">
            <v>Prog.Acum.</v>
          </cell>
        </row>
        <row r="130">
          <cell r="C130" t="str">
            <v>OTUB</v>
          </cell>
          <cell r="J130">
            <v>0</v>
          </cell>
          <cell r="K130" t="str">
            <v>Ejec. Acum.</v>
          </cell>
        </row>
        <row r="131">
          <cell r="B131">
            <v>4120</v>
          </cell>
          <cell r="C131" t="str">
            <v>OTUB</v>
          </cell>
          <cell r="D131" t="str">
            <v>TIEN</v>
          </cell>
          <cell r="E131" t="str">
            <v>TIE-INS  No 20</v>
          </cell>
          <cell r="F131">
            <v>1</v>
          </cell>
          <cell r="G131">
            <v>37405</v>
          </cell>
          <cell r="H131">
            <v>37405</v>
          </cell>
          <cell r="I131">
            <v>36</v>
          </cell>
          <cell r="J131">
            <v>2.3993601706211675E-3</v>
          </cell>
          <cell r="K131" t="str">
            <v>Prog.Acum.</v>
          </cell>
        </row>
        <row r="132">
          <cell r="C132" t="str">
            <v>OTUB</v>
          </cell>
          <cell r="J132">
            <v>0</v>
          </cell>
          <cell r="K132" t="str">
            <v>Ejec. Acum.</v>
          </cell>
        </row>
        <row r="133">
          <cell r="B133">
            <v>2800</v>
          </cell>
          <cell r="C133" t="str">
            <v>OTUB</v>
          </cell>
          <cell r="D133" t="str">
            <v>TUAC</v>
          </cell>
          <cell r="E133" t="str">
            <v>INSTALACION TUBERÍA ACERO CARBÓN 14 CRU 001</v>
          </cell>
          <cell r="F133">
            <v>4</v>
          </cell>
          <cell r="G133">
            <v>37383</v>
          </cell>
          <cell r="H133">
            <v>37386</v>
          </cell>
          <cell r="I133">
            <v>396</v>
          </cell>
          <cell r="J133">
            <v>2.6392961876832845E-2</v>
          </cell>
          <cell r="K133" t="str">
            <v>Prog.Acum.</v>
          </cell>
        </row>
        <row r="134">
          <cell r="C134" t="str">
            <v>OTUB</v>
          </cell>
          <cell r="J134">
            <v>0</v>
          </cell>
          <cell r="K134" t="str">
            <v>Ejec. Acum.</v>
          </cell>
        </row>
        <row r="135">
          <cell r="B135">
            <v>2900</v>
          </cell>
          <cell r="C135" t="str">
            <v>OTUB</v>
          </cell>
          <cell r="D135" t="str">
            <v>TUAC</v>
          </cell>
          <cell r="E135" t="str">
            <v>INSTALACION TUBERÍA ACERO CARBÓN 14 CRU 002/003</v>
          </cell>
          <cell r="F135">
            <v>6</v>
          </cell>
          <cell r="G135">
            <v>37387</v>
          </cell>
          <cell r="H135">
            <v>37392</v>
          </cell>
          <cell r="I135">
            <v>594</v>
          </cell>
          <cell r="J135">
            <v>3.9589442815249266E-2</v>
          </cell>
          <cell r="K135" t="str">
            <v>Prog.Acum.</v>
          </cell>
        </row>
        <row r="136">
          <cell r="C136" t="str">
            <v>OTUB</v>
          </cell>
          <cell r="J136">
            <v>0</v>
          </cell>
          <cell r="K136" t="str">
            <v>Ejec. Acum.</v>
          </cell>
        </row>
        <row r="137">
          <cell r="B137">
            <v>3000</v>
          </cell>
          <cell r="C137" t="str">
            <v>OTUB</v>
          </cell>
          <cell r="D137" t="str">
            <v>TUAC</v>
          </cell>
          <cell r="E137" t="str">
            <v>INSTALACION TUBERÍA ACERO CARBÓN 14 CRU 012</v>
          </cell>
          <cell r="F137">
            <v>2</v>
          </cell>
          <cell r="G137">
            <v>37393</v>
          </cell>
          <cell r="H137">
            <v>37394</v>
          </cell>
          <cell r="I137">
            <v>396</v>
          </cell>
          <cell r="J137">
            <v>2.6392961876832845E-2</v>
          </cell>
          <cell r="K137" t="str">
            <v>Prog.Acum.</v>
          </cell>
        </row>
        <row r="138">
          <cell r="C138" t="str">
            <v>OTUB</v>
          </cell>
          <cell r="J138">
            <v>0</v>
          </cell>
          <cell r="K138" t="str">
            <v>Ejec. Acum.</v>
          </cell>
        </row>
        <row r="139">
          <cell r="B139">
            <v>3100</v>
          </cell>
          <cell r="C139" t="str">
            <v>OTUB</v>
          </cell>
          <cell r="D139" t="str">
            <v>TUAC</v>
          </cell>
          <cell r="E139" t="str">
            <v>INSTALACION TUBERÍA ACERO CARBÓN 14 CRU 013/014</v>
          </cell>
          <cell r="F139">
            <v>4</v>
          </cell>
          <cell r="G139">
            <v>37395</v>
          </cell>
          <cell r="H139">
            <v>37398</v>
          </cell>
          <cell r="I139">
            <v>396</v>
          </cell>
          <cell r="J139">
            <v>2.6392961876832845E-2</v>
          </cell>
          <cell r="K139" t="str">
            <v>Prog.Acum.</v>
          </cell>
        </row>
        <row r="140">
          <cell r="C140" t="str">
            <v>OTUB</v>
          </cell>
          <cell r="J140">
            <v>0</v>
          </cell>
          <cell r="K140" t="str">
            <v>Ejec. Acum.</v>
          </cell>
        </row>
        <row r="141">
          <cell r="B141">
            <v>3200</v>
          </cell>
          <cell r="C141" t="str">
            <v>OTUB</v>
          </cell>
          <cell r="D141" t="str">
            <v>TUAC</v>
          </cell>
          <cell r="E141" t="str">
            <v>INSTALACION TUBERÍA ACERO CARBÓN 6 CRU 04/05</v>
          </cell>
          <cell r="F141">
            <v>2</v>
          </cell>
          <cell r="G141">
            <v>37395</v>
          </cell>
          <cell r="H141">
            <v>37396</v>
          </cell>
          <cell r="I141">
            <v>990</v>
          </cell>
          <cell r="J141">
            <v>6.5982404692082108E-2</v>
          </cell>
          <cell r="K141" t="str">
            <v>Prog.Acum.</v>
          </cell>
        </row>
        <row r="142">
          <cell r="C142" t="str">
            <v>OTUB</v>
          </cell>
          <cell r="J142">
            <v>0</v>
          </cell>
          <cell r="K142" t="str">
            <v>Ejec. Acum.</v>
          </cell>
        </row>
        <row r="143">
          <cell r="B143">
            <v>3300</v>
          </cell>
          <cell r="C143" t="str">
            <v>OTUB</v>
          </cell>
          <cell r="D143" t="str">
            <v>TUAC</v>
          </cell>
          <cell r="E143" t="str">
            <v>INSTALACION TUBERÍA ACERO CARBÓN 6 CRU 06</v>
          </cell>
          <cell r="F143">
            <v>2</v>
          </cell>
          <cell r="G143">
            <v>37397</v>
          </cell>
          <cell r="H143">
            <v>37398</v>
          </cell>
          <cell r="I143">
            <v>198</v>
          </cell>
          <cell r="J143">
            <v>1.3196480938416423E-2</v>
          </cell>
          <cell r="K143" t="str">
            <v>Prog.Acum.</v>
          </cell>
        </row>
        <row r="144">
          <cell r="C144" t="str">
            <v>OTUB</v>
          </cell>
          <cell r="J144">
            <v>0</v>
          </cell>
          <cell r="K144" t="str">
            <v>Ejec. Acum.</v>
          </cell>
        </row>
        <row r="145">
          <cell r="B145">
            <v>3400</v>
          </cell>
          <cell r="C145" t="str">
            <v>OTUB</v>
          </cell>
          <cell r="D145" t="str">
            <v>TUAC</v>
          </cell>
          <cell r="E145" t="str">
            <v>INSTALACION TUBERÍA ACERO CARBÓN 6 CRU 07</v>
          </cell>
          <cell r="F145">
            <v>3</v>
          </cell>
          <cell r="G145">
            <v>37411</v>
          </cell>
          <cell r="H145">
            <v>37413</v>
          </cell>
          <cell r="I145">
            <v>594</v>
          </cell>
          <cell r="J145">
            <v>3.9589442815249266E-2</v>
          </cell>
          <cell r="K145" t="str">
            <v>Prog.Acum.</v>
          </cell>
        </row>
        <row r="146">
          <cell r="C146" t="str">
            <v>OTUB</v>
          </cell>
          <cell r="J146">
            <v>0</v>
          </cell>
          <cell r="K146" t="str">
            <v>Ejec. Acum.</v>
          </cell>
        </row>
        <row r="147">
          <cell r="B147">
            <v>3500</v>
          </cell>
          <cell r="C147" t="str">
            <v>OTUB</v>
          </cell>
          <cell r="D147" t="str">
            <v>TUAC</v>
          </cell>
          <cell r="E147" t="str">
            <v>INSTALACION TUBERÍA ACERO CARBÓN 6 CRU 08</v>
          </cell>
          <cell r="F147">
            <v>4</v>
          </cell>
          <cell r="G147">
            <v>37414</v>
          </cell>
          <cell r="H147">
            <v>37417</v>
          </cell>
          <cell r="I147">
            <v>396</v>
          </cell>
          <cell r="J147">
            <v>2.6392961876832845E-2</v>
          </cell>
          <cell r="K147" t="str">
            <v>Prog.Acum.</v>
          </cell>
        </row>
        <row r="148">
          <cell r="C148" t="str">
            <v>OTUB</v>
          </cell>
          <cell r="J148">
            <v>0</v>
          </cell>
          <cell r="K148" t="str">
            <v>Ejec. Acum.</v>
          </cell>
        </row>
        <row r="149">
          <cell r="B149">
            <v>3600</v>
          </cell>
          <cell r="C149" t="str">
            <v>OTUB</v>
          </cell>
          <cell r="D149" t="str">
            <v>TUAC</v>
          </cell>
          <cell r="E149" t="str">
            <v>INSTALACION TUBERÍA ACERO CARBÓN 6 CRU 09/10</v>
          </cell>
          <cell r="F149">
            <v>6</v>
          </cell>
          <cell r="G149">
            <v>37418</v>
          </cell>
          <cell r="H149">
            <v>37423</v>
          </cell>
          <cell r="I149">
            <v>594</v>
          </cell>
          <cell r="J149">
            <v>3.9589442815249266E-2</v>
          </cell>
          <cell r="K149" t="str">
            <v>Prog.Acum.</v>
          </cell>
        </row>
        <row r="150">
          <cell r="C150" t="str">
            <v>OTUB</v>
          </cell>
          <cell r="J150">
            <v>0</v>
          </cell>
          <cell r="K150" t="str">
            <v>Ejec. Acum.</v>
          </cell>
        </row>
        <row r="151">
          <cell r="B151">
            <v>3700</v>
          </cell>
          <cell r="C151" t="str">
            <v>OTUB</v>
          </cell>
          <cell r="D151" t="str">
            <v>TUAC</v>
          </cell>
          <cell r="E151" t="str">
            <v>INSTALACION TUBERÍA ACERO CARBÓN 6 CRU 11</v>
          </cell>
          <cell r="F151">
            <v>2</v>
          </cell>
          <cell r="G151">
            <v>37424</v>
          </cell>
          <cell r="H151">
            <v>37425</v>
          </cell>
          <cell r="I151">
            <v>198</v>
          </cell>
          <cell r="J151">
            <v>1.3196480938416423E-2</v>
          </cell>
          <cell r="K151" t="str">
            <v>Prog.Acum.</v>
          </cell>
        </row>
        <row r="152">
          <cell r="C152" t="str">
            <v>OTUB</v>
          </cell>
          <cell r="J152">
            <v>0</v>
          </cell>
          <cell r="K152" t="str">
            <v>Ejec. Acum.</v>
          </cell>
        </row>
        <row r="153">
          <cell r="B153">
            <v>7000</v>
          </cell>
          <cell r="C153" t="str">
            <v>OTUB</v>
          </cell>
          <cell r="D153" t="str">
            <v>TUAC</v>
          </cell>
          <cell r="E153" t="str">
            <v>MONTAJE VÁLVULA DE PRESIÓN Y VACIO</v>
          </cell>
          <cell r="F153">
            <v>1</v>
          </cell>
          <cell r="G153">
            <v>37426</v>
          </cell>
          <cell r="H153">
            <v>37426</v>
          </cell>
          <cell r="I153">
            <v>45</v>
          </cell>
          <cell r="J153">
            <v>2.9992002132764595E-3</v>
          </cell>
          <cell r="K153" t="str">
            <v>Prog.Acum.</v>
          </cell>
        </row>
        <row r="154">
          <cell r="C154" t="str">
            <v>OTUB</v>
          </cell>
          <cell r="J154">
            <v>0</v>
          </cell>
          <cell r="K154" t="str">
            <v>Ejec. Acum.</v>
          </cell>
        </row>
        <row r="155">
          <cell r="B155">
            <v>7100</v>
          </cell>
          <cell r="C155" t="str">
            <v>OTUB</v>
          </cell>
          <cell r="D155" t="str">
            <v>TUAC</v>
          </cell>
          <cell r="E155" t="str">
            <v>MONTAJE VÁLVULA DE CONTROL</v>
          </cell>
          <cell r="F155">
            <v>1</v>
          </cell>
          <cell r="G155">
            <v>37427</v>
          </cell>
          <cell r="H155">
            <v>37427</v>
          </cell>
          <cell r="I155">
            <v>45</v>
          </cell>
          <cell r="J155">
            <v>2.9992002132764595E-3</v>
          </cell>
          <cell r="K155" t="str">
            <v>Prog.Acum.</v>
          </cell>
        </row>
        <row r="156">
          <cell r="C156" t="str">
            <v>OTUB</v>
          </cell>
          <cell r="J156">
            <v>0</v>
          </cell>
          <cell r="K156" t="str">
            <v>Ejec. Acum.</v>
          </cell>
        </row>
        <row r="157">
          <cell r="B157">
            <v>7200</v>
          </cell>
          <cell r="C157" t="str">
            <v>OTUB</v>
          </cell>
          <cell r="D157" t="str">
            <v>TUAC</v>
          </cell>
          <cell r="E157" t="str">
            <v>MONTAJE  VÁLVULA DE COMPUERTA 14</v>
          </cell>
          <cell r="F157">
            <v>2</v>
          </cell>
          <cell r="G157">
            <v>37400</v>
          </cell>
          <cell r="H157">
            <v>37401</v>
          </cell>
          <cell r="I157">
            <v>90</v>
          </cell>
          <cell r="J157">
            <v>5.9984004265529189E-3</v>
          </cell>
          <cell r="K157" t="str">
            <v>Prog.Acum.</v>
          </cell>
        </row>
        <row r="158">
          <cell r="C158" t="str">
            <v>OTUB</v>
          </cell>
          <cell r="J158">
            <v>0</v>
          </cell>
          <cell r="K158" t="str">
            <v>Ejec. Acum.</v>
          </cell>
        </row>
        <row r="159">
          <cell r="B159">
            <v>7300</v>
          </cell>
          <cell r="C159" t="str">
            <v>OTUB</v>
          </cell>
          <cell r="D159" t="str">
            <v>TUAC</v>
          </cell>
          <cell r="E159" t="str">
            <v>MONTAJE VÁLVULA DE COMPUERTA 6</v>
          </cell>
          <cell r="F159">
            <v>1</v>
          </cell>
          <cell r="G159">
            <v>37402</v>
          </cell>
          <cell r="H159">
            <v>37402</v>
          </cell>
          <cell r="I159">
            <v>45</v>
          </cell>
          <cell r="J159">
            <v>2.9992002132764595E-3</v>
          </cell>
          <cell r="K159" t="str">
            <v>Prog.Acum.</v>
          </cell>
        </row>
        <row r="160">
          <cell r="C160" t="str">
            <v>OTUB</v>
          </cell>
          <cell r="J160">
            <v>0</v>
          </cell>
          <cell r="K160" t="str">
            <v>Ejec. Acum.</v>
          </cell>
        </row>
        <row r="161">
          <cell r="B161">
            <v>7400</v>
          </cell>
          <cell r="C161" t="str">
            <v>OTUB</v>
          </cell>
          <cell r="D161" t="str">
            <v>TUAC</v>
          </cell>
          <cell r="E161" t="str">
            <v>MONTAJE VÁLVULA DE BOLA 12</v>
          </cell>
          <cell r="F161">
            <v>1</v>
          </cell>
          <cell r="G161">
            <v>37426</v>
          </cell>
          <cell r="H161">
            <v>37426</v>
          </cell>
          <cell r="I161">
            <v>45</v>
          </cell>
          <cell r="J161">
            <v>2.9992002132764595E-3</v>
          </cell>
          <cell r="K161" t="str">
            <v>Prog.Acum.</v>
          </cell>
        </row>
        <row r="162">
          <cell r="C162" t="str">
            <v>OTUB</v>
          </cell>
          <cell r="J162">
            <v>0</v>
          </cell>
          <cell r="K162" t="str">
            <v>Ejec. Acum.</v>
          </cell>
        </row>
        <row r="163">
          <cell r="B163">
            <v>7500</v>
          </cell>
          <cell r="C163" t="str">
            <v>OTUB</v>
          </cell>
          <cell r="D163" t="str">
            <v>TUAC</v>
          </cell>
          <cell r="E163" t="str">
            <v>MONTAJE VÁLVULA DE BOLA 6</v>
          </cell>
          <cell r="F163">
            <v>2</v>
          </cell>
          <cell r="G163">
            <v>37427</v>
          </cell>
          <cell r="H163">
            <v>37428</v>
          </cell>
          <cell r="I163">
            <v>90</v>
          </cell>
          <cell r="J163">
            <v>5.9984004265529189E-3</v>
          </cell>
          <cell r="K163" t="str">
            <v>Prog.Acum.</v>
          </cell>
        </row>
        <row r="164">
          <cell r="C164" t="str">
            <v>OTUB</v>
          </cell>
          <cell r="J164">
            <v>0</v>
          </cell>
          <cell r="K164" t="str">
            <v>Ejec. Acum.</v>
          </cell>
        </row>
        <row r="165">
          <cell r="B165">
            <v>7600</v>
          </cell>
          <cell r="C165" t="str">
            <v>OTUB</v>
          </cell>
          <cell r="D165" t="str">
            <v>TUAC</v>
          </cell>
          <cell r="E165" t="str">
            <v>MONTAJE VÁLVULA DE GLOBO 6</v>
          </cell>
          <cell r="F165">
            <v>1</v>
          </cell>
          <cell r="G165">
            <v>37436</v>
          </cell>
          <cell r="H165">
            <v>37436</v>
          </cell>
          <cell r="I165">
            <v>45</v>
          </cell>
          <cell r="J165">
            <v>2.9992002132764595E-3</v>
          </cell>
          <cell r="K165" t="str">
            <v>Prog.Acum.</v>
          </cell>
        </row>
        <row r="166">
          <cell r="C166" t="str">
            <v>OTUB</v>
          </cell>
          <cell r="J166">
            <v>0</v>
          </cell>
          <cell r="K166" t="str">
            <v>Ejec. Acum.</v>
          </cell>
        </row>
        <row r="167">
          <cell r="B167">
            <v>7700</v>
          </cell>
          <cell r="C167" t="str">
            <v>OTUB</v>
          </cell>
          <cell r="D167" t="str">
            <v>TUAC</v>
          </cell>
          <cell r="E167" t="str">
            <v>MONTAJE VÁLVULA DE CHEQUE 6</v>
          </cell>
          <cell r="F167">
            <v>1</v>
          </cell>
          <cell r="G167">
            <v>37437</v>
          </cell>
          <cell r="H167">
            <v>37437</v>
          </cell>
          <cell r="I167">
            <v>45</v>
          </cell>
          <cell r="J167">
            <v>2.9992002132764595E-3</v>
          </cell>
          <cell r="K167" t="str">
            <v>Prog.Acum.</v>
          </cell>
        </row>
        <row r="168">
          <cell r="C168" t="str">
            <v>OTUB</v>
          </cell>
          <cell r="J168">
            <v>0</v>
          </cell>
          <cell r="K168" t="str">
            <v>Ejec. Acum.</v>
          </cell>
        </row>
        <row r="169">
          <cell r="E169" t="str">
            <v xml:space="preserve">PRUEBA HIDROSTATICA </v>
          </cell>
          <cell r="I169">
            <v>558</v>
          </cell>
          <cell r="J169">
            <v>3.71900826446281E-2</v>
          </cell>
          <cell r="K169" t="str">
            <v>Prog.Acum.</v>
          </cell>
        </row>
        <row r="170">
          <cell r="J170">
            <v>0</v>
          </cell>
          <cell r="K170" t="str">
            <v>Ejec. Acum.</v>
          </cell>
        </row>
        <row r="171">
          <cell r="B171">
            <v>2200</v>
          </cell>
          <cell r="C171" t="str">
            <v>PHID</v>
          </cell>
          <cell r="E171" t="str">
            <v>PRUEBA HIDROSTÁTICA TUBERÍA 14"</v>
          </cell>
          <cell r="F171">
            <v>5</v>
          </cell>
          <cell r="G171">
            <v>37399</v>
          </cell>
          <cell r="H171">
            <v>37403</v>
          </cell>
          <cell r="I171">
            <v>225</v>
          </cell>
          <cell r="J171">
            <v>1.4996001066382297E-2</v>
          </cell>
          <cell r="K171" t="str">
            <v>Prog.Acum.</v>
          </cell>
        </row>
        <row r="172">
          <cell r="C172" t="str">
            <v>PHID</v>
          </cell>
          <cell r="J172">
            <v>0</v>
          </cell>
          <cell r="K172" t="str">
            <v>Ejec. Acum.</v>
          </cell>
        </row>
        <row r="173">
          <cell r="B173">
            <v>2250</v>
          </cell>
          <cell r="C173" t="str">
            <v>PHID</v>
          </cell>
          <cell r="E173" t="str">
            <v>PRUEBA HIDROSTATICA OTRAS TUBERIAS</v>
          </cell>
          <cell r="F173">
            <v>5</v>
          </cell>
          <cell r="G173">
            <v>37426</v>
          </cell>
          <cell r="H173">
            <v>37432</v>
          </cell>
          <cell r="I173">
            <v>225</v>
          </cell>
          <cell r="J173">
            <v>1.4996001066382297E-2</v>
          </cell>
          <cell r="K173" t="str">
            <v>Prog.Acum.</v>
          </cell>
        </row>
        <row r="174">
          <cell r="C174" t="str">
            <v>PHID</v>
          </cell>
          <cell r="J174">
            <v>0</v>
          </cell>
          <cell r="K174" t="str">
            <v>Ejec. Acum.</v>
          </cell>
        </row>
        <row r="175">
          <cell r="B175">
            <v>2300</v>
          </cell>
          <cell r="C175" t="str">
            <v>PHID</v>
          </cell>
          <cell r="E175" t="str">
            <v>PRUEBA HIDROSTÁTICA TANQUE</v>
          </cell>
          <cell r="F175">
            <v>2</v>
          </cell>
          <cell r="G175">
            <v>37409</v>
          </cell>
          <cell r="H175">
            <v>37410</v>
          </cell>
          <cell r="I175">
            <v>108</v>
          </cell>
          <cell r="J175">
            <v>7.1980805118635029E-3</v>
          </cell>
          <cell r="K175" t="str">
            <v>Prog.Acum.</v>
          </cell>
        </row>
        <row r="176">
          <cell r="C176" t="str">
            <v>PHID</v>
          </cell>
          <cell r="J176">
            <v>0</v>
          </cell>
          <cell r="K176" t="str">
            <v>Ejec. Acum.</v>
          </cell>
        </row>
        <row r="177">
          <cell r="E177" t="str">
            <v>OBRAS DE INSTRUMENTACION</v>
          </cell>
          <cell r="I177">
            <v>216</v>
          </cell>
          <cell r="J177">
            <v>1.4396161023727006E-2</v>
          </cell>
          <cell r="K177" t="str">
            <v>Prog.Acum.</v>
          </cell>
        </row>
        <row r="178">
          <cell r="K178" t="str">
            <v>Ejec. Acum.</v>
          </cell>
        </row>
        <row r="179">
          <cell r="B179">
            <v>4200</v>
          </cell>
          <cell r="C179" t="str">
            <v>OINS</v>
          </cell>
          <cell r="E179" t="str">
            <v>MONTAJE DE MEDIDOR MÁSICO</v>
          </cell>
          <cell r="F179">
            <v>1</v>
          </cell>
          <cell r="G179">
            <v>37397</v>
          </cell>
          <cell r="H179">
            <v>37397</v>
          </cell>
          <cell r="I179">
            <v>27</v>
          </cell>
          <cell r="J179">
            <v>1.7995201279658757E-3</v>
          </cell>
          <cell r="K179" t="str">
            <v>Prog.Acum.</v>
          </cell>
        </row>
        <row r="180">
          <cell r="C180" t="str">
            <v>OINS</v>
          </cell>
          <cell r="K180" t="str">
            <v>Ejec. Acum.</v>
          </cell>
        </row>
        <row r="181">
          <cell r="B181">
            <v>4300</v>
          </cell>
          <cell r="C181" t="str">
            <v>OINS</v>
          </cell>
          <cell r="E181" t="str">
            <v>MONTAJE DE COMPUTADOR DE FLUJO</v>
          </cell>
          <cell r="F181">
            <v>0</v>
          </cell>
          <cell r="G181">
            <v>37378</v>
          </cell>
          <cell r="H181">
            <v>37377</v>
          </cell>
          <cell r="I181">
            <v>0</v>
          </cell>
          <cell r="J181">
            <v>0</v>
          </cell>
          <cell r="K181" t="str">
            <v>Prog.Acum.</v>
          </cell>
        </row>
        <row r="182">
          <cell r="C182" t="str">
            <v>OINS</v>
          </cell>
          <cell r="K182" t="str">
            <v>Ejec. Acum.</v>
          </cell>
        </row>
        <row r="183">
          <cell r="B183">
            <v>4400</v>
          </cell>
          <cell r="C183" t="str">
            <v>OINS</v>
          </cell>
          <cell r="E183" t="str">
            <v>MONTAJE DE ANALIZADOR DE BSW</v>
          </cell>
          <cell r="F183">
            <v>1</v>
          </cell>
          <cell r="G183">
            <v>37418</v>
          </cell>
          <cell r="H183">
            <v>37418</v>
          </cell>
          <cell r="I183">
            <v>27</v>
          </cell>
          <cell r="J183">
            <v>1.7995201279658757E-3</v>
          </cell>
          <cell r="K183" t="str">
            <v>Prog.Acum.</v>
          </cell>
        </row>
        <row r="184">
          <cell r="C184" t="str">
            <v>OINS</v>
          </cell>
          <cell r="K184" t="str">
            <v>Ejec. Acum.</v>
          </cell>
        </row>
        <row r="185">
          <cell r="B185">
            <v>4500</v>
          </cell>
          <cell r="C185" t="str">
            <v>OINS</v>
          </cell>
          <cell r="E185" t="str">
            <v>MONTAJE DE MANÓMETROS</v>
          </cell>
          <cell r="F185">
            <v>1</v>
          </cell>
          <cell r="G185">
            <v>37424</v>
          </cell>
          <cell r="H185">
            <v>37424</v>
          </cell>
          <cell r="I185">
            <v>54</v>
          </cell>
          <cell r="J185">
            <v>3.5990402559317515E-3</v>
          </cell>
          <cell r="K185" t="str">
            <v>Prog.Acum.</v>
          </cell>
        </row>
        <row r="186">
          <cell r="C186" t="str">
            <v>OINS</v>
          </cell>
          <cell r="K186" t="str">
            <v>Ejec. Acum.</v>
          </cell>
        </row>
        <row r="187">
          <cell r="B187">
            <v>4600</v>
          </cell>
          <cell r="C187" t="str">
            <v>OINS</v>
          </cell>
          <cell r="E187" t="str">
            <v>MONTAJE DE INTERRUPTORES Y TRANSMISORES DE NIVEL</v>
          </cell>
          <cell r="F187">
            <v>3</v>
          </cell>
          <cell r="G187">
            <v>37409</v>
          </cell>
          <cell r="H187">
            <v>37411</v>
          </cell>
          <cell r="I187">
            <v>81</v>
          </cell>
          <cell r="J187">
            <v>5.3985603838976274E-3</v>
          </cell>
          <cell r="K187" t="str">
            <v>Prog.Acum.</v>
          </cell>
        </row>
        <row r="188">
          <cell r="C188" t="str">
            <v>OINS</v>
          </cell>
          <cell r="K188" t="str">
            <v>Ejec. Acum.</v>
          </cell>
        </row>
        <row r="189">
          <cell r="B189">
            <v>4700</v>
          </cell>
          <cell r="C189" t="str">
            <v>OINS</v>
          </cell>
          <cell r="E189" t="str">
            <v>MONTAJE DE TRANSMISOR INDICADOR DE PRESIÓN</v>
          </cell>
          <cell r="F189">
            <v>1</v>
          </cell>
          <cell r="G189">
            <v>37409</v>
          </cell>
          <cell r="H189">
            <v>37409</v>
          </cell>
          <cell r="I189">
            <v>27</v>
          </cell>
          <cell r="J189">
            <v>1.7995201279658757E-3</v>
          </cell>
          <cell r="K189" t="str">
            <v>Prog.Acum.</v>
          </cell>
        </row>
        <row r="190">
          <cell r="C190" t="str">
            <v>OINS</v>
          </cell>
          <cell r="K190" t="str">
            <v>Ejec. Acum.</v>
          </cell>
        </row>
        <row r="191">
          <cell r="E191" t="str">
            <v>OBRAS ELECTRICAS</v>
          </cell>
          <cell r="I191">
            <v>1539</v>
          </cell>
          <cell r="J191">
            <v>0.10257264729405492</v>
          </cell>
          <cell r="K191" t="str">
            <v>Prog.Acum.</v>
          </cell>
        </row>
        <row r="192">
          <cell r="K192" t="str">
            <v>Ejec. Acum.</v>
          </cell>
        </row>
        <row r="193">
          <cell r="B193">
            <v>4900</v>
          </cell>
          <cell r="C193" t="str">
            <v>OELE</v>
          </cell>
          <cell r="D193" t="str">
            <v>CCO</v>
          </cell>
          <cell r="E193" t="str">
            <v>TENDIDO DE CABLE DE COBRE AISLADO No 8 AWG</v>
          </cell>
          <cell r="F193">
            <v>2</v>
          </cell>
          <cell r="G193">
            <v>37411</v>
          </cell>
          <cell r="H193">
            <v>37412</v>
          </cell>
          <cell r="I193">
            <v>72</v>
          </cell>
          <cell r="J193">
            <v>4.798720341242335E-3</v>
          </cell>
          <cell r="K193" t="str">
            <v>Prog.Acum.</v>
          </cell>
        </row>
        <row r="194">
          <cell r="C194" t="str">
            <v>OELE</v>
          </cell>
          <cell r="K194" t="str">
            <v>Ejec. Acum.</v>
          </cell>
        </row>
        <row r="195">
          <cell r="B195">
            <v>5000</v>
          </cell>
          <cell r="C195" t="str">
            <v>OELE</v>
          </cell>
          <cell r="D195" t="str">
            <v>CCO</v>
          </cell>
          <cell r="E195" t="str">
            <v>TENDIDO DE CABLE DE COBRE AISLADO 1*2*18 AWG</v>
          </cell>
          <cell r="F195">
            <v>2</v>
          </cell>
          <cell r="G195">
            <v>37409</v>
          </cell>
          <cell r="H195">
            <v>37410</v>
          </cell>
          <cell r="I195">
            <v>72</v>
          </cell>
          <cell r="J195">
            <v>4.798720341242335E-3</v>
          </cell>
          <cell r="K195" t="str">
            <v>Prog.Acum.</v>
          </cell>
        </row>
        <row r="196">
          <cell r="C196" t="str">
            <v>OELE</v>
          </cell>
          <cell r="K196" t="str">
            <v>Ejec. Acum.</v>
          </cell>
        </row>
        <row r="197">
          <cell r="B197">
            <v>5100</v>
          </cell>
          <cell r="C197" t="str">
            <v>OELE</v>
          </cell>
          <cell r="D197" t="str">
            <v>CCO</v>
          </cell>
          <cell r="E197" t="str">
            <v>TENDIDO DE CABLE DE CONTROL APANTAL MULTIPAR</v>
          </cell>
          <cell r="F197">
            <v>1</v>
          </cell>
          <cell r="G197">
            <v>37408</v>
          </cell>
          <cell r="H197">
            <v>37408</v>
          </cell>
          <cell r="I197">
            <v>36</v>
          </cell>
          <cell r="J197">
            <v>2.3993601706211675E-3</v>
          </cell>
          <cell r="K197" t="str">
            <v>Prog.Acum.</v>
          </cell>
        </row>
        <row r="198">
          <cell r="C198" t="str">
            <v>OELE</v>
          </cell>
          <cell r="K198" t="str">
            <v>Ejec. Acum.</v>
          </cell>
        </row>
        <row r="199">
          <cell r="B199">
            <v>5200</v>
          </cell>
          <cell r="C199" t="str">
            <v>OELE</v>
          </cell>
          <cell r="D199" t="str">
            <v>CCO</v>
          </cell>
          <cell r="E199" t="str">
            <v>TENDIDO DE CABLE DE CONTROL APANTAL 8*2*18 AWG</v>
          </cell>
          <cell r="F199">
            <v>1</v>
          </cell>
          <cell r="G199">
            <v>37407</v>
          </cell>
          <cell r="H199">
            <v>37407</v>
          </cell>
          <cell r="I199">
            <v>36</v>
          </cell>
          <cell r="J199">
            <v>2.3993601706211675E-3</v>
          </cell>
          <cell r="K199" t="str">
            <v>Prog.Acum.</v>
          </cell>
        </row>
        <row r="200">
          <cell r="C200" t="str">
            <v>OELE</v>
          </cell>
          <cell r="K200" t="str">
            <v>Ejec. Acum.</v>
          </cell>
        </row>
        <row r="201">
          <cell r="B201">
            <v>5300</v>
          </cell>
          <cell r="C201" t="str">
            <v>OELE</v>
          </cell>
          <cell r="D201" t="str">
            <v>CCO</v>
          </cell>
          <cell r="E201" t="str">
            <v>TENDIDO DE CABLE DE CONTROL APANTAL 1*3*18 AWG</v>
          </cell>
          <cell r="F201">
            <v>2</v>
          </cell>
          <cell r="G201">
            <v>37405</v>
          </cell>
          <cell r="H201">
            <v>37406</v>
          </cell>
          <cell r="I201">
            <v>72</v>
          </cell>
          <cell r="J201">
            <v>4.798720341242335E-3</v>
          </cell>
          <cell r="K201" t="str">
            <v>Prog.Acum.</v>
          </cell>
        </row>
        <row r="202">
          <cell r="C202" t="str">
            <v>OELE</v>
          </cell>
          <cell r="K202" t="str">
            <v>Ejec. Acum.</v>
          </cell>
        </row>
        <row r="203">
          <cell r="B203">
            <v>5400</v>
          </cell>
          <cell r="C203" t="str">
            <v>OELE</v>
          </cell>
          <cell r="D203" t="str">
            <v>CCO</v>
          </cell>
          <cell r="E203" t="str">
            <v>INSTALACION POZO PUESTA A TIERRA</v>
          </cell>
          <cell r="F203">
            <v>1</v>
          </cell>
          <cell r="G203">
            <v>37402</v>
          </cell>
          <cell r="H203">
            <v>37402</v>
          </cell>
          <cell r="I203">
            <v>27</v>
          </cell>
          <cell r="J203">
            <v>1.7995201279658757E-3</v>
          </cell>
          <cell r="K203" t="str">
            <v>Prog.Acum.</v>
          </cell>
        </row>
        <row r="204">
          <cell r="C204" t="str">
            <v>OELE</v>
          </cell>
          <cell r="K204" t="str">
            <v>Ejec. Acum.</v>
          </cell>
        </row>
        <row r="205">
          <cell r="B205">
            <v>4800</v>
          </cell>
          <cell r="C205" t="str">
            <v>OELE</v>
          </cell>
          <cell r="D205" t="str">
            <v>CDC</v>
          </cell>
          <cell r="E205" t="str">
            <v>TENDIDO DE CABLE DESNUDO DE COBRE 4/0 AWG</v>
          </cell>
          <cell r="F205">
            <v>8</v>
          </cell>
          <cell r="G205">
            <v>37394</v>
          </cell>
          <cell r="H205">
            <v>37401</v>
          </cell>
          <cell r="I205">
            <v>216</v>
          </cell>
          <cell r="J205">
            <v>1.4396161023727006E-2</v>
          </cell>
          <cell r="K205" t="str">
            <v>Prog.Acum.</v>
          </cell>
        </row>
        <row r="206">
          <cell r="C206" t="str">
            <v>OELE</v>
          </cell>
          <cell r="K206" t="str">
            <v>Ejec. Acum.</v>
          </cell>
        </row>
        <row r="207">
          <cell r="B207">
            <v>5500</v>
          </cell>
          <cell r="C207" t="str">
            <v>OELE</v>
          </cell>
          <cell r="D207" t="str">
            <v>CHAL</v>
          </cell>
          <cell r="E207" t="str">
            <v>CAJAS DE HALADO</v>
          </cell>
          <cell r="F207">
            <v>8</v>
          </cell>
          <cell r="G207">
            <v>37397</v>
          </cell>
          <cell r="H207">
            <v>37404</v>
          </cell>
          <cell r="I207">
            <v>288</v>
          </cell>
          <cell r="J207">
            <v>1.919488136496934E-2</v>
          </cell>
          <cell r="K207" t="str">
            <v>Prog.Acum.</v>
          </cell>
        </row>
        <row r="208">
          <cell r="C208" t="str">
            <v>OELE</v>
          </cell>
          <cell r="K208" t="str">
            <v>Ejec. Acum.</v>
          </cell>
        </row>
        <row r="209">
          <cell r="B209">
            <v>5600</v>
          </cell>
          <cell r="C209" t="str">
            <v>OELE</v>
          </cell>
          <cell r="D209" t="str">
            <v>TCAG</v>
          </cell>
          <cell r="E209" t="str">
            <v>TUBO CONDUIT DE  3/4</v>
          </cell>
          <cell r="F209">
            <v>10</v>
          </cell>
          <cell r="G209">
            <v>37387</v>
          </cell>
          <cell r="H209">
            <v>37396</v>
          </cell>
          <cell r="I209">
            <v>360</v>
          </cell>
          <cell r="J209">
            <v>2.3993601706211676E-2</v>
          </cell>
          <cell r="K209" t="str">
            <v>Prog.Acum.</v>
          </cell>
        </row>
        <row r="210">
          <cell r="C210" t="str">
            <v>OELE</v>
          </cell>
          <cell r="K210" t="str">
            <v>Ejec. Acum.</v>
          </cell>
        </row>
        <row r="211">
          <cell r="B211">
            <v>5700</v>
          </cell>
          <cell r="C211" t="str">
            <v>OELE</v>
          </cell>
          <cell r="D211" t="str">
            <v>TCAG</v>
          </cell>
          <cell r="E211" t="str">
            <v>TUBO CONDUIT DE 1</v>
          </cell>
          <cell r="F211">
            <v>10</v>
          </cell>
          <cell r="G211">
            <v>37387</v>
          </cell>
          <cell r="H211">
            <v>37396</v>
          </cell>
          <cell r="I211">
            <v>360</v>
          </cell>
          <cell r="J211">
            <v>2.3993601706211676E-2</v>
          </cell>
          <cell r="K211" t="str">
            <v>Prog.Acum.</v>
          </cell>
        </row>
        <row r="212">
          <cell r="C212" t="str">
            <v>OELE</v>
          </cell>
          <cell r="K212" t="str">
            <v>Ejec. Acum.</v>
          </cell>
        </row>
        <row r="213">
          <cell r="E213" t="str">
            <v>ACTIVIDADES FINALES</v>
          </cell>
          <cell r="I213">
            <v>109</v>
          </cell>
          <cell r="J213">
            <v>7.2647294054918685E-3</v>
          </cell>
          <cell r="K213" t="str">
            <v>Prog.Acum.</v>
          </cell>
        </row>
        <row r="214">
          <cell r="K214" t="str">
            <v>Ejec. Acum.</v>
          </cell>
        </row>
        <row r="215">
          <cell r="B215">
            <v>6500</v>
          </cell>
          <cell r="C215" t="str">
            <v>AFIN</v>
          </cell>
          <cell r="D215" t="str">
            <v>DOCF</v>
          </cell>
          <cell r="E215" t="str">
            <v>PLANOS ASBUILT</v>
          </cell>
          <cell r="F215">
            <v>2</v>
          </cell>
          <cell r="G215">
            <v>37452</v>
          </cell>
          <cell r="H215">
            <v>37453</v>
          </cell>
          <cell r="I215">
            <v>72</v>
          </cell>
          <cell r="J215">
            <v>4.798720341242335E-3</v>
          </cell>
          <cell r="K215" t="str">
            <v>Prog.Acum.</v>
          </cell>
        </row>
        <row r="216">
          <cell r="C216" t="str">
            <v>AFIN</v>
          </cell>
          <cell r="K216" t="str">
            <v>Ejec. Acum.</v>
          </cell>
        </row>
        <row r="217">
          <cell r="B217">
            <v>6600</v>
          </cell>
          <cell r="C217" t="str">
            <v>AFIN</v>
          </cell>
          <cell r="D217" t="str">
            <v>DOCF</v>
          </cell>
          <cell r="E217" t="str">
            <v>MANUAL DE OPERACIONES</v>
          </cell>
          <cell r="F217">
            <v>2</v>
          </cell>
          <cell r="G217">
            <v>37452</v>
          </cell>
          <cell r="H217">
            <v>37453</v>
          </cell>
          <cell r="I217">
            <v>36</v>
          </cell>
          <cell r="J217">
            <v>2.3993601706211675E-3</v>
          </cell>
          <cell r="K217" t="str">
            <v>Prog.Acum.</v>
          </cell>
        </row>
        <row r="218">
          <cell r="C218" t="str">
            <v>AFIN</v>
          </cell>
          <cell r="K218" t="str">
            <v>Ejec. Acum.</v>
          </cell>
        </row>
        <row r="219">
          <cell r="B219">
            <v>6700</v>
          </cell>
          <cell r="C219" t="str">
            <v>AFIN</v>
          </cell>
          <cell r="D219" t="str">
            <v>DOCF</v>
          </cell>
          <cell r="E219" t="str">
            <v>LIBROS MECANICOS</v>
          </cell>
          <cell r="F219">
            <v>2</v>
          </cell>
          <cell r="G219">
            <v>37454</v>
          </cell>
          <cell r="H219">
            <v>37455</v>
          </cell>
          <cell r="I219">
            <v>36</v>
          </cell>
          <cell r="J219">
            <v>2.3993601706211675E-3</v>
          </cell>
          <cell r="K219" t="str">
            <v>Prog.Acum.</v>
          </cell>
        </row>
        <row r="220">
          <cell r="C220" t="str">
            <v>AFIN</v>
          </cell>
          <cell r="K220" t="str">
            <v>Ejec. Acum.</v>
          </cell>
        </row>
        <row r="221">
          <cell r="B221">
            <v>6800</v>
          </cell>
          <cell r="C221" t="str">
            <v>AFIN</v>
          </cell>
          <cell r="E221" t="str">
            <v>TERMINACION MECANICA</v>
          </cell>
          <cell r="F221">
            <v>2</v>
          </cell>
          <cell r="G221">
            <v>37446</v>
          </cell>
          <cell r="H221">
            <v>37447</v>
          </cell>
          <cell r="I221">
            <v>36</v>
          </cell>
          <cell r="J221">
            <v>2.3993601706211675E-3</v>
          </cell>
          <cell r="K221" t="str">
            <v>Prog.Acum.</v>
          </cell>
        </row>
        <row r="222">
          <cell r="C222" t="str">
            <v>AFIN</v>
          </cell>
          <cell r="K222" t="str">
            <v>Ejec. Acum.</v>
          </cell>
        </row>
        <row r="223">
          <cell r="B223">
            <v>6810</v>
          </cell>
          <cell r="C223" t="str">
            <v>AFIN</v>
          </cell>
          <cell r="E223" t="str">
            <v>TERMINACION CONTRATO</v>
          </cell>
          <cell r="F223">
            <v>0</v>
          </cell>
          <cell r="H223">
            <v>37455</v>
          </cell>
          <cell r="I223">
            <v>1</v>
          </cell>
          <cell r="J223">
            <v>6.6648893628365767E-5</v>
          </cell>
          <cell r="K223" t="str">
            <v>Prog.Acum.</v>
          </cell>
        </row>
        <row r="224">
          <cell r="C224" t="str">
            <v>AFIN</v>
          </cell>
          <cell r="K224" t="str">
            <v>Ejec. Acum.</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S-REV1"/>
      <sheetName val="PROY_ORIGINAL"/>
      <sheetName val="PU (2)"/>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TORTA EST"/>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Paral. 1"/>
      <sheetName val="Paral. 2"/>
      <sheetName val="Paral. 3"/>
      <sheetName val="Paral.4"/>
      <sheetName val="AMOBLAMINETO"/>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sap"/>
      <sheetName val="P2"/>
      <sheetName val="P1"/>
      <sheetName val="31-05-18"/>
      <sheetName val="F-7857-308"/>
      <sheetName val="Equipo Menor"/>
      <sheetName val="ALQUILADO F-7857-308 "/>
      <sheetName val="Real Para tarifas"/>
      <sheetName val="ó&gt;"/>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EMPRESAS"/>
      <sheetName val="Skid Lifting Lug"/>
      <sheetName val="Datos_CO"/>
      <sheetName val="CABLE CONTROL"/>
      <sheetName val="CCONC"/>
      <sheetName val="ACTA PROVEEDORES"/>
      <sheetName val="ACTA INICIO"/>
      <sheetName val="ACTA PARCIAL"/>
      <sheetName val="ACTA TERMINACION"/>
      <sheetName val="PSM Monthly"/>
      <sheetName val="BQMPALOC"/>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AJUSTESACTA1PROVI"/>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6"/>
      <sheetName val="Indicadores_Y_Listas24"/>
      <sheetName val="MYE_OBRA6"/>
      <sheetName val="Causa_Posible"/>
      <sheetName val="TARIFAS_MATERIALES6"/>
      <sheetName val="TARIFAS_EQUIPOS_6"/>
      <sheetName val="TARIFA_SALARIOS6"/>
      <sheetName val="Base_de_Datos"/>
      <sheetName val="Lista_ICCU"/>
      <sheetName val="Elementos_Involucrados"/>
      <sheetName val="CRA_MODI"/>
      <sheetName val="MDC-1_COLOCACION_6"/>
      <sheetName val="D-20_COLOCACION_6"/>
      <sheetName val="TRANSPORTE_MEZCLA_ASFALTICA6"/>
      <sheetName val="EXT_microagomerado6"/>
      <sheetName val="Grafico_Avance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Paral__1"/>
      <sheetName val="Paral__2"/>
      <sheetName val="Paral__3"/>
      <sheetName val="Paral_4"/>
      <sheetName val="BASE_DE_DATOS_DE_PRECIOS6"/>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Equipo_Menor"/>
      <sheetName val="ALQUILADO_F-7857-308_"/>
      <sheetName val="Real_Para_tarifas"/>
      <sheetName val="MATERIALES_Y_RECURSOS"/>
      <sheetName val="CORTE_DE_OBRA_N°_1"/>
      <sheetName val="memoria_1"/>
      <sheetName val="Avan_Var"/>
      <sheetName val="Avan_UF1"/>
      <sheetName val="Avan_UF2"/>
      <sheetName val="Avan_UF3"/>
      <sheetName val="Avan_UF4_"/>
      <sheetName val="Plan_de_Obras"/>
      <sheetName val="Hoja_2"/>
      <sheetName val="PRESUPUESTOS-REV1_xls"/>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7"/>
      <sheetName val="Indicadores_Y_Listas25"/>
      <sheetName val="MYE_OBRA7"/>
      <sheetName val="Causa_Posible1"/>
      <sheetName val="TARIFAS_MATERIALES7"/>
      <sheetName val="TARIFAS_EQUIPOS_7"/>
      <sheetName val="TARIFA_SALARIOS7"/>
      <sheetName val="Base_de_Datos1"/>
      <sheetName val="Lista_ICCU1"/>
      <sheetName val="Elementos_Involucrados1"/>
      <sheetName val="CRA_MODI1"/>
      <sheetName val="MDC-1_COLOCACION_7"/>
      <sheetName val="D-20_COLOCACION_7"/>
      <sheetName val="TRANSPORTE_MEZCLA_ASFALTICA7"/>
      <sheetName val="EXT_microagomerado7"/>
      <sheetName val="Grafico_Avance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atrimonio_neto_personal1"/>
      <sheetName val="Paral__11"/>
      <sheetName val="Paral__21"/>
      <sheetName val="Paral__31"/>
      <sheetName val="Paral_41"/>
      <sheetName val="BASE_DE_DATOS_DE_PRECIOS7"/>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Equipo_Menor1"/>
      <sheetName val="ALQUILADO_F-7857-308_1"/>
      <sheetName val="Real_Para_tarifas1"/>
      <sheetName val="MATERIALES_Y_RECURSOS1"/>
      <sheetName val="CORTE_DE_OBRA_N°_11"/>
      <sheetName val="memoria_11"/>
      <sheetName val="Avan_Var1"/>
      <sheetName val="Avan_UF11"/>
      <sheetName val="Avan_UF21"/>
      <sheetName val="Avan_UF31"/>
      <sheetName val="Avan_UF4_1"/>
      <sheetName val="Plan_de_Obras1"/>
      <sheetName val="Hoja_21"/>
      <sheetName val="PRESUPUESTOS-REV1_xls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Causa_Posible2"/>
      <sheetName val="TARIFAS_MATERIALES8"/>
      <sheetName val="TARIFAS_EQUIPOS_8"/>
      <sheetName val="TARIFA_SALARIOS8"/>
      <sheetName val="Base_de_Datos2"/>
      <sheetName val="Lista_ICCU2"/>
      <sheetName val="Elementos_Involucrados2"/>
      <sheetName val="CRA_MODI2"/>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atrimonio_neto_personal2"/>
      <sheetName val="Paral__12"/>
      <sheetName val="Paral__22"/>
      <sheetName val="Paral__32"/>
      <sheetName val="Paral_42"/>
      <sheetName val="BASE_DE_DATOS_DE_PRECIOS8"/>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Equipo_Menor2"/>
      <sheetName val="ALQUILADO_F-7857-308_2"/>
      <sheetName val="Real_Para_tarifas2"/>
      <sheetName val="Avan_Var2"/>
      <sheetName val="Avan_UF12"/>
      <sheetName val="Avan_UF22"/>
      <sheetName val="Avan_UF32"/>
      <sheetName val="Avan_UF4_2"/>
      <sheetName val="Plan_de_Obras2"/>
      <sheetName val="Hoja_22"/>
      <sheetName val="MATERIALES_Y_RECURSOS2"/>
      <sheetName val="CORTE_DE_OBRA_N°_12"/>
      <sheetName val="memoria_12"/>
      <sheetName val="PRESUPUESTOS-REV1_xls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Causa_Posible3"/>
      <sheetName val="TARIFAS_MATERIALES9"/>
      <sheetName val="TARIFAS_EQUIPOS_9"/>
      <sheetName val="TARIFA_SALARIOS9"/>
      <sheetName val="Base_de_Datos3"/>
      <sheetName val="Lista_ICCU3"/>
      <sheetName val="Elementos_Involucrados3"/>
      <sheetName val="CRA_MODI3"/>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Patrimonio_neto_personal3"/>
      <sheetName val="Paral__13"/>
      <sheetName val="Paral__23"/>
      <sheetName val="Paral__33"/>
      <sheetName val="Paral_43"/>
      <sheetName val="BASE_DE_DATOS_DE_PRECIOS9"/>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Equipo_Menor3"/>
      <sheetName val="ALQUILADO_F-7857-308_3"/>
      <sheetName val="Real_Para_tarifas3"/>
      <sheetName val="Avan_Var3"/>
      <sheetName val="Avan_UF13"/>
      <sheetName val="Avan_UF23"/>
      <sheetName val="Avan_UF33"/>
      <sheetName val="Avan_UF4_3"/>
      <sheetName val="Plan_de_Obras3"/>
      <sheetName val="Hoja_23"/>
      <sheetName val="MATERIALES_Y_RECURSOS3"/>
      <sheetName val="CORTE_DE_OBRA_N°_13"/>
      <sheetName val="memoria_13"/>
      <sheetName val="PRESUPUESTOS-REV1_xls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RELACION DE PRECIOS"/>
      <sheetName val="ACTA 5"/>
      <sheetName val="MODIF. 2"/>
      <sheetName val="MODIF. 3"/>
      <sheetName val="cant"/>
      <sheetName val="par mar19"/>
      <sheetName val="par"/>
      <sheetName val="ó&gt;_x0000__x0001__x0000__x0000__"/>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resum96"/>
      <sheetName val="RESUMEN S.T.I.M.S.T "/>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DUB-823"/>
      <sheetName val="GPI 526"/>
      <sheetName val="SKJ452"/>
      <sheetName val="ITA878"/>
      <sheetName val="AEA-944"/>
      <sheetName val="XXJ617"/>
      <sheetName val="SNG_855"/>
      <sheetName val="VEA 374"/>
      <sheetName val="HFB024"/>
      <sheetName val="PAJ825"/>
      <sheetName val="Item"/>
      <sheetName val="HER"/>
      <sheetName val="MAT"/>
      <sheetName val="PER"/>
      <sheetName val="Mensilizzato"/>
      <sheetName val="Equipo_Menor4"/>
      <sheetName val="ALQUILADO_F-7857-308_4"/>
      <sheetName val="Real_Para_tarifas4"/>
      <sheetName val="Patrimonio_neto_personal4"/>
      <sheetName val="Paral__14"/>
      <sheetName val="Paral__24"/>
      <sheetName val="Paral__34"/>
      <sheetName val="Paral_44"/>
      <sheetName val="Lista_ICCU4"/>
      <sheetName val="PRESUPUESTOS-REV1_xls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CANT OBRA"/>
      <sheetName val="strsumm0"/>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Base de datos cuadrillas"/>
      <sheetName val="AIU"/>
      <sheetName val="Constantes Generales"/>
      <sheetName val="Prestaciones Sociales"/>
      <sheetName val="M.OBRA"/>
      <sheetName val="ZF"/>
      <sheetName val="HE-BA"/>
      <sheetName val="for2-consor"/>
      <sheetName val="[PRESUPUESTOS-R_x0000_耽1._x0000__x0000_㙊辎簎䣼ꦱ_xdb30_疏揤S"/>
      <sheetName val="PR 1"/>
      <sheetName val="MC SF GAVIONES"/>
      <sheetName val="Dominios"/>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efreshError="1"/>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efreshError="1"/>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efreshError="1"/>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efreshError="1"/>
      <sheetData sheetId="2809" refreshError="1"/>
      <sheetData sheetId="2810">
        <row r="2">
          <cell r="A2">
            <v>0</v>
          </cell>
        </row>
      </sheetData>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efreshError="1"/>
      <sheetData sheetId="2832" refreshError="1"/>
      <sheetData sheetId="2833">
        <row r="2">
          <cell r="A2">
            <v>0</v>
          </cell>
        </row>
      </sheetData>
      <sheetData sheetId="2834">
        <row r="2">
          <cell r="A2">
            <v>0</v>
          </cell>
        </row>
      </sheetData>
      <sheetData sheetId="2835" refreshError="1"/>
      <sheetData sheetId="2836" refreshError="1"/>
      <sheetData sheetId="2837">
        <row r="2">
          <cell r="A2">
            <v>0</v>
          </cell>
        </row>
      </sheetData>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efreshError="1"/>
      <sheetData sheetId="2856" refreshError="1"/>
      <sheetData sheetId="2857" refreshError="1"/>
      <sheetData sheetId="2858" refreshError="1"/>
      <sheetData sheetId="2859" refreshError="1"/>
      <sheetData sheetId="2860">
        <row r="2">
          <cell r="A2">
            <v>0</v>
          </cell>
        </row>
      </sheetData>
      <sheetData sheetId="2861">
        <row r="2">
          <cell r="A2">
            <v>0</v>
          </cell>
        </row>
      </sheetData>
      <sheetData sheetId="2862" refreshError="1"/>
      <sheetData sheetId="2863" refreshError="1"/>
      <sheetData sheetId="2864" refreshError="1"/>
      <sheetData sheetId="2865" refreshError="1"/>
      <sheetData sheetId="2866" refreshError="1"/>
      <sheetData sheetId="2867">
        <row r="2">
          <cell r="A2">
            <v>0</v>
          </cell>
        </row>
      </sheetData>
      <sheetData sheetId="2868">
        <row r="2">
          <cell r="A2">
            <v>0</v>
          </cell>
        </row>
      </sheetData>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ow r="2">
          <cell r="A2">
            <v>0</v>
          </cell>
        </row>
      </sheetData>
      <sheetData sheetId="2878">
        <row r="2">
          <cell r="A2">
            <v>0</v>
          </cell>
        </row>
      </sheetData>
      <sheetData sheetId="2879" refreshError="1"/>
      <sheetData sheetId="2880">
        <row r="2">
          <cell r="A2">
            <v>0</v>
          </cell>
        </row>
      </sheetData>
      <sheetData sheetId="2881">
        <row r="2">
          <cell r="A2">
            <v>0</v>
          </cell>
        </row>
      </sheetData>
      <sheetData sheetId="2882">
        <row r="2">
          <cell r="A2">
            <v>0</v>
          </cell>
        </row>
      </sheetData>
      <sheetData sheetId="2883">
        <row r="2">
          <cell r="A2" t="str">
            <v>“CONSTRUCCIÓN DE OBRAS CIVILES, ELÉCTRICAS, MECÁNICAS E INSTRUMENTACIÓN REQUERIDAS POR ECOPETROL Y SU GRUPO EMPRESARIAL PARA LA VIGENCIA 2017-2020 CON OPCIÓN DE DOS AÑOS”</v>
          </cell>
        </row>
      </sheetData>
      <sheetData sheetId="2884">
        <row r="2">
          <cell r="A2" t="str">
            <v>“CONSTRUCCIÓN DE OBRAS CIVILES, ELÉCTRICAS, MECÁNICAS E INSTRUMENTACIÓN REQUERIDAS POR ECOPETROL Y SU GRUPO EMPRESARIAL PARA LA VIGENCIA 2017-2020 CON OPCIÓN DE DOS AÑOS”</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efreshError="1"/>
      <sheetData sheetId="2892" refreshError="1"/>
      <sheetData sheetId="2893" refreshError="1"/>
      <sheetData sheetId="2894" refreshError="1"/>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efreshError="1"/>
      <sheetData sheetId="2904">
        <row r="2">
          <cell r="A2">
            <v>0</v>
          </cell>
        </row>
      </sheetData>
      <sheetData sheetId="2905">
        <row r="2">
          <cell r="A2">
            <v>0</v>
          </cell>
        </row>
      </sheetData>
      <sheetData sheetId="2906">
        <row r="2">
          <cell r="A2">
            <v>0</v>
          </cell>
        </row>
      </sheetData>
      <sheetData sheetId="2907">
        <row r="2">
          <cell r="A2" t="str">
            <v>“CONSTRUCCIÓN DE OBRAS CIVILES, ELÉCTRICAS, MECÁNICAS E INSTRUMENTACIÓN REQUERIDAS POR ECOPETROL Y SU GRUPO EMPRESARIAL PARA LA VIGENCIA 2017-2020 CON OPCIÓN DE DOS AÑOS”</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efreshError="1"/>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efreshError="1"/>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sheetData sheetId="3371"/>
      <sheetData sheetId="3372"/>
      <sheetData sheetId="3373">
        <row r="2">
          <cell r="A2">
            <v>0</v>
          </cell>
        </row>
      </sheetData>
      <sheetData sheetId="3374"/>
      <sheetData sheetId="3375"/>
      <sheetData sheetId="3376"/>
      <sheetData sheetId="3377"/>
      <sheetData sheetId="3378"/>
      <sheetData sheetId="3379"/>
      <sheetData sheetId="3380"/>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sheetData sheetId="4111"/>
      <sheetData sheetId="4112"/>
      <sheetData sheetId="4113">
        <row r="2">
          <cell r="A2">
            <v>0</v>
          </cell>
        </row>
      </sheetData>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2">
          <cell r="A2">
            <v>0</v>
          </cell>
        </row>
      </sheetData>
      <sheetData sheetId="4143"/>
      <sheetData sheetId="4144"/>
      <sheetData sheetId="4145"/>
      <sheetData sheetId="4146"/>
      <sheetData sheetId="4147">
        <row r="2">
          <cell r="A2">
            <v>0</v>
          </cell>
        </row>
      </sheetData>
      <sheetData sheetId="4148"/>
      <sheetData sheetId="4149">
        <row r="2">
          <cell r="A2">
            <v>0</v>
          </cell>
        </row>
      </sheetData>
      <sheetData sheetId="4150"/>
      <sheetData sheetId="4151"/>
      <sheetData sheetId="4152"/>
      <sheetData sheetId="4153"/>
      <sheetData sheetId="4154"/>
      <sheetData sheetId="4155"/>
      <sheetData sheetId="4156"/>
      <sheetData sheetId="4157"/>
      <sheetData sheetId="4158"/>
      <sheetData sheetId="4159">
        <row r="2">
          <cell r="A2">
            <v>0</v>
          </cell>
        </row>
      </sheetData>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row r="2">
          <cell r="A2">
            <v>0</v>
          </cell>
        </row>
      </sheetData>
      <sheetData sheetId="4180"/>
      <sheetData sheetId="4181"/>
      <sheetData sheetId="4182"/>
      <sheetData sheetId="4183">
        <row r="2">
          <cell r="A2">
            <v>0</v>
          </cell>
        </row>
      </sheetData>
      <sheetData sheetId="4184">
        <row r="2">
          <cell r="A2">
            <v>0</v>
          </cell>
        </row>
      </sheetData>
      <sheetData sheetId="4185"/>
      <sheetData sheetId="4186"/>
      <sheetData sheetId="4187"/>
      <sheetData sheetId="4188">
        <row r="2">
          <cell r="A2">
            <v>0</v>
          </cell>
        </row>
      </sheetData>
      <sheetData sheetId="4189">
        <row r="2">
          <cell r="A2">
            <v>0</v>
          </cell>
        </row>
      </sheetData>
      <sheetData sheetId="4190"/>
      <sheetData sheetId="4191"/>
      <sheetData sheetId="4192"/>
      <sheetData sheetId="4193">
        <row r="2">
          <cell r="A2">
            <v>0</v>
          </cell>
        </row>
      </sheetData>
      <sheetData sheetId="4194">
        <row r="2">
          <cell r="A2">
            <v>0</v>
          </cell>
        </row>
      </sheetData>
      <sheetData sheetId="4195"/>
      <sheetData sheetId="4196">
        <row r="2">
          <cell r="A2">
            <v>0</v>
          </cell>
        </row>
      </sheetData>
      <sheetData sheetId="4197"/>
      <sheetData sheetId="4198"/>
      <sheetData sheetId="4199"/>
      <sheetData sheetId="4200">
        <row r="2">
          <cell r="A2">
            <v>0</v>
          </cell>
        </row>
      </sheetData>
      <sheetData sheetId="4201">
        <row r="2">
          <cell r="A2">
            <v>0</v>
          </cell>
        </row>
      </sheetData>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row r="2">
          <cell r="A2">
            <v>0</v>
          </cell>
        </row>
      </sheetData>
      <sheetData sheetId="4219">
        <row r="2">
          <cell r="A2">
            <v>0</v>
          </cell>
        </row>
      </sheetData>
      <sheetData sheetId="4220"/>
      <sheetData sheetId="4221"/>
      <sheetData sheetId="4222"/>
      <sheetData sheetId="4223">
        <row r="2">
          <cell r="A2">
            <v>0</v>
          </cell>
        </row>
      </sheetData>
      <sheetData sheetId="4224">
        <row r="2">
          <cell r="A2">
            <v>0</v>
          </cell>
        </row>
      </sheetData>
      <sheetData sheetId="4225"/>
      <sheetData sheetId="4226"/>
      <sheetData sheetId="4227"/>
      <sheetData sheetId="4228">
        <row r="2">
          <cell r="A2">
            <v>0</v>
          </cell>
        </row>
      </sheetData>
      <sheetData sheetId="4229">
        <row r="2">
          <cell r="A2">
            <v>0</v>
          </cell>
        </row>
      </sheetData>
      <sheetData sheetId="4230"/>
      <sheetData sheetId="4231"/>
      <sheetData sheetId="4232"/>
      <sheetData sheetId="4233">
        <row r="2">
          <cell r="A2">
            <v>0</v>
          </cell>
        </row>
      </sheetData>
      <sheetData sheetId="4234">
        <row r="2">
          <cell r="A2">
            <v>0</v>
          </cell>
        </row>
      </sheetData>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row r="2">
          <cell r="A2">
            <v>0</v>
          </cell>
        </row>
      </sheetData>
      <sheetData sheetId="4272"/>
      <sheetData sheetId="4273"/>
      <sheetData sheetId="4274"/>
      <sheetData sheetId="4275"/>
      <sheetData sheetId="4276"/>
      <sheetData sheetId="4277"/>
      <sheetData sheetId="4278"/>
      <sheetData sheetId="4279">
        <row r="2">
          <cell r="A2">
            <v>0</v>
          </cell>
        </row>
      </sheetData>
      <sheetData sheetId="4280"/>
      <sheetData sheetId="4281">
        <row r="2">
          <cell r="A2">
            <v>0</v>
          </cell>
        </row>
      </sheetData>
      <sheetData sheetId="4282"/>
      <sheetData sheetId="4283"/>
      <sheetData sheetId="4284"/>
      <sheetData sheetId="4285"/>
      <sheetData sheetId="4286"/>
      <sheetData sheetId="4287"/>
      <sheetData sheetId="4288"/>
      <sheetData sheetId="4289">
        <row r="2">
          <cell r="A2">
            <v>0</v>
          </cell>
        </row>
      </sheetData>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sheetData sheetId="4323"/>
      <sheetData sheetId="4324"/>
      <sheetData sheetId="4325">
        <row r="2">
          <cell r="A2">
            <v>0</v>
          </cell>
        </row>
      </sheetData>
      <sheetData sheetId="4326"/>
      <sheetData sheetId="4327">
        <row r="2">
          <cell r="A2">
            <v>0</v>
          </cell>
        </row>
      </sheetData>
      <sheetData sheetId="4328"/>
      <sheetData sheetId="4329"/>
      <sheetData sheetId="4330"/>
      <sheetData sheetId="4331"/>
      <sheetData sheetId="4332">
        <row r="2">
          <cell r="A2">
            <v>0</v>
          </cell>
        </row>
      </sheetData>
      <sheetData sheetId="4333">
        <row r="2">
          <cell r="A2">
            <v>0</v>
          </cell>
        </row>
      </sheetData>
      <sheetData sheetId="4334">
        <row r="2">
          <cell r="A2">
            <v>0</v>
          </cell>
        </row>
      </sheetData>
      <sheetData sheetId="4335">
        <row r="2">
          <cell r="A2">
            <v>0</v>
          </cell>
        </row>
      </sheetData>
      <sheetData sheetId="4336"/>
      <sheetData sheetId="4337">
        <row r="2">
          <cell r="A2">
            <v>0</v>
          </cell>
        </row>
      </sheetData>
      <sheetData sheetId="4338"/>
      <sheetData sheetId="4339"/>
      <sheetData sheetId="4340"/>
      <sheetData sheetId="4341"/>
      <sheetData sheetId="4342"/>
      <sheetData sheetId="4343"/>
      <sheetData sheetId="4344">
        <row r="2">
          <cell r="A2">
            <v>0</v>
          </cell>
        </row>
      </sheetData>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row r="2">
          <cell r="A2">
            <v>0</v>
          </cell>
        </row>
      </sheetData>
      <sheetData sheetId="4365"/>
      <sheetData sheetId="4366"/>
      <sheetData sheetId="4367"/>
      <sheetData sheetId="4368">
        <row r="2">
          <cell r="A2">
            <v>0</v>
          </cell>
        </row>
      </sheetData>
      <sheetData sheetId="4369">
        <row r="2">
          <cell r="A2">
            <v>0</v>
          </cell>
        </row>
      </sheetData>
      <sheetData sheetId="4370"/>
      <sheetData sheetId="4371">
        <row r="2">
          <cell r="A2">
            <v>0</v>
          </cell>
        </row>
      </sheetData>
      <sheetData sheetId="4372"/>
      <sheetData sheetId="4373">
        <row r="2">
          <cell r="A2">
            <v>0</v>
          </cell>
        </row>
      </sheetData>
      <sheetData sheetId="4374">
        <row r="2">
          <cell r="A2">
            <v>0</v>
          </cell>
        </row>
      </sheetData>
      <sheetData sheetId="4375"/>
      <sheetData sheetId="4376"/>
      <sheetData sheetId="4377">
        <row r="2">
          <cell r="A2">
            <v>0</v>
          </cell>
        </row>
      </sheetData>
      <sheetData sheetId="4378">
        <row r="2">
          <cell r="A2">
            <v>0</v>
          </cell>
        </row>
      </sheetData>
      <sheetData sheetId="4379">
        <row r="2">
          <cell r="A2">
            <v>0</v>
          </cell>
        </row>
      </sheetData>
      <sheetData sheetId="4380"/>
      <sheetData sheetId="4381">
        <row r="2">
          <cell r="A2">
            <v>0</v>
          </cell>
        </row>
      </sheetData>
      <sheetData sheetId="4382"/>
      <sheetData sheetId="4383">
        <row r="2">
          <cell r="A2">
            <v>0</v>
          </cell>
        </row>
      </sheetData>
      <sheetData sheetId="4384"/>
      <sheetData sheetId="4385"/>
      <sheetData sheetId="4386"/>
      <sheetData sheetId="4387"/>
      <sheetData sheetId="4388"/>
      <sheetData sheetId="4389">
        <row r="2">
          <cell r="A2">
            <v>0</v>
          </cell>
        </row>
      </sheetData>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row r="2">
          <cell r="A2">
            <v>0</v>
          </cell>
        </row>
      </sheetData>
      <sheetData sheetId="4409"/>
      <sheetData sheetId="4410"/>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sheetData sheetId="4497"/>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sheetData sheetId="4519">
        <row r="2">
          <cell r="A2">
            <v>0</v>
          </cell>
        </row>
      </sheetData>
      <sheetData sheetId="4520">
        <row r="2">
          <cell r="A2">
            <v>0</v>
          </cell>
        </row>
      </sheetData>
      <sheetData sheetId="4521"/>
      <sheetData sheetId="4522">
        <row r="2">
          <cell r="A2">
            <v>0</v>
          </cell>
        </row>
      </sheetData>
      <sheetData sheetId="4523"/>
      <sheetData sheetId="4524"/>
      <sheetData sheetId="4525"/>
      <sheetData sheetId="4526"/>
      <sheetData sheetId="4527"/>
      <sheetData sheetId="4528"/>
      <sheetData sheetId="4529">
        <row r="2">
          <cell r="A2">
            <v>0</v>
          </cell>
        </row>
      </sheetData>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row r="2">
          <cell r="A2">
            <v>0</v>
          </cell>
        </row>
      </sheetData>
      <sheetData sheetId="4550"/>
      <sheetData sheetId="4551"/>
      <sheetData sheetId="4552"/>
      <sheetData sheetId="4553"/>
      <sheetData sheetId="4554">
        <row r="2">
          <cell r="A2">
            <v>0</v>
          </cell>
        </row>
      </sheetData>
      <sheetData sheetId="4555"/>
      <sheetData sheetId="4556">
        <row r="2">
          <cell r="A2">
            <v>0</v>
          </cell>
        </row>
      </sheetData>
      <sheetData sheetId="4557"/>
      <sheetData sheetId="4558">
        <row r="2">
          <cell r="A2">
            <v>0</v>
          </cell>
        </row>
      </sheetData>
      <sheetData sheetId="4559">
        <row r="2">
          <cell r="A2">
            <v>0</v>
          </cell>
        </row>
      </sheetData>
      <sheetData sheetId="4560"/>
      <sheetData sheetId="4561"/>
      <sheetData sheetId="4562">
        <row r="2">
          <cell r="A2">
            <v>0</v>
          </cell>
        </row>
      </sheetData>
      <sheetData sheetId="4563"/>
      <sheetData sheetId="4564">
        <row r="2">
          <cell r="A2">
            <v>0</v>
          </cell>
        </row>
      </sheetData>
      <sheetData sheetId="4565"/>
      <sheetData sheetId="4566">
        <row r="2">
          <cell r="A2">
            <v>0</v>
          </cell>
        </row>
      </sheetData>
      <sheetData sheetId="4567"/>
      <sheetData sheetId="4568">
        <row r="2">
          <cell r="A2">
            <v>0</v>
          </cell>
        </row>
      </sheetData>
      <sheetData sheetId="4569"/>
      <sheetData sheetId="4570"/>
      <sheetData sheetId="4571">
        <row r="2">
          <cell r="A2">
            <v>0</v>
          </cell>
        </row>
      </sheetData>
      <sheetData sheetId="4572"/>
      <sheetData sheetId="4573">
        <row r="2">
          <cell r="A2">
            <v>0</v>
          </cell>
        </row>
      </sheetData>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row r="2">
          <cell r="A2">
            <v>0</v>
          </cell>
        </row>
      </sheetData>
      <sheetData sheetId="4590"/>
      <sheetData sheetId="4591"/>
      <sheetData sheetId="4592"/>
      <sheetData sheetId="4593"/>
      <sheetData sheetId="4594">
        <row r="2">
          <cell r="A2">
            <v>0</v>
          </cell>
        </row>
      </sheetData>
      <sheetData sheetId="4595"/>
      <sheetData sheetId="4596"/>
      <sheetData sheetId="4597"/>
      <sheetData sheetId="4598"/>
      <sheetData sheetId="4599">
        <row r="2">
          <cell r="A2">
            <v>0</v>
          </cell>
        </row>
      </sheetData>
      <sheetData sheetId="4600"/>
      <sheetData sheetId="4601"/>
      <sheetData sheetId="4602">
        <row r="2">
          <cell r="A2">
            <v>0</v>
          </cell>
        </row>
      </sheetData>
      <sheetData sheetId="4603"/>
      <sheetData sheetId="4604">
        <row r="2">
          <cell r="A2">
            <v>0</v>
          </cell>
        </row>
      </sheetData>
      <sheetData sheetId="4605"/>
      <sheetData sheetId="4606"/>
      <sheetData sheetId="4607"/>
      <sheetData sheetId="4608"/>
      <sheetData sheetId="4609"/>
      <sheetData sheetId="4610"/>
      <sheetData sheetId="4611"/>
      <sheetData sheetId="4612">
        <row r="2">
          <cell r="A2">
            <v>0</v>
          </cell>
        </row>
      </sheetData>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row r="2">
          <cell r="A2">
            <v>0</v>
          </cell>
        </row>
      </sheetData>
      <sheetData sheetId="4642"/>
      <sheetData sheetId="4643"/>
      <sheetData sheetId="4644"/>
      <sheetData sheetId="4645"/>
      <sheetData sheetId="4646"/>
      <sheetData sheetId="4647"/>
      <sheetData sheetId="4648">
        <row r="2">
          <cell r="A2">
            <v>0</v>
          </cell>
        </row>
      </sheetData>
      <sheetData sheetId="4649">
        <row r="2">
          <cell r="A2">
            <v>0</v>
          </cell>
        </row>
      </sheetData>
      <sheetData sheetId="4650"/>
      <sheetData sheetId="4651">
        <row r="2">
          <cell r="A2">
            <v>0</v>
          </cell>
        </row>
      </sheetData>
      <sheetData sheetId="4652"/>
      <sheetData sheetId="4653"/>
      <sheetData sheetId="4654"/>
      <sheetData sheetId="4655"/>
      <sheetData sheetId="4656"/>
      <sheetData sheetId="4657"/>
      <sheetData sheetId="4658">
        <row r="2">
          <cell r="A2">
            <v>0</v>
          </cell>
        </row>
      </sheetData>
      <sheetData sheetId="4659">
        <row r="2">
          <cell r="A2">
            <v>0</v>
          </cell>
        </row>
      </sheetData>
      <sheetData sheetId="4660"/>
      <sheetData sheetId="4661"/>
      <sheetData sheetId="4662"/>
      <sheetData sheetId="4663"/>
      <sheetData sheetId="4664"/>
      <sheetData sheetId="4665"/>
      <sheetData sheetId="4666"/>
      <sheetData sheetId="4667"/>
      <sheetData sheetId="4668">
        <row r="2">
          <cell r="A2">
            <v>0</v>
          </cell>
        </row>
      </sheetData>
      <sheetData sheetId="4669"/>
      <sheetData sheetId="4670"/>
      <sheetData sheetId="4671"/>
      <sheetData sheetId="4672"/>
      <sheetData sheetId="4673"/>
      <sheetData sheetId="4674"/>
      <sheetData sheetId="4675"/>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sheetData sheetId="5036"/>
      <sheetData sheetId="5037"/>
      <sheetData sheetId="5038">
        <row r="2">
          <cell r="A2">
            <v>0</v>
          </cell>
        </row>
      </sheetData>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row r="2">
          <cell r="A2">
            <v>0</v>
          </cell>
        </row>
      </sheetData>
      <sheetData sheetId="5066"/>
      <sheetData sheetId="5067">
        <row r="2">
          <cell r="A2">
            <v>0</v>
          </cell>
        </row>
      </sheetData>
      <sheetData sheetId="5068"/>
      <sheetData sheetId="5069"/>
      <sheetData sheetId="5070"/>
      <sheetData sheetId="5071"/>
      <sheetData sheetId="5072"/>
      <sheetData sheetId="5073"/>
      <sheetData sheetId="5074">
        <row r="2">
          <cell r="A2">
            <v>0</v>
          </cell>
        </row>
      </sheetData>
      <sheetData sheetId="5075">
        <row r="2">
          <cell r="A2">
            <v>0</v>
          </cell>
        </row>
      </sheetData>
      <sheetData sheetId="5076"/>
      <sheetData sheetId="5077">
        <row r="2">
          <cell r="A2">
            <v>0</v>
          </cell>
        </row>
      </sheetData>
      <sheetData sheetId="5078"/>
      <sheetData sheetId="5079"/>
      <sheetData sheetId="5080"/>
      <sheetData sheetId="5081"/>
      <sheetData sheetId="5082"/>
      <sheetData sheetId="5083"/>
      <sheetData sheetId="5084">
        <row r="2">
          <cell r="A2">
            <v>0</v>
          </cell>
        </row>
      </sheetData>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row r="2">
          <cell r="A2">
            <v>0</v>
          </cell>
        </row>
      </sheetData>
      <sheetData sheetId="5114"/>
      <sheetData sheetId="5115"/>
      <sheetData sheetId="5116"/>
      <sheetData sheetId="5117">
        <row r="2">
          <cell r="A2">
            <v>0</v>
          </cell>
        </row>
      </sheetData>
      <sheetData sheetId="5118"/>
      <sheetData sheetId="5119"/>
      <sheetData sheetId="5120">
        <row r="2">
          <cell r="A2">
            <v>0</v>
          </cell>
        </row>
      </sheetData>
      <sheetData sheetId="5121">
        <row r="2">
          <cell r="A2">
            <v>0</v>
          </cell>
        </row>
      </sheetData>
      <sheetData sheetId="5122"/>
      <sheetData sheetId="5123">
        <row r="2">
          <cell r="A2">
            <v>0</v>
          </cell>
        </row>
      </sheetData>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row r="2">
          <cell r="A2">
            <v>0</v>
          </cell>
        </row>
      </sheetData>
      <sheetData sheetId="5155"/>
      <sheetData sheetId="5156"/>
      <sheetData sheetId="5157">
        <row r="2">
          <cell r="A2">
            <v>0</v>
          </cell>
        </row>
      </sheetData>
      <sheetData sheetId="5158"/>
      <sheetData sheetId="5159"/>
      <sheetData sheetId="5160"/>
      <sheetData sheetId="5161"/>
      <sheetData sheetId="5162"/>
      <sheetData sheetId="5163"/>
      <sheetData sheetId="5164"/>
      <sheetData sheetId="5165"/>
      <sheetData sheetId="5166"/>
      <sheetData sheetId="5167">
        <row r="2">
          <cell r="A2">
            <v>0</v>
          </cell>
        </row>
      </sheetData>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row r="2">
          <cell r="A2">
            <v>0</v>
          </cell>
        </row>
      </sheetData>
      <sheetData sheetId="5197"/>
      <sheetData sheetId="5198"/>
      <sheetData sheetId="5199"/>
      <sheetData sheetId="5200"/>
      <sheetData sheetId="5201"/>
      <sheetData sheetId="5202"/>
      <sheetData sheetId="5203">
        <row r="2">
          <cell r="A2">
            <v>0</v>
          </cell>
        </row>
      </sheetData>
      <sheetData sheetId="5204">
        <row r="2">
          <cell r="A2">
            <v>0</v>
          </cell>
        </row>
      </sheetData>
      <sheetData sheetId="5205"/>
      <sheetData sheetId="5206">
        <row r="2">
          <cell r="A2">
            <v>0</v>
          </cell>
        </row>
      </sheetData>
      <sheetData sheetId="5207"/>
      <sheetData sheetId="5208"/>
      <sheetData sheetId="5209"/>
      <sheetData sheetId="5210"/>
      <sheetData sheetId="5211"/>
      <sheetData sheetId="5212"/>
      <sheetData sheetId="5213">
        <row r="2">
          <cell r="A2">
            <v>0</v>
          </cell>
        </row>
      </sheetData>
      <sheetData sheetId="5214">
        <row r="2">
          <cell r="A2">
            <v>0</v>
          </cell>
        </row>
      </sheetData>
      <sheetData sheetId="5215"/>
      <sheetData sheetId="5216"/>
      <sheetData sheetId="5217"/>
      <sheetData sheetId="5218"/>
      <sheetData sheetId="5219"/>
      <sheetData sheetId="5220"/>
      <sheetData sheetId="5221"/>
      <sheetData sheetId="5222"/>
      <sheetData sheetId="5223">
        <row r="2">
          <cell r="A2">
            <v>0</v>
          </cell>
        </row>
      </sheetData>
      <sheetData sheetId="5224"/>
      <sheetData sheetId="5225"/>
      <sheetData sheetId="5226"/>
      <sheetData sheetId="5227"/>
      <sheetData sheetId="5228"/>
      <sheetData sheetId="5229"/>
      <sheetData sheetId="5230"/>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efreshError="1"/>
      <sheetData sheetId="5492">
        <row r="2">
          <cell r="A2">
            <v>0</v>
          </cell>
        </row>
      </sheetData>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sheetData sheetId="5505">
        <row r="2">
          <cell r="B2" t="str">
            <v>Patrimonio
neto
personal</v>
          </cell>
        </row>
      </sheetData>
      <sheetData sheetId="5506"/>
      <sheetData sheetId="5507"/>
      <sheetData sheetId="5508">
        <row r="2">
          <cell r="A2" t="str">
            <v>“CONSTRUCCIÓN DE OBRAS CIVILES, ELÉCTRICAS, MECÁNICAS E INSTRUMENTACIÓN REQUERIDAS POR ECOPETROL Y SU GRUPO EMPRESARIAL PARA LA VIGENCIA 2017-2020 CON OPCIÓN DE DOS AÑOS”</v>
          </cell>
        </row>
      </sheetData>
      <sheetData sheetId="5509">
        <row r="2">
          <cell r="A2" t="str">
            <v>“CONSTRUCCIÓN DE OBRAS CIVILES, ELÉCTRICAS, MECÁNICAS E INSTRUMENTACIÓN REQUERIDAS POR ECOPETROL Y SU GRUPO EMPRESARIAL PARA LA VIGENCIA 2017-2020 CON OPCIÓN DE DOS AÑOS”</v>
          </cell>
        </row>
      </sheetData>
      <sheetData sheetId="5510">
        <row r="5">
          <cell r="A5">
            <v>0</v>
          </cell>
        </row>
      </sheetData>
      <sheetData sheetId="5511">
        <row r="2">
          <cell r="A2">
            <v>0</v>
          </cell>
        </row>
      </sheetData>
      <sheetData sheetId="5512"/>
      <sheetData sheetId="5513"/>
      <sheetData sheetId="5514"/>
      <sheetData sheetId="5515"/>
      <sheetData sheetId="5516">
        <row r="2">
          <cell r="B2">
            <v>0</v>
          </cell>
        </row>
      </sheetData>
      <sheetData sheetId="5517"/>
      <sheetData sheetId="5518" refreshError="1"/>
      <sheetData sheetId="5519" refreshError="1"/>
      <sheetData sheetId="5520"/>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efreshError="1"/>
      <sheetData sheetId="5572" refreshError="1"/>
      <sheetData sheetId="5573" refreshError="1"/>
      <sheetData sheetId="5574">
        <row r="2">
          <cell r="A2">
            <v>0</v>
          </cell>
        </row>
      </sheetData>
      <sheetData sheetId="5575">
        <row r="2">
          <cell r="A2">
            <v>0</v>
          </cell>
        </row>
      </sheetData>
      <sheetData sheetId="5576">
        <row r="2">
          <cell r="A2">
            <v>0</v>
          </cell>
        </row>
      </sheetData>
      <sheetData sheetId="5577">
        <row r="2">
          <cell r="A2">
            <v>0</v>
          </cell>
        </row>
      </sheetData>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ow r="2">
          <cell r="A2">
            <v>0</v>
          </cell>
        </row>
      </sheetData>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row r="2">
          <cell r="A2">
            <v>0</v>
          </cell>
        </row>
      </sheetData>
      <sheetData sheetId="5717"/>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ow r="2">
          <cell r="A2">
            <v>0</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row r="2">
          <cell r="A2">
            <v>0</v>
          </cell>
        </row>
      </sheetData>
      <sheetData sheetId="5833"/>
      <sheetData sheetId="5834"/>
      <sheetData sheetId="5835"/>
      <sheetData sheetId="5836"/>
      <sheetData sheetId="5837">
        <row r="2">
          <cell r="A2">
            <v>0</v>
          </cell>
        </row>
      </sheetData>
      <sheetData sheetId="5838">
        <row r="2">
          <cell r="A2">
            <v>0</v>
          </cell>
        </row>
      </sheetData>
      <sheetData sheetId="5839">
        <row r="2">
          <cell r="A2">
            <v>0</v>
          </cell>
        </row>
      </sheetData>
      <sheetData sheetId="5840">
        <row r="2">
          <cell r="A2">
            <v>0</v>
          </cell>
        </row>
      </sheetData>
      <sheetData sheetId="5841">
        <row r="2">
          <cell r="A2" t="str">
            <v>“CONSTRUCCIÓN DE OBRAS CIVILES, ELÉCTRICAS, MECÁNICAS E INSTRUMENTACIÓN REQUERIDAS POR ECOPETROL Y SU GRUPO EMPRESARIAL PARA LA VIGENCIA 2017-2020 CON OPCIÓN DE DOS AÑOS”</v>
          </cell>
        </row>
      </sheetData>
      <sheetData sheetId="5842">
        <row r="2">
          <cell r="A2" t="str">
            <v>“CONSTRUCCIÓN DE OBRAS CIVILES, ELÉCTRICAS, MECÁNICAS E INSTRUMENTACIÓN REQUERIDAS POR ECOPETROL Y SU GRUPO EMPRESARIAL PARA LA VIGENCIA 2017-2020 CON OPCIÓN DE DOS AÑOS”</v>
          </cell>
        </row>
      </sheetData>
      <sheetData sheetId="5843">
        <row r="2">
          <cell r="A2">
            <v>0</v>
          </cell>
        </row>
      </sheetData>
      <sheetData sheetId="5844">
        <row r="2">
          <cell r="A2">
            <v>0</v>
          </cell>
        </row>
      </sheetData>
      <sheetData sheetId="5845">
        <row r="2">
          <cell r="A2">
            <v>0</v>
          </cell>
        </row>
      </sheetData>
      <sheetData sheetId="5846">
        <row r="2">
          <cell r="A2">
            <v>0</v>
          </cell>
        </row>
      </sheetData>
      <sheetData sheetId="5847">
        <row r="2">
          <cell r="A2">
            <v>0</v>
          </cell>
        </row>
      </sheetData>
      <sheetData sheetId="5848">
        <row r="2">
          <cell r="A2">
            <v>0</v>
          </cell>
        </row>
      </sheetData>
      <sheetData sheetId="5849"/>
      <sheetData sheetId="5850"/>
      <sheetData sheetId="5851">
        <row r="2">
          <cell r="A2">
            <v>0</v>
          </cell>
        </row>
      </sheetData>
      <sheetData sheetId="5852"/>
      <sheetData sheetId="5853">
        <row r="2">
          <cell r="B2">
            <v>0</v>
          </cell>
        </row>
      </sheetData>
      <sheetData sheetId="5854"/>
      <sheetData sheetId="5855"/>
      <sheetData sheetId="5856">
        <row r="2">
          <cell r="A2" t="str">
            <v>“CONSTRUCCIÓN DE OBRAS CIVILES, ELÉCTRICAS, MECÁNICAS E INSTRUMENTACIÓN REQUERIDAS POR ECOPETROL Y SU GRUPO EMPRESARIAL PARA LA VIGENCIA 2017-2020 CON OPCIÓN DE DOS AÑOS”</v>
          </cell>
        </row>
      </sheetData>
      <sheetData sheetId="5857">
        <row r="2">
          <cell r="A2">
            <v>0</v>
          </cell>
        </row>
      </sheetData>
      <sheetData sheetId="5858">
        <row r="2">
          <cell r="A2">
            <v>0</v>
          </cell>
        </row>
      </sheetData>
      <sheetData sheetId="5859">
        <row r="2">
          <cell r="A2">
            <v>0</v>
          </cell>
        </row>
      </sheetData>
      <sheetData sheetId="5860"/>
      <sheetData sheetId="5861">
        <row r="2">
          <cell r="A2">
            <v>0</v>
          </cell>
        </row>
      </sheetData>
      <sheetData sheetId="5862">
        <row r="2">
          <cell r="A2">
            <v>0</v>
          </cell>
        </row>
      </sheetData>
      <sheetData sheetId="5863">
        <row r="2">
          <cell r="A2">
            <v>0</v>
          </cell>
        </row>
      </sheetData>
      <sheetData sheetId="5864"/>
      <sheetData sheetId="5865"/>
      <sheetData sheetId="5866"/>
      <sheetData sheetId="5867"/>
      <sheetData sheetId="5868"/>
      <sheetData sheetId="5869"/>
      <sheetData sheetId="5870"/>
      <sheetData sheetId="5871"/>
      <sheetData sheetId="5872">
        <row r="2">
          <cell r="B2" t="str">
            <v>Patrimonio
neto
personal</v>
          </cell>
        </row>
      </sheetData>
      <sheetData sheetId="5873"/>
      <sheetData sheetId="5874"/>
      <sheetData sheetId="5875">
        <row r="2">
          <cell r="A2" t="str">
            <v>“CONSTRUCCIÓN DE OBRAS CIVILES, ELÉCTRICAS, MECÁNICAS E INSTRUMENTACIÓN REQUERIDAS POR ECOPETROL Y SU GRUPO EMPRESARIAL PARA LA VIGENCIA 2017-2020 CON OPCIÓN DE DOS AÑOS”</v>
          </cell>
        </row>
      </sheetData>
      <sheetData sheetId="5876">
        <row r="5">
          <cell r="A5">
            <v>0</v>
          </cell>
        </row>
      </sheetData>
      <sheetData sheetId="5877"/>
      <sheetData sheetId="5878">
        <row r="2">
          <cell r="A2">
            <v>0</v>
          </cell>
        </row>
      </sheetData>
      <sheetData sheetId="5879"/>
      <sheetData sheetId="5880"/>
      <sheetData sheetId="5881">
        <row r="2">
          <cell r="B2">
            <v>0</v>
          </cell>
        </row>
      </sheetData>
      <sheetData sheetId="5882"/>
      <sheetData sheetId="5883"/>
      <sheetData sheetId="5884"/>
      <sheetData sheetId="5885"/>
      <sheetData sheetId="5886">
        <row r="2">
          <cell r="A2">
            <v>0</v>
          </cell>
        </row>
      </sheetData>
      <sheetData sheetId="5887"/>
      <sheetData sheetId="5888"/>
      <sheetData sheetId="5889"/>
      <sheetData sheetId="5890"/>
      <sheetData sheetId="5891"/>
      <sheetData sheetId="5892"/>
      <sheetData sheetId="5893"/>
      <sheetData sheetId="5894"/>
      <sheetData sheetId="5895"/>
      <sheetData sheetId="5896">
        <row r="2">
          <cell r="A2">
            <v>0</v>
          </cell>
        </row>
      </sheetData>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row r="2">
          <cell r="A2">
            <v>0</v>
          </cell>
        </row>
      </sheetData>
      <sheetData sheetId="6025"/>
      <sheetData sheetId="6026">
        <row r="2">
          <cell r="A2">
            <v>0</v>
          </cell>
        </row>
      </sheetData>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row r="2">
          <cell r="A2">
            <v>0</v>
          </cell>
        </row>
      </sheetData>
      <sheetData sheetId="6084"/>
      <sheetData sheetId="6085"/>
      <sheetData sheetId="6086"/>
      <sheetData sheetId="6087">
        <row r="2">
          <cell r="B2">
            <v>0</v>
          </cell>
        </row>
      </sheetData>
      <sheetData sheetId="6088"/>
      <sheetData sheetId="6089">
        <row r="2">
          <cell r="B2">
            <v>0</v>
          </cell>
        </row>
      </sheetData>
      <sheetData sheetId="6090">
        <row r="2">
          <cell r="B2">
            <v>0</v>
          </cell>
        </row>
      </sheetData>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row r="2">
          <cell r="A2">
            <v>0</v>
          </cell>
        </row>
      </sheetData>
      <sheetData sheetId="6141"/>
      <sheetData sheetId="6142"/>
      <sheetData sheetId="6143"/>
      <sheetData sheetId="6144"/>
      <sheetData sheetId="6145">
        <row r="2">
          <cell r="A2">
            <v>0</v>
          </cell>
        </row>
      </sheetData>
      <sheetData sheetId="6146">
        <row r="2">
          <cell r="A2">
            <v>0</v>
          </cell>
        </row>
      </sheetData>
      <sheetData sheetId="6147">
        <row r="2">
          <cell r="A2">
            <v>0</v>
          </cell>
        </row>
      </sheetData>
      <sheetData sheetId="6148">
        <row r="2">
          <cell r="A2">
            <v>0</v>
          </cell>
        </row>
      </sheetData>
      <sheetData sheetId="6149">
        <row r="2">
          <cell r="A2" t="str">
            <v>“CONSTRUCCIÓN DE OBRAS CIVILES, ELÉCTRICAS, MECÁNICAS E INSTRUMENTACIÓN REQUERIDAS POR ECOPETROL Y SU GRUPO EMPRESARIAL PARA LA VIGENCIA 2017-2020 CON OPCIÓN DE DOS AÑOS”</v>
          </cell>
        </row>
      </sheetData>
      <sheetData sheetId="6150">
        <row r="2">
          <cell r="A2" t="str">
            <v>“CONSTRUCCIÓN DE OBRAS CIVILES, ELÉCTRICAS, MECÁNICAS E INSTRUMENTACIÓN REQUERIDAS POR ECOPETROL Y SU GRUPO EMPRESARIAL PARA LA VIGENCIA 2017-2020 CON OPCIÓN DE DOS AÑOS”</v>
          </cell>
        </row>
      </sheetData>
      <sheetData sheetId="6151">
        <row r="2">
          <cell r="A2">
            <v>0</v>
          </cell>
        </row>
      </sheetData>
      <sheetData sheetId="6152">
        <row r="2">
          <cell r="A2">
            <v>0</v>
          </cell>
        </row>
      </sheetData>
      <sheetData sheetId="6153">
        <row r="2">
          <cell r="A2">
            <v>0</v>
          </cell>
        </row>
      </sheetData>
      <sheetData sheetId="6154">
        <row r="2">
          <cell r="A2">
            <v>0</v>
          </cell>
        </row>
      </sheetData>
      <sheetData sheetId="6155">
        <row r="2">
          <cell r="A2">
            <v>0</v>
          </cell>
        </row>
      </sheetData>
      <sheetData sheetId="6156">
        <row r="2">
          <cell r="A2">
            <v>0</v>
          </cell>
        </row>
      </sheetData>
      <sheetData sheetId="6157"/>
      <sheetData sheetId="6158">
        <row r="2">
          <cell r="B2">
            <v>0</v>
          </cell>
        </row>
      </sheetData>
      <sheetData sheetId="6159">
        <row r="2">
          <cell r="A2">
            <v>0</v>
          </cell>
        </row>
      </sheetData>
      <sheetData sheetId="6160">
        <row r="2">
          <cell r="B2">
            <v>0</v>
          </cell>
        </row>
      </sheetData>
      <sheetData sheetId="6161">
        <row r="2">
          <cell r="B2">
            <v>0</v>
          </cell>
        </row>
      </sheetData>
      <sheetData sheetId="6162"/>
      <sheetData sheetId="6163"/>
      <sheetData sheetId="6164">
        <row r="2">
          <cell r="A2" t="str">
            <v>“CONSTRUCCIÓN DE OBRAS CIVILES, ELÉCTRICAS, MECÁNICAS E INSTRUMENTACIÓN REQUERIDAS POR ECOPETROL Y SU GRUPO EMPRESARIAL PARA LA VIGENCIA 2017-2020 CON OPCIÓN DE DOS AÑOS”</v>
          </cell>
        </row>
      </sheetData>
      <sheetData sheetId="6165">
        <row r="2">
          <cell r="B2">
            <v>0</v>
          </cell>
        </row>
      </sheetData>
      <sheetData sheetId="6166">
        <row r="2">
          <cell r="B2">
            <v>0</v>
          </cell>
        </row>
      </sheetData>
      <sheetData sheetId="6167">
        <row r="2">
          <cell r="B2">
            <v>0</v>
          </cell>
        </row>
      </sheetData>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row r="2">
          <cell r="B2" t="str">
            <v>Patrimonio
neto
personal</v>
          </cell>
        </row>
      </sheetData>
      <sheetData sheetId="6181"/>
      <sheetData sheetId="6182"/>
      <sheetData sheetId="6183">
        <row r="2">
          <cell r="A2" t="str">
            <v>“CONSTRUCCIÓN DE OBRAS CIVILES, ELÉCTRICAS, MECÁNICAS E INSTRUMENTACIÓN REQUERIDAS POR ECOPETROL Y SU GRUPO EMPRESARIAL PARA LA VIGENCIA 2017-2020 CON OPCIÓN DE DOS AÑOS”</v>
          </cell>
        </row>
      </sheetData>
      <sheetData sheetId="6184">
        <row r="5">
          <cell r="A5">
            <v>0</v>
          </cell>
        </row>
      </sheetData>
      <sheetData sheetId="6185"/>
      <sheetData sheetId="6186">
        <row r="2">
          <cell r="A2">
            <v>0</v>
          </cell>
        </row>
      </sheetData>
      <sheetData sheetId="6187"/>
      <sheetData sheetId="6188"/>
      <sheetData sheetId="6189">
        <row r="2">
          <cell r="B2">
            <v>0</v>
          </cell>
        </row>
      </sheetData>
      <sheetData sheetId="6190"/>
      <sheetData sheetId="6191"/>
      <sheetData sheetId="6192"/>
      <sheetData sheetId="6193"/>
      <sheetData sheetId="6194">
        <row r="2">
          <cell r="A2">
            <v>0</v>
          </cell>
        </row>
      </sheetData>
      <sheetData sheetId="6195"/>
      <sheetData sheetId="6196"/>
      <sheetData sheetId="6197"/>
      <sheetData sheetId="6198"/>
      <sheetData sheetId="6199"/>
      <sheetData sheetId="6200"/>
      <sheetData sheetId="6201"/>
      <sheetData sheetId="6202"/>
      <sheetData sheetId="6203"/>
      <sheetData sheetId="6204">
        <row r="2">
          <cell r="A2">
            <v>0</v>
          </cell>
        </row>
      </sheetData>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row r="2">
          <cell r="A2">
            <v>0</v>
          </cell>
        </row>
      </sheetData>
      <sheetData sheetId="6333"/>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ow r="2">
          <cell r="A2">
            <v>0</v>
          </cell>
        </row>
      </sheetData>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row r="2">
          <cell r="A2">
            <v>0</v>
          </cell>
        </row>
      </sheetData>
      <sheetData sheetId="6551">
        <row r="2">
          <cell r="A2">
            <v>0</v>
          </cell>
        </row>
      </sheetData>
      <sheetData sheetId="6552">
        <row r="2">
          <cell r="A2">
            <v>0</v>
          </cell>
        </row>
      </sheetData>
      <sheetData sheetId="6553">
        <row r="2">
          <cell r="A2">
            <v>0</v>
          </cell>
        </row>
      </sheetData>
      <sheetData sheetId="6554">
        <row r="2">
          <cell r="A2">
            <v>0</v>
          </cell>
        </row>
      </sheetData>
      <sheetData sheetId="6555">
        <row r="2">
          <cell r="A2">
            <v>0</v>
          </cell>
        </row>
      </sheetData>
      <sheetData sheetId="6556">
        <row r="2">
          <cell r="A2">
            <v>0</v>
          </cell>
        </row>
      </sheetData>
      <sheetData sheetId="6557">
        <row r="2">
          <cell r="A2">
            <v>0</v>
          </cell>
        </row>
      </sheetData>
      <sheetData sheetId="6558">
        <row r="2">
          <cell r="A2">
            <v>0</v>
          </cell>
        </row>
      </sheetData>
      <sheetData sheetId="6559">
        <row r="2">
          <cell r="A2">
            <v>0</v>
          </cell>
        </row>
      </sheetData>
      <sheetData sheetId="6560">
        <row r="2">
          <cell r="A2">
            <v>0</v>
          </cell>
        </row>
      </sheetData>
      <sheetData sheetId="6561">
        <row r="2">
          <cell r="A2">
            <v>0</v>
          </cell>
        </row>
      </sheetData>
      <sheetData sheetId="6562">
        <row r="2">
          <cell r="A2">
            <v>0</v>
          </cell>
        </row>
      </sheetData>
      <sheetData sheetId="6563">
        <row r="2">
          <cell r="A2">
            <v>0</v>
          </cell>
        </row>
      </sheetData>
      <sheetData sheetId="6564">
        <row r="2">
          <cell r="A2">
            <v>0</v>
          </cell>
        </row>
      </sheetData>
      <sheetData sheetId="6565">
        <row r="2">
          <cell r="A2">
            <v>0</v>
          </cell>
        </row>
      </sheetData>
      <sheetData sheetId="6566">
        <row r="2">
          <cell r="A2">
            <v>0</v>
          </cell>
        </row>
      </sheetData>
      <sheetData sheetId="6567">
        <row r="2">
          <cell r="A2">
            <v>0</v>
          </cell>
        </row>
      </sheetData>
      <sheetData sheetId="6568">
        <row r="2">
          <cell r="A2">
            <v>0</v>
          </cell>
        </row>
      </sheetData>
      <sheetData sheetId="6569">
        <row r="2">
          <cell r="A2">
            <v>0</v>
          </cell>
        </row>
      </sheetData>
      <sheetData sheetId="6570">
        <row r="2">
          <cell r="A2">
            <v>0</v>
          </cell>
        </row>
      </sheetData>
      <sheetData sheetId="6571">
        <row r="2">
          <cell r="A2">
            <v>0</v>
          </cell>
        </row>
      </sheetData>
      <sheetData sheetId="6572">
        <row r="2">
          <cell r="A2">
            <v>0</v>
          </cell>
        </row>
      </sheetData>
      <sheetData sheetId="6573">
        <row r="2">
          <cell r="A2">
            <v>0</v>
          </cell>
        </row>
      </sheetData>
      <sheetData sheetId="6574">
        <row r="2">
          <cell r="A2">
            <v>0</v>
          </cell>
        </row>
      </sheetData>
      <sheetData sheetId="6575">
        <row r="2">
          <cell r="A2">
            <v>0</v>
          </cell>
        </row>
      </sheetData>
      <sheetData sheetId="6576">
        <row r="2">
          <cell r="A2">
            <v>0</v>
          </cell>
        </row>
      </sheetData>
      <sheetData sheetId="6577">
        <row r="2">
          <cell r="A2">
            <v>0</v>
          </cell>
        </row>
      </sheetData>
      <sheetData sheetId="6578">
        <row r="2">
          <cell r="A2">
            <v>0</v>
          </cell>
        </row>
      </sheetData>
      <sheetData sheetId="6579">
        <row r="2">
          <cell r="A2">
            <v>0</v>
          </cell>
        </row>
      </sheetData>
      <sheetData sheetId="6580">
        <row r="2">
          <cell r="A2">
            <v>0</v>
          </cell>
        </row>
      </sheetData>
      <sheetData sheetId="6581">
        <row r="2">
          <cell r="A2">
            <v>0</v>
          </cell>
        </row>
      </sheetData>
      <sheetData sheetId="6582">
        <row r="2">
          <cell r="A2">
            <v>0</v>
          </cell>
        </row>
      </sheetData>
      <sheetData sheetId="6583">
        <row r="2">
          <cell r="A2">
            <v>0</v>
          </cell>
        </row>
      </sheetData>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row r="2">
          <cell r="A2">
            <v>0</v>
          </cell>
        </row>
      </sheetData>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ow r="2">
          <cell r="A2" t="str">
            <v>FORMULARIO N° 4</v>
          </cell>
        </row>
      </sheetData>
      <sheetData sheetId="6822">
        <row r="2">
          <cell r="A2">
            <v>0</v>
          </cell>
        </row>
      </sheetData>
      <sheetData sheetId="6823">
        <row r="2">
          <cell r="A2">
            <v>0</v>
          </cell>
        </row>
      </sheetData>
      <sheetData sheetId="6824">
        <row r="2">
          <cell r="A2">
            <v>0</v>
          </cell>
        </row>
      </sheetData>
      <sheetData sheetId="6825">
        <row r="2">
          <cell r="B2">
            <v>0</v>
          </cell>
        </row>
      </sheetData>
      <sheetData sheetId="6826">
        <row r="2">
          <cell r="A2">
            <v>0</v>
          </cell>
        </row>
      </sheetData>
      <sheetData sheetId="6827">
        <row r="2">
          <cell r="A2">
            <v>0</v>
          </cell>
        </row>
      </sheetData>
      <sheetData sheetId="6828" refreshError="1"/>
      <sheetData sheetId="6829" refreshError="1"/>
      <sheetData sheetId="6830" refreshError="1"/>
      <sheetData sheetId="683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832"/>
      <sheetData sheetId="6833"/>
      <sheetData sheetId="6834"/>
      <sheetData sheetId="6835"/>
      <sheetData sheetId="6836"/>
      <sheetData sheetId="6837"/>
      <sheetData sheetId="6838"/>
      <sheetData sheetId="6839" refreshError="1"/>
      <sheetData sheetId="6840" refreshError="1"/>
      <sheetData sheetId="6841" refreshError="1"/>
      <sheetData sheetId="6842" refreshError="1"/>
      <sheetData sheetId="6843" refreshError="1"/>
      <sheetData sheetId="6844" refreshError="1"/>
      <sheetData sheetId="6845" refreshError="1"/>
      <sheetData sheetId="6846">
        <row r="2">
          <cell r="A2">
            <v>0</v>
          </cell>
        </row>
      </sheetData>
      <sheetData sheetId="6847">
        <row r="2">
          <cell r="A2">
            <v>0</v>
          </cell>
        </row>
      </sheetData>
      <sheetData sheetId="6848">
        <row r="2">
          <cell r="A2">
            <v>0</v>
          </cell>
        </row>
      </sheetData>
      <sheetData sheetId="6849">
        <row r="2">
          <cell r="A2">
            <v>0</v>
          </cell>
        </row>
      </sheetData>
      <sheetData sheetId="6850">
        <row r="2">
          <cell r="A2">
            <v>0</v>
          </cell>
        </row>
      </sheetData>
      <sheetData sheetId="6851"/>
      <sheetData sheetId="6852"/>
      <sheetData sheetId="6853">
        <row r="2">
          <cell r="A2">
            <v>0</v>
          </cell>
        </row>
      </sheetData>
      <sheetData sheetId="6854">
        <row r="2">
          <cell r="A2">
            <v>0</v>
          </cell>
        </row>
      </sheetData>
      <sheetData sheetId="6855">
        <row r="2">
          <cell r="A2">
            <v>0</v>
          </cell>
        </row>
      </sheetData>
      <sheetData sheetId="6856"/>
      <sheetData sheetId="6857"/>
      <sheetData sheetId="6858"/>
      <sheetData sheetId="6859"/>
      <sheetData sheetId="6860"/>
      <sheetData sheetId="6861"/>
      <sheetData sheetId="6862"/>
      <sheetData sheetId="6863">
        <row r="2">
          <cell r="B2">
            <v>0</v>
          </cell>
        </row>
      </sheetData>
      <sheetData sheetId="6864">
        <row r="2">
          <cell r="B2">
            <v>0</v>
          </cell>
        </row>
      </sheetData>
      <sheetData sheetId="6865">
        <row r="2">
          <cell r="A2">
            <v>0</v>
          </cell>
        </row>
      </sheetData>
      <sheetData sheetId="6866">
        <row r="2">
          <cell r="A2">
            <v>0</v>
          </cell>
        </row>
      </sheetData>
      <sheetData sheetId="6867">
        <row r="2">
          <cell r="A2">
            <v>0</v>
          </cell>
        </row>
      </sheetData>
      <sheetData sheetId="6868">
        <row r="2">
          <cell r="A2">
            <v>0</v>
          </cell>
        </row>
      </sheetData>
      <sheetData sheetId="6869">
        <row r="2">
          <cell r="A2">
            <v>0</v>
          </cell>
        </row>
      </sheetData>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refreshError="1"/>
      <sheetData sheetId="6930" refreshError="1"/>
      <sheetData sheetId="6931" refreshError="1"/>
      <sheetData sheetId="6932" refreshError="1"/>
      <sheetData sheetId="6933" refreshError="1"/>
      <sheetData sheetId="6934" refreshError="1"/>
      <sheetData sheetId="6935">
        <row r="2">
          <cell r="A2">
            <v>0</v>
          </cell>
        </row>
      </sheetData>
      <sheetData sheetId="6936"/>
      <sheetData sheetId="6937"/>
      <sheetData sheetId="6938"/>
      <sheetData sheetId="6939"/>
      <sheetData sheetId="6940"/>
      <sheetData sheetId="6941">
        <row r="2">
          <cell r="A2">
            <v>0</v>
          </cell>
        </row>
      </sheetData>
      <sheetData sheetId="6942"/>
      <sheetData sheetId="6943">
        <row r="2">
          <cell r="A2">
            <v>0</v>
          </cell>
        </row>
      </sheetData>
      <sheetData sheetId="6944"/>
      <sheetData sheetId="6945">
        <row r="2">
          <cell r="A2">
            <v>0</v>
          </cell>
        </row>
      </sheetData>
      <sheetData sheetId="6946">
        <row r="5">
          <cell r="B5">
            <v>0</v>
          </cell>
        </row>
      </sheetData>
      <sheetData sheetId="6947"/>
      <sheetData sheetId="6948">
        <row r="2">
          <cell r="A2">
            <v>0</v>
          </cell>
        </row>
      </sheetData>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sheetData sheetId="6971" refreshError="1"/>
      <sheetData sheetId="6972" refreshError="1"/>
      <sheetData sheetId="6973" refreshError="1"/>
      <sheetData sheetId="697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CONSTR BODEGA"/>
    </sheetNames>
    <sheetDataSet>
      <sheetData sheetId="0" refreshError="1">
        <row r="4">
          <cell r="G4">
            <v>0.1</v>
          </cell>
        </row>
        <row r="5">
          <cell r="G5">
            <v>0.05</v>
          </cell>
        </row>
        <row r="6">
          <cell r="G6">
            <v>0.05</v>
          </cell>
        </row>
        <row r="7">
          <cell r="G7">
            <v>0</v>
          </cell>
        </row>
        <row r="32">
          <cell r="F32" t="str">
            <v>CODIGO</v>
          </cell>
          <cell r="G32" t="str">
            <v>DESCRIPCION</v>
          </cell>
          <cell r="H32" t="str">
            <v>UN</v>
          </cell>
          <cell r="I32" t="str">
            <v>V/r UNITARIO</v>
          </cell>
        </row>
        <row r="33">
          <cell r="F33">
            <v>1</v>
          </cell>
          <cell r="G33" t="str">
            <v>EQUIPO DE TOPOGRAFIA</v>
          </cell>
          <cell r="H33" t="str">
            <v>DIA</v>
          </cell>
          <cell r="I33">
            <v>28600</v>
          </cell>
        </row>
        <row r="34">
          <cell r="F34">
            <v>2</v>
          </cell>
          <cell r="G34" t="str">
            <v>VOLQUETA 5 m³</v>
          </cell>
          <cell r="H34" t="str">
            <v>VJ</v>
          </cell>
          <cell r="I34">
            <v>50000</v>
          </cell>
        </row>
        <row r="35">
          <cell r="F35">
            <v>3</v>
          </cell>
          <cell r="G35" t="str">
            <v>COMPRESOR HIDRAULICO 1 MARTILLO</v>
          </cell>
          <cell r="H35" t="str">
            <v>HR</v>
          </cell>
          <cell r="I35">
            <v>25000</v>
          </cell>
        </row>
        <row r="36">
          <cell r="F36">
            <v>4</v>
          </cell>
          <cell r="G36" t="str">
            <v xml:space="preserve">ANDAMIO TUBULAR </v>
          </cell>
          <cell r="H36" t="str">
            <v>DIA</v>
          </cell>
          <cell r="I36">
            <v>2000</v>
          </cell>
        </row>
        <row r="37">
          <cell r="F37">
            <v>5</v>
          </cell>
          <cell r="G37" t="str">
            <v>MEZCLADORA</v>
          </cell>
          <cell r="H37" t="str">
            <v>DIA</v>
          </cell>
          <cell r="I37">
            <v>50000</v>
          </cell>
        </row>
        <row r="38">
          <cell r="F38">
            <v>6</v>
          </cell>
          <cell r="G38" t="str">
            <v>VIBRADOR</v>
          </cell>
          <cell r="H38" t="str">
            <v>DIA</v>
          </cell>
          <cell r="I38">
            <v>45000</v>
          </cell>
        </row>
        <row r="39">
          <cell r="F39">
            <v>7</v>
          </cell>
          <cell r="G39" t="str">
            <v>FORMALETA</v>
          </cell>
          <cell r="H39" t="str">
            <v>m²</v>
          </cell>
        </row>
        <row r="40">
          <cell r="F40">
            <v>8</v>
          </cell>
          <cell r="G40" t="str">
            <v>CANGURO</v>
          </cell>
          <cell r="H40" t="str">
            <v>DIA</v>
          </cell>
          <cell r="I40">
            <v>50000</v>
          </cell>
        </row>
        <row r="41">
          <cell r="F41">
            <v>9</v>
          </cell>
          <cell r="G41" t="str">
            <v>EQUIPO A GAS</v>
          </cell>
          <cell r="H41" t="str">
            <v>GLB</v>
          </cell>
          <cell r="I41">
            <v>200</v>
          </cell>
        </row>
      </sheetData>
      <sheetData sheetId="1" refreshError="1"/>
      <sheetData sheetId="2" refreshError="1">
        <row r="6">
          <cell r="A6">
            <v>1</v>
          </cell>
          <cell r="B6" t="str">
            <v>CONSTRUCCION BODEGA DE ALMACENAMIENTO</v>
          </cell>
        </row>
        <row r="7">
          <cell r="A7">
            <v>1.1000000000000001</v>
          </cell>
          <cell r="B7" t="str">
            <v>EXCAVACION MANUAL MATERIAL COMUN; INCLUYE RETIRO</v>
          </cell>
          <cell r="C7" t="str">
            <v>m³</v>
          </cell>
        </row>
        <row r="8">
          <cell r="A8">
            <v>1.2</v>
          </cell>
          <cell r="B8" t="str">
            <v>CONSTRUCCION CONCRETO CICLOPEO PARA BASE 60% CONCRETO 2000 PSI Y 40% PEIDRA SECCION 0.3X0.4m</v>
          </cell>
          <cell r="C8" t="str">
            <v>m³</v>
          </cell>
        </row>
        <row r="9">
          <cell r="A9">
            <v>1.3</v>
          </cell>
          <cell r="B9" t="str">
            <v>CONSTRUCCION VIGA SOBRECIMIENTO CONCRETO 3000 PSI SECCION 0.25X0.25m</v>
          </cell>
          <cell r="C9" t="str">
            <v>m³</v>
          </cell>
        </row>
        <row r="10">
          <cell r="A10">
            <v>1.4</v>
          </cell>
          <cell r="B10" t="str">
            <v>CONSTRUCCION VIGA AEREA CONCRETO 3000 PSI SECCION 0.20X0.25m</v>
          </cell>
          <cell r="C10" t="str">
            <v>m³</v>
          </cell>
        </row>
        <row r="11">
          <cell r="A11">
            <v>1.5</v>
          </cell>
          <cell r="B11" t="str">
            <v>CONSTRUCCION COLUMNA CONCRETO 3000 PSI SECCION 0.25X0.25m</v>
          </cell>
          <cell r="C11" t="str">
            <v>m³</v>
          </cell>
        </row>
        <row r="12">
          <cell r="A12">
            <v>1.6</v>
          </cell>
          <cell r="B12" t="str">
            <v>CONSTRUCCION COLUMNA CONCRETO 3000 PSI SECCION 0.15X0.20m</v>
          </cell>
          <cell r="C12" t="str">
            <v>ml</v>
          </cell>
        </row>
        <row r="13">
          <cell r="A13">
            <v>1.7</v>
          </cell>
          <cell r="B13" t="str">
            <v>CONSTRUCCION COLUMNA CONCRETO 3000 PSI SECCION 0.15X0.15m</v>
          </cell>
          <cell r="C13" t="str">
            <v>m³</v>
          </cell>
        </row>
        <row r="14">
          <cell r="A14">
            <v>1.8</v>
          </cell>
          <cell r="B14" t="str">
            <v>ACERO DE REFUERZO 37000 PSI (5/8" Y 3/8") PARA ESTRUCTURA BODEGA</v>
          </cell>
          <cell r="C14" t="str">
            <v>Kg</v>
          </cell>
        </row>
        <row r="15">
          <cell r="A15">
            <v>1.9</v>
          </cell>
          <cell r="B15" t="str">
            <v>RELLENO COMPACTACION MECANICA CANGURO CON MATERIAL RECEBO GRANULAR</v>
          </cell>
          <cell r="C15" t="str">
            <v>m³</v>
          </cell>
        </row>
        <row r="16">
          <cell r="A16" t="str">
            <v>1,10</v>
          </cell>
          <cell r="B16" t="str">
            <v>CONSTRUCCION PLACA EN CONCRETO 3000 PSI INCLUYE DILATACIONES e=0.15 Cm</v>
          </cell>
          <cell r="C16" t="str">
            <v>m²</v>
          </cell>
        </row>
        <row r="17">
          <cell r="A17">
            <v>1.1100000000000001</v>
          </cell>
          <cell r="B17" t="str">
            <v>CONSTRUCCION ESCALERA TIPO 1</v>
          </cell>
        </row>
        <row r="18">
          <cell r="A18" t="str">
            <v>1.11.1</v>
          </cell>
          <cell r="B18" t="str">
            <v>MURO EN LADRILLO TOLETE COMUN PARA CONFINAMIENTO ESCALERA</v>
          </cell>
          <cell r="C18" t="str">
            <v>m²</v>
          </cell>
        </row>
        <row r="19">
          <cell r="A19" t="str">
            <v>1.11.2</v>
          </cell>
          <cell r="B19" t="str">
            <v>RELLENO COMPACTADO CON PISON MATERIAL SELECCIONADO DE LA EXCAVACION</v>
          </cell>
          <cell r="C19" t="str">
            <v>m³</v>
          </cell>
        </row>
        <row r="20">
          <cell r="A20" t="str">
            <v>1.11.3</v>
          </cell>
          <cell r="B20" t="str">
            <v>PLACA EN CONCRETO 3000 PSI e=0.05m PARA ESCALERA</v>
          </cell>
          <cell r="C20" t="str">
            <v>m²</v>
          </cell>
        </row>
        <row r="21">
          <cell r="A21" t="str">
            <v>1.11.4</v>
          </cell>
          <cell r="B21" t="str">
            <v>PAÑETE EN MORTERO 1:4 SOBRE MURO PARA ESCALERA</v>
          </cell>
          <cell r="C21" t="str">
            <v>m²</v>
          </cell>
        </row>
        <row r="22">
          <cell r="A22">
            <v>1.1200000000000001</v>
          </cell>
          <cell r="B22" t="str">
            <v>CONSTRUCION ESCALERA TIPO 2</v>
          </cell>
        </row>
        <row r="23">
          <cell r="A23" t="str">
            <v>1.12.1</v>
          </cell>
          <cell r="B23" t="str">
            <v>MURO EN LADRILLO TOLETE COMUN PARA CONFINAMIENTO ESCALERA</v>
          </cell>
          <cell r="C23" t="str">
            <v>m²</v>
          </cell>
        </row>
        <row r="24">
          <cell r="A24" t="str">
            <v>1.12.2</v>
          </cell>
          <cell r="B24" t="str">
            <v>RELLENO COMPACTADO CON PISON MATERIAL SELECCIONADO DE LA EXCAVACION</v>
          </cell>
          <cell r="C24" t="str">
            <v>m³</v>
          </cell>
        </row>
        <row r="25">
          <cell r="A25" t="str">
            <v>1.12.3</v>
          </cell>
          <cell r="B25" t="str">
            <v>PLACA EN CONCRETO 3000 PSI e=0.05m PARA ESCALERA</v>
          </cell>
          <cell r="C25" t="str">
            <v>m²</v>
          </cell>
        </row>
        <row r="26">
          <cell r="A26" t="str">
            <v>1.12.4</v>
          </cell>
          <cell r="B26" t="str">
            <v>PAÑETE EN MORTERO 1:4 SOBRE MURO PARA ESCALERA</v>
          </cell>
          <cell r="C26" t="str">
            <v>m²</v>
          </cell>
        </row>
        <row r="27">
          <cell r="A27">
            <v>1.1299999999999999</v>
          </cell>
          <cell r="B27" t="str">
            <v>MURO EN BLOQUE No 5 INCLUYE LIMPIEZA EMBOQUILLADO</v>
          </cell>
          <cell r="C27" t="str">
            <v>m²</v>
          </cell>
        </row>
        <row r="28">
          <cell r="A28">
            <v>1.1399999999999999</v>
          </cell>
          <cell r="B28" t="str">
            <v xml:space="preserve">MURO EN CONCRETO SIMPLE 3000 PSI </v>
          </cell>
          <cell r="C28" t="str">
            <v>m³</v>
          </cell>
        </row>
        <row r="29">
          <cell r="A29">
            <v>1.1499999999999999</v>
          </cell>
          <cell r="B29" t="str">
            <v>VIGA ALFAGIA CONCRETO 3000 PSI SECCION 0.20X0.1m</v>
          </cell>
          <cell r="C29" t="str">
            <v>ml</v>
          </cell>
        </row>
        <row r="30">
          <cell r="A30">
            <v>1.1599999999999999</v>
          </cell>
          <cell r="B30" t="str">
            <v>SUMINISTRO Y APLICACIÓN DE GRAVILLA LAVADA PARA PROTECCION AGUAS LLUVIAS H=0.50m</v>
          </cell>
          <cell r="C30" t="str">
            <v>ml</v>
          </cell>
        </row>
        <row r="31">
          <cell r="A31">
            <v>1.17</v>
          </cell>
          <cell r="B31" t="str">
            <v>PAÑETE EN MORTERO 1:4 SOBRE MURO; INCLUYE DILATACIONES</v>
          </cell>
          <cell r="C31" t="str">
            <v>m²</v>
          </cell>
        </row>
        <row r="32">
          <cell r="A32">
            <v>1.18</v>
          </cell>
          <cell r="B32" t="str">
            <v>SUMINISTRO E INSTALACION DE GRANIPLAST SOBRE MURO EXTERIOR</v>
          </cell>
          <cell r="C32" t="str">
            <v>m²</v>
          </cell>
        </row>
        <row r="33">
          <cell r="A33">
            <v>1.19</v>
          </cell>
          <cell r="B33" t="str">
            <v>VIGA CANAL "U" CONCRETO 3000 PSI LONGITUD LIBRE 0.40m. SEGÚN DISEÑO</v>
          </cell>
          <cell r="C33" t="str">
            <v>m³</v>
          </cell>
        </row>
        <row r="34">
          <cell r="A34" t="str">
            <v>1,20</v>
          </cell>
          <cell r="B34" t="str">
            <v>NIVELACION CAJILLAS EXISTENTES</v>
          </cell>
          <cell r="C34" t="str">
            <v>und</v>
          </cell>
        </row>
        <row r="35">
          <cell r="A35">
            <v>1.21</v>
          </cell>
          <cell r="B35" t="str">
            <v>TUBERIA AGUAS LLUVIAS BAJANTE PVC 4" INCLUYE ACCESORIOS Y MALLA CON VENA PARA PAÑETE</v>
          </cell>
          <cell r="C35" t="str">
            <v>ml</v>
          </cell>
        </row>
        <row r="36">
          <cell r="A36">
            <v>1.22</v>
          </cell>
          <cell r="B36" t="str">
            <v>SUMINISTRO E INSTALACION TEJA TERMOACUSTIC COLOR, INCLUYE TORNILLOS AUTOPERFORANTES, FIJADORES DE ALA</v>
          </cell>
          <cell r="C36" t="str">
            <v>m²</v>
          </cell>
        </row>
        <row r="37">
          <cell r="A37">
            <v>1.23</v>
          </cell>
          <cell r="B37" t="str">
            <v>SUMINISTRO Y APLICACIÓN PINTURA EN VINILO TIPO 2 TRES MANOS AREA INTERNA</v>
          </cell>
          <cell r="C37" t="str">
            <v>m²</v>
          </cell>
        </row>
        <row r="38">
          <cell r="A38">
            <v>1.24</v>
          </cell>
          <cell r="B38" t="str">
            <v>SUMINISTRO E INSTALACION DE PUERTA PERSIANA METALICA EN LAMINA COLL ROLL; INCLUYE ANTICORROSIVO, PINTURA, ESMALTE COLOR ALUMINIO Y CHAPA.</v>
          </cell>
          <cell r="C38" t="str">
            <v>m²</v>
          </cell>
        </row>
        <row r="39">
          <cell r="A39">
            <v>1.25</v>
          </cell>
          <cell r="B39" t="str">
            <v>SUMINISTRO E INSTALACION DE VENTANA PERSIANA METALICA EN LAMINA COLL ROLL; INCLUYE ANTICORROSIVO, PINTURA, ESMALTE COLOR ALUMINIO Y CHAPA.</v>
          </cell>
          <cell r="C39" t="str">
            <v>m²</v>
          </cell>
        </row>
        <row r="40">
          <cell r="A40">
            <v>1.26</v>
          </cell>
          <cell r="B40" t="str">
            <v>VENTANERIA CUADRADA (0.50X0.50) EN ALUMNIO, INCLUYE VIDRIOS.</v>
          </cell>
          <cell r="C40" t="str">
            <v>und</v>
          </cell>
        </row>
        <row r="41">
          <cell r="A41">
            <v>1.27</v>
          </cell>
          <cell r="B41" t="str">
            <v>IMPERMEABILIZACION VIGA CANAL CON MANTO ZETAL Y FOIL DE ALUMINIO.</v>
          </cell>
          <cell r="C41" t="str">
            <v>m²</v>
          </cell>
        </row>
        <row r="42">
          <cell r="A42">
            <v>1.28</v>
          </cell>
          <cell r="B42" t="str">
            <v>CONSTRUCCION VIGA CINTA CONCRETO 3000 PSI SECCION 0.10X0.15m</v>
          </cell>
          <cell r="C42" t="str">
            <v>m³</v>
          </cell>
        </row>
        <row r="43">
          <cell r="A43">
            <v>1.29</v>
          </cell>
          <cell r="B43" t="str">
            <v>SUMINISTRO EN INSTALACION CORREAS METALICAS EN PERFIL COLL ROLL CAL 18 DE 0.10X0.05m SENCILLA INCLUYE SOLDADURA, ANTICORROSIVO Y PINTURA EN ESMALTE COLOR BLANCO</v>
          </cell>
          <cell r="C43" t="str">
            <v>ml</v>
          </cell>
        </row>
        <row r="44">
          <cell r="A44" t="str">
            <v>1,30</v>
          </cell>
          <cell r="B44" t="str">
            <v>SUMINISTRO E INSTALACION CERCHAS METALICAS EN PERFILES METALICAS COLL ROLL CAL 18 DE 0.15 X 0.05m EN PACHA, INCLUYE SOLDADURA, ANTICORROSIVO Y PINTURA EN ESMALTE COLOR BLANCO</v>
          </cell>
          <cell r="C44" t="str">
            <v>ml</v>
          </cell>
        </row>
        <row r="45">
          <cell r="A45" t="str">
            <v>TOTAL COSTO DIRECTOS</v>
          </cell>
        </row>
        <row r="46">
          <cell r="A46" t="str">
            <v>A.I.U. 20%</v>
          </cell>
        </row>
        <row r="47">
          <cell r="A47" t="str">
            <v>TOTAL PRESUPUESTO</v>
          </cell>
        </row>
        <row r="48">
          <cell r="A48" t="str">
            <v>ELABORO:</v>
          </cell>
          <cell r="B48" t="str">
            <v>RAUL GALINDO</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
      <sheetName val="A"/>
      <sheetName val="PD"/>
      <sheetName val="PD (2)"/>
      <sheetName val="Mor 1-4"/>
      <sheetName val="fi"/>
      <sheetName val="1.1"/>
      <sheetName val="1.2"/>
      <sheetName val="1,3"/>
      <sheetName val="1,4"/>
      <sheetName val="1,5"/>
      <sheetName val="1,6"/>
    </sheetNames>
    <sheetDataSet>
      <sheetData sheetId="0" refreshError="1">
        <row r="9">
          <cell r="C9">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NDERACION"/>
      <sheetName val="FORMULACION"/>
      <sheetName val="FORMULAS"/>
      <sheetName val="PRIORIZACION"/>
      <sheetName val="CALCULO"/>
      <sheetName val="SIMULACION"/>
      <sheetName val="GRAFICOS SIMULACION"/>
      <sheetName val="EJEMPLO 1"/>
      <sheetName val="EJEMPLO 2"/>
      <sheetName val="EJEMPLO 3"/>
      <sheetName val="EJEMPLO 4"/>
      <sheetName val="EJEMPLO 5"/>
      <sheetName val="EJEMPLO 6"/>
    </sheetNames>
    <sheetDataSet>
      <sheetData sheetId="0"/>
      <sheetData sheetId="1" refreshError="1">
        <row r="39">
          <cell r="C39">
            <v>100</v>
          </cell>
        </row>
        <row r="40">
          <cell r="C40">
            <v>100</v>
          </cell>
        </row>
      </sheetData>
      <sheetData sheetId="2"/>
      <sheetData sheetId="3"/>
      <sheetData sheetId="4"/>
      <sheetData sheetId="5"/>
      <sheetData sheetId="6" refreshError="1"/>
      <sheetData sheetId="7"/>
      <sheetData sheetId="8"/>
      <sheetData sheetId="9"/>
      <sheetData sheetId="10"/>
      <sheetData sheetId="11"/>
      <sheetData sheetId="1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 VÍA-CRIT.TECNICO"/>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EQUIPOS"/>
      <sheetName val="MANO DE OBRA"/>
      <sheetName val="TRANSPORTE"/>
      <sheetName val="_aCCIDENTES_DE_1995___1996_xl_4"/>
      <sheetName val="//ccefici"/>
      <sheetName val="//d.docs.live.net/a  aaInformac"/>
      <sheetName val="_aCCIDENTES_DE_1995___1996_xl_3"/>
      <sheetName val="_aCCIDENTES_DE_1995___1996_xl_2"/>
      <sheetName val="_aCCIDENTES_DE_1995___1996_xl_5"/>
      <sheetName val="INDICE"/>
      <sheetName val="_aCCIDENTES_DE_1995___1996_x_1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AC2-AG96"/>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Tabla CONPES 3714"/>
      <sheetName val="_aCCIDENTES_DE_1995___1996_x_13"/>
      <sheetName val="_aCCIDENTES_DE_1995___1996_x_12"/>
      <sheetName val="_aCCIDENTES_DE_1995___1996_x_14"/>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8"/>
      <sheetName val="MAT"/>
      <sheetName val="HER"/>
      <sheetName val="PER"/>
      <sheetName val="TRANS"/>
      <sheetName val="_aCCIDENTES_DE_1995___1996_x_15"/>
      <sheetName val="\\Gabrielaapabone\d copias\a  a"/>
      <sheetName val="_aCCIDENTES_DE_1995___1996_x_16"/>
      <sheetName val="_aCCIDENTES_DE_1995___1996_x_17"/>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_aCCIDENTES_DE_1995___1996_x_19"/>
      <sheetName val="_aCCIDENTES_DE_1995___1996_x_31"/>
      <sheetName val="_aCCIDENTES_DE_1995___1996_x_21"/>
      <sheetName val="_aCCIDENTES_DE_1995___1996_x_20"/>
      <sheetName val="_aCCIDENTES_DE_1995___1996_x_24"/>
      <sheetName val="_aCCIDENTES_DE_1995___1996_x_22"/>
      <sheetName val="_aCCIDENTES_DE_1995___1996_x_23"/>
      <sheetName val="_aCCIDENTES_DE_1995___1996_x_25"/>
      <sheetName val="_aCCIDENTES_DE_1995___1996_x_26"/>
      <sheetName val="_aCCIDENTES_DE_1995___1996_x_27"/>
      <sheetName val="_aCCIDENTES_DE_1995___1996_x_28"/>
      <sheetName val="_aCCIDENTES_DE_1995___1996_x_30"/>
      <sheetName val="_aCCIDENTES_DE_1995___1996_x_29"/>
      <sheetName val="_aCCIDENTES_DE_1995___1996__101"/>
      <sheetName val="gp05"/>
      <sheetName val="GP06"/>
      <sheetName val="PRECIOS"/>
      <sheetName val="PU (2)"/>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3"/>
      <sheetName val="_aCCIDENTES_DE_1995___1996__102"/>
      <sheetName val="_aCCIDENTES_DE_1995___1996__104"/>
      <sheetName val="_aCCIDENTES_DE_1995___1996__106"/>
      <sheetName val="_aCCIDENTES_DE_1995___1996__105"/>
      <sheetName val="_aCCIDENTES_DE_1995___1996__107"/>
      <sheetName val="_aCCIDENTES_DE_1995___1996__109"/>
      <sheetName val="_aCCIDENTES_DE_1995___1996__108"/>
      <sheetName val="\C\A\a  aaInformación GRUPO 4\A"/>
      <sheetName val="\G\a  aaInformación GRUPO 4\A M"/>
      <sheetName val="\C\G\a  aaInformación GRUPO 4\A"/>
      <sheetName val="\C\K\a  aaInformación GRUPO 4\A"/>
      <sheetName val="\C\E\a  aaInformación GRUPO 4\A"/>
      <sheetName val="REQUISITOS INF INTERVENTORÍA"/>
      <sheetName val="\\B1FE7578\aCCIDENTES DE 1995 -"/>
      <sheetName val="2007 Database"/>
      <sheetName val="aCCIDENTES%2520DE%25201995%2520"/>
      <sheetName val="\Users\rosalym\Desktop\BALANCE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RONOGRAMA INICIAL"/>
      <sheetName val="informe sem no.1"/>
      <sheetName val="informe sem no.2"/>
      <sheetName val="informe sem no.3"/>
      <sheetName val="informe sem no.4"/>
      <sheetName val="REPROGRAMACION 2"/>
      <sheetName val="lista-precio-mat-equipos"/>
      <sheetName val="rendimiento"/>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_110"/>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E\Documents and Settings\Pe"/>
      <sheetName val="\C\E\Documents and Setting"/>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ARBOL DE PROBLEMAS final"/>
      <sheetName val="IDENTIFICACION DEL PROBLEMA fin"/>
      <sheetName val="OBJETIVOS FINALES"/>
      <sheetName val="ESTRUCTURA DE PROYECTO"/>
      <sheetName val="OBJETIVOS ESPECIFICOS final"/>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sheetData sheetId="150" refreshError="1"/>
      <sheetData sheetId="15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efreshError="1"/>
      <sheetData sheetId="685" refreshError="1"/>
      <sheetData sheetId="686" refreshError="1"/>
      <sheetData sheetId="687" refreshError="1"/>
      <sheetData sheetId="688" refreshError="1"/>
      <sheetData sheetId="689"/>
      <sheetData sheetId="690"/>
      <sheetData sheetId="691"/>
      <sheetData sheetId="692"/>
      <sheetData sheetId="693" refreshError="1"/>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refreshError="1"/>
      <sheetData sheetId="722"/>
      <sheetData sheetId="723" refreshError="1"/>
      <sheetData sheetId="724"/>
      <sheetData sheetId="725" refreshError="1"/>
      <sheetData sheetId="726" refreshError="1"/>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refreshError="1"/>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sheetData sheetId="1550"/>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refreshError="1"/>
      <sheetData sheetId="1634" refreshError="1"/>
      <sheetData sheetId="1635" refreshError="1"/>
      <sheetData sheetId="1636" refreshError="1"/>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refreshError="1"/>
      <sheetData sheetId="1655" refreshError="1"/>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refreshError="1"/>
      <sheetData sheetId="2798" refreshError="1"/>
      <sheetData sheetId="2799"/>
      <sheetData sheetId="2800"/>
      <sheetData sheetId="2801"/>
      <sheetData sheetId="2802"/>
      <sheetData sheetId="2803"/>
      <sheetData sheetId="280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gp05"/>
      <sheetName val="GP06"/>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Users\HP\AppData\Local\Microso"/>
      <sheetName val="SEGUIM Y REPROG MES 1 (2)"/>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ISTORICOS FUEL OIL EXP"/>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REF"/>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_aCCIDENTES DE 1995 - 1996.xls_"/>
      <sheetName val="_Users_avargase_AppData_Local_M"/>
      <sheetName val="__Escritorio_amv 2011_a  aaInfo"/>
      <sheetName val="_Mini HP Enero 2015_Proyectos i"/>
      <sheetName val="_C_Users_avargase_AppData_Local"/>
      <sheetName val="_Volumes_USB PIOLIN_Escritorio_"/>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INST"/>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NALISIS RESUMIDOS"/>
      <sheetName val=" ACTA FINAL + MODIFICATORIA "/>
      <sheetName val="EQUIPOS"/>
      <sheetName val="MANO DE OBRA"/>
      <sheetName val="TRANSPORTE"/>
      <sheetName val="//d.docs.live.net/a  aaInformac"/>
      <sheetName val="_aCCIDENTES_DE_1995___1996_x_11"/>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Program"/>
      <sheetName val="Main"/>
      <sheetName val="CorpTax"/>
      <sheetName val="PAGOS"/>
      <sheetName val="ESTADO RED"/>
      <sheetName val="CARRETERAS"/>
      <sheetName val="GENERALIDADES "/>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3"/>
      <sheetName val="_aCCIDENTES_DE_1995___1996_x_12"/>
      <sheetName val="220"/>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UMPLIMIENTO"/>
      <sheetName val="\E\a  aaInformación GRUPO 4\A M"/>
    </sheetNames>
    <definedNames>
      <definedName name="absc"/>
    </definedNames>
    <sheetDataSet>
      <sheetData sheetId="0" refreshError="1"/>
      <sheetData sheetId="1" refreshError="1"/>
      <sheetData sheetId="2" refreshError="1"/>
      <sheetData sheetId="3" refreshError="1"/>
      <sheetData sheetId="4"/>
      <sheetData sheetId="5" refreshError="1"/>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sheetData sheetId="659"/>
      <sheetData sheetId="660" refreshError="1"/>
      <sheetData sheetId="661" refreshError="1"/>
      <sheetData sheetId="662" refreshError="1"/>
      <sheetData sheetId="663" refreshError="1"/>
      <sheetData sheetId="664" refreshError="1"/>
      <sheetData sheetId="665"/>
      <sheetData sheetId="666"/>
      <sheetData sheetId="667"/>
      <sheetData sheetId="668"/>
      <sheetData sheetId="669"/>
      <sheetData sheetId="670"/>
      <sheetData sheetId="671"/>
      <sheetData sheetId="672"/>
      <sheetData sheetId="673"/>
      <sheetData sheetId="674"/>
      <sheetData sheetId="675" refreshError="1"/>
      <sheetData sheetId="676"/>
      <sheetData sheetId="677"/>
      <sheetData sheetId="678" refreshError="1"/>
      <sheetData sheetId="679" refreshError="1"/>
      <sheetData sheetId="680" refreshError="1"/>
      <sheetData sheetId="681" refreshError="1"/>
      <sheetData sheetId="682" refreshError="1"/>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sheetData sheetId="728"/>
      <sheetData sheetId="729"/>
      <sheetData sheetId="730"/>
      <sheetData sheetId="731" refreshError="1"/>
      <sheetData sheetId="732" refreshError="1"/>
      <sheetData sheetId="733" refreshError="1"/>
      <sheetData sheetId="734"/>
      <sheetData sheetId="735"/>
      <sheetData sheetId="736"/>
      <sheetData sheetId="737" refreshError="1"/>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refreshError="1"/>
      <sheetData sheetId="848" refreshError="1"/>
      <sheetData sheetId="849" refreshError="1"/>
      <sheetData sheetId="850" refreshError="1"/>
      <sheetData sheetId="851" refreshError="1"/>
      <sheetData sheetId="852" refreshError="1"/>
      <sheetData sheetId="853"/>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refreshError="1"/>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refreshError="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sheetData sheetId="1632"/>
      <sheetData sheetId="1633"/>
      <sheetData sheetId="1634"/>
      <sheetData sheetId="1635"/>
      <sheetData sheetId="1636"/>
      <sheetData sheetId="1637"/>
      <sheetData sheetId="1638"/>
      <sheetData sheetId="1639"/>
      <sheetData sheetId="1640"/>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refreshError="1"/>
      <sheetData sheetId="167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
      <sheetName val="A"/>
      <sheetName val="PD"/>
      <sheetName val="2500psi"/>
      <sheetName val="3000psi"/>
      <sheetName val="fi"/>
      <sheetName val="1.2"/>
      <sheetName val="1,3"/>
      <sheetName val="1,4"/>
      <sheetName val="1,5"/>
    </sheetNames>
    <sheetDataSet>
      <sheetData sheetId="0">
        <row r="3">
          <cell r="B3" t="str">
            <v>Febrero de 2007</v>
          </cell>
        </row>
      </sheetData>
      <sheetData sheetId="1"/>
      <sheetData sheetId="2">
        <row r="8">
          <cell r="D8" t="str">
            <v>M3</v>
          </cell>
        </row>
      </sheetData>
      <sheetData sheetId="3"/>
      <sheetData sheetId="4"/>
      <sheetData sheetId="5"/>
      <sheetData sheetId="6"/>
      <sheetData sheetId="7"/>
      <sheetData sheetId="8"/>
      <sheetData sheetId="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cell r="I56">
            <v>0.75</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cell r="J62">
            <v>20000</v>
          </cell>
        </row>
        <row r="63">
          <cell r="A63">
            <v>58</v>
          </cell>
          <cell r="E63">
            <v>0</v>
          </cell>
        </row>
        <row r="64">
          <cell r="A64">
            <v>59</v>
          </cell>
          <cell r="E64">
            <v>0</v>
          </cell>
          <cell r="J64">
            <v>25000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cell r="J63">
            <v>45000</v>
          </cell>
        </row>
        <row r="64">
          <cell r="A64">
            <v>59</v>
          </cell>
          <cell r="E64">
            <v>0</v>
          </cell>
          <cell r="J64">
            <v>25000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670</v>
          </cell>
          <cell r="E81">
            <v>40.199999999999996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row r="2">
          <cell r="A2" t="str">
            <v xml:space="preserve">OBJETO: PRESUPUESTO ADICIONAL - REMODELACION Y CONSTRUCCION PRIMERA FASE  PARQUE LEESBURG </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
      <sheetName val="A"/>
      <sheetName val="PD"/>
      <sheetName val="PD (2)"/>
      <sheetName val="Mor 1-4"/>
      <sheetName val="fi"/>
      <sheetName val="1.1"/>
      <sheetName val="1.2"/>
      <sheetName val="1,3"/>
      <sheetName val="1,4"/>
      <sheetName val="1,5"/>
      <sheetName val="1,6"/>
    </sheetNames>
    <sheetDataSet>
      <sheetData sheetId="0" refreshError="1">
        <row r="9">
          <cell r="C9">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LOCALIZACION"/>
      <sheetName val="CTO BOCA 300 PSI"/>
      <sheetName val="CTO CICLOP "/>
      <sheetName val="AC 3 D 8&quot;"/>
      <sheetName val="AC 1 D 2"/>
      <sheetName val="AC 5 D 8"/>
      <sheetName val="REJILLA"/>
      <sheetName val="PVC BOC 4&quot; "/>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TE IMP Y ESMALT"/>
    </sheetNames>
    <sheetDataSet>
      <sheetData sheetId="0" refreshError="1">
        <row r="1">
          <cell r="A1" t="str">
            <v>REFERENCIA</v>
          </cell>
          <cell r="B1" t="str">
            <v>DESCRIPCION</v>
          </cell>
          <cell r="C1" t="str">
            <v>UND</v>
          </cell>
          <cell r="D1" t="str">
            <v>VR/ UNIT</v>
          </cell>
          <cell r="G1">
            <v>0.1</v>
          </cell>
          <cell r="I1" t="str">
            <v>REFERENCIA</v>
          </cell>
          <cell r="J1" t="str">
            <v>DESCRIPCION</v>
          </cell>
          <cell r="K1" t="str">
            <v>UND</v>
          </cell>
          <cell r="L1" t="str">
            <v>VR/ UNIT</v>
          </cell>
        </row>
        <row r="2">
          <cell r="A2">
            <v>1</v>
          </cell>
          <cell r="B2" t="str">
            <v>PUNTILLA PROMEDIO</v>
          </cell>
          <cell r="C2" t="str">
            <v>LB</v>
          </cell>
          <cell r="D2">
            <v>2000</v>
          </cell>
          <cell r="G2">
            <v>0.05</v>
          </cell>
          <cell r="I2">
            <v>1</v>
          </cell>
          <cell r="J2" t="str">
            <v>MORTERO 1:4</v>
          </cell>
          <cell r="K2" t="str">
            <v>M3</v>
          </cell>
          <cell r="L2">
            <v>279503</v>
          </cell>
        </row>
        <row r="3">
          <cell r="A3">
            <v>2</v>
          </cell>
          <cell r="B3" t="str">
            <v>POLIN</v>
          </cell>
          <cell r="C3" t="str">
            <v>ML</v>
          </cell>
          <cell r="D3">
            <v>1200</v>
          </cell>
          <cell r="G3">
            <v>0.05</v>
          </cell>
          <cell r="I3">
            <v>2</v>
          </cell>
          <cell r="J3" t="str">
            <v xml:space="preserve">CONSTRUCCION DE BOCATOMA EN CON CONCRETO 3000 PSI A TODO COSTO. </v>
          </cell>
          <cell r="K3" t="str">
            <v>M3</v>
          </cell>
          <cell r="L3">
            <v>490001</v>
          </cell>
        </row>
        <row r="4">
          <cell r="A4">
            <v>3</v>
          </cell>
          <cell r="B4" t="str">
            <v>CERCO</v>
          </cell>
          <cell r="C4" t="str">
            <v>ML</v>
          </cell>
          <cell r="D4">
            <v>2000</v>
          </cell>
          <cell r="I4">
            <v>3</v>
          </cell>
          <cell r="J4" t="str">
            <v>REJILLA DE .80*.40 CON BARROTES DE 5/8" LISAS, SEPARADAS CADA 10 mm</v>
          </cell>
          <cell r="K4" t="str">
            <v>UN</v>
          </cell>
          <cell r="L4">
            <v>250000</v>
          </cell>
        </row>
        <row r="5">
          <cell r="A5">
            <v>4</v>
          </cell>
          <cell r="B5" t="str">
            <v>ALAMBRE NEGRO No. 18</v>
          </cell>
          <cell r="C5" t="str">
            <v>KG</v>
          </cell>
          <cell r="D5">
            <v>2600</v>
          </cell>
          <cell r="F5" t="str">
            <v>OFICIAL</v>
          </cell>
          <cell r="G5">
            <v>15000</v>
          </cell>
          <cell r="I5">
            <v>4</v>
          </cell>
          <cell r="J5" t="str">
            <v>PAÑETE IMPERMEABILIZADO Y ESMALTADO</v>
          </cell>
          <cell r="K5" t="str">
            <v>M2</v>
          </cell>
          <cell r="L5">
            <v>20000</v>
          </cell>
        </row>
        <row r="6">
          <cell r="A6">
            <v>5</v>
          </cell>
          <cell r="B6" t="str">
            <v>CEMENTO</v>
          </cell>
          <cell r="C6" t="str">
            <v>KG</v>
          </cell>
          <cell r="D6">
            <v>400</v>
          </cell>
          <cell r="F6" t="str">
            <v>AYUDANTE</v>
          </cell>
          <cell r="G6">
            <v>10000</v>
          </cell>
          <cell r="I6">
            <v>5</v>
          </cell>
          <cell r="J6" t="str">
            <v>FORMALETA</v>
          </cell>
          <cell r="K6" t="str">
            <v>M3</v>
          </cell>
          <cell r="L6">
            <v>36695</v>
          </cell>
        </row>
        <row r="7">
          <cell r="A7">
            <v>6</v>
          </cell>
          <cell r="B7" t="str">
            <v>ARENA</v>
          </cell>
          <cell r="C7" t="str">
            <v>M3</v>
          </cell>
          <cell r="D7">
            <v>20000</v>
          </cell>
          <cell r="G7">
            <v>0</v>
          </cell>
          <cell r="I7">
            <v>6</v>
          </cell>
          <cell r="J7" t="str">
            <v>EXCAVACION</v>
          </cell>
          <cell r="K7" t="str">
            <v>M3</v>
          </cell>
          <cell r="L7">
            <v>12950</v>
          </cell>
        </row>
        <row r="8">
          <cell r="A8">
            <v>7</v>
          </cell>
          <cell r="B8" t="str">
            <v>AGUA</v>
          </cell>
          <cell r="C8" t="str">
            <v>LT</v>
          </cell>
          <cell r="D8">
            <v>10</v>
          </cell>
          <cell r="G8">
            <v>0.05</v>
          </cell>
          <cell r="I8">
            <v>7</v>
          </cell>
        </row>
        <row r="9">
          <cell r="A9">
            <v>8</v>
          </cell>
          <cell r="B9" t="str">
            <v>GRAVILLA DE 1/2</v>
          </cell>
          <cell r="C9" t="str">
            <v>M3</v>
          </cell>
          <cell r="D9">
            <v>40000</v>
          </cell>
          <cell r="G9">
            <v>0.05</v>
          </cell>
          <cell r="I9">
            <v>8</v>
          </cell>
        </row>
        <row r="10">
          <cell r="A10">
            <v>9</v>
          </cell>
          <cell r="B10" t="str">
            <v>MEZCLADORA</v>
          </cell>
          <cell r="C10" t="str">
            <v>DIA</v>
          </cell>
          <cell r="D10">
            <v>45000</v>
          </cell>
          <cell r="G10">
            <v>0.85</v>
          </cell>
          <cell r="I10">
            <v>9</v>
          </cell>
        </row>
        <row r="11">
          <cell r="A11">
            <v>10</v>
          </cell>
          <cell r="B11" t="str">
            <v>VIBRADOR</v>
          </cell>
          <cell r="C11" t="str">
            <v>DIA</v>
          </cell>
          <cell r="D11">
            <v>25000</v>
          </cell>
          <cell r="I11">
            <v>10</v>
          </cell>
        </row>
        <row r="12">
          <cell r="A12">
            <v>11</v>
          </cell>
          <cell r="B12" t="str">
            <v>IMPERMEABILIZANTE</v>
          </cell>
          <cell r="C12" t="str">
            <v>LT</v>
          </cell>
          <cell r="D12">
            <v>7500</v>
          </cell>
          <cell r="I12">
            <v>11</v>
          </cell>
        </row>
        <row r="13">
          <cell r="A13">
            <v>12</v>
          </cell>
          <cell r="B13" t="str">
            <v>ACERO DE REFUERZO</v>
          </cell>
          <cell r="C13" t="str">
            <v>KG</v>
          </cell>
          <cell r="D13">
            <v>2400</v>
          </cell>
          <cell r="I13">
            <v>12</v>
          </cell>
        </row>
        <row r="14">
          <cell r="A14">
            <v>13</v>
          </cell>
          <cell r="B14" t="str">
            <v>TUBO PVC - P 4" U-Z RDE 26</v>
          </cell>
          <cell r="C14" t="str">
            <v>ML</v>
          </cell>
          <cell r="D14">
            <v>35500</v>
          </cell>
          <cell r="I14">
            <v>13</v>
          </cell>
        </row>
        <row r="15">
          <cell r="A15">
            <v>14</v>
          </cell>
          <cell r="B15" t="str">
            <v>LUBRICANTE</v>
          </cell>
          <cell r="C15" t="str">
            <v>GL</v>
          </cell>
          <cell r="D15">
            <v>4500</v>
          </cell>
          <cell r="I15">
            <v>14</v>
          </cell>
        </row>
        <row r="16">
          <cell r="A16">
            <v>15</v>
          </cell>
          <cell r="B16" t="str">
            <v>TUBO PVC - P 3/4" RDE 21</v>
          </cell>
          <cell r="C16" t="str">
            <v>ML</v>
          </cell>
          <cell r="D16">
            <v>2500</v>
          </cell>
          <cell r="I16">
            <v>15</v>
          </cell>
        </row>
        <row r="17">
          <cell r="A17">
            <v>16</v>
          </cell>
          <cell r="B17" t="str">
            <v>LIMPIADOR Y SOLUCION</v>
          </cell>
          <cell r="C17" t="str">
            <v>GL</v>
          </cell>
          <cell r="D17">
            <v>6000</v>
          </cell>
          <cell r="I17">
            <v>16</v>
          </cell>
        </row>
        <row r="18">
          <cell r="A18">
            <v>17</v>
          </cell>
          <cell r="B18" t="str">
            <v>UNION PVC 3/4"</v>
          </cell>
          <cell r="C18" t="str">
            <v>UN</v>
          </cell>
          <cell r="D18">
            <v>580</v>
          </cell>
          <cell r="I18">
            <v>17</v>
          </cell>
        </row>
        <row r="19">
          <cell r="A19">
            <v>18</v>
          </cell>
          <cell r="B19" t="str">
            <v>TUBO PVC - P 2" U-Z</v>
          </cell>
          <cell r="C19" t="str">
            <v>ML</v>
          </cell>
          <cell r="D19">
            <v>15000</v>
          </cell>
          <cell r="I19">
            <v>18</v>
          </cell>
        </row>
        <row r="20">
          <cell r="A20">
            <v>19</v>
          </cell>
          <cell r="B20" t="str">
            <v>TUBO PVC - P 1 1/2"</v>
          </cell>
          <cell r="C20" t="str">
            <v>ML</v>
          </cell>
          <cell r="D20">
            <v>12000</v>
          </cell>
          <cell r="I20">
            <v>19</v>
          </cell>
        </row>
        <row r="21">
          <cell r="A21">
            <v>20</v>
          </cell>
          <cell r="B21" t="str">
            <v>UNION PVC 1 1/2"</v>
          </cell>
          <cell r="C21" t="str">
            <v>UN</v>
          </cell>
          <cell r="D21">
            <v>2350</v>
          </cell>
          <cell r="I21">
            <v>20</v>
          </cell>
        </row>
        <row r="22">
          <cell r="A22">
            <v>21</v>
          </cell>
          <cell r="B22" t="str">
            <v>TUBO PVC - P 1"</v>
          </cell>
          <cell r="C22" t="str">
            <v>ML</v>
          </cell>
          <cell r="D22">
            <v>5200</v>
          </cell>
          <cell r="I22">
            <v>21</v>
          </cell>
        </row>
        <row r="23">
          <cell r="A23">
            <v>22</v>
          </cell>
          <cell r="B23" t="str">
            <v>UNION PVC - P 1"</v>
          </cell>
          <cell r="C23" t="str">
            <v>UN</v>
          </cell>
          <cell r="D23">
            <v>950</v>
          </cell>
          <cell r="I23">
            <v>22</v>
          </cell>
        </row>
        <row r="24">
          <cell r="A24">
            <v>23</v>
          </cell>
          <cell r="B24" t="str">
            <v>TUBO 1/2" PVC - P RDE 13,5</v>
          </cell>
          <cell r="C24" t="str">
            <v>ML</v>
          </cell>
          <cell r="D24">
            <v>1500</v>
          </cell>
          <cell r="I24">
            <v>23</v>
          </cell>
        </row>
        <row r="25">
          <cell r="A25">
            <v>24</v>
          </cell>
          <cell r="B25" t="str">
            <v>ACCESORIOS PVC</v>
          </cell>
          <cell r="C25" t="str">
            <v>UN</v>
          </cell>
          <cell r="D25">
            <v>600</v>
          </cell>
          <cell r="I25">
            <v>24</v>
          </cell>
        </row>
        <row r="26">
          <cell r="A26">
            <v>25</v>
          </cell>
          <cell r="B26" t="str">
            <v>VALVULA CORTINA 4" HF</v>
          </cell>
          <cell r="C26" t="str">
            <v>UN</v>
          </cell>
          <cell r="D26">
            <v>780000</v>
          </cell>
          <cell r="I26">
            <v>25</v>
          </cell>
        </row>
        <row r="27">
          <cell r="A27">
            <v>26</v>
          </cell>
          <cell r="B27" t="str">
            <v>TUBERIA SANITARIA PVC 4" DE REBOSO</v>
          </cell>
          <cell r="C27" t="str">
            <v>ML</v>
          </cell>
          <cell r="D27">
            <v>23550</v>
          </cell>
          <cell r="I27">
            <v>26</v>
          </cell>
        </row>
        <row r="28">
          <cell r="A28">
            <v>27</v>
          </cell>
          <cell r="B28" t="str">
            <v>CODO PVC - S 4" 90º</v>
          </cell>
          <cell r="C28" t="str">
            <v>UN</v>
          </cell>
          <cell r="D28">
            <v>11700</v>
          </cell>
          <cell r="I28">
            <v>27</v>
          </cell>
        </row>
        <row r="29">
          <cell r="A29">
            <v>28</v>
          </cell>
          <cell r="B29" t="str">
            <v>TUBO PVC - P U-Z 1 1/4" RDE 21</v>
          </cell>
          <cell r="C29" t="str">
            <v>ML</v>
          </cell>
          <cell r="D29">
            <v>14400</v>
          </cell>
          <cell r="I29">
            <v>28</v>
          </cell>
        </row>
        <row r="30">
          <cell r="A30">
            <v>29</v>
          </cell>
          <cell r="B30" t="str">
            <v>VALVULA DE REGISTRO DE 1/2"</v>
          </cell>
          <cell r="C30" t="str">
            <v>UN</v>
          </cell>
          <cell r="D30">
            <v>12000</v>
          </cell>
          <cell r="I30">
            <v>29</v>
          </cell>
        </row>
        <row r="31">
          <cell r="A31">
            <v>30</v>
          </cell>
          <cell r="B31" t="str">
            <v>ADAPTADOR MACHO PVC - P 1/2"</v>
          </cell>
          <cell r="C31" t="str">
            <v>UN</v>
          </cell>
          <cell r="D31">
            <v>390</v>
          </cell>
          <cell r="I31">
            <v>30</v>
          </cell>
        </row>
        <row r="32">
          <cell r="A32">
            <v>31</v>
          </cell>
          <cell r="B32" t="str">
            <v>ADAPTADOR HEMBRA PVC - P 1/2"</v>
          </cell>
          <cell r="C32" t="str">
            <v>UN</v>
          </cell>
          <cell r="D32">
            <v>800</v>
          </cell>
          <cell r="I32">
            <v>31</v>
          </cell>
        </row>
        <row r="33">
          <cell r="A33">
            <v>32</v>
          </cell>
          <cell r="B33" t="str">
            <v>NIPLE HG (1/2*0,60 - 1/2*,2 - 1/2*1,50)</v>
          </cell>
          <cell r="C33" t="str">
            <v>UN</v>
          </cell>
          <cell r="D33">
            <v>22000</v>
          </cell>
          <cell r="I33">
            <v>32</v>
          </cell>
        </row>
        <row r="34">
          <cell r="A34">
            <v>33</v>
          </cell>
          <cell r="B34" t="str">
            <v>CODO HG 1/2"*90- UNION HG 1/2"</v>
          </cell>
          <cell r="C34" t="str">
            <v>UN</v>
          </cell>
          <cell r="D34">
            <v>4000</v>
          </cell>
          <cell r="I34">
            <v>33</v>
          </cell>
        </row>
        <row r="35">
          <cell r="A35">
            <v>34</v>
          </cell>
          <cell r="B35" t="str">
            <v>LLAVE TERMINAL DE 1/2"</v>
          </cell>
          <cell r="C35" t="str">
            <v>UN</v>
          </cell>
          <cell r="D35">
            <v>12000</v>
          </cell>
          <cell r="I35">
            <v>34</v>
          </cell>
        </row>
        <row r="36">
          <cell r="A36">
            <v>35</v>
          </cell>
          <cell r="B36" t="str">
            <v>MICROMEDIDOR DE 1/2"</v>
          </cell>
          <cell r="C36" t="str">
            <v>UN</v>
          </cell>
          <cell r="D36">
            <v>65000</v>
          </cell>
          <cell r="I36">
            <v>35</v>
          </cell>
        </row>
        <row r="37">
          <cell r="A37">
            <v>36</v>
          </cell>
          <cell r="B37" t="str">
            <v>VALVULA DE BOLA DE 1 1/2</v>
          </cell>
          <cell r="C37" t="str">
            <v>UN</v>
          </cell>
          <cell r="D37">
            <v>35000</v>
          </cell>
          <cell r="I37">
            <v>36</v>
          </cell>
        </row>
        <row r="38">
          <cell r="A38">
            <v>37</v>
          </cell>
          <cell r="B38" t="str">
            <v>TEE PVC 1 1/2"</v>
          </cell>
          <cell r="C38" t="str">
            <v>UN</v>
          </cell>
          <cell r="D38">
            <v>8400</v>
          </cell>
          <cell r="I38">
            <v>37</v>
          </cell>
        </row>
        <row r="39">
          <cell r="A39">
            <v>38</v>
          </cell>
          <cell r="B39" t="str">
            <v>ADAPTADOR MACHO PVC - P 1 1/2"</v>
          </cell>
          <cell r="C39" t="str">
            <v>UN</v>
          </cell>
          <cell r="D39">
            <v>3700</v>
          </cell>
          <cell r="I39">
            <v>38</v>
          </cell>
        </row>
        <row r="40">
          <cell r="A40">
            <v>39</v>
          </cell>
          <cell r="B40" t="str">
            <v>VALVULA CORTINA 1"</v>
          </cell>
          <cell r="C40" t="str">
            <v>UN</v>
          </cell>
          <cell r="D40">
            <v>35000</v>
          </cell>
          <cell r="I40">
            <v>39</v>
          </cell>
        </row>
        <row r="41">
          <cell r="A41">
            <v>40</v>
          </cell>
          <cell r="B41" t="str">
            <v>ADAPTADOR MACHO DE 1"</v>
          </cell>
          <cell r="C41" t="str">
            <v>UN</v>
          </cell>
          <cell r="D41">
            <v>1480</v>
          </cell>
          <cell r="I41">
            <v>40</v>
          </cell>
        </row>
        <row r="42">
          <cell r="A42">
            <v>41</v>
          </cell>
          <cell r="B42" t="str">
            <v>VENTOSA DOBLE ACCION 1/2"</v>
          </cell>
          <cell r="C42" t="str">
            <v>UN</v>
          </cell>
          <cell r="D42">
            <v>180000</v>
          </cell>
          <cell r="I42">
            <v>41</v>
          </cell>
        </row>
        <row r="43">
          <cell r="A43">
            <v>42</v>
          </cell>
          <cell r="B43" t="str">
            <v>COLLAR DE DERIVACION  DE 2"*1/2"</v>
          </cell>
          <cell r="C43" t="str">
            <v>UN</v>
          </cell>
          <cell r="D43">
            <v>6610</v>
          </cell>
          <cell r="I43">
            <v>42</v>
          </cell>
        </row>
        <row r="44">
          <cell r="A44">
            <v>43</v>
          </cell>
          <cell r="B44" t="str">
            <v>NIPLE HG 1/2" * 0,50</v>
          </cell>
          <cell r="C44" t="str">
            <v>UN</v>
          </cell>
          <cell r="D44">
            <v>8000</v>
          </cell>
          <cell r="I44">
            <v>43</v>
          </cell>
        </row>
        <row r="45">
          <cell r="A45">
            <v>44</v>
          </cell>
          <cell r="B45" t="str">
            <v>FLOTADOR Y ACCESORIOS</v>
          </cell>
          <cell r="C45" t="str">
            <v>GL</v>
          </cell>
          <cell r="D45">
            <v>264500</v>
          </cell>
          <cell r="I45">
            <v>44</v>
          </cell>
        </row>
        <row r="46">
          <cell r="A46">
            <v>45</v>
          </cell>
          <cell r="B46" t="str">
            <v>CADENA HG 3/4"</v>
          </cell>
          <cell r="C46" t="str">
            <v>GL</v>
          </cell>
          <cell r="D46">
            <v>20000</v>
          </cell>
          <cell r="I46">
            <v>45</v>
          </cell>
        </row>
        <row r="47">
          <cell r="A47">
            <v>46</v>
          </cell>
          <cell r="B47" t="str">
            <v>LIMPADOR Y SOLDADURA PVC 1/4 GAL</v>
          </cell>
          <cell r="C47" t="str">
            <v>GL</v>
          </cell>
          <cell r="D47">
            <v>60000</v>
          </cell>
          <cell r="I47">
            <v>46</v>
          </cell>
        </row>
        <row r="48">
          <cell r="A48">
            <v>47</v>
          </cell>
          <cell r="B48" t="str">
            <v>UNION PVC - P 1/2"</v>
          </cell>
          <cell r="C48" t="str">
            <v>UN</v>
          </cell>
          <cell r="D48">
            <v>366</v>
          </cell>
          <cell r="I48">
            <v>47</v>
          </cell>
        </row>
        <row r="49">
          <cell r="A49">
            <v>48</v>
          </cell>
          <cell r="B49" t="str">
            <v>VALVULA PURGA 3/4</v>
          </cell>
          <cell r="C49" t="str">
            <v>UN</v>
          </cell>
          <cell r="D49">
            <v>20000</v>
          </cell>
          <cell r="I49">
            <v>48</v>
          </cell>
        </row>
        <row r="50">
          <cell r="A50">
            <v>49</v>
          </cell>
          <cell r="B50" t="str">
            <v>VALVULA DE CONTROL DE 3/4</v>
          </cell>
          <cell r="C50" t="str">
            <v>UN</v>
          </cell>
          <cell r="D50">
            <v>20000</v>
          </cell>
          <cell r="I50">
            <v>49</v>
          </cell>
        </row>
        <row r="51">
          <cell r="A51">
            <v>50</v>
          </cell>
          <cell r="B51" t="str">
            <v>ADAPTADOR MACHO DE 3/4"</v>
          </cell>
          <cell r="C51" t="str">
            <v>UN</v>
          </cell>
          <cell r="D51">
            <v>708</v>
          </cell>
          <cell r="I51">
            <v>50</v>
          </cell>
        </row>
        <row r="52">
          <cell r="A52">
            <v>51</v>
          </cell>
          <cell r="B52" t="str">
            <v>DESVIO Y RETORNO  DE LA FUENTE</v>
          </cell>
          <cell r="C52" t="str">
            <v>GL</v>
          </cell>
          <cell r="D52">
            <v>440000</v>
          </cell>
        </row>
        <row r="53">
          <cell r="A53">
            <v>52</v>
          </cell>
          <cell r="B53" t="str">
            <v>TABLA BURRA 30 cm</v>
          </cell>
          <cell r="C53" t="str">
            <v>ML</v>
          </cell>
          <cell r="D53">
            <v>2600</v>
          </cell>
        </row>
        <row r="54">
          <cell r="A54">
            <v>53</v>
          </cell>
          <cell r="B54" t="str">
            <v xml:space="preserve">PIEDRA MEDIA ZONGA </v>
          </cell>
          <cell r="C54" t="str">
            <v>M3</v>
          </cell>
          <cell r="D54">
            <v>22000</v>
          </cell>
        </row>
        <row r="55">
          <cell r="A55">
            <v>54</v>
          </cell>
          <cell r="B55" t="str">
            <v>HIERRO 3/8" A - 37</v>
          </cell>
          <cell r="C55" t="str">
            <v>KG</v>
          </cell>
          <cell r="D55">
            <v>2500</v>
          </cell>
        </row>
        <row r="56">
          <cell r="A56">
            <v>55</v>
          </cell>
          <cell r="B56" t="str">
            <v>HIERRO 1/2" A - 60</v>
          </cell>
          <cell r="C56" t="str">
            <v>KG</v>
          </cell>
          <cell r="D56">
            <v>2500</v>
          </cell>
        </row>
        <row r="57">
          <cell r="A57">
            <v>56</v>
          </cell>
          <cell r="B57" t="str">
            <v>HIERRO 5/8" A - 60</v>
          </cell>
          <cell r="C57" t="str">
            <v>KG</v>
          </cell>
          <cell r="D57">
            <v>2500</v>
          </cell>
        </row>
        <row r="58">
          <cell r="A58">
            <v>57</v>
          </cell>
          <cell r="B58" t="str">
            <v>HOJA DE CEGETA</v>
          </cell>
          <cell r="C58" t="str">
            <v>UN</v>
          </cell>
          <cell r="D58">
            <v>2000</v>
          </cell>
        </row>
        <row r="59">
          <cell r="A59">
            <v>58</v>
          </cell>
          <cell r="B59" t="str">
            <v>ANGULO 1 1/4" x 3 /16"</v>
          </cell>
          <cell r="C59" t="str">
            <v>ML</v>
          </cell>
          <cell r="D59">
            <v>5500</v>
          </cell>
        </row>
        <row r="60">
          <cell r="A60">
            <v>59</v>
          </cell>
          <cell r="B60" t="str">
            <v>SOLDADURA 60 13</v>
          </cell>
          <cell r="C60" t="str">
            <v>KG</v>
          </cell>
          <cell r="D60">
            <v>9500</v>
          </cell>
        </row>
        <row r="61">
          <cell r="A61">
            <v>60</v>
          </cell>
          <cell r="B61" t="str">
            <v>BISABRA TIPO CAPSULA</v>
          </cell>
          <cell r="C61" t="str">
            <v>UN</v>
          </cell>
          <cell r="D61">
            <v>1500</v>
          </cell>
        </row>
        <row r="62">
          <cell r="A62">
            <v>61</v>
          </cell>
          <cell r="B62" t="str">
            <v>PINTURA ANTICORROSIVO</v>
          </cell>
          <cell r="C62" t="str">
            <v>GL</v>
          </cell>
          <cell r="D62">
            <v>22500</v>
          </cell>
        </row>
        <row r="63">
          <cell r="A63">
            <v>62</v>
          </cell>
          <cell r="B63" t="str">
            <v>ADATADOR PVC 4"</v>
          </cell>
          <cell r="C63" t="str">
            <v>UN</v>
          </cell>
          <cell r="D63">
            <v>12000</v>
          </cell>
        </row>
        <row r="64">
          <cell r="A64">
            <v>63</v>
          </cell>
          <cell r="B64" t="str">
            <v>UNION PVC DE 4"</v>
          </cell>
          <cell r="C64" t="str">
            <v>UN</v>
          </cell>
          <cell r="D64">
            <v>3500</v>
          </cell>
        </row>
        <row r="65">
          <cell r="A65">
            <v>64</v>
          </cell>
          <cell r="B65" t="str">
            <v>COMPUERTA CIRCULAR HF 6"</v>
          </cell>
          <cell r="C65" t="str">
            <v>UN</v>
          </cell>
        </row>
        <row r="66">
          <cell r="A66">
            <v>65</v>
          </cell>
        </row>
        <row r="67">
          <cell r="A67">
            <v>66</v>
          </cell>
          <cell r="B67" t="str">
            <v>VASTAGO L=3,0 MTS</v>
          </cell>
          <cell r="C67" t="str">
            <v>UN</v>
          </cell>
        </row>
        <row r="68">
          <cell r="A68">
            <v>67</v>
          </cell>
          <cell r="B68" t="str">
            <v>RUEDA DE MANEJO</v>
          </cell>
          <cell r="C68" t="str">
            <v>UN</v>
          </cell>
        </row>
        <row r="69">
          <cell r="A69">
            <v>68</v>
          </cell>
          <cell r="B69" t="str">
            <v>TUBERIA HERMETICA PVC 6"</v>
          </cell>
          <cell r="C69" t="str">
            <v>ML</v>
          </cell>
          <cell r="D69">
            <v>20100</v>
          </cell>
        </row>
        <row r="70">
          <cell r="A70">
            <v>69</v>
          </cell>
        </row>
        <row r="71">
          <cell r="A71">
            <v>70</v>
          </cell>
        </row>
        <row r="72">
          <cell r="A72">
            <v>71</v>
          </cell>
        </row>
        <row r="73">
          <cell r="A73">
            <v>72</v>
          </cell>
        </row>
        <row r="74">
          <cell r="A74">
            <v>73</v>
          </cell>
        </row>
        <row r="75">
          <cell r="A75">
            <v>74</v>
          </cell>
        </row>
        <row r="76">
          <cell r="A76">
            <v>75</v>
          </cell>
        </row>
        <row r="77">
          <cell r="A77">
            <v>76</v>
          </cell>
        </row>
        <row r="78">
          <cell r="A78">
            <v>77</v>
          </cell>
        </row>
        <row r="79">
          <cell r="A79">
            <v>78</v>
          </cell>
        </row>
        <row r="80">
          <cell r="A80">
            <v>79</v>
          </cell>
        </row>
        <row r="81">
          <cell r="A81">
            <v>80</v>
          </cell>
        </row>
        <row r="82">
          <cell r="A82">
            <v>81</v>
          </cell>
        </row>
        <row r="83">
          <cell r="A83">
            <v>82</v>
          </cell>
        </row>
        <row r="84">
          <cell r="A84">
            <v>83</v>
          </cell>
        </row>
        <row r="85">
          <cell r="A85">
            <v>84</v>
          </cell>
        </row>
        <row r="86">
          <cell r="A86">
            <v>85</v>
          </cell>
        </row>
        <row r="87">
          <cell r="A87">
            <v>86</v>
          </cell>
        </row>
        <row r="88">
          <cell r="A88">
            <v>87</v>
          </cell>
        </row>
        <row r="89">
          <cell r="A89">
            <v>88</v>
          </cell>
        </row>
        <row r="90">
          <cell r="A90">
            <v>89</v>
          </cell>
        </row>
        <row r="91">
          <cell r="A91">
            <v>90</v>
          </cell>
        </row>
        <row r="92">
          <cell r="A92">
            <v>91</v>
          </cell>
        </row>
        <row r="93">
          <cell r="A93">
            <v>92</v>
          </cell>
        </row>
        <row r="94">
          <cell r="A94">
            <v>93</v>
          </cell>
        </row>
        <row r="95">
          <cell r="A95">
            <v>94</v>
          </cell>
        </row>
        <row r="96">
          <cell r="A96">
            <v>95</v>
          </cell>
        </row>
        <row r="97">
          <cell r="A97">
            <v>96</v>
          </cell>
        </row>
        <row r="98">
          <cell r="A98">
            <v>97</v>
          </cell>
        </row>
        <row r="99">
          <cell r="A99">
            <v>98</v>
          </cell>
        </row>
        <row r="100">
          <cell r="A100">
            <v>99</v>
          </cell>
        </row>
        <row r="101">
          <cell r="A101">
            <v>100</v>
          </cell>
        </row>
        <row r="102">
          <cell r="A102">
            <v>101</v>
          </cell>
        </row>
        <row r="103">
          <cell r="A103">
            <v>102</v>
          </cell>
        </row>
        <row r="104">
          <cell r="A104">
            <v>103</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row r="175">
          <cell r="A175">
            <v>174</v>
          </cell>
        </row>
        <row r="176">
          <cell r="A176">
            <v>175</v>
          </cell>
        </row>
        <row r="177">
          <cell r="A177">
            <v>176</v>
          </cell>
        </row>
        <row r="178">
          <cell r="A178">
            <v>177</v>
          </cell>
        </row>
        <row r="179">
          <cell r="A179">
            <v>178</v>
          </cell>
        </row>
        <row r="180">
          <cell r="A180">
            <v>179</v>
          </cell>
        </row>
        <row r="181">
          <cell r="A181">
            <v>180</v>
          </cell>
        </row>
        <row r="182">
          <cell r="A182">
            <v>181</v>
          </cell>
        </row>
        <row r="183">
          <cell r="A183">
            <v>182</v>
          </cell>
        </row>
        <row r="184">
          <cell r="A184">
            <v>183</v>
          </cell>
        </row>
        <row r="185">
          <cell r="A185">
            <v>184</v>
          </cell>
        </row>
        <row r="186">
          <cell r="A186">
            <v>185</v>
          </cell>
        </row>
        <row r="187">
          <cell r="A187">
            <v>186</v>
          </cell>
        </row>
        <row r="188">
          <cell r="A188">
            <v>187</v>
          </cell>
        </row>
        <row r="189">
          <cell r="A189">
            <v>188</v>
          </cell>
        </row>
        <row r="190">
          <cell r="A190">
            <v>189</v>
          </cell>
        </row>
        <row r="191">
          <cell r="A191">
            <v>190</v>
          </cell>
        </row>
        <row r="192">
          <cell r="A192">
            <v>191</v>
          </cell>
        </row>
        <row r="193">
          <cell r="A193">
            <v>192</v>
          </cell>
        </row>
        <row r="194">
          <cell r="A194">
            <v>193</v>
          </cell>
        </row>
        <row r="195">
          <cell r="A195">
            <v>194</v>
          </cell>
        </row>
        <row r="196">
          <cell r="A196">
            <v>195</v>
          </cell>
        </row>
        <row r="197">
          <cell r="A197">
            <v>196</v>
          </cell>
        </row>
        <row r="198">
          <cell r="A198">
            <v>197</v>
          </cell>
        </row>
        <row r="199">
          <cell r="A199">
            <v>198</v>
          </cell>
        </row>
        <row r="200">
          <cell r="A200">
            <v>199</v>
          </cell>
        </row>
        <row r="201">
          <cell r="A201">
            <v>200</v>
          </cell>
        </row>
        <row r="202">
          <cell r="A202">
            <v>201</v>
          </cell>
        </row>
        <row r="203">
          <cell r="A203">
            <v>202</v>
          </cell>
        </row>
        <row r="204">
          <cell r="A204">
            <v>203</v>
          </cell>
        </row>
        <row r="205">
          <cell r="A205">
            <v>204</v>
          </cell>
        </row>
        <row r="206">
          <cell r="A206">
            <v>205</v>
          </cell>
        </row>
        <row r="207">
          <cell r="A207">
            <v>206</v>
          </cell>
        </row>
        <row r="208">
          <cell r="A208">
            <v>207</v>
          </cell>
        </row>
        <row r="209">
          <cell r="A209">
            <v>208</v>
          </cell>
        </row>
        <row r="210">
          <cell r="A210">
            <v>209</v>
          </cell>
        </row>
        <row r="211">
          <cell r="A211">
            <v>210</v>
          </cell>
        </row>
        <row r="212">
          <cell r="A212">
            <v>211</v>
          </cell>
        </row>
        <row r="213">
          <cell r="A213">
            <v>212</v>
          </cell>
        </row>
        <row r="214">
          <cell r="A214">
            <v>213</v>
          </cell>
        </row>
        <row r="215">
          <cell r="A215">
            <v>214</v>
          </cell>
        </row>
        <row r="216">
          <cell r="A216">
            <v>215</v>
          </cell>
        </row>
        <row r="217">
          <cell r="A217">
            <v>216</v>
          </cell>
        </row>
        <row r="218">
          <cell r="A218">
            <v>217</v>
          </cell>
        </row>
        <row r="219">
          <cell r="A219">
            <v>218</v>
          </cell>
        </row>
        <row r="220">
          <cell r="A220">
            <v>219</v>
          </cell>
        </row>
        <row r="221">
          <cell r="A221">
            <v>220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 val="1erINFORME"/>
    </sheet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row>
        <row r="62">
          <cell r="J62">
            <v>20000</v>
          </cell>
        </row>
      </sheetData>
      <sheetData sheetId="3"/>
      <sheetData sheetId="4"/>
      <sheetData sheetId="5"/>
      <sheetData sheetId="6">
        <row r="2">
          <cell r="A2" t="str">
            <v xml:space="preserve">OBJETO: PRESUPUESTO ADICIONAL - REMODELACION Y CONSTRUCCION PRIMERA FASE  PARQUE LEESBURG </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MORTERO 1.4"/>
      <sheetName val="CTO 300 PSI"/>
      <sheetName val="DEMOLICION"/>
      <sheetName val="EXACAVACION"/>
      <sheetName val="TUB PVC 250mm"/>
      <sheetName val="SILLA YEE"/>
      <sheetName val="POZO"/>
      <sheetName val="RELLENO  MAT EXCAVACION"/>
      <sheetName val="RELLENO RECEB GRANULAR IP&lt;10"/>
      <sheetName val="RELLENO SUBBASE GRANU"/>
      <sheetName val="RELLENO BASE GRANU"/>
      <sheetName val="RETIRO SOBRANTE"/>
      <sheetName val="CTO HIDRAULICO"/>
      <sheetName val="PRESUPUESTO"/>
      <sheetName val="1.1"/>
      <sheetName val="1.2"/>
      <sheetName val="111"/>
      <sheetName val="1.3"/>
      <sheetName val="1.4"/>
      <sheetName val="1.5"/>
      <sheetName val="2.1"/>
      <sheetName val="2.2"/>
      <sheetName val="2.3"/>
      <sheetName val="3.1"/>
      <sheetName val="1.3 (2)"/>
      <sheetName val="Hoja18"/>
      <sheetName val="Hoja17"/>
      <sheetName val="Hoja16"/>
      <sheetName val="Hoja15"/>
      <sheetName val="Hoja14"/>
      <sheetName val="Hoja13"/>
      <sheetName val="Hoja12"/>
      <sheetName val="Hoja11"/>
      <sheetName val="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II Etapa"/>
      <sheetName val="Unitarios"/>
      <sheetName val="Presupuesto"/>
      <sheetName val="Flujo de Fondos"/>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s>
    <sheetDataSet>
      <sheetData sheetId="0"/>
      <sheetData sheetId="1"/>
      <sheetData sheetId="2">
        <row r="3">
          <cell r="B3">
            <v>7100</v>
          </cell>
        </row>
        <row r="4">
          <cell r="B4">
            <v>8000</v>
          </cell>
        </row>
        <row r="6">
          <cell r="B6">
            <v>929</v>
          </cell>
        </row>
        <row r="10">
          <cell r="B10">
            <v>8100</v>
          </cell>
        </row>
        <row r="11">
          <cell r="B11">
            <v>4700</v>
          </cell>
        </row>
        <row r="12">
          <cell r="B12">
            <v>15200</v>
          </cell>
        </row>
        <row r="14">
          <cell r="B14">
            <v>33500</v>
          </cell>
        </row>
        <row r="21">
          <cell r="B21">
            <v>1564</v>
          </cell>
        </row>
        <row r="22">
          <cell r="B22">
            <v>26200</v>
          </cell>
        </row>
        <row r="26">
          <cell r="B26">
            <v>185000</v>
          </cell>
        </row>
        <row r="27">
          <cell r="B27">
            <v>75000</v>
          </cell>
        </row>
        <row r="28">
          <cell r="B28">
            <v>7850</v>
          </cell>
        </row>
        <row r="30">
          <cell r="B30">
            <v>6500</v>
          </cell>
        </row>
        <row r="31">
          <cell r="B31">
            <v>145000</v>
          </cell>
        </row>
        <row r="32">
          <cell r="B32">
            <v>12200</v>
          </cell>
        </row>
        <row r="33">
          <cell r="B33">
            <v>36500</v>
          </cell>
        </row>
        <row r="35">
          <cell r="B35">
            <v>5800</v>
          </cell>
        </row>
        <row r="40">
          <cell r="B40">
            <v>12700</v>
          </cell>
        </row>
        <row r="41">
          <cell r="B41">
            <v>2740</v>
          </cell>
        </row>
        <row r="42">
          <cell r="B42">
            <v>3650</v>
          </cell>
        </row>
        <row r="43">
          <cell r="B43">
            <v>15200</v>
          </cell>
        </row>
        <row r="44">
          <cell r="B44">
            <v>2950</v>
          </cell>
        </row>
        <row r="45">
          <cell r="B45">
            <v>4800</v>
          </cell>
        </row>
        <row r="46">
          <cell r="B46">
            <v>9220</v>
          </cell>
        </row>
        <row r="54">
          <cell r="B54">
            <v>4800</v>
          </cell>
        </row>
        <row r="55">
          <cell r="B55">
            <v>2100</v>
          </cell>
        </row>
        <row r="57">
          <cell r="B57">
            <v>39900</v>
          </cell>
        </row>
        <row r="60">
          <cell r="B60">
            <v>40800</v>
          </cell>
        </row>
        <row r="61">
          <cell r="B61">
            <v>18680</v>
          </cell>
        </row>
        <row r="62">
          <cell r="B62">
            <v>680</v>
          </cell>
        </row>
        <row r="63">
          <cell r="B63">
            <v>31200</v>
          </cell>
        </row>
        <row r="64">
          <cell r="B64">
            <v>16600</v>
          </cell>
        </row>
        <row r="65">
          <cell r="B65">
            <v>10200</v>
          </cell>
        </row>
        <row r="69">
          <cell r="B69">
            <v>4300</v>
          </cell>
        </row>
        <row r="70">
          <cell r="B70">
            <v>4440</v>
          </cell>
        </row>
        <row r="71">
          <cell r="B71">
            <v>3900</v>
          </cell>
        </row>
        <row r="76">
          <cell r="B76">
            <v>16200</v>
          </cell>
        </row>
        <row r="77">
          <cell r="B77">
            <v>12200</v>
          </cell>
        </row>
        <row r="79">
          <cell r="B79">
            <v>20500</v>
          </cell>
        </row>
        <row r="83">
          <cell r="B83">
            <v>65000</v>
          </cell>
        </row>
        <row r="84">
          <cell r="B84">
            <v>62700</v>
          </cell>
        </row>
        <row r="85">
          <cell r="B85">
            <v>16800</v>
          </cell>
        </row>
        <row r="87">
          <cell r="B87">
            <v>9200</v>
          </cell>
        </row>
        <row r="89">
          <cell r="B89">
            <v>7952</v>
          </cell>
        </row>
        <row r="90">
          <cell r="B90">
            <v>23600</v>
          </cell>
        </row>
        <row r="92">
          <cell r="B92">
            <v>20000</v>
          </cell>
        </row>
        <row r="96">
          <cell r="B96">
            <v>21800</v>
          </cell>
        </row>
        <row r="97">
          <cell r="B97">
            <v>19200</v>
          </cell>
        </row>
        <row r="98">
          <cell r="B98">
            <v>21800</v>
          </cell>
        </row>
        <row r="99">
          <cell r="B99">
            <v>72800</v>
          </cell>
        </row>
        <row r="100">
          <cell r="B100">
            <v>88200</v>
          </cell>
        </row>
        <row r="101">
          <cell r="B101">
            <v>6920</v>
          </cell>
        </row>
        <row r="102">
          <cell r="B102">
            <v>49800</v>
          </cell>
        </row>
        <row r="105">
          <cell r="B105">
            <v>51500</v>
          </cell>
        </row>
        <row r="107">
          <cell r="B107">
            <v>8100</v>
          </cell>
        </row>
        <row r="108">
          <cell r="B108">
            <v>21000</v>
          </cell>
        </row>
        <row r="112">
          <cell r="B112">
            <v>7000</v>
          </cell>
        </row>
        <row r="113">
          <cell r="B113">
            <v>6000</v>
          </cell>
        </row>
        <row r="114">
          <cell r="B114">
            <v>2300</v>
          </cell>
        </row>
        <row r="120">
          <cell r="B120">
            <v>4875</v>
          </cell>
        </row>
        <row r="121">
          <cell r="B121">
            <v>35500</v>
          </cell>
        </row>
        <row r="125">
          <cell r="B125">
            <v>3900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 de 60.000psi"/>
      <sheetName val="Concreto de 2000 psi"/>
      <sheetName val="Equipo"/>
      <sheetName val="Material"/>
      <sheetName val="M.Obra"/>
      <sheetName val="Transp."/>
      <sheetName val="ANALISIS DE AIU"/>
      <sheetName val="AIU-ROSARIO"/>
      <sheetName val="Datos Principales"/>
      <sheetName val="PRESUP COMP."/>
      <sheetName val="PRESUP ACT."/>
      <sheetName val="Presup Resum"/>
      <sheetName val="Reporte Viabilidad"/>
      <sheetName val="Dotacion"/>
      <sheetName val="Cuadrilla"/>
      <sheetName val="Mort.1-3"/>
      <sheetName val="Mortero 1-3 imperm"/>
      <sheetName val="Mortero 1-4"/>
      <sheetName val="Mortero 1-4 imperm."/>
      <sheetName val="Mortero 1-6"/>
      <sheetName val="Concreto de 2500"/>
      <sheetName val="Concreto de 3000 psi"/>
      <sheetName val="Acero de 37.000 psi "/>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refreshError="1">
        <row r="53">
          <cell r="I53">
            <v>2816</v>
          </cell>
        </row>
      </sheetData>
      <sheetData sheetId="1" refreshError="1">
        <row r="53">
          <cell r="I53">
            <v>276775</v>
          </cell>
        </row>
      </sheetData>
      <sheetData sheetId="2" refreshError="1">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3" refreshError="1">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4" refreshError="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5" refreshError="1">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
          <cell r="B2" t="str">
            <v>01000000 SECTOR DEFENSA Y SEGURIDAD</v>
          </cell>
        </row>
        <row r="3">
          <cell r="B3" t="str">
            <v>0100P001 CAPACIDAD DE VIGILANCIA COSTERA</v>
          </cell>
        </row>
        <row r="4">
          <cell r="B4" t="str">
            <v>0100P002 CUMPLIMIENTO DE LA PROGRAMACION DE UNIDADES</v>
          </cell>
        </row>
        <row r="5">
          <cell r="B5" t="str">
            <v>02000000 SECTOR INDUSTRIA COMERCIO EXTERIOR</v>
          </cell>
        </row>
        <row r="6">
          <cell r="B6" t="str">
            <v>0200P001 EXPORTACIONES REALIZADAS</v>
          </cell>
        </row>
        <row r="7">
          <cell r="B7" t="str">
            <v>03000000 SECTOR SALUD</v>
          </cell>
        </row>
        <row r="8">
          <cell r="B8" t="str">
            <v>0300P001 AFILIADOS AL REGIMEN CONTRIBUTIVO</v>
          </cell>
        </row>
        <row r="9">
          <cell r="B9" t="str">
            <v>0300P002 AFILIADOS AL REGIMEN SUBSIDIADO (SISBEN 1 Y 2)</v>
          </cell>
        </row>
        <row r="10">
          <cell r="B10" t="str">
            <v>0300P003 AFILIADOS AL REGIMEN SUBSIDIADO NO POBRES</v>
          </cell>
        </row>
        <row r="11">
          <cell r="B11" t="str">
            <v>0300P004 AFILIADOS EN EL REGIMEN SUBSIDIADO QUE PRESENTAN MULTIPLE AFILIACION</v>
          </cell>
        </row>
        <row r="12">
          <cell r="B12" t="str">
            <v>0300P005 SUBSIDIOS DESTINADOS A LA COBERTURA DE DEMANDA</v>
          </cell>
        </row>
        <row r="13">
          <cell r="B13" t="str">
            <v>0300P006 GASTO EN INVESTIGACION CIENTIFICA DENTRO DEL TOTAL DE GASTOS EN SALUD</v>
          </cell>
        </row>
        <row r="14">
          <cell r="B14" t="str">
            <v>0300P007 INVESTIGACIONES DESARROLLADAS</v>
          </cell>
        </row>
        <row r="15">
          <cell r="B15" t="str">
            <v>0300P008 AREA EN HOSPITALES REMODELADA</v>
          </cell>
        </row>
        <row r="16">
          <cell r="B16" t="str">
            <v>0300P009 AREA EN HOSPITALES CONSTRUIDA</v>
          </cell>
        </row>
        <row r="17">
          <cell r="B17" t="str">
            <v>0300P010 INVESTIGACIONES REALIZADAS</v>
          </cell>
        </row>
        <row r="18">
          <cell r="B18" t="str">
            <v>0300P011 ASESORIAS CONTRATADAS</v>
          </cell>
        </row>
        <row r="19">
          <cell r="B19" t="str">
            <v>0300P012 CAPACITACIONES REALIZADAS</v>
          </cell>
        </row>
        <row r="20">
          <cell r="B20" t="str">
            <v>0300P013 CHARLAS REALIZADAS</v>
          </cell>
        </row>
        <row r="21">
          <cell r="B21" t="str">
            <v>0300P014 COMERCIALES INSTITUCIONALES REALIZADOS</v>
          </cell>
        </row>
        <row r="22">
          <cell r="B22" t="str">
            <v>0300P015 EQUIPOS ADECUADOS</v>
          </cell>
        </row>
        <row r="23">
          <cell r="B23" t="str">
            <v>0300P016 PERSONAS CON ANTICUERPOS VIH ENCONTRADOS EN EXAMENES</v>
          </cell>
        </row>
        <row r="24">
          <cell r="B24" t="str">
            <v>0300P017 SEMINARIOS DE EDUCACION SOBRE EL VIH</v>
          </cell>
        </row>
        <row r="25">
          <cell r="B25" t="str">
            <v>0300P018 CASOS DE SIDA TRATADOS</v>
          </cell>
        </row>
        <row r="26">
          <cell r="B26" t="str">
            <v>0300P019 RESULTADOS POSITIVOS CIERTOS / FALSOS PARA EL VIH</v>
          </cell>
        </row>
        <row r="27">
          <cell r="B27" t="str">
            <v>0300P020 PLAN DE LA COMUNIDAD PARA CONTROLAR LA PROPAGACION DEL VIH</v>
          </cell>
        </row>
        <row r="28">
          <cell r="B28" t="str">
            <v>0300P021 ACTITUD DE LOS ENFERMOS DE VIH FRENTE A LAS ACTIVIDADES DE REHABILITACION SICOLOGICA</v>
          </cell>
        </row>
        <row r="29">
          <cell r="B29" t="str">
            <v>0300P022 GASTOS FUNCIONAMIENTO O INVERSION</v>
          </cell>
        </row>
        <row r="30">
          <cell r="B30" t="str">
            <v>0300P023 PACIENTES ADMITIDOS EN EL PROGRAMA CUIDADOS DE LA MADRE Y EL NIÑO</v>
          </cell>
        </row>
        <row r="31">
          <cell r="B31" t="str">
            <v>0300P024 PROMEDIO MENSUAL DE VISITAS CLINICAS</v>
          </cell>
        </row>
        <row r="32">
          <cell r="B32" t="str">
            <v>0300P025 MADRES PRENATALES O POS NATALES CONTACTADAS</v>
          </cell>
        </row>
        <row r="33">
          <cell r="B33" t="str">
            <v>0300P026 MUJERES EMBARAZADAS QUE RECIBEN CUIDADO EN EL PRIMER TRIMESTRE</v>
          </cell>
        </row>
        <row r="34">
          <cell r="B34" t="str">
            <v>0300P027 PACIENTES QUE RECIBEN SERVICIO DE PLANIFICACION FAMILIAR</v>
          </cell>
        </row>
        <row r="35">
          <cell r="B35" t="str">
            <v>0300P028 TIEMPO EN HORAS TERAPIA EN TALLERES DE VIOLACION</v>
          </cell>
        </row>
        <row r="36">
          <cell r="B36" t="str">
            <v>0300P029 PACIENTES QUE HAN RECIBIDO TALLERES DE MANEJO DEL ESTRES</v>
          </cell>
        </row>
        <row r="37">
          <cell r="B37" t="str">
            <v>0300P030 PROGRAMAS DE CAPACITACION PARA LA PREVENCION</v>
          </cell>
        </row>
        <row r="38">
          <cell r="B38" t="str">
            <v>0300P031 TALLERES SOBRE EL MALTRATO INFANTIL Y SESIONES DE TERAPIA.</v>
          </cell>
        </row>
        <row r="39">
          <cell r="B39" t="str">
            <v>0300P032 ADMISIONES DE PACIENTES</v>
          </cell>
        </row>
        <row r="40">
          <cell r="B40" t="str">
            <v>0300P033 PACIENTES ATENDIDOS PROMEDIO POR DIA</v>
          </cell>
        </row>
        <row r="41">
          <cell r="B41" t="str">
            <v>0300P035 POBLACION AFILIADA AL SISTEMA GENERAL DE SEGURIDAD EN SALUD</v>
          </cell>
        </row>
        <row r="42">
          <cell r="B42" t="str">
            <v>0300P036 POBLACION POBRE NO AFILIADA AL SISTEMA GENERAL DE SEGURIDAD SOCIAL EN SALUD</v>
          </cell>
        </row>
        <row r="43">
          <cell r="B43" t="str">
            <v>0300P037 VARIACION DEL MONTO DE LOS RECURSOS DESTINADOS A LA AFILIACION DEL REGIMEN SUBSIDIADO</v>
          </cell>
        </row>
        <row r="44">
          <cell r="B44" t="str">
            <v>0300P038 VARIACION DEL NRO DE INVESTIGACIONES DESARROLLADAS</v>
          </cell>
        </row>
        <row r="45">
          <cell r="B45" t="str">
            <v>0300P039 VARIACION DEL AREA DE COSNTRUCCION HOSPITALARIA EN LA ZONA RURAL DE INTERMEDIO Y ALTO RIESGO SISMICO</v>
          </cell>
        </row>
        <row r="46">
          <cell r="B46" t="str">
            <v>0300P040 VARIACION DEL AREA DE COSNTRUCCION HOSPITALARIA EN LA ZONA URBANA DE INTERMEDIO Y ALTO RIESGO SISMICO</v>
          </cell>
        </row>
        <row r="47">
          <cell r="B47" t="str">
            <v>0300P041 VARIACION EN EL NRO DE ASESORIAS CONTRATADAS PARA MEJORAR EL SERVICIO</v>
          </cell>
        </row>
        <row r="48">
          <cell r="B48" t="str">
            <v>0300P042 VARIACION EN EL NRO DE CAPACITACIONES MEDICAS REALIZADAS</v>
          </cell>
        </row>
        <row r="49">
          <cell r="B49" t="str">
            <v>0300P043 VARIACION EN EL NRO DE EQUIPOS MEDICOS E INFORMATICOS QUE SE HAN ADQUIRIDO</v>
          </cell>
        </row>
        <row r="50">
          <cell r="B50" t="str">
            <v>0300P044 METROS CUADRADOS CONSTRUIDOS NUEVOS</v>
          </cell>
        </row>
        <row r="51">
          <cell r="B51" t="str">
            <v>0300P045 METROS CUADRADOS ADECUADOS</v>
          </cell>
        </row>
        <row r="52">
          <cell r="B52" t="str">
            <v>0300P046 ADQUISICION EQUIPOS DE LABORATORIO</v>
          </cell>
        </row>
        <row r="53">
          <cell r="B53" t="str">
            <v>0300P047 ADQUISICION  EQUIPOS DE SISTEMATIZACION Y COMUNICACION</v>
          </cell>
        </row>
        <row r="54">
          <cell r="B54" t="str">
            <v>0300P048 CURSOS DE CAPACITACION ENTIDADES TERRITORIALES</v>
          </cell>
        </row>
        <row r="55">
          <cell r="B55" t="str">
            <v>0300P049 ASESORIAS DE ASISTENCIA TECNICA A LABORATORIOS DE SALUD PUBLICA</v>
          </cell>
        </row>
        <row r="56">
          <cell r="B56" t="str">
            <v>0300P050 EMISION CONCEPTO DE CALIDAD LOTE A LOTE DE VACUNAS Y SUEROS DE ORIGEN ANIMAL</v>
          </cell>
        </row>
        <row r="57">
          <cell r="B57" t="str">
            <v>0300P051 CAPACIDAD RESPUESTA REGISTROS</v>
          </cell>
        </row>
        <row r="58">
          <cell r="B58" t="str">
            <v>0300P053 VISITAS DE VIGILANCIA Y CONTROL DE CALIDAD DE LOS PRODUCTOS DE COMPETENCIA</v>
          </cell>
        </row>
        <row r="59">
          <cell r="B59" t="str">
            <v>0300P054 VISITAS DE BUENAS PRACTICAS DE MANUFACTURA</v>
          </cell>
        </row>
        <row r="60">
          <cell r="B60" t="str">
            <v>0300P055 ANALISIS DE CONTROL DE CALIDAD FISICO QUIMICOS Y MICROBIOLOGICOS REALIZADOS</v>
          </cell>
        </row>
        <row r="61">
          <cell r="B61" t="str">
            <v>0300P056 REUNIONES TECNICO-CIENTIFICAS DE LA COMISION REVISORA</v>
          </cell>
        </row>
        <row r="62">
          <cell r="B62" t="str">
            <v>0300P057 CONSULTAS Y CONCEPTOS TECNICOS CIENTIFICOS EVALUADOS Y RESUELTOS</v>
          </cell>
        </row>
        <row r="63">
          <cell r="B63" t="str">
            <v>04000000 SECTOR COMUNICACIONES</v>
          </cell>
        </row>
        <row r="64">
          <cell r="B64" t="str">
            <v>0400P001 LOCALIDADES CON SERVICIO DE TELEFONIA COMUNITARIA</v>
          </cell>
        </row>
        <row r="65">
          <cell r="B65" t="str">
            <v>0400P002 LINEAS TELEFONICAS POR REGION.</v>
          </cell>
        </row>
        <row r="66">
          <cell r="B66" t="str">
            <v>0400P003 LINEAS TELEFONICAS EN LA REGION CON MAYOR DENSIDAD TELEFONICA</v>
          </cell>
        </row>
        <row r="67">
          <cell r="B67" t="str">
            <v>0400P004 LINEAS TELEFONICAS EN LA REGION CON MENOR DENSIDAD TELEFONICA</v>
          </cell>
        </row>
        <row r="68">
          <cell r="B68" t="str">
            <v>0400P005 ATENCION EN INSTALACION DE LINEAS POR LOCALIDAD</v>
          </cell>
        </row>
        <row r="69">
          <cell r="B69" t="str">
            <v>0400P006 COMPUTADORES CONECTADOS A INTERNET</v>
          </cell>
        </row>
        <row r="70">
          <cell r="B70" t="str">
            <v>0400P007 ATENCION DE SOLICITUDES DE BUSQUEDA DE DOCUMENTOS EN FORMA INMEDIATA</v>
          </cell>
        </row>
        <row r="71">
          <cell r="B71" t="str">
            <v>0400P008 HARDWARE CON MANTENIMIENTO</v>
          </cell>
        </row>
        <row r="72">
          <cell r="B72" t="str">
            <v>0400P009 OPERADORES DE SERVICIOS DE TELECOMUNICACIONES CONTROLADOS</v>
          </cell>
        </row>
        <row r="73">
          <cell r="B73" t="str">
            <v>0400P010 FUNCIONARIOS CAPACITADOS POR AREA</v>
          </cell>
        </row>
        <row r="74">
          <cell r="B74" t="str">
            <v>0400P011 FUNCIONARIOS CAPACITADOS POR MES</v>
          </cell>
        </row>
        <row r="75">
          <cell r="B75" t="str">
            <v>0400P012 EQUIPOS EXISTENTES PARA EL SISTEMA DE GESTION DEL ESPECTRO</v>
          </cell>
        </row>
        <row r="76">
          <cell r="B76" t="str">
            <v>0400P013 EQUIPOS ADQUIRIDOS PARA EL SISTEMA DE GESTION DEL ESPECTRO</v>
          </cell>
        </row>
        <row r="77">
          <cell r="B77" t="str">
            <v>0400P014 ENVIOS DE CORREO SOCIAL</v>
          </cell>
        </row>
        <row r="78">
          <cell r="B78" t="str">
            <v>0400P015 PUNTOS DE TELEFONIA RURAL COMUNITARIA</v>
          </cell>
        </row>
        <row r="79">
          <cell r="B79" t="str">
            <v>0400P016 PUNTOS DE ACCESO COMUNITARIO INSTALADOS</v>
          </cell>
        </row>
        <row r="80">
          <cell r="B80" t="str">
            <v>0400P017 TELEFONOS PUBLICOS PARA SORDOS INSTALADOS</v>
          </cell>
        </row>
        <row r="81">
          <cell r="B81" t="str">
            <v>0400P018 MUNICIPIOS CUBIERTOS CON CAPACITACION A RADIO COMUNITARIA</v>
          </cell>
        </row>
        <row r="82">
          <cell r="B82" t="str">
            <v>0400P019 EQUIPOS REACONDICIONADOS POR EL PROGRAMA COMPUTADORES PARA EDUCAR</v>
          </cell>
        </row>
        <row r="83">
          <cell r="B83" t="str">
            <v>0400P020 TRANSMISORES EN FUNCIONAMIENTO DE LA RADIODIFUSORA NACIONAL DE COLOMBIA</v>
          </cell>
        </row>
        <row r="84">
          <cell r="B84" t="str">
            <v>05000000 SECTOR MINAS Y ENERGIA</v>
          </cell>
        </row>
        <row r="85">
          <cell r="B85" t="str">
            <v>0500P001 MINAS REPORTADAS EN EXPLOTACION</v>
          </cell>
        </row>
        <row r="86">
          <cell r="B86" t="str">
            <v>0500P002 POZOS EN PRODUCCION</v>
          </cell>
        </row>
        <row r="87">
          <cell r="B87" t="str">
            <v>0500P003 YACIMIENTOS DE GAS EN PRODUCCION</v>
          </cell>
        </row>
        <row r="88">
          <cell r="B88" t="str">
            <v>0500P004 GASEODUCTOS PARA DISTRIBUCION CONSTRUIDOS</v>
          </cell>
        </row>
        <row r="89">
          <cell r="B89" t="str">
            <v>0500P005 GASEODUCTOS PARA TRANSPORTE CONSTRUIDOS</v>
          </cell>
        </row>
        <row r="90">
          <cell r="B90" t="str">
            <v>0500P006 CAPACIDAD O POTENCIA TOTAL QUE PUEDEN GENERAR LAS ELECTRIFICADORAS DEL PAIS</v>
          </cell>
        </row>
        <row r="91">
          <cell r="B91" t="str">
            <v>0500P007 CAPACIDAD O POTENCIA TOTAL ANUAL REPORTADA</v>
          </cell>
        </row>
        <row r="92">
          <cell r="B92" t="str">
            <v>0500P008 CAPACIDAD O POTENCIA TOTAL ANUAL CONSUMIDA</v>
          </cell>
        </row>
        <row r="93">
          <cell r="B93" t="str">
            <v>0500P009 ACTUALIZACION DEL DOCUMENTO CADENA DEL GAS NATURAL</v>
          </cell>
        </row>
        <row r="94">
          <cell r="B94" t="str">
            <v>0500P010 ACTUALIZACION DEL DOCUMENTO DE PROYECCIONES DE DEMANDA DE ENERGIA</v>
          </cell>
        </row>
        <row r="95">
          <cell r="B95" t="str">
            <v>0500P011 ACTUALIZACION DEL DOCUMENTO PLAN DE EXPANSION ELECTRICA, PEN</v>
          </cell>
        </row>
        <row r="96">
          <cell r="B96" t="str">
            <v>0500P012 ACTUALIZACION DEL DOCUMENTO PLAN DE EXPANSION DE LA GENERACION Y TRANSMISION</v>
          </cell>
        </row>
        <row r="97">
          <cell r="B97" t="str">
            <v>0500P013 ACTUALIZACION DEL DOCUMENTO PLAN INDICATIVO DE EXPANSION DE COBERTURA DE ELECTRICIDAD</v>
          </cell>
        </row>
        <row r="98">
          <cell r="B98" t="str">
            <v>0500P014 ACTUALIZACION DEL DOCUMENTO DE CAPACITACION Y DIFUSION URE</v>
          </cell>
        </row>
        <row r="99">
          <cell r="B99" t="str">
            <v>0500P015 ACTUALIZACION DEL DOCUMENTO ESTIMACION DE LOS COSTOS DE GESTION AMBIENTAL E INDICADORES DE IMPACTO POTENCIAL DE LA EXPANSION ENERGETICA</v>
          </cell>
        </row>
        <row r="100">
          <cell r="B100" t="str">
            <v>0500P016 INFORMES PRESENTADOS</v>
          </cell>
        </row>
        <row r="101">
          <cell r="B101" t="str">
            <v>0500P017 GAS (VOLUMEN) EXPORTADO</v>
          </cell>
        </row>
        <row r="102">
          <cell r="B102" t="str">
            <v>0500P018 VARIACION DE LOS PRECIOS DE BOLSA</v>
          </cell>
        </row>
        <row r="103">
          <cell r="B103" t="str">
            <v>0500P019 VARIACION (PESOS) DE LAS EXPORTACIONES DE GAS</v>
          </cell>
        </row>
        <row r="104">
          <cell r="B104" t="str">
            <v>0500P020 SEGUIMIENTO AL PROGRAMA CONOCE</v>
          </cell>
        </row>
        <row r="105">
          <cell r="B105" t="str">
            <v>0500P021 CARGOS DE TRANSMISION</v>
          </cell>
        </row>
        <row r="106">
          <cell r="B106" t="str">
            <v>0500P022 INGRESOS A LA PAGINA WEB DE LA COMISION DE REGULACION DE ENERGIA Y GAS, CREG</v>
          </cell>
        </row>
        <row r="107">
          <cell r="B107" t="str">
            <v>0500P023 CONSULTAS PRESENTADAS A LA COMISION DE REGULACION DE ENERGIA Y GAS, CREG POR PARTE DE LOS USUARIOS</v>
          </cell>
        </row>
        <row r="108">
          <cell r="B108" t="str">
            <v>0500P024 NUEVAS EMPRESAS COMPETITIVAS DE GAS</v>
          </cell>
        </row>
        <row r="109">
          <cell r="B109" t="str">
            <v>0500P025 SOBRECOSTOS DE GENERADORES TERMOELECTRICOS</v>
          </cell>
        </row>
        <row r="110">
          <cell r="B110" t="str">
            <v>0500P026 LINEAS DE TRANSMISION DE ENERGIA CONSTRUIDAS</v>
          </cell>
        </row>
        <row r="111">
          <cell r="B111" t="str">
            <v>0500P027 LINEAS DE DISTRIBUCION DE ENERGIA CONSTRUIDAS</v>
          </cell>
        </row>
        <row r="112">
          <cell r="B112" t="str">
            <v>0500P028 ENERGIA ELECTRICA QUE ENTRA AL SISTEMA</v>
          </cell>
        </row>
        <row r="113">
          <cell r="B113" t="str">
            <v>0500P029 ENERGIA ELECTRICA QUE SALE AL SISTEMA</v>
          </cell>
        </row>
        <row r="114">
          <cell r="B114" t="str">
            <v>0500P030 ENERGIA ELECTRICA PRODUCIDA POR EL SISTEMA</v>
          </cell>
        </row>
        <row r="115">
          <cell r="B115" t="str">
            <v>0500P031 ENERGIA ELECTRICA VENDIDA POR EL SISTEMA</v>
          </cell>
        </row>
        <row r="116">
          <cell r="B116" t="str">
            <v>0500P032 SOLUCIONES FOTOVOLTAICAS INSTALADAS</v>
          </cell>
        </row>
        <row r="117">
          <cell r="B117" t="str">
            <v>0500P033 REDES DE DISTRIBUCION Y/O LINEAS DE INTERCONEXION VEREDAL CONSTRUIDAS EN LAS ZONAS NO INTERCONECTADAS,  ZNI</v>
          </cell>
        </row>
        <row r="118">
          <cell r="B118" t="str">
            <v>0500P034 CAPACIDAD O POTENCIA TOTAL ANUAL INSTALADA EN ZONAS NO INTERCONECTADAS, ZNI.</v>
          </cell>
        </row>
        <row r="119">
          <cell r="B119" t="str">
            <v>0500P035 EMPRESAS ESTRUCTURADAS Y AUTOSOSTENIBLES PARA LAS ZONAS NO INTERCONECTADAS,  ZNI</v>
          </cell>
        </row>
        <row r="120">
          <cell r="B120" t="str">
            <v>0500P036 CARGOS DE TRANSMISION</v>
          </cell>
        </row>
        <row r="121">
          <cell r="B121" t="str">
            <v>0500P037 GESTION INTEGRAL DE DEMANDA DE ENERGIA</v>
          </cell>
        </row>
        <row r="122">
          <cell r="B122" t="str">
            <v>0500P038 DOCUMENTO PARA LA MEDICION DE POTENCIAL USO RACIONAL DE ENERGIA, URE</v>
          </cell>
        </row>
        <row r="123">
          <cell r="B123" t="str">
            <v>0500P039 DOCUMENTOS DE ACTUALIZACION DEL PLAN NACIONAL DE DESARROLLO MINERO, PNDM PUBLICADOS</v>
          </cell>
        </row>
        <row r="124">
          <cell r="B124" t="str">
            <v>0500P040 ASESORIAS O TALLERES REALIZADOS</v>
          </cell>
        </row>
        <row r="125">
          <cell r="B125" t="str">
            <v>0500P041 EMPLEADOS CAPACITADOS</v>
          </cell>
        </row>
        <row r="126">
          <cell r="B126" t="str">
            <v>0500P042 CUBRIMIENTO CON KM2 EQUIVALENTES A ESCALA 1:100.000</v>
          </cell>
        </row>
        <row r="127">
          <cell r="B127" t="str">
            <v>0500P043 APLICACION DEL PROGRAMA DE LEGALIZACION DE MINERIA DE HECHO</v>
          </cell>
        </row>
        <row r="128">
          <cell r="B128" t="str">
            <v>0500P044 UNIDADES MINERAS ACTUALIZADAS TECNOLOGICAMENTE</v>
          </cell>
        </row>
        <row r="129">
          <cell r="B129" t="str">
            <v>0500P045 INFORMACION BASICA DEL SUBSUELO</v>
          </cell>
        </row>
        <row r="130">
          <cell r="B130" t="str">
            <v>0500P046 INVENTARIO DE RECURSOS DEL SUBSUELO</v>
          </cell>
        </row>
        <row r="131">
          <cell r="B131" t="str">
            <v>0500P047 INVENTARIO DE AMENAZAS GEOLOGICAS Y ANTROPICAS SOBRE EL TERRITORIO</v>
          </cell>
        </row>
        <row r="132">
          <cell r="B132" t="str">
            <v>0500P048 EXPLOTACION MINERA ILEGAL</v>
          </cell>
        </row>
        <row r="133">
          <cell r="B133" t="str">
            <v>0500P049 MINAS LEGALIZADAS</v>
          </cell>
        </row>
        <row r="134">
          <cell r="B134" t="str">
            <v>0500P050 MINAS LEGALES RECONVERTIDAS</v>
          </cell>
        </row>
        <row r="135">
          <cell r="B135" t="str">
            <v>0500P051 MINAS LEGALES INTEGRADAS</v>
          </cell>
        </row>
        <row r="136">
          <cell r="B136" t="str">
            <v>0500P052 RECUPERACION AMBIENTAL</v>
          </cell>
        </row>
        <row r="137">
          <cell r="B137" t="str">
            <v>06000000 SECTOR TRANSPORTE</v>
          </cell>
        </row>
        <row r="138">
          <cell r="B138" t="str">
            <v>0600P001 COSTO MANTENIMIENTO RUTINARIO POR KILOMETRO</v>
          </cell>
        </row>
        <row r="139">
          <cell r="B139" t="str">
            <v>0600P002 COSTO MANTENIMIENTO PERIODICO POR KILOMETRO</v>
          </cell>
        </row>
        <row r="140">
          <cell r="B140" t="str">
            <v>0600P003 COSTO REHABILITACION POR KILOMETRO</v>
          </cell>
        </row>
        <row r="141">
          <cell r="B141" t="str">
            <v>0600P004 COSTO PROMEDIO DE OBRAS DE DRENAJE</v>
          </cell>
        </row>
        <row r="142">
          <cell r="B142" t="str">
            <v>0600P005 COSTO ESTUDIO POR KILOMETRO</v>
          </cell>
        </row>
        <row r="143">
          <cell r="B143" t="str">
            <v>0600P006 VARIACION EN EL VOLUMEN DE DRAGADO</v>
          </cell>
        </row>
        <row r="144">
          <cell r="B144" t="str">
            <v>0600P007 COBERTURA DE INFORMACION METEOROLOGICA DE LA ESTACION</v>
          </cell>
        </row>
        <row r="145">
          <cell r="B145" t="str">
            <v>0600P008 COBERTURA DE INFORMACION ELECTRONICA DE LA ESTACION</v>
          </cell>
        </row>
        <row r="146">
          <cell r="B146" t="str">
            <v>0600P009 ESTACIONES DE CONTROL DE UNA ZONA O REGION</v>
          </cell>
        </row>
        <row r="147">
          <cell r="B147" t="str">
            <v>0600P010 RADIOAYUDAS INSTALADAS</v>
          </cell>
        </row>
        <row r="148">
          <cell r="B148" t="str">
            <v>0600P011 SISTEMAS DE RADAR INSTALADOS</v>
          </cell>
        </row>
        <row r="149">
          <cell r="B149" t="str">
            <v>0600P012 CONEXIONES AERONAUTICAS POR SERVICIO</v>
          </cell>
        </row>
        <row r="150">
          <cell r="B150" t="str">
            <v>0600P013 ADQUISICION DE EQUIPOS</v>
          </cell>
        </row>
        <row r="151">
          <cell r="B151" t="str">
            <v>0600P014 ADQUISICION DE EQUIPOS DE ENERGIA</v>
          </cell>
        </row>
        <row r="152">
          <cell r="B152" t="str">
            <v>0600P015 ESTACIONES METEOROLOGICAS INSTALADAS</v>
          </cell>
        </row>
        <row r="153">
          <cell r="B153" t="str">
            <v>0600P016 ADQUIISCION DE MAQUINAS PARA EXTINCION DE INCENDIOS</v>
          </cell>
        </row>
        <row r="154">
          <cell r="B154" t="str">
            <v>0600P017 MANTENIMIENTO Y CONSERVACION DE EQUIPOS DE COMPUTACION</v>
          </cell>
        </row>
        <row r="155">
          <cell r="B155" t="str">
            <v>0600P018 ADQUISICION DE SISTEMAS DE INFORMACION Y SERVICIOS INFORMATICOS</v>
          </cell>
        </row>
        <row r="156">
          <cell r="B156" t="str">
            <v>0600P019 ESTUDIOS DE IMPACTO AMBIENTAL POR CONTAMINACION SONORA</v>
          </cell>
        </row>
        <row r="157">
          <cell r="B157" t="str">
            <v>0600P020 EQUIPOS MEDICOS PARA SANIDAD AEROPORTUARIA</v>
          </cell>
        </row>
        <row r="158">
          <cell r="B158" t="str">
            <v>0600P021 CAPACITACION A ESTUDIANTES DEL CENTRO DE ESTUDIOS AERONAUTICOS, CEA</v>
          </cell>
        </row>
        <row r="159">
          <cell r="B159" t="str">
            <v>0600P022 EQUIPOS DE AYUDA PARA CAPACITACION</v>
          </cell>
        </row>
        <row r="160">
          <cell r="B160" t="str">
            <v>0600P023 MANTENIMIENTO DE LA RED FERREA</v>
          </cell>
        </row>
        <row r="161">
          <cell r="B161" t="str">
            <v>0600P024 REHABILITACION DE LA RED FERREA</v>
          </cell>
        </row>
        <row r="162">
          <cell r="B162" t="str">
            <v>0600P025 SEÑALIZACION DE LA RED FERREA</v>
          </cell>
        </row>
        <row r="163">
          <cell r="B163" t="str">
            <v>0600P026 RED FERREA CON SISTEMA DE CAMBIA VIA</v>
          </cell>
        </row>
        <row r="164">
          <cell r="B164" t="str">
            <v>0600P027 RED FERREA CONCESIONADA</v>
          </cell>
        </row>
        <row r="165">
          <cell r="B165" t="str">
            <v>0600P028 ADECUACION DE MUELLES</v>
          </cell>
        </row>
        <row r="166">
          <cell r="B166" t="str">
            <v>0600P029 ADECUACION DE MUELLES</v>
          </cell>
        </row>
        <row r="167">
          <cell r="B167" t="str">
            <v>0600P030 AREAS AMPLIADAS, RECONSTRUIDAS O MEJORADAS</v>
          </cell>
        </row>
        <row r="168">
          <cell r="B168" t="str">
            <v>0600P031 CANALES NAVEGABLES</v>
          </cell>
        </row>
        <row r="169">
          <cell r="B169" t="str">
            <v>0600P032 CANAL NAVEGABLE</v>
          </cell>
        </row>
        <row r="170">
          <cell r="B170" t="str">
            <v>0600P033 CAPACITACIONES EN LAS REGIONES</v>
          </cell>
        </row>
        <row r="171">
          <cell r="B171" t="str">
            <v>0600P034 INSPECCIONES FLUVIALES DOTADAS</v>
          </cell>
        </row>
        <row r="172">
          <cell r="B172" t="str">
            <v>0600P035 ATENCION A EMERGENCIAS FLUVIALES</v>
          </cell>
        </row>
        <row r="173">
          <cell r="B173" t="str">
            <v>0600P036 EMERGENCIAS FLUVIALES</v>
          </cell>
        </row>
        <row r="174">
          <cell r="B174" t="str">
            <v>0600P037 EQUIPOS DE COMPUTO CON SERVICIO DE MANTENIMIENTO PREVENTIVO Y CORRECTIVO</v>
          </cell>
        </row>
        <row r="175">
          <cell r="B175" t="str">
            <v>0600P038 EQUIPOS REPARADOS Y HABILITADOS PARA FUNCIONAR</v>
          </cell>
        </row>
        <row r="176">
          <cell r="B176" t="str">
            <v>0600P039 ESTUDIOS CONTRATADOS</v>
          </cell>
        </row>
        <row r="177">
          <cell r="B177" t="str">
            <v>0600P040 ESTUDIOS DE PREINVERSION</v>
          </cell>
        </row>
        <row r="178">
          <cell r="B178" t="str">
            <v>0600P041 ESTUDIOS DE PREINVERSION</v>
          </cell>
        </row>
        <row r="179">
          <cell r="B179" t="str">
            <v>0600P042 MANTENIMIENTO Y REPARACION DE EQUIPOS DE TRASBORDO</v>
          </cell>
        </row>
        <row r="180">
          <cell r="B180" t="str">
            <v>0600P043 MANTENIMIENTO Y REPARACION DE EQUIPOS DE TRASBORDO.</v>
          </cell>
        </row>
        <row r="181">
          <cell r="B181" t="str">
            <v>0600P044 VARIACION EN LA MOVILIZACION DE PASAJEROS</v>
          </cell>
        </row>
        <row r="182">
          <cell r="B182" t="str">
            <v>0600P045 PUBLICACIONES REALIZADAS (MANUALES, DOCUMENTOS, REVISTAS, ETC)</v>
          </cell>
        </row>
        <row r="183">
          <cell r="B183" t="str">
            <v>0600P046 SEGUIMIENTO A OBRAS DE DEFENSA Y PROTECCION</v>
          </cell>
        </row>
        <row r="184">
          <cell r="B184" t="str">
            <v>0600P047 OBRAS DE DEFENSA</v>
          </cell>
        </row>
        <row r="185">
          <cell r="B185" t="str">
            <v>0600P048 PASAJEROS MOVILIZADOS POR SISTEMA FERREO</v>
          </cell>
        </row>
        <row r="186">
          <cell r="B186" t="str">
            <v>0600P049 VARIACION EN LA PROFUNDIDAD DE LOS CANALES DE ACCESO</v>
          </cell>
        </row>
        <row r="187">
          <cell r="B187" t="str">
            <v>0600P050 PUBLICACIONES DE MANUALES ESTADISTICOS</v>
          </cell>
        </row>
        <row r="188">
          <cell r="B188" t="str">
            <v>0600P051 SEGUIMIENTO AL MANTENIMIENTO DE PUENTES</v>
          </cell>
        </row>
        <row r="189">
          <cell r="B189" t="str">
            <v>0600P052 PUENTES CONSTRUIDOS</v>
          </cell>
        </row>
        <row r="190">
          <cell r="B190" t="str">
            <v>0600P053 RED FERREA CON SISTEMA DE CAMBIA VIAS</v>
          </cell>
        </row>
        <row r="191">
          <cell r="B191" t="str">
            <v>0600P054 RED FERREA CONCESIONADA</v>
          </cell>
        </row>
        <row r="192">
          <cell r="B192" t="str">
            <v>0600P055 RED FERREA MANTENIDA</v>
          </cell>
        </row>
        <row r="193">
          <cell r="B193" t="str">
            <v>0600P056 RED FERREA REHABILITADA</v>
          </cell>
        </row>
        <row r="194">
          <cell r="B194" t="str">
            <v>0600P057 RED FERREA SEÑALIZADA</v>
          </cell>
        </row>
        <row r="195">
          <cell r="B195" t="str">
            <v>0600P058 SERVICIOS INFORMATICOS HABILITADOS</v>
          </cell>
        </row>
        <row r="196">
          <cell r="B196" t="str">
            <v>0600P059 TERMINALES INVENTARIADOS</v>
          </cell>
        </row>
        <row r="197">
          <cell r="B197" t="str">
            <v>0600P060 TRONCALES CONSTRUIDAS PARA EL TRANSPORTE MASIVO</v>
          </cell>
        </row>
        <row r="198">
          <cell r="B198" t="str">
            <v>0600P061 VIAS ATENDIDAS O MANTENIDAS</v>
          </cell>
        </row>
        <row r="199">
          <cell r="B199" t="str">
            <v>0600P062 ADQUISICION DE VEHICULOS</v>
          </cell>
        </row>
        <row r="200">
          <cell r="B200" t="str">
            <v>0600P063 ADQUISICION DE EQUIPOS DE COMUNICACION</v>
          </cell>
        </row>
        <row r="201">
          <cell r="B201" t="str">
            <v>0600P064 DISTRIBUCION DE ESPECIES VENALES</v>
          </cell>
        </row>
        <row r="202">
          <cell r="B202" t="str">
            <v>0600P065 AREA CONSTRUIDA</v>
          </cell>
        </row>
        <row r="203">
          <cell r="B203" t="str">
            <v>0600P066 COBERTURA DE CAPACITACION EN CONTRATACION</v>
          </cell>
        </row>
        <row r="204">
          <cell r="B204" t="str">
            <v>0600P067 COBERTURA DE CAPACITACION EN PROYECTOS</v>
          </cell>
        </row>
        <row r="205">
          <cell r="B205" t="str">
            <v>0600P068 COBERTURA DE CAPACITACION EN INFORMATICA</v>
          </cell>
        </row>
        <row r="206">
          <cell r="B206" t="str">
            <v>0600P069 COSTO DE CONSTRUCCION CASETAS DE PEAJE EN LA RED NACIONAL DE CARRETERAS</v>
          </cell>
        </row>
        <row r="207">
          <cell r="B207" t="str">
            <v>0600P070 COSTO DE CONSTRUCCION POR KILOMETROS EN LA RED SECUNDARIA DE CARRETERAS</v>
          </cell>
        </row>
        <row r="208">
          <cell r="B208" t="str">
            <v>0600P071 COSTO DE CONSTRUCCION POR KILOMETROS EN LA RED VIAL NACIONAL</v>
          </cell>
        </row>
        <row r="209">
          <cell r="B209" t="str">
            <v>0600P072 COSTO DE CONSTRUCCION POR METRO LINEAL DE PUENTE</v>
          </cell>
        </row>
        <row r="210">
          <cell r="B210" t="str">
            <v>0600P073 COSTO DE CONSTRUCCION E IMPLANTACION POR APLICACON DEL PROGRAMA DE SISTEMAS</v>
          </cell>
        </row>
        <row r="211">
          <cell r="B211" t="str">
            <v>0600P074 COSTO DE OPERACION DE LAS ESTACIONES PARA EL CONTROL DE CARGA DE PESAJE EN LA RED VIAL NACIONAL</v>
          </cell>
        </row>
        <row r="212">
          <cell r="B212" t="str">
            <v>0600P075 COSTO DE ESTUDIOS POR KILOMETRO</v>
          </cell>
        </row>
        <row r="213">
          <cell r="B213" t="str">
            <v>0600P076 COSTO DE LEVANTAMIENTO DE INFORMACION SOBRE PESAJE EN LA RED VIAL</v>
          </cell>
        </row>
        <row r="214">
          <cell r="B214" t="str">
            <v>0600P077 COSTO MANTENIMIENTO OPERATIVO DE VEHICULOS</v>
          </cell>
        </row>
        <row r="215">
          <cell r="B215" t="str">
            <v>0600P078 COSTO MANTENIMIENTO PERIODICO POR KILOMETRO DE LA RED VIAL NACIONAL</v>
          </cell>
        </row>
        <row r="216">
          <cell r="B216" t="str">
            <v>0600P079 COSTO MANTENIMIENTO PERIODICO POR KILOMETRO DE LA RED VIAL SECUNDARIA</v>
          </cell>
        </row>
        <row r="217">
          <cell r="B217" t="str">
            <v>0600P080 COSTO MANTENIMIENTO RUTINARIO POR KILOMETRO DE LA RED VIAL NACIONAL</v>
          </cell>
        </row>
        <row r="218">
          <cell r="B218" t="str">
            <v>0600P081 COSTO MANTENIMIENTO RUTINARIO POR KILOMETRO DE LA RED VIAL SECUNDARIA</v>
          </cell>
        </row>
        <row r="219">
          <cell r="B219" t="str">
            <v>0600P082 COSTO MEJORAMIENTO POR KILOMETRO DE LA RED VIAL NACIONAL</v>
          </cell>
        </row>
        <row r="220">
          <cell r="B220" t="str">
            <v>0600P083 COSTO MEJORAMIENTO  KILOMETRO RED VIAL NACIONAL</v>
          </cell>
        </row>
        <row r="221">
          <cell r="B221" t="str">
            <v>0600P084 COSTO MEJORAMIENTO POR KILOMETRO DE LA RED VIAL SECUNDARIA</v>
          </cell>
        </row>
        <row r="222">
          <cell r="B222" t="str">
            <v>0600P085 COSTOS OPERATIVOS EN EL MANTENIMIENTO DE PEAJES EN LA RED VIAL NACIONAL DE CARRETERAS</v>
          </cell>
        </row>
        <row r="223">
          <cell r="B223" t="str">
            <v>0600P086 COSTO DE LA REHABILITACION POR KILOMETRO DE LA RED VIAL NACIONAL</v>
          </cell>
        </row>
        <row r="224">
          <cell r="B224" t="str">
            <v>0600P087 COSTO DE LA REHABILITACION POR KILOMETRO DE LA RED VIAL SECUNDARIA</v>
          </cell>
        </row>
        <row r="225">
          <cell r="B225" t="str">
            <v>0600P088 TIEMPO EN COMISIONES DE SUPERVISON</v>
          </cell>
        </row>
        <row r="226">
          <cell r="B226" t="str">
            <v>0600P089 APROBACION DE LICENCIAS AMBIENTALES PARA PROYECTOS VIALES</v>
          </cell>
        </row>
        <row r="227">
          <cell r="B227" t="str">
            <v>0600P090 EMERGENCIAS ATENDIDAS</v>
          </cell>
        </row>
        <row r="228">
          <cell r="B228" t="str">
            <v>0600P091 PAGO DE ASESORIAS POR UNIDAD DE CONCESION VIAL</v>
          </cell>
        </row>
        <row r="229">
          <cell r="B229" t="str">
            <v>0600P092 PAGO DE OBRAS COMPLEMENTARIAS A CONCESIONES VIALES</v>
          </cell>
        </row>
        <row r="230">
          <cell r="B230" t="str">
            <v>0600P093 RECAUDO Y CONTROL DE LA VALORIZACION</v>
          </cell>
        </row>
        <row r="231">
          <cell r="B231" t="str">
            <v>0600P094 RECURSOS PARA PAGO DE GARANTIAS A CONCESIONES VIALES</v>
          </cell>
        </row>
        <row r="232">
          <cell r="B232" t="str">
            <v>0600P095 RED NACIONAL VIAL CON SEÑALIZACION DE SEGURIDAD</v>
          </cell>
        </row>
        <row r="233">
          <cell r="B233" t="str">
            <v>0600P096 REPARACIONES LOCATIVAS A INMUEBLES A CARGO DE LA ENTIDAD</v>
          </cell>
        </row>
        <row r="234">
          <cell r="B234" t="str">
            <v>0600P097 REUNIONES DE CONCERTACION CON LA COMUNIDAD</v>
          </cell>
        </row>
        <row r="235">
          <cell r="B235" t="str">
            <v>0600P098 SINIESTROS CANCELADOS PARA VEHICULOS QUE TRANSITAN EN LA RED NACIONAL DE CARRETERAS</v>
          </cell>
        </row>
        <row r="236">
          <cell r="B236" t="str">
            <v>0600P099 ACCIDENTALIDAD POR MODO DE TRANSPORTE FERREO</v>
          </cell>
        </row>
        <row r="237">
          <cell r="B237" t="str">
            <v>0600P100 VIAS EXISTENTES EN EL PAIS</v>
          </cell>
        </row>
        <row r="238">
          <cell r="B238" t="str">
            <v>0600P101 LONGITUD DE CARRETERA PAVIMENTADA</v>
          </cell>
        </row>
        <row r="239">
          <cell r="B239" t="str">
            <v>0600P102 CARRETERAS ENTREGADOS EN CONCESION</v>
          </cell>
        </row>
        <row r="240">
          <cell r="B240" t="str">
            <v>0600P103 LONGITUD DE VIA FERREA</v>
          </cell>
        </row>
        <row r="241">
          <cell r="B241" t="str">
            <v>0600P104 VIAS FERREAS ENTREGADOS EN CONCESION</v>
          </cell>
        </row>
        <row r="242">
          <cell r="B242" t="str">
            <v>0600P105 PISTAS AEREAS EXISTENTES EN EL PAIS</v>
          </cell>
        </row>
        <row r="243">
          <cell r="B243" t="str">
            <v>0600P106 COBERTURA A NIVEL NACIONAL CON RADIOAYUDAS</v>
          </cell>
        </row>
        <row r="244">
          <cell r="B244" t="str">
            <v>0600P107 LONGITUD DE RIO NAVEGABLE</v>
          </cell>
        </row>
        <row r="245">
          <cell r="B245" t="str">
            <v>0600P108 LONGITUD DE DUCTOS</v>
          </cell>
        </row>
        <row r="246">
          <cell r="B246" t="str">
            <v>0600P109 INFRAESTRUCTURA PORTUARIA EN OPERACION</v>
          </cell>
        </row>
        <row r="247">
          <cell r="B247" t="str">
            <v>0600P110 LONGITUD DE ATRACADEROS EN PUERTOS DEL PAIS</v>
          </cell>
        </row>
        <row r="248">
          <cell r="B248" t="str">
            <v>0600P111 VIAJEROS QUE UTILIZAN TERMINALES DE TRANSPORTE</v>
          </cell>
        </row>
        <row r="249">
          <cell r="B249" t="str">
            <v>0600P112 PISTAS MANTENIDAS</v>
          </cell>
        </row>
        <row r="250">
          <cell r="B250" t="str">
            <v>0600P113 CERRAMIENTOS EN PISTA AEREAS MANTENIDOS</v>
          </cell>
        </row>
        <row r="251">
          <cell r="B251" t="str">
            <v>0600P114 TERMINALES AEREOS MANTENIDOS</v>
          </cell>
        </row>
        <row r="252">
          <cell r="B252" t="str">
            <v>0600P115 PISTAS AEREAS CONSTRUIDAS</v>
          </cell>
        </row>
        <row r="253">
          <cell r="B253" t="str">
            <v>0600P116 CERRAMIENTOS EN PISTAS AEREAS CONSTRUIDOS</v>
          </cell>
        </row>
        <row r="254">
          <cell r="B254" t="str">
            <v>0600P117 TERMINALES AEREOS CONSTRUIDOS</v>
          </cell>
        </row>
        <row r="255">
          <cell r="B255" t="str">
            <v>0600P118 INSTALACIONES ADMINISTRATIVAS COSNTRUIDAS</v>
          </cell>
        </row>
        <row r="256">
          <cell r="B256" t="str">
            <v>0600P119 MANTENIMIENTO DE INSTALACIONES ADMINISTRATIVAS</v>
          </cell>
        </row>
        <row r="257">
          <cell r="B257" t="str">
            <v>0600P120 SISMORESISTENCIA EN INSTALACIONES</v>
          </cell>
        </row>
        <row r="258">
          <cell r="B258" t="str">
            <v>0600P121 EQUIPOS DE SEGURIDAD MANTENIDOS</v>
          </cell>
        </row>
        <row r="259">
          <cell r="B259" t="str">
            <v>0600P122 EQUIPOS DE SEGURIDAD ADQUIRIDOS</v>
          </cell>
        </row>
        <row r="260">
          <cell r="B260" t="str">
            <v>0600P123 ADQUISICIÓN DE EQUIPOS MEDICOS</v>
          </cell>
        </row>
        <row r="261">
          <cell r="B261" t="str">
            <v>0600P124 REPOSICIÓN DE EQUIPOS  RELACIONADOS CON TELECOMUNICACIONES</v>
          </cell>
        </row>
        <row r="262">
          <cell r="B262" t="str">
            <v>0600P125 EMPRESAS AEREAS QUE INCUMPLEN CON LA NORMATIVIDAD</v>
          </cell>
        </row>
        <row r="263">
          <cell r="B263" t="str">
            <v>0600P126 ACTUALIZACIÓN DE PROGRAMAS DE CAPACITACIÓN EN EL CEA</v>
          </cell>
        </row>
        <row r="264">
          <cell r="B264" t="str">
            <v>0600P127 TALLERES Y SEMINARIOS DE CAPACITACIÓN  EFECTUADOS POR EL CEA</v>
          </cell>
        </row>
        <row r="265">
          <cell r="B265" t="str">
            <v>0600P128 PROGRAMAS ACADEMICOS IMPLEMENTADOS O EN OPERACIÓN</v>
          </cell>
        </row>
        <row r="266">
          <cell r="B266" t="str">
            <v>0600P128 AEROPUERTOS CON SISTEMAS DE DESCONTAMINARON</v>
          </cell>
        </row>
        <row r="267">
          <cell r="B267" t="str">
            <v>0600P129 IMPLEMENTACIÓN SISTEMAS DE SEGURIDAD</v>
          </cell>
        </row>
        <row r="268">
          <cell r="B268" t="str">
            <v>0600P130 ASISTENCIA TECNICA CONTRATADA</v>
          </cell>
        </row>
        <row r="269">
          <cell r="B269" t="str">
            <v>0600P131 ADQUISICIÓN DE EQUIPOS DE LABORATORIO CEA</v>
          </cell>
        </row>
        <row r="270">
          <cell r="B270" t="str">
            <v>0600P132 ADQUISICIÓN DE EQUIPOS  DE SEGURIDAD AEROPORTUARIA</v>
          </cell>
        </row>
        <row r="271">
          <cell r="B271" t="str">
            <v>0600P133 ADQUISICIÓN DE EQUIPOS DE EXTINCIÓN DE INCENDIOS</v>
          </cell>
        </row>
        <row r="272">
          <cell r="B272" t="str">
            <v>0600P134 COBERTURA DE LOS SERVICIOS DE PROTECCIÓN DE INCENDIO</v>
          </cell>
        </row>
        <row r="273">
          <cell r="B273" t="str">
            <v>0600P135 COBERTURA DEL MANTENIMIENTO A PISTAS</v>
          </cell>
        </row>
        <row r="274">
          <cell r="B274" t="str">
            <v>0600P136 COBERTURA DE LOS SERVICIOS DE SEGURIDAD EN AEROPUERTOS</v>
          </cell>
        </row>
        <row r="275">
          <cell r="B275" t="str">
            <v>0600P137 COBERTURA DE VIGILANCIA EN AEROPUERTOS</v>
          </cell>
        </row>
        <row r="276">
          <cell r="B276" t="str">
            <v>0600P138 COBERTURA DE VIGILANCIA EN ESTACIONES</v>
          </cell>
        </row>
        <row r="277">
          <cell r="B277" t="str">
            <v>0600P139 FUNCIONARIOS CON ACCESO A INTERNET</v>
          </cell>
        </row>
        <row r="278">
          <cell r="B278" t="str">
            <v>07000000 SECTOR EDUCACION Y CULTURA</v>
          </cell>
        </row>
        <row r="279">
          <cell r="B279" t="str">
            <v>0700P001 SUBSIDIOS OTORGADOS MATRICULA OFICIAL PREESCOLAR</v>
          </cell>
        </row>
        <row r="280">
          <cell r="B280" t="str">
            <v>0700P002 SUBSIDIOS OTORGADOS MATRICULA OFICIAL PRIMARIA</v>
          </cell>
        </row>
        <row r="281">
          <cell r="B281" t="str">
            <v>0700P003 SUBSIDIOS OTORGADOS MATRICULA OFICIAL SECUNDARIA</v>
          </cell>
        </row>
        <row r="282">
          <cell r="B282" t="str">
            <v>0700P004 CREDITOS OTORGADOS PARA EDUCACION SUPERIOR ICETEX</v>
          </cell>
        </row>
        <row r="283">
          <cell r="B283" t="str">
            <v>0700P005 BENEFICIARIOS DE SUBSIDIOS EDUCATIVOS</v>
          </cell>
        </row>
        <row r="284">
          <cell r="B284" t="str">
            <v>0700P006 CASAS DE CULTURA DOTADAS</v>
          </cell>
        </row>
        <row r="285">
          <cell r="B285" t="str">
            <v>0700P007 CASAS DE CULTURA TERMINADAS</v>
          </cell>
        </row>
        <row r="286">
          <cell r="B286" t="str">
            <v>0700P008 CATALOGOS TECNICOS (COLECCIONES, EXPOSICIONES TEMPORALES Y MUSEOLOGIA) PUBLICADOS</v>
          </cell>
        </row>
        <row r="287">
          <cell r="B287" t="str">
            <v>0700P009 MUSEOS A LOS QUE SE HA PRESTADO APOYO PARA SU FORTALECIMIENTO POR PARTE DE ENTIDADES DEL ESTADO</v>
          </cell>
        </row>
        <row r="288">
          <cell r="B288" t="str">
            <v>0700P010 VISITANTES A MUSEOS</v>
          </cell>
        </row>
        <row r="289">
          <cell r="B289" t="str">
            <v>0700P011 PROGRAMAS DE FORMACION AUDIOVISUAL IMPLANTADOS (EN FUNCIONAMIENTO)</v>
          </cell>
        </row>
        <row r="290">
          <cell r="B290" t="str">
            <v>0700P012 NIÑOS BENEFICIADOS EN TALLERES DE FORMACION DE ARTES PARA LA INFANCIA</v>
          </cell>
        </row>
        <row r="291">
          <cell r="B291" t="str">
            <v>0700P013 PUBLICACIONES BAJO EL PROGRAMA "BECAS DE EXCELENCIA DEL INSTITUTO DISTRIOTAL DE CULTURA Y TURISMO, IDCT"</v>
          </cell>
        </row>
        <row r="292">
          <cell r="B292" t="str">
            <v>0700P014 PUBLICACIONES DIDACTICAS Y PEDAGOGICAS</v>
          </cell>
        </row>
        <row r="293">
          <cell r="B293" t="str">
            <v>0700P015 PROGRAMAS CULTURALES PRODUCIDOS</v>
          </cell>
        </row>
        <row r="294">
          <cell r="B294" t="str">
            <v>0700P016 PROGRAMAS CULTURALES EMITIDOS A TRAVES DE RADIO COMUNITARIA</v>
          </cell>
        </row>
        <row r="295">
          <cell r="B295" t="str">
            <v>0700P017 PRODUCCIONES AUDIOVISUALES Y CINEMATOGRAFICAS COLOMBIANAS EXHIBIDAS</v>
          </cell>
        </row>
        <row r="296">
          <cell r="B296" t="str">
            <v>0700P018 NRO DE DOCENTES CAPACITADOS/AÑO</v>
          </cell>
        </row>
        <row r="297">
          <cell r="B297" t="str">
            <v>0700P019 CUPOS GENERADOS POR EL PROYECTO DE "EDUCACION RURAL BASICA" DEL MINISTERIO DE EDUCACION</v>
          </cell>
        </row>
        <row r="298">
          <cell r="B298" t="str">
            <v>0700P020 PRUEBAS A LAS QUE SE LES DIVULGA RESULTADOS (SABER, ICFES, TIMSS Y LLECE)</v>
          </cell>
        </row>
        <row r="299">
          <cell r="B299" t="str">
            <v>0700P021 PROGRAMAS DE EDUCACION SUPERIOR EVALUADOS EN LOS PROCESOS DE CERTIFICACION DE REQUISITOS BASICOS</v>
          </cell>
        </row>
        <row r="300">
          <cell r="B300" t="str">
            <v>0700P022 NUEVOS CUPOS EDUCATIVOS OFRECIDOS POR EL SECTOR OFICIAL</v>
          </cell>
        </row>
        <row r="301">
          <cell r="B301" t="str">
            <v>0700P023 CREDITOS AVALADOS A TRAVES DEL ESQUEMA DEL FONDO NACIONAL DE GARANTIAS</v>
          </cell>
        </row>
        <row r="302">
          <cell r="B302" t="str">
            <v>0700P024 CREDITOS OTORGADOS A LOS ESTRATOS 1, 2 Y 3</v>
          </cell>
        </row>
        <row r="303">
          <cell r="B303" t="str">
            <v>0700P025 CREDITOS UNIVERSITARIOS APROBADOS PARA ESTUDIANTES MATRICULADOS</v>
          </cell>
        </row>
        <row r="304">
          <cell r="B304" t="str">
            <v>0700P026 MUNICIPIOS CON COBERTURA EN LA FORMACION BASICA (PRIMARIA, MEDIA Y SECUNDARIA)</v>
          </cell>
        </row>
        <row r="305">
          <cell r="B305" t="str">
            <v>0700P027 FONDOS MIXTOS DEL SISTEMA NACIONAL DE CULTURA EVALUADOS Y EN SEGUIMIENTO</v>
          </cell>
        </row>
        <row r="306">
          <cell r="B306" t="str">
            <v>0700P028 CENTROS CULTURALES DEL SISTEMA NACIONAL DE CULTURA EVALUADOS Y EN SEGUIMIENTO</v>
          </cell>
        </row>
        <row r="307">
          <cell r="B307" t="str">
            <v>0700P029 CONSEJOS DE ARCHIVISTICA EVALUADOS Y EN SEGUIMIENTO</v>
          </cell>
        </row>
        <row r="308">
          <cell r="B308" t="str">
            <v>0700P030 MONUMENTOS NACIONALES RESTAURADOS O MANTENIDOS</v>
          </cell>
        </row>
        <row r="309">
          <cell r="B309" t="str">
            <v>0700P031 PARQUES ARQUEOLOGICOS RESTAURADOS O MANTENIDOS</v>
          </cell>
        </row>
        <row r="310">
          <cell r="B310" t="str">
            <v>0700P032 CENTROS PILOTO DE FORMACION CULTURAL LEGALMENTE CREADOS</v>
          </cell>
        </row>
        <row r="311">
          <cell r="B311" t="str">
            <v>0700P033 CENTROS DE SERVICIOS ARCHIVISTICOS LEGALMENTE CREADOS Y ASESORADOS</v>
          </cell>
        </row>
        <row r="312">
          <cell r="B312" t="str">
            <v>0700P034 CENTROS PILOTOS DE FORMACION ARQUEOLOGICA LEGALMENTE CREADOS</v>
          </cell>
        </row>
        <row r="313">
          <cell r="B313" t="str">
            <v>0700P035 INVESTIGACIONES EN ARTE Y CULTURA PUBLICADAS</v>
          </cell>
        </row>
        <row r="314">
          <cell r="B314" t="str">
            <v>0700P036 INVESTIGACIONES EN ANTROPOLOGIA E HISTORIA PUBLICADAS</v>
          </cell>
        </row>
        <row r="315">
          <cell r="B315" t="str">
            <v>0700P037 OBRAS DE ARTE MUSICALES REGISTRADAS EN LA "DIRECION NACIONAL DE DERECHOS DE AUTOR"</v>
          </cell>
        </row>
        <row r="316">
          <cell r="B316" t="str">
            <v>0700P038 OBRAS DE ARTE ESCENICAS CULTURA REGISTRADAS EN LA "DIRECION NACIONAL DE DERECHOS DE AUTOR"</v>
          </cell>
        </row>
        <row r="317">
          <cell r="B317" t="str">
            <v>0700P039 OBRAS DE LITERATURA REGISTRADAS EN LA "DIRECION NACIONAL DE DERECHOS DE AUTOR"</v>
          </cell>
        </row>
        <row r="318">
          <cell r="B318" t="str">
            <v>0700P040 EXPOSICIONES DEL ARTE Y LA CULTURA REALIZADAS</v>
          </cell>
        </row>
        <row r="319">
          <cell r="B319" t="str">
            <v>0700P041 PROGRAMAS DE "DIALOGOS DE NACION" PRODUCIDOS Y EMITIDOS POR EL MINISTERIO DE EDUCACION</v>
          </cell>
        </row>
        <row r="320">
          <cell r="B320" t="str">
            <v>0700P042 ESTUDIOS Y PROYECTOS DE CONTRIBUCION A LA LUCHA ANTIPIRATERIA EN EJECUCION (INDUSTRIA CINEMATOGRAFICA, AUDIOVISUAL, RADIAL Y DEL LIBRO)</v>
          </cell>
        </row>
        <row r="321">
          <cell r="B321" t="str">
            <v>0700P043 EJEMPLARES DE LAS MEMORIAS DEL PRIMER SEMINARIO DE ECONOMIA Y CULTURA PUBLICADOS Y DISTRIBUIDOS</v>
          </cell>
        </row>
        <row r="322">
          <cell r="B322" t="str">
            <v>0700P044 EQUIPOS ADQUIRIDOS</v>
          </cell>
        </row>
        <row r="323">
          <cell r="B323" t="str">
            <v>0700P045 AREA ADECUADA</v>
          </cell>
        </row>
        <row r="324">
          <cell r="B324" t="str">
            <v>0700P046 AREA CONSTRUIDA Y DOTADA.</v>
          </cell>
        </row>
        <row r="325">
          <cell r="B325" t="str">
            <v>0700P047 AREA ADQUIRIDA</v>
          </cell>
        </row>
        <row r="326">
          <cell r="B326" t="str">
            <v>0700P048 AGRUPACIONES Y ORQUESTAS SINFONICAS INFANTILES A LAS QUE SE HA BRINDADO APOYO POR PARTE DE LAS ENTIDADES DEL ESTADO</v>
          </cell>
        </row>
        <row r="327">
          <cell r="B327" t="str">
            <v>0700P049 POBLACION ATENDIDA</v>
          </cell>
        </row>
        <row r="328">
          <cell r="B328" t="str">
            <v>0700P050 CAPACITACIONES OFRECIDAS Y REALIZADAS</v>
          </cell>
        </row>
        <row r="329">
          <cell r="B329" t="str">
            <v>0700P051 CENTROS REGIONALES EDUCATIVOS CONSTRUIDOS Y DOTADOS</v>
          </cell>
        </row>
        <row r="330">
          <cell r="B330" t="str">
            <v>0700P052 EDICIONES PUBLICADAS</v>
          </cell>
        </row>
        <row r="331">
          <cell r="B331" t="str">
            <v>0700P053 EDIFICIOS PARA CAPACITACION (CONSTRUIDOS, ADECUADOS)</v>
          </cell>
        </row>
        <row r="332">
          <cell r="B332" t="str">
            <v>0700P054 EMPRESAS A LAS QUE SE HA BRINDADO ASESORIA EN SERVICIOS TECNOLOGICOS POR PARTE DE LA ENTIDADES DEL ESTADO</v>
          </cell>
        </row>
        <row r="333">
          <cell r="B333" t="str">
            <v>0700P055 ESTUDIOS DIFUNDIDOS O DIVULGADOS</v>
          </cell>
        </row>
        <row r="334">
          <cell r="B334" t="str">
            <v>0700P056 ESTUDIOS REALIZADOS</v>
          </cell>
        </row>
        <row r="335">
          <cell r="B335" t="str">
            <v>0700P057 FAMILIAS ATENDIDAS EN TORNO A EPISODIOS DE VIOLENCIA INTRAFAMILIAR</v>
          </cell>
        </row>
        <row r="336">
          <cell r="B336" t="str">
            <v>0700P058 FESTIVALES COMUNITARIOS REALIZADOS</v>
          </cell>
        </row>
        <row r="337">
          <cell r="B337" t="str">
            <v>0700P059 GRUPOS INTERDISCIPLINARIOS CONFORMADOS CON EL FIN DE FORTALECER LA INVESTIGACION EN LA UNIVERSIDAD</v>
          </cell>
        </row>
        <row r="338">
          <cell r="B338" t="str">
            <v>0700P060 OBRAS DE ARTE ADQUIRIDAS POR EL ESTADO Y RESTAURADAS</v>
          </cell>
        </row>
        <row r="339">
          <cell r="B339" t="str">
            <v>0700P061 PROGRAMAS DE APOYO AL DEPORTE</v>
          </cell>
        </row>
        <row r="340">
          <cell r="B340" t="str">
            <v>0700P062 PERSONAS EN CONDICIONES ESPECIALES ATENDIDAS (DISCAPACITADOS, MINORIAS ETNICAS, DESPLAZADOS, ETC.)</v>
          </cell>
        </row>
        <row r="341">
          <cell r="B341" t="str">
            <v>0700P063 TALLERES REALIZADOS</v>
          </cell>
        </row>
        <row r="342">
          <cell r="B342" t="str">
            <v>0700P064 PERSONAS CAPACITADAS</v>
          </cell>
        </row>
        <row r="343">
          <cell r="B343" t="str">
            <v>0700P065 UTILIZACION DE AREA EN ACTIVIDADES PEDAGÒGICAS EN CENTROS EDUCATIVOS</v>
          </cell>
        </row>
        <row r="344">
          <cell r="B344" t="str">
            <v>0700P066 GRADUADOS POR NIVEL DE ESCOLARIDAD</v>
          </cell>
        </row>
        <row r="345">
          <cell r="B345" t="str">
            <v>0700P067 COSTOS DE INVERSION POR CUPOS ESCOLARES</v>
          </cell>
        </row>
        <row r="346">
          <cell r="B346" t="str">
            <v>0700P068 CUPOS EDUCATIVOS OFRECIDOS</v>
          </cell>
        </row>
        <row r="347">
          <cell r="B347" t="str">
            <v>0700P069 GRADOS Y CERTIFICADOS OTORGADOS</v>
          </cell>
        </row>
        <row r="348">
          <cell r="B348" t="str">
            <v>0700P070 INTENSIDAD HORARIA POR CLASE TOMADAS POR LOS ESTUDIANTES</v>
          </cell>
        </row>
        <row r="349">
          <cell r="B349" t="str">
            <v>0700P071 ESTUDIANTES POR HORA DE CLASE</v>
          </cell>
        </row>
        <row r="350">
          <cell r="B350" t="str">
            <v>0700P072 PROMOCION DE ESTUDIANTES (GRADUADOS)</v>
          </cell>
        </row>
        <row r="351">
          <cell r="B351" t="str">
            <v>0700P073 AUSENTISMO EN CLASE</v>
          </cell>
        </row>
        <row r="352">
          <cell r="B352" t="str">
            <v>0700P074 RETIROS DE ESTUDIANTES</v>
          </cell>
        </row>
        <row r="353">
          <cell r="B353" t="str">
            <v>0700P075 DOCENTES POR FACULTAD</v>
          </cell>
        </row>
        <row r="354">
          <cell r="B354" t="str">
            <v>0700P076 VARIACION EN LOS GASTOS DE INVERSION</v>
          </cell>
        </row>
        <row r="355">
          <cell r="B355" t="str">
            <v>0700P077 DEMANDA DE CREDITOS SATISFECHA</v>
          </cell>
        </row>
        <row r="356">
          <cell r="B356" t="str">
            <v>0700P078 ESCUELAS NORMALES SUPERIORES ACREDITADAS POR CALIDAD</v>
          </cell>
        </row>
        <row r="357">
          <cell r="B357" t="str">
            <v>0700P079 ESTANDARES CURRICULARES POR AREAS FORMULADOS</v>
          </cell>
        </row>
        <row r="358">
          <cell r="B358" t="str">
            <v>0700P080 INSTITUCIONES EDUCATIVAS Y CULTURALES DOTADAS CON EQUIPO  ESPECIALIZADO Y MATERIAL TIFLOLOGICO</v>
          </cell>
        </row>
        <row r="359">
          <cell r="B359" t="str">
            <v>0700P081 INVESTIGACIONES (ASESORIAS, ENCUESTAS, VIDEOS, ETC) PUBLICADAS</v>
          </cell>
        </row>
        <row r="360">
          <cell r="B360" t="str">
            <v>0700P082 NUEVOS PROGRAMAS ACADEMICOS EDUCACION SUPERIOR DISEÑADOS O ACTUALIZADOS</v>
          </cell>
        </row>
        <row r="361">
          <cell r="B361" t="str">
            <v>0700P083 VISITANTES A PARQUES ARQUEOLOGICOS</v>
          </cell>
        </row>
        <row r="362">
          <cell r="B362" t="str">
            <v>08000000 SECTOR  INTERIOR Y JUSTICIA</v>
          </cell>
        </row>
        <row r="363">
          <cell r="B363" t="str">
            <v>0800P001 CUPOS DISPONIBLES (PLAZAS PARA REOS) EN LOS ESTABLECIMIENTOS DE RECLUSION DEL ORDEN NACIONAL</v>
          </cell>
        </row>
        <row r="364">
          <cell r="B364" t="str">
            <v>0800P002 SALIDAS EFECTIVAS RESPECTO AL TOT DE SALIDAS</v>
          </cell>
        </row>
        <row r="365">
          <cell r="B365" t="str">
            <v>0800P003 FOLIOS DE MATRICULA INMOBILIARIA SISTEMATIZADOS</v>
          </cell>
        </row>
        <row r="366">
          <cell r="B366" t="str">
            <v>0800P004 OFICINAS INTEGRADAS A LA RED INMOBILIARIA</v>
          </cell>
        </row>
        <row r="367">
          <cell r="B367" t="str">
            <v>0800P005 OFICINAS DE REGISTRO SISTEMATIZADAS ATENDIDAS TECNICAMENTE</v>
          </cell>
        </row>
        <row r="368">
          <cell r="B368" t="str">
            <v>0800P006 OFICINAS INTEGRADAS AL SISTEMA DE INFORMACION</v>
          </cell>
        </row>
        <row r="369">
          <cell r="B369" t="str">
            <v>0800P007 UNIDADES (OFICINAS) RENOVADAS</v>
          </cell>
        </row>
        <row r="370">
          <cell r="B370" t="str">
            <v>0800P008 CUBRIMIENTO DEL VOTO ELECTRONICO</v>
          </cell>
        </row>
        <row r="371">
          <cell r="B371" t="str">
            <v>0800P009 EQUIPOS ADQUIRIDOS Y EN FUNCIONAMIENTO</v>
          </cell>
        </row>
        <row r="372">
          <cell r="B372" t="str">
            <v>0800P010 MANTENIMIENTO Y MEJORAMIENTO DE SEDES</v>
          </cell>
        </row>
        <row r="373">
          <cell r="B373" t="str">
            <v>0800P011 REGISTRADURIAS INCLUIDAS EN EL SISTEMA EN LINEA</v>
          </cell>
        </row>
        <row r="374">
          <cell r="B374" t="str">
            <v>0800P012 ACTIVIDADES PROGRAMADAS POR LA ESCUELA JUDICIAL.</v>
          </cell>
        </row>
        <row r="375">
          <cell r="B375" t="str">
            <v>0800P013 AREA CONSTRUIDA DE DESPACHOS JUDICIALES</v>
          </cell>
        </row>
        <row r="376">
          <cell r="B376" t="str">
            <v>0800P014 IMPLEMENTACION DE CENTROS ESPECIALIZADOS EN MANEJO AMBIENTAL PRODUCTIVO</v>
          </cell>
        </row>
        <row r="377">
          <cell r="B377" t="str">
            <v>0800P015 EMPLEADOS ESCALAFONADOS</v>
          </cell>
        </row>
        <row r="378">
          <cell r="B378" t="str">
            <v>0800P016 ESTUDIOS DE MERCADO ELABORADOS</v>
          </cell>
        </row>
        <row r="379">
          <cell r="B379" t="str">
            <v>0800P017 ESTUDIOS SOBRE CARRERA JUDICIAL REALIZADOS</v>
          </cell>
        </row>
        <row r="380">
          <cell r="B380" t="str">
            <v>0800P018 FUNCIONARIOS ESCALAFONADOS</v>
          </cell>
        </row>
        <row r="381">
          <cell r="B381" t="str">
            <v>0800P019 ASPIRANTES QUE TERMINAN EL CURSO DEL CONSEJO SUPERIOR DE LA JUDICATURA EXIGIDO PARA OCUPAR CARGOS EN LA RAMA JUDICIAL</v>
          </cell>
        </row>
        <row r="382">
          <cell r="B382" t="str">
            <v>0800P020 INICIATIVAS LEGISLATIVAS PRESENTADAS</v>
          </cell>
        </row>
        <row r="383">
          <cell r="B383" t="str">
            <v>0800P021 MEJORAMIENTO DE LAS CONDICIONES DE LOS CENTROS PENITENCIARIOS</v>
          </cell>
        </row>
        <row r="384">
          <cell r="B384" t="str">
            <v>0800P022 MODELOS DE ATENCION Y TRATAMIENTO DROGADICCION (DISEÑADOS O DESARROLADOS) IMPLEMENTADOS</v>
          </cell>
        </row>
        <row r="385">
          <cell r="B385" t="str">
            <v>0800P023 MODELO DE ATENCION Y TRATAMIENTO DROGADICCION DISEÑADOS O DESARROLLADOS</v>
          </cell>
        </row>
        <row r="386">
          <cell r="B386" t="str">
            <v>0800P024 MODELOS EDUCATIVOS PARA EL SISTEMA PENITENCIARIO CARCELARIO</v>
          </cell>
        </row>
        <row r="387">
          <cell r="B387" t="str">
            <v>0800P025 PUBLICACIONES JUDICIALES</v>
          </cell>
        </row>
        <row r="388">
          <cell r="B388" t="str">
            <v>0800P026 PERFILES EDUCACIONALES Y LABORALES</v>
          </cell>
        </row>
        <row r="389">
          <cell r="B389" t="str">
            <v>0800P027 PUNTAJES PROMEDIO DE LAS PRUEBAS DE CONOCIMIENTOS PARA INGRESO A LA RAMA JUDICIAL</v>
          </cell>
        </row>
        <row r="390">
          <cell r="B390" t="str">
            <v>0800P028 PUNTAJES PROMEDIO DE LOS ASPIRANTES EN LOS MODULOS DEL CURSO REQUERIDO PARA OCUPAR CARGOS EN LA RAMA JUDICIAL</v>
          </cell>
        </row>
        <row r="391">
          <cell r="B391" t="str">
            <v>0800P029 SERVIDORES JUDICIALES ESCALAFONADOS</v>
          </cell>
        </row>
        <row r="392">
          <cell r="B392" t="str">
            <v>0800P030 SERVIDORES JUDICIALES EVALUADOS</v>
          </cell>
        </row>
        <row r="393">
          <cell r="B393" t="str">
            <v>0800P031 AREA AMPLIADA DE DESPACHOS JUDICIALES</v>
          </cell>
        </row>
        <row r="394">
          <cell r="B394" t="str">
            <v>0800P032 AREA DESPACHOS JUDICIALES A LA QUE SE HA REALIZADO MANTENIMIENTO</v>
          </cell>
        </row>
        <row r="395">
          <cell r="B395" t="str">
            <v>0800P033 EJECUCION DE ESTADISTICAS</v>
          </cell>
        </row>
        <row r="396">
          <cell r="B396" t="str">
            <v>0800P034 EJECUCION DE LEGISLATIVOS</v>
          </cell>
        </row>
        <row r="397">
          <cell r="B397" t="str">
            <v>0800P035 EJECUCION DE ARCHIVOS</v>
          </cell>
        </row>
        <row r="398">
          <cell r="B398" t="str">
            <v>0800P036 EJECUCION DE MODELOS</v>
          </cell>
        </row>
        <row r="399">
          <cell r="B399" t="str">
            <v>0800P037 DESPACHOS INTERVENIDOS</v>
          </cell>
        </row>
        <row r="400">
          <cell r="B400" t="str">
            <v>0800P038 EJECUCION PLANES DE SEGURIDAD</v>
          </cell>
        </row>
        <row r="401">
          <cell r="B401" t="str">
            <v>0800P039 LISTADO DE ELEGIBLES</v>
          </cell>
        </row>
        <row r="402">
          <cell r="B402" t="str">
            <v>0800P040 CUMPLIMIENTO INTENSIDAD ACADEMICA PROGRAMADA FUNCIONARIOS</v>
          </cell>
        </row>
        <row r="403">
          <cell r="B403" t="str">
            <v>0800P041 CUMPLIMIENTO INTENSIDAD ACADEMICA PROGRAMADA EMPLEADOS</v>
          </cell>
        </row>
        <row r="404">
          <cell r="B404" t="str">
            <v>0800P042 CAPACIDAD DE ATENCION A USUARIOS</v>
          </cell>
        </row>
        <row r="405">
          <cell r="B405" t="str">
            <v>0800P043 CAPACIDAD AREA DESPACHOS JUDICIALES INTERVENIDA</v>
          </cell>
        </row>
        <row r="406">
          <cell r="B406" t="str">
            <v>0800P044 EQUIDAD EN EL ACCESO</v>
          </cell>
        </row>
        <row r="407">
          <cell r="B407" t="str">
            <v>0800P045 TRANSMISION DIGITAL COLECTIVA</v>
          </cell>
        </row>
        <row r="408">
          <cell r="B408" t="str">
            <v>0800P046 CULTURA ORGANIZACIONAL</v>
          </cell>
        </row>
        <row r="409">
          <cell r="B409" t="str">
            <v>0800P047 UTILIZACION DE SOFTWARE DE GESTION JUDICIAL</v>
          </cell>
        </row>
        <row r="410">
          <cell r="B410" t="str">
            <v>0800P048 DESCONCENTRACION TAREAS ADMINISTRATIVAS EN DESPACHOS JUDICIALES</v>
          </cell>
        </row>
        <row r="411">
          <cell r="B411" t="str">
            <v>0800P049 DESPACHOS SISTEMATIZADOS NIVEL NACIONAL</v>
          </cell>
        </row>
        <row r="412">
          <cell r="B412" t="str">
            <v>0800P050 INFRAESTRUCTURA TECNOLOGICA INSTALADA A NIVEL NACIONAL</v>
          </cell>
        </row>
        <row r="413">
          <cell r="B413" t="str">
            <v>0800P051 SERVICIOS INFORMATICOS IMPLEMENTADOS</v>
          </cell>
        </row>
        <row r="414">
          <cell r="B414" t="str">
            <v>09000000 SECTOR MEDIO AMBIENTE</v>
          </cell>
        </row>
        <row r="415">
          <cell r="B415" t="str">
            <v>0900P001 OCUPACION DEL ESPACIO PUBLICO</v>
          </cell>
        </row>
        <row r="416">
          <cell r="B416" t="str">
            <v>0900P002 ASENTAMIENTOS HUMANOS EN ZONAS DE ALTO RIESGO.</v>
          </cell>
        </row>
        <row r="417">
          <cell r="B417" t="str">
            <v>0900P003 BOLETINES HIDROMETEOROLOGICA Y AMBIENTAL</v>
          </cell>
        </row>
        <row r="418">
          <cell r="B418" t="str">
            <v>0900P004 CAPACITADOS EN SISTEMAS NACIONALES Y/O REGIONALES DE AREAS PROTEGIDAS</v>
          </cell>
        </row>
        <row r="419">
          <cell r="B419" t="str">
            <v>0900P005 METODOLOGIAS IMPLEMENTADAS PARA LA VALORACION DE SERVICIOS AMBIENTALES</v>
          </cell>
        </row>
        <row r="420">
          <cell r="B420" t="str">
            <v>0900P006 DESARROLLO DE MODELOS INTERPRETATIVOS</v>
          </cell>
        </row>
        <row r="421">
          <cell r="B421" t="str">
            <v>0900P007 ÄREAS CON ESTRATEGIAS IMPLEMENTADAS DE PROTECCION Y CONTROL PARA EL SISTEMA DE PARQUES NACIONALES, SPNN</v>
          </cell>
        </row>
        <row r="422">
          <cell r="B422" t="str">
            <v>0900P008 ESTRATEGIA DE PROTECCION Y CONTROL DEL SPNN OPERANDO.</v>
          </cell>
        </row>
        <row r="423">
          <cell r="B423" t="str">
            <v>0900P009 CONVENIOS Y CONTRATOS SUSCRITOS Y/O EN DESARROLLO EN EL MARCO DEL FONDO NACIONAL AMBIENTAL, FONAM</v>
          </cell>
        </row>
        <row r="424">
          <cell r="B424" t="str">
            <v>0900P010 ACUERDOS CON COMUNIDADES PARA LA CONSERVACION DE ECOSISTEMAS ESTRATEGICOS (NACIONALES, REGIONALES Y LOCALES)</v>
          </cell>
        </row>
        <row r="425">
          <cell r="B425" t="str">
            <v>0900P011 DIAGNOSTICOS PARTICIPATIVOS DE CARACTERIZACION DE RECURSOS SOLIDOS REALIZADOS</v>
          </cell>
        </row>
        <row r="426">
          <cell r="B426" t="str">
            <v>0900P012 ESTACIONES AUTOMATICAS PROGRAMADAS</v>
          </cell>
        </row>
        <row r="427">
          <cell r="B427" t="str">
            <v>0900P013 CONVENIOS SUSCRITOS DE ASISTENCIA TECNICA</v>
          </cell>
        </row>
        <row r="428">
          <cell r="B428" t="str">
            <v>0900P014 ESTACIONES ATENDIDAS</v>
          </cell>
        </row>
        <row r="429">
          <cell r="B429" t="str">
            <v>0900P015 USUARIOS ATENDIDOS</v>
          </cell>
        </row>
        <row r="430">
          <cell r="B430" t="str">
            <v>0900P016 MANTENIMIENTO DE ESTACIONES DE RADIOSONDEO</v>
          </cell>
        </row>
        <row r="431">
          <cell r="B431" t="str">
            <v>0900P017 MEDICIONES ULTRAVIOLETA BETA, UV-B</v>
          </cell>
        </row>
        <row r="432">
          <cell r="B432" t="str">
            <v>0900P018 MEDICIONES ULTRAVIOLETA ALFA, UV-A</v>
          </cell>
        </row>
        <row r="433">
          <cell r="B433" t="str">
            <v>0900P019 MEDICIONES DE RADIACION GLOBAL</v>
          </cell>
        </row>
        <row r="434">
          <cell r="B434" t="str">
            <v>0900P020 MEDICIONES RADIACION ATMOSFERICA</v>
          </cell>
        </row>
        <row r="435">
          <cell r="B435" t="str">
            <v>0900P021 MEDICIONES RADIACION TERRESTRE</v>
          </cell>
        </row>
        <row r="436">
          <cell r="B436" t="str">
            <v>0900P022 MEDICIONES EMISION DE GASES CON EFECTO INVERNADERO</v>
          </cell>
        </row>
        <row r="437">
          <cell r="B437" t="str">
            <v>0900P023 MEDICIONES CONCENTRACION DE OZONO</v>
          </cell>
        </row>
        <row r="438">
          <cell r="B438" t="str">
            <v>0900P024 FUENTES Y SUMIDEROS DE AGUA IDENTIFICADOS</v>
          </cell>
        </row>
        <row r="439">
          <cell r="B439" t="str">
            <v>0900P025 ESTUDIOS DE CARACTERIZACION CULTURAL DE LAS ETNIAS REALIZADOS</v>
          </cell>
        </row>
        <row r="440">
          <cell r="B440" t="str">
            <v>0900P026 MAPAS DE ZONAS DE RIESGO SUSCEPTIBLE A INUNDACION</v>
          </cell>
        </row>
        <row r="441">
          <cell r="B441" t="str">
            <v>0900P027 MAPAS DE ZONAS DE RIESGO POR VOLUMENES DE PRECIPITACION</v>
          </cell>
        </row>
        <row r="442">
          <cell r="B442" t="str">
            <v>0900P028 MAPAS DE ZONAS DE RIESGO POR NIVELES Y CAUDALES</v>
          </cell>
        </row>
        <row r="443">
          <cell r="B443" t="str">
            <v>0900P029 LABORATORIOS DE AGUAS CONSTRUIDOS</v>
          </cell>
        </row>
        <row r="444">
          <cell r="B444" t="str">
            <v>0900P030 AREA DE PLANTACIONES DE PINO Y EUCALIPTO APROVECHADAS</v>
          </cell>
        </row>
        <row r="445">
          <cell r="B445" t="str">
            <v>0900P031 COMUNIDADES CAMPESINAS QUE EJERCEN ACTIVIDAD ECOTURISTICA</v>
          </cell>
        </row>
        <row r="446">
          <cell r="B446" t="str">
            <v>0900P032 ALEVINOS SEMBRADOS</v>
          </cell>
        </row>
        <row r="447">
          <cell r="B447" t="str">
            <v>0900P033 ALEVINOS LIBERADOS</v>
          </cell>
        </row>
        <row r="448">
          <cell r="B448" t="str">
            <v>0900P034 LONGITUD DE CAÑO DESTAPONADO</v>
          </cell>
        </row>
        <row r="449">
          <cell r="B449" t="str">
            <v>0900P035 LONGITUD DE CAÑO RECUPERADO</v>
          </cell>
        </row>
        <row r="450">
          <cell r="B450" t="str">
            <v>0900P036 ESPECIES CONSERVADAS Y MANTENIDAS EN ESTACIONES EXPERIMENTALES</v>
          </cell>
        </row>
        <row r="451">
          <cell r="B451" t="str">
            <v>0900P037 ARTICULOS DE CARACTER CIENTIFICO PUBLICADOS</v>
          </cell>
        </row>
        <row r="452">
          <cell r="B452" t="str">
            <v>0900P038 MONITOREO DE VIABILIDDA DE SEMILLAS</v>
          </cell>
        </row>
        <row r="453">
          <cell r="B453" t="str">
            <v>0900P039 PROYECTOS PRODUCTIVOS SOSTENIBLES</v>
          </cell>
        </row>
        <row r="454">
          <cell r="B454" t="str">
            <v>0900P040 FORMULACION DE PROYECTOS DE PROCESOS DE TECNOLOGIAS LIMPIAS</v>
          </cell>
        </row>
        <row r="455">
          <cell r="B455" t="str">
            <v>0900P041 CONSULTORIAS Y ESTUDIOS TECNICOS REALIZADAS EN EL TEMA DE AREAS PROTEGIDAS</v>
          </cell>
        </row>
        <row r="456">
          <cell r="B456" t="str">
            <v>0900P042 REGLAMENTACIONES Y ACUERDOS  EMITIDOS EN EL TEMA SOBRE EL FONDO NACIOANL AMBIENTAL, FONAM</v>
          </cell>
        </row>
        <row r="457">
          <cell r="B457" t="str">
            <v>0900P043 EVENTOS REALIZADOS POR LA UNIDAD ADMINISTRATIVA ESPACIAL DE PARQUES NACIONALES, UAESPNN SOBRE EL TEMA DE AREAS PROTEGIDAS</v>
          </cell>
        </row>
        <row r="458">
          <cell r="B458" t="str">
            <v>0900P044 AREA ADQUIRIDA Y CONSERVADA</v>
          </cell>
        </row>
        <row r="459">
          <cell r="B459" t="str">
            <v>0900P045 PROYECTOS PRODUCTIVOS SOSTENIBLE</v>
          </cell>
        </row>
        <row r="460">
          <cell r="B460" t="str">
            <v>0900P046 MUNICIPIOS CON PROGRAMA DE EDUCACION AMBIENTAL EN EL MANEJO INTEGRAL DE RESIDUOS SOLIDOS.</v>
          </cell>
        </row>
        <row r="461">
          <cell r="B461" t="str">
            <v>0900P047 DIAGNOSTICOS PARTICIPATIVOS REALIZADOS</v>
          </cell>
        </row>
        <row r="462">
          <cell r="B462" t="str">
            <v>0900P048 PROYECTOS DE PROCESOS DE TECNOLOGIAS LIMPIAS</v>
          </cell>
        </row>
        <row r="463">
          <cell r="B463" t="str">
            <v>0900P049 DEMANDA VS OFERTA DE AGUA</v>
          </cell>
        </row>
        <row r="464">
          <cell r="B464" t="str">
            <v>0900P050 CARGA DE DBO</v>
          </cell>
        </row>
        <row r="465">
          <cell r="B465" t="str">
            <v>0900P051 CARGA DE SST</v>
          </cell>
        </row>
        <row r="466">
          <cell r="B466" t="str">
            <v>0900P052 DISEÑOS DE PLANTAS TRATAMIENTO DE AGUA</v>
          </cell>
        </row>
        <row r="467">
          <cell r="B467" t="str">
            <v>0900P053 FUENTES IDENTIFICADAS DE EMISION DE GASES EFECTO INVERNADERO</v>
          </cell>
        </row>
        <row r="468">
          <cell r="B468" t="str">
            <v>0900P054 DENSIDAD DE POBLACION</v>
          </cell>
        </row>
        <row r="469">
          <cell r="B469" t="str">
            <v>0900P055 TASA DE FERTILIDAD</v>
          </cell>
        </row>
        <row r="470">
          <cell r="B470" t="str">
            <v>0900P056 CAMBIO DE USOS DE LA TIERRA</v>
          </cell>
        </row>
        <row r="471">
          <cell r="B471" t="str">
            <v>0900P057 SUPERFICIE EN USO</v>
          </cell>
        </row>
        <row r="472">
          <cell r="B472" t="str">
            <v>0900P058 INDICE DE DEGRADACION DEL SUELO</v>
          </cell>
        </row>
        <row r="473">
          <cell r="B473" t="str">
            <v>0900P059 POBLACION EXPUESTA A DESASTRES</v>
          </cell>
        </row>
        <row r="474">
          <cell r="B474" t="str">
            <v>0900P060 RESERVAS COMO PORCENTAJE DE RESERVAS PROBADAS ANUALMENTE</v>
          </cell>
        </row>
        <row r="475">
          <cell r="B475" t="str">
            <v>0900P061 VEHICULOS PER CAPITA</v>
          </cell>
        </row>
        <row r="476">
          <cell r="B476" t="str">
            <v>0900P062 DISTRIBUCION DEL PARQUE AUTOMOTOR</v>
          </cell>
        </row>
        <row r="477">
          <cell r="B477" t="str">
            <v>0900P063 RECICLADO DE RESIDUOS DOMESTICOS E INDUSTRIALES</v>
          </cell>
        </row>
        <row r="478">
          <cell r="B478" t="str">
            <v>0900P064 MUNICIPIOS CON SISTEMA DE DESCONTAMINACION</v>
          </cell>
        </row>
        <row r="479">
          <cell r="B479" t="str">
            <v>0900P065 CAPACIDAD DE TRATAMIENTO</v>
          </cell>
        </row>
        <row r="480">
          <cell r="B480" t="str">
            <v>10000000 SECTOR ADMINISTRACION DEL ESTADO</v>
          </cell>
        </row>
        <row r="481">
          <cell r="B481" t="str">
            <v>1000P001 PARTICIPACION ELECTORAL</v>
          </cell>
        </row>
        <row r="482">
          <cell r="B482" t="str">
            <v>1000P002 NUEVAS ALTERNATIVAS POLITICAS (PROGRAMAS, ACCIONES, LEYES, DECRETOS, ESTRATEGIAS, ETC)</v>
          </cell>
        </row>
        <row r="483">
          <cell r="B483" t="str">
            <v>1000P003 PEQUEÑAS Y MEDIANAS EMPRESAS, PYMES CON SISTEMA DE DECLARACION Y PAGO ELECTRONICO</v>
          </cell>
        </row>
        <row r="484">
          <cell r="B484" t="str">
            <v>1000P004 VARIACION MARGINAL DEL RECAUDO REAL</v>
          </cell>
        </row>
        <row r="485">
          <cell r="B485" t="str">
            <v>1000P005 TASA DE CRECIMIENTO REAL PROMEDIO DEL RECAUDO</v>
          </cell>
        </row>
        <row r="486">
          <cell r="B486" t="str">
            <v>1000P006 ELASTICIDAD DEL RECAUDO DE LOS IMPUESTOS FRENTE AL PIB DEPARTAMENTAL.</v>
          </cell>
        </row>
        <row r="487">
          <cell r="B487" t="str">
            <v>1000P007 PARTICIPACION PORCENTUAL DE CAD IMPUESTO EN LOS INGRESOS TRIBUTARIOS TERRITORIALES Y EN LOS INGRESOS CORRIENTES</v>
          </cell>
        </row>
        <row r="488">
          <cell r="B488" t="str">
            <v>1000P008 RENDIMIENTO DE RECAUDOS</v>
          </cell>
        </row>
        <row r="489">
          <cell r="B489" t="str">
            <v>1000P009 ESFUERZO FISCAL REAL</v>
          </cell>
        </row>
        <row r="490">
          <cell r="B490" t="str">
            <v>1000P101 BENEFICIARIOS DE LOS PROGRAMAS (AUXILIOS DE MANUTENCION, ASEO, ETC) DE LA RED DE SOLIDARIDAD SOCIAL, RSS</v>
          </cell>
        </row>
        <row r="491">
          <cell r="B491" t="str">
            <v>1000P102 FAMILIAS BENEFICIARIAS DEL PROGRAMA (AUXILIOS DE MANUTENCION, ASEO, ETC) DE LA RED DE SOLIDARIDAD SOCIAL, RSS</v>
          </cell>
        </row>
        <row r="492">
          <cell r="B492" t="str">
            <v>1000P103 CONTRATOS PARA LA ATENCION A LA COMUNIDAD</v>
          </cell>
        </row>
        <row r="493">
          <cell r="B493" t="str">
            <v>1000P104 BENEFICIARIOS DE LOS USUARIOS DE AYUDA HUMANITARIA</v>
          </cell>
        </row>
        <row r="494">
          <cell r="B494" t="str">
            <v>1000P105 EVENTOS DE DESPLAZAMIENTO MASIVO REGISTRADO</v>
          </cell>
        </row>
        <row r="495">
          <cell r="B495" t="str">
            <v>1000P106 ORGANIZACIONES NO GUBERNAMENTALES, ONGS CONTRATADAS PARA LA ATENCION HUMANITARIA DE EMERGENCIA</v>
          </cell>
        </row>
        <row r="496">
          <cell r="B496" t="str">
            <v>1000P107 UNIDADES DE ATENCION Y ORIENTACION (UAO) CONFORMADAS Y FORTALECIDAS</v>
          </cell>
        </row>
        <row r="497">
          <cell r="B497" t="str">
            <v>1000P108 ASISTENCIAS TECNICAS CONTRATADAS</v>
          </cell>
        </row>
        <row r="498">
          <cell r="B498" t="str">
            <v>1000P109 ALIANZAS FIRMADAS PARA AYUDAS A DESPLAZADOS</v>
          </cell>
        </row>
        <row r="499">
          <cell r="B499" t="str">
            <v>1000P110 FAMILIAS DESPLAZADAS RETORNADAS POR PROGRAMAS DE LA RSS</v>
          </cell>
        </row>
        <row r="500">
          <cell r="B500" t="str">
            <v>1000P111 PERSONAS BENEFICIADAS CON DISTRIBUCION DE ALIMENTOS</v>
          </cell>
        </row>
        <row r="501">
          <cell r="B501" t="str">
            <v>1000P112 COMUNIDADES BENEFICIARIAS DE PROGRAMAS DE FORTALECIMIENTO A CAPACIDAD LOCAL</v>
          </cell>
        </row>
        <row r="502">
          <cell r="B502" t="str">
            <v>1000P113 MUNICIPIOS CON IMPLANTACION DE SISTEMA DE MONITOREO Y SEGUIMIENTO A POYECTOS</v>
          </cell>
        </row>
        <row r="503">
          <cell r="B503" t="str">
            <v>1000P114 NRO DE LAS UNIDADES COMUNITARIAS DESPLAZADAS QUE SE HAN RETORNADO O REUBICADO</v>
          </cell>
        </row>
        <row r="504">
          <cell r="B504" t="str">
            <v>1000P115 PLANES DE DESARROLLO INTEGRALES Y PILOTO DESARROLLADOS POR LA ENTIDAD</v>
          </cell>
        </row>
        <row r="505">
          <cell r="B505" t="str">
            <v>1000P116 NRO DE ESTUDIOS DE CARACTERIZACION REALIZADOS</v>
          </cell>
        </row>
        <row r="506">
          <cell r="B506" t="str">
            <v>1000P117 CONFORMACION DE LA COMISION HUMANITARIA.</v>
          </cell>
        </row>
        <row r="507">
          <cell r="B507" t="str">
            <v>1000P118 ACUERDOS SUSCRITOS O ESTABLECIDOS PARA PREVENIR EL DESPLAZAMIENTO MASIVO</v>
          </cell>
        </row>
        <row r="508">
          <cell r="B508" t="str">
            <v>1000P119 CONFORMACION DE UNIDADES DE ATENCION Y ORIENTACION EN MUNICIPIOS RECEPTORES</v>
          </cell>
        </row>
        <row r="509">
          <cell r="B509" t="str">
            <v>1000P120 CONFORMACION DE REDES COMUNITARIAS, MECANISMOS DE COMUNICACION Y ALERTAS TEMPRANAS</v>
          </cell>
        </row>
        <row r="510">
          <cell r="B510" t="str">
            <v>1000P121 PPRESTACION DE SERVICIOS TEMPORALES</v>
          </cell>
        </row>
        <row r="511">
          <cell r="B511" t="str">
            <v>1000P122 NRO DE COMITES DE PREVENCION Y ALERTAS TEMPRANAS CONFORMADOS</v>
          </cell>
        </row>
        <row r="512">
          <cell r="B512" t="str">
            <v>1000P123 NRO DE PROGRAMAS Y PROYECTOS ECONOMICOS ASOCIATIVOS Y COMUNITARIOS PUESTOS EN MARCHA</v>
          </cell>
        </row>
        <row r="513">
          <cell r="B513" t="str">
            <v>1000P124 NRO DE MODELOS DE SEGURIDAD DESARROLLADOS E IMPLEMENTADOS</v>
          </cell>
        </row>
        <row r="514">
          <cell r="B514" t="str">
            <v>1000P125 NRO DE FAMILIAS QUE TUVIERON ACCESO A TIERRAS (RURAL)</v>
          </cell>
        </row>
        <row r="515">
          <cell r="B515" t="str">
            <v>1000P126 NRO DE FAMILIAS QUE TUVIERON ACCESO A PREDIOS (RURALES O URBANOS)</v>
          </cell>
        </row>
        <row r="516">
          <cell r="B516" t="str">
            <v>1000P127 NRO DE FAMILIAS QUE TUVIERON ACCESO A PLANES DE MEJORAMIENTO DE PREDIOS (RURALES O URBANOS)</v>
          </cell>
        </row>
        <row r="517">
          <cell r="B517" t="str">
            <v>1000P128 NRO DE PROYECTOS DE INFRAESTRUCTURA DESARROLLADOS</v>
          </cell>
        </row>
        <row r="518">
          <cell r="B518" t="str">
            <v>1000P129 CONSULTARIAS REALIZADAS PARA LA REVISION DE LA NORMATIVIDAD</v>
          </cell>
        </row>
        <row r="519">
          <cell r="B519" t="str">
            <v>1000P130 NRO DE ESTRATEGIAS PARA ORGANIZAR Y FORTALECER LA PARTICIPACION DEPARTAMENTAL Y MUNICIPAL IMPLEMENTADAS</v>
          </cell>
        </row>
        <row r="520">
          <cell r="B520" t="str">
            <v>1000P131 NRO DE NUEVOS LINEAMIENTOS Y PROCEDIMIENTOS ESTABLECIDOS (ADJUDICACION DE TIERRAS, SUBSIDIOS DE VIVIENDA, PROTECCION A LA PRODUCCION CAMPESINA, MECANISMOS DE COMERCIALIZACION, ETC)</v>
          </cell>
        </row>
        <row r="521">
          <cell r="B521" t="str">
            <v>1000P132 ESTRATEGIAS Y ACCIONES DESARROLLADAS PARA FORTALECER LOS DIFERENTES FONDOS DE AYUDA</v>
          </cell>
        </row>
        <row r="522">
          <cell r="B522" t="str">
            <v>1000P133 ESTRATEGIAS Y ACCIONES DESARROLLADAS PARA FORTALECER LOS DIFERENTES OBSERVATORIOS DE DESPLAZAMIENTO</v>
          </cell>
        </row>
        <row r="523">
          <cell r="B523" t="str">
            <v>1000P134 AUDITORIAS EXTERNAS CONTRATADAS</v>
          </cell>
        </row>
        <row r="524">
          <cell r="B524" t="str">
            <v>1000P135 NRO DE SISTEMAS DE INFORMACION Y ALERTAS TEMPRANAS IMPLANTADOS</v>
          </cell>
        </row>
        <row r="525">
          <cell r="B525" t="str">
            <v>1000P201 COBERTURA CON LA IMPLEMENTACION DEL SISTEMA DE GESTION</v>
          </cell>
        </row>
        <row r="526">
          <cell r="B526" t="str">
            <v>1000P202 COBERTURA CON LA IMPLEMENTACION DEL SISTEMA DATAWAREHOUSE</v>
          </cell>
        </row>
        <row r="527">
          <cell r="B527" t="str">
            <v>1000P203 PROGRAMACION DE EVENTOS DE DIVULGACION</v>
          </cell>
        </row>
        <row r="528">
          <cell r="B528" t="str">
            <v>1000P204 ESTUDIOS REALIZADOS</v>
          </cell>
        </row>
        <row r="529">
          <cell r="B529" t="str">
            <v>1000P205 PRODUCTOS ESPERADOS POR CONTRATOS SUSCRITOS</v>
          </cell>
        </row>
        <row r="530">
          <cell r="B530" t="str">
            <v>1000P301 SEMINARIOS O EVENTOS REALIZADOS</v>
          </cell>
        </row>
        <row r="531">
          <cell r="B531" t="str">
            <v>1000P302 INFORMES PRESENTADOS</v>
          </cell>
        </row>
        <row r="532">
          <cell r="B532" t="str">
            <v>1000P303 PROYECTOS Y/O PROGRAMAS SELECCIONADOS (PARA SER: IMPULSADOS, FINANCIADOS, EVALUADOS, ASESORADOS, ETC)</v>
          </cell>
        </row>
        <row r="533">
          <cell r="B533" t="str">
            <v>1000P304 ASISTENCIA TECNICA A ENTIDADES</v>
          </cell>
        </row>
        <row r="534">
          <cell r="B534" t="str">
            <v>1000P305 ACTUALIZACION DE DOCUMENTOS</v>
          </cell>
        </row>
        <row r="535">
          <cell r="B535" t="str">
            <v>1000P306 PROPUESTA DE LEY MARCO - NORMAS REGLAMENTARIAS PRESENTADAS A CONGRESO</v>
          </cell>
        </row>
        <row r="536">
          <cell r="B536" t="str">
            <v>1000P307 DIAGNOSTICO DE OFICINAS DE PLANEACION REALIZADOS</v>
          </cell>
        </row>
        <row r="537">
          <cell r="B537" t="str">
            <v>1000P308 SEMINARIOS PARA LA IMPLEMENTACION DEL SINAGEP</v>
          </cell>
        </row>
        <row r="538">
          <cell r="B538" t="str">
            <v>1000P309 INSTITUCIONES FORTALECIDAS PARA LA IMPLEMENTACION DEL SINAGEP</v>
          </cell>
        </row>
        <row r="539">
          <cell r="B539" t="str">
            <v>1000P310 DOCUMENTOS DE DISEÑO DE ESTRATEGIAS DE CAPACITACION.</v>
          </cell>
        </row>
        <row r="540">
          <cell r="B540" t="str">
            <v>1000P311 CONVENIOS CON INSTITUCIONES DE EDUCACION SUPERIOR.</v>
          </cell>
        </row>
        <row r="541">
          <cell r="B541" t="str">
            <v>1000P313 DISEÑOS DE SISTEMAS DE TRANSPORTE PUBLICO URBANO Y MASIVO PRESENTADOS AL DNP</v>
          </cell>
        </row>
        <row r="542">
          <cell r="B542" t="str">
            <v>1000P314 DOCUMENTOS E INVESTIGACIONES QUE PERMITAN LA GESTION TERRITORIAL DISEÑADOS</v>
          </cell>
        </row>
        <row r="543">
          <cell r="B543" t="str">
            <v>1000P315 PROYECTOS ESTRUCTURADOS DENTRO DEL MARCO DE LA POLITICA DE CONCESIONES EN TRANSPORTE</v>
          </cell>
        </row>
        <row r="544">
          <cell r="B544" t="str">
            <v>1000P316 ACTIVIDADES DE BIENESTAR REALIZADAS</v>
          </cell>
        </row>
        <row r="545">
          <cell r="B545" t="str">
            <v>1000P317 DOCUMENTOS A PUBLICAR</v>
          </cell>
        </row>
        <row r="546">
          <cell r="B546" t="str">
            <v>1000P318 MATERIALES Y SUMINISTROS ADQUIRIDOS</v>
          </cell>
        </row>
        <row r="547">
          <cell r="B547" t="str">
            <v>1000P319 CUPOS DE CAPACITACION OFRECIDOS</v>
          </cell>
        </row>
        <row r="548">
          <cell r="B548" t="str">
            <v>1000P320 PRODUCTOS O INFORMES RECIBIDOS A SATISFACCION</v>
          </cell>
        </row>
        <row r="549">
          <cell r="B549" t="str">
            <v>1000P321 REPOSICION DE EQUIPOS</v>
          </cell>
        </row>
        <row r="550">
          <cell r="B550" t="str">
            <v>1000P322 SERVICIO DE MANTENIMIENTO PREVENTIVO Y CORRECTIVO A EQUIPOS</v>
          </cell>
        </row>
        <row r="551">
          <cell r="B551" t="str">
            <v>1000P323 LIQUIDACION FINAL FONDOS REGIONALES DE INVERSION CORPES</v>
          </cell>
        </row>
        <row r="552">
          <cell r="B552" t="str">
            <v>1000P324 ADECUACIONES INSTITUCIONALES EJECUTADAS</v>
          </cell>
        </row>
        <row r="553">
          <cell r="B553" t="str">
            <v>1000P325 ADQUISICION DE SOFTWARE</v>
          </cell>
        </row>
        <row r="554">
          <cell r="B554" t="str">
            <v>1000P326 CONSULTARIAS CONTRATADAS</v>
          </cell>
        </row>
        <row r="555">
          <cell r="B555" t="str">
            <v>1000P327 ELABORACION DE TERMINOS DE REFERENCIA</v>
          </cell>
        </row>
        <row r="556">
          <cell r="B556" t="str">
            <v>1000P328 ESTUDIOS Y MANUALES REVISADOS</v>
          </cell>
        </row>
        <row r="557">
          <cell r="B557" t="str">
            <v>1000P329 ACTIVIDADES PREVIAS AL DESEMBOLSO (REQUISITOS DE OBLIGATORIO CUMPLIMIENTO: CARTAS DE COMPROMISO, POLIZAS, CONVENIOS, ETC)</v>
          </cell>
        </row>
        <row r="558">
          <cell r="B558" t="str">
            <v>1000P401 AREA ADECUADA EN INFRAESTRUCTURA</v>
          </cell>
        </row>
        <row r="559">
          <cell r="B559" t="str">
            <v>1000P402 AREA ADQUIRIDA PARA SEDES</v>
          </cell>
        </row>
        <row r="560">
          <cell r="B560" t="str">
            <v>1000P403 EQUIPOS ADECUADOS</v>
          </cell>
        </row>
        <row r="561">
          <cell r="B561" t="str">
            <v>1000P404 EQUIPOS OPERATIVOS ESPECIALIZADOS ADQUIRIDOS</v>
          </cell>
        </row>
        <row r="562">
          <cell r="B562" t="str">
            <v>1000P405 FUNCIONARIOS CON EQUIPOS DE COMUNICACION (RADIOS)</v>
          </cell>
        </row>
        <row r="563">
          <cell r="B563" t="str">
            <v>1000P406 TARJETAS DECADACTILARES SISTEMATIZADAS</v>
          </cell>
        </row>
        <row r="564">
          <cell r="B564" t="str">
            <v>1000P407 VEHICULOS ADQUIRIDOS</v>
          </cell>
        </row>
        <row r="565">
          <cell r="B565" t="str">
            <v>1000P501 AREA DE SEDES NACIONALES MEJORADAS</v>
          </cell>
        </row>
        <row r="566">
          <cell r="B566" t="str">
            <v>1000P502 AREA DOTADA SEDE NACIONAL</v>
          </cell>
        </row>
        <row r="567">
          <cell r="B567" t="str">
            <v>1000P503 SEDES EN EL EXTERIOR MEJORADAS</v>
          </cell>
        </row>
        <row r="568">
          <cell r="B568" t="str">
            <v>1000P504 SERVICIOS TECNOLOGICOS</v>
          </cell>
        </row>
        <row r="569">
          <cell r="B569" t="str">
            <v>11000000 SECTOR AGROPECUARIO</v>
          </cell>
        </row>
        <row r="570">
          <cell r="B570" t="str">
            <v>1100P001 EMPRESAS GENERADAS</v>
          </cell>
        </row>
        <row r="571">
          <cell r="B571" t="str">
            <v>1100P002 DISTRITOS DE RIEGO TERMINADOS</v>
          </cell>
        </row>
        <row r="572">
          <cell r="B572" t="str">
            <v>1100P003 HECTAREAS PROTEGIDAS DE INUNDACIONES</v>
          </cell>
        </row>
        <row r="573">
          <cell r="B573" t="str">
            <v>1100P004 FUENTES DE AGUA CANALIZADAS</v>
          </cell>
        </row>
        <row r="574">
          <cell r="B574" t="str">
            <v>1100P005 PROYECTOS REALIZADOS POR ALIANZAS</v>
          </cell>
        </row>
        <row r="575">
          <cell r="B575" t="str">
            <v>1100P006 EMPRESAS DE INNOVACION</v>
          </cell>
        </row>
        <row r="576">
          <cell r="B576" t="str">
            <v>1100P007 PERSONAS BENEFICIADAS CON LAS TRANSFERENCIAS TECNOLOGICAS</v>
          </cell>
        </row>
        <row r="577">
          <cell r="B577" t="str">
            <v>1100P008 AREA ADECUADA</v>
          </cell>
        </row>
        <row r="578">
          <cell r="B578" t="str">
            <v>1100P009 AREA AFECTADA POR PLAGAS  Y ENFERMEDADES EN CULTIVOS</v>
          </cell>
        </row>
        <row r="579">
          <cell r="B579" t="str">
            <v>1100P010 AREA BENEFICIADA CON SISTEMA DE RIEGO</v>
          </cell>
        </row>
        <row r="580">
          <cell r="B580" t="str">
            <v>1100P011 AREA CON PROTECCION</v>
          </cell>
        </row>
        <row r="581">
          <cell r="B581" t="str">
            <v>1100P012 AREA SIN PROTECCION</v>
          </cell>
        </row>
        <row r="582">
          <cell r="B582" t="str">
            <v>1100P013 CONEXIONES DOMICILIARIAS</v>
          </cell>
        </row>
        <row r="583">
          <cell r="B583" t="str">
            <v>1100P014 CREDITOS AVALADOS A TRAVES DEL ESQUEMA DEL INCENTIVO A LA CAPITALIZACION RURAL</v>
          </cell>
        </row>
        <row r="584">
          <cell r="B584" t="str">
            <v>1100P015 DISEÑOS DETALLADOS REALIZADOS</v>
          </cell>
        </row>
        <row r="585">
          <cell r="B585" t="str">
            <v>1100P016 DISTRITOS DE RIEGO CONSTRUIDOS</v>
          </cell>
        </row>
        <row r="586">
          <cell r="B586" t="str">
            <v>1100P017 DISTRITOS DE RIEGO REHABILITADOS Y/O COMPLEMENTADOS</v>
          </cell>
        </row>
        <row r="587">
          <cell r="B587" t="str">
            <v>1100P018 MATRIAL INVESTIGATIVO PUBLICADO</v>
          </cell>
        </row>
        <row r="588">
          <cell r="B588" t="str">
            <v>1100P019 ENTES TERRITORIALES APOYADOS</v>
          </cell>
        </row>
        <row r="589">
          <cell r="B589" t="str">
            <v>1100P020 EQUIPOS ADQUIRIDOS</v>
          </cell>
        </row>
        <row r="590">
          <cell r="B590" t="str">
            <v>1100P021 ESTUDIOS DE FACTIBILIDAD REALIZADOS</v>
          </cell>
        </row>
        <row r="591">
          <cell r="B591" t="str">
            <v>1100P022 ESTUDIOS Y DISEÑOS REALIZADOS</v>
          </cell>
        </row>
        <row r="592">
          <cell r="B592" t="str">
            <v>1100P023 CAPACITACION REALIZADA</v>
          </cell>
        </row>
        <row r="593">
          <cell r="B593" t="str">
            <v>1100P024 FAMILIAS BENEFICIADAS CON LA CONSTITUCION O AMPLIACION DE RESGUARDOS INDIGENAS</v>
          </cell>
        </row>
        <row r="594">
          <cell r="B594" t="str">
            <v>1100P025 FOCOS DE ENFERMEDADES DE CONTROL OFICIAL EN ANIMALES REGISTRADOS Y CONTROLADOS</v>
          </cell>
        </row>
        <row r="595">
          <cell r="B595" t="str">
            <v>1100P026 FUNCIONARIOS CAPACITADOS</v>
          </cell>
        </row>
        <row r="596">
          <cell r="B596" t="str">
            <v>1100P027 GRUPOS ASOCIATIVOS CONSTITUIDOS</v>
          </cell>
        </row>
        <row r="597">
          <cell r="B597" t="str">
            <v>1100P028 AREA ADQUIRIDA PARA RESGUARDOS INDIGENAS</v>
          </cell>
        </row>
        <row r="598">
          <cell r="B598" t="str">
            <v>1100P029 INVESTIGACIONES EN CULTIVOS REALIZADAS</v>
          </cell>
        </row>
        <row r="599">
          <cell r="B599" t="str">
            <v>1100P030 ALIANZAS CONSTITUIDAS</v>
          </cell>
        </row>
        <row r="600">
          <cell r="B600" t="str">
            <v>1100P031 NRO DE BENEFICIARIOS PRANES</v>
          </cell>
        </row>
        <row r="601">
          <cell r="B601" t="str">
            <v>1100P032 BENEFICIARIOS VIVIENDA RURAL</v>
          </cell>
        </row>
        <row r="602">
          <cell r="B602" t="str">
            <v>1100P033 DOCUMENTOS IMPRESOS Y/O MAGNETICOS CON INFORMACION SECTORIAL</v>
          </cell>
        </row>
        <row r="603">
          <cell r="B603" t="str">
            <v>1100P034 FAMILIAS BENEFICIADAS CON ADQUISICION TIERRAS</v>
          </cell>
        </row>
        <row r="604">
          <cell r="B604" t="str">
            <v>1100P035 NRO DE FOCOS DE FIEBRE AFTOSA EN EL PAIS (EXCLUYENDO, COSTA ATLANTICA, ANTIOQUIA Y ZONA NORTE DEL CHOCO)</v>
          </cell>
        </row>
        <row r="605">
          <cell r="B605" t="str">
            <v>1100P036 AREA ADQUIRIDA PARA TITULACION</v>
          </cell>
        </row>
        <row r="606">
          <cell r="B606" t="str">
            <v>1100P037 AREA LEGALIZADA PARA TITULACION</v>
          </cell>
        </row>
        <row r="607">
          <cell r="B607" t="str">
            <v>1100P038 AREAS LEGALIZADAS A COMUNIDADES NEGRAS</v>
          </cell>
        </row>
        <row r="608">
          <cell r="B608" t="str">
            <v>1100P039 AREAS RECUPERADAS CON PRODUCTOS INCLUIDOS EN LAS CADENAS PRODUCTIVAS</v>
          </cell>
        </row>
        <row r="609">
          <cell r="B609" t="str">
            <v>1100P040 AREAS REFORESTADAS</v>
          </cell>
        </row>
        <row r="610">
          <cell r="B610" t="str">
            <v>1100P041 DESARROLLO DE CADENAS PRODUCTIVAS</v>
          </cell>
        </row>
        <row r="611">
          <cell r="B611" t="str">
            <v>1100P042 INVESTIGACIONES EJECUTADAS</v>
          </cell>
        </row>
        <row r="612">
          <cell r="B612" t="str">
            <v>1100P043 MICROEMPRESARIOS RURALES BENEFICIADOS</v>
          </cell>
        </row>
        <row r="613">
          <cell r="B613" t="str">
            <v>1100P044 PESCADORES BENEFICIADOS EN TALLERES DE CAPACITACION (EN PROCESAMIENTO Y MANIPULACION DE PRODUCTOS PESQUEROS)</v>
          </cell>
        </row>
        <row r="614">
          <cell r="B614" t="str">
            <v>1100P045 PESCADORES Y ACUICULTORES CAPACITADOS</v>
          </cell>
        </row>
        <row r="615">
          <cell r="B615" t="str">
            <v>1100P046 PRODUCTORES BENEFICIADOS CON PROYECTOS DE ORIGEN TERRITORIAL</v>
          </cell>
        </row>
        <row r="616">
          <cell r="B616" t="str">
            <v>1100P047 PUBLICACIONES Y ESTADISTICAS PESQUERAS</v>
          </cell>
        </row>
        <row r="617">
          <cell r="B617" t="str">
            <v>1100P048 PUNTOS ESTABLECIDOS RED DE SISTEMATIZACION INTERNA DE LA ENTIDAD</v>
          </cell>
        </row>
        <row r="618">
          <cell r="B618" t="str">
            <v>1100P049 RESGUARDOS INDIGENAS</v>
          </cell>
        </row>
        <row r="619">
          <cell r="B619" t="str">
            <v>1100P050 NRO DE RESGUARDOS INDIGENAS CONSTITUIDOS</v>
          </cell>
        </row>
        <row r="620">
          <cell r="B620" t="str">
            <v>1100P051 TITULOS COLECTIVOS OTORGADOS A COMUNIDADES NEGRAS</v>
          </cell>
        </row>
        <row r="621">
          <cell r="B621" t="str">
            <v>1100P052 TITULOS EXPEDIDOS</v>
          </cell>
        </row>
        <row r="622">
          <cell r="B622" t="str">
            <v>1100P053 TONELADAS PRODUCIDAS EN PRODUCTOS DE CADENAS</v>
          </cell>
        </row>
        <row r="623">
          <cell r="B623" t="str">
            <v>1100P054 TONELADAS COMERCIALIZADAS CON RECURSOS DE LOS INCENTIVOS A LA COMERCIALIZACION</v>
          </cell>
        </row>
        <row r="624">
          <cell r="B624" t="str">
            <v>1100P055 INVERSION EN MEJORAS DE RESGUARDOS INDIGENAS</v>
          </cell>
        </row>
        <row r="625">
          <cell r="B625" t="str">
            <v>1100P056 ORGANIZACIONES FORMALES Y/O GRUPOS APOYADOS</v>
          </cell>
        </row>
        <row r="626">
          <cell r="B626" t="str">
            <v>1100P057 PLAGAS  Y ENFERMEDADES EXOTICAS (EN ANIMALES Y VEGETALES) QUE INGRESARON Y SE ESTABLECIERON EN EL PAIS</v>
          </cell>
        </row>
        <row r="627">
          <cell r="B627" t="str">
            <v>1100P058 ERRADICACION DE PLAGAS Y ENFERMEDADES EXOTICAS EN ANIMALES Y VEGETALES DETECTADAS</v>
          </cell>
        </row>
        <row r="628">
          <cell r="B628" t="str">
            <v>1100P059 PROCESOS AGROPECUARIOS MEJORADOS</v>
          </cell>
        </row>
        <row r="629">
          <cell r="B629" t="str">
            <v>1100P060 PRODUCCION AGROPECUARIA COMERCIALIZADA</v>
          </cell>
        </row>
        <row r="630">
          <cell r="B630" t="str">
            <v>1100P061 PROYECTOS FORMULADOS</v>
          </cell>
        </row>
        <row r="631">
          <cell r="B631" t="str">
            <v>1100P062 PROYECTOS DE TRANSFERENCIA DE TECNOLOGIA FINANCIADOS A NIVEL  REGIONAL</v>
          </cell>
        </row>
        <row r="632">
          <cell r="B632" t="str">
            <v>1100P063 PROYECTOS REALIZADOS CON ORGANISMOS INTERNACIONALES Y PROGRAMAS SECTORIALES</v>
          </cell>
        </row>
        <row r="633">
          <cell r="B633" t="str">
            <v>1100P064 PROYECTOS REALIZADOS A TRAVES DE POLITICA SECTORIAL</v>
          </cell>
        </row>
        <row r="634">
          <cell r="B634" t="str">
            <v>1100P065 EJEMPLARES O AVISOS DE PRENSA PUBLICADOS</v>
          </cell>
        </row>
        <row r="635">
          <cell r="B635" t="str">
            <v>1100P066 SEMILLA CERTIFICADA</v>
          </cell>
        </row>
        <row r="636">
          <cell r="B636" t="str">
            <v>1100P067 VIVIENDAS BENEFICIADAS</v>
          </cell>
        </row>
        <row r="637">
          <cell r="B637" t="str">
            <v>1100P068 VOLUMEN DE PRODUCCION</v>
          </cell>
        </row>
        <row r="638">
          <cell r="B638" t="str">
            <v>1100P069 TONELADAS PRODUCIDAS PARA CONSUMO INTERNO INCLUIDOS EN CADENAS PRODUCTIVAS (PROGRAMA DE PROMOCION AL AGRO, PROAGRO)</v>
          </cell>
        </row>
        <row r="639">
          <cell r="B639" t="str">
            <v>1100P070 NRO DE FAMILIAS CAMPESINAS BENEFICIADAS CON LA ADQUISICION DE TIERRAS</v>
          </cell>
        </row>
        <row r="640">
          <cell r="B640" t="str">
            <v>1100P071 HECTAREAS ENTREGADAS A CAMPESINOS</v>
          </cell>
        </row>
        <row r="641">
          <cell r="B641" t="str">
            <v>1100P072 FAMILIAS INDIGENAS BENEFICIADAS CON LA CONSTITUCION Y AMPLIACION DE RESGUARDOS</v>
          </cell>
        </row>
        <row r="642">
          <cell r="B642" t="str">
            <v>1100P073 NRO DE EMPLEOS DIRECTOS GENERADOS CON PROGRAMAS DE REFORMA AGRARIA</v>
          </cell>
        </row>
        <row r="643">
          <cell r="B643" t="str">
            <v>1100P074 NRO DE ZONAS DE RESERVA CAMPESINA CONSTITUIDAS LEGALMENTE</v>
          </cell>
        </row>
        <row r="644">
          <cell r="B644" t="str">
            <v>1100P075 NRO DE EMPLEOS GENERADOS CON PRODUCTOS INCLUIDOS EN CADENAS PRODUCTIVAS</v>
          </cell>
        </row>
        <row r="645">
          <cell r="B645" t="str">
            <v>1100P076 NRO DE FAMILIAS BENEFICIADAS CON PROYECTOS DE MEJORAMEINTO DE INFRAESTRUCTURA</v>
          </cell>
        </row>
        <row r="646">
          <cell r="B646" t="str">
            <v>1100P077 NRO DE FAMILIAS BENEFICIADAS CON SUBSIDIOS DE VIVIENDA SOCIAL RURAL</v>
          </cell>
        </row>
        <row r="647">
          <cell r="B647" t="str">
            <v>1100P078 NRO DE PLANES DE ORDENAMIENTO Y MANEJO DE RECURSOS PESQUEROS FORMULADOS</v>
          </cell>
        </row>
        <row r="648">
          <cell r="B648" t="str">
            <v>1100P079 NRO DE HECTAREAS REFORESTADAS CON EL CERTIFICADO DE INCENTIVO FORESTAL, CIF</v>
          </cell>
        </row>
        <row r="649">
          <cell r="B649" t="str">
            <v>1100P080 VALOR ENTREGADO  A TRAVES DE LOS PROGRAMAS DE "INCENTIVO AL ALMACENAMIENTO Y COMPENSACION DEL PRECIO"</v>
          </cell>
        </row>
        <row r="650">
          <cell r="B650" t="str">
            <v>1100P081 NRO DE TONELADAS TRANSADAS CON LOS PROGRAMAS DE "INCENTIVO AL ALMACENAMIENTO Y COMPENSACION DEL PRECIO" ( ALGODON)</v>
          </cell>
        </row>
        <row r="651">
          <cell r="B651" t="str">
            <v>1100P082 NRO DE HECTAREAS ADECUADAS QUE SE INCORPORAN A LA PRODUCION EN PEQUEÑA IRRIGACION</v>
          </cell>
        </row>
        <row r="652">
          <cell r="B652" t="str">
            <v>1100P083 NRO DE EMPRESAS DE INNOVACION CREADAS EN EL SECTOR AGROPECUARIO</v>
          </cell>
        </row>
        <row r="653">
          <cell r="B653" t="str">
            <v>1100P084 NRO DE PERSONAS BENEFICIADAS CON LAS TRANSFERENCIAS TECNOLOGICAS QUE FUERON APROPIADAS POR LAS COMUNIDADES Y/O EL SECTOR PRIVADO</v>
          </cell>
        </row>
        <row r="654">
          <cell r="B654" t="str">
            <v>12000000 SECTOR SANEAMIENTO BASICO</v>
          </cell>
        </row>
        <row r="655">
          <cell r="B655" t="str">
            <v>1200P001 LONGITUD DE ALCANTARILLADO CONSTRUIDO</v>
          </cell>
        </row>
        <row r="656">
          <cell r="B656" t="str">
            <v>1200P002 COBERTURA CON EL SISTEMA DE ALCANTARILLADO</v>
          </cell>
        </row>
        <row r="657">
          <cell r="B657" t="str">
            <v>1200P003 COBERTURA CON SISTEMA DE ACUEDUCTO</v>
          </cell>
        </row>
        <row r="658">
          <cell r="B658" t="str">
            <v>1200P004 COBERTURA EN SERVICIO DE ASEO</v>
          </cell>
        </row>
        <row r="659">
          <cell r="B659" t="str">
            <v>1200P005 M3 DE AGUA TRATADA PARA SERVICIO DE ACUEDUCTO</v>
          </cell>
        </row>
        <row r="660">
          <cell r="B660" t="str">
            <v>1200P006 M3 DE AGUA TRATADA RECUPERADA (TRATAMIENTO DE AGUAS)</v>
          </cell>
        </row>
        <row r="661">
          <cell r="B661" t="str">
            <v>1200P007 PLANTAS DE TRATAMIENTO DE AGUAS NEGRAS POR CADA CIEN MIL HABITANTES</v>
          </cell>
        </row>
        <row r="662">
          <cell r="B662" t="str">
            <v>1200P008 LICITACIONES ABIERTAS OPERACION CON INVERSION</v>
          </cell>
        </row>
        <row r="663">
          <cell r="B663" t="str">
            <v>1200P009 LICITACIONES ABIERTAS CONSTRUCTOR-OPERADOR</v>
          </cell>
        </row>
        <row r="664">
          <cell r="B664" t="str">
            <v>1200P010 PERSONAS CAPACITADAS EN GESTION AMBIENTAL Y EMPRESARIAL</v>
          </cell>
        </row>
        <row r="665">
          <cell r="B665" t="str">
            <v>1200P011 TRABAJADORES DEL SECTOR CERTIFICADOS EN FORMACION BASADAS EN COMPETENCIAS LABORALES</v>
          </cell>
        </row>
        <row r="666">
          <cell r="B666" t="str">
            <v>1200P012 CONSTRUCCION SISTEMA DE ALCANTARILLADO</v>
          </cell>
        </row>
        <row r="667">
          <cell r="B667" t="str">
            <v>1200P013 ACOMETIDAS DE ACUEDUCTO INSTALADAS Y FUNCIONANDO</v>
          </cell>
        </row>
        <row r="668">
          <cell r="B668" t="str">
            <v>1200P014 SERVICIO DE RECOLECCION DE BASURA</v>
          </cell>
        </row>
        <row r="669">
          <cell r="B669" t="str">
            <v>1200P015 VIVIENDAS CON SERVICIOS BASICOS DE ACUEDUTO, ALCANTARILLADO Y SERVICIO DE RECOLECCION DE BASURAS</v>
          </cell>
        </row>
        <row r="670">
          <cell r="B670" t="str">
            <v>13000000 SECTOR TRABAJO Y SEGURIDAD SOCIAL</v>
          </cell>
        </row>
        <row r="671">
          <cell r="B671" t="str">
            <v>1300P001 NIÑOS ATENDIDOS CON EL PROGRAMA HOGARES COMUNITARIOS DE BIENESTAR INFANTIL</v>
          </cell>
        </row>
        <row r="672">
          <cell r="B672" t="str">
            <v>1300P002 NIÑOS ATENDIDOS EN PROGRAMAS DE DESAYUNOS, ALMUERZOS Y REFRIGERIOS ESCOLARES</v>
          </cell>
        </row>
        <row r="673">
          <cell r="B673" t="str">
            <v>1300P003 NIÑOS, JOVENES Y MUJERES GESTANTES Y LACTANTES CON COMPLEMENTO NUTRICIONAL Y OTROS BENEFICIOS</v>
          </cell>
        </row>
        <row r="674">
          <cell r="B674" t="str">
            <v>1300P004 FAMILIAS ATENDIDAS EN TORNO A EPISODIOS DE VIOLENCIA INTRA FAMILIAR</v>
          </cell>
        </row>
        <row r="675">
          <cell r="B675" t="str">
            <v>1300P005 ALUMNOS ATENDIDOS POR EL FONDO DE INDUSTRIA DE LA CONSTRUCCION, FIC</v>
          </cell>
        </row>
        <row r="676">
          <cell r="B676" t="str">
            <v>1300P006 ALUMNOS ATENDIDOS SEGUN EL SISTEMA DE INFORMACION PARA LA GESTION ACADEMICA - CENTROS AGROPECUARIOS Y MINEROS</v>
          </cell>
        </row>
        <row r="677">
          <cell r="B677" t="str">
            <v>1300P007 ALUMNOS ATENDIDOS SEGUN EL SISTEMA DE INFORMACION PARA LA GESTION ACADEMICA - CENTROS DE FORMACION PROFESIONAL COMERCIALES Y DE SERVICIOS DEL SENA</v>
          </cell>
        </row>
        <row r="678">
          <cell r="B678" t="str">
            <v>1300P008 ALUMNOS ATENDIDOS SEGUN EL SISTEMA DE INFORMACION PARA LA GESTION ACADEMICA - CENTROS INDUSTRIALES Y DE LA CONSTRUCCION DEL SENA</v>
          </cell>
        </row>
        <row r="679">
          <cell r="B679" t="str">
            <v>1300P009 ALUMNOS ATENDIDOS SEGUN EL SISTEMA DE INFORMACION PARA LA GESTION ACADEMICA - CENTROS MULTISECTORIALES DEL SENA</v>
          </cell>
        </row>
        <row r="680">
          <cell r="B680" t="str">
            <v>1300P010 DISEÑOS CURRICULARES ACTUALIZADOS POR COMPETENCIAS LABORALES</v>
          </cell>
        </row>
        <row r="681">
          <cell r="B681" t="str">
            <v>1300P011 DISEÑOS CURRICULARES ELABORADOS POR COMPETENCIAS LABORALES</v>
          </cell>
        </row>
        <row r="682">
          <cell r="B682" t="str">
            <v>1300P012 EMPRESAS ATENDIDAS POR EL PROGRAMA DE DESARROLLO EMPRESARIAL</v>
          </cell>
        </row>
        <row r="683">
          <cell r="B683" t="str">
            <v>1300P013 EMPRESAS INCUBADAS OPERANDO</v>
          </cell>
        </row>
        <row r="684">
          <cell r="B684" t="str">
            <v>1300P014 INVERSION PROMEDIO EN CAPACITACION POR FUNCIONARIO</v>
          </cell>
        </row>
        <row r="685">
          <cell r="B685" t="str">
            <v>1300P015 PATENTES REGISTRADAS EN PROYECTOS DE INNOVACION TECNOLOGICA</v>
          </cell>
        </row>
        <row r="686">
          <cell r="B686" t="str">
            <v>1300P016 PROYECTOS DE INNOVACION Y DESARROLLO TECNOLOGICO APOYADOS POR EL SENA,</v>
          </cell>
        </row>
        <row r="687">
          <cell r="B687" t="str">
            <v>1300P017 INFORMES ENTREGADOS</v>
          </cell>
        </row>
        <row r="688">
          <cell r="B688" t="str">
            <v>14000000 SECTOR VIVIENDA Y DESARROLLO URBANO</v>
          </cell>
        </row>
        <row r="689">
          <cell r="B689" t="str">
            <v>1400P001 FAMILIAS QUE HABITAN EN VIVIENDA ALQUILADA</v>
          </cell>
        </row>
        <row r="690">
          <cell r="B690" t="str">
            <v>1400P002 FAMILIAS QUE HABITAN EN INQUILINATOS</v>
          </cell>
        </row>
        <row r="691">
          <cell r="B691" t="str">
            <v>1400P003 VIVIENDAS QUE NO CUMPLEN CON LOS ESTANDARES INTERNACIONALES Y/O NACIONALES DE CONSTRUCCION</v>
          </cell>
        </row>
        <row r="692">
          <cell r="B692" t="str">
            <v>1400P004 CUENTAS DE AHORRO PROGRAMADO ABIERTAS EN LAS ENTES FINANCIEROS</v>
          </cell>
        </row>
        <row r="693">
          <cell r="B693" t="str">
            <v>1400P005 SUBSIDIOS DE VIVIENDA OTORGADOS</v>
          </cell>
        </row>
        <row r="694">
          <cell r="B694" t="str">
            <v>1400P006 PROGRAMAS DE MEJORAMIENTO DE LAS CONDICIONES DE HABITABILIDAD Y CALIDAD DE VIDA EN LOS ASENTAMIENTOS</v>
          </cell>
        </row>
        <row r="695">
          <cell r="B695" t="str">
            <v>1400P007 PROGRAMAS DESARROLLADOS PARA LA COMERCIALIZACION DE VIVIENDA DE INTERES SOCIAL (OFERENTES Y DEMANDANTES)</v>
          </cell>
        </row>
        <row r="696">
          <cell r="B696" t="str">
            <v>1400P008 FAMILIAS QUE POSEEN  VIVIENDA PROPIA</v>
          </cell>
        </row>
        <row r="697">
          <cell r="B697" t="str">
            <v>1400P009 FAMILIAS QUE TIENEN DIFICULTADES PARA PAGAR LAS CUOTAS DE SU VIVIENDA</v>
          </cell>
        </row>
        <row r="698">
          <cell r="B698" t="str">
            <v>1400P010 PROGRAMAS DE CONSTRUCCION HABITACIONAL EN UNA ZONA O REGION</v>
          </cell>
        </row>
        <row r="699">
          <cell r="B699" t="str">
            <v>1400P011 FAMILIAS QUE HABITAN EN VIVIENDAS QUE  CUMPLEN CON LOS REQUISITOS  MINIMOS DE HABITABILIDAD DE LAS UNIDADES BASICAS</v>
          </cell>
        </row>
        <row r="700">
          <cell r="B700" t="str">
            <v>1400P012 PROGRAMAS DE VIVIENDA DIRIGIDOS A FAMILIAS Y/O REFUGIADOS QUE HAN SIDO OBJETO DE FENOMENOS NATURALES</v>
          </cell>
        </row>
        <row r="701">
          <cell r="B701" t="str">
            <v>1400P013 PROGRAMAS DIRIGIDOS A LOTES CON SERVICIOS</v>
          </cell>
        </row>
        <row r="702">
          <cell r="B702" t="str">
            <v>1400P014 PROGRAMAS DE MEJORAMIENTO A  BARRIOS POPULARES Y TUGURIOS</v>
          </cell>
        </row>
        <row r="703">
          <cell r="B703" t="str">
            <v>1400P015 FAMILIAS ATENDIDAS CON SOLUCION DE VIVIENDA</v>
          </cell>
        </row>
        <row r="704">
          <cell r="B704" t="str">
            <v>1400P016 PREDIOS MEJORADOS</v>
          </cell>
        </row>
        <row r="705">
          <cell r="B705" t="str">
            <v>1400P017 VIVIENDAS CON SERVICIOS BASICOS: ENERGIA, ACUEDUCTO Y ALCANTARILLADO</v>
          </cell>
        </row>
        <row r="706">
          <cell r="B706" t="str">
            <v>1400P018 MUNICIPIOS ASISTIDOS TECNICAMENTE EN SUS PROCESOS DE PLANIFICACION Y GESTION TERRITORIAL</v>
          </cell>
        </row>
        <row r="707">
          <cell r="B707" t="str">
            <v>1400P019 ESTUDIOS DE VIVIENDA Y DESARROLLO URBANO ELABORADOS</v>
          </cell>
        </row>
        <row r="708">
          <cell r="B708" t="str">
            <v>15000000 SECTOR DESARROLLO COMUNITARIO</v>
          </cell>
        </row>
        <row r="709">
          <cell r="B709" t="str">
            <v>1500P001 TASA DE MORTALIDAD INFANTIL</v>
          </cell>
        </row>
        <row r="710">
          <cell r="B710" t="str">
            <v>1500P002 ESTUDIOS DE MERCADO REALIZADOS</v>
          </cell>
        </row>
        <row r="711">
          <cell r="B711" t="str">
            <v>1500P003 PRESUPU EJECUTADO POR PRODUCTO</v>
          </cell>
        </row>
        <row r="712">
          <cell r="B712" t="str">
            <v>1500P004 SUBSIDIOS Y/O CREDITOS ENTREGADOS</v>
          </cell>
        </row>
        <row r="713">
          <cell r="B713" t="str">
            <v>17000000 SECTOR TURISMO</v>
          </cell>
        </row>
        <row r="714">
          <cell r="B714" t="str">
            <v>1700P001 ACTOS DELINCUENCIALES PRESENTADOS CONTRA TURISTAS</v>
          </cell>
        </row>
        <row r="715">
          <cell r="B715" t="str">
            <v>1700P002 TIPO DE ACTOS DELINCUENCIALES FRECUENTES</v>
          </cell>
        </row>
        <row r="716">
          <cell r="B716" t="str">
            <v>1700P003 ATRACTIVOS TURISTICOS CON VIGILANCIA</v>
          </cell>
        </row>
        <row r="717">
          <cell r="B717" t="str">
            <v>1700P004 INVERSION PARA LA ADQUISICION DE EQUIPOS DE VIGILANCIA</v>
          </cell>
        </row>
        <row r="718">
          <cell r="B718" t="str">
            <v>1700P005 INVERSION PARA DOTACION</v>
          </cell>
        </row>
        <row r="719">
          <cell r="B719" t="str">
            <v>1700P006 PUNTOS DE INFORMACION Y CONTROL</v>
          </cell>
        </row>
        <row r="720">
          <cell r="B720" t="str">
            <v>1700P007 PROYECTOS PRESENTADOS ANTE ENTES DE COOPERACION INTERNACIONAL</v>
          </cell>
        </row>
        <row r="721">
          <cell r="B721" t="str">
            <v>1700P008 ASISTENCIAS TECNICAS IMPARTIDAS</v>
          </cell>
        </row>
        <row r="722">
          <cell r="B722" t="str">
            <v>1700P009 ASISTENCIAS TECNICAS RECIBIDAS</v>
          </cell>
        </row>
        <row r="723">
          <cell r="B723" t="str">
            <v>1700P010 INTERCAMBIOS REALIZADOS CON EXPERTOS INTERNACIONALES</v>
          </cell>
        </row>
        <row r="724">
          <cell r="B724" t="str">
            <v>1700P011 INDICADORES IMPLEMENTADOS</v>
          </cell>
        </row>
        <row r="725">
          <cell r="B725" t="str">
            <v>1700P012 ASESORIAS IMPARTIDAS</v>
          </cell>
        </row>
        <row r="726">
          <cell r="B726" t="str">
            <v>1700P013 EVENTOS DE SENSIBILIZACION Y DIFUSION DE INDICADORES</v>
          </cell>
        </row>
        <row r="727">
          <cell r="B727" t="str">
            <v>1700P014 EVENTOS DE SENSIBILIZACION Y APROPIACION DE PROYECTOS</v>
          </cell>
        </row>
        <row r="728">
          <cell r="B728" t="str">
            <v>1700P015 TURISTAS (NACIONALES O EXTRANJEROS) QUE VISITAN UNA REGION</v>
          </cell>
        </row>
        <row r="729">
          <cell r="B729" t="str">
            <v>1700P016 PRESTADORES DE SERVICIOS TURISTICOS</v>
          </cell>
        </row>
        <row r="730">
          <cell r="B730" t="str">
            <v>1700P017 NORMAS TECNICAS SECTORIALES</v>
          </cell>
        </row>
        <row r="731">
          <cell r="B731" t="str">
            <v>1700P018 EMPRESAS CERTIFICADAS</v>
          </cell>
        </row>
        <row r="732">
          <cell r="B732" t="str">
            <v>1700P019 PERSONAS CERTIFICADAS</v>
          </cell>
        </row>
        <row r="733">
          <cell r="B733" t="str">
            <v>1700P020 EVENTOS DE CAPACITACION</v>
          </cell>
        </row>
        <row r="734">
          <cell r="B734" t="str">
            <v>1700P021 LICITACIONES ABIERTAS</v>
          </cell>
        </row>
        <row r="735">
          <cell r="B735" t="str">
            <v>1700P022 LICITACIONES NACIONALES ABIERTAS</v>
          </cell>
        </row>
        <row r="736">
          <cell r="B736" t="str">
            <v>1700P023 LICITACIONES INTERNACIONALES ABIERTAS.</v>
          </cell>
        </row>
        <row r="737">
          <cell r="B737" t="str">
            <v>19000000 SECTOR ARTESANIAS</v>
          </cell>
        </row>
        <row r="738">
          <cell r="B738" t="str">
            <v>1900P001 EMPLEOS CONSERVADOS POR EMPRESAS ARTESANALES ATENDIDAS</v>
          </cell>
        </row>
        <row r="739">
          <cell r="B739" t="str">
            <v>1900P002 EMPLEOS GENERADOS POR EMPRESAS ARTESANALES ATENDIDAS</v>
          </cell>
        </row>
        <row r="740">
          <cell r="B740" t="str">
            <v>1900P003 EVENTOS DE PROMOCION DEL SECTOR ARTESANAL REALIZADOS</v>
          </cell>
        </row>
        <row r="741">
          <cell r="B741" t="str">
            <v>20000000 CIENCIA Y TECNOLOGIA</v>
          </cell>
        </row>
        <row r="742">
          <cell r="B742" t="str">
            <v>2000P001 AGENDAS TERRITORIALES DE C&amp;T</v>
          </cell>
        </row>
        <row r="743">
          <cell r="B743" t="str">
            <v>2000P002 AVANCE EN EL MAPA DE REFERENCIA DEL SNC&amp;T</v>
          </cell>
        </row>
        <row r="744">
          <cell r="B744" t="str">
            <v>2000P003 PROYECTOS DE ALTO RIESGO TECNOLOGICO Y COMERCIAL FINANCIADOS</v>
          </cell>
        </row>
        <row r="745">
          <cell r="B745" t="str">
            <v>2000P004 PORTALES EN C&amp;T</v>
          </cell>
        </row>
      </sheetData>
      <sheetData sheetId="15">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16">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17">
        <row r="2">
          <cell r="B2" t="str">
            <v>Construcción de Infraestructura propia del sector</v>
          </cell>
        </row>
        <row r="3">
          <cell r="B3" t="str">
            <v>Adquisición de Infraestructura propia del sector</v>
          </cell>
        </row>
        <row r="4">
          <cell r="B4" t="str">
            <v>Mejoramiento y Mantenimiento de Infraestructura Propia del Sector</v>
          </cell>
        </row>
        <row r="5">
          <cell r="B5" t="str">
            <v>Construcción de Infraestructura Administrativa</v>
          </cell>
        </row>
        <row r="6">
          <cell r="B6" t="str">
            <v>Adquisición de Infraestructura Administrativa</v>
          </cell>
        </row>
        <row r="7">
          <cell r="B7" t="str">
            <v>Mejoramiento y Mantenimiento de Infraestructura administrativa</v>
          </cell>
        </row>
        <row r="8">
          <cell r="B8" t="str">
            <v>Adquisición y/o producción de equipos, materiales, Suministros y servicios propios del sector</v>
          </cell>
        </row>
        <row r="9">
          <cell r="B9" t="str">
            <v>Mantenimiento de equipos, materiales, suministros y servicios propios del sector</v>
          </cell>
        </row>
        <row r="10">
          <cell r="B10" t="str">
            <v>Adquisición y/o producción de equipos, materiales, suministros y servicios administrativos</v>
          </cell>
        </row>
        <row r="11">
          <cell r="B11" t="str">
            <v>Mantenimiento de equipos, materiales, suministros y servicios Administrativos</v>
          </cell>
        </row>
        <row r="12">
          <cell r="B12" t="str">
            <v>Divulgación, Asistencia técnica y capacitación del Recurso Humano</v>
          </cell>
        </row>
        <row r="13">
          <cell r="B13" t="str">
            <v>Protección y Bienestar social del Recurso Humano</v>
          </cell>
        </row>
        <row r="14">
          <cell r="B14" t="str">
            <v>Investigación básica, aplicada y Estudios</v>
          </cell>
        </row>
        <row r="15">
          <cell r="B15" t="str">
            <v>Estudios de Preinversión</v>
          </cell>
        </row>
        <row r="16">
          <cell r="B16" t="str">
            <v>Levantamiento de información para procesamiento</v>
          </cell>
        </row>
        <row r="17">
          <cell r="B17" t="str">
            <v>Actualización de información para procesamiento</v>
          </cell>
        </row>
        <row r="18">
          <cell r="B18" t="str">
            <v>Asistencia técnica, divulgación y capacitación a funcionarios del Estado para apoyo a la administración del Estado</v>
          </cell>
        </row>
        <row r="19">
          <cell r="B19" t="str">
            <v>Administración, Atención, Control y Organización Institucional para apoyo a la Gestión del Estado</v>
          </cell>
        </row>
        <row r="20">
          <cell r="B20" t="str">
            <v>Atención, control y organización institucional para el apoyo a la gestión del estado</v>
          </cell>
        </row>
        <row r="21">
          <cell r="B21" t="str">
            <v>Coordinación, administración, promoción y/o seguimiento de cooperación técnica y/o financiera para apoyo a la administración del estado</v>
          </cell>
        </row>
        <row r="22">
          <cell r="B22" t="str">
            <v>Creditos</v>
          </cell>
        </row>
        <row r="23">
          <cell r="B23" t="str">
            <v>Subsidios Directos</v>
          </cell>
        </row>
        <row r="24">
          <cell r="B24" t="str">
            <v>Transferencias</v>
          </cell>
        </row>
        <row r="25">
          <cell r="B25" t="str">
            <v>Inversiones y aportes financieros</v>
          </cell>
        </row>
        <row r="26">
          <cell r="B26" t="str">
            <v>Capitalizacion</v>
          </cell>
        </row>
      </sheetData>
      <sheetData sheetId="18">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19"/>
      <sheetData sheetId="20">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21"/>
      <sheetData sheetId="22">
        <row r="2">
          <cell r="B2" t="str">
            <v>Internacional</v>
          </cell>
          <cell r="G2" t="str">
            <v>CM-Cabecera Municipal</v>
          </cell>
          <cell r="L2" t="str">
            <v>Ministerios</v>
          </cell>
          <cell r="P2" t="str">
            <v>Todos</v>
          </cell>
          <cell r="S2" t="str">
            <v>Si</v>
          </cell>
        </row>
        <row r="3">
          <cell r="B3" t="str">
            <v>Nacional</v>
          </cell>
          <cell r="G3" t="str">
            <v>CD-Cabecera Departamental</v>
          </cell>
          <cell r="L3" t="str">
            <v>Departamentos Administrativos</v>
          </cell>
          <cell r="P3" t="str">
            <v>Amazonas</v>
          </cell>
          <cell r="S3" t="str">
            <v>No</v>
          </cell>
        </row>
        <row r="4">
          <cell r="B4" t="str">
            <v>Costa Atlántica</v>
          </cell>
          <cell r="G4" t="str">
            <v>C-Corregimiento</v>
          </cell>
          <cell r="L4" t="str">
            <v>Entidades de Control</v>
          </cell>
          <cell r="P4" t="str">
            <v>Antioquia</v>
          </cell>
        </row>
        <row r="5">
          <cell r="B5" t="str">
            <v>Occidente</v>
          </cell>
          <cell r="G5" t="str">
            <v>IP-Inspección de Policía</v>
          </cell>
          <cell r="L5" t="str">
            <v>Departamentos</v>
          </cell>
          <cell r="P5" t="str">
            <v>Arauca</v>
          </cell>
        </row>
        <row r="6">
          <cell r="B6" t="str">
            <v>Centro Oriente</v>
          </cell>
          <cell r="G6" t="str">
            <v>IPM-Inspección de Policía Municipal</v>
          </cell>
          <cell r="L6" t="str">
            <v>Distritos</v>
          </cell>
          <cell r="P6" t="str">
            <v>Atlántico</v>
          </cell>
        </row>
        <row r="7">
          <cell r="B7" t="str">
            <v>Orinoquía</v>
          </cell>
          <cell r="G7" t="str">
            <v>IPD-Inspección de Policía Departamental</v>
          </cell>
          <cell r="L7" t="str">
            <v>Áreas Metropolitanas</v>
          </cell>
          <cell r="P7" t="str">
            <v>Bolívar</v>
          </cell>
        </row>
        <row r="8">
          <cell r="B8" t="str">
            <v>Amazonía</v>
          </cell>
          <cell r="G8" t="str">
            <v>CAS-Caserío</v>
          </cell>
          <cell r="L8" t="str">
            <v>Municipios</v>
          </cell>
          <cell r="P8" t="str">
            <v>Boyacá</v>
          </cell>
        </row>
        <row r="9">
          <cell r="B9" t="str">
            <v>Bogotá</v>
          </cell>
          <cell r="L9" t="str">
            <v>Entidades Descentralizadas</v>
          </cell>
          <cell r="P9" t="str">
            <v>Caldas</v>
          </cell>
        </row>
        <row r="10">
          <cell r="L10" t="str">
            <v>Entidades Internacionales</v>
          </cell>
          <cell r="P10" t="str">
            <v>Caquetá</v>
          </cell>
        </row>
        <row r="11">
          <cell r="L11" t="str">
            <v>Otras</v>
          </cell>
          <cell r="P11" t="str">
            <v>Casanare</v>
          </cell>
        </row>
        <row r="12">
          <cell r="P12" t="str">
            <v>Cauca</v>
          </cell>
        </row>
        <row r="13">
          <cell r="P13" t="str">
            <v>Cesar</v>
          </cell>
        </row>
        <row r="14">
          <cell r="P14" t="str">
            <v>Chocó</v>
          </cell>
        </row>
        <row r="15">
          <cell r="P15" t="str">
            <v>Córdoba</v>
          </cell>
        </row>
        <row r="16">
          <cell r="P16" t="str">
            <v>Cundinamarca</v>
          </cell>
        </row>
        <row r="17">
          <cell r="P17" t="str">
            <v>Guainía</v>
          </cell>
        </row>
        <row r="18">
          <cell r="P18" t="str">
            <v>Guaviare</v>
          </cell>
        </row>
        <row r="19">
          <cell r="P19" t="str">
            <v>Huila</v>
          </cell>
        </row>
        <row r="20">
          <cell r="P20" t="str">
            <v>La Guajira</v>
          </cell>
        </row>
        <row r="21">
          <cell r="P21" t="str">
            <v>Magdalena</v>
          </cell>
        </row>
        <row r="22">
          <cell r="P22" t="str">
            <v>Meta</v>
          </cell>
        </row>
        <row r="23">
          <cell r="P23" t="str">
            <v>Nariño</v>
          </cell>
        </row>
        <row r="24">
          <cell r="P24" t="str">
            <v>Norte de Santander</v>
          </cell>
        </row>
        <row r="25">
          <cell r="P25" t="str">
            <v>Putumayo</v>
          </cell>
        </row>
        <row r="26">
          <cell r="P26" t="str">
            <v>Quindio</v>
          </cell>
        </row>
        <row r="27">
          <cell r="P27" t="str">
            <v>Risaralda</v>
          </cell>
        </row>
        <row r="28">
          <cell r="P28" t="str">
            <v>San Andrés</v>
          </cell>
        </row>
        <row r="29">
          <cell r="P29" t="str">
            <v>Santander</v>
          </cell>
        </row>
        <row r="30">
          <cell r="P30" t="str">
            <v>Sucre</v>
          </cell>
        </row>
        <row r="31">
          <cell r="D31" t="str">
            <v>Caquetá</v>
          </cell>
          <cell r="P31" t="str">
            <v>Tolima</v>
          </cell>
        </row>
        <row r="32">
          <cell r="D32" t="str">
            <v>Putumayo</v>
          </cell>
          <cell r="P32" t="str">
            <v>Valle del Cauca</v>
          </cell>
        </row>
        <row r="33">
          <cell r="D33" t="str">
            <v>Amazonas</v>
          </cell>
          <cell r="P33" t="str">
            <v>Vaupés</v>
          </cell>
        </row>
        <row r="34">
          <cell r="P34" t="str">
            <v>Vichada</v>
          </cell>
        </row>
        <row r="120">
          <cell r="K120" t="str">
            <v>Nasa Kiwe</v>
          </cell>
        </row>
        <row r="121">
          <cell r="K121" t="str">
            <v xml:space="preserve">Siberia </v>
          </cell>
        </row>
        <row r="122">
          <cell r="K122" t="str">
            <v>Zit-Sek Del Quecal</v>
          </cell>
        </row>
        <row r="1080">
          <cell r="F1080" t="str">
            <v>Florencia</v>
          </cell>
        </row>
        <row r="1081">
          <cell r="F1081" t="str">
            <v>Albania</v>
          </cell>
        </row>
        <row r="1082">
          <cell r="F1082" t="str">
            <v>Belén De Los Andaquies</v>
          </cell>
        </row>
        <row r="1083">
          <cell r="F1083" t="str">
            <v>Cartagena Del Chairá</v>
          </cell>
        </row>
        <row r="1084">
          <cell r="F1084" t="str">
            <v>Curillo</v>
          </cell>
        </row>
        <row r="1085">
          <cell r="F1085" t="str">
            <v>El Doncello</v>
          </cell>
        </row>
        <row r="1086">
          <cell r="F1086" t="str">
            <v>El Paujil</v>
          </cell>
        </row>
        <row r="1087">
          <cell r="F1087" t="str">
            <v>La Montañita</v>
          </cell>
        </row>
        <row r="1088">
          <cell r="F1088" t="str">
            <v>Milán</v>
          </cell>
        </row>
        <row r="1089">
          <cell r="F1089" t="str">
            <v>Morelia</v>
          </cell>
        </row>
        <row r="1090">
          <cell r="F1090" t="str">
            <v>Puerto Rico</v>
          </cell>
        </row>
        <row r="1091">
          <cell r="F1091" t="str">
            <v>San José Del Fragua</v>
          </cell>
        </row>
        <row r="1092">
          <cell r="F1092" t="str">
            <v>San Vicente Del Caguán</v>
          </cell>
        </row>
        <row r="1093">
          <cell r="F1093" t="str">
            <v>Solano</v>
          </cell>
        </row>
        <row r="1094">
          <cell r="F1094" t="str">
            <v>Solita</v>
          </cell>
        </row>
        <row r="1095">
          <cell r="F1095" t="str">
            <v>Valparaiso</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s>
    <sheetDataSet>
      <sheetData sheetId="0" refreshError="1"/>
      <sheetData sheetId="1">
        <row r="1">
          <cell r="A1" t="str">
            <v>Referencia</v>
          </cell>
          <cell r="B1" t="str">
            <v>Materiales</v>
          </cell>
          <cell r="C1" t="str">
            <v>Unidad</v>
          </cell>
          <cell r="D1" t="str">
            <v>Precio</v>
          </cell>
        </row>
        <row r="2">
          <cell r="A2">
            <v>1</v>
          </cell>
          <cell r="B2" t="str">
            <v>Cemento Gris</v>
          </cell>
          <cell r="C2" t="str">
            <v>Saco 50 Kg</v>
          </cell>
          <cell r="D2">
            <v>9500</v>
          </cell>
        </row>
        <row r="3">
          <cell r="A3">
            <v>2</v>
          </cell>
          <cell r="B3" t="str">
            <v>Arena</v>
          </cell>
          <cell r="C3" t="str">
            <v>m3</v>
          </cell>
          <cell r="D3">
            <v>25000</v>
          </cell>
        </row>
        <row r="4">
          <cell r="A4">
            <v>3</v>
          </cell>
          <cell r="B4" t="str">
            <v>Grava</v>
          </cell>
          <cell r="C4" t="str">
            <v>m3</v>
          </cell>
          <cell r="D4">
            <v>35000</v>
          </cell>
          <cell r="H4">
            <v>0.1</v>
          </cell>
        </row>
        <row r="5">
          <cell r="A5">
            <v>4</v>
          </cell>
          <cell r="B5" t="str">
            <v xml:space="preserve">Marerial de Recebo </v>
          </cell>
          <cell r="C5" t="str">
            <v>m3</v>
          </cell>
          <cell r="D5">
            <v>28000</v>
          </cell>
          <cell r="H5">
            <v>0.03</v>
          </cell>
        </row>
        <row r="6">
          <cell r="A6">
            <v>5</v>
          </cell>
          <cell r="B6" t="str">
            <v>Compactadora (rana)</v>
          </cell>
          <cell r="C6" t="str">
            <v>Hr</v>
          </cell>
          <cell r="D6">
            <v>4375</v>
          </cell>
          <cell r="H6">
            <v>7.0000000000000007E-2</v>
          </cell>
        </row>
        <row r="7">
          <cell r="A7">
            <v>6</v>
          </cell>
          <cell r="B7" t="str">
            <v>Compactadora (saltarin)</v>
          </cell>
          <cell r="C7" t="str">
            <v>Hr</v>
          </cell>
          <cell r="D7">
            <v>3750</v>
          </cell>
        </row>
        <row r="8">
          <cell r="A8">
            <v>7</v>
          </cell>
          <cell r="B8" t="str">
            <v>Hierro D = 1/2"</v>
          </cell>
          <cell r="C8" t="str">
            <v>Kg</v>
          </cell>
          <cell r="D8">
            <v>1850</v>
          </cell>
        </row>
        <row r="9">
          <cell r="A9">
            <v>8</v>
          </cell>
          <cell r="B9" t="str">
            <v>Hierro D = 3/8"</v>
          </cell>
          <cell r="C9" t="str">
            <v>Kg</v>
          </cell>
          <cell r="D9">
            <v>2100</v>
          </cell>
        </row>
        <row r="10">
          <cell r="A10">
            <v>9</v>
          </cell>
          <cell r="B10" t="str">
            <v>Hierro D = 1/4"</v>
          </cell>
          <cell r="C10" t="str">
            <v>Kg</v>
          </cell>
          <cell r="D10">
            <v>2100</v>
          </cell>
        </row>
        <row r="11">
          <cell r="A11">
            <v>10</v>
          </cell>
          <cell r="B11" t="str">
            <v>Agua</v>
          </cell>
          <cell r="C11" t="str">
            <v>Lt</v>
          </cell>
          <cell r="D11">
            <v>10</v>
          </cell>
        </row>
        <row r="12">
          <cell r="A12">
            <v>11</v>
          </cell>
          <cell r="B12" t="str">
            <v>Piedra Para Ciclopeo</v>
          </cell>
          <cell r="C12" t="str">
            <v>m3</v>
          </cell>
          <cell r="D12">
            <v>20000</v>
          </cell>
        </row>
        <row r="13">
          <cell r="A13">
            <v>12</v>
          </cell>
          <cell r="B13" t="str">
            <v>Mezcladora</v>
          </cell>
          <cell r="C13" t="str">
            <v>Hr</v>
          </cell>
          <cell r="D13">
            <v>5625</v>
          </cell>
        </row>
        <row r="14">
          <cell r="A14">
            <v>13</v>
          </cell>
          <cell r="B14" t="str">
            <v>Vibrador</v>
          </cell>
          <cell r="C14" t="str">
            <v>Hr</v>
          </cell>
          <cell r="D14">
            <v>2500</v>
          </cell>
        </row>
        <row r="15">
          <cell r="A15">
            <v>14</v>
          </cell>
          <cell r="B15" t="str">
            <v>Limpiador de PVC</v>
          </cell>
          <cell r="C15" t="str">
            <v>Unid.</v>
          </cell>
          <cell r="D15">
            <v>19731</v>
          </cell>
        </row>
        <row r="16">
          <cell r="A16">
            <v>15</v>
          </cell>
          <cell r="B16" t="str">
            <v>Soldadura de PVC</v>
          </cell>
          <cell r="C16" t="str">
            <v>Unid.</v>
          </cell>
          <cell r="D16">
            <v>2807</v>
          </cell>
        </row>
        <row r="17">
          <cell r="A17">
            <v>16</v>
          </cell>
          <cell r="B17" t="str">
            <v>Tubería PVC  RDE 41 de 3" UM</v>
          </cell>
          <cell r="C17" t="str">
            <v>Ml</v>
          </cell>
          <cell r="D17">
            <v>9097</v>
          </cell>
        </row>
        <row r="18">
          <cell r="A18">
            <v>17</v>
          </cell>
          <cell r="B18" t="str">
            <v>Tubería PVC  RDE 41 de 2" UM</v>
          </cell>
          <cell r="C18" t="str">
            <v>Ml</v>
          </cell>
          <cell r="D18">
            <v>4432</v>
          </cell>
        </row>
        <row r="19">
          <cell r="A19">
            <v>18</v>
          </cell>
          <cell r="B19" t="str">
            <v>Buje PVC de  3" X 2"  US</v>
          </cell>
          <cell r="C19" t="str">
            <v>Unid.</v>
          </cell>
          <cell r="D19">
            <v>14899</v>
          </cell>
        </row>
        <row r="20">
          <cell r="A20">
            <v>19</v>
          </cell>
          <cell r="B20" t="str">
            <v>Tabla burra</v>
          </cell>
          <cell r="C20" t="str">
            <v>Unid.</v>
          </cell>
          <cell r="D20">
            <v>6500</v>
          </cell>
        </row>
        <row r="21">
          <cell r="A21">
            <v>20</v>
          </cell>
          <cell r="B21" t="str">
            <v>Codo PVC 3" de 90º US</v>
          </cell>
          <cell r="C21" t="str">
            <v>Unid.</v>
          </cell>
          <cell r="D21">
            <v>29253</v>
          </cell>
        </row>
        <row r="22">
          <cell r="A22">
            <v>21</v>
          </cell>
          <cell r="B22" t="str">
            <v>Codo PVC 2" de 90º US</v>
          </cell>
          <cell r="C22" t="str">
            <v>Unid.</v>
          </cell>
          <cell r="D22">
            <v>8709</v>
          </cell>
        </row>
        <row r="23">
          <cell r="A23">
            <v>22</v>
          </cell>
          <cell r="B23" t="str">
            <v>Puntilla</v>
          </cell>
          <cell r="C23" t="str">
            <v>Lb</v>
          </cell>
          <cell r="D23">
            <v>1400</v>
          </cell>
        </row>
        <row r="24">
          <cell r="A24">
            <v>23</v>
          </cell>
          <cell r="B24" t="str">
            <v>Polin</v>
          </cell>
          <cell r="C24" t="str">
            <v>Unid.</v>
          </cell>
          <cell r="D24">
            <v>5500</v>
          </cell>
        </row>
        <row r="25">
          <cell r="A25">
            <v>24</v>
          </cell>
          <cell r="B25" t="str">
            <v>Unión de reparación PVC 3" UM</v>
          </cell>
          <cell r="C25" t="str">
            <v>Unid.</v>
          </cell>
          <cell r="D25">
            <v>28988</v>
          </cell>
        </row>
        <row r="26">
          <cell r="A26">
            <v>25</v>
          </cell>
          <cell r="B26" t="str">
            <v>Unión de reparación PVC 2" UM</v>
          </cell>
          <cell r="C26" t="str">
            <v>Unid.</v>
          </cell>
          <cell r="D26">
            <v>17586</v>
          </cell>
        </row>
        <row r="27">
          <cell r="A27">
            <v>26</v>
          </cell>
          <cell r="B27" t="str">
            <v>Valvula control de 3" sello de bronce</v>
          </cell>
          <cell r="C27" t="str">
            <v>Unid.</v>
          </cell>
          <cell r="D27">
            <v>544000</v>
          </cell>
        </row>
        <row r="28">
          <cell r="A28">
            <v>27</v>
          </cell>
          <cell r="B28" t="str">
            <v>Valvula control de 2" sello de bronce</v>
          </cell>
          <cell r="C28" t="str">
            <v>Unid.</v>
          </cell>
          <cell r="D28">
            <v>408000.00000000006</v>
          </cell>
        </row>
        <row r="29">
          <cell r="A29">
            <v>28</v>
          </cell>
          <cell r="B29" t="str">
            <v>Hidrante HF tipo Milan de 3"</v>
          </cell>
          <cell r="C29" t="str">
            <v>Unid.</v>
          </cell>
          <cell r="D29">
            <v>1645600.0000000002</v>
          </cell>
        </row>
        <row r="30">
          <cell r="A30">
            <v>29</v>
          </cell>
          <cell r="B30" t="str">
            <v>Tee PVC de 4"x 4"x 3"  UM</v>
          </cell>
          <cell r="C30" t="str">
            <v>Unid.</v>
          </cell>
          <cell r="D30">
            <v>96309</v>
          </cell>
        </row>
        <row r="31">
          <cell r="A31">
            <v>30</v>
          </cell>
          <cell r="B31" t="str">
            <v>Tubería PVC RDE 13,5 de 1/2"</v>
          </cell>
          <cell r="C31" t="str">
            <v>Ml</v>
          </cell>
          <cell r="D31">
            <v>2007</v>
          </cell>
        </row>
        <row r="32">
          <cell r="A32">
            <v>31</v>
          </cell>
          <cell r="B32" t="str">
            <v>Adaptador macho PVC de 1/2"</v>
          </cell>
          <cell r="C32" t="str">
            <v>Unid.</v>
          </cell>
          <cell r="D32">
            <v>323</v>
          </cell>
        </row>
        <row r="33">
          <cell r="A33">
            <v>32</v>
          </cell>
          <cell r="B33" t="str">
            <v>Adaptador hembra PVC de 1/2"</v>
          </cell>
          <cell r="C33" t="str">
            <v>Unid.</v>
          </cell>
          <cell r="D33">
            <v>367</v>
          </cell>
        </row>
        <row r="34">
          <cell r="A34">
            <v>33</v>
          </cell>
          <cell r="B34" t="str">
            <v>Valvula de bola de 1/2" TP</v>
          </cell>
          <cell r="C34" t="str">
            <v>Unid.</v>
          </cell>
          <cell r="D34">
            <v>6500</v>
          </cell>
        </row>
        <row r="35">
          <cell r="A35">
            <v>34</v>
          </cell>
          <cell r="B35" t="str">
            <v>Micromedidor de velocidad de 1/2"</v>
          </cell>
          <cell r="C35" t="str">
            <v>Unid.</v>
          </cell>
          <cell r="D35">
            <v>75000</v>
          </cell>
        </row>
        <row r="36">
          <cell r="A36">
            <v>35</v>
          </cell>
          <cell r="B36" t="str">
            <v>Cajilla de cemento para anden</v>
          </cell>
          <cell r="C36" t="str">
            <v>Unid.</v>
          </cell>
          <cell r="D36">
            <v>12000</v>
          </cell>
        </row>
        <row r="37">
          <cell r="A37">
            <v>36</v>
          </cell>
          <cell r="B37" t="str">
            <v xml:space="preserve">Tapa HF para cajilla </v>
          </cell>
          <cell r="C37" t="str">
            <v>Unid.</v>
          </cell>
          <cell r="D37">
            <v>12000</v>
          </cell>
        </row>
        <row r="38">
          <cell r="A38">
            <v>37</v>
          </cell>
          <cell r="B38" t="str">
            <v>Tee PVC de 3"  US</v>
          </cell>
          <cell r="C38" t="str">
            <v>Unid.</v>
          </cell>
          <cell r="D38">
            <v>37841</v>
          </cell>
        </row>
        <row r="39">
          <cell r="A39">
            <v>38</v>
          </cell>
          <cell r="B39" t="str">
            <v>Tee PVC de 2"  US</v>
          </cell>
          <cell r="C39" t="str">
            <v>Unid.</v>
          </cell>
          <cell r="D39">
            <v>11130</v>
          </cell>
        </row>
        <row r="40">
          <cell r="A40">
            <v>39</v>
          </cell>
          <cell r="B40" t="str">
            <v>Codo HG de 1/2" X 90</v>
          </cell>
          <cell r="C40" t="str">
            <v>Unid.</v>
          </cell>
          <cell r="D40">
            <v>535</v>
          </cell>
        </row>
        <row r="41">
          <cell r="A41">
            <v>40</v>
          </cell>
          <cell r="B41" t="str">
            <v>Unión HG de 1/2"</v>
          </cell>
          <cell r="C41" t="str">
            <v>Unid.</v>
          </cell>
          <cell r="D41">
            <v>418</v>
          </cell>
        </row>
        <row r="42">
          <cell r="A42">
            <v>41</v>
          </cell>
          <cell r="B42" t="str">
            <v>Llave terminal metalica de 1/2" TP</v>
          </cell>
          <cell r="C42" t="str">
            <v>Unid.</v>
          </cell>
          <cell r="D42">
            <v>12500</v>
          </cell>
        </row>
        <row r="43">
          <cell r="A43">
            <v>42</v>
          </cell>
          <cell r="B43" t="str">
            <v>Collar derivador de PVC 3" X 1/2"</v>
          </cell>
          <cell r="C43" t="str">
            <v>Unid.</v>
          </cell>
          <cell r="D43">
            <v>11020</v>
          </cell>
        </row>
        <row r="44">
          <cell r="A44">
            <v>43</v>
          </cell>
          <cell r="B44" t="str">
            <v>Collar derivador de PVC 2" X 1/2"</v>
          </cell>
          <cell r="C44" t="str">
            <v>Unid.</v>
          </cell>
          <cell r="D44">
            <v>5504</v>
          </cell>
        </row>
        <row r="45">
          <cell r="A45">
            <v>44</v>
          </cell>
          <cell r="B45" t="str">
            <v>Cruz H.F de 3"x 2"</v>
          </cell>
          <cell r="C45" t="str">
            <v>Unid.</v>
          </cell>
          <cell r="D45">
            <v>112880</v>
          </cell>
        </row>
        <row r="46">
          <cell r="A46">
            <v>45</v>
          </cell>
          <cell r="B46" t="str">
            <v>Cruz H.F de 3"x 3"</v>
          </cell>
          <cell r="C46" t="str">
            <v>Unid.</v>
          </cell>
          <cell r="D46">
            <v>137360</v>
          </cell>
        </row>
        <row r="47">
          <cell r="A47">
            <v>46</v>
          </cell>
          <cell r="B47" t="str">
            <v>Cruz H.F de 2"x 2"</v>
          </cell>
          <cell r="C47" t="str">
            <v>Unid.</v>
          </cell>
          <cell r="D47">
            <v>77520</v>
          </cell>
        </row>
        <row r="48">
          <cell r="A48">
            <v>47</v>
          </cell>
          <cell r="B48" t="str">
            <v>Unión de reparación PVC 4" UM</v>
          </cell>
          <cell r="C48" t="str">
            <v>Unid.</v>
          </cell>
          <cell r="D48">
            <v>44393</v>
          </cell>
        </row>
        <row r="49">
          <cell r="A49">
            <v>48</v>
          </cell>
        </row>
        <row r="50">
          <cell r="A50">
            <v>49</v>
          </cell>
        </row>
        <row r="66">
          <cell r="A66">
            <v>1</v>
          </cell>
          <cell r="B66" t="str">
            <v>Cemento Gris</v>
          </cell>
          <cell r="C66" t="str">
            <v>Saco 50 Kg</v>
          </cell>
        </row>
        <row r="67">
          <cell r="A67">
            <v>2</v>
          </cell>
          <cell r="B67" t="str">
            <v>Arena</v>
          </cell>
          <cell r="C67" t="str">
            <v>m3</v>
          </cell>
        </row>
        <row r="68">
          <cell r="A68">
            <v>3</v>
          </cell>
          <cell r="B68" t="str">
            <v>Grava</v>
          </cell>
          <cell r="C68" t="str">
            <v>m3</v>
          </cell>
        </row>
        <row r="69">
          <cell r="A69">
            <v>4</v>
          </cell>
          <cell r="B69" t="str">
            <v xml:space="preserve">Marerial de Recebo </v>
          </cell>
          <cell r="C69" t="str">
            <v>m3</v>
          </cell>
        </row>
        <row r="70">
          <cell r="A70">
            <v>5</v>
          </cell>
          <cell r="B70" t="str">
            <v>Compactadora (rana)</v>
          </cell>
          <cell r="C70" t="str">
            <v>Hr</v>
          </cell>
        </row>
        <row r="71">
          <cell r="A71">
            <v>6</v>
          </cell>
          <cell r="B71" t="str">
            <v>Compactadora (saltarin)</v>
          </cell>
          <cell r="C71" t="str">
            <v>Hr</v>
          </cell>
        </row>
        <row r="72">
          <cell r="A72">
            <v>7</v>
          </cell>
          <cell r="B72" t="str">
            <v>Hierro D = 1/2"</v>
          </cell>
          <cell r="C72" t="str">
            <v>Kg</v>
          </cell>
        </row>
        <row r="73">
          <cell r="A73">
            <v>8</v>
          </cell>
          <cell r="B73" t="str">
            <v>Hierro D = 3/8"</v>
          </cell>
          <cell r="C73" t="str">
            <v>Kg</v>
          </cell>
        </row>
        <row r="74">
          <cell r="A74">
            <v>9</v>
          </cell>
          <cell r="B74" t="str">
            <v>Hierro D = 1/4"</v>
          </cell>
          <cell r="C74" t="str">
            <v>Kg</v>
          </cell>
        </row>
        <row r="75">
          <cell r="A75">
            <v>10</v>
          </cell>
          <cell r="B75" t="str">
            <v>Agua</v>
          </cell>
          <cell r="C75" t="str">
            <v>Lt</v>
          </cell>
        </row>
        <row r="76">
          <cell r="A76">
            <v>11</v>
          </cell>
          <cell r="B76" t="str">
            <v>Piedra Para Ciclopeo</v>
          </cell>
          <cell r="C76" t="str">
            <v>m3</v>
          </cell>
        </row>
        <row r="77">
          <cell r="A77">
            <v>12</v>
          </cell>
          <cell r="B77" t="str">
            <v>Mezcladora</v>
          </cell>
          <cell r="C77" t="str">
            <v>Hr</v>
          </cell>
        </row>
        <row r="78">
          <cell r="A78">
            <v>13</v>
          </cell>
          <cell r="B78" t="str">
            <v>Vibrador</v>
          </cell>
          <cell r="C78" t="str">
            <v>Hr</v>
          </cell>
        </row>
        <row r="79">
          <cell r="A79">
            <v>14</v>
          </cell>
          <cell r="B79" t="str">
            <v>Limpiador de PVC</v>
          </cell>
          <cell r="C79" t="str">
            <v>Unid.</v>
          </cell>
          <cell r="D79">
            <v>49</v>
          </cell>
        </row>
        <row r="80">
          <cell r="A80">
            <v>15</v>
          </cell>
          <cell r="B80" t="str">
            <v>Soldadura de PVC</v>
          </cell>
          <cell r="C80" t="str">
            <v>Unid.</v>
          </cell>
          <cell r="D80">
            <v>7</v>
          </cell>
        </row>
        <row r="81">
          <cell r="A81">
            <v>16</v>
          </cell>
          <cell r="B81" t="str">
            <v>Tubería PVC  RDE 41 de 3" UM</v>
          </cell>
          <cell r="C81" t="str">
            <v>Ml</v>
          </cell>
          <cell r="D81">
            <v>23</v>
          </cell>
        </row>
        <row r="82">
          <cell r="A82">
            <v>17</v>
          </cell>
          <cell r="B82" t="str">
            <v>Tubería PVC  RDE 41 de 2" UM</v>
          </cell>
          <cell r="C82" t="str">
            <v>Ml</v>
          </cell>
          <cell r="D82">
            <v>11</v>
          </cell>
        </row>
        <row r="83">
          <cell r="A83">
            <v>18</v>
          </cell>
          <cell r="B83" t="str">
            <v>Buje PVC de  3" X 2"  US</v>
          </cell>
          <cell r="C83" t="str">
            <v>Unid.</v>
          </cell>
          <cell r="D83">
            <v>37</v>
          </cell>
        </row>
        <row r="84">
          <cell r="A84">
            <v>19</v>
          </cell>
          <cell r="B84" t="str">
            <v>Tabla burra</v>
          </cell>
          <cell r="C84" t="str">
            <v>Unid.</v>
          </cell>
          <cell r="D84">
            <v>16</v>
          </cell>
        </row>
        <row r="85">
          <cell r="A85">
            <v>20</v>
          </cell>
          <cell r="B85" t="str">
            <v>Codo PVC 3" de 90º US</v>
          </cell>
          <cell r="C85" t="str">
            <v>Unid.</v>
          </cell>
          <cell r="D85">
            <v>73</v>
          </cell>
        </row>
        <row r="86">
          <cell r="A86">
            <v>21</v>
          </cell>
          <cell r="B86" t="str">
            <v>Codo PVC 2" de 90º US</v>
          </cell>
          <cell r="C86" t="str">
            <v>Unid.</v>
          </cell>
          <cell r="D86">
            <v>22</v>
          </cell>
        </row>
        <row r="87">
          <cell r="A87">
            <v>22</v>
          </cell>
          <cell r="B87" t="str">
            <v>Puntilla</v>
          </cell>
          <cell r="C87" t="str">
            <v>Lb</v>
          </cell>
          <cell r="D87">
            <v>4</v>
          </cell>
        </row>
        <row r="88">
          <cell r="A88">
            <v>23</v>
          </cell>
          <cell r="B88" t="str">
            <v>Polin</v>
          </cell>
          <cell r="C88" t="str">
            <v>Unid.</v>
          </cell>
          <cell r="D88">
            <v>14</v>
          </cell>
        </row>
        <row r="89">
          <cell r="A89">
            <v>24</v>
          </cell>
          <cell r="B89" t="str">
            <v>Unión de reparación PVC 3" UM</v>
          </cell>
          <cell r="C89" t="str">
            <v>Unid.</v>
          </cell>
          <cell r="D89">
            <v>72</v>
          </cell>
        </row>
        <row r="90">
          <cell r="A90">
            <v>25</v>
          </cell>
          <cell r="B90" t="str">
            <v>Unión de reparación PVC 2" UM</v>
          </cell>
          <cell r="C90" t="str">
            <v>Unid.</v>
          </cell>
          <cell r="D90">
            <v>44</v>
          </cell>
        </row>
        <row r="91">
          <cell r="A91">
            <v>26</v>
          </cell>
          <cell r="B91" t="str">
            <v>Valvula control de 3" sello de bronce</v>
          </cell>
          <cell r="C91" t="str">
            <v>Unid.</v>
          </cell>
          <cell r="D91">
            <v>1360</v>
          </cell>
        </row>
        <row r="92">
          <cell r="A92">
            <v>27</v>
          </cell>
          <cell r="B92" t="str">
            <v>Valvula control de 2" sello de bronce</v>
          </cell>
          <cell r="C92" t="str">
            <v>Unid.</v>
          </cell>
          <cell r="D92">
            <v>1020</v>
          </cell>
        </row>
        <row r="93">
          <cell r="A93">
            <v>28</v>
          </cell>
          <cell r="B93" t="str">
            <v>Hidrante HF tipo Milan de 3"</v>
          </cell>
          <cell r="C93" t="str">
            <v>Unid.</v>
          </cell>
          <cell r="D93">
            <v>4114</v>
          </cell>
        </row>
        <row r="94">
          <cell r="A94">
            <v>29</v>
          </cell>
          <cell r="B94" t="str">
            <v>Tee PVC de 4"x 4"x 3"  UM</v>
          </cell>
          <cell r="C94" t="str">
            <v>Unid.</v>
          </cell>
          <cell r="D94">
            <v>38</v>
          </cell>
        </row>
        <row r="95">
          <cell r="A95">
            <v>30</v>
          </cell>
          <cell r="B95" t="str">
            <v>Tubería PVC RDE 13,5 de 1/2"</v>
          </cell>
          <cell r="C95" t="str">
            <v>Ml</v>
          </cell>
          <cell r="D95">
            <v>5</v>
          </cell>
        </row>
        <row r="96">
          <cell r="A96">
            <v>31</v>
          </cell>
          <cell r="B96" t="str">
            <v>Adaptador macho PVC de 1/2"</v>
          </cell>
          <cell r="C96" t="str">
            <v>Unid.</v>
          </cell>
          <cell r="D96">
            <v>1</v>
          </cell>
        </row>
        <row r="97">
          <cell r="A97">
            <v>32</v>
          </cell>
          <cell r="B97" t="str">
            <v>Adaptador hembra PVC de 1/2"</v>
          </cell>
          <cell r="C97" t="str">
            <v>Unid.</v>
          </cell>
          <cell r="D97">
            <v>1</v>
          </cell>
        </row>
        <row r="98">
          <cell r="A98">
            <v>33</v>
          </cell>
          <cell r="B98" t="str">
            <v>Valvula de bola de 1/2" TP</v>
          </cell>
          <cell r="C98" t="str">
            <v>Unid.</v>
          </cell>
          <cell r="D98">
            <v>16</v>
          </cell>
        </row>
        <row r="99">
          <cell r="A99">
            <v>34</v>
          </cell>
          <cell r="B99" t="str">
            <v>Micromedidor de velocidad de 1/2"</v>
          </cell>
          <cell r="C99" t="str">
            <v>Unid.</v>
          </cell>
          <cell r="D99">
            <v>188</v>
          </cell>
        </row>
        <row r="100">
          <cell r="A100">
            <v>35</v>
          </cell>
          <cell r="B100" t="str">
            <v>Cajilla de cemento para anden</v>
          </cell>
          <cell r="C100" t="str">
            <v>Unid.</v>
          </cell>
          <cell r="D100">
            <v>30</v>
          </cell>
        </row>
        <row r="101">
          <cell r="A101">
            <v>36</v>
          </cell>
          <cell r="B101" t="str">
            <v xml:space="preserve">Tapa HF para cajilla </v>
          </cell>
          <cell r="C101" t="str">
            <v>Unid.</v>
          </cell>
          <cell r="D101">
            <v>30</v>
          </cell>
        </row>
        <row r="102">
          <cell r="A102">
            <v>37</v>
          </cell>
          <cell r="B102" t="str">
            <v>Tee PVC de 3"  US</v>
          </cell>
          <cell r="C102" t="str">
            <v>Unid.</v>
          </cell>
          <cell r="D102">
            <v>38</v>
          </cell>
        </row>
        <row r="103">
          <cell r="A103">
            <v>38</v>
          </cell>
          <cell r="B103" t="str">
            <v>Tee PVC de 2"  US</v>
          </cell>
          <cell r="C103" t="str">
            <v>Unid.</v>
          </cell>
          <cell r="D103">
            <v>38</v>
          </cell>
        </row>
        <row r="104">
          <cell r="A104">
            <v>39</v>
          </cell>
          <cell r="B104" t="str">
            <v>Codo HG de 1/2" X 90</v>
          </cell>
          <cell r="C104" t="str">
            <v>Unid.</v>
          </cell>
          <cell r="D104">
            <v>1</v>
          </cell>
        </row>
        <row r="105">
          <cell r="A105">
            <v>40</v>
          </cell>
          <cell r="B105" t="str">
            <v>Unión HG de 1/2"</v>
          </cell>
          <cell r="C105" t="str">
            <v>Unid.</v>
          </cell>
          <cell r="D105">
            <v>1</v>
          </cell>
        </row>
        <row r="106">
          <cell r="A106">
            <v>41</v>
          </cell>
          <cell r="B106" t="str">
            <v>Llave terminal metalica de 1/2" TP</v>
          </cell>
          <cell r="C106" t="str">
            <v>Unid.</v>
          </cell>
          <cell r="D106">
            <v>31</v>
          </cell>
        </row>
        <row r="107">
          <cell r="A107">
            <v>42</v>
          </cell>
          <cell r="B107" t="str">
            <v>Collar derivador de PVC 3" X 1/2"</v>
          </cell>
          <cell r="C107" t="str">
            <v>Unid.</v>
          </cell>
          <cell r="D107">
            <v>28</v>
          </cell>
        </row>
        <row r="108">
          <cell r="A108">
            <v>43</v>
          </cell>
          <cell r="B108" t="str">
            <v>Collar derivador de PVC 2" X 1/2"</v>
          </cell>
          <cell r="C108" t="str">
            <v>Unid.</v>
          </cell>
          <cell r="D108">
            <v>14</v>
          </cell>
        </row>
        <row r="109">
          <cell r="A109">
            <v>44</v>
          </cell>
          <cell r="B109" t="str">
            <v>Cruz H.F de 3"x 2"</v>
          </cell>
          <cell r="C109" t="str">
            <v>Unid.</v>
          </cell>
          <cell r="D109">
            <v>282</v>
          </cell>
        </row>
        <row r="110">
          <cell r="A110">
            <v>45</v>
          </cell>
          <cell r="B110" t="str">
            <v>Cruz H.F de 3"x 3"</v>
          </cell>
          <cell r="C110" t="str">
            <v>Unid.</v>
          </cell>
          <cell r="D110">
            <v>343</v>
          </cell>
        </row>
        <row r="111">
          <cell r="A111">
            <v>46</v>
          </cell>
          <cell r="B111" t="str">
            <v>Cruz H.F de 2"x 2"</v>
          </cell>
          <cell r="C111" t="str">
            <v>Unid.</v>
          </cell>
          <cell r="D111">
            <v>194</v>
          </cell>
        </row>
        <row r="112">
          <cell r="A112">
            <v>47</v>
          </cell>
          <cell r="B112" t="str">
            <v>Unión de reparación PVC 4" UM</v>
          </cell>
          <cell r="C112" t="str">
            <v>Unid.</v>
          </cell>
          <cell r="D112">
            <v>111</v>
          </cell>
        </row>
        <row r="113">
          <cell r="A113">
            <v>48</v>
          </cell>
        </row>
        <row r="114">
          <cell r="A114">
            <v>49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COSTOS OFICINA"/>
      <sheetName val="Formatos"/>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 val="PRECIOS"/>
      <sheetName val="LOCALIZACION"/>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 val="CUMPLIMIENTO"/>
      <sheetName val="PLACA_FLOTANTE4"/>
      <sheetName val="_COLUMNAS_15X204"/>
      <sheetName val="PLACA_e___0_14"/>
      <sheetName val="INS__HIDRAULICA4"/>
      <sheetName val="INS__SANITARIAS4"/>
      <sheetName val="CAJILLA_INS_4"/>
      <sheetName val="MORTERO_1_44"/>
      <sheetName val="CONCRETO_25004"/>
      <sheetName val="CONCRETO_30004"/>
      <sheetName val="PAÑETE_IMPERMEABILIZADO4"/>
      <sheetName val="PRESUPUESTO_CAP4"/>
      <sheetName val="PRESUPUESTO_VARIAS4"/>
      <sheetName val="PRESUPUESTO_VAR__CAP4"/>
      <sheetName val="MATERIALES_UNA4"/>
      <sheetName val="MATERIALES_TODAS4"/>
      <sheetName val="RESUMEN_PRESUPUESTO4"/>
      <sheetName val="PLACA_FLOTANTE"/>
      <sheetName val="_COLUMNAS_15X20"/>
      <sheetName val="PLACA_e___0_1"/>
      <sheetName val="INS__HIDRAULICA"/>
      <sheetName val="INS__SANITARIAS"/>
      <sheetName val="CAJILLA_INS_"/>
      <sheetName val="MORTERO_1_4"/>
      <sheetName val="CONCRETO_2500"/>
      <sheetName val="CONCRETO_3000"/>
      <sheetName val="PAÑETE_IMPERMEABILIZADO"/>
      <sheetName val="PRESUPUESTO_CAP"/>
      <sheetName val="PRESUPUESTO_VARIAS"/>
      <sheetName val="PRESUPUESTO_VAR__CAP"/>
      <sheetName val="MATERIALES_UNA"/>
      <sheetName val="MATERIALES_TODAS"/>
      <sheetName val="RESUMEN_PRESUPUESTO"/>
      <sheetName val="PLACA_FLOTANTE1"/>
      <sheetName val="_COLUMNAS_15X201"/>
      <sheetName val="PLACA_e___0_11"/>
      <sheetName val="INS__HIDRAULICA1"/>
      <sheetName val="INS__SANITARIAS1"/>
      <sheetName val="CAJILLA_INS_1"/>
      <sheetName val="MORTERO_1_41"/>
      <sheetName val="CONCRETO_25001"/>
      <sheetName val="CONCRETO_30001"/>
      <sheetName val="PAÑETE_IMPERMEABILIZADO1"/>
      <sheetName val="PRESUPUESTO_CAP1"/>
      <sheetName val="PRESUPUESTO_VARIAS1"/>
      <sheetName val="PRESUPUESTO_VAR__CAP1"/>
      <sheetName val="MATERIALES_UNA1"/>
      <sheetName val="MATERIALES_TODAS1"/>
      <sheetName val="RESUMEN_PRESUPUESTO1"/>
      <sheetName val="PLACA_FLOTANTE2"/>
      <sheetName val="_COLUMNAS_15X202"/>
      <sheetName val="PLACA_e___0_12"/>
      <sheetName val="INS__HIDRAULICA2"/>
      <sheetName val="INS__SANITARIAS2"/>
      <sheetName val="CAJILLA_INS_2"/>
      <sheetName val="MORTERO_1_42"/>
      <sheetName val="CONCRETO_25002"/>
      <sheetName val="CONCRETO_30002"/>
      <sheetName val="PAÑETE_IMPERMEABILIZADO2"/>
      <sheetName val="PRESUPUESTO_CAP2"/>
      <sheetName val="PRESUPUESTO_VARIAS2"/>
      <sheetName val="PRESUPUESTO_VAR__CAP2"/>
      <sheetName val="MATERIALES_UNA2"/>
      <sheetName val="MATERIALES_TODAS2"/>
      <sheetName val="RESUMEN_PRESUPUESTO2"/>
      <sheetName val="PLACA_FLOTANTE3"/>
      <sheetName val="_COLUMNAS_15X203"/>
      <sheetName val="PLACA_e___0_13"/>
      <sheetName val="INS__HIDRAULICA3"/>
      <sheetName val="INS__SANITARIAS3"/>
      <sheetName val="CAJILLA_INS_3"/>
      <sheetName val="MORTERO_1_43"/>
      <sheetName val="CONCRETO_25003"/>
      <sheetName val="CONCRETO_30003"/>
      <sheetName val="PAÑETE_IMPERMEABILIZADO3"/>
      <sheetName val="PRESUPUESTO_CAP3"/>
      <sheetName val="PRESUPUESTO_VARIAS3"/>
      <sheetName val="PRESUPUESTO_VAR__CAP3"/>
      <sheetName val="MATERIALES_UNA3"/>
      <sheetName val="MATERIALES_TODAS3"/>
      <sheetName val="RESUMEN_PRESUPUESTO3"/>
    </sheetNames>
    <sheetDataSet>
      <sheetData sheetId="0">
        <row r="16">
          <cell r="B16" t="str">
            <v>NOMBRE DEL PROYECTO</v>
          </cell>
          <cell r="C16" t="str">
            <v>No DE BATERIAS</v>
          </cell>
        </row>
        <row r="17">
          <cell r="A17">
            <v>1</v>
          </cell>
          <cell r="B17" t="str">
            <v>CONSTRUCCION SISTEMA DE ALCANTARILLADO SANITARIO, VEREDA LA ESCALERETA, MUNICIPIO DEL AGRADO - HUILA</v>
          </cell>
          <cell r="C17">
            <v>50</v>
          </cell>
        </row>
      </sheetData>
      <sheetData sheetId="1">
        <row r="1">
          <cell r="B1">
            <v>0</v>
          </cell>
        </row>
        <row r="2">
          <cell r="B2">
            <v>7.0000000000000007E-2</v>
          </cell>
        </row>
        <row r="8">
          <cell r="B8">
            <v>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uadrillas"/>
      <sheetName val="Jornal"/>
      <sheetName val="Materiales"/>
      <sheetName val="Personal"/>
      <sheetName val="Equipo"/>
      <sheetName val="Transporte"/>
      <sheetName val="FP"/>
    </sheetNames>
    <sheetDataSet>
      <sheetData sheetId="0" refreshError="1">
        <row r="8">
          <cell r="B8">
            <v>2.8888699999999998</v>
          </cell>
        </row>
        <row r="11">
          <cell r="B11">
            <v>2.25027</v>
          </cell>
        </row>
      </sheetData>
      <sheetData sheetId="1"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2"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3"/>
      <sheetData sheetId="4"/>
      <sheetData sheetId="5"/>
      <sheetData sheetId="6"/>
      <sheetData sheetId="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REF"/>
      <sheetName val="Datos"/>
      <sheetName val="Cuadrillas"/>
      <sheetName val="Jornal"/>
      <sheetName val="Fornato 6"/>
      <sheetName val="precios-básicos2002"/>
      <sheetName val="\G\I\MANTENIMIENTO RUTA 1001_MA"/>
      <sheetName val="\D\MANTENIMIENTO RUTA 1001_MARZ"/>
      <sheetName val="\G\D\MANTENIMIENTO RUTA 1001_MA"/>
      <sheetName val="Concretos y morteros"/>
      <sheetName val="Datos iniciales "/>
      <sheetName val="Transporte"/>
      <sheetName val="\I\I\MANTENIMIENTO RUTA 1001_MA"/>
      <sheetName val="\Users\Personal\Downloads\MANTE"/>
      <sheetName val="TOTALES"/>
      <sheetName val="ITEMS"/>
      <sheetName val="CrudosA"/>
      <sheetName val="casosWTI"/>
      <sheetName val="INFORME SEMANAL"/>
      <sheetName val="AVANCE SEMANAL"/>
      <sheetName val="CLIMA mes"/>
      <sheetName val="REG FOTO"/>
      <sheetName val="SISOMA"/>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ANEL"/>
      <sheetName val="[a  aaInformación]__cceficien_4"/>
      <sheetName val="[a  aaInformación]__cceficien_3"/>
      <sheetName val="[a  aaInformación]//cceficiente"/>
      <sheetName val="[a  aaInformación]__cceficien_2"/>
      <sheetName val="[a  aaInformación]__cceficien_5"/>
      <sheetName val="[a  aaInformación]__cceficie_11"/>
      <sheetName val="[a  aaInformación]__cceficien_6"/>
      <sheetName val="[a  aaInformación]__cceficien_7"/>
      <sheetName val="[a  aaInformación]__cceficien_8"/>
      <sheetName val="[a  aaInformación]__cceficien_9"/>
      <sheetName val="[a  aaInformación]__cceficie_10"/>
      <sheetName val="AJIZAL 3335"/>
      <sheetName val="SABANETA 3335"/>
      <sheetName val="Datos Generales"/>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Res-Accide-10"/>
      <sheetName val="[a  aaInformación]__192_168__16"/>
      <sheetName val="[a  aaInformación]__192_168__15"/>
      <sheetName val="[a  aaInformación]__192_168__17"/>
      <sheetName val="[a  aaInformación]__192_168__18"/>
      <sheetName val="PRECIOS"/>
      <sheetName val="[a  aaInformación]__ccefici_100"/>
      <sheetName val="HER"/>
      <sheetName val="MAT"/>
      <sheetName val="PER"/>
      <sheetName val="TRANS"/>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2"/>
      <sheetName val="[a  aaInformación]__ccefici_101"/>
      <sheetName val="[a  aaInformación]__ccefici_103"/>
      <sheetName val="Base Datos"/>
      <sheetName val="[a  aaInformación]__ccefici_105"/>
      <sheetName val="[a  aaInformación]__ccefici_104"/>
      <sheetName val="[a  aaInformación]__ccefici_106"/>
      <sheetName val="[a  aaInformación]__ccefici_108"/>
      <sheetName val="[a  aaInformación]__ccefici_107"/>
      <sheetName val="\MANTENIMIENTO%20RUTA%201001_MA"/>
      <sheetName val="a__aaInformación7"/>
      <sheetName val="aCCIDENTES_DE_1995_-_19964"/>
      <sheetName val="[a__aaInformación][a__aaInforma"/>
      <sheetName val="PRESTACIONES_SOCIALES"/>
      <sheetName val="Concretos_y_morteros"/>
      <sheetName val="Datos_iniciales_"/>
      <sheetName val="M_O_"/>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MANTENIMIENTO RUTA 1001_MARZO "/>
      <sheetName val="__SERVIDOR_Public2_MANTENIMIENT"/>
      <sheetName val="_I_MANTENIMIENTO RUTA 1001_MARZ"/>
      <sheetName val="_I_I_MANTENIMIENTO RUTA 1001_MA"/>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acero"/>
      <sheetName val="PLAN DE INVERSION ANTICIPO"/>
      <sheetName val="inv mensual"/>
      <sheetName val="borrador flujo inv"/>
      <sheetName val="social-ambiental"/>
      <sheetName val="AU"/>
      <sheetName val="//d.docs.live.net/MANTENIMIENTO"/>
      <sheetName val="Hoja 1 "/>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sheetData sheetId="332"/>
      <sheetData sheetId="333" refreshError="1"/>
      <sheetData sheetId="334" refreshError="1"/>
      <sheetData sheetId="33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row>
        <row r="71">
          <cell r="G71" t="str">
            <v>No.</v>
          </cell>
          <cell r="H71" t="str">
            <v>DESCRIPCION</v>
          </cell>
          <cell r="I71" t="str">
            <v>UNID.</v>
          </cell>
          <cell r="J71" t="str">
            <v>VR. UNIT.</v>
          </cell>
        </row>
        <row r="72">
          <cell r="G72">
            <v>1</v>
          </cell>
          <cell r="H72" t="str">
            <v>Concreto 2500psi</v>
          </cell>
          <cell r="I72" t="str">
            <v>M3</v>
          </cell>
          <cell r="J72">
            <v>229000</v>
          </cell>
        </row>
        <row r="73">
          <cell r="G73">
            <v>2</v>
          </cell>
          <cell r="H73" t="str">
            <v>Formaleta</v>
          </cell>
          <cell r="I73" t="str">
            <v>M2</v>
          </cell>
          <cell r="J73">
            <v>12000</v>
          </cell>
        </row>
        <row r="74">
          <cell r="G74">
            <v>3</v>
          </cell>
        </row>
        <row r="75">
          <cell r="G75">
            <v>4</v>
          </cell>
        </row>
        <row r="76">
          <cell r="G76">
            <v>5</v>
          </cell>
          <cell r="H76" t="str">
            <v>Mortero 1:6</v>
          </cell>
          <cell r="I76" t="str">
            <v>M3</v>
          </cell>
          <cell r="J76">
            <v>161230</v>
          </cell>
        </row>
        <row r="77">
          <cell r="G77">
            <v>6</v>
          </cell>
          <cell r="H77" t="str">
            <v>Mortero 1:4</v>
          </cell>
          <cell r="I77" t="str">
            <v>M3</v>
          </cell>
          <cell r="J77">
            <v>209050</v>
          </cell>
        </row>
        <row r="78">
          <cell r="G78">
            <v>7</v>
          </cell>
          <cell r="H78" t="str">
            <v>Concreto 3000psi</v>
          </cell>
          <cell r="I78" t="str">
            <v>M3</v>
          </cell>
          <cell r="J78">
            <v>265087</v>
          </cell>
        </row>
        <row r="79">
          <cell r="G79">
            <v>8</v>
          </cell>
          <cell r="H79" t="str">
            <v>Concreto Ciclópeo</v>
          </cell>
          <cell r="I79" t="str">
            <v>M3</v>
          </cell>
          <cell r="J79">
            <v>210000</v>
          </cell>
        </row>
        <row r="80">
          <cell r="G80">
            <v>9</v>
          </cell>
          <cell r="H80" t="str">
            <v>Acero de refuerzo de 60.000 PSI</v>
          </cell>
          <cell r="I80" t="str">
            <v>KG</v>
          </cell>
          <cell r="J80">
            <v>2900</v>
          </cell>
        </row>
        <row r="81">
          <cell r="G81">
            <v>10</v>
          </cell>
        </row>
        <row r="82">
          <cell r="G82">
            <v>11</v>
          </cell>
        </row>
        <row r="83">
          <cell r="G83">
            <v>12</v>
          </cell>
        </row>
        <row r="84">
          <cell r="G84">
            <v>13</v>
          </cell>
        </row>
        <row r="85">
          <cell r="G85">
            <v>14</v>
          </cell>
        </row>
        <row r="86">
          <cell r="G86">
            <v>15</v>
          </cell>
        </row>
        <row r="87">
          <cell r="G87">
            <v>16</v>
          </cell>
        </row>
        <row r="88">
          <cell r="G88">
            <v>17</v>
          </cell>
        </row>
        <row r="89">
          <cell r="G89">
            <v>18</v>
          </cell>
        </row>
        <row r="92">
          <cell r="G92">
            <v>19</v>
          </cell>
        </row>
        <row r="93">
          <cell r="G93">
            <v>20</v>
          </cell>
        </row>
        <row r="94">
          <cell r="G94">
            <v>21</v>
          </cell>
        </row>
        <row r="95">
          <cell r="G95">
            <v>22</v>
          </cell>
        </row>
        <row r="96">
          <cell r="G96">
            <v>23</v>
          </cell>
        </row>
        <row r="97">
          <cell r="G97">
            <v>24</v>
          </cell>
        </row>
        <row r="98">
          <cell r="G98">
            <v>25</v>
          </cell>
        </row>
        <row r="99">
          <cell r="G99">
            <v>26</v>
          </cell>
        </row>
        <row r="100">
          <cell r="G100">
            <v>27</v>
          </cell>
        </row>
        <row r="101">
          <cell r="G101">
            <v>28</v>
          </cell>
        </row>
        <row r="102">
          <cell r="G102">
            <v>29</v>
          </cell>
        </row>
        <row r="103">
          <cell r="G103">
            <v>30</v>
          </cell>
        </row>
        <row r="104">
          <cell r="G104">
            <v>31</v>
          </cell>
        </row>
        <row r="105">
          <cell r="G105">
            <v>32</v>
          </cell>
        </row>
        <row r="106">
          <cell r="G106">
            <v>33</v>
          </cell>
        </row>
        <row r="107">
          <cell r="G107">
            <v>34</v>
          </cell>
        </row>
        <row r="108">
          <cell r="G108">
            <v>35</v>
          </cell>
        </row>
        <row r="109">
          <cell r="G109">
            <v>36</v>
          </cell>
        </row>
        <row r="110">
          <cell r="G110">
            <v>37</v>
          </cell>
        </row>
        <row r="111">
          <cell r="G111">
            <v>38</v>
          </cell>
        </row>
        <row r="112">
          <cell r="G112">
            <v>39</v>
          </cell>
        </row>
        <row r="113">
          <cell r="G113">
            <v>40</v>
          </cell>
        </row>
        <row r="114">
          <cell r="G114">
            <v>41</v>
          </cell>
        </row>
        <row r="115">
          <cell r="G115">
            <v>42</v>
          </cell>
        </row>
        <row r="116">
          <cell r="G116">
            <v>43</v>
          </cell>
        </row>
        <row r="117">
          <cell r="G117">
            <v>44</v>
          </cell>
        </row>
        <row r="118">
          <cell r="G118">
            <v>45</v>
          </cell>
        </row>
        <row r="119">
          <cell r="G119">
            <v>46</v>
          </cell>
        </row>
        <row r="120">
          <cell r="G120">
            <v>47</v>
          </cell>
        </row>
        <row r="121">
          <cell r="G121">
            <v>48</v>
          </cell>
        </row>
        <row r="122">
          <cell r="G122">
            <v>49</v>
          </cell>
        </row>
        <row r="123">
          <cell r="G123">
            <v>50</v>
          </cell>
        </row>
        <row r="124">
          <cell r="G124">
            <v>51</v>
          </cell>
        </row>
        <row r="125">
          <cell r="G125">
            <v>52</v>
          </cell>
        </row>
        <row r="126">
          <cell r="G126">
            <v>53</v>
          </cell>
        </row>
        <row r="127">
          <cell r="G127">
            <v>54</v>
          </cell>
        </row>
        <row r="128">
          <cell r="G128">
            <v>55</v>
          </cell>
        </row>
        <row r="129">
          <cell r="G129">
            <v>56</v>
          </cell>
        </row>
        <row r="130">
          <cell r="G130">
            <v>57</v>
          </cell>
        </row>
        <row r="131">
          <cell r="G131">
            <v>58</v>
          </cell>
        </row>
        <row r="132">
          <cell r="G132">
            <v>59</v>
          </cell>
        </row>
        <row r="133">
          <cell r="G133">
            <v>60</v>
          </cell>
        </row>
        <row r="134">
          <cell r="G134">
            <v>61</v>
          </cell>
        </row>
        <row r="135">
          <cell r="G135">
            <v>62</v>
          </cell>
        </row>
        <row r="136">
          <cell r="G136">
            <v>63</v>
          </cell>
        </row>
        <row r="137">
          <cell r="G137">
            <v>64</v>
          </cell>
        </row>
        <row r="138">
          <cell r="G138">
            <v>65</v>
          </cell>
        </row>
        <row r="139">
          <cell r="G139">
            <v>66</v>
          </cell>
        </row>
        <row r="140">
          <cell r="G140">
            <v>67</v>
          </cell>
        </row>
        <row r="141">
          <cell r="G141">
            <v>68</v>
          </cell>
        </row>
        <row r="142">
          <cell r="G142">
            <v>69</v>
          </cell>
        </row>
        <row r="143">
          <cell r="G143">
            <v>70</v>
          </cell>
        </row>
        <row r="144">
          <cell r="G144">
            <v>71</v>
          </cell>
        </row>
        <row r="145">
          <cell r="G145">
            <v>72</v>
          </cell>
        </row>
        <row r="146">
          <cell r="G146">
            <v>73</v>
          </cell>
        </row>
        <row r="147">
          <cell r="G147">
            <v>74</v>
          </cell>
        </row>
        <row r="148">
          <cell r="G148">
            <v>75</v>
          </cell>
        </row>
        <row r="149">
          <cell r="G149">
            <v>76</v>
          </cell>
        </row>
        <row r="150">
          <cell r="G150">
            <v>77</v>
          </cell>
        </row>
        <row r="151">
          <cell r="G151">
            <v>78</v>
          </cell>
        </row>
        <row r="152">
          <cell r="G152">
            <v>79</v>
          </cell>
        </row>
        <row r="153">
          <cell r="G153">
            <v>80</v>
          </cell>
        </row>
      </sheetData>
      <sheetData sheetId="3"/>
      <sheetData sheetId="4"/>
      <sheetData sheetId="5"/>
      <sheetData sheetId="6">
        <row r="2">
          <cell r="A2" t="str">
            <v xml:space="preserve">OBJETO: PRESUPUESTO ADICIONAL - REMODELACION Y CONSTRUCCION PRIMERA FASE  PARQUE LEESBURG </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row>
        <row r="71">
          <cell r="G71" t="str">
            <v>No.</v>
          </cell>
          <cell r="H71" t="str">
            <v>DESCRIPCION</v>
          </cell>
          <cell r="I71" t="str">
            <v>UNID.</v>
          </cell>
          <cell r="J71" t="str">
            <v>VR. UNIT.</v>
          </cell>
        </row>
        <row r="72">
          <cell r="G72">
            <v>1</v>
          </cell>
          <cell r="H72" t="str">
            <v>Concreto 2500psi</v>
          </cell>
          <cell r="I72" t="str">
            <v>M3</v>
          </cell>
          <cell r="J72">
            <v>229000</v>
          </cell>
        </row>
        <row r="73">
          <cell r="G73">
            <v>2</v>
          </cell>
          <cell r="H73" t="str">
            <v>Formaleta</v>
          </cell>
          <cell r="I73" t="str">
            <v>M2</v>
          </cell>
          <cell r="J73">
            <v>12000</v>
          </cell>
        </row>
        <row r="74">
          <cell r="G74">
            <v>3</v>
          </cell>
        </row>
        <row r="75">
          <cell r="G75">
            <v>4</v>
          </cell>
        </row>
        <row r="76">
          <cell r="G76">
            <v>5</v>
          </cell>
          <cell r="H76" t="str">
            <v>Mortero 1:6</v>
          </cell>
          <cell r="I76" t="str">
            <v>M3</v>
          </cell>
          <cell r="J76">
            <v>161230</v>
          </cell>
        </row>
        <row r="77">
          <cell r="G77">
            <v>6</v>
          </cell>
          <cell r="H77" t="str">
            <v>Mortero 1:4</v>
          </cell>
          <cell r="I77" t="str">
            <v>M3</v>
          </cell>
          <cell r="J77">
            <v>209050</v>
          </cell>
        </row>
        <row r="78">
          <cell r="G78">
            <v>7</v>
          </cell>
          <cell r="H78" t="str">
            <v>Concreto 3000psi</v>
          </cell>
          <cell r="I78" t="str">
            <v>M3</v>
          </cell>
          <cell r="J78">
            <v>265087</v>
          </cell>
        </row>
        <row r="79">
          <cell r="G79">
            <v>8</v>
          </cell>
          <cell r="H79" t="str">
            <v>Concreto Ciclópeo</v>
          </cell>
          <cell r="I79" t="str">
            <v>M3</v>
          </cell>
          <cell r="J79">
            <v>210000</v>
          </cell>
        </row>
        <row r="80">
          <cell r="G80">
            <v>9</v>
          </cell>
          <cell r="H80" t="str">
            <v>Acero de refuerzo de 60.000 PSI</v>
          </cell>
          <cell r="I80" t="str">
            <v>KG</v>
          </cell>
          <cell r="J80">
            <v>2900</v>
          </cell>
        </row>
        <row r="81">
          <cell r="G81">
            <v>10</v>
          </cell>
        </row>
        <row r="82">
          <cell r="G82">
            <v>11</v>
          </cell>
        </row>
        <row r="83">
          <cell r="G83">
            <v>12</v>
          </cell>
        </row>
        <row r="84">
          <cell r="G84">
            <v>13</v>
          </cell>
        </row>
        <row r="85">
          <cell r="G85">
            <v>14</v>
          </cell>
        </row>
        <row r="86">
          <cell r="G86">
            <v>15</v>
          </cell>
        </row>
        <row r="87">
          <cell r="G87">
            <v>16</v>
          </cell>
        </row>
        <row r="88">
          <cell r="G88">
            <v>17</v>
          </cell>
        </row>
        <row r="89">
          <cell r="G89">
            <v>18</v>
          </cell>
        </row>
        <row r="92">
          <cell r="G92">
            <v>19</v>
          </cell>
        </row>
        <row r="93">
          <cell r="G93">
            <v>20</v>
          </cell>
        </row>
        <row r="94">
          <cell r="G94">
            <v>21</v>
          </cell>
        </row>
        <row r="95">
          <cell r="G95">
            <v>22</v>
          </cell>
        </row>
        <row r="96">
          <cell r="G96">
            <v>23</v>
          </cell>
        </row>
        <row r="97">
          <cell r="G97">
            <v>24</v>
          </cell>
        </row>
        <row r="98">
          <cell r="G98">
            <v>25</v>
          </cell>
        </row>
        <row r="99">
          <cell r="G99">
            <v>26</v>
          </cell>
        </row>
        <row r="100">
          <cell r="G100">
            <v>27</v>
          </cell>
        </row>
        <row r="101">
          <cell r="G101">
            <v>28</v>
          </cell>
        </row>
        <row r="102">
          <cell r="G102">
            <v>29</v>
          </cell>
        </row>
        <row r="103">
          <cell r="G103">
            <v>30</v>
          </cell>
        </row>
        <row r="104">
          <cell r="G104">
            <v>31</v>
          </cell>
        </row>
        <row r="105">
          <cell r="G105">
            <v>32</v>
          </cell>
        </row>
        <row r="106">
          <cell r="G106">
            <v>33</v>
          </cell>
        </row>
        <row r="107">
          <cell r="G107">
            <v>34</v>
          </cell>
        </row>
        <row r="108">
          <cell r="G108">
            <v>35</v>
          </cell>
        </row>
        <row r="109">
          <cell r="G109">
            <v>36</v>
          </cell>
        </row>
        <row r="110">
          <cell r="G110">
            <v>37</v>
          </cell>
        </row>
        <row r="111">
          <cell r="G111">
            <v>38</v>
          </cell>
        </row>
        <row r="112">
          <cell r="G112">
            <v>39</v>
          </cell>
        </row>
        <row r="113">
          <cell r="G113">
            <v>40</v>
          </cell>
        </row>
        <row r="114">
          <cell r="G114">
            <v>41</v>
          </cell>
        </row>
        <row r="115">
          <cell r="G115">
            <v>42</v>
          </cell>
        </row>
        <row r="116">
          <cell r="G116">
            <v>43</v>
          </cell>
        </row>
        <row r="117">
          <cell r="G117">
            <v>44</v>
          </cell>
        </row>
        <row r="118">
          <cell r="G118">
            <v>45</v>
          </cell>
        </row>
        <row r="119">
          <cell r="G119">
            <v>46</v>
          </cell>
        </row>
        <row r="120">
          <cell r="G120">
            <v>47</v>
          </cell>
        </row>
        <row r="121">
          <cell r="G121">
            <v>48</v>
          </cell>
        </row>
        <row r="122">
          <cell r="G122">
            <v>49</v>
          </cell>
        </row>
        <row r="123">
          <cell r="G123">
            <v>50</v>
          </cell>
        </row>
        <row r="124">
          <cell r="G124">
            <v>51</v>
          </cell>
        </row>
        <row r="125">
          <cell r="G125">
            <v>52</v>
          </cell>
        </row>
        <row r="126">
          <cell r="G126">
            <v>53</v>
          </cell>
        </row>
        <row r="127">
          <cell r="G127">
            <v>54</v>
          </cell>
        </row>
        <row r="128">
          <cell r="G128">
            <v>55</v>
          </cell>
        </row>
        <row r="129">
          <cell r="G129">
            <v>56</v>
          </cell>
        </row>
        <row r="130">
          <cell r="G130">
            <v>57</v>
          </cell>
        </row>
        <row r="131">
          <cell r="G131">
            <v>58</v>
          </cell>
        </row>
        <row r="132">
          <cell r="G132">
            <v>59</v>
          </cell>
        </row>
        <row r="133">
          <cell r="G133">
            <v>60</v>
          </cell>
        </row>
        <row r="134">
          <cell r="G134">
            <v>61</v>
          </cell>
        </row>
        <row r="135">
          <cell r="G135">
            <v>62</v>
          </cell>
        </row>
        <row r="136">
          <cell r="G136">
            <v>63</v>
          </cell>
        </row>
        <row r="137">
          <cell r="G137">
            <v>64</v>
          </cell>
        </row>
        <row r="138">
          <cell r="G138">
            <v>65</v>
          </cell>
        </row>
        <row r="139">
          <cell r="G139">
            <v>66</v>
          </cell>
        </row>
        <row r="140">
          <cell r="G140">
            <v>67</v>
          </cell>
        </row>
        <row r="141">
          <cell r="G141">
            <v>68</v>
          </cell>
        </row>
        <row r="142">
          <cell r="G142">
            <v>69</v>
          </cell>
        </row>
        <row r="143">
          <cell r="G143">
            <v>70</v>
          </cell>
        </row>
        <row r="144">
          <cell r="G144">
            <v>71</v>
          </cell>
        </row>
        <row r="145">
          <cell r="G145">
            <v>72</v>
          </cell>
        </row>
        <row r="146">
          <cell r="G146">
            <v>73</v>
          </cell>
        </row>
        <row r="147">
          <cell r="G147">
            <v>74</v>
          </cell>
        </row>
        <row r="148">
          <cell r="G148">
            <v>75</v>
          </cell>
        </row>
        <row r="149">
          <cell r="G149">
            <v>76</v>
          </cell>
        </row>
        <row r="150">
          <cell r="G150">
            <v>77</v>
          </cell>
        </row>
        <row r="151">
          <cell r="G151">
            <v>78</v>
          </cell>
        </row>
        <row r="152">
          <cell r="G152">
            <v>79</v>
          </cell>
        </row>
        <row r="153">
          <cell r="G153">
            <v>80</v>
          </cell>
        </row>
      </sheetData>
      <sheetData sheetId="3"/>
      <sheetData sheetId="4"/>
      <sheetData sheetId="5"/>
      <sheetData sheetId="6">
        <row r="2">
          <cell r="A2" t="str">
            <v xml:space="preserve">OBJETO: PRESUPUESTO ADICIONAL - REMODELACION Y CONSTRUCCION PRIMERA FASE  PARQUE LEESBURG </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 val="PRECIOS TRANSI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C SF GAVIONES"/>
      <sheetName val="PREC-BASE"/>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otros"/>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 val="ACTA PARCIAL No 01"/>
      <sheetName val="FORMATO-FORMATO E PARA EFECTO K"/>
      <sheetName val="FORMATO-FACTOR CT PARA EFECTO K"/>
      <sheetName val="FORMATO - SCE PARA EFECTO DEL K"/>
      <sheetName val="TEXT-ACTA PARCIAL No1"/>
      <sheetName val="Hoja3"/>
      <sheetName val="ANEXO 7"/>
      <sheetName val="INDICMICROEMP"/>
      <sheetName val="EMPRESA"/>
      <sheetName val="Macro1"/>
      <sheetName val="VARIABLES"/>
      <sheetName val="ARBOL DE PROBLEMAS final"/>
      <sheetName val="IDENTIFICACION DEL PROBLEMA fin"/>
      <sheetName val="OBJETIVOS FINALES"/>
      <sheetName val="ESTRUCTURA DE PROYECTO"/>
      <sheetName val="OBJETIVOS ESPECIFICOS final"/>
      <sheetName val="TARIFAS EQUIPOS"/>
      <sheetName val="EQUIPOS p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ow r="2">
          <cell r="R2">
            <v>0</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ow r="2">
          <cell r="R2">
            <v>0</v>
          </cell>
        </row>
      </sheetData>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ow r="2">
          <cell r="R2">
            <v>0</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ow r="2">
          <cell r="R2">
            <v>0</v>
          </cell>
        </row>
      </sheetData>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ow r="2">
          <cell r="R2">
            <v>0</v>
          </cell>
        </row>
      </sheetData>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ow r="2">
          <cell r="R2">
            <v>0</v>
          </cell>
        </row>
      </sheetData>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ow r="2">
          <cell r="R2">
            <v>0</v>
          </cell>
        </row>
      </sheetData>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ow r="2">
          <cell r="R2">
            <v>0</v>
          </cell>
        </row>
      </sheetData>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row r="2">
          <cell r="R2">
            <v>0</v>
          </cell>
        </row>
      </sheetData>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row r="2">
          <cell r="R2">
            <v>0</v>
          </cell>
        </row>
      </sheetData>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ow r="2">
          <cell r="R2">
            <v>0</v>
          </cell>
        </row>
      </sheetData>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refreshError="1"/>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refreshError="1"/>
      <sheetData sheetId="109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SPACIO PÚBLICO"/>
    </sheetNames>
    <sheetDataSet>
      <sheetData sheetId="0" refreshError="1"/>
      <sheetData sheetId="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s-Accide-10"/>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a  aaInformación GRUPO 4\A M"/>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PR 1"/>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precios-básicos200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items"/>
      <sheetName val="aCCIDENTES%20DE%201995%20-%2019"/>
      <sheetName val="#¡REF"/>
      <sheetName val="aCCIDENTES DE 1995 - 1996.xls"/>
      <sheetName val="Datos"/>
      <sheetName val="CONT_ADI"/>
      <sheetName val="ACTA DE MODIFICACION  (2)"/>
      <sheetName val="INDICMICROEMP"/>
      <sheetName val="Informacion"/>
      <sheetName val="\a  aaInformación GRUPO 4\A MIn"/>
      <sheetName val="Res-Accide-10"/>
      <sheetName val="Informe"/>
      <sheetName val="Seguim-16"/>
      <sheetName val="MATERIALES"/>
      <sheetName val="Datos Básicos"/>
      <sheetName val="SALARIOS"/>
      <sheetName val="SUB APU"/>
      <sheetName val="INV"/>
      <sheetName val="AASHTO"/>
      <sheetName val="PESOS"/>
      <sheetName val="[aCCIDENTES DE 1995 - 1996.xls]"/>
      <sheetName val="Formulario N° 4"/>
      <sheetName val="EQUIPO"/>
      <sheetName val="otros"/>
      <sheetName val="PRESUPUEST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 val="precios-básicos2002"/>
      <sheetName val="APUs"/>
      <sheetName val="CALIDAD"/>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HISTORICOS FUEL OIL EXP"/>
      <sheetName val="ESTADO VÍA-CRIT.TECNIC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dts"/>
      <sheetName val="ctb"/>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VC 4&quot; 32,5 "/>
      <sheetName val="PVC  4&quot; 26"/>
      <sheetName val="PVC 3&quot; 32,5"/>
      <sheetName val="PVC 3&quot; 26"/>
      <sheetName val="PVC 3&quot; 21"/>
      <sheetName val="PVC 21,2&quot; 26"/>
      <sheetName val="PVC 2&quot; 26"/>
      <sheetName val="PVC 1 1,2&quot; 21"/>
      <sheetName val="PVC 1 1,4&quot; 21"/>
      <sheetName val="PVC 1&quot; 21"/>
      <sheetName val="PVC 3,4&quot; 21"/>
      <sheetName val="PVC 1,2&quot; 13,5"/>
      <sheetName val="UNION 1 1,2&quot;"/>
      <sheetName val="UNION 1 1,4&quot;"/>
      <sheetName val="UNION 1&quot;"/>
      <sheetName val="UNION 3,4&quot;"/>
      <sheetName val="UNION 1 ,2&quot;"/>
      <sheetName val="REDUCCION 4&quot;3&quot;"/>
      <sheetName val="REDUCCION 3&quot;2 1,2&quot;"/>
      <sheetName val="REDUCCION 2 1,2&quot; 2&quot; "/>
      <sheetName val="BUJES 2&quot; 1 1,2&quot;"/>
      <sheetName val="BUJE 1 1,2&quot; 1 1,4&quot;"/>
      <sheetName val="BUJE 1 1,2&quot; 1&quot;"/>
      <sheetName val="BUJE 1 1,4&quot; 1&quot;"/>
      <sheetName val="BUJE 1 1,4&quot; 3,4&quot;"/>
      <sheetName val="BUJE 1&quot; 3,4&quot;"/>
      <sheetName val="BUJE 1&quot; 1,2&quot;"/>
      <sheetName val="BUJE 3,4&quot; 1,2&quot;"/>
      <sheetName val="TEE 1,2"/>
      <sheetName val="TEE 1 1.2&quot;"/>
      <sheetName val="TEE 1 1.4&quot;"/>
      <sheetName val="TEE 1&quot;"/>
      <sheetName val="TEE 1&quot; 3.4&quot;"/>
      <sheetName val="TEE 3.4&quot; 1.2&quot;"/>
      <sheetName val="VAL CORT 2 1.2&quot;"/>
      <sheetName val="VAL CORT 2&quot;"/>
      <sheetName val="VAL CORT 1 1.2&quot;"/>
      <sheetName val="VAL CORT 1 1.4&quot;"/>
      <sheetName val="COLLAR 4&quot; 1.2&quot;"/>
      <sheetName val="COLLAR 3&quot; 1.2&quot;"/>
      <sheetName val="COLLAR 2 1.2&quot; 1.2&quot;"/>
      <sheetName val="COLLAR 2&quot; 1.2&quot;"/>
      <sheetName val="ENCOFRADO PVC"/>
      <sheetName val="VIADUCTO"/>
      <sheetName val="CAM QUIEB 1,5X1,2X1(1)"/>
      <sheetName val="CAM QUIEB 1,5X1,2X1 (2)"/>
      <sheetName val="CAJILLA VALVULA"/>
    </sheetNames>
    <sheetDataSet>
      <sheetData sheetId="0">
        <row r="1">
          <cell r="A1" t="str">
            <v>REFERENCIA</v>
          </cell>
          <cell r="B1" t="str">
            <v>DESCRIPCION</v>
          </cell>
          <cell r="C1" t="str">
            <v>UND</v>
          </cell>
          <cell r="D1" t="str">
            <v>VR/ UNIT</v>
          </cell>
        </row>
        <row r="2">
          <cell r="A2">
            <v>1</v>
          </cell>
          <cell r="B2" t="str">
            <v>PUNTILLA PROMEDIO</v>
          </cell>
          <cell r="C2" t="str">
            <v>LB</v>
          </cell>
          <cell r="D2">
            <v>2000</v>
          </cell>
        </row>
        <row r="3">
          <cell r="A3">
            <v>2</v>
          </cell>
          <cell r="B3" t="str">
            <v>POLIN</v>
          </cell>
          <cell r="C3" t="str">
            <v>ML</v>
          </cell>
          <cell r="D3">
            <v>1200</v>
          </cell>
        </row>
        <row r="4">
          <cell r="A4">
            <v>3</v>
          </cell>
          <cell r="B4" t="str">
            <v>CERCO</v>
          </cell>
          <cell r="C4" t="str">
            <v>ML</v>
          </cell>
          <cell r="D4">
            <v>2000</v>
          </cell>
        </row>
        <row r="5">
          <cell r="A5">
            <v>4</v>
          </cell>
          <cell r="B5" t="str">
            <v>ALAMBRE NEGRO No. 18</v>
          </cell>
          <cell r="C5" t="str">
            <v>KG</v>
          </cell>
          <cell r="D5">
            <v>2600</v>
          </cell>
          <cell r="F5" t="str">
            <v>OFICIAL</v>
          </cell>
        </row>
        <row r="6">
          <cell r="A6">
            <v>5</v>
          </cell>
          <cell r="B6" t="str">
            <v>CEMENTO</v>
          </cell>
          <cell r="C6" t="str">
            <v>KG</v>
          </cell>
          <cell r="D6">
            <v>400</v>
          </cell>
          <cell r="G6">
            <v>10000</v>
          </cell>
        </row>
        <row r="7">
          <cell r="A7">
            <v>6</v>
          </cell>
          <cell r="B7" t="str">
            <v>ARENA</v>
          </cell>
          <cell r="C7" t="str">
            <v>M3</v>
          </cell>
          <cell r="D7">
            <v>50000</v>
          </cell>
        </row>
        <row r="8">
          <cell r="A8">
            <v>7</v>
          </cell>
          <cell r="B8" t="str">
            <v>AGUA</v>
          </cell>
          <cell r="C8" t="str">
            <v>LT</v>
          </cell>
          <cell r="D8">
            <v>2</v>
          </cell>
        </row>
        <row r="9">
          <cell r="A9">
            <v>8</v>
          </cell>
          <cell r="B9" t="str">
            <v>GRAVILLA DE 1/2</v>
          </cell>
          <cell r="C9" t="str">
            <v>M3</v>
          </cell>
          <cell r="D9">
            <v>70000</v>
          </cell>
        </row>
        <row r="10">
          <cell r="A10">
            <v>9</v>
          </cell>
          <cell r="B10" t="str">
            <v>MEZCLADORA</v>
          </cell>
          <cell r="C10" t="str">
            <v>DIA</v>
          </cell>
          <cell r="D10">
            <v>45000</v>
          </cell>
          <cell r="G10">
            <v>0.85</v>
          </cell>
        </row>
        <row r="11">
          <cell r="A11">
            <v>10</v>
          </cell>
          <cell r="B11" t="str">
            <v>VIBRADOR</v>
          </cell>
          <cell r="C11" t="str">
            <v>DIA</v>
          </cell>
          <cell r="D11">
            <v>25000</v>
          </cell>
        </row>
        <row r="12">
          <cell r="A12">
            <v>11</v>
          </cell>
          <cell r="B12" t="str">
            <v>IMPERMEABILIZANTE</v>
          </cell>
          <cell r="C12" t="str">
            <v>LT</v>
          </cell>
          <cell r="D12">
            <v>7500</v>
          </cell>
        </row>
        <row r="13">
          <cell r="A13">
            <v>12</v>
          </cell>
          <cell r="B13" t="str">
            <v>ACERO DE REFUERZO</v>
          </cell>
          <cell r="C13" t="str">
            <v>KG</v>
          </cell>
          <cell r="D13">
            <v>2400</v>
          </cell>
        </row>
        <row r="14">
          <cell r="A14">
            <v>13</v>
          </cell>
          <cell r="B14" t="str">
            <v>TUBO PVC - P 4" U-Z RDE 26</v>
          </cell>
          <cell r="C14" t="str">
            <v>TUBO</v>
          </cell>
          <cell r="D14">
            <v>35500</v>
          </cell>
        </row>
        <row r="15">
          <cell r="A15">
            <v>14</v>
          </cell>
          <cell r="B15" t="str">
            <v>LUBRICANTE</v>
          </cell>
          <cell r="C15" t="str">
            <v>GL</v>
          </cell>
          <cell r="D15">
            <v>4500</v>
          </cell>
        </row>
        <row r="16">
          <cell r="A16">
            <v>15</v>
          </cell>
          <cell r="B16" t="str">
            <v>TUBO PVC - P 3/4" RDE 21</v>
          </cell>
          <cell r="C16" t="str">
            <v>ML</v>
          </cell>
          <cell r="D16">
            <v>2500</v>
          </cell>
        </row>
        <row r="17">
          <cell r="A17">
            <v>16</v>
          </cell>
          <cell r="B17" t="str">
            <v>LIMPIADOR Y SOLUCION</v>
          </cell>
          <cell r="C17" t="str">
            <v>GL</v>
          </cell>
          <cell r="D17">
            <v>6000</v>
          </cell>
        </row>
        <row r="18">
          <cell r="A18">
            <v>17</v>
          </cell>
          <cell r="B18" t="str">
            <v>UNION PVC 3/4"</v>
          </cell>
          <cell r="C18" t="str">
            <v>UN</v>
          </cell>
          <cell r="D18">
            <v>580</v>
          </cell>
        </row>
        <row r="19">
          <cell r="A19">
            <v>18</v>
          </cell>
          <cell r="B19" t="str">
            <v>TUBO PVC - P 2" U-Z</v>
          </cell>
          <cell r="C19" t="str">
            <v>ML</v>
          </cell>
          <cell r="D19">
            <v>15000</v>
          </cell>
        </row>
        <row r="20">
          <cell r="A20">
            <v>19</v>
          </cell>
          <cell r="B20" t="str">
            <v>TUBO PVC - P 1 1/2"</v>
          </cell>
          <cell r="C20" t="str">
            <v>ML</v>
          </cell>
          <cell r="D20">
            <v>12000</v>
          </cell>
        </row>
        <row r="21">
          <cell r="A21">
            <v>20</v>
          </cell>
          <cell r="B21" t="str">
            <v>UNION PVC 1 1/2"</v>
          </cell>
          <cell r="C21" t="str">
            <v>UN</v>
          </cell>
          <cell r="D21">
            <v>2350</v>
          </cell>
        </row>
        <row r="22">
          <cell r="A22">
            <v>21</v>
          </cell>
          <cell r="B22" t="str">
            <v>TUBO PVC - P 1"</v>
          </cell>
          <cell r="C22" t="str">
            <v>ML</v>
          </cell>
          <cell r="D22">
            <v>5200</v>
          </cell>
        </row>
        <row r="23">
          <cell r="A23">
            <v>22</v>
          </cell>
          <cell r="B23" t="str">
            <v>UNION PVC - P 1"</v>
          </cell>
          <cell r="C23" t="str">
            <v>UN</v>
          </cell>
          <cell r="D23">
            <v>950</v>
          </cell>
        </row>
        <row r="24">
          <cell r="A24">
            <v>23</v>
          </cell>
          <cell r="B24" t="str">
            <v>TUBO 1/2" PVC - P RDE 13,5</v>
          </cell>
          <cell r="C24" t="str">
            <v>ML</v>
          </cell>
          <cell r="D24">
            <v>1500</v>
          </cell>
        </row>
        <row r="25">
          <cell r="A25">
            <v>24</v>
          </cell>
          <cell r="B25" t="str">
            <v>ACCESORIOS PVC</v>
          </cell>
          <cell r="C25" t="str">
            <v>UN</v>
          </cell>
          <cell r="D25">
            <v>600</v>
          </cell>
        </row>
        <row r="26">
          <cell r="A26">
            <v>25</v>
          </cell>
          <cell r="B26" t="str">
            <v>VALVULA CORTINA 4" HF</v>
          </cell>
          <cell r="C26" t="str">
            <v>UN</v>
          </cell>
          <cell r="D26">
            <v>780000</v>
          </cell>
        </row>
        <row r="27">
          <cell r="A27">
            <v>26</v>
          </cell>
          <cell r="B27" t="str">
            <v>TUBERIA SANITARIA PVC 4" DE REBOSO</v>
          </cell>
          <cell r="C27" t="str">
            <v>TUBO</v>
          </cell>
          <cell r="D27">
            <v>35500</v>
          </cell>
        </row>
        <row r="28">
          <cell r="A28">
            <v>27</v>
          </cell>
          <cell r="B28" t="str">
            <v>CODO PVC - S 4" 90º</v>
          </cell>
          <cell r="C28" t="str">
            <v>UN</v>
          </cell>
          <cell r="D28">
            <v>11700</v>
          </cell>
        </row>
        <row r="29">
          <cell r="A29">
            <v>28</v>
          </cell>
          <cell r="B29" t="str">
            <v>TUBO PVC - P U-Z 1 1/4" RDE 21</v>
          </cell>
          <cell r="C29" t="str">
            <v>ML</v>
          </cell>
          <cell r="D29">
            <v>14400</v>
          </cell>
        </row>
        <row r="30">
          <cell r="A30">
            <v>29</v>
          </cell>
          <cell r="B30" t="str">
            <v>VALVULA DE REGISTRO DE 1/2"</v>
          </cell>
          <cell r="C30" t="str">
            <v>UN</v>
          </cell>
          <cell r="D30">
            <v>12000</v>
          </cell>
        </row>
        <row r="31">
          <cell r="A31">
            <v>30</v>
          </cell>
          <cell r="B31" t="str">
            <v>ADAPTADOR MACHO PVC - P 1/2"</v>
          </cell>
          <cell r="C31" t="str">
            <v>UN</v>
          </cell>
          <cell r="D31">
            <v>390</v>
          </cell>
        </row>
        <row r="32">
          <cell r="A32">
            <v>31</v>
          </cell>
          <cell r="B32" t="str">
            <v>ADAPTADOR HEMBRA PVC - P 1/2"</v>
          </cell>
          <cell r="C32" t="str">
            <v>UN</v>
          </cell>
          <cell r="D32">
            <v>800</v>
          </cell>
        </row>
        <row r="33">
          <cell r="A33">
            <v>32</v>
          </cell>
          <cell r="B33" t="str">
            <v>NIPLE HG (1/2*0,60 - 1/2*,2 - 1/2*1,50)</v>
          </cell>
          <cell r="C33" t="str">
            <v>UN</v>
          </cell>
          <cell r="D33">
            <v>22000</v>
          </cell>
        </row>
        <row r="34">
          <cell r="A34">
            <v>33</v>
          </cell>
          <cell r="B34" t="str">
            <v>CODO HG 1/2"*90- UNION HG 1/2"</v>
          </cell>
          <cell r="C34" t="str">
            <v>UN</v>
          </cell>
          <cell r="D34">
            <v>4000</v>
          </cell>
        </row>
        <row r="35">
          <cell r="A35">
            <v>34</v>
          </cell>
          <cell r="B35" t="str">
            <v>LLAVE TERMINAL DE 1/2"</v>
          </cell>
          <cell r="C35" t="str">
            <v>UN</v>
          </cell>
          <cell r="D35">
            <v>12000</v>
          </cell>
        </row>
        <row r="36">
          <cell r="A36">
            <v>35</v>
          </cell>
          <cell r="B36" t="str">
            <v>MICROMEDIDOR DE 1/2"</v>
          </cell>
          <cell r="C36" t="str">
            <v>UN</v>
          </cell>
          <cell r="D36">
            <v>65000</v>
          </cell>
        </row>
        <row r="37">
          <cell r="A37">
            <v>36</v>
          </cell>
          <cell r="B37" t="str">
            <v>VALVULA DE BOLA DE 1 1/2</v>
          </cell>
          <cell r="C37" t="str">
            <v>UN</v>
          </cell>
          <cell r="D37">
            <v>35000</v>
          </cell>
        </row>
        <row r="38">
          <cell r="A38">
            <v>37</v>
          </cell>
          <cell r="B38" t="str">
            <v>TEE PVC  1/2"</v>
          </cell>
          <cell r="C38" t="str">
            <v>UN</v>
          </cell>
          <cell r="D38">
            <v>8400</v>
          </cell>
        </row>
        <row r="39">
          <cell r="A39">
            <v>38</v>
          </cell>
          <cell r="B39" t="str">
            <v>ADAPTADOR MACHO PVC - P 1 1/2"</v>
          </cell>
          <cell r="C39" t="str">
            <v>UN</v>
          </cell>
          <cell r="D39">
            <v>3700</v>
          </cell>
        </row>
        <row r="40">
          <cell r="A40">
            <v>39</v>
          </cell>
          <cell r="B40" t="str">
            <v>VALVULA CORTINA 1"</v>
          </cell>
          <cell r="C40" t="str">
            <v>UN</v>
          </cell>
          <cell r="D40">
            <v>35000</v>
          </cell>
        </row>
        <row r="41">
          <cell r="A41">
            <v>40</v>
          </cell>
          <cell r="B41" t="str">
            <v>ADAPTADOR MACHO DE 1"</v>
          </cell>
          <cell r="C41" t="str">
            <v>UN</v>
          </cell>
          <cell r="D41">
            <v>1480</v>
          </cell>
        </row>
        <row r="42">
          <cell r="A42">
            <v>41</v>
          </cell>
          <cell r="B42" t="str">
            <v>VENTOSA DOBLE ACCION 1/2"</v>
          </cell>
          <cell r="C42" t="str">
            <v>UN</v>
          </cell>
          <cell r="D42">
            <v>180000</v>
          </cell>
        </row>
        <row r="43">
          <cell r="A43">
            <v>42</v>
          </cell>
          <cell r="B43" t="str">
            <v>COLLAR DE DERIVACION  DE 2"x1/2"</v>
          </cell>
          <cell r="C43" t="str">
            <v>UN</v>
          </cell>
          <cell r="D43">
            <v>5000</v>
          </cell>
        </row>
        <row r="44">
          <cell r="A44">
            <v>43</v>
          </cell>
          <cell r="B44" t="str">
            <v>NIPLE HG 1/2" * 0,50</v>
          </cell>
          <cell r="C44" t="str">
            <v>UN</v>
          </cell>
          <cell r="D44">
            <v>8000</v>
          </cell>
        </row>
        <row r="45">
          <cell r="A45">
            <v>44</v>
          </cell>
          <cell r="B45" t="str">
            <v>FLOTADOR Y ACCESORIOS</v>
          </cell>
          <cell r="C45" t="str">
            <v>GL</v>
          </cell>
          <cell r="D45">
            <v>264500</v>
          </cell>
        </row>
        <row r="46">
          <cell r="A46">
            <v>45</v>
          </cell>
          <cell r="B46" t="str">
            <v>CADENA HG 3/4"</v>
          </cell>
          <cell r="C46" t="str">
            <v>GL</v>
          </cell>
          <cell r="D46">
            <v>20000</v>
          </cell>
        </row>
        <row r="47">
          <cell r="A47">
            <v>46</v>
          </cell>
          <cell r="B47" t="str">
            <v>LIMPADOR Y SOLDADURA PVC 1/4 GAL</v>
          </cell>
          <cell r="C47" t="str">
            <v>GL</v>
          </cell>
          <cell r="D47">
            <v>60000</v>
          </cell>
        </row>
        <row r="48">
          <cell r="A48">
            <v>47</v>
          </cell>
          <cell r="B48" t="str">
            <v>UNION PVC - P 1/2"</v>
          </cell>
          <cell r="C48" t="str">
            <v>UN</v>
          </cell>
          <cell r="D48">
            <v>366</v>
          </cell>
        </row>
        <row r="49">
          <cell r="A49">
            <v>48</v>
          </cell>
          <cell r="B49" t="str">
            <v>VALVULA PURGA 3/4</v>
          </cell>
          <cell r="C49" t="str">
            <v>UN</v>
          </cell>
          <cell r="D49">
            <v>20000</v>
          </cell>
        </row>
        <row r="50">
          <cell r="A50">
            <v>49</v>
          </cell>
          <cell r="B50" t="str">
            <v>VALVULA DE CONTROL DE 3/4</v>
          </cell>
          <cell r="C50" t="str">
            <v>UN</v>
          </cell>
          <cell r="D50">
            <v>20000</v>
          </cell>
        </row>
        <row r="51">
          <cell r="A51">
            <v>50</v>
          </cell>
          <cell r="B51" t="str">
            <v>ADAPTADOR MACHO DE 3/4"</v>
          </cell>
          <cell r="C51" t="str">
            <v>UN</v>
          </cell>
          <cell r="D51">
            <v>708</v>
          </cell>
        </row>
        <row r="52">
          <cell r="A52">
            <v>51</v>
          </cell>
          <cell r="B52" t="str">
            <v>DESVIO Y RETORNO  DE LA FUENTE</v>
          </cell>
          <cell r="C52" t="str">
            <v>GL</v>
          </cell>
          <cell r="D52">
            <v>440000</v>
          </cell>
        </row>
        <row r="53">
          <cell r="A53">
            <v>52</v>
          </cell>
          <cell r="B53" t="str">
            <v>TABLA BURRA 30 cm</v>
          </cell>
          <cell r="C53" t="str">
            <v>ML</v>
          </cell>
          <cell r="D53">
            <v>2600</v>
          </cell>
        </row>
        <row r="54">
          <cell r="A54">
            <v>53</v>
          </cell>
          <cell r="B54" t="str">
            <v xml:space="preserve">PIEDRA MEDIA ZONGA </v>
          </cell>
          <cell r="C54" t="str">
            <v>M3</v>
          </cell>
          <cell r="D54">
            <v>22000</v>
          </cell>
        </row>
        <row r="55">
          <cell r="A55">
            <v>54</v>
          </cell>
          <cell r="B55" t="str">
            <v>HIERRO 3/8" A - 37</v>
          </cell>
          <cell r="C55" t="str">
            <v>KG</v>
          </cell>
          <cell r="D55">
            <v>2500</v>
          </cell>
        </row>
        <row r="56">
          <cell r="A56">
            <v>55</v>
          </cell>
          <cell r="B56" t="str">
            <v>HIERRO 1/2" A - 60</v>
          </cell>
          <cell r="C56" t="str">
            <v>KG</v>
          </cell>
          <cell r="D56">
            <v>2500</v>
          </cell>
        </row>
        <row r="57">
          <cell r="A57">
            <v>56</v>
          </cell>
          <cell r="B57" t="str">
            <v>HIERRO 5/8" A - 60</v>
          </cell>
          <cell r="C57" t="str">
            <v>KG</v>
          </cell>
          <cell r="D57">
            <v>2500</v>
          </cell>
        </row>
        <row r="58">
          <cell r="A58">
            <v>57</v>
          </cell>
          <cell r="B58" t="str">
            <v>HOJA DE CEGETA</v>
          </cell>
          <cell r="C58" t="str">
            <v>UN</v>
          </cell>
          <cell r="D58">
            <v>2000</v>
          </cell>
        </row>
        <row r="59">
          <cell r="A59">
            <v>58</v>
          </cell>
          <cell r="B59" t="str">
            <v>ANGULO 1 1/4" x 3 /16"</v>
          </cell>
          <cell r="C59" t="str">
            <v>ML</v>
          </cell>
          <cell r="D59">
            <v>5500</v>
          </cell>
        </row>
        <row r="60">
          <cell r="A60">
            <v>59</v>
          </cell>
          <cell r="B60" t="str">
            <v>SOLDADURA 60 13</v>
          </cell>
          <cell r="C60" t="str">
            <v>KG</v>
          </cell>
          <cell r="D60">
            <v>9500</v>
          </cell>
        </row>
        <row r="61">
          <cell r="A61">
            <v>60</v>
          </cell>
          <cell r="B61" t="str">
            <v>BISABRA TIPO CAPSULA</v>
          </cell>
          <cell r="C61" t="str">
            <v>UN</v>
          </cell>
          <cell r="D61">
            <v>1500</v>
          </cell>
        </row>
        <row r="62">
          <cell r="A62">
            <v>61</v>
          </cell>
          <cell r="B62" t="str">
            <v>PINTURA ANTICORROSIVO</v>
          </cell>
          <cell r="C62" t="str">
            <v>GL</v>
          </cell>
          <cell r="D62">
            <v>22500</v>
          </cell>
        </row>
        <row r="63">
          <cell r="A63">
            <v>62</v>
          </cell>
          <cell r="B63" t="str">
            <v>ADATADOR PVC 4"</v>
          </cell>
          <cell r="C63" t="str">
            <v>UN</v>
          </cell>
          <cell r="D63">
            <v>12000</v>
          </cell>
        </row>
        <row r="64">
          <cell r="A64">
            <v>63</v>
          </cell>
          <cell r="B64" t="str">
            <v>UNION PVC DE 4"</v>
          </cell>
          <cell r="C64" t="str">
            <v>UN</v>
          </cell>
          <cell r="D64">
            <v>4200</v>
          </cell>
        </row>
        <row r="65">
          <cell r="A65">
            <v>64</v>
          </cell>
          <cell r="B65" t="str">
            <v>TUBERIA PVC RDE 32,5 DE 4" UM</v>
          </cell>
          <cell r="C65" t="str">
            <v>TUBO</v>
          </cell>
          <cell r="D65">
            <v>85000</v>
          </cell>
        </row>
        <row r="66">
          <cell r="A66">
            <v>65</v>
          </cell>
          <cell r="B66" t="str">
            <v>TUBERIA PVC RDE 26 DE 4" UM</v>
          </cell>
          <cell r="C66" t="str">
            <v>TUBO</v>
          </cell>
        </row>
        <row r="67">
          <cell r="A67">
            <v>66</v>
          </cell>
          <cell r="B67" t="str">
            <v>TUBERIA PVC RDE 32,5 DE 3" UM</v>
          </cell>
          <cell r="C67" t="str">
            <v>TUBO</v>
          </cell>
        </row>
        <row r="68">
          <cell r="A68">
            <v>67</v>
          </cell>
          <cell r="B68" t="str">
            <v>TUBERIA PVC RDE 26 DE 3" UM</v>
          </cell>
          <cell r="C68" t="str">
            <v>TUBO</v>
          </cell>
        </row>
        <row r="69">
          <cell r="A69">
            <v>68</v>
          </cell>
          <cell r="B69" t="str">
            <v>TUBERIA PVC RDE 21 DE 3" UM</v>
          </cell>
          <cell r="C69" t="str">
            <v>TUBO</v>
          </cell>
        </row>
        <row r="70">
          <cell r="A70">
            <v>69</v>
          </cell>
          <cell r="B70" t="str">
            <v>TUBERIA PVC RDE 26 DE 2 1/2" UM</v>
          </cell>
          <cell r="C70" t="str">
            <v>TUBO</v>
          </cell>
        </row>
        <row r="71">
          <cell r="A71">
            <v>70</v>
          </cell>
          <cell r="B71" t="str">
            <v>TUBERIA PVC RDE 26 DE 2" UM</v>
          </cell>
          <cell r="C71" t="str">
            <v>TUBO</v>
          </cell>
        </row>
        <row r="72">
          <cell r="A72">
            <v>71</v>
          </cell>
          <cell r="B72" t="str">
            <v>TUBERIA PVC RDE 21 DE 1 1/2" US</v>
          </cell>
          <cell r="C72" t="str">
            <v>TUBO</v>
          </cell>
        </row>
        <row r="73">
          <cell r="A73">
            <v>72</v>
          </cell>
          <cell r="B73" t="str">
            <v>TUBERIA PVC RDE 21 DE 1 1/4" US</v>
          </cell>
          <cell r="C73" t="str">
            <v>TUBO</v>
          </cell>
        </row>
        <row r="74">
          <cell r="A74">
            <v>73</v>
          </cell>
          <cell r="B74" t="str">
            <v>TUBERIA PVC RDE 21 DE 1" US</v>
          </cell>
          <cell r="C74" t="str">
            <v>TUBO</v>
          </cell>
        </row>
        <row r="75">
          <cell r="A75">
            <v>74</v>
          </cell>
          <cell r="B75" t="str">
            <v>TUBERIA PVC RDE 21 DE 3/4" US</v>
          </cell>
          <cell r="C75" t="str">
            <v>TUBO</v>
          </cell>
        </row>
        <row r="76">
          <cell r="A76">
            <v>75</v>
          </cell>
          <cell r="B76" t="str">
            <v>TUBERIA PVC RDE 13,5 DE 1/2" US</v>
          </cell>
          <cell r="C76" t="str">
            <v>TUBO</v>
          </cell>
        </row>
        <row r="77">
          <cell r="A77">
            <v>76</v>
          </cell>
          <cell r="B77" t="str">
            <v>UNION PVC DE 1 1/2"</v>
          </cell>
          <cell r="C77" t="str">
            <v>UN</v>
          </cell>
        </row>
        <row r="78">
          <cell r="A78">
            <v>77</v>
          </cell>
          <cell r="B78" t="str">
            <v>UNION PVC DE 1 1/4"</v>
          </cell>
          <cell r="C78" t="str">
            <v>UN</v>
          </cell>
        </row>
        <row r="79">
          <cell r="A79">
            <v>78</v>
          </cell>
          <cell r="B79" t="str">
            <v>UNION PVC DE 1 "</v>
          </cell>
          <cell r="C79" t="str">
            <v>UN</v>
          </cell>
        </row>
        <row r="80">
          <cell r="A80">
            <v>79</v>
          </cell>
          <cell r="B80" t="str">
            <v>UNION PVC DE 3/4"</v>
          </cell>
          <cell r="C80" t="str">
            <v>UN</v>
          </cell>
        </row>
        <row r="81">
          <cell r="A81">
            <v>80</v>
          </cell>
          <cell r="B81" t="str">
            <v>UNION PVC DE 1/2"</v>
          </cell>
          <cell r="C81" t="str">
            <v>UN</v>
          </cell>
        </row>
        <row r="82">
          <cell r="A82">
            <v>81</v>
          </cell>
          <cell r="B82" t="str">
            <v>REDUCCION  PVC DE 4"x 3"</v>
          </cell>
          <cell r="C82" t="str">
            <v>UN</v>
          </cell>
        </row>
        <row r="83">
          <cell r="A83">
            <v>82</v>
          </cell>
          <cell r="B83" t="str">
            <v>REDUCCION  PVC DE 3"x 2 1/2"</v>
          </cell>
          <cell r="C83" t="str">
            <v>UN</v>
          </cell>
        </row>
        <row r="84">
          <cell r="A84">
            <v>83</v>
          </cell>
          <cell r="B84" t="str">
            <v>REDUCCION  PVC DE 2 1 /2"x 2"</v>
          </cell>
          <cell r="C84" t="str">
            <v>UN</v>
          </cell>
        </row>
        <row r="85">
          <cell r="A85">
            <v>84</v>
          </cell>
          <cell r="B85" t="str">
            <v>BUJE SOLDADO PVC DE 2"x 1 1/2"</v>
          </cell>
          <cell r="C85" t="str">
            <v>UN</v>
          </cell>
        </row>
        <row r="86">
          <cell r="A86">
            <v>85</v>
          </cell>
          <cell r="B86" t="str">
            <v>BUJE SOLDADO PVC DE 1 1/2"x 1 1/4"</v>
          </cell>
          <cell r="C86" t="str">
            <v>UN</v>
          </cell>
        </row>
        <row r="87">
          <cell r="A87">
            <v>86</v>
          </cell>
          <cell r="B87" t="str">
            <v>BUJE SOLDADO PVC DE 1  1/2"x 1 "</v>
          </cell>
          <cell r="C87" t="str">
            <v>UN</v>
          </cell>
        </row>
        <row r="88">
          <cell r="A88">
            <v>87</v>
          </cell>
          <cell r="B88" t="str">
            <v>BUJE SOLDADO PVC DE 1 1/4"x 1"</v>
          </cell>
          <cell r="C88" t="str">
            <v>UN</v>
          </cell>
        </row>
        <row r="89">
          <cell r="A89">
            <v>88</v>
          </cell>
          <cell r="B89" t="str">
            <v>BUJE SOLDADO PVC DE 1  1/4"x 3/4"</v>
          </cell>
          <cell r="C89" t="str">
            <v>UN</v>
          </cell>
        </row>
        <row r="90">
          <cell r="A90">
            <v>89</v>
          </cell>
          <cell r="B90" t="str">
            <v>BUJE SOLDADO PVC DE 1"x 3/4"</v>
          </cell>
          <cell r="C90" t="str">
            <v>UN</v>
          </cell>
        </row>
        <row r="91">
          <cell r="A91">
            <v>90</v>
          </cell>
          <cell r="B91" t="str">
            <v>BUJE SOLDADO PVC DE 1"x 1/2"</v>
          </cell>
          <cell r="C91" t="str">
            <v>UN</v>
          </cell>
        </row>
        <row r="92">
          <cell r="A92">
            <v>91</v>
          </cell>
          <cell r="B92" t="str">
            <v>BUJE SOLDADO PVC DE 3/4"x 1/2"</v>
          </cell>
          <cell r="C92" t="str">
            <v>UN</v>
          </cell>
        </row>
        <row r="93">
          <cell r="A93">
            <v>92</v>
          </cell>
          <cell r="B93" t="str">
            <v>TEE PVC DE 1 1/2"</v>
          </cell>
          <cell r="C93" t="str">
            <v>UN</v>
          </cell>
        </row>
        <row r="94">
          <cell r="A94">
            <v>93</v>
          </cell>
          <cell r="B94" t="str">
            <v>TEE PVC DE 1 1/4"</v>
          </cell>
          <cell r="C94" t="str">
            <v>UN</v>
          </cell>
        </row>
        <row r="95">
          <cell r="A95">
            <v>94</v>
          </cell>
          <cell r="B95" t="str">
            <v>TEE PVC DE 1"</v>
          </cell>
          <cell r="C95" t="str">
            <v>UN</v>
          </cell>
        </row>
        <row r="96">
          <cell r="A96">
            <v>95</v>
          </cell>
          <cell r="B96" t="str">
            <v>TEE PVC REDUCIDA DE 1"x3/4"</v>
          </cell>
          <cell r="C96" t="str">
            <v>UN</v>
          </cell>
        </row>
        <row r="97">
          <cell r="A97">
            <v>96</v>
          </cell>
          <cell r="B97" t="str">
            <v>TEE PVC REDUCIDA DE 3/4"x1/2"</v>
          </cell>
          <cell r="C97" t="str">
            <v>UN</v>
          </cell>
        </row>
        <row r="98">
          <cell r="A98">
            <v>97</v>
          </cell>
          <cell r="B98" t="str">
            <v>VALVULA DE CORTINA DE 2  1 /2"</v>
          </cell>
          <cell r="C98" t="str">
            <v>UN</v>
          </cell>
        </row>
        <row r="99">
          <cell r="A99">
            <v>98</v>
          </cell>
          <cell r="B99" t="str">
            <v>VALVULA DE CORTINA DE 2"</v>
          </cell>
          <cell r="C99" t="str">
            <v>UN</v>
          </cell>
        </row>
        <row r="100">
          <cell r="A100">
            <v>99</v>
          </cell>
          <cell r="B100" t="str">
            <v>VALVULA DE CORTINA DE 1 1 /2"</v>
          </cell>
          <cell r="C100" t="str">
            <v>UN</v>
          </cell>
        </row>
        <row r="101">
          <cell r="A101">
            <v>100</v>
          </cell>
          <cell r="B101" t="str">
            <v>VALVULA DE CORTINA DE 1 1 /4"</v>
          </cell>
          <cell r="C101" t="str">
            <v>UN</v>
          </cell>
        </row>
        <row r="102">
          <cell r="A102">
            <v>101</v>
          </cell>
          <cell r="B102" t="str">
            <v>COLLAR DE DERIVACION  DE 4"x1/2"</v>
          </cell>
          <cell r="C102" t="str">
            <v>UN</v>
          </cell>
        </row>
        <row r="103">
          <cell r="A103">
            <v>102</v>
          </cell>
          <cell r="B103" t="str">
            <v>COLLAR DE DERIVACION  DE 3"x1/2"</v>
          </cell>
          <cell r="C103" t="str">
            <v>UN</v>
          </cell>
        </row>
        <row r="104">
          <cell r="A104">
            <v>103</v>
          </cell>
          <cell r="B104" t="str">
            <v>COLLAR DE DERIVACION  DE 2 1/2"x1/2"</v>
          </cell>
          <cell r="C104" t="str">
            <v>UN</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row r="175">
          <cell r="A175">
            <v>174</v>
          </cell>
        </row>
        <row r="176">
          <cell r="A176">
            <v>175</v>
          </cell>
        </row>
        <row r="177">
          <cell r="A177">
            <v>176</v>
          </cell>
        </row>
        <row r="178">
          <cell r="A178">
            <v>177</v>
          </cell>
        </row>
        <row r="179">
          <cell r="A179">
            <v>178</v>
          </cell>
        </row>
        <row r="180">
          <cell r="A180">
            <v>179</v>
          </cell>
        </row>
        <row r="181">
          <cell r="A181">
            <v>180</v>
          </cell>
        </row>
        <row r="182">
          <cell r="A182">
            <v>181</v>
          </cell>
        </row>
        <row r="183">
          <cell r="A183">
            <v>182</v>
          </cell>
        </row>
        <row r="184">
          <cell r="A184">
            <v>183</v>
          </cell>
        </row>
        <row r="185">
          <cell r="A185">
            <v>184</v>
          </cell>
        </row>
        <row r="186">
          <cell r="A186">
            <v>185</v>
          </cell>
        </row>
        <row r="187">
          <cell r="A187">
            <v>186</v>
          </cell>
        </row>
        <row r="188">
          <cell r="A188">
            <v>187</v>
          </cell>
        </row>
        <row r="189">
          <cell r="A189">
            <v>188</v>
          </cell>
        </row>
        <row r="190">
          <cell r="A190">
            <v>189</v>
          </cell>
        </row>
        <row r="191">
          <cell r="A191">
            <v>190</v>
          </cell>
        </row>
        <row r="192">
          <cell r="A192">
            <v>191</v>
          </cell>
        </row>
        <row r="193">
          <cell r="A193">
            <v>192</v>
          </cell>
        </row>
        <row r="194">
          <cell r="A194">
            <v>193</v>
          </cell>
        </row>
        <row r="195">
          <cell r="A195">
            <v>194</v>
          </cell>
        </row>
        <row r="196">
          <cell r="A196">
            <v>195</v>
          </cell>
        </row>
        <row r="197">
          <cell r="A197">
            <v>196</v>
          </cell>
        </row>
        <row r="198">
          <cell r="A198">
            <v>197</v>
          </cell>
        </row>
        <row r="199">
          <cell r="A199">
            <v>198</v>
          </cell>
        </row>
        <row r="200">
          <cell r="A200">
            <v>199</v>
          </cell>
        </row>
        <row r="201">
          <cell r="A201">
            <v>200</v>
          </cell>
        </row>
        <row r="202">
          <cell r="A202">
            <v>201</v>
          </cell>
        </row>
        <row r="203">
          <cell r="A203">
            <v>202</v>
          </cell>
        </row>
        <row r="204">
          <cell r="A204">
            <v>203</v>
          </cell>
        </row>
        <row r="205">
          <cell r="A205">
            <v>204</v>
          </cell>
        </row>
        <row r="206">
          <cell r="A206">
            <v>205</v>
          </cell>
        </row>
        <row r="207">
          <cell r="A207">
            <v>206</v>
          </cell>
        </row>
        <row r="208">
          <cell r="A208">
            <v>207</v>
          </cell>
        </row>
        <row r="209">
          <cell r="A209">
            <v>208</v>
          </cell>
        </row>
        <row r="210">
          <cell r="A210">
            <v>209</v>
          </cell>
        </row>
        <row r="211">
          <cell r="A211">
            <v>210</v>
          </cell>
        </row>
        <row r="212">
          <cell r="A212">
            <v>211</v>
          </cell>
        </row>
        <row r="213">
          <cell r="A213">
            <v>212</v>
          </cell>
        </row>
        <row r="214">
          <cell r="A214">
            <v>213</v>
          </cell>
        </row>
        <row r="215">
          <cell r="A215">
            <v>214</v>
          </cell>
        </row>
        <row r="216">
          <cell r="A216">
            <v>215</v>
          </cell>
        </row>
        <row r="217">
          <cell r="A217">
            <v>216</v>
          </cell>
        </row>
        <row r="218">
          <cell r="A218">
            <v>217</v>
          </cell>
        </row>
        <row r="219">
          <cell r="A219">
            <v>218</v>
          </cell>
        </row>
        <row r="220">
          <cell r="A220">
            <v>219</v>
          </cell>
        </row>
        <row r="221">
          <cell r="A221">
            <v>220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refreshError="1"/>
      <sheetData sheetId="1"/>
      <sheetData sheetId="2"/>
      <sheetData sheetId="3"/>
      <sheetData sheetId="4"/>
      <sheetData sheetId="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 val="280000 Crude"/>
      <sheetName val="PRESUPUESTO"/>
      <sheetName val="BD"/>
      <sheetName val="CANTIDADES DE OBRA"/>
      <sheetName val="PVC_BOC_4&quot;_"/>
      <sheetName val="PTE_IMP_Y_ESMALT"/>
      <sheetName val="CTO_BOCA_300_PSI"/>
      <sheetName val="CTO_CICLOP_"/>
      <sheetName val="AC_3_D_8&quot;"/>
      <sheetName val="AC_1_D_2"/>
      <sheetName val="AC_5_D_8"/>
      <sheetName val="ADAPTADOR_4&quot;"/>
      <sheetName val="VAL_CORT_4"/>
      <sheetName val="UN_ION_4&quot;"/>
      <sheetName val="SUMINISTRO_TUB_4"/>
      <sheetName val="INSTALACION_TUB_4&quot;"/>
      <sheetName val="INST_TUB_3&quot;"/>
      <sheetName val="INST_TUB_2_1,2_-_2&quot;"/>
      <sheetName val="INST_TUB_1_1,2&quot;_-_1_1,4&quot;"/>
      <sheetName val="INST_TUB_1&quot;_-_3,4&quot;"/>
      <sheetName val="INST_TUB_1,2&quot;"/>
      <sheetName val="localizacion_des"/>
      <sheetName val="CTO_DESAR"/>
      <sheetName val="CTO_2000PSI_SOLADO"/>
      <sheetName val="280000_Crude"/>
      <sheetName val="CANTIDADES_DE_OBRA"/>
      <sheetName val="PVC_BOC_4&quot;_1"/>
      <sheetName val="PTE_IMP_Y_ESMALT1"/>
      <sheetName val="CTO_BOCA_300_PSI1"/>
      <sheetName val="CTO_CICLOP_1"/>
      <sheetName val="AC_3_D_8&quot;1"/>
      <sheetName val="AC_1_D_21"/>
      <sheetName val="AC_5_D_81"/>
      <sheetName val="ADAPTADOR_4&quot;1"/>
      <sheetName val="VAL_CORT_41"/>
      <sheetName val="UN_ION_4&quot;1"/>
      <sheetName val="SUMINISTRO_TUB_41"/>
      <sheetName val="INSTALACION_TUB_4&quot;1"/>
      <sheetName val="INST_TUB_3&quot;1"/>
      <sheetName val="INST_TUB_2_1,2_-_2&quot;1"/>
      <sheetName val="INST_TUB_1_1,2&quot;_-_1_1,4&quot;1"/>
      <sheetName val="INST_TUB_1&quot;_-_3,4&quot;1"/>
      <sheetName val="INST_TUB_1,2&quot;1"/>
      <sheetName val="localizacion_des1"/>
      <sheetName val="CTO_DESAR1"/>
      <sheetName val="CTO_2000PSI_SOLADO1"/>
      <sheetName val="280000_Crude1"/>
      <sheetName val="CANTIDADES_DE_OBRA1"/>
      <sheetName val="PVC_BOC_4&quot;_2"/>
      <sheetName val="PTE_IMP_Y_ESMALT2"/>
      <sheetName val="CTO_BOCA_300_PSI2"/>
      <sheetName val="CTO_CICLOP_2"/>
      <sheetName val="AC_3_D_8&quot;2"/>
      <sheetName val="AC_1_D_22"/>
      <sheetName val="AC_5_D_82"/>
      <sheetName val="ADAPTADOR_4&quot;2"/>
      <sheetName val="VAL_CORT_42"/>
      <sheetName val="UN_ION_4&quot;2"/>
      <sheetName val="SUMINISTRO_TUB_42"/>
      <sheetName val="INSTALACION_TUB_4&quot;2"/>
      <sheetName val="INST_TUB_3&quot;2"/>
      <sheetName val="INST_TUB_2_1,2_-_2&quot;2"/>
      <sheetName val="INST_TUB_1_1,2&quot;_-_1_1,4&quot;2"/>
      <sheetName val="INST_TUB_1&quot;_-_3,4&quot;2"/>
      <sheetName val="INST_TUB_1,2&quot;2"/>
      <sheetName val="localizacion_des2"/>
      <sheetName val="CTO_DESAR2"/>
      <sheetName val="CTO_2000PSI_SOLADO2"/>
      <sheetName val="280000_Crude2"/>
      <sheetName val="CANTIDADES_DE_OBRA2"/>
      <sheetName val="PVC_BOC_4&quot;_4"/>
      <sheetName val="PTE_IMP_Y_ESMALT4"/>
      <sheetName val="CTO_BOCA_300_PSI4"/>
      <sheetName val="CTO_CICLOP_4"/>
      <sheetName val="AC_3_D_8&quot;4"/>
      <sheetName val="AC_1_D_24"/>
      <sheetName val="AC_5_D_84"/>
      <sheetName val="ADAPTADOR_4&quot;4"/>
      <sheetName val="VAL_CORT_44"/>
      <sheetName val="UN_ION_4&quot;4"/>
      <sheetName val="SUMINISTRO_TUB_44"/>
      <sheetName val="INSTALACION_TUB_4&quot;4"/>
      <sheetName val="INST_TUB_3&quot;4"/>
      <sheetName val="INST_TUB_2_1,2_-_2&quot;4"/>
      <sheetName val="INST_TUB_1_1,2&quot;_-_1_1,4&quot;4"/>
      <sheetName val="INST_TUB_1&quot;_-_3,4&quot;4"/>
      <sheetName val="INST_TUB_1,2&quot;4"/>
      <sheetName val="localizacion_des4"/>
      <sheetName val="CTO_DESAR4"/>
      <sheetName val="CTO_2000PSI_SOLADO4"/>
      <sheetName val="280000_Crude4"/>
      <sheetName val="CANTIDADES_DE_OBRA4"/>
      <sheetName val="PVC_BOC_4&quot;_3"/>
      <sheetName val="PTE_IMP_Y_ESMALT3"/>
      <sheetName val="CTO_BOCA_300_PSI3"/>
      <sheetName val="CTO_CICLOP_3"/>
      <sheetName val="AC_3_D_8&quot;3"/>
      <sheetName val="AC_1_D_23"/>
      <sheetName val="AC_5_D_83"/>
      <sheetName val="ADAPTADOR_4&quot;3"/>
      <sheetName val="VAL_CORT_43"/>
      <sheetName val="UN_ION_4&quot;3"/>
      <sheetName val="SUMINISTRO_TUB_43"/>
      <sheetName val="INSTALACION_TUB_4&quot;3"/>
      <sheetName val="INST_TUB_3&quot;3"/>
      <sheetName val="INST_TUB_2_1,2_-_2&quot;3"/>
      <sheetName val="INST_TUB_1_1,2&quot;_-_1_1,4&quot;3"/>
      <sheetName val="INST_TUB_1&quot;_-_3,4&quot;3"/>
      <sheetName val="INST_TUB_1,2&quot;3"/>
      <sheetName val="localizacion_des3"/>
      <sheetName val="CTO_DESAR3"/>
      <sheetName val="CTO_2000PSI_SOLADO3"/>
      <sheetName val="280000_Crude3"/>
      <sheetName val="CANTIDADES_DE_OBRA3"/>
      <sheetName val="5.2"/>
      <sheetName val="C"/>
      <sheetName val="CONTENIDO GENERAL"/>
      <sheetName val="A.P.U."/>
      <sheetName val="ANALISIS BASICOS"/>
      <sheetName val="$MATERIALES"/>
      <sheetName val="EQUIPO"/>
      <sheetName val="PERSONAL"/>
    </sheetNames>
    <sheetDataSet>
      <sheetData sheetId="0" refreshError="1">
        <row r="1">
          <cell r="A1">
            <v>1</v>
          </cell>
          <cell r="B1" t="str">
            <v>PISOS</v>
          </cell>
        </row>
        <row r="2">
          <cell r="A2" t="str">
            <v>Tipo Andes</v>
          </cell>
          <cell r="D2" t="str">
            <v>PRECIO</v>
          </cell>
        </row>
        <row r="3">
          <cell r="A3" t="str">
            <v>TERRA</v>
          </cell>
          <cell r="B3" t="str">
            <v>40x40cm</v>
          </cell>
          <cell r="C3" t="str">
            <v>1.60 M2</v>
          </cell>
          <cell r="G3" t="str">
            <v>45x45cm</v>
          </cell>
        </row>
        <row r="4">
          <cell r="A4" t="str">
            <v>EUCALIPTUS</v>
          </cell>
          <cell r="B4" t="str">
            <v>40x40cm</v>
          </cell>
          <cell r="C4" t="str">
            <v>1.60 M2</v>
          </cell>
        </row>
        <row r="5">
          <cell r="A5" t="str">
            <v>GLACIER</v>
          </cell>
          <cell r="B5" t="str">
            <v>40x40cm</v>
          </cell>
          <cell r="C5" t="str">
            <v>1.60 M2</v>
          </cell>
          <cell r="F5" t="str">
            <v>SHELL</v>
          </cell>
          <cell r="G5" t="str">
            <v>45x45cm</v>
          </cell>
        </row>
        <row r="6">
          <cell r="A6" t="str">
            <v>SIERRA</v>
          </cell>
          <cell r="B6" t="str">
            <v>40x40cm</v>
          </cell>
          <cell r="C6" t="str">
            <v>1.60 M2</v>
          </cell>
          <cell r="F6" t="str">
            <v>CORAL</v>
          </cell>
          <cell r="G6" t="str">
            <v>45x45cm</v>
          </cell>
        </row>
        <row r="8">
          <cell r="A8" t="str">
            <v>TIPO PONPEY</v>
          </cell>
          <cell r="D8" t="str">
            <v>PRECIO</v>
          </cell>
        </row>
        <row r="9">
          <cell r="A9" t="str">
            <v>AGATA</v>
          </cell>
          <cell r="B9" t="str">
            <v>45x45cm</v>
          </cell>
          <cell r="C9" t="str">
            <v>1.62 M2</v>
          </cell>
          <cell r="G9" t="str">
            <v>45x45cm</v>
          </cell>
        </row>
        <row r="10">
          <cell r="A10" t="str">
            <v>PERLA</v>
          </cell>
          <cell r="B10" t="str">
            <v>45x45cm</v>
          </cell>
          <cell r="C10" t="str">
            <v>1.62 M2</v>
          </cell>
          <cell r="G10" t="str">
            <v>45x45cm</v>
          </cell>
        </row>
        <row r="11">
          <cell r="A11" t="str">
            <v>SHELL</v>
          </cell>
          <cell r="B11" t="str">
            <v>45x45cm</v>
          </cell>
          <cell r="C11" t="str">
            <v>1.62 M2</v>
          </cell>
        </row>
        <row r="12">
          <cell r="A12" t="str">
            <v>CORAL</v>
          </cell>
          <cell r="B12" t="str">
            <v>45x45cm</v>
          </cell>
          <cell r="C12" t="str">
            <v>1.62 M2</v>
          </cell>
        </row>
        <row r="14">
          <cell r="A14" t="str">
            <v>TIP. PIEDRA CID</v>
          </cell>
          <cell r="D14" t="str">
            <v>PRECIO</v>
          </cell>
        </row>
        <row r="15">
          <cell r="A15" t="str">
            <v>DESERTSTONE</v>
          </cell>
          <cell r="B15" t="str">
            <v>45x45cm</v>
          </cell>
          <cell r="C15" t="str">
            <v>1.62 M2</v>
          </cell>
        </row>
        <row r="16">
          <cell r="A16" t="str">
            <v>CANYORED</v>
          </cell>
          <cell r="B16" t="str">
            <v>45x45cm</v>
          </cell>
          <cell r="C16" t="str">
            <v>1.62 M2</v>
          </cell>
        </row>
        <row r="17">
          <cell r="A17" t="str">
            <v>RIVERSAND</v>
          </cell>
          <cell r="B17" t="str">
            <v>45x45cm</v>
          </cell>
          <cell r="C17" t="str">
            <v>1.62 M2</v>
          </cell>
        </row>
        <row r="19">
          <cell r="A19" t="str">
            <v>ANTIQUE</v>
          </cell>
          <cell r="D19" t="str">
            <v>PRECIO</v>
          </cell>
        </row>
        <row r="20">
          <cell r="A20" t="str">
            <v>NOCE</v>
          </cell>
          <cell r="B20" t="str">
            <v>15 x15cm</v>
          </cell>
          <cell r="C20" t="str">
            <v>1.08 M2</v>
          </cell>
        </row>
        <row r="21">
          <cell r="B21" t="str">
            <v>30x30cm</v>
          </cell>
          <cell r="C21" t="str">
            <v>1.44 M2</v>
          </cell>
        </row>
        <row r="22">
          <cell r="B22" t="str">
            <v>40x40cm</v>
          </cell>
          <cell r="C22" t="str">
            <v>1.60 M2</v>
          </cell>
        </row>
        <row r="23">
          <cell r="A23" t="str">
            <v>BLANCO</v>
          </cell>
          <cell r="B23" t="str">
            <v>15 x15cm</v>
          </cell>
          <cell r="C23" t="str">
            <v>1.08 M2</v>
          </cell>
        </row>
        <row r="24">
          <cell r="B24" t="str">
            <v>30x30cm</v>
          </cell>
          <cell r="C24" t="str">
            <v>1.44 M2</v>
          </cell>
        </row>
        <row r="25">
          <cell r="B25" t="str">
            <v>40x40cm</v>
          </cell>
          <cell r="C25" t="str">
            <v>1.60 M2</v>
          </cell>
        </row>
        <row r="26">
          <cell r="A26" t="str">
            <v>BEIGE</v>
          </cell>
          <cell r="B26" t="str">
            <v>15 x15cm</v>
          </cell>
          <cell r="C26" t="str">
            <v>1.08 M2</v>
          </cell>
        </row>
        <row r="27">
          <cell r="B27" t="str">
            <v>30x30cm</v>
          </cell>
          <cell r="C27" t="str">
            <v>1.44 M2</v>
          </cell>
        </row>
        <row r="28">
          <cell r="B28" t="str">
            <v>40x40cm</v>
          </cell>
          <cell r="C28" t="str">
            <v>1.60 M2</v>
          </cell>
        </row>
        <row r="29">
          <cell r="A29" t="str">
            <v>TAUPE</v>
          </cell>
          <cell r="B29" t="str">
            <v>15 x15cm</v>
          </cell>
          <cell r="C29" t="str">
            <v>1.08 M2</v>
          </cell>
        </row>
        <row r="30">
          <cell r="B30" t="str">
            <v>30x30cm</v>
          </cell>
          <cell r="C30" t="str">
            <v>1.44 M2</v>
          </cell>
        </row>
        <row r="31">
          <cell r="B31" t="str">
            <v>40x40cm</v>
          </cell>
          <cell r="C31" t="str">
            <v>1.60 M2</v>
          </cell>
        </row>
        <row r="33">
          <cell r="A33" t="str">
            <v>BOTICCINO</v>
          </cell>
          <cell r="D33" t="str">
            <v>PRECIO</v>
          </cell>
        </row>
        <row r="34">
          <cell r="A34" t="str">
            <v>BEIGE</v>
          </cell>
          <cell r="B34" t="str">
            <v>30x30cm</v>
          </cell>
          <cell r="C34" t="str">
            <v>1.44 M2</v>
          </cell>
        </row>
        <row r="35">
          <cell r="B35" t="str">
            <v>40x40cm</v>
          </cell>
          <cell r="C35" t="str">
            <v>1.60 M2</v>
          </cell>
        </row>
        <row r="36">
          <cell r="A36" t="str">
            <v>CAFÉ</v>
          </cell>
          <cell r="B36" t="str">
            <v>30x30cm</v>
          </cell>
          <cell r="C36" t="str">
            <v>1.44 M2</v>
          </cell>
        </row>
        <row r="37">
          <cell r="B37" t="str">
            <v>40x40cm</v>
          </cell>
          <cell r="C37" t="str">
            <v>1.60 M2</v>
          </cell>
        </row>
        <row r="38">
          <cell r="A38" t="str">
            <v>ALMENDRA</v>
          </cell>
          <cell r="B38" t="str">
            <v>30x30cm</v>
          </cell>
          <cell r="C38" t="str">
            <v>1.44 M2</v>
          </cell>
        </row>
        <row r="39">
          <cell r="B39" t="str">
            <v>40x40cm</v>
          </cell>
          <cell r="C39" t="str">
            <v>1.60 M2</v>
          </cell>
        </row>
        <row r="41">
          <cell r="A41" t="str">
            <v>MARMOLIZADO MATE</v>
          </cell>
          <cell r="D41" t="str">
            <v>PRECIO</v>
          </cell>
        </row>
        <row r="42">
          <cell r="A42" t="str">
            <v>GRIS</v>
          </cell>
          <cell r="B42" t="str">
            <v>30x30cm</v>
          </cell>
          <cell r="C42" t="str">
            <v>1.44 M2</v>
          </cell>
        </row>
        <row r="43">
          <cell r="B43" t="str">
            <v>40x40cm</v>
          </cell>
          <cell r="C43" t="str">
            <v>1.60 M2</v>
          </cell>
        </row>
        <row r="44">
          <cell r="A44" t="str">
            <v>BEIGE</v>
          </cell>
          <cell r="B44" t="str">
            <v>30x30cm</v>
          </cell>
          <cell r="C44" t="str">
            <v>1.44 M2</v>
          </cell>
        </row>
        <row r="45">
          <cell r="B45" t="str">
            <v>40x40cm</v>
          </cell>
          <cell r="C45" t="str">
            <v>1.60 M2</v>
          </cell>
        </row>
        <row r="46">
          <cell r="A46" t="str">
            <v>VERONA</v>
          </cell>
          <cell r="B46" t="str">
            <v>30x30cm</v>
          </cell>
          <cell r="C46" t="str">
            <v>1.44 M2</v>
          </cell>
        </row>
        <row r="47">
          <cell r="B47" t="str">
            <v>40x40cm</v>
          </cell>
          <cell r="C47" t="str">
            <v>1.60 M2</v>
          </cell>
        </row>
        <row r="49">
          <cell r="A49" t="str">
            <v>GRANILLA</v>
          </cell>
          <cell r="D49" t="str">
            <v>PRECIO</v>
          </cell>
        </row>
        <row r="50">
          <cell r="A50" t="str">
            <v>GRIS</v>
          </cell>
          <cell r="B50" t="str">
            <v>30x30cm</v>
          </cell>
          <cell r="C50" t="str">
            <v>1.44 M2</v>
          </cell>
        </row>
        <row r="51">
          <cell r="A51" t="str">
            <v>NEGRO</v>
          </cell>
          <cell r="B51" t="str">
            <v>30x30cm</v>
          </cell>
          <cell r="C51" t="str">
            <v>1.44 M2</v>
          </cell>
        </row>
        <row r="52">
          <cell r="A52" t="str">
            <v>BLANCO</v>
          </cell>
          <cell r="B52" t="str">
            <v>30x30cm</v>
          </cell>
          <cell r="C52" t="str">
            <v>1.44 M2</v>
          </cell>
        </row>
        <row r="54">
          <cell r="A54" t="str">
            <v>ECOCERAMICA</v>
          </cell>
          <cell r="D54" t="str">
            <v>PRECIO</v>
          </cell>
        </row>
        <row r="55">
          <cell r="A55" t="str">
            <v>CREMA</v>
          </cell>
          <cell r="B55" t="str">
            <v>20x20cm</v>
          </cell>
          <cell r="C55" t="str">
            <v>1.60 M2</v>
          </cell>
        </row>
        <row r="56">
          <cell r="A56" t="str">
            <v>AZUL CIELO</v>
          </cell>
          <cell r="B56" t="str">
            <v>20x20cm</v>
          </cell>
          <cell r="C56" t="str">
            <v>1.60 M2</v>
          </cell>
        </row>
        <row r="57">
          <cell r="A57" t="str">
            <v>PISTACHO</v>
          </cell>
          <cell r="B57" t="str">
            <v>20x20cm</v>
          </cell>
          <cell r="C57" t="str">
            <v>1.60 M2</v>
          </cell>
        </row>
        <row r="58">
          <cell r="A58" t="str">
            <v>BLANCO</v>
          </cell>
          <cell r="B58" t="str">
            <v>20x20cm</v>
          </cell>
          <cell r="C58" t="str">
            <v>1.60 M2</v>
          </cell>
        </row>
        <row r="60">
          <cell r="A60" t="str">
            <v>DUROTECH</v>
          </cell>
          <cell r="D60" t="str">
            <v>PRECIO</v>
          </cell>
        </row>
        <row r="61">
          <cell r="A61" t="str">
            <v>BLANCO</v>
          </cell>
          <cell r="B61" t="str">
            <v>20x20cm</v>
          </cell>
          <cell r="C61" t="str">
            <v>1.60 M2</v>
          </cell>
        </row>
        <row r="62">
          <cell r="A62" t="str">
            <v>GRIS</v>
          </cell>
          <cell r="B62" t="str">
            <v>20x20cm</v>
          </cell>
          <cell r="C62" t="str">
            <v>1.60 M2</v>
          </cell>
        </row>
        <row r="63">
          <cell r="A63" t="str">
            <v>AZUL</v>
          </cell>
          <cell r="B63" t="str">
            <v>20x20cm</v>
          </cell>
          <cell r="C63" t="str">
            <v>1.60 M2</v>
          </cell>
        </row>
        <row r="69">
          <cell r="A69">
            <v>2</v>
          </cell>
          <cell r="B69" t="str">
            <v>ENCHAPES</v>
          </cell>
        </row>
        <row r="71">
          <cell r="A71" t="str">
            <v>FERRARA</v>
          </cell>
          <cell r="D71" t="str">
            <v>PRECIO</v>
          </cell>
        </row>
        <row r="72">
          <cell r="A72" t="str">
            <v>CAFÉ</v>
          </cell>
          <cell r="B72" t="str">
            <v>20x30</v>
          </cell>
          <cell r="C72" t="str">
            <v>1.60 M2</v>
          </cell>
        </row>
        <row r="73">
          <cell r="A73" t="str">
            <v>BLANCO</v>
          </cell>
          <cell r="B73" t="str">
            <v>20x30</v>
          </cell>
          <cell r="C73" t="str">
            <v>1.60 M2</v>
          </cell>
        </row>
        <row r="75">
          <cell r="A75" t="str">
            <v>SICILIA</v>
          </cell>
          <cell r="D75" t="str">
            <v>PRECIO</v>
          </cell>
        </row>
        <row r="76">
          <cell r="A76" t="str">
            <v>GRIS</v>
          </cell>
          <cell r="B76" t="str">
            <v>20x30</v>
          </cell>
          <cell r="C76" t="str">
            <v>1.80 M2</v>
          </cell>
        </row>
        <row r="77">
          <cell r="A77" t="str">
            <v>CAFÉ</v>
          </cell>
          <cell r="B77" t="str">
            <v>20x30</v>
          </cell>
          <cell r="C77" t="str">
            <v>1.80 M2</v>
          </cell>
        </row>
        <row r="78">
          <cell r="A78" t="str">
            <v>VERDE</v>
          </cell>
          <cell r="B78" t="str">
            <v>20x30</v>
          </cell>
          <cell r="C78" t="str">
            <v>1.80 M2</v>
          </cell>
        </row>
        <row r="87">
          <cell r="A87">
            <v>3</v>
          </cell>
          <cell r="B87" t="str">
            <v>CONBINACION PISO Y ENCHAPE</v>
          </cell>
        </row>
        <row r="89">
          <cell r="A89" t="str">
            <v>MEDITERRANEO</v>
          </cell>
        </row>
        <row r="90">
          <cell r="A90" t="str">
            <v>Pared:</v>
          </cell>
          <cell r="C90" t="str">
            <v>Pared:</v>
          </cell>
        </row>
        <row r="91">
          <cell r="A91" t="str">
            <v>Mediterráneo pared coral y menta</v>
          </cell>
          <cell r="C91" t="str">
            <v>Mediterráneo pared azul celeste y vinotinto</v>
          </cell>
        </row>
        <row r="92">
          <cell r="A92" t="str">
            <v>Piso:</v>
          </cell>
          <cell r="C92" t="str">
            <v>Piso:</v>
          </cell>
        </row>
        <row r="93">
          <cell r="A93" t="str">
            <v>Mediterráneo menta</v>
          </cell>
          <cell r="C93" t="str">
            <v>Mediterráneo azul celeste</v>
          </cell>
        </row>
        <row r="95">
          <cell r="A95" t="str">
            <v>Pared:</v>
          </cell>
          <cell r="C95" t="str">
            <v>Pared:</v>
          </cell>
        </row>
        <row r="96">
          <cell r="A96" t="str">
            <v>Mediterráneo pared amarillo y verde</v>
          </cell>
          <cell r="C96" t="str">
            <v>Mediterráneo pared vinotinto y blanco</v>
          </cell>
        </row>
        <row r="97">
          <cell r="A97" t="str">
            <v>Piso:</v>
          </cell>
          <cell r="C97" t="str">
            <v>Piso:</v>
          </cell>
        </row>
        <row r="98">
          <cell r="A98" t="str">
            <v>Mediterráneo amarillo</v>
          </cell>
          <cell r="C98" t="str">
            <v>Mediterráneo vinotinto y menta</v>
          </cell>
        </row>
        <row r="100">
          <cell r="A100" t="str">
            <v>Pared:</v>
          </cell>
          <cell r="C100" t="str">
            <v>Pared:</v>
          </cell>
        </row>
        <row r="101">
          <cell r="A101" t="str">
            <v>Mediterráneo pared verde y azul celeste</v>
          </cell>
          <cell r="C101" t="str">
            <v>Mediterráneo pared azul celeste y verde</v>
          </cell>
        </row>
        <row r="102">
          <cell r="A102" t="str">
            <v>Piso:</v>
          </cell>
          <cell r="C102" t="str">
            <v>Piso:</v>
          </cell>
        </row>
        <row r="103">
          <cell r="A103" t="str">
            <v xml:space="preserve">Gres </v>
          </cell>
          <cell r="C103" t="str">
            <v>Mediterráneo azul</v>
          </cell>
        </row>
        <row r="128">
          <cell r="A128" t="str">
            <v>CENEFAS</v>
          </cell>
        </row>
        <row r="129">
          <cell r="A129" t="str">
            <v>CENEFA CREMA MARFIL LIGHT</v>
          </cell>
          <cell r="C129" t="str">
            <v>14.5 x40cm</v>
          </cell>
          <cell r="D129" t="str">
            <v>Unidad</v>
          </cell>
        </row>
        <row r="130">
          <cell r="A130" t="str">
            <v>ESQUINERO CREMA MARFIL LIGHT</v>
          </cell>
          <cell r="C130" t="str">
            <v>14.5 x14.5cm</v>
          </cell>
          <cell r="D130" t="str">
            <v>Unidad</v>
          </cell>
        </row>
        <row r="131">
          <cell r="A131" t="str">
            <v>CENEFA CREMA MARFIL</v>
          </cell>
          <cell r="C131" t="str">
            <v>14.5 x40cm</v>
          </cell>
          <cell r="D131" t="str">
            <v>Unidad</v>
          </cell>
        </row>
        <row r="132">
          <cell r="A132" t="str">
            <v>ESQUINERO CREMA MARFIL</v>
          </cell>
          <cell r="C132" t="str">
            <v>14.5 x14.5cm</v>
          </cell>
          <cell r="D132" t="str">
            <v>Unidad</v>
          </cell>
        </row>
        <row r="133">
          <cell r="A133" t="str">
            <v>CENEFA ALABASTRO</v>
          </cell>
          <cell r="C133" t="str">
            <v>10.5 x40cm</v>
          </cell>
          <cell r="D133" t="str">
            <v>Unidad</v>
          </cell>
        </row>
        <row r="134">
          <cell r="A134" t="str">
            <v>ESQUINERO ALABASTRO</v>
          </cell>
          <cell r="C134" t="str">
            <v>10.5 x10.5cm</v>
          </cell>
          <cell r="D134" t="str">
            <v>Unidad</v>
          </cell>
        </row>
        <row r="186">
          <cell r="A186" t="str">
            <v>PIEZAS ESPECIALES</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16">
          <cell r="B16" t="str">
            <v>NOMBRE DEL PROYECTO</v>
          </cell>
        </row>
      </sheetData>
      <sheetData sheetId="27"/>
      <sheetData sheetId="28"/>
      <sheetData sheetId="29"/>
      <sheetData sheetId="30">
        <row r="16">
          <cell r="B16" t="str">
            <v>NOMBRE DEL PROYECTO</v>
          </cell>
        </row>
      </sheetData>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LOCALIZACION"/>
      <sheetName val="CTO BOCA 300 PSI"/>
      <sheetName val="CTO CICLOP "/>
      <sheetName val="AC 3 D 8&quot;"/>
      <sheetName val="AC 1 D 2"/>
      <sheetName val="AC 5 D 8"/>
      <sheetName val="REJILLA"/>
      <sheetName val="PVC BOC 4&quot; "/>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TE IMP Y ESMALT"/>
    </sheetNames>
    <sheetDataSet>
      <sheetData sheetId="0" refreshError="1">
        <row r="1">
          <cell r="A1" t="str">
            <v>REFERENCIA</v>
          </cell>
          <cell r="G1">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NTIDADES DE OBRA"/>
      <sheetName val="TOVFEB."/>
      <sheetName val="GCB2000"/>
      <sheetName val="Hoja1"/>
      <sheetName val="%programado"/>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 sheetId="2" refreshError="1"/>
      <sheetData sheetId="3" refreshError="1"/>
      <sheetData sheetId="4" refreshError="1"/>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 val="CUMPLIMIENTO"/>
      <sheetName val="BASE"/>
      <sheetName val="Hoja1"/>
      <sheetName val="%programado"/>
      <sheetName val="5.2"/>
      <sheetName val="BD100-45-P1"/>
      <sheetName val="BASE DATOS"/>
      <sheetName val="MATERIALES"/>
      <sheetName val="PROPUESTA PRESENTADA"/>
      <sheetName val="CRA.MODI"/>
      <sheetName val="Cotización"/>
      <sheetName val="CIRCUITOS CODENSA"/>
      <sheetName val="1"/>
      <sheetName val="Alcantarillas"/>
      <sheetName val="BASES"/>
      <sheetName val="AC2-AG96"/>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AFE"/>
      <sheetName val="Instructivo de Tiempos"/>
      <sheetName val="DETALLE TIEMPOS TIGANA SUR 13"/>
      <sheetName val="TIEMPOS"/>
      <sheetName val="GRAFICAS"/>
      <sheetName val="CODIGOS"/>
      <sheetName val="COVER"/>
      <sheetName val="Hoja3"/>
      <sheetName val="Servicios"/>
      <sheetName val="Control"/>
      <sheetName val="Proveedor"/>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Instructivo_de_Tiempos"/>
      <sheetName val="DETALLE_TIEMPOS_TIGANA_SUR_13"/>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Instructivo_de_Tiempos1"/>
      <sheetName val="DETALLE_TIEMPOS_TIGANA_SUR_131"/>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Instructivo_de_Tiempos2"/>
      <sheetName val="DETALLE_TIEMPOS_TIGANA_SUR_132"/>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Instructivo_de_Tiempos3"/>
      <sheetName val="DETALLE_TIEMPOS_TIGANA_SUR_133"/>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Instructivo_de_Tiempos4"/>
      <sheetName val="DETALLE_TIEMPOS_TIGANA_SUR_134"/>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Instructivo_de_Tiempos5"/>
      <sheetName val="DETALLE_TIEMPOS_TIGANA_SUR_135"/>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Instructivo_de_Tiempos7"/>
      <sheetName val="DETALLE_TIEMPOS_TIGANA_SUR_137"/>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Instructivo_de_Tiempos6"/>
      <sheetName val="DETALLE_TIEMPOS_TIGANA_SUR_136"/>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Instructivo_de_Tiempos8"/>
      <sheetName val="DETALLE_TIEMPOS_TIGANA_SUR_138"/>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Instructivo_de_Tiempos9"/>
      <sheetName val="DETALLE_TIEMPOS_TIGANA_SUR_139"/>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Instructivo_de_Tiempos10"/>
      <sheetName val="DETALLE_TIEMPOS_TIGANA_SUR_1310"/>
      <sheetName val="AFE Proyectado"/>
      <sheetName val="Costo Real"/>
      <sheetName val="Carga OW"/>
      <sheetName val="Datos Curva "/>
      <sheetName val="Curva Avance - Costos"/>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5_2"/>
      <sheetName val="BASE_DATOS"/>
      <sheetName val="PROPUESTA_PRESENTADA"/>
      <sheetName val="CRA_MODI"/>
      <sheetName val="CIRCUITOS_CODENSA"/>
      <sheetName val="Instructivo_de_Tiempos11"/>
      <sheetName val="DETALLE_TIEMPOS_TIGANA_SUR_1311"/>
      <sheetName val="AFE_Proyectado"/>
      <sheetName val="Costo_Real"/>
      <sheetName val="Carga_OW"/>
      <sheetName val="Datos_Curva_"/>
      <sheetName val="Curva_Avance_-_Costos"/>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5_21"/>
      <sheetName val="BASE_DATOS1"/>
      <sheetName val="PROPUESTA_PRESENTADA1"/>
      <sheetName val="CRA_MODI1"/>
      <sheetName val="CIRCUITOS_CODENSA1"/>
      <sheetName val="Instructivo_de_Tiempos12"/>
      <sheetName val="DETALLE_TIEMPOS_TIGANA_SUR_1312"/>
      <sheetName val="AFE_Proyectado1"/>
      <sheetName val="Costo_Real1"/>
      <sheetName val="Carga_OW1"/>
      <sheetName val="Datos_Curva_1"/>
      <sheetName val="Curva_Avance_-_Costos1"/>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5_22"/>
      <sheetName val="BASE_DATOS2"/>
      <sheetName val="PROPUESTA_PRESENTADA2"/>
      <sheetName val="CRA_MODI2"/>
      <sheetName val="CIRCUITOS_CODENSA2"/>
      <sheetName val="Instructivo_de_Tiempos13"/>
      <sheetName val="DETALLE_TIEMPOS_TIGANA_SUR_1313"/>
      <sheetName val="AFE_Proyectado2"/>
      <sheetName val="Costo_Real2"/>
      <sheetName val="Carga_OW2"/>
      <sheetName val="Datos_Curva_2"/>
      <sheetName val="Curva_Avance_-_Costos2"/>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5_23"/>
      <sheetName val="BASE_DATOS3"/>
      <sheetName val="PROPUESTA_PRESENTADA3"/>
      <sheetName val="CRA_MODI3"/>
      <sheetName val="CIRCUITOS_CODENSA3"/>
      <sheetName val="Instructivo_de_Tiempos14"/>
      <sheetName val="DETALLE_TIEMPOS_TIGANA_SUR_1314"/>
      <sheetName val="AFE_Proyectado3"/>
      <sheetName val="Costo_Real3"/>
      <sheetName val="Carga_OW3"/>
      <sheetName val="Datos_Curva_3"/>
      <sheetName val="Curva_Avance_-_Costos3"/>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5_24"/>
      <sheetName val="BASE_DATOS4"/>
      <sheetName val="PROPUESTA_PRESENTADA4"/>
      <sheetName val="CRA_MODI4"/>
      <sheetName val="CIRCUITOS_CODENSA4"/>
      <sheetName val="Instructivo_de_Tiempos15"/>
      <sheetName val="DETALLE_TIEMPOS_TIGANA_SUR_1315"/>
      <sheetName val="AFE_Proyectado4"/>
      <sheetName val="Costo_Real4"/>
      <sheetName val="Carga_OW4"/>
      <sheetName val="Datos_Curva_4"/>
      <sheetName val="Curva_Avance_-_Costos4"/>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5_25"/>
      <sheetName val="BASE_DATOS5"/>
      <sheetName val="PROPUESTA_PRESENTADA5"/>
      <sheetName val="CRA_MODI5"/>
      <sheetName val="CIRCUITOS_CODENSA5"/>
      <sheetName val="Instructivo_de_Tiempos16"/>
      <sheetName val="DETALLE_TIEMPOS_TIGANA_SUR_1316"/>
      <sheetName val="AFE_Proyectado5"/>
      <sheetName val="Costo_Real5"/>
      <sheetName val="Carga_OW5"/>
      <sheetName val="Datos_Curva_5"/>
      <sheetName val="Curva_Avance_-_Costos5"/>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5_26"/>
      <sheetName val="BASE_DATOS6"/>
      <sheetName val="PROPUESTA_PRESENTADA6"/>
      <sheetName val="CRA_MODI6"/>
      <sheetName val="CIRCUITOS_CODENSA6"/>
      <sheetName val="Instructivo_de_Tiempos17"/>
      <sheetName val="DETALLE_TIEMPOS_TIGANA_SUR_1317"/>
      <sheetName val="AFE_Proyectado6"/>
      <sheetName val="Costo_Real6"/>
      <sheetName val="Carga_OW6"/>
      <sheetName val="Datos_Curva_6"/>
      <sheetName val="Curva_Avance_-_Costos6"/>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5_27"/>
      <sheetName val="BASE_DATOS7"/>
      <sheetName val="PROPUESTA_PRESENTADA7"/>
      <sheetName val="CRA_MODI7"/>
      <sheetName val="CIRCUITOS_CODENSA7"/>
      <sheetName val="Instructivo_de_Tiempos18"/>
      <sheetName val="DETALLE_TIEMPOS_TIGANA_SUR_1318"/>
      <sheetName val="AFE_Proyectado7"/>
      <sheetName val="Costo_Real7"/>
      <sheetName val="Carga_OW7"/>
      <sheetName val="Datos_Curva_7"/>
      <sheetName val="Curva_Avance_-_Costos7"/>
      <sheetName val="BaseDatos"/>
      <sheetName val="RELACION MES"/>
      <sheetName val="BDATOS"/>
      <sheetName val="INFORME BIMENSUAL JUL-AGO-2001"/>
      <sheetName val="DATOS"/>
      <sheetName val="E"/>
      <sheetName val="P"/>
      <sheetName val="LISTAS"/>
      <sheetName val="DetalleMovimientoCuenta"/>
      <sheetName val="Listado"/>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REGIONAL CUNDINAMARCA</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ow r="2">
          <cell r="A2" t="str">
            <v>REGIONAL CUNDINAMARCA</v>
          </cell>
        </row>
      </sheetData>
      <sheetData sheetId="59" refreshError="1"/>
      <sheetData sheetId="60" refreshError="1"/>
      <sheetData sheetId="61" refreshError="1"/>
      <sheetData sheetId="62"/>
      <sheetData sheetId="63" refreshError="1"/>
      <sheetData sheetId="64"/>
      <sheetData sheetId="65">
        <row r="9">
          <cell r="E9" t="str">
            <v>EDGAR EDUARDO HERNANDEZ Q.</v>
          </cell>
        </row>
      </sheetData>
      <sheetData sheetId="66">
        <row r="8">
          <cell r="E8" t="str">
            <v>BIMESTRE: JULIO - AGOSTO DE 2001</v>
          </cell>
        </row>
      </sheetData>
      <sheetData sheetId="67"/>
      <sheetData sheetId="68">
        <row r="8">
          <cell r="E8" t="str">
            <v>BIMESTRE: JULIO - AGOSTO DE 2001</v>
          </cell>
        </row>
      </sheetData>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ow r="9">
          <cell r="E9" t="str">
            <v>EDGAR EDUARDO HERNANDEZ Q.</v>
          </cell>
        </row>
      </sheetData>
      <sheetData sheetId="102"/>
      <sheetData sheetId="103">
        <row r="9">
          <cell r="E9" t="str">
            <v>EDGAR EDUARDO HERNANDEZ Q.</v>
          </cell>
        </row>
      </sheetData>
      <sheetData sheetId="104">
        <row r="8">
          <cell r="E8" t="str">
            <v>BIMESTRE: JULIO - AGOSTO DE 2001</v>
          </cell>
        </row>
      </sheetData>
      <sheetData sheetId="105">
        <row r="9">
          <cell r="E9" t="str">
            <v>EDGAR EDUARDO HERNANDEZ Q.</v>
          </cell>
        </row>
      </sheetData>
      <sheetData sheetId="106">
        <row r="8">
          <cell r="E8" t="str">
            <v>BIMESTRE: JULIO - AGOSTO DE 2001</v>
          </cell>
        </row>
      </sheetData>
      <sheetData sheetId="107"/>
      <sheetData sheetId="108">
        <row r="8">
          <cell r="E8" t="str">
            <v>BIMESTRE: JULIO - AGOSTO DE 2001</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ow r="8">
          <cell r="E8">
            <v>0</v>
          </cell>
        </row>
      </sheetData>
      <sheetData sheetId="141"/>
      <sheetData sheetId="142"/>
      <sheetData sheetId="143"/>
      <sheetData sheetId="144"/>
      <sheetData sheetId="145"/>
      <sheetData sheetId="146">
        <row r="8">
          <cell r="E8">
            <v>0</v>
          </cell>
        </row>
      </sheetData>
      <sheetData sheetId="147"/>
      <sheetData sheetId="148"/>
      <sheetData sheetId="149"/>
      <sheetData sheetId="150"/>
      <sheetData sheetId="151"/>
      <sheetData sheetId="152">
        <row r="9">
          <cell r="E9" t="str">
            <v>EDGAR EDUARDO HERNANDEZ Q.</v>
          </cell>
        </row>
      </sheetData>
      <sheetData sheetId="153"/>
      <sheetData sheetId="154"/>
      <sheetData sheetId="155">
        <row r="8">
          <cell r="E8" t="str">
            <v>BIMESTRE: JULIO - AGOSTO DE 2001</v>
          </cell>
        </row>
      </sheetData>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ow r="9">
          <cell r="E9" t="str">
            <v>EDGAR EDUARDO HERNANDEZ Q.</v>
          </cell>
        </row>
      </sheetData>
      <sheetData sheetId="193"/>
      <sheetData sheetId="194"/>
      <sheetData sheetId="195">
        <row r="8">
          <cell r="E8" t="str">
            <v>BIMESTRE: JULIO - AGOSTO DE 2001</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ow r="9">
          <cell r="E9" t="str">
            <v>EDGAR EDUARDO HERNANDEZ Q.</v>
          </cell>
        </row>
      </sheetData>
      <sheetData sheetId="233"/>
      <sheetData sheetId="234"/>
      <sheetData sheetId="235">
        <row r="8">
          <cell r="E8" t="str">
            <v>BIMESTRE: JULIO - AGOSTO DE 2001</v>
          </cell>
        </row>
      </sheetData>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ow r="9">
          <cell r="E9" t="str">
            <v>EDGAR EDUARDO HERNANDEZ Q.</v>
          </cell>
        </row>
      </sheetData>
      <sheetData sheetId="273"/>
      <sheetData sheetId="274"/>
      <sheetData sheetId="275">
        <row r="8">
          <cell r="E8" t="str">
            <v>BIMESTRE: JULIO - AGOSTO DE 2001</v>
          </cell>
        </row>
      </sheetData>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ow r="9">
          <cell r="E9" t="str">
            <v>EDGAR EDUARDO HERNANDEZ Q.</v>
          </cell>
        </row>
      </sheetData>
      <sheetData sheetId="313"/>
      <sheetData sheetId="314"/>
      <sheetData sheetId="315">
        <row r="8">
          <cell r="E8" t="str">
            <v>BIMESTRE: JULIO - AGOSTO DE 2001</v>
          </cell>
        </row>
      </sheetData>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ow r="9">
          <cell r="E9" t="str">
            <v>EDGAR EDUARDO HERNANDEZ Q.</v>
          </cell>
        </row>
      </sheetData>
      <sheetData sheetId="353"/>
      <sheetData sheetId="354"/>
      <sheetData sheetId="355">
        <row r="8">
          <cell r="E8" t="str">
            <v>BIMESTRE: JULIO - AGOSTO DE 2001</v>
          </cell>
        </row>
      </sheetData>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ow r="9">
          <cell r="E9" t="str">
            <v>EDGAR EDUARDO HERNANDEZ Q.</v>
          </cell>
        </row>
      </sheetData>
      <sheetData sheetId="393"/>
      <sheetData sheetId="394"/>
      <sheetData sheetId="395">
        <row r="8">
          <cell r="E8" t="str">
            <v>BIMESTRE: JULIO - AGOSTO DE 2001</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9">
          <cell r="E9" t="str">
            <v>EDGAR EDUARDO HERNANDEZ Q.</v>
          </cell>
        </row>
      </sheetData>
      <sheetData sheetId="433"/>
      <sheetData sheetId="434"/>
      <sheetData sheetId="435">
        <row r="8">
          <cell r="E8" t="str">
            <v>BIMESTRE: JULIO - AGOSTO DE 2001</v>
          </cell>
        </row>
      </sheetData>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ow r="9">
          <cell r="E9" t="str">
            <v>EDGAR EDUARDO HERNANDEZ Q.</v>
          </cell>
        </row>
      </sheetData>
      <sheetData sheetId="473"/>
      <sheetData sheetId="474"/>
      <sheetData sheetId="475">
        <row r="8">
          <cell r="E8" t="str">
            <v>BIMESTRE: JULIO - AGOSTO DE 2001</v>
          </cell>
        </row>
      </sheetData>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row r="9">
          <cell r="E9" t="str">
            <v>EDGAR EDUARDO HERNANDEZ Q.</v>
          </cell>
        </row>
      </sheetData>
      <sheetData sheetId="513"/>
      <sheetData sheetId="514"/>
      <sheetData sheetId="515">
        <row r="8">
          <cell r="E8" t="str">
            <v>BIMESTRE: JULIO - AGOSTO DE 2001</v>
          </cell>
        </row>
      </sheetData>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row r="2">
          <cell r="A2">
            <v>0</v>
          </cell>
        </row>
      </sheetData>
      <sheetData sheetId="596">
        <row r="8">
          <cell r="E8" t="str">
            <v>BIMESTRE: JULIO - AGOSTO DE 2001</v>
          </cell>
        </row>
      </sheetData>
      <sheetData sheetId="597">
        <row r="2">
          <cell r="A2" t="str">
            <v>REGIONAL CUNDINAMARCA</v>
          </cell>
        </row>
      </sheetData>
      <sheetData sheetId="598"/>
      <sheetData sheetId="599">
        <row r="8">
          <cell r="E8" t="str">
            <v>BIMESTRE: JULIO - AGOSTO DE 2001</v>
          </cell>
        </row>
      </sheetData>
      <sheetData sheetId="600">
        <row r="8">
          <cell r="E8" t="str">
            <v>BIMESTRE: JULIO - AGOSTO DE 2001</v>
          </cell>
        </row>
      </sheetData>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ow r="2">
          <cell r="A2">
            <v>0</v>
          </cell>
        </row>
      </sheetData>
      <sheetData sheetId="646">
        <row r="8">
          <cell r="E8" t="str">
            <v>BIMESTRE: JULIO - AGOSTO DE 2001</v>
          </cell>
        </row>
      </sheetData>
      <sheetData sheetId="647"/>
      <sheetData sheetId="648"/>
      <sheetData sheetId="649">
        <row r="8">
          <cell r="E8" t="str">
            <v>BIMESTRE: JULIO - AGOSTO DE 2001</v>
          </cell>
        </row>
      </sheetData>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ow r="8">
          <cell r="E8" t="str">
            <v>BIMESTRE: JULIO - AGOSTO DE 2001</v>
          </cell>
        </row>
      </sheetData>
      <sheetData sheetId="697"/>
      <sheetData sheetId="698"/>
      <sheetData sheetId="699">
        <row r="8">
          <cell r="E8" t="str">
            <v>BIMESTRE: JULIO - AGOSTO DE 2001</v>
          </cell>
        </row>
      </sheetData>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ow r="2">
          <cell r="A2">
            <v>0</v>
          </cell>
        </row>
      </sheetData>
      <sheetData sheetId="746">
        <row r="8">
          <cell r="E8" t="str">
            <v>BIMESTRE: JULIO - AGOSTO DE 2001</v>
          </cell>
        </row>
      </sheetData>
      <sheetData sheetId="747"/>
      <sheetData sheetId="748"/>
      <sheetData sheetId="749">
        <row r="8">
          <cell r="E8" t="str">
            <v>BIMESTRE: JULIO - AGOSTO DE 2001</v>
          </cell>
        </row>
      </sheetData>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ow r="2">
          <cell r="A2">
            <v>0</v>
          </cell>
        </row>
      </sheetData>
      <sheetData sheetId="796">
        <row r="8">
          <cell r="E8" t="str">
            <v>BIMESTRE: JULIO - AGOSTO DE 2001</v>
          </cell>
        </row>
      </sheetData>
      <sheetData sheetId="797"/>
      <sheetData sheetId="798"/>
      <sheetData sheetId="799">
        <row r="8">
          <cell r="E8" t="str">
            <v>BIMESTRE: JULIO - AGOSTO DE 2001</v>
          </cell>
        </row>
      </sheetData>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row r="2">
          <cell r="A2">
            <v>0</v>
          </cell>
        </row>
      </sheetData>
      <sheetData sheetId="846">
        <row r="8">
          <cell r="E8" t="str">
            <v>BIMESTRE: JULIO - AGOSTO DE 2001</v>
          </cell>
        </row>
      </sheetData>
      <sheetData sheetId="847"/>
      <sheetData sheetId="848"/>
      <sheetData sheetId="849">
        <row r="8">
          <cell r="E8" t="str">
            <v>BIMESTRE: JULIO - AGOSTO DE 2001</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row r="2">
          <cell r="A2">
            <v>0</v>
          </cell>
        </row>
      </sheetData>
      <sheetData sheetId="896">
        <row r="8">
          <cell r="E8" t="str">
            <v>BIMESTRE: JULIO - AGOSTO DE 2001</v>
          </cell>
        </row>
      </sheetData>
      <sheetData sheetId="897"/>
      <sheetData sheetId="898"/>
      <sheetData sheetId="899">
        <row r="8">
          <cell r="E8" t="str">
            <v>BIMESTRE: JULIO - AGOSTO DE 2001</v>
          </cell>
        </row>
      </sheetData>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row r="2">
          <cell r="A2">
            <v>0</v>
          </cell>
        </row>
      </sheetData>
      <sheetData sheetId="946">
        <row r="8">
          <cell r="E8" t="str">
            <v>BIMESTRE: JULIO - AGOSTO DE 2001</v>
          </cell>
        </row>
      </sheetData>
      <sheetData sheetId="947">
        <row r="2">
          <cell r="A2" t="str">
            <v>REGIONAL CUNDINAMARCA</v>
          </cell>
        </row>
      </sheetData>
      <sheetData sheetId="948"/>
      <sheetData sheetId="949">
        <row r="8">
          <cell r="E8" t="str">
            <v>BIMESTRE: JULIO - AGOSTO DE 2001</v>
          </cell>
        </row>
      </sheetData>
      <sheetData sheetId="950">
        <row r="8">
          <cell r="E8" t="str">
            <v>BIMESTRE: JULIO - AGOSTO DE 2001</v>
          </cell>
        </row>
      </sheetData>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row r="2">
          <cell r="A2">
            <v>0</v>
          </cell>
        </row>
      </sheetData>
      <sheetData sheetId="996" refreshError="1"/>
      <sheetData sheetId="997" refreshError="1"/>
      <sheetData sheetId="998" refreshError="1"/>
      <sheetData sheetId="999" refreshError="1"/>
      <sheetData sheetId="1000" refreshError="1"/>
      <sheetData sheetId="1001"/>
      <sheetData sheetId="1002"/>
      <sheetData sheetId="1003" refreshError="1"/>
      <sheetData sheetId="1004"/>
      <sheetData sheetId="100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_Preliminares"/>
      <sheetName val="Insumos"/>
      <sheetName val="M.Obra"/>
      <sheetName val="Equipo_Trans "/>
      <sheetName val="Presup_Cancha"/>
      <sheetName val="AIU"/>
      <sheetName val="2_Cimentación_Est.Met"/>
      <sheetName val="3_HS"/>
      <sheetName val="Apus_In.Elect"/>
      <sheetName val="Apus_Cubierta"/>
      <sheetName val="Apus_Dotación_Pintura"/>
      <sheetName val="ESP.GENERALES"/>
      <sheetName val="ESP. ELECTRICAS"/>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refreshError="1"/>
      <sheetData sheetId="1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_Preliminares"/>
      <sheetName val="Insumos"/>
      <sheetName val="M.Obra"/>
      <sheetName val="Equipo_Trans "/>
      <sheetName val="AIU"/>
      <sheetName val="Presup_Cancha"/>
      <sheetName val="Soporte de cantidades"/>
      <sheetName val="2_Cimentación_Est.Met"/>
      <sheetName val="3_HS"/>
      <sheetName val="Apus_In.Elect"/>
      <sheetName val="Apus_Cubierta"/>
      <sheetName val="Apus_Dotación_Pintura"/>
    </sheetNames>
    <sheetDataSet>
      <sheetData sheetId="0" refreshError="1">
        <row r="26">
          <cell r="A26" t="str">
            <v>W09</v>
          </cell>
        </row>
      </sheetData>
      <sheetData sheetId="1" refreshError="1">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2" refreshError="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 sheetId="3" refreshError="1">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4">
        <row r="67">
          <cell r="F67">
            <v>0.13</v>
          </cell>
        </row>
      </sheetData>
      <sheetData sheetId="5"/>
      <sheetData sheetId="6"/>
      <sheetData sheetId="7">
        <row r="52">
          <cell r="I52">
            <v>34304</v>
          </cell>
        </row>
      </sheetData>
      <sheetData sheetId="8">
        <row r="48">
          <cell r="I48">
            <v>24149</v>
          </cell>
        </row>
      </sheetData>
      <sheetData sheetId="9"/>
      <sheetData sheetId="10">
        <row r="53">
          <cell r="I53">
            <v>57912</v>
          </cell>
        </row>
      </sheetData>
      <sheetData sheetId="11">
        <row r="53">
          <cell r="I53">
            <v>558640.9</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E-1 F-1"/>
      <sheetName val="PA-E-1 F-2"/>
      <sheetName val="PA-E-2 F-1"/>
      <sheetName val="OSP(1)-E-2 F-2"/>
      <sheetName val="OSP(1)-E-2 F-2 (2)"/>
      <sheetName val="OBR-E-1"/>
      <sheetName val="OBR-E-2 F-1"/>
      <sheetName val="UNIFAMILIAR"/>
      <sheetName val="MULTIFAMILIAR"/>
    </sheetNames>
    <sheetDataSet>
      <sheetData sheetId="0"/>
      <sheetData sheetId="1"/>
      <sheetData sheetId="2"/>
      <sheetData sheetId="3"/>
      <sheetData sheetId="4"/>
      <sheetData sheetId="5">
        <row r="10">
          <cell r="F10" t="str">
            <v>A</v>
          </cell>
          <cell r="G10">
            <v>0.45</v>
          </cell>
        </row>
        <row r="11">
          <cell r="F11" t="str">
            <v>B</v>
          </cell>
          <cell r="G11">
            <v>0.65</v>
          </cell>
        </row>
        <row r="12">
          <cell r="F12" t="str">
            <v>C</v>
          </cell>
          <cell r="G12">
            <v>0.85</v>
          </cell>
        </row>
        <row r="13">
          <cell r="F13" t="str">
            <v>D</v>
          </cell>
          <cell r="G13">
            <v>1</v>
          </cell>
        </row>
        <row r="14">
          <cell r="F14" t="str">
            <v>E</v>
          </cell>
          <cell r="G14">
            <v>1.3</v>
          </cell>
        </row>
      </sheetData>
      <sheetData sheetId="6"/>
      <sheetData sheetId="7"/>
      <sheetData sheetId="8"/>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Tarifa MT"/>
      <sheetName val="FP"/>
      <sheetName val="IMPUESTOS"/>
      <sheetName val="AIU"/>
      <sheetName val="TOTAL OBRA"/>
      <sheetName val="FM (2)"/>
      <sheetName val="COSTEO FM"/>
      <sheetName val="IPC"/>
      <sheetName val="Ensayos Laboratorio"/>
    </sheetNames>
    <sheetDataSet>
      <sheetData sheetId="0">
        <row r="8">
          <cell r="D8">
            <v>1</v>
          </cell>
        </row>
      </sheetData>
      <sheetData sheetId="1"/>
      <sheetData sheetId="2"/>
      <sheetData sheetId="3"/>
      <sheetData sheetId="4"/>
      <sheetData sheetId="5"/>
      <sheetData sheetId="6"/>
      <sheetData sheetId="7"/>
      <sheetData sheetId="8"/>
      <sheetData sheetId="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calidad"/>
      <sheetName val="HOJA BASE"/>
      <sheetName val="2121"/>
      <sheetName val="\\Pc1\E\AMV-3005-2005\ADMON GRU"/>
      <sheetName val="Civil work"/>
      <sheetName val="LISTADO APU"/>
      <sheetName val="Base"/>
      <sheetName val="ITEMS"/>
      <sheetName val="PRESUPUESTO "/>
      <sheetName val="Cuadrillas"/>
      <sheetName val="Equ"/>
      <sheetName val="Trans"/>
      <sheetName val="Mat"/>
      <sheetName val="Salarios"/>
      <sheetName val="310 B  (2)"/>
      <sheetName val="1_Preliminares"/>
      <sheetName val="Insumos"/>
      <sheetName val="M.Obra"/>
      <sheetName val="General"/>
      <sheetName val="Hoja6"/>
      <sheetName val="Personalizar"/>
      <sheetName val="Index"/>
      <sheetName val="NPV Summary"/>
      <sheetName val="Equip Data"/>
      <sheetName val="Royalties"/>
      <sheetName val="Title"/>
      <sheetName val="Anal"/>
      <sheetName val="COSTOS OFICINA"/>
      <sheetName val="COSTOS CAMPAMENTO"/>
      <sheetName val="FACTORES"/>
      <sheetName val="Capitulos"/>
      <sheetName val="Maqui Equip"/>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uadro"/>
      <sheetName val="Mobra"/>
      <sheetName val="PERSONAL"/>
      <sheetName val="PPTO"/>
      <sheetName val="F. Prest"/>
      <sheetName val="glvc"/>
      <sheetName val="APU_PART2"/>
      <sheetName val="A__P__U_2"/>
      <sheetName val="Analisis_de_Precios_Unitarios_2"/>
      <sheetName val="Análisis_de_precios"/>
      <sheetName val="APU_PART3"/>
      <sheetName val="A__P__U_3"/>
      <sheetName val="Analisis_de_Precios_Unitarios_3"/>
      <sheetName val="Análisis_de_precios1"/>
      <sheetName val="Dep y Mun"/>
      <sheetName val="ESTADO_RED"/>
      <sheetName val="GENERALIDADES_"/>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OCIAL"/>
      <sheetName val="FORMATO TECNICO"/>
      <sheetName val="ACTIVIDADES INTERVENCION"/>
      <sheetName val="ANEXO POSEEDORES"/>
      <sheetName val="FORMATO SOCIAL (2)"/>
      <sheetName val="FORMATO TECNICO (2)"/>
    </sheetNames>
    <sheetDataSet>
      <sheetData sheetId="0"/>
      <sheetData sheetId="1"/>
      <sheetData sheetId="2" refreshError="1">
        <row r="26">
          <cell r="BR26">
            <v>0</v>
          </cell>
        </row>
        <row r="36">
          <cell r="AE36">
            <v>0</v>
          </cell>
        </row>
        <row r="82">
          <cell r="BR82">
            <v>0</v>
          </cell>
        </row>
        <row r="84">
          <cell r="AE84">
            <v>0</v>
          </cell>
        </row>
        <row r="119">
          <cell r="AE119">
            <v>0</v>
          </cell>
          <cell r="BR119">
            <v>0</v>
          </cell>
        </row>
        <row r="139">
          <cell r="AE139">
            <v>0</v>
          </cell>
        </row>
        <row r="143">
          <cell r="BR143">
            <v>0</v>
          </cell>
        </row>
      </sheetData>
      <sheetData sheetId="3"/>
      <sheetData sheetId="4"/>
      <sheetData sheetId="5"/>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TARIFA__EQUIPOS"/>
      <sheetName val="Herram_Colombser"/>
      <sheetName val="Eq__Of_"/>
      <sheetName val="Insumos_papelería"/>
      <sheetName val="CALCULO_SALARIO"/>
      <sheetName val="FLUJO_DE_CAJA"/>
      <sheetName val="Mecánicas_Estaciones"/>
      <sheetName val="Analisis_APU"/>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A__P__U_3"/>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ALIDAD"/>
      <sheetName val="TARIFAS EQUIPOS"/>
      <sheetName val="Propiedad"/>
      <sheetName val="Reparación"/>
      <sheetName val=""/>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ow r="43">
          <cell r="N43">
            <v>1945336.0169571696</v>
          </cell>
        </row>
      </sheetData>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row r="43">
          <cell r="N43">
            <v>1945336.0169571696</v>
          </cell>
        </row>
      </sheetData>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row r="43">
          <cell r="N43">
            <v>1945336.0169571696</v>
          </cell>
        </row>
      </sheetData>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row r="43">
          <cell r="N43">
            <v>1945336.0169571696</v>
          </cell>
        </row>
      </sheetData>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row r="43">
          <cell r="N43">
            <v>1945336.0169571696</v>
          </cell>
        </row>
      </sheetData>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row r="43">
          <cell r="N43">
            <v>1945336.0169571696</v>
          </cell>
        </row>
      </sheetData>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row r="3">
          <cell r="B3">
            <v>0</v>
          </cell>
        </row>
      </sheetData>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refreshError="1"/>
      <sheetData sheetId="3548" refreshError="1"/>
      <sheetData sheetId="3549" refreshError="1"/>
      <sheetData sheetId="3550" refreshError="1"/>
      <sheetData sheetId="3551" refreshError="1"/>
      <sheetData sheetId="3552" refreshError="1"/>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refreshError="1"/>
      <sheetData sheetId="4263" refreshError="1"/>
      <sheetData sheetId="4264" refreshError="1"/>
      <sheetData sheetId="4265" refreshError="1"/>
      <sheetData sheetId="426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ias"/>
      <sheetName val="COTAS VIA - POL"/>
      <sheetName val="RRRRRRRRRR"/>
      <sheetName val="Hoja2"/>
      <sheetName val="ESTADO RED"/>
      <sheetName val="CARRETERAS"/>
      <sheetName val="GENERALIDADES "/>
    </sheetNames>
    <sheetDataSet>
      <sheetData sheetId="0"/>
      <sheetData sheetId="1"/>
      <sheetData sheetId="2">
        <row r="2">
          <cell r="A2">
            <v>0</v>
          </cell>
          <cell r="B2">
            <v>0</v>
          </cell>
          <cell r="C2">
            <v>0</v>
          </cell>
          <cell r="D2">
            <v>0</v>
          </cell>
          <cell r="E2">
            <v>0</v>
          </cell>
        </row>
        <row r="3">
          <cell r="A3">
            <v>0.01</v>
          </cell>
          <cell r="B3">
            <v>0.29199999999999998</v>
          </cell>
          <cell r="C3">
            <v>9.1999999999999998E-2</v>
          </cell>
          <cell r="D3">
            <v>0.23899999999999999</v>
          </cell>
          <cell r="E3">
            <v>4.1000000000000002E-2</v>
          </cell>
        </row>
        <row r="4">
          <cell r="A4">
            <v>0.02</v>
          </cell>
          <cell r="B4">
            <v>0.36199999999999999</v>
          </cell>
          <cell r="C4">
            <v>0.124</v>
          </cell>
          <cell r="D4">
            <v>0.315</v>
          </cell>
          <cell r="E4">
            <v>6.7000000000000004E-2</v>
          </cell>
        </row>
        <row r="5">
          <cell r="A5">
            <v>0.03</v>
          </cell>
          <cell r="B5">
            <v>0.4</v>
          </cell>
          <cell r="C5">
            <v>0.14799999999999999</v>
          </cell>
          <cell r="D5">
            <v>0.37</v>
          </cell>
          <cell r="E5">
            <v>8.5999999999999993E-2</v>
          </cell>
        </row>
        <row r="6">
          <cell r="A6">
            <v>0.04</v>
          </cell>
          <cell r="B6">
            <v>0.42699999999999999</v>
          </cell>
          <cell r="C6">
            <v>0.16500000000000001</v>
          </cell>
          <cell r="D6">
            <v>0.41</v>
          </cell>
          <cell r="E6">
            <v>0.10199999999999999</v>
          </cell>
        </row>
        <row r="7">
          <cell r="A7">
            <v>0.05</v>
          </cell>
          <cell r="B7">
            <v>0.45300000000000001</v>
          </cell>
          <cell r="C7">
            <v>0.182</v>
          </cell>
          <cell r="D7">
            <v>0.44900000000000001</v>
          </cell>
          <cell r="E7">
            <v>0.11600000000000001</v>
          </cell>
        </row>
        <row r="8">
          <cell r="A8">
            <v>0.06</v>
          </cell>
          <cell r="B8">
            <v>0.47299999999999998</v>
          </cell>
          <cell r="C8">
            <v>0.19600000000000001</v>
          </cell>
          <cell r="D8">
            <v>0.48099999999999998</v>
          </cell>
          <cell r="E8">
            <v>0.128</v>
          </cell>
        </row>
        <row r="9">
          <cell r="A9">
            <v>7.0000000000000007E-2</v>
          </cell>
          <cell r="B9">
            <v>0.49199999999999999</v>
          </cell>
          <cell r="C9">
            <v>0.21</v>
          </cell>
          <cell r="D9">
            <v>0.51</v>
          </cell>
          <cell r="E9">
            <v>0.14000000000000001</v>
          </cell>
        </row>
        <row r="10">
          <cell r="A10">
            <v>0.08</v>
          </cell>
          <cell r="B10">
            <v>0.505</v>
          </cell>
          <cell r="C10">
            <v>0.22</v>
          </cell>
          <cell r="D10">
            <v>0.53</v>
          </cell>
          <cell r="E10">
            <v>0.151</v>
          </cell>
        </row>
        <row r="11">
          <cell r="A11">
            <v>0.09</v>
          </cell>
          <cell r="B11">
            <v>0.52</v>
          </cell>
          <cell r="C11">
            <v>0.23200000000000001</v>
          </cell>
          <cell r="D11">
            <v>0.55400000000000005</v>
          </cell>
          <cell r="E11">
            <v>0.161</v>
          </cell>
        </row>
        <row r="12">
          <cell r="A12">
            <v>0.1</v>
          </cell>
          <cell r="B12">
            <v>0.54</v>
          </cell>
          <cell r="C12">
            <v>0.248</v>
          </cell>
          <cell r="D12">
            <v>0.58599999999999997</v>
          </cell>
          <cell r="E12">
            <v>0.17</v>
          </cell>
        </row>
        <row r="13">
          <cell r="A13">
            <v>0.11</v>
          </cell>
          <cell r="B13">
            <v>0.55300000000000005</v>
          </cell>
          <cell r="C13">
            <v>0.25800000000000001</v>
          </cell>
          <cell r="D13">
            <v>0.60599999999999998</v>
          </cell>
          <cell r="E13">
            <v>0.17899999999999999</v>
          </cell>
        </row>
        <row r="14">
          <cell r="A14">
            <v>0.12</v>
          </cell>
          <cell r="B14">
            <v>0.56999999999999995</v>
          </cell>
          <cell r="C14">
            <v>0.27</v>
          </cell>
          <cell r="D14">
            <v>0.63</v>
          </cell>
          <cell r="E14">
            <v>0.188</v>
          </cell>
        </row>
        <row r="15">
          <cell r="A15">
            <v>0.13</v>
          </cell>
          <cell r="B15">
            <v>0.57999999999999996</v>
          </cell>
          <cell r="C15">
            <v>0.28000000000000003</v>
          </cell>
          <cell r="D15">
            <v>0.65</v>
          </cell>
          <cell r="E15">
            <v>0.19700000000000001</v>
          </cell>
        </row>
        <row r="16">
          <cell r="A16">
            <v>0.14000000000000001</v>
          </cell>
          <cell r="B16">
            <v>0.59</v>
          </cell>
          <cell r="C16">
            <v>0.28899999999999998</v>
          </cell>
          <cell r="D16">
            <v>0.66800000000000004</v>
          </cell>
          <cell r="E16">
            <v>0.20499999999999999</v>
          </cell>
        </row>
        <row r="17">
          <cell r="A17">
            <v>0.15</v>
          </cell>
          <cell r="B17">
            <v>0.6</v>
          </cell>
          <cell r="C17">
            <v>0.29799999999999999</v>
          </cell>
          <cell r="D17">
            <v>0.68600000000000005</v>
          </cell>
          <cell r="E17">
            <v>0.21299999999999999</v>
          </cell>
        </row>
        <row r="18">
          <cell r="A18">
            <v>0.16</v>
          </cell>
          <cell r="B18">
            <v>0.61299999999999999</v>
          </cell>
          <cell r="C18">
            <v>0.308</v>
          </cell>
          <cell r="D18">
            <v>0.70399999999999996</v>
          </cell>
          <cell r="E18">
            <v>0.221</v>
          </cell>
        </row>
        <row r="19">
          <cell r="A19">
            <v>0.17</v>
          </cell>
          <cell r="B19">
            <v>0.624</v>
          </cell>
          <cell r="C19">
            <v>0.315</v>
          </cell>
          <cell r="D19">
            <v>0.71599999999999997</v>
          </cell>
          <cell r="E19">
            <v>0.22900000000000001</v>
          </cell>
        </row>
        <row r="20">
          <cell r="A20">
            <v>0.18</v>
          </cell>
          <cell r="B20">
            <v>0.63400000000000001</v>
          </cell>
          <cell r="C20">
            <v>0.32300000000000001</v>
          </cell>
          <cell r="D20">
            <v>0.72899999999999998</v>
          </cell>
          <cell r="E20">
            <v>0.23599999999999999</v>
          </cell>
        </row>
        <row r="21">
          <cell r="A21">
            <v>0.19</v>
          </cell>
          <cell r="B21">
            <v>0.64500000000000002</v>
          </cell>
          <cell r="C21">
            <v>0.33400000000000002</v>
          </cell>
          <cell r="D21">
            <v>0.748</v>
          </cell>
          <cell r="E21">
            <v>0.24399999999999999</v>
          </cell>
        </row>
        <row r="22">
          <cell r="A22">
            <v>0.2</v>
          </cell>
          <cell r="B22">
            <v>0.65600000000000003</v>
          </cell>
          <cell r="C22">
            <v>0.34599999999999997</v>
          </cell>
          <cell r="D22">
            <v>0.76800000000000002</v>
          </cell>
          <cell r="E22">
            <v>0.251</v>
          </cell>
        </row>
        <row r="23">
          <cell r="A23">
            <v>0.21</v>
          </cell>
          <cell r="B23">
            <v>0.66400000000000003</v>
          </cell>
          <cell r="C23">
            <v>0.35299999999999998</v>
          </cell>
          <cell r="D23">
            <v>0.78</v>
          </cell>
          <cell r="E23">
            <v>0.25800000000000001</v>
          </cell>
        </row>
        <row r="24">
          <cell r="A24">
            <v>0.22</v>
          </cell>
          <cell r="B24">
            <v>0.67200000000000004</v>
          </cell>
          <cell r="C24">
            <v>0.36199999999999999</v>
          </cell>
          <cell r="D24">
            <v>0.79500000000000004</v>
          </cell>
          <cell r="E24">
            <v>0.26600000000000001</v>
          </cell>
        </row>
        <row r="25">
          <cell r="A25">
            <v>0.23</v>
          </cell>
          <cell r="B25">
            <v>0.68</v>
          </cell>
          <cell r="C25">
            <v>0.37</v>
          </cell>
          <cell r="D25">
            <v>0.80900000000000005</v>
          </cell>
          <cell r="E25">
            <v>0.27300000000000002</v>
          </cell>
        </row>
        <row r="26">
          <cell r="A26">
            <v>0.24</v>
          </cell>
          <cell r="B26">
            <v>0.68700000000000006</v>
          </cell>
          <cell r="C26">
            <v>0.379</v>
          </cell>
          <cell r="D26">
            <v>0.82399999999999995</v>
          </cell>
          <cell r="E26">
            <v>0.28000000000000003</v>
          </cell>
        </row>
        <row r="27">
          <cell r="A27">
            <v>0.25</v>
          </cell>
          <cell r="B27">
            <v>0.69499999999999995</v>
          </cell>
          <cell r="C27">
            <v>0.38600000000000001</v>
          </cell>
          <cell r="D27">
            <v>0.83599999999999997</v>
          </cell>
          <cell r="E27">
            <v>0.28699999999999998</v>
          </cell>
        </row>
        <row r="28">
          <cell r="A28">
            <v>0.26</v>
          </cell>
          <cell r="B28">
            <v>0.7</v>
          </cell>
          <cell r="C28">
            <v>0.39300000000000002</v>
          </cell>
          <cell r="D28">
            <v>0.84799999999999998</v>
          </cell>
          <cell r="E28">
            <v>0.29399999999999998</v>
          </cell>
        </row>
        <row r="29">
          <cell r="A29">
            <v>0.27</v>
          </cell>
          <cell r="B29">
            <v>0.70599999999999996</v>
          </cell>
          <cell r="C29">
            <v>0.4</v>
          </cell>
          <cell r="D29">
            <v>0.86</v>
          </cell>
          <cell r="E29">
            <v>0.3</v>
          </cell>
        </row>
        <row r="30">
          <cell r="A30">
            <v>0.28000000000000003</v>
          </cell>
          <cell r="B30">
            <v>0.71299999999999997</v>
          </cell>
          <cell r="C30">
            <v>0.40899999999999997</v>
          </cell>
          <cell r="D30">
            <v>0.874</v>
          </cell>
          <cell r="E30">
            <v>0.307</v>
          </cell>
        </row>
        <row r="31">
          <cell r="A31">
            <v>0.28999999999999998</v>
          </cell>
          <cell r="B31">
            <v>0.72</v>
          </cell>
          <cell r="C31">
            <v>0.41699999999999998</v>
          </cell>
          <cell r="D31">
            <v>0.88600000000000001</v>
          </cell>
          <cell r="E31">
            <v>0.314</v>
          </cell>
        </row>
        <row r="32">
          <cell r="A32">
            <v>0.3</v>
          </cell>
          <cell r="B32">
            <v>0.72899999999999998</v>
          </cell>
          <cell r="C32">
            <v>0.42399999999999999</v>
          </cell>
          <cell r="D32">
            <v>0.89600000000000002</v>
          </cell>
          <cell r="E32">
            <v>0.32100000000000001</v>
          </cell>
        </row>
        <row r="33">
          <cell r="A33">
            <v>0.31</v>
          </cell>
          <cell r="B33">
            <v>0.73199999999999998</v>
          </cell>
          <cell r="C33">
            <v>0.43099999999999999</v>
          </cell>
          <cell r="D33">
            <v>0.90700000000000003</v>
          </cell>
          <cell r="E33">
            <v>0.32800000000000001</v>
          </cell>
        </row>
        <row r="34">
          <cell r="A34">
            <v>0.32</v>
          </cell>
          <cell r="B34">
            <v>0.74</v>
          </cell>
          <cell r="C34">
            <v>0.439</v>
          </cell>
          <cell r="D34">
            <v>0.91900000000000004</v>
          </cell>
          <cell r="E34">
            <v>0.33400000000000002</v>
          </cell>
        </row>
        <row r="35">
          <cell r="A35">
            <v>0.33</v>
          </cell>
          <cell r="B35">
            <v>0.75</v>
          </cell>
          <cell r="C35">
            <v>0.44700000000000001</v>
          </cell>
          <cell r="D35">
            <v>0.93100000000000005</v>
          </cell>
          <cell r="E35">
            <v>0.34100000000000003</v>
          </cell>
        </row>
        <row r="36">
          <cell r="A36">
            <v>0.34</v>
          </cell>
          <cell r="B36">
            <v>0.755</v>
          </cell>
          <cell r="C36">
            <v>0.45200000000000001</v>
          </cell>
          <cell r="D36">
            <v>0.93799999999999994</v>
          </cell>
          <cell r="E36">
            <v>0.34799999999999998</v>
          </cell>
        </row>
        <row r="37">
          <cell r="A37">
            <v>0.35</v>
          </cell>
          <cell r="B37">
            <v>0.76</v>
          </cell>
          <cell r="C37">
            <v>0.46</v>
          </cell>
          <cell r="D37">
            <v>0.95</v>
          </cell>
          <cell r="E37">
            <v>0.35399999999999998</v>
          </cell>
        </row>
        <row r="38">
          <cell r="A38">
            <v>0.36</v>
          </cell>
          <cell r="B38">
            <v>0.76800000000000002</v>
          </cell>
          <cell r="C38">
            <v>0.46800000000000003</v>
          </cell>
          <cell r="D38">
            <v>0.96199999999999997</v>
          </cell>
          <cell r="E38">
            <v>0.36099999999999999</v>
          </cell>
        </row>
        <row r="39">
          <cell r="A39">
            <v>0.37</v>
          </cell>
          <cell r="B39">
            <v>0.77600000000000002</v>
          </cell>
          <cell r="C39">
            <v>0.47599999999999998</v>
          </cell>
          <cell r="D39">
            <v>0.97399999999999998</v>
          </cell>
          <cell r="E39">
            <v>0.36799999999999999</v>
          </cell>
        </row>
        <row r="40">
          <cell r="A40">
            <v>0.38</v>
          </cell>
          <cell r="B40">
            <v>0.78100000000000003</v>
          </cell>
          <cell r="C40">
            <v>0.48199999999999998</v>
          </cell>
          <cell r="D40">
            <v>0.98299999999999998</v>
          </cell>
          <cell r="E40">
            <v>0.374</v>
          </cell>
        </row>
        <row r="41">
          <cell r="A41">
            <v>0.39</v>
          </cell>
          <cell r="B41">
            <v>0.79700000000000004</v>
          </cell>
          <cell r="C41">
            <v>0.48799999999999999</v>
          </cell>
          <cell r="D41">
            <v>0.99199999999999999</v>
          </cell>
          <cell r="E41">
            <v>0.38100000000000001</v>
          </cell>
        </row>
        <row r="42">
          <cell r="A42">
            <v>0.4</v>
          </cell>
          <cell r="B42">
            <v>0.79600000000000004</v>
          </cell>
          <cell r="C42">
            <v>0.498</v>
          </cell>
          <cell r="D42">
            <v>1.0069999999999999</v>
          </cell>
          <cell r="E42">
            <v>0.38800000000000001</v>
          </cell>
        </row>
        <row r="43">
          <cell r="A43">
            <v>0.41</v>
          </cell>
          <cell r="B43">
            <v>0.80200000000000005</v>
          </cell>
          <cell r="C43">
            <v>0.504</v>
          </cell>
          <cell r="D43">
            <v>1.014</v>
          </cell>
          <cell r="E43">
            <v>0.39500000000000002</v>
          </cell>
        </row>
        <row r="44">
          <cell r="A44">
            <v>0.42</v>
          </cell>
          <cell r="B44">
            <v>0.80600000000000005</v>
          </cell>
          <cell r="C44">
            <v>0.51</v>
          </cell>
          <cell r="D44">
            <v>1.0209999999999999</v>
          </cell>
          <cell r="E44">
            <v>0.40200000000000002</v>
          </cell>
        </row>
        <row r="45">
          <cell r="A45">
            <v>0.43</v>
          </cell>
          <cell r="B45">
            <v>0.81</v>
          </cell>
          <cell r="C45">
            <v>0.51600000000000001</v>
          </cell>
          <cell r="D45">
            <v>1.028</v>
          </cell>
          <cell r="E45">
            <v>0.40799999999999997</v>
          </cell>
        </row>
        <row r="46">
          <cell r="A46">
            <v>0.44</v>
          </cell>
          <cell r="B46">
            <v>0.81599999999999995</v>
          </cell>
          <cell r="C46">
            <v>0.52300000000000002</v>
          </cell>
          <cell r="D46">
            <v>1.0349999999999999</v>
          </cell>
          <cell r="E46">
            <v>0.41499999999999998</v>
          </cell>
        </row>
        <row r="47">
          <cell r="A47">
            <v>0.45</v>
          </cell>
          <cell r="B47">
            <v>0.82199999999999995</v>
          </cell>
          <cell r="C47">
            <v>0.53</v>
          </cell>
          <cell r="D47">
            <v>1.0429999999999999</v>
          </cell>
          <cell r="E47">
            <v>0.42199999999999999</v>
          </cell>
        </row>
        <row r="48">
          <cell r="A48">
            <v>0.46</v>
          </cell>
          <cell r="B48">
            <v>0.83</v>
          </cell>
          <cell r="C48">
            <v>0.53600000000000003</v>
          </cell>
          <cell r="D48">
            <v>1.05</v>
          </cell>
          <cell r="E48">
            <v>0.42899999999999999</v>
          </cell>
        </row>
        <row r="49">
          <cell r="A49">
            <v>0.47</v>
          </cell>
          <cell r="B49">
            <v>0.83399999999999996</v>
          </cell>
          <cell r="C49">
            <v>0.54200000000000004</v>
          </cell>
          <cell r="D49">
            <v>1.056</v>
          </cell>
          <cell r="E49">
            <v>0.436</v>
          </cell>
        </row>
        <row r="50">
          <cell r="A50">
            <v>0.48</v>
          </cell>
          <cell r="B50">
            <v>0.84</v>
          </cell>
          <cell r="C50">
            <v>0.55000000000000004</v>
          </cell>
          <cell r="D50">
            <v>1.0649999999999999</v>
          </cell>
          <cell r="E50">
            <v>0.443</v>
          </cell>
        </row>
        <row r="51">
          <cell r="A51">
            <v>0.49</v>
          </cell>
          <cell r="B51">
            <v>0.84499999999999997</v>
          </cell>
          <cell r="C51">
            <v>0.55700000000000005</v>
          </cell>
          <cell r="D51">
            <v>1.073</v>
          </cell>
          <cell r="E51">
            <v>0.45</v>
          </cell>
        </row>
        <row r="52">
          <cell r="A52">
            <v>0.5</v>
          </cell>
          <cell r="B52">
            <v>0.85</v>
          </cell>
          <cell r="C52">
            <v>0.56299999999999994</v>
          </cell>
          <cell r="D52">
            <v>1.079</v>
          </cell>
          <cell r="E52">
            <v>0.45800000000000002</v>
          </cell>
        </row>
        <row r="53">
          <cell r="A53">
            <v>0.51</v>
          </cell>
          <cell r="B53">
            <v>0.85499999999999998</v>
          </cell>
          <cell r="C53">
            <v>0.56999999999999995</v>
          </cell>
          <cell r="D53">
            <v>1.087</v>
          </cell>
          <cell r="E53">
            <v>0.46500000000000002</v>
          </cell>
        </row>
        <row r="54">
          <cell r="A54">
            <v>0.52</v>
          </cell>
          <cell r="B54">
            <v>0.86</v>
          </cell>
          <cell r="C54">
            <v>0.57599999999999996</v>
          </cell>
          <cell r="D54">
            <v>1.0940000000000001</v>
          </cell>
          <cell r="E54">
            <v>0.47199999999999998</v>
          </cell>
        </row>
        <row r="55">
          <cell r="A55">
            <v>0.53</v>
          </cell>
          <cell r="B55">
            <v>0.86499999999999999</v>
          </cell>
          <cell r="C55">
            <v>0.58199999999999996</v>
          </cell>
          <cell r="D55">
            <v>1.1000000000000001</v>
          </cell>
          <cell r="E55">
            <v>0.47899999999999998</v>
          </cell>
        </row>
        <row r="56">
          <cell r="A56">
            <v>0.54</v>
          </cell>
          <cell r="B56">
            <v>0.7</v>
          </cell>
          <cell r="C56">
            <v>0.58799999999999997</v>
          </cell>
          <cell r="D56">
            <v>1.107</v>
          </cell>
          <cell r="E56">
            <v>0.48699999999999999</v>
          </cell>
        </row>
        <row r="57">
          <cell r="A57">
            <v>0.55000000000000004</v>
          </cell>
          <cell r="B57">
            <v>0.875</v>
          </cell>
          <cell r="C57">
            <v>0.59399999999999997</v>
          </cell>
          <cell r="D57">
            <v>1.113</v>
          </cell>
          <cell r="E57">
            <v>0.49399999999999999</v>
          </cell>
        </row>
        <row r="58">
          <cell r="A58">
            <v>0.56000000000000005</v>
          </cell>
          <cell r="B58">
            <v>0.88</v>
          </cell>
          <cell r="C58">
            <v>0.60099999999999998</v>
          </cell>
          <cell r="D58">
            <v>1.121</v>
          </cell>
          <cell r="E58">
            <v>0.502</v>
          </cell>
        </row>
        <row r="59">
          <cell r="A59">
            <v>0.56999999999999995</v>
          </cell>
          <cell r="B59">
            <v>0.88500000000000001</v>
          </cell>
          <cell r="C59">
            <v>0.60799999999999998</v>
          </cell>
          <cell r="D59">
            <v>1.125</v>
          </cell>
          <cell r="E59">
            <v>0.51</v>
          </cell>
        </row>
        <row r="60">
          <cell r="A60">
            <v>0.57999999999999996</v>
          </cell>
          <cell r="B60">
            <v>0.89</v>
          </cell>
          <cell r="C60">
            <v>0.61499999999999999</v>
          </cell>
          <cell r="D60">
            <v>1.129</v>
          </cell>
          <cell r="E60">
            <v>0.51800000000000002</v>
          </cell>
        </row>
        <row r="61">
          <cell r="A61">
            <v>0.59</v>
          </cell>
          <cell r="B61">
            <v>0.89500000000000002</v>
          </cell>
          <cell r="C61">
            <v>0.62</v>
          </cell>
          <cell r="D61">
            <v>1.1319999999999999</v>
          </cell>
          <cell r="E61">
            <v>0.52600000000000002</v>
          </cell>
        </row>
        <row r="62">
          <cell r="A62">
            <v>0.6</v>
          </cell>
          <cell r="B62">
            <v>0.9</v>
          </cell>
          <cell r="C62">
            <v>0.626</v>
          </cell>
          <cell r="D62">
            <v>1.1359999999999999</v>
          </cell>
          <cell r="E62">
            <v>0.53400000000000003</v>
          </cell>
        </row>
        <row r="63">
          <cell r="A63">
            <v>0.61</v>
          </cell>
          <cell r="B63">
            <v>0.90300000000000002</v>
          </cell>
          <cell r="C63">
            <v>0.63200000000000001</v>
          </cell>
          <cell r="D63">
            <v>1.139</v>
          </cell>
          <cell r="E63">
            <v>0.54200000000000004</v>
          </cell>
        </row>
        <row r="64">
          <cell r="A64">
            <v>0.62</v>
          </cell>
          <cell r="B64">
            <v>0.90800000000000003</v>
          </cell>
          <cell r="C64">
            <v>0.63900000000000001</v>
          </cell>
          <cell r="D64">
            <v>1.143</v>
          </cell>
          <cell r="E64">
            <v>0.55000000000000004</v>
          </cell>
        </row>
        <row r="65">
          <cell r="A65">
            <v>0.63</v>
          </cell>
          <cell r="B65">
            <v>0.91300000000000003</v>
          </cell>
          <cell r="C65">
            <v>0.64500000000000002</v>
          </cell>
          <cell r="D65">
            <v>1.147</v>
          </cell>
          <cell r="E65">
            <v>0.55900000000000005</v>
          </cell>
        </row>
        <row r="66">
          <cell r="A66">
            <v>0.64</v>
          </cell>
          <cell r="B66">
            <v>0.91800000000000004</v>
          </cell>
          <cell r="C66">
            <v>0.65100000000000002</v>
          </cell>
          <cell r="D66">
            <v>1.151</v>
          </cell>
          <cell r="E66">
            <v>0.56799999999999995</v>
          </cell>
        </row>
        <row r="67">
          <cell r="A67">
            <v>0.65</v>
          </cell>
          <cell r="B67">
            <v>0.92200000000000004</v>
          </cell>
          <cell r="C67">
            <v>0.65800000000000003</v>
          </cell>
          <cell r="D67">
            <v>1.155</v>
          </cell>
          <cell r="E67">
            <v>0.57599999999999996</v>
          </cell>
        </row>
        <row r="68">
          <cell r="A68">
            <v>0.66</v>
          </cell>
          <cell r="B68">
            <v>0.92700000000000005</v>
          </cell>
          <cell r="C68">
            <v>0.66600000000000004</v>
          </cell>
          <cell r="D68">
            <v>1.1599999999999999</v>
          </cell>
          <cell r="E68">
            <v>0.58499999999999996</v>
          </cell>
        </row>
        <row r="69">
          <cell r="A69">
            <v>0.67</v>
          </cell>
          <cell r="B69">
            <v>0.93100000000000005</v>
          </cell>
          <cell r="C69">
            <v>0.67200000000000004</v>
          </cell>
          <cell r="D69">
            <v>1.163</v>
          </cell>
          <cell r="E69">
            <v>0.59499999999999997</v>
          </cell>
        </row>
        <row r="70">
          <cell r="A70">
            <v>0.68</v>
          </cell>
          <cell r="B70">
            <v>0.93600000000000005</v>
          </cell>
          <cell r="C70">
            <v>0.67800000000000005</v>
          </cell>
          <cell r="D70">
            <v>1.167</v>
          </cell>
          <cell r="E70">
            <v>0.60399999999999998</v>
          </cell>
        </row>
        <row r="71">
          <cell r="A71">
            <v>0.69</v>
          </cell>
          <cell r="B71">
            <v>0.94099999999999995</v>
          </cell>
          <cell r="C71">
            <v>0.68600000000000005</v>
          </cell>
          <cell r="D71">
            <v>1.1719999999999999</v>
          </cell>
          <cell r="E71">
            <v>0.61399999999999999</v>
          </cell>
        </row>
        <row r="72">
          <cell r="A72">
            <v>0.7</v>
          </cell>
          <cell r="B72">
            <v>0.94499999999999995</v>
          </cell>
          <cell r="C72">
            <v>0.69199999999999995</v>
          </cell>
          <cell r="D72">
            <v>1.175</v>
          </cell>
          <cell r="E72">
            <v>0.623</v>
          </cell>
        </row>
        <row r="73">
          <cell r="A73">
            <v>0.71</v>
          </cell>
          <cell r="B73">
            <v>0.95099999999999996</v>
          </cell>
          <cell r="C73">
            <v>0.69899999999999995</v>
          </cell>
          <cell r="D73">
            <v>1.179</v>
          </cell>
          <cell r="E73">
            <v>0.63300000000000001</v>
          </cell>
        </row>
        <row r="74">
          <cell r="A74">
            <v>0.72</v>
          </cell>
          <cell r="B74">
            <v>0.95499999999999996</v>
          </cell>
          <cell r="C74">
            <v>0.70499999999999996</v>
          </cell>
          <cell r="D74">
            <v>1.1819999999999999</v>
          </cell>
          <cell r="E74">
            <v>0.64400000000000002</v>
          </cell>
        </row>
        <row r="75">
          <cell r="A75">
            <v>0.73</v>
          </cell>
          <cell r="B75">
            <v>0.95799999999999996</v>
          </cell>
          <cell r="C75">
            <v>0.71</v>
          </cell>
          <cell r="D75">
            <v>1.1839999999999999</v>
          </cell>
          <cell r="E75">
            <v>0.65400000000000003</v>
          </cell>
        </row>
        <row r="76">
          <cell r="A76">
            <v>0.74</v>
          </cell>
          <cell r="B76">
            <v>0.96099999999999997</v>
          </cell>
          <cell r="C76">
            <v>0.71899999999999997</v>
          </cell>
          <cell r="D76">
            <v>1.1879999999999999</v>
          </cell>
          <cell r="E76">
            <v>0.66500000000000004</v>
          </cell>
        </row>
        <row r="77">
          <cell r="A77">
            <v>0.75</v>
          </cell>
          <cell r="B77">
            <v>0.96499999999999997</v>
          </cell>
          <cell r="C77">
            <v>0.72399999999999998</v>
          </cell>
          <cell r="D77">
            <v>1.19</v>
          </cell>
          <cell r="E77">
            <v>0.67700000000000005</v>
          </cell>
        </row>
        <row r="78">
          <cell r="A78">
            <v>0.76</v>
          </cell>
          <cell r="B78">
            <v>0.96899999999999997</v>
          </cell>
          <cell r="C78">
            <v>0.73199999999999998</v>
          </cell>
          <cell r="D78">
            <v>1.1930000000000001</v>
          </cell>
          <cell r="E78">
            <v>0.68799999999999994</v>
          </cell>
        </row>
        <row r="79">
          <cell r="A79">
            <v>0.77</v>
          </cell>
          <cell r="B79">
            <v>0.97199999999999998</v>
          </cell>
          <cell r="C79">
            <v>0.73799999999999999</v>
          </cell>
          <cell r="D79">
            <v>1.1950000000000001</v>
          </cell>
          <cell r="E79">
            <v>0.7</v>
          </cell>
        </row>
        <row r="80">
          <cell r="A80">
            <v>0.78</v>
          </cell>
          <cell r="B80">
            <v>0.97499999999999998</v>
          </cell>
          <cell r="C80">
            <v>0.74299999999999999</v>
          </cell>
          <cell r="D80">
            <v>1.1970000000000001</v>
          </cell>
          <cell r="E80">
            <v>0.71299999999999997</v>
          </cell>
        </row>
        <row r="81">
          <cell r="A81">
            <v>0.79</v>
          </cell>
          <cell r="B81">
            <v>0.98</v>
          </cell>
          <cell r="C81">
            <v>0.75</v>
          </cell>
          <cell r="D81">
            <v>1.2</v>
          </cell>
          <cell r="E81">
            <v>0.72499999999999998</v>
          </cell>
        </row>
        <row r="82">
          <cell r="A82">
            <v>0.8</v>
          </cell>
          <cell r="B82">
            <v>0.98399999999999999</v>
          </cell>
          <cell r="C82">
            <v>0.75600000000000001</v>
          </cell>
          <cell r="D82">
            <v>1.202</v>
          </cell>
          <cell r="E82">
            <v>0.73899999999999999</v>
          </cell>
        </row>
        <row r="83">
          <cell r="A83">
            <v>0.81</v>
          </cell>
          <cell r="B83">
            <v>0.98699999999999999</v>
          </cell>
          <cell r="C83">
            <v>0.76300000000000001</v>
          </cell>
          <cell r="D83">
            <v>1.2050000000000001</v>
          </cell>
          <cell r="E83">
            <v>0.753</v>
          </cell>
        </row>
        <row r="84">
          <cell r="A84">
            <v>0.82</v>
          </cell>
          <cell r="B84">
            <v>0.99</v>
          </cell>
          <cell r="C84">
            <v>0.77</v>
          </cell>
          <cell r="D84">
            <v>1.208</v>
          </cell>
          <cell r="E84">
            <v>0.76700000000000002</v>
          </cell>
        </row>
        <row r="85">
          <cell r="A85">
            <v>0.83</v>
          </cell>
          <cell r="B85">
            <v>0.99299999999999999</v>
          </cell>
          <cell r="C85">
            <v>0.77800000000000002</v>
          </cell>
          <cell r="D85">
            <v>1.2110000000000001</v>
          </cell>
          <cell r="E85">
            <v>0.78300000000000003</v>
          </cell>
        </row>
        <row r="86">
          <cell r="A86">
            <v>0.84</v>
          </cell>
          <cell r="B86">
            <v>0.997</v>
          </cell>
          <cell r="C86">
            <v>0.78500000000000003</v>
          </cell>
          <cell r="D86">
            <v>1.214</v>
          </cell>
          <cell r="E86">
            <v>0.79800000000000004</v>
          </cell>
        </row>
        <row r="87">
          <cell r="A87">
            <v>0.85</v>
          </cell>
          <cell r="B87">
            <v>1.0009999999999999</v>
          </cell>
          <cell r="C87">
            <v>0.79100000000000004</v>
          </cell>
          <cell r="D87">
            <v>1.216</v>
          </cell>
          <cell r="E87">
            <v>0.81499999999999995</v>
          </cell>
        </row>
        <row r="88">
          <cell r="A88">
            <v>0.86</v>
          </cell>
          <cell r="B88">
            <v>1.0049999999999999</v>
          </cell>
          <cell r="C88">
            <v>0.79800000000000004</v>
          </cell>
          <cell r="D88">
            <v>1.2190000000000001</v>
          </cell>
          <cell r="E88">
            <v>0.83299999999999996</v>
          </cell>
        </row>
        <row r="89">
          <cell r="A89">
            <v>0.87</v>
          </cell>
          <cell r="B89">
            <v>1.0069999999999999</v>
          </cell>
          <cell r="C89">
            <v>0.80400000000000005</v>
          </cell>
          <cell r="D89">
            <v>1.2190000000000001</v>
          </cell>
          <cell r="E89">
            <v>0.85199999999999998</v>
          </cell>
        </row>
        <row r="90">
          <cell r="A90">
            <v>0.88</v>
          </cell>
          <cell r="B90">
            <v>1.0109999999999999</v>
          </cell>
          <cell r="C90">
            <v>0.81299999999999994</v>
          </cell>
          <cell r="D90">
            <v>1.2150000000000001</v>
          </cell>
          <cell r="E90">
            <v>0.871</v>
          </cell>
        </row>
        <row r="91">
          <cell r="A91">
            <v>0.89</v>
          </cell>
          <cell r="B91">
            <v>1.0149999999999999</v>
          </cell>
          <cell r="C91">
            <v>0.82</v>
          </cell>
          <cell r="D91">
            <v>1.214</v>
          </cell>
          <cell r="E91">
            <v>0.89200000000000002</v>
          </cell>
        </row>
        <row r="92">
          <cell r="A92">
            <v>0.9</v>
          </cell>
          <cell r="B92">
            <v>1.018</v>
          </cell>
          <cell r="C92">
            <v>0.82599999999999996</v>
          </cell>
          <cell r="D92">
            <v>1.212</v>
          </cell>
          <cell r="E92">
            <v>0.91500000000000004</v>
          </cell>
        </row>
        <row r="93">
          <cell r="A93">
            <v>0.91</v>
          </cell>
          <cell r="B93">
            <v>1.0209999999999999</v>
          </cell>
          <cell r="C93">
            <v>0.83499999999999996</v>
          </cell>
          <cell r="D93">
            <v>1.21</v>
          </cell>
          <cell r="E93">
            <v>0.94</v>
          </cell>
        </row>
        <row r="94">
          <cell r="A94">
            <v>0.92</v>
          </cell>
          <cell r="B94">
            <v>1.024</v>
          </cell>
          <cell r="C94">
            <v>0.84299999999999997</v>
          </cell>
          <cell r="D94">
            <v>1.2070000000000001</v>
          </cell>
          <cell r="E94">
            <v>0.96599999999999997</v>
          </cell>
        </row>
        <row r="95">
          <cell r="A95">
            <v>0.93</v>
          </cell>
          <cell r="B95">
            <v>1.0269999999999999</v>
          </cell>
          <cell r="C95">
            <v>0.85199999999999998</v>
          </cell>
          <cell r="D95">
            <v>1.204</v>
          </cell>
          <cell r="E95">
            <v>0.995</v>
          </cell>
        </row>
        <row r="96">
          <cell r="A96">
            <v>0.94</v>
          </cell>
          <cell r="B96">
            <v>1.03</v>
          </cell>
          <cell r="C96">
            <v>0.86</v>
          </cell>
          <cell r="D96">
            <v>1.202</v>
          </cell>
          <cell r="E96">
            <v>1.0269999999999999</v>
          </cell>
        </row>
        <row r="97">
          <cell r="A97">
            <v>0.95</v>
          </cell>
          <cell r="B97">
            <v>1.0329999999999999</v>
          </cell>
          <cell r="C97">
            <v>0.86799999999999999</v>
          </cell>
          <cell r="D97">
            <v>1.2</v>
          </cell>
          <cell r="E97">
            <v>1.0629999999999999</v>
          </cell>
        </row>
        <row r="98">
          <cell r="A98">
            <v>0.96</v>
          </cell>
          <cell r="B98">
            <v>1.036</v>
          </cell>
          <cell r="C98">
            <v>0.876</v>
          </cell>
          <cell r="D98">
            <v>1.1970000000000001</v>
          </cell>
          <cell r="E98">
            <v>1.103</v>
          </cell>
        </row>
        <row r="99">
          <cell r="A99">
            <v>0.97</v>
          </cell>
          <cell r="B99">
            <v>1.038</v>
          </cell>
          <cell r="C99">
            <v>0.88400000000000001</v>
          </cell>
          <cell r="D99">
            <v>1.1950000000000001</v>
          </cell>
          <cell r="E99">
            <v>1.149</v>
          </cell>
        </row>
        <row r="100">
          <cell r="A100">
            <v>0.98</v>
          </cell>
          <cell r="B100">
            <v>1.0389999999999999</v>
          </cell>
          <cell r="C100">
            <v>0.89200000000000002</v>
          </cell>
          <cell r="D100">
            <v>1.1919999999999999</v>
          </cell>
          <cell r="E100">
            <v>1.202</v>
          </cell>
        </row>
        <row r="101">
          <cell r="A101">
            <v>0.99</v>
          </cell>
          <cell r="B101">
            <v>1.04</v>
          </cell>
          <cell r="C101">
            <v>0.9</v>
          </cell>
          <cell r="D101">
            <v>1.19</v>
          </cell>
          <cell r="E101">
            <v>1.2649999999999999</v>
          </cell>
        </row>
        <row r="102">
          <cell r="A102">
            <v>1</v>
          </cell>
          <cell r="B102">
            <v>1.0409999999999999</v>
          </cell>
          <cell r="C102">
            <v>0.91400000000000003</v>
          </cell>
          <cell r="D102">
            <v>1.1719999999999999</v>
          </cell>
          <cell r="E102">
            <v>1.3440000000000001</v>
          </cell>
        </row>
        <row r="103">
          <cell r="A103">
            <v>1.01</v>
          </cell>
          <cell r="B103">
            <v>1.042</v>
          </cell>
          <cell r="C103">
            <v>0.92</v>
          </cell>
          <cell r="D103">
            <v>1.1639999999999999</v>
          </cell>
          <cell r="E103">
            <v>1.4450000000000001</v>
          </cell>
        </row>
        <row r="104">
          <cell r="A104">
            <v>1.02</v>
          </cell>
          <cell r="B104">
            <v>1.042</v>
          </cell>
          <cell r="C104">
            <v>0.93100000000000005</v>
          </cell>
          <cell r="D104">
            <v>1.1499999999999999</v>
          </cell>
          <cell r="E104">
            <v>1.5840000000000001</v>
          </cell>
        </row>
      </sheetData>
      <sheetData sheetId="3"/>
      <sheetData sheetId="4" refreshError="1"/>
      <sheetData sheetId="5" refreshError="1"/>
      <sheetData sheetId="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 val="GP-469 - Ppto Teatro Jerico V16"/>
      <sheetName val="PRESUPUESTO"/>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 sheetId="17" refreshError="1"/>
      <sheetData sheetId="1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Ppto completo"/>
      <sheetName val="apu"/>
      <sheetName val="Auxiliares"/>
      <sheetName val="CO Teatro"/>
      <sheetName val="Insumos"/>
      <sheetName val="calidad"/>
      <sheetName val="Hoja1"/>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9_45"/>
      <sheetName val="9_44"/>
      <sheetName val="9_42"/>
      <sheetName val="9_43"/>
      <sheetName val="9_46"/>
      <sheetName val="9_47"/>
      <sheetName val="BASE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refreshError="1"/>
      <sheetData sheetId="21"/>
      <sheetData sheetId="22"/>
      <sheetData sheetId="23"/>
      <sheetData sheetId="24"/>
      <sheetData sheetId="25"/>
      <sheetData sheetId="26"/>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s>
    <sheetDataSet>
      <sheetData sheetId="0"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1" refreshError="1"/>
      <sheetData sheetId="2" refreshError="1"/>
      <sheetData sheetId="3" refreshError="1"/>
      <sheetData sheetId="4"/>
      <sheetData sheetId="5"/>
      <sheetData sheetId="6" refreshError="1"/>
      <sheetData sheetId="7"/>
      <sheetData sheetId="8" refreshError="1"/>
      <sheetData sheetId="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MEMORIAS ALCANTARILLADO"/>
      <sheetName val="MEMORIAS ACUEDUCTO"/>
      <sheetName val="Insumos"/>
      <sheetName val="Cuadrillas"/>
    </sheetNames>
    <sheetDataSet>
      <sheetData sheetId="0"/>
      <sheetData sheetId="1"/>
      <sheetData sheetId="2"/>
      <sheetData sheetId="3"/>
      <sheetData sheetId="4"/>
      <sheetData sheetId="5">
        <row r="5646">
          <cell r="B5646" t="str">
            <v>ANDES</v>
          </cell>
        </row>
        <row r="5647">
          <cell r="B5647" t="str">
            <v>APIAY</v>
          </cell>
        </row>
        <row r="5648">
          <cell r="B5648" t="str">
            <v>ARAUCA</v>
          </cell>
        </row>
        <row r="5649">
          <cell r="B5649" t="str">
            <v>ARMENIA</v>
          </cell>
        </row>
        <row r="5650">
          <cell r="B5650" t="str">
            <v>BARANCABERMEGA</v>
          </cell>
        </row>
        <row r="5651">
          <cell r="B5651" t="str">
            <v>BARRANQUILLA</v>
          </cell>
        </row>
        <row r="5652">
          <cell r="B5652" t="str">
            <v>BELLO</v>
          </cell>
        </row>
        <row r="5653">
          <cell r="B5653" t="str">
            <v>BOGOTA</v>
          </cell>
        </row>
        <row r="5654">
          <cell r="B5654" t="str">
            <v>BUCARAMANGA</v>
          </cell>
        </row>
        <row r="5655">
          <cell r="B5655" t="str">
            <v>BUENAVISTA</v>
          </cell>
        </row>
        <row r="5656">
          <cell r="B5656" t="str">
            <v>BUGA</v>
          </cell>
        </row>
        <row r="5657">
          <cell r="B5657" t="str">
            <v>CALAMAR</v>
          </cell>
        </row>
        <row r="5658">
          <cell r="B5658" t="str">
            <v>CALI</v>
          </cell>
        </row>
        <row r="5659">
          <cell r="B5659" t="str">
            <v>CANTIMPLORA</v>
          </cell>
        </row>
        <row r="5660">
          <cell r="B5660" t="str">
            <v>CAREPA</v>
          </cell>
        </row>
        <row r="5661">
          <cell r="B5661" t="str">
            <v>CARTAGO</v>
          </cell>
        </row>
        <row r="5662">
          <cell r="B5662" t="str">
            <v>CAUCASIA</v>
          </cell>
        </row>
        <row r="5663">
          <cell r="B5663" t="str">
            <v>CHAPARRAL</v>
          </cell>
        </row>
        <row r="5664">
          <cell r="B5664" t="str">
            <v>CHIQUINQUIRA</v>
          </cell>
        </row>
        <row r="5665">
          <cell r="B5665" t="str">
            <v>CIENAGA</v>
          </cell>
        </row>
        <row r="5666">
          <cell r="B5666" t="str">
            <v>CUCUTA</v>
          </cell>
        </row>
        <row r="5667">
          <cell r="B5667" t="str">
            <v>CUMARIBO</v>
          </cell>
        </row>
        <row r="5668">
          <cell r="B5668" t="str">
            <v>DUITAMA</v>
          </cell>
        </row>
        <row r="5669">
          <cell r="B5669" t="str">
            <v>EL RETORNO</v>
          </cell>
        </row>
        <row r="5670">
          <cell r="B5670" t="str">
            <v>FLORENCIA</v>
          </cell>
        </row>
        <row r="5671">
          <cell r="B5671" t="str">
            <v xml:space="preserve">FORTUL </v>
          </cell>
        </row>
        <row r="5672">
          <cell r="B5672" t="str">
            <v xml:space="preserve">FORTUL </v>
          </cell>
        </row>
        <row r="5673">
          <cell r="B5673" t="str">
            <v>FUSAGASUGA</v>
          </cell>
        </row>
        <row r="5674">
          <cell r="B5674" t="str">
            <v>GARZON</v>
          </cell>
        </row>
        <row r="5675">
          <cell r="B5675" t="str">
            <v>GRANADA</v>
          </cell>
        </row>
        <row r="5676">
          <cell r="B5676" t="str">
            <v xml:space="preserve">GUALTAL </v>
          </cell>
        </row>
        <row r="5677">
          <cell r="B5677" t="str">
            <v>HONDA</v>
          </cell>
        </row>
        <row r="5678">
          <cell r="B5678" t="str">
            <v>IBAGUE</v>
          </cell>
        </row>
        <row r="5679">
          <cell r="B5679" t="str">
            <v>IPIALES</v>
          </cell>
        </row>
        <row r="5680">
          <cell r="B5680" t="str">
            <v>LA GLORIA</v>
          </cell>
        </row>
        <row r="5681">
          <cell r="B5681" t="str">
            <v>LA HORMIGA</v>
          </cell>
        </row>
        <row r="5682">
          <cell r="B5682" t="str">
            <v>LA PLATA</v>
          </cell>
        </row>
        <row r="5683">
          <cell r="B5683" t="str">
            <v>LA TAGUA</v>
          </cell>
        </row>
        <row r="5684">
          <cell r="B5684" t="str">
            <v>LARANDIA</v>
          </cell>
        </row>
        <row r="5685">
          <cell r="B5685" t="str">
            <v>LAS ANIMAS</v>
          </cell>
        </row>
        <row r="5686">
          <cell r="B5686" t="str">
            <v>LETICIA</v>
          </cell>
        </row>
        <row r="5687">
          <cell r="B5687" t="str">
            <v>LOS FARALLONES</v>
          </cell>
        </row>
        <row r="5688">
          <cell r="B5688" t="str">
            <v>MALAMBO</v>
          </cell>
        </row>
        <row r="5689">
          <cell r="B5689" t="str">
            <v>MANIZALES</v>
          </cell>
        </row>
        <row r="5690">
          <cell r="B5690" t="str">
            <v>MEDELLIN</v>
          </cell>
        </row>
        <row r="5691">
          <cell r="B5691" t="str">
            <v>MELGAR</v>
          </cell>
        </row>
        <row r="5692">
          <cell r="B5692" t="str">
            <v>MITU</v>
          </cell>
        </row>
        <row r="5693">
          <cell r="B5693" t="str">
            <v>MOCOA</v>
          </cell>
        </row>
        <row r="5694">
          <cell r="B5694" t="str">
            <v>MONTENEGRO</v>
          </cell>
        </row>
        <row r="5695">
          <cell r="B5695" t="str">
            <v>MONTERIA</v>
          </cell>
        </row>
        <row r="5696">
          <cell r="B5696" t="str">
            <v>NEIVA</v>
          </cell>
        </row>
        <row r="5697">
          <cell r="B5697" t="str">
            <v>OCAÑA</v>
          </cell>
        </row>
        <row r="5698">
          <cell r="B5698" t="str">
            <v>PALMIRA</v>
          </cell>
        </row>
        <row r="5699">
          <cell r="B5699" t="str">
            <v>PAMPLONA</v>
          </cell>
        </row>
        <row r="5700">
          <cell r="B5700" t="str">
            <v>PASTO</v>
          </cell>
        </row>
        <row r="5701">
          <cell r="B5701" t="str">
            <v>PELAYA</v>
          </cell>
        </row>
        <row r="5702">
          <cell r="B5702" t="str">
            <v>PEREIRA</v>
          </cell>
        </row>
        <row r="5703">
          <cell r="B5703" t="str">
            <v>PITALITO</v>
          </cell>
        </row>
        <row r="5704">
          <cell r="B5704" t="str">
            <v>POPAYAN</v>
          </cell>
        </row>
        <row r="5705">
          <cell r="B5705" t="str">
            <v>PUERTO ASIS</v>
          </cell>
        </row>
        <row r="5706">
          <cell r="B5706" t="str">
            <v>PUERTO BERRIO</v>
          </cell>
        </row>
        <row r="5707">
          <cell r="B5707" t="str">
            <v>PUERTO BOYACA</v>
          </cell>
        </row>
        <row r="5708">
          <cell r="B5708" t="str">
            <v>PUERTO CARREÑO</v>
          </cell>
        </row>
        <row r="5709">
          <cell r="B5709" t="str">
            <v>PUERTO INIRIDA</v>
          </cell>
        </row>
        <row r="5710">
          <cell r="B5710" t="str">
            <v xml:space="preserve">PUERTO JORDAN </v>
          </cell>
        </row>
        <row r="5711">
          <cell r="B5711" t="str">
            <v>PUERTO RICO</v>
          </cell>
        </row>
        <row r="5712">
          <cell r="B5712" t="str">
            <v>QUIBDO</v>
          </cell>
        </row>
        <row r="5713">
          <cell r="B5713" t="str">
            <v>RIOHACHA</v>
          </cell>
        </row>
        <row r="5714">
          <cell r="B5714" t="str">
            <v>RIONEGRO</v>
          </cell>
        </row>
        <row r="5715">
          <cell r="B5715" t="str">
            <v>RUBIALES</v>
          </cell>
        </row>
        <row r="5716">
          <cell r="B5716" t="str">
            <v>SAMORE</v>
          </cell>
        </row>
        <row r="5717">
          <cell r="B5717" t="str">
            <v>SAN JOSE DEL GUAVIARE</v>
          </cell>
        </row>
        <row r="5718">
          <cell r="B5718" t="str">
            <v>SAN PEDRO DE URABA</v>
          </cell>
        </row>
        <row r="5719">
          <cell r="B5719" t="str">
            <v>SAN RAFAEL</v>
          </cell>
        </row>
        <row r="5720">
          <cell r="B5720" t="str">
            <v>SAN RAFAEL</v>
          </cell>
        </row>
        <row r="5721">
          <cell r="B5721" t="str">
            <v>SAN VICENTE CHUCURRI</v>
          </cell>
        </row>
        <row r="5722">
          <cell r="B5722" t="str">
            <v>SAN VICENTE DEL CAGUAN</v>
          </cell>
        </row>
        <row r="5723">
          <cell r="B5723" t="str">
            <v>SANTA ANA</v>
          </cell>
        </row>
        <row r="5724">
          <cell r="B5724" t="str">
            <v>SANTA MARTA</v>
          </cell>
        </row>
        <row r="5725">
          <cell r="B5725" t="str">
            <v>SANTA ROSA DE OSOS</v>
          </cell>
        </row>
        <row r="5726">
          <cell r="B5726" t="str">
            <v>SARAVENA</v>
          </cell>
        </row>
        <row r="5727">
          <cell r="B5727" t="str">
            <v>SOCORRO</v>
          </cell>
        </row>
        <row r="5728">
          <cell r="B5728" t="str">
            <v>SOGAMOSO</v>
          </cell>
        </row>
        <row r="5729">
          <cell r="B5729" t="str">
            <v>SUMAPAZ</v>
          </cell>
        </row>
        <row r="5730">
          <cell r="B5730" t="str">
            <v>TAME</v>
          </cell>
        </row>
        <row r="5731">
          <cell r="B5731" t="str">
            <v>TAURAMENA</v>
          </cell>
        </row>
        <row r="5732">
          <cell r="B5732" t="str">
            <v>TIBU</v>
          </cell>
        </row>
        <row r="5733">
          <cell r="B5733" t="str">
            <v xml:space="preserve">TIERRA ALTA </v>
          </cell>
        </row>
        <row r="5734">
          <cell r="B5734" t="str">
            <v>TUNJA</v>
          </cell>
        </row>
        <row r="5735">
          <cell r="B5735" t="str">
            <v>TAMBO</v>
          </cell>
        </row>
        <row r="5736">
          <cell r="B5736" t="str">
            <v>UBALA</v>
          </cell>
        </row>
        <row r="5737">
          <cell r="B5737" t="str">
            <v>VALLEDUPAR</v>
          </cell>
        </row>
        <row r="5738">
          <cell r="B5738" t="str">
            <v>VENECIA</v>
          </cell>
        </row>
        <row r="5739">
          <cell r="B5739" t="str">
            <v>VILLAVICENCIO</v>
          </cell>
        </row>
        <row r="5740">
          <cell r="B5740" t="str">
            <v>YOPAL</v>
          </cell>
        </row>
        <row r="5741">
          <cell r="B5741" t="str">
            <v>ZARAGOZA</v>
          </cell>
        </row>
        <row r="5742">
          <cell r="B5742" t="str">
            <v>ALBANIA</v>
          </cell>
        </row>
        <row r="5743">
          <cell r="B5743" t="str">
            <v>LA PRIMAVERA</v>
          </cell>
        </row>
        <row r="5744">
          <cell r="B5744" t="str">
            <v>ACACIAS</v>
          </cell>
        </row>
        <row r="5745">
          <cell r="B5745" t="str">
            <v>ZARZAL</v>
          </cell>
        </row>
        <row r="5746">
          <cell r="B5746" t="str">
            <v>LA MACARENA</v>
          </cell>
        </row>
        <row r="5747">
          <cell r="B5747" t="str">
            <v>PUERTO GAITAN</v>
          </cell>
        </row>
        <row r="5748">
          <cell r="B5748" t="str">
            <v>ORIPAYA</v>
          </cell>
        </row>
        <row r="5749">
          <cell r="B5749" t="str">
            <v>ORU</v>
          </cell>
        </row>
        <row r="5750">
          <cell r="B5750" t="str">
            <v>AGUACHICA</v>
          </cell>
        </row>
        <row r="5751">
          <cell r="B5751" t="str">
            <v>PUERTO CAICEDO</v>
          </cell>
        </row>
      </sheetData>
      <sheetData sheetId="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Lista de actividades Zona 1 "/>
      <sheetName val="Cuadro Comparativo "/>
      <sheetName val="Presupuesto"/>
      <sheetName val="A.P.U"/>
      <sheetName val="Cuadrillas"/>
      <sheetName val="Hoja1"/>
    </sheetNames>
    <sheetDataSet>
      <sheetData sheetId="0"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Interventoria"/>
      <sheetName val="F.M Interventoria"/>
      <sheetName val="MEMO ALDO"/>
      <sheetName val="A.P.U"/>
      <sheetName val="Insumos"/>
      <sheetName val="Cuadrillas"/>
      <sheetName val="Vol B-200"/>
      <sheetName val="APU NUEVO"/>
    </sheetNames>
    <sheetDataSet>
      <sheetData sheetId="0"/>
      <sheetData sheetId="1"/>
      <sheetData sheetId="2"/>
      <sheetData sheetId="3"/>
      <sheetData sheetId="4"/>
      <sheetData sheetId="5"/>
      <sheetData sheetId="6"/>
      <sheetData sheetId="7">
        <row r="5776">
          <cell r="B5776" t="str">
            <v>ANDES</v>
          </cell>
        </row>
        <row r="5777">
          <cell r="B5777" t="str">
            <v>APIAY</v>
          </cell>
        </row>
        <row r="5778">
          <cell r="B5778" t="str">
            <v>ARAUCA</v>
          </cell>
        </row>
        <row r="5779">
          <cell r="B5779" t="str">
            <v>ARMENIA</v>
          </cell>
        </row>
        <row r="5780">
          <cell r="B5780" t="str">
            <v>BARANCABERMEGA</v>
          </cell>
        </row>
        <row r="5781">
          <cell r="B5781" t="str">
            <v>BARRANQUILLA</v>
          </cell>
        </row>
        <row r="5782">
          <cell r="B5782" t="str">
            <v>BELLO</v>
          </cell>
        </row>
        <row r="5783">
          <cell r="B5783" t="str">
            <v>BOGOTA</v>
          </cell>
        </row>
        <row r="5784">
          <cell r="B5784" t="str">
            <v>BUCARAMANGA</v>
          </cell>
        </row>
        <row r="5785">
          <cell r="B5785" t="str">
            <v>BUENAVISTA</v>
          </cell>
        </row>
        <row r="5786">
          <cell r="B5786" t="str">
            <v>BUGA</v>
          </cell>
        </row>
        <row r="5787">
          <cell r="B5787" t="str">
            <v>CALAMAR</v>
          </cell>
        </row>
        <row r="5788">
          <cell r="B5788" t="str">
            <v>CALI</v>
          </cell>
        </row>
        <row r="5789">
          <cell r="B5789" t="str">
            <v>CANTIMPLORA</v>
          </cell>
        </row>
        <row r="5790">
          <cell r="B5790" t="str">
            <v>CAREPA</v>
          </cell>
        </row>
        <row r="5791">
          <cell r="B5791" t="str">
            <v>CARTAGO</v>
          </cell>
        </row>
        <row r="5792">
          <cell r="B5792" t="str">
            <v>CAUCASIA</v>
          </cell>
        </row>
        <row r="5793">
          <cell r="B5793" t="str">
            <v>CHAPARRAL</v>
          </cell>
        </row>
        <row r="5794">
          <cell r="B5794" t="str">
            <v>CHIQUINQUIRA</v>
          </cell>
        </row>
        <row r="5795">
          <cell r="B5795" t="str">
            <v>CIENAGA</v>
          </cell>
        </row>
        <row r="5796">
          <cell r="B5796" t="str">
            <v>CUCUTA</v>
          </cell>
        </row>
        <row r="5797">
          <cell r="B5797" t="str">
            <v>CUMARIBO</v>
          </cell>
        </row>
        <row r="5798">
          <cell r="B5798" t="str">
            <v>DUITAMA</v>
          </cell>
        </row>
        <row r="5799">
          <cell r="B5799" t="str">
            <v>EL RETORNO</v>
          </cell>
        </row>
        <row r="5800">
          <cell r="B5800" t="str">
            <v>FLORENCIA</v>
          </cell>
        </row>
        <row r="5801">
          <cell r="B5801" t="str">
            <v xml:space="preserve">FORTUL </v>
          </cell>
        </row>
        <row r="5802">
          <cell r="B5802" t="str">
            <v xml:space="preserve">FORTUL </v>
          </cell>
        </row>
        <row r="5803">
          <cell r="B5803" t="str">
            <v>FUSAGASUGA</v>
          </cell>
        </row>
        <row r="5804">
          <cell r="B5804" t="str">
            <v>GARZON</v>
          </cell>
        </row>
        <row r="5805">
          <cell r="B5805" t="str">
            <v>GRANADA</v>
          </cell>
        </row>
        <row r="5806">
          <cell r="B5806" t="str">
            <v xml:space="preserve">GUALTAL </v>
          </cell>
        </row>
        <row r="5807">
          <cell r="B5807" t="str">
            <v>HONDA</v>
          </cell>
        </row>
        <row r="5808">
          <cell r="B5808" t="str">
            <v>GUADUAS</v>
          </cell>
        </row>
        <row r="5809">
          <cell r="B5809" t="str">
            <v>IBAGUE</v>
          </cell>
        </row>
        <row r="5810">
          <cell r="B5810" t="str">
            <v>IPIALES</v>
          </cell>
        </row>
        <row r="5811">
          <cell r="B5811" t="str">
            <v>LA GLORIA</v>
          </cell>
        </row>
        <row r="5812">
          <cell r="B5812" t="str">
            <v>LA HORMIGA</v>
          </cell>
        </row>
        <row r="5813">
          <cell r="B5813" t="str">
            <v>LA PLATA</v>
          </cell>
        </row>
        <row r="5814">
          <cell r="B5814" t="str">
            <v>LA TAGUA</v>
          </cell>
        </row>
        <row r="5815">
          <cell r="B5815" t="str">
            <v>LARANDIA</v>
          </cell>
        </row>
        <row r="5816">
          <cell r="B5816" t="str">
            <v>LAS ANIMAS</v>
          </cell>
        </row>
        <row r="5817">
          <cell r="B5817" t="str">
            <v>LETICIA</v>
          </cell>
        </row>
        <row r="5818">
          <cell r="B5818" t="str">
            <v>LOS FARALLONES</v>
          </cell>
        </row>
        <row r="5819">
          <cell r="B5819" t="str">
            <v>MALAMBO</v>
          </cell>
        </row>
        <row r="5820">
          <cell r="B5820" t="str">
            <v>MANIZALES</v>
          </cell>
        </row>
        <row r="5821">
          <cell r="B5821" t="str">
            <v>MEDELLIN</v>
          </cell>
        </row>
        <row r="5822">
          <cell r="B5822" t="str">
            <v>MELGAR</v>
          </cell>
        </row>
        <row r="5823">
          <cell r="B5823" t="str">
            <v>MITU</v>
          </cell>
        </row>
        <row r="5824">
          <cell r="B5824" t="str">
            <v>MOCOA</v>
          </cell>
        </row>
        <row r="5825">
          <cell r="B5825" t="str">
            <v>MONTENEGRO</v>
          </cell>
        </row>
        <row r="5826">
          <cell r="B5826" t="str">
            <v>MONTERIA</v>
          </cell>
        </row>
        <row r="5827">
          <cell r="B5827" t="str">
            <v>NEIVA</v>
          </cell>
        </row>
        <row r="5828">
          <cell r="B5828" t="str">
            <v>OCAÑA</v>
          </cell>
        </row>
        <row r="5829">
          <cell r="B5829" t="str">
            <v>PALMIRA</v>
          </cell>
        </row>
        <row r="5830">
          <cell r="B5830" t="str">
            <v>PAMPLONA</v>
          </cell>
        </row>
        <row r="5831">
          <cell r="B5831" t="str">
            <v>PASTO</v>
          </cell>
        </row>
        <row r="5832">
          <cell r="B5832" t="str">
            <v>PELAYA</v>
          </cell>
        </row>
        <row r="5833">
          <cell r="B5833" t="str">
            <v>PEREIRA</v>
          </cell>
        </row>
        <row r="5834">
          <cell r="B5834" t="str">
            <v>PITALITO</v>
          </cell>
        </row>
        <row r="5835">
          <cell r="B5835" t="str">
            <v>POPAYAN</v>
          </cell>
        </row>
        <row r="5836">
          <cell r="B5836" t="str">
            <v>PUERTO ASIS</v>
          </cell>
        </row>
        <row r="5837">
          <cell r="B5837" t="str">
            <v>PUERTO BERRIO</v>
          </cell>
        </row>
        <row r="5838">
          <cell r="B5838" t="str">
            <v>PUERTO BOYACA</v>
          </cell>
        </row>
        <row r="5839">
          <cell r="B5839" t="str">
            <v>PUERTO CARREÑO</v>
          </cell>
        </row>
        <row r="5840">
          <cell r="B5840" t="str">
            <v>PUERTO INIRIDA</v>
          </cell>
        </row>
        <row r="5841">
          <cell r="B5841" t="str">
            <v xml:space="preserve">PUERTO JORDAN </v>
          </cell>
        </row>
        <row r="5842">
          <cell r="B5842" t="str">
            <v>PUERTO RICO</v>
          </cell>
        </row>
        <row r="5843">
          <cell r="B5843" t="str">
            <v>QUIBDO</v>
          </cell>
        </row>
        <row r="5844">
          <cell r="B5844" t="str">
            <v>RIOHACHA</v>
          </cell>
        </row>
        <row r="5845">
          <cell r="B5845" t="str">
            <v>RIONEGRO</v>
          </cell>
        </row>
        <row r="5846">
          <cell r="B5846" t="str">
            <v>RUBIALES</v>
          </cell>
        </row>
        <row r="5847">
          <cell r="B5847" t="str">
            <v>SAMORE</v>
          </cell>
        </row>
        <row r="5848">
          <cell r="B5848" t="str">
            <v>SAN JOSE DEL GUAVIARE</v>
          </cell>
        </row>
        <row r="5849">
          <cell r="B5849" t="str">
            <v>SAN PEDRO DE URABA</v>
          </cell>
        </row>
        <row r="5850">
          <cell r="B5850" t="str">
            <v>SAN RAFAEL</v>
          </cell>
        </row>
        <row r="5851">
          <cell r="B5851" t="str">
            <v>SAN RAFAEL</v>
          </cell>
        </row>
        <row r="5852">
          <cell r="B5852" t="str">
            <v>SAN VICENTE CHUCURRI</v>
          </cell>
        </row>
        <row r="5853">
          <cell r="B5853" t="str">
            <v>SAN VICENTE DEL CAGUAN</v>
          </cell>
        </row>
        <row r="5854">
          <cell r="B5854" t="str">
            <v>SANTA ANA</v>
          </cell>
        </row>
        <row r="5855">
          <cell r="B5855" t="str">
            <v>SANTA MARTA</v>
          </cell>
        </row>
        <row r="5856">
          <cell r="B5856" t="str">
            <v>SANTA ROSA DE OSOS</v>
          </cell>
        </row>
        <row r="5857">
          <cell r="B5857" t="str">
            <v>SARAVENA</v>
          </cell>
        </row>
        <row r="5858">
          <cell r="B5858" t="str">
            <v>SOCORRO</v>
          </cell>
        </row>
        <row r="5859">
          <cell r="B5859" t="str">
            <v>SOGAMOSO</v>
          </cell>
        </row>
        <row r="5860">
          <cell r="B5860" t="str">
            <v>SUMAPAZ</v>
          </cell>
        </row>
        <row r="5861">
          <cell r="B5861" t="str">
            <v>TAME</v>
          </cell>
        </row>
        <row r="5862">
          <cell r="B5862" t="str">
            <v>TAURAMENA</v>
          </cell>
        </row>
        <row r="5863">
          <cell r="B5863" t="str">
            <v>TIBU</v>
          </cell>
        </row>
        <row r="5864">
          <cell r="B5864" t="str">
            <v xml:space="preserve">TIERRA ALTA </v>
          </cell>
        </row>
        <row r="5865">
          <cell r="B5865" t="str">
            <v>TUNJA</v>
          </cell>
        </row>
        <row r="5866">
          <cell r="B5866" t="str">
            <v>TAMBO</v>
          </cell>
        </row>
        <row r="5867">
          <cell r="B5867" t="str">
            <v>UBALA</v>
          </cell>
        </row>
        <row r="5868">
          <cell r="B5868" t="str">
            <v>VALLEDUPAR</v>
          </cell>
        </row>
        <row r="5869">
          <cell r="B5869" t="str">
            <v>VENECIA</v>
          </cell>
        </row>
        <row r="5870">
          <cell r="B5870" t="str">
            <v>VILLAVICENCIO</v>
          </cell>
        </row>
        <row r="5871">
          <cell r="B5871" t="str">
            <v>YOPAL</v>
          </cell>
        </row>
        <row r="5872">
          <cell r="B5872" t="str">
            <v>ZARAGOZA</v>
          </cell>
        </row>
        <row r="5873">
          <cell r="B5873" t="str">
            <v>ALBANIA</v>
          </cell>
        </row>
        <row r="5874">
          <cell r="B5874" t="str">
            <v>LA PRIMAVERA</v>
          </cell>
        </row>
        <row r="5875">
          <cell r="B5875" t="str">
            <v>ACACIAS</v>
          </cell>
        </row>
        <row r="5876">
          <cell r="B5876" t="str">
            <v>ZARZAL</v>
          </cell>
        </row>
        <row r="5877">
          <cell r="B5877" t="str">
            <v>LA MACARENA</v>
          </cell>
        </row>
        <row r="5878">
          <cell r="B5878" t="str">
            <v>PUERTO GAITAN</v>
          </cell>
        </row>
        <row r="5879">
          <cell r="B5879" t="str">
            <v>ORIPAYA</v>
          </cell>
        </row>
        <row r="5880">
          <cell r="B5880" t="str">
            <v>ORU</v>
          </cell>
        </row>
        <row r="5881">
          <cell r="B5881" t="str">
            <v>AGUACHICA</v>
          </cell>
        </row>
        <row r="5882">
          <cell r="B5882" t="str">
            <v>PUERTO CAICEDO</v>
          </cell>
        </row>
      </sheetData>
      <sheetData sheetId="8"/>
      <sheetData sheetId="9"/>
      <sheetData sheetId="1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deras"/>
      <sheetName val="Secciones"/>
      <sheetName val="Datos básicos"/>
      <sheetName val="valor m2"/>
      <sheetName val="Norte"/>
      <sheetName val="Banderas (2)"/>
      <sheetName val="Banderas (3)"/>
      <sheetName val="codigos"/>
    </sheetNames>
    <sheetDataSet>
      <sheetData sheetId="0"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indices"/>
      <sheetName val="Insumos"/>
      <sheetName val="M.Obra"/>
      <sheetName val="Equipo_Trans "/>
    </sheetNames>
    <sheetDataSet>
      <sheetData sheetId="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HID-DAC"/>
      <sheetName val="COTAS-"/>
      <sheetName val="RH"/>
      <sheetName val="ALCANTARILLADO"/>
      <sheetName val="presupuesto general "/>
      <sheetName val="PRESUPUESTO  GENERAL ACT"/>
      <sheetName val="PRESUPUESTO  OBRA CIVIL ACT"/>
      <sheetName val="SUMINISTROS ACT"/>
      <sheetName val="INTERVENTORIA ACT (2)"/>
      <sheetName val="Cronograma (2)"/>
      <sheetName val="Viaducto 10&quot;"/>
      <sheetName val="EXCV MAT CONGL"/>
      <sheetName val="EXC MAT COMUN"/>
      <sheetName val="relll recebo"/>
      <sheetName val="BASE GRANULAR"/>
      <sheetName val="GRAVILLA 1-2&quot;"/>
      <sheetName val="RETIRO"/>
      <sheetName val="ENTIBADO"/>
      <sheetName val="ML 10&quot; alc"/>
      <sheetName val="TUBO 10&quot; ALC"/>
      <sheetName val="TUBO 12&quot; ALC"/>
      <sheetName val="INSTA TUB 10&quot; ALC"/>
      <sheetName val="POZO 0-2 M"/>
      <sheetName val="POZO 0-3 M"/>
      <sheetName val="POZO MAYOR 4M"/>
      <sheetName val="VIADUCTO 8&quot; L MAX DE 25M"/>
      <sheetName val="Cronograma"/>
    </sheetNames>
    <sheetDataSet>
      <sheetData sheetId="0"/>
      <sheetData sheetId="1"/>
      <sheetData sheetId="2">
        <row r="2">
          <cell r="A2" t="str">
            <v>RELACIONES HIDRAULICAS PARA TUBERIAS A FLUJO LIBRE</v>
          </cell>
          <cell r="B2">
            <v>0</v>
          </cell>
          <cell r="C2">
            <v>0</v>
          </cell>
          <cell r="D2">
            <v>0</v>
          </cell>
          <cell r="E2">
            <v>0</v>
          </cell>
        </row>
        <row r="3">
          <cell r="A3">
            <v>0</v>
          </cell>
          <cell r="B3">
            <v>0</v>
          </cell>
          <cell r="C3">
            <v>0</v>
          </cell>
          <cell r="D3">
            <v>0</v>
          </cell>
          <cell r="E3">
            <v>0</v>
          </cell>
        </row>
        <row r="4">
          <cell r="A4" t="str">
            <v>Q/Qo</v>
          </cell>
          <cell r="B4" t="str">
            <v>V/Vo</v>
          </cell>
          <cell r="C4" t="str">
            <v>d/D</v>
          </cell>
          <cell r="D4" t="str">
            <v>R/Ro</v>
          </cell>
          <cell r="E4" t="str">
            <v>H/D</v>
          </cell>
        </row>
        <row r="5">
          <cell r="A5">
            <v>0</v>
          </cell>
          <cell r="B5">
            <v>2</v>
          </cell>
          <cell r="C5">
            <v>3</v>
          </cell>
          <cell r="D5">
            <v>4</v>
          </cell>
          <cell r="E5">
            <v>5</v>
          </cell>
        </row>
        <row r="6">
          <cell r="A6">
            <v>0</v>
          </cell>
          <cell r="B6">
            <v>0.29099999999999998</v>
          </cell>
          <cell r="C6">
            <v>9.0999999999999998E-2</v>
          </cell>
          <cell r="D6">
            <v>0.23799999999999999</v>
          </cell>
          <cell r="E6">
            <v>0.04</v>
          </cell>
        </row>
        <row r="7">
          <cell r="A7">
            <v>0.01</v>
          </cell>
          <cell r="B7">
            <v>0.29199999999999998</v>
          </cell>
          <cell r="C7">
            <v>9.1999999999999998E-2</v>
          </cell>
          <cell r="D7">
            <v>0.23899999999999999</v>
          </cell>
          <cell r="E7">
            <v>4.1000000000000002E-2</v>
          </cell>
        </row>
        <row r="8">
          <cell r="A8">
            <v>0.02</v>
          </cell>
          <cell r="B8">
            <v>0.36199999999999999</v>
          </cell>
          <cell r="C8">
            <v>0.124</v>
          </cell>
          <cell r="D8">
            <v>0.315</v>
          </cell>
          <cell r="E8">
            <v>6.7000000000000004E-2</v>
          </cell>
        </row>
        <row r="9">
          <cell r="A9">
            <v>0.03</v>
          </cell>
          <cell r="B9">
            <v>0.4</v>
          </cell>
          <cell r="C9">
            <v>0.14799999999999999</v>
          </cell>
          <cell r="D9">
            <v>0.37</v>
          </cell>
          <cell r="E9">
            <v>8.5999999999999993E-2</v>
          </cell>
        </row>
        <row r="10">
          <cell r="A10">
            <v>0.04</v>
          </cell>
          <cell r="B10">
            <v>0.42699999999999999</v>
          </cell>
          <cell r="C10">
            <v>0.16500000000000001</v>
          </cell>
          <cell r="D10">
            <v>0.41</v>
          </cell>
          <cell r="E10">
            <v>0.10199999999999999</v>
          </cell>
        </row>
        <row r="11">
          <cell r="A11">
            <v>0.05</v>
          </cell>
          <cell r="B11">
            <v>0.45300000000000001</v>
          </cell>
          <cell r="C11">
            <v>0.182</v>
          </cell>
          <cell r="D11">
            <v>0.44900000000000001</v>
          </cell>
          <cell r="E11">
            <v>0.11600000000000001</v>
          </cell>
        </row>
        <row r="12">
          <cell r="A12">
            <v>0.06</v>
          </cell>
          <cell r="B12">
            <v>0.47299999999999998</v>
          </cell>
          <cell r="C12">
            <v>0.19600000000000001</v>
          </cell>
          <cell r="D12">
            <v>0.48099999999999998</v>
          </cell>
          <cell r="E12">
            <v>0.128</v>
          </cell>
        </row>
        <row r="13">
          <cell r="A13">
            <v>7.0000000000000007E-2</v>
          </cell>
          <cell r="B13">
            <v>0.49199999999999999</v>
          </cell>
          <cell r="C13">
            <v>0.21</v>
          </cell>
          <cell r="D13">
            <v>0.51</v>
          </cell>
          <cell r="E13">
            <v>0.14000000000000001</v>
          </cell>
        </row>
        <row r="14">
          <cell r="A14">
            <v>0.08</v>
          </cell>
          <cell r="B14">
            <v>0.505</v>
          </cell>
          <cell r="C14">
            <v>0.2</v>
          </cell>
          <cell r="D14">
            <v>0.53</v>
          </cell>
          <cell r="E14">
            <v>0.151</v>
          </cell>
        </row>
        <row r="15">
          <cell r="A15">
            <v>0.09</v>
          </cell>
          <cell r="B15">
            <v>0.52</v>
          </cell>
          <cell r="C15">
            <v>0.23200000000000001</v>
          </cell>
          <cell r="D15">
            <v>0.55400000000000005</v>
          </cell>
          <cell r="E15">
            <v>0.161</v>
          </cell>
        </row>
        <row r="16">
          <cell r="A16">
            <v>0.1</v>
          </cell>
          <cell r="B16">
            <v>0.54</v>
          </cell>
          <cell r="C16">
            <v>0.248</v>
          </cell>
          <cell r="D16">
            <v>0.58599999999999997</v>
          </cell>
          <cell r="E16">
            <v>0.17</v>
          </cell>
        </row>
        <row r="17">
          <cell r="A17">
            <v>0.11</v>
          </cell>
          <cell r="B17">
            <v>0.55300000000000005</v>
          </cell>
          <cell r="C17">
            <v>0.25800000000000001</v>
          </cell>
          <cell r="D17">
            <v>0.60599999999999998</v>
          </cell>
          <cell r="E17">
            <v>0.17899999999999999</v>
          </cell>
        </row>
        <row r="18">
          <cell r="A18">
            <v>0.12</v>
          </cell>
          <cell r="B18">
            <v>0.56999999999999995</v>
          </cell>
          <cell r="C18">
            <v>0.27</v>
          </cell>
          <cell r="D18">
            <v>0.63</v>
          </cell>
          <cell r="E18">
            <v>0.188</v>
          </cell>
        </row>
        <row r="19">
          <cell r="A19">
            <v>0.13</v>
          </cell>
          <cell r="B19">
            <v>0.57999999999999996</v>
          </cell>
          <cell r="C19">
            <v>0.28000000000000003</v>
          </cell>
          <cell r="D19">
            <v>0.65</v>
          </cell>
          <cell r="E19">
            <v>0.19700000000000001</v>
          </cell>
        </row>
        <row r="20">
          <cell r="A20">
            <v>0.14000000000000001</v>
          </cell>
          <cell r="B20">
            <v>0.59</v>
          </cell>
          <cell r="C20">
            <v>0.28899999999999998</v>
          </cell>
          <cell r="D20">
            <v>0.66800000000000004</v>
          </cell>
          <cell r="E20">
            <v>0.20499999999999999</v>
          </cell>
        </row>
        <row r="21">
          <cell r="A21">
            <v>0.15</v>
          </cell>
          <cell r="B21">
            <v>0.6</v>
          </cell>
          <cell r="C21">
            <v>0.29799999999999999</v>
          </cell>
          <cell r="D21">
            <v>0.68600000000000005</v>
          </cell>
          <cell r="E21">
            <v>0.21299999999999999</v>
          </cell>
        </row>
        <row r="22">
          <cell r="A22">
            <v>0.16</v>
          </cell>
          <cell r="B22">
            <v>0.61299999999999999</v>
          </cell>
          <cell r="C22">
            <v>0.20799999999999999</v>
          </cell>
          <cell r="D22">
            <v>0.70399999999999996</v>
          </cell>
          <cell r="E22">
            <v>0.221</v>
          </cell>
        </row>
        <row r="23">
          <cell r="A23">
            <v>0.17</v>
          </cell>
          <cell r="B23">
            <v>0.624</v>
          </cell>
          <cell r="C23">
            <v>0.315</v>
          </cell>
          <cell r="D23">
            <v>0.71599999999999997</v>
          </cell>
          <cell r="E23">
            <v>0.22900000000000001</v>
          </cell>
        </row>
        <row r="24">
          <cell r="A24">
            <v>0.18</v>
          </cell>
          <cell r="B24">
            <v>0.63400000000000001</v>
          </cell>
          <cell r="C24">
            <v>0.32300000000000001</v>
          </cell>
          <cell r="D24">
            <v>0.72899999999999998</v>
          </cell>
          <cell r="E24">
            <v>0.23599999999999999</v>
          </cell>
        </row>
        <row r="25">
          <cell r="A25">
            <v>0.19</v>
          </cell>
          <cell r="B25">
            <v>0.64500000000000002</v>
          </cell>
          <cell r="C25">
            <v>0.33400000000000002</v>
          </cell>
          <cell r="D25">
            <v>0.748</v>
          </cell>
          <cell r="E25">
            <v>0.24399999999999999</v>
          </cell>
        </row>
        <row r="26">
          <cell r="A26">
            <v>0.2</v>
          </cell>
          <cell r="B26">
            <v>0.65600000000000003</v>
          </cell>
          <cell r="C26">
            <v>0.34599999999999997</v>
          </cell>
          <cell r="D26">
            <v>0.76800000000000002</v>
          </cell>
          <cell r="E26">
            <v>0.251</v>
          </cell>
        </row>
        <row r="27">
          <cell r="A27">
            <v>0.21</v>
          </cell>
          <cell r="B27">
            <v>0.66400000000000003</v>
          </cell>
          <cell r="C27">
            <v>0.35299999999999998</v>
          </cell>
          <cell r="D27">
            <v>0.78</v>
          </cell>
          <cell r="E27">
            <v>0.25800000000000001</v>
          </cell>
        </row>
        <row r="28">
          <cell r="A28">
            <v>0.22</v>
          </cell>
          <cell r="B28">
            <v>0.67200000000000004</v>
          </cell>
          <cell r="C28">
            <v>0.36199999999999999</v>
          </cell>
          <cell r="D28">
            <v>0.79500000000000004</v>
          </cell>
          <cell r="E28">
            <v>0.26600000000000001</v>
          </cell>
        </row>
        <row r="29">
          <cell r="A29">
            <v>0.23</v>
          </cell>
          <cell r="B29">
            <v>0.68</v>
          </cell>
          <cell r="C29">
            <v>0.37</v>
          </cell>
          <cell r="D29">
            <v>0.80900000000000005</v>
          </cell>
          <cell r="E29">
            <v>0.27300000000000002</v>
          </cell>
        </row>
        <row r="30">
          <cell r="A30">
            <v>0.24</v>
          </cell>
          <cell r="B30">
            <v>0.68700000000000006</v>
          </cell>
          <cell r="C30">
            <v>0.379</v>
          </cell>
          <cell r="D30">
            <v>0.82399999999999995</v>
          </cell>
          <cell r="E30">
            <v>0.28000000000000003</v>
          </cell>
        </row>
        <row r="31">
          <cell r="A31">
            <v>0.25</v>
          </cell>
          <cell r="B31">
            <v>0.69499999999999995</v>
          </cell>
          <cell r="C31">
            <v>0.38600000000000001</v>
          </cell>
          <cell r="D31">
            <v>0.83599999999999997</v>
          </cell>
          <cell r="E31">
            <v>0.28699999999999998</v>
          </cell>
        </row>
        <row r="32">
          <cell r="A32">
            <v>0.26</v>
          </cell>
          <cell r="B32">
            <v>0.7</v>
          </cell>
          <cell r="C32">
            <v>0.39300000000000002</v>
          </cell>
          <cell r="D32">
            <v>0.84799999999999998</v>
          </cell>
          <cell r="E32">
            <v>0.29399999999999998</v>
          </cell>
        </row>
        <row r="33">
          <cell r="A33">
            <v>0.27</v>
          </cell>
          <cell r="B33">
            <v>0.70599999999999996</v>
          </cell>
          <cell r="C33">
            <v>0.4</v>
          </cell>
          <cell r="D33">
            <v>0.86</v>
          </cell>
          <cell r="E33">
            <v>0.3</v>
          </cell>
        </row>
        <row r="34">
          <cell r="A34">
            <v>0.28000000000000003</v>
          </cell>
          <cell r="B34">
            <v>0.71299999999999997</v>
          </cell>
          <cell r="C34">
            <v>0.40899999999999997</v>
          </cell>
          <cell r="D34">
            <v>0.874</v>
          </cell>
          <cell r="E34">
            <v>0.307</v>
          </cell>
        </row>
        <row r="35">
          <cell r="A35">
            <v>0.28999999999999998</v>
          </cell>
          <cell r="B35">
            <v>0.72</v>
          </cell>
          <cell r="C35">
            <v>0.41699999999999998</v>
          </cell>
          <cell r="D35">
            <v>0.88600000000000001</v>
          </cell>
          <cell r="E35">
            <v>0.314</v>
          </cell>
        </row>
        <row r="36">
          <cell r="A36">
            <v>0.3</v>
          </cell>
          <cell r="B36">
            <v>0.72899999999999998</v>
          </cell>
          <cell r="C36">
            <v>0.42399999999999999</v>
          </cell>
          <cell r="D36">
            <v>0.89600000000000002</v>
          </cell>
          <cell r="E36">
            <v>0.32100000000000001</v>
          </cell>
        </row>
        <row r="37">
          <cell r="A37">
            <v>0.31</v>
          </cell>
          <cell r="B37">
            <v>0.73199999999999998</v>
          </cell>
          <cell r="C37">
            <v>0.43099999999999999</v>
          </cell>
          <cell r="D37">
            <v>0.90700000000000003</v>
          </cell>
          <cell r="E37">
            <v>0.32800000000000001</v>
          </cell>
        </row>
        <row r="38">
          <cell r="A38">
            <v>0.32</v>
          </cell>
          <cell r="B38">
            <v>0.74</v>
          </cell>
          <cell r="C38">
            <v>0.439</v>
          </cell>
          <cell r="D38">
            <v>0.91900000000000004</v>
          </cell>
          <cell r="E38">
            <v>0.33400000000000002</v>
          </cell>
        </row>
        <row r="39">
          <cell r="A39">
            <v>0.33</v>
          </cell>
          <cell r="B39">
            <v>0.75</v>
          </cell>
          <cell r="C39">
            <v>0.44700000000000001</v>
          </cell>
          <cell r="D39">
            <v>0.93100000000000005</v>
          </cell>
          <cell r="E39">
            <v>0.34100000000000003</v>
          </cell>
        </row>
        <row r="40">
          <cell r="A40">
            <v>0.34</v>
          </cell>
          <cell r="B40">
            <v>0.755</v>
          </cell>
          <cell r="C40">
            <v>0.45200000000000001</v>
          </cell>
          <cell r="D40">
            <v>0.93799999999999994</v>
          </cell>
          <cell r="E40">
            <v>0.34799999999999998</v>
          </cell>
        </row>
        <row r="41">
          <cell r="A41">
            <v>0.35</v>
          </cell>
          <cell r="B41">
            <v>0.76</v>
          </cell>
          <cell r="C41">
            <v>0.46</v>
          </cell>
          <cell r="D41">
            <v>0.95</v>
          </cell>
          <cell r="E41">
            <v>0.35399999999999998</v>
          </cell>
        </row>
        <row r="42">
          <cell r="A42">
            <v>0.36</v>
          </cell>
          <cell r="B42">
            <v>0.76800000000000002</v>
          </cell>
          <cell r="C42">
            <v>0.46800000000000003</v>
          </cell>
          <cell r="D42">
            <v>0.96199999999999997</v>
          </cell>
          <cell r="E42">
            <v>0.36099999999999999</v>
          </cell>
        </row>
        <row r="43">
          <cell r="A43">
            <v>0.37</v>
          </cell>
          <cell r="B43">
            <v>0.77600000000000002</v>
          </cell>
          <cell r="C43">
            <v>0.47599999999999998</v>
          </cell>
          <cell r="D43">
            <v>0.97399999999999998</v>
          </cell>
          <cell r="E43">
            <v>0.36799999999999999</v>
          </cell>
        </row>
        <row r="44">
          <cell r="A44">
            <v>0.38</v>
          </cell>
          <cell r="B44">
            <v>0.78100000000000003</v>
          </cell>
          <cell r="C44">
            <v>0.48199999999999998</v>
          </cell>
          <cell r="D44">
            <v>0.98299999999999998</v>
          </cell>
          <cell r="E44">
            <v>0.374</v>
          </cell>
        </row>
        <row r="45">
          <cell r="A45">
            <v>0.39</v>
          </cell>
          <cell r="B45">
            <v>0.78700000000000003</v>
          </cell>
          <cell r="C45">
            <v>0.48799999999999999</v>
          </cell>
          <cell r="D45">
            <v>0.99199999999999999</v>
          </cell>
          <cell r="E45">
            <v>0.38100000000000001</v>
          </cell>
        </row>
        <row r="46">
          <cell r="A46">
            <v>0.4</v>
          </cell>
          <cell r="B46">
            <v>0.79600000000000004</v>
          </cell>
          <cell r="C46">
            <v>0.498</v>
          </cell>
          <cell r="D46">
            <v>1.0069999999999999</v>
          </cell>
          <cell r="E46">
            <v>0.38800000000000001</v>
          </cell>
        </row>
        <row r="47">
          <cell r="A47">
            <v>0.41</v>
          </cell>
          <cell r="B47">
            <v>0.80200000000000005</v>
          </cell>
          <cell r="C47">
            <v>0.504</v>
          </cell>
          <cell r="D47">
            <v>1.014</v>
          </cell>
          <cell r="E47">
            <v>0.39500000000000002</v>
          </cell>
        </row>
        <row r="48">
          <cell r="A48">
            <v>0.42</v>
          </cell>
          <cell r="B48">
            <v>0.80600000000000005</v>
          </cell>
          <cell r="C48">
            <v>0.51</v>
          </cell>
          <cell r="D48">
            <v>1.0209999999999999</v>
          </cell>
          <cell r="E48">
            <v>0.40200000000000002</v>
          </cell>
        </row>
        <row r="49">
          <cell r="A49">
            <v>0.43</v>
          </cell>
          <cell r="B49">
            <v>0.81</v>
          </cell>
          <cell r="C49">
            <v>0.51600000000000001</v>
          </cell>
          <cell r="D49">
            <v>1.028</v>
          </cell>
          <cell r="E49">
            <v>0.40799999999999997</v>
          </cell>
        </row>
        <row r="50">
          <cell r="A50">
            <v>0.44</v>
          </cell>
          <cell r="B50">
            <v>0.81599999999999995</v>
          </cell>
          <cell r="C50">
            <v>0.52300000000000002</v>
          </cell>
          <cell r="D50">
            <v>1.0349999999999999</v>
          </cell>
          <cell r="E50">
            <v>0.41499999999999998</v>
          </cell>
        </row>
        <row r="51">
          <cell r="A51">
            <v>0.45</v>
          </cell>
          <cell r="B51">
            <v>0.82199999999999995</v>
          </cell>
          <cell r="C51">
            <v>0.53</v>
          </cell>
          <cell r="D51">
            <v>1.0429999999999999</v>
          </cell>
          <cell r="E51">
            <v>0.42199999999999999</v>
          </cell>
        </row>
        <row r="52">
          <cell r="A52">
            <v>0.46</v>
          </cell>
          <cell r="B52">
            <v>0.83</v>
          </cell>
          <cell r="C52">
            <v>0.53600000000000003</v>
          </cell>
          <cell r="D52">
            <v>1.05</v>
          </cell>
          <cell r="E52">
            <v>0.42899999999999999</v>
          </cell>
        </row>
        <row r="53">
          <cell r="A53">
            <v>0.47</v>
          </cell>
          <cell r="B53">
            <v>0.83399999999999996</v>
          </cell>
          <cell r="C53">
            <v>0.54200000000000004</v>
          </cell>
          <cell r="D53">
            <v>1.056</v>
          </cell>
          <cell r="E53">
            <v>0.436</v>
          </cell>
        </row>
        <row r="54">
          <cell r="A54">
            <v>0.48</v>
          </cell>
          <cell r="B54">
            <v>0.84</v>
          </cell>
          <cell r="C54">
            <v>0.55000000000000004</v>
          </cell>
          <cell r="D54">
            <v>1.0649999999999999</v>
          </cell>
          <cell r="E54">
            <v>0.443</v>
          </cell>
        </row>
        <row r="55">
          <cell r="A55">
            <v>0.49</v>
          </cell>
          <cell r="B55">
            <v>0.84499999999999997</v>
          </cell>
          <cell r="C55">
            <v>0.55700000000000005</v>
          </cell>
          <cell r="D55">
            <v>1.073</v>
          </cell>
          <cell r="E55">
            <v>0.45</v>
          </cell>
        </row>
        <row r="56">
          <cell r="A56">
            <v>0.5</v>
          </cell>
          <cell r="B56">
            <v>0.85</v>
          </cell>
          <cell r="C56">
            <v>0.56299999999999994</v>
          </cell>
          <cell r="D56">
            <v>1.079</v>
          </cell>
          <cell r="E56">
            <v>0.45800000000000002</v>
          </cell>
        </row>
        <row r="57">
          <cell r="A57">
            <v>0.51</v>
          </cell>
          <cell r="B57">
            <v>0.85499999999999998</v>
          </cell>
          <cell r="C57">
            <v>0.56999999999999995</v>
          </cell>
          <cell r="D57">
            <v>1.087</v>
          </cell>
          <cell r="E57">
            <v>0.46500000000000002</v>
          </cell>
        </row>
        <row r="58">
          <cell r="A58">
            <v>0.52</v>
          </cell>
          <cell r="B58">
            <v>0.86</v>
          </cell>
          <cell r="C58">
            <v>0.57599999999999996</v>
          </cell>
          <cell r="D58">
            <v>1.0940000000000001</v>
          </cell>
          <cell r="E58">
            <v>0.47199999999999998</v>
          </cell>
        </row>
        <row r="59">
          <cell r="A59">
            <v>0.53</v>
          </cell>
          <cell r="B59">
            <v>0.86499999999999999</v>
          </cell>
          <cell r="C59">
            <v>0.58199999999999996</v>
          </cell>
          <cell r="D59">
            <v>1.1000000000000001</v>
          </cell>
          <cell r="E59">
            <v>0.47899999999999998</v>
          </cell>
        </row>
        <row r="60">
          <cell r="A60">
            <v>0.54</v>
          </cell>
          <cell r="B60">
            <v>0.87</v>
          </cell>
          <cell r="C60">
            <v>0.58799999999999997</v>
          </cell>
          <cell r="D60">
            <v>1.107</v>
          </cell>
          <cell r="E60">
            <v>0.48699999999999999</v>
          </cell>
        </row>
        <row r="61">
          <cell r="A61">
            <v>0.55000000000000004</v>
          </cell>
          <cell r="B61">
            <v>0.875</v>
          </cell>
          <cell r="C61">
            <v>0.59399999999999997</v>
          </cell>
          <cell r="D61">
            <v>1.113</v>
          </cell>
          <cell r="E61">
            <v>0.49399999999999999</v>
          </cell>
        </row>
        <row r="62">
          <cell r="A62">
            <v>0.56000000000000005</v>
          </cell>
          <cell r="B62">
            <v>0.88</v>
          </cell>
          <cell r="C62">
            <v>0.60099999999999998</v>
          </cell>
          <cell r="D62">
            <v>1.121</v>
          </cell>
          <cell r="E62">
            <v>0.502</v>
          </cell>
        </row>
        <row r="63">
          <cell r="A63">
            <v>0.56999999999999995</v>
          </cell>
          <cell r="B63">
            <v>0.88500000000000001</v>
          </cell>
          <cell r="C63">
            <v>0.60799999999999998</v>
          </cell>
          <cell r="D63">
            <v>1.125</v>
          </cell>
          <cell r="E63">
            <v>0.51</v>
          </cell>
        </row>
        <row r="64">
          <cell r="A64">
            <v>0.57999999999999996</v>
          </cell>
          <cell r="B64">
            <v>0.89</v>
          </cell>
          <cell r="C64">
            <v>0.61499999999999999</v>
          </cell>
          <cell r="D64">
            <v>1.129</v>
          </cell>
          <cell r="E64">
            <v>0.51800000000000002</v>
          </cell>
        </row>
        <row r="65">
          <cell r="A65">
            <v>0.59</v>
          </cell>
          <cell r="B65">
            <v>0.89500000000000002</v>
          </cell>
          <cell r="C65">
            <v>0.62</v>
          </cell>
          <cell r="D65">
            <v>1.1319999999999999</v>
          </cell>
          <cell r="E65">
            <v>0.52600000000000002</v>
          </cell>
        </row>
        <row r="66">
          <cell r="A66">
            <v>0.6</v>
          </cell>
          <cell r="B66">
            <v>0.9</v>
          </cell>
          <cell r="C66">
            <v>0.626</v>
          </cell>
          <cell r="D66">
            <v>1.1359999999999999</v>
          </cell>
          <cell r="E66">
            <v>0.53400000000000003</v>
          </cell>
        </row>
        <row r="67">
          <cell r="A67">
            <v>0.61</v>
          </cell>
          <cell r="B67">
            <v>0.90300000000000002</v>
          </cell>
          <cell r="C67">
            <v>0.63200000000000001</v>
          </cell>
          <cell r="D67">
            <v>1.139</v>
          </cell>
          <cell r="E67">
            <v>0.54200000000000004</v>
          </cell>
        </row>
        <row r="68">
          <cell r="A68">
            <v>0.62</v>
          </cell>
          <cell r="B68">
            <v>0.90800000000000003</v>
          </cell>
          <cell r="C68">
            <v>0.63900000000000001</v>
          </cell>
          <cell r="D68">
            <v>1.143</v>
          </cell>
          <cell r="E68">
            <v>0.55000000000000004</v>
          </cell>
        </row>
        <row r="69">
          <cell r="A69">
            <v>0.63</v>
          </cell>
          <cell r="B69">
            <v>0.91300000000000003</v>
          </cell>
          <cell r="C69">
            <v>0.64500000000000002</v>
          </cell>
          <cell r="D69">
            <v>1.147</v>
          </cell>
          <cell r="E69">
            <v>0.55900000000000005</v>
          </cell>
        </row>
        <row r="70">
          <cell r="A70">
            <v>0.64</v>
          </cell>
          <cell r="B70">
            <v>0.91800000000000004</v>
          </cell>
          <cell r="C70">
            <v>0.65100000000000002</v>
          </cell>
          <cell r="D70">
            <v>1.151</v>
          </cell>
          <cell r="E70">
            <v>0.56799999999999995</v>
          </cell>
        </row>
        <row r="71">
          <cell r="A71">
            <v>0.65</v>
          </cell>
          <cell r="B71">
            <v>0.92200000000000004</v>
          </cell>
          <cell r="C71">
            <v>0.65800000000000003</v>
          </cell>
          <cell r="D71">
            <v>1.155</v>
          </cell>
          <cell r="E71">
            <v>0.57599999999999996</v>
          </cell>
        </row>
        <row r="72">
          <cell r="A72">
            <v>0.66</v>
          </cell>
          <cell r="B72">
            <v>0.92700000000000005</v>
          </cell>
          <cell r="C72">
            <v>0.66600000000000004</v>
          </cell>
          <cell r="D72">
            <v>1.1599999999999999</v>
          </cell>
          <cell r="E72">
            <v>0.58499999999999996</v>
          </cell>
        </row>
        <row r="73">
          <cell r="A73">
            <v>0.67</v>
          </cell>
          <cell r="B73">
            <v>0.93100000000000005</v>
          </cell>
          <cell r="C73">
            <v>0.67200000000000004</v>
          </cell>
          <cell r="D73">
            <v>1.163</v>
          </cell>
          <cell r="E73">
            <v>0.59499999999999997</v>
          </cell>
        </row>
        <row r="74">
          <cell r="A74">
            <v>0.68</v>
          </cell>
          <cell r="B74">
            <v>0.93600000000000005</v>
          </cell>
          <cell r="C74">
            <v>0.67800000000000005</v>
          </cell>
          <cell r="D74">
            <v>1.167</v>
          </cell>
          <cell r="E74">
            <v>0.60399999999999998</v>
          </cell>
        </row>
        <row r="75">
          <cell r="A75">
            <v>0.69</v>
          </cell>
          <cell r="B75">
            <v>0.94099999999999995</v>
          </cell>
          <cell r="C75">
            <v>0.68600000000000005</v>
          </cell>
          <cell r="D75">
            <v>1.1719999999999999</v>
          </cell>
          <cell r="E75">
            <v>0.61399999999999999</v>
          </cell>
        </row>
        <row r="76">
          <cell r="A76">
            <v>0.7</v>
          </cell>
          <cell r="B76">
            <v>0.94499999999999995</v>
          </cell>
          <cell r="C76">
            <v>0.69199999999999995</v>
          </cell>
          <cell r="D76">
            <v>1.175</v>
          </cell>
          <cell r="E76">
            <v>0.623</v>
          </cell>
        </row>
        <row r="77">
          <cell r="A77">
            <v>0.71</v>
          </cell>
          <cell r="B77">
            <v>0.95099999999999996</v>
          </cell>
          <cell r="C77">
            <v>0.69899999999999995</v>
          </cell>
          <cell r="D77">
            <v>1.179</v>
          </cell>
          <cell r="E77">
            <v>0.63300000000000001</v>
          </cell>
        </row>
        <row r="78">
          <cell r="A78">
            <v>0.72</v>
          </cell>
          <cell r="B78">
            <v>0.95499999999999996</v>
          </cell>
          <cell r="C78">
            <v>0.70499999999999996</v>
          </cell>
          <cell r="D78">
            <v>1.1819999999999999</v>
          </cell>
          <cell r="E78">
            <v>0.64400000000000002</v>
          </cell>
        </row>
        <row r="79">
          <cell r="A79">
            <v>0.73</v>
          </cell>
          <cell r="B79">
            <v>0.95799999999999996</v>
          </cell>
          <cell r="C79">
            <v>0.71</v>
          </cell>
          <cell r="D79">
            <v>1.1839999999999999</v>
          </cell>
          <cell r="E79">
            <v>0.65400000000000003</v>
          </cell>
        </row>
        <row r="80">
          <cell r="A80">
            <v>0.74</v>
          </cell>
          <cell r="B80">
            <v>0.96099999999999997</v>
          </cell>
          <cell r="C80">
            <v>0.71899999999999997</v>
          </cell>
          <cell r="D80">
            <v>1.1879999999999999</v>
          </cell>
          <cell r="E80">
            <v>0.66500000000000004</v>
          </cell>
        </row>
        <row r="81">
          <cell r="A81">
            <v>0.75</v>
          </cell>
          <cell r="B81">
            <v>0.96499999999999997</v>
          </cell>
          <cell r="C81">
            <v>0.72399999999999998</v>
          </cell>
          <cell r="D81">
            <v>1.19</v>
          </cell>
          <cell r="E81">
            <v>0.67700000000000005</v>
          </cell>
        </row>
        <row r="82">
          <cell r="A82">
            <v>0.76</v>
          </cell>
          <cell r="B82">
            <v>0.96899999999999997</v>
          </cell>
          <cell r="C82">
            <v>0.73199999999999998</v>
          </cell>
          <cell r="D82">
            <v>1.1930000000000001</v>
          </cell>
          <cell r="E82">
            <v>0.68799999999999994</v>
          </cell>
        </row>
        <row r="83">
          <cell r="A83">
            <v>0.77</v>
          </cell>
          <cell r="B83">
            <v>0.97199999999999998</v>
          </cell>
          <cell r="C83">
            <v>0.73799999999999999</v>
          </cell>
          <cell r="D83">
            <v>1.1950000000000001</v>
          </cell>
          <cell r="E83">
            <v>0.7</v>
          </cell>
        </row>
        <row r="84">
          <cell r="A84">
            <v>0.78</v>
          </cell>
          <cell r="B84">
            <v>0.97499999999999998</v>
          </cell>
          <cell r="C84">
            <v>0.74299999999999999</v>
          </cell>
          <cell r="D84">
            <v>1.1970000000000001</v>
          </cell>
          <cell r="E84">
            <v>0.71299999999999997</v>
          </cell>
        </row>
        <row r="85">
          <cell r="A85">
            <v>0.79</v>
          </cell>
          <cell r="B85">
            <v>0.98</v>
          </cell>
          <cell r="C85">
            <v>0.75</v>
          </cell>
          <cell r="D85">
            <v>1.2</v>
          </cell>
          <cell r="E85">
            <v>0.72499999999999998</v>
          </cell>
        </row>
        <row r="86">
          <cell r="A86">
            <v>0.8</v>
          </cell>
          <cell r="B86">
            <v>0.98399999999999999</v>
          </cell>
          <cell r="C86">
            <v>0.75600000000000001</v>
          </cell>
          <cell r="D86">
            <v>1.202</v>
          </cell>
          <cell r="E86">
            <v>0.73899999999999999</v>
          </cell>
        </row>
        <row r="87">
          <cell r="A87">
            <v>0.81</v>
          </cell>
          <cell r="B87">
            <v>0.98699999999999999</v>
          </cell>
          <cell r="C87">
            <v>0.76300000000000001</v>
          </cell>
          <cell r="D87">
            <v>1.2050000000000001</v>
          </cell>
          <cell r="E87">
            <v>0.753</v>
          </cell>
        </row>
        <row r="88">
          <cell r="A88">
            <v>0.82</v>
          </cell>
          <cell r="B88">
            <v>0.99</v>
          </cell>
          <cell r="C88">
            <v>0.77</v>
          </cell>
          <cell r="D88">
            <v>1.208</v>
          </cell>
          <cell r="E88">
            <v>0.76700000000000002</v>
          </cell>
        </row>
        <row r="89">
          <cell r="A89">
            <v>0.83</v>
          </cell>
          <cell r="B89">
            <v>0.99299999999999999</v>
          </cell>
          <cell r="C89">
            <v>0.77800000000000002</v>
          </cell>
          <cell r="D89">
            <v>1.2110000000000001</v>
          </cell>
          <cell r="E89">
            <v>0.78300000000000003</v>
          </cell>
        </row>
        <row r="90">
          <cell r="A90">
            <v>0.84</v>
          </cell>
          <cell r="B90">
            <v>0.997</v>
          </cell>
          <cell r="C90">
            <v>0.78500000000000003</v>
          </cell>
          <cell r="D90">
            <v>1.214</v>
          </cell>
          <cell r="E90">
            <v>0.79800000000000004</v>
          </cell>
        </row>
        <row r="91">
          <cell r="A91">
            <v>0.85</v>
          </cell>
          <cell r="B91">
            <v>1.0009999999999999</v>
          </cell>
          <cell r="C91">
            <v>0.79100000000000004</v>
          </cell>
          <cell r="D91">
            <v>1.216</v>
          </cell>
          <cell r="E91">
            <v>0.81499999999999995</v>
          </cell>
        </row>
        <row r="92">
          <cell r="A92">
            <v>0.86</v>
          </cell>
          <cell r="B92">
            <v>1.0049999999999999</v>
          </cell>
          <cell r="C92">
            <v>0.79800000000000004</v>
          </cell>
          <cell r="D92">
            <v>1.2190000000000001</v>
          </cell>
          <cell r="E92">
            <v>0.83299999999999996</v>
          </cell>
        </row>
        <row r="93">
          <cell r="A93">
            <v>0.87</v>
          </cell>
          <cell r="B93">
            <v>1.0069999999999999</v>
          </cell>
          <cell r="C93">
            <v>0.80400000000000005</v>
          </cell>
          <cell r="D93">
            <v>1.2190000000000001</v>
          </cell>
          <cell r="E93">
            <v>0.85199999999999998</v>
          </cell>
        </row>
        <row r="94">
          <cell r="A94">
            <v>0.88</v>
          </cell>
          <cell r="B94">
            <v>1.0109999999999999</v>
          </cell>
          <cell r="C94">
            <v>0.81299999999999994</v>
          </cell>
          <cell r="D94">
            <v>1.2150000000000001</v>
          </cell>
          <cell r="E94">
            <v>0.871</v>
          </cell>
        </row>
        <row r="95">
          <cell r="A95">
            <v>0.89</v>
          </cell>
          <cell r="B95">
            <v>1.0149999999999999</v>
          </cell>
          <cell r="C95">
            <v>0.82</v>
          </cell>
          <cell r="D95">
            <v>1.214</v>
          </cell>
          <cell r="E95">
            <v>0.89200000000000002</v>
          </cell>
        </row>
        <row r="96">
          <cell r="A96">
            <v>0.9</v>
          </cell>
          <cell r="B96">
            <v>1.018</v>
          </cell>
          <cell r="C96">
            <v>0.82599999999999996</v>
          </cell>
          <cell r="D96">
            <v>1.212</v>
          </cell>
          <cell r="E96">
            <v>0.91500000000000004</v>
          </cell>
        </row>
        <row r="97">
          <cell r="A97">
            <v>0.91</v>
          </cell>
          <cell r="B97">
            <v>1.0209999999999999</v>
          </cell>
          <cell r="C97">
            <v>0.83499999999999996</v>
          </cell>
          <cell r="D97">
            <v>1.21</v>
          </cell>
          <cell r="E97">
            <v>0.94</v>
          </cell>
        </row>
        <row r="98">
          <cell r="A98">
            <v>0.92</v>
          </cell>
          <cell r="B98">
            <v>1.024</v>
          </cell>
          <cell r="C98">
            <v>0.84299999999999997</v>
          </cell>
          <cell r="D98">
            <v>1.2070000000000001</v>
          </cell>
          <cell r="E98">
            <v>0.96599999999999997</v>
          </cell>
        </row>
        <row r="99">
          <cell r="A99">
            <v>0.93</v>
          </cell>
          <cell r="B99">
            <v>1.0269999999999999</v>
          </cell>
          <cell r="C99">
            <v>0.85199999999999998</v>
          </cell>
          <cell r="D99">
            <v>1.204</v>
          </cell>
          <cell r="E99">
            <v>0.995</v>
          </cell>
        </row>
        <row r="100">
          <cell r="A100">
            <v>0.94</v>
          </cell>
          <cell r="B100">
            <v>1.03</v>
          </cell>
          <cell r="C100">
            <v>0.86</v>
          </cell>
          <cell r="D100">
            <v>1.202</v>
          </cell>
          <cell r="E100">
            <v>1.0269999999999999</v>
          </cell>
        </row>
        <row r="101">
          <cell r="A101">
            <v>0.95</v>
          </cell>
          <cell r="B101">
            <v>1.0329999999999999</v>
          </cell>
          <cell r="C101">
            <v>0.86799999999999999</v>
          </cell>
          <cell r="D101">
            <v>1.2</v>
          </cell>
          <cell r="E101">
            <v>1.0629999999999999</v>
          </cell>
        </row>
        <row r="102">
          <cell r="A102">
            <v>0.96</v>
          </cell>
          <cell r="B102">
            <v>1.036</v>
          </cell>
          <cell r="C102">
            <v>0.876</v>
          </cell>
          <cell r="D102">
            <v>1.1970000000000001</v>
          </cell>
          <cell r="E102">
            <v>1.103</v>
          </cell>
        </row>
        <row r="103">
          <cell r="A103">
            <v>0.97</v>
          </cell>
          <cell r="B103">
            <v>1.038</v>
          </cell>
          <cell r="C103">
            <v>0.88400000000000001</v>
          </cell>
          <cell r="D103">
            <v>1.1950000000000001</v>
          </cell>
          <cell r="E103">
            <v>1.149</v>
          </cell>
        </row>
        <row r="104">
          <cell r="A104">
            <v>0.98</v>
          </cell>
          <cell r="B104">
            <v>1.0389999999999999</v>
          </cell>
          <cell r="C104">
            <v>0.89200000000000002</v>
          </cell>
          <cell r="D104">
            <v>1.1919999999999999</v>
          </cell>
          <cell r="E104">
            <v>1.202</v>
          </cell>
        </row>
        <row r="105">
          <cell r="A105">
            <v>0.99</v>
          </cell>
          <cell r="B105">
            <v>1.04</v>
          </cell>
          <cell r="C105">
            <v>0.9</v>
          </cell>
          <cell r="D105">
            <v>1.19</v>
          </cell>
          <cell r="E105">
            <v>1.2649999999999999</v>
          </cell>
        </row>
        <row r="106">
          <cell r="A106">
            <v>1</v>
          </cell>
          <cell r="B106">
            <v>1.0409999999999999</v>
          </cell>
          <cell r="C106">
            <v>0.91400000000000003</v>
          </cell>
          <cell r="D106">
            <v>1.1719999999999999</v>
          </cell>
          <cell r="E106">
            <v>1.3440000000000001</v>
          </cell>
        </row>
        <row r="107">
          <cell r="A107">
            <v>1.01</v>
          </cell>
          <cell r="B107">
            <v>1.042</v>
          </cell>
          <cell r="C107">
            <v>0.92</v>
          </cell>
          <cell r="D107">
            <v>1.1639999999999999</v>
          </cell>
          <cell r="E107">
            <v>1.4450000000000001</v>
          </cell>
        </row>
        <row r="108">
          <cell r="A108">
            <v>1.02</v>
          </cell>
          <cell r="B108">
            <v>1.042</v>
          </cell>
          <cell r="C108">
            <v>0.93100000000000005</v>
          </cell>
          <cell r="D108">
            <v>1.1499999999999999</v>
          </cell>
          <cell r="E108">
            <v>1.5840000000000001</v>
          </cell>
        </row>
        <row r="109">
          <cell r="A109">
            <v>1.03</v>
          </cell>
          <cell r="B109">
            <v>1.042</v>
          </cell>
          <cell r="C109">
            <v>0.94199999999999995</v>
          </cell>
          <cell r="D109">
            <v>1.1359999999999999</v>
          </cell>
          <cell r="E10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EO TOTAL OBRA"/>
      <sheetName val="Hoja1"/>
      <sheetName val="Hoja3"/>
      <sheetName val="TarifaMT (2)"/>
      <sheetName val="TarifaMT"/>
      <sheetName val="RESUMEN"/>
      <sheetName val="ANALISIS PREV"/>
      <sheetName val="CONSULTORÍA "/>
      <sheetName val="INTERVE."/>
      <sheetName val="SUPERV."/>
      <sheetName val="AIU"/>
      <sheetName val="Componente minimo"/>
      <sheetName val="IPC"/>
      <sheetName val="Ensayos Laboratorio"/>
      <sheetName val="proyecc desembol"/>
      <sheetName val="Top_Y_Batimetria"/>
      <sheetName val="PLAN.CAR-"/>
      <sheetName val="F.M. VIA"/>
      <sheetName val="TABLA Honorarios"/>
    </sheetNames>
    <sheetDataSet>
      <sheetData sheetId="0" refreshError="1">
        <row r="7">
          <cell r="D7" t="e">
            <v>#REF!</v>
          </cell>
        </row>
        <row r="33">
          <cell r="D33" t="e">
            <v>#REF!</v>
          </cell>
        </row>
        <row r="37">
          <cell r="D37" t="e">
            <v>#REF!</v>
          </cell>
        </row>
      </sheetData>
      <sheetData sheetId="1" refreshError="1"/>
      <sheetData sheetId="2" refreshError="1"/>
      <sheetData sheetId="3" refreshError="1"/>
      <sheetData sheetId="4" refreshError="1"/>
      <sheetData sheetId="5"/>
      <sheetData sheetId="6">
        <row r="11">
          <cell r="G11">
            <v>1162336.32</v>
          </cell>
        </row>
      </sheetData>
      <sheetData sheetId="7">
        <row r="46">
          <cell r="H46">
            <v>6658336</v>
          </cell>
        </row>
      </sheetData>
      <sheetData sheetId="8">
        <row r="27">
          <cell r="G27">
            <v>8058900</v>
          </cell>
        </row>
      </sheetData>
      <sheetData sheetId="9">
        <row r="15">
          <cell r="G15">
            <v>6072000</v>
          </cell>
        </row>
      </sheetData>
      <sheetData sheetId="10" refreshError="1"/>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Evaluación Financiera"/>
      <sheetName val="Escenario1"/>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G2" t="str">
            <v>COD</v>
          </cell>
          <cell r="H2" t="str">
            <v>CUADRILLA</v>
          </cell>
          <cell r="I2" t="str">
            <v>DIA</v>
          </cell>
          <cell r="J2" t="str">
            <v>PRECIO</v>
          </cell>
        </row>
        <row r="3">
          <cell r="G3">
            <v>1</v>
          </cell>
          <cell r="H3" t="str">
            <v>CUADRILLA A</v>
          </cell>
          <cell r="I3" t="str">
            <v>DIA</v>
          </cell>
          <cell r="J3">
            <v>65000</v>
          </cell>
        </row>
        <row r="4">
          <cell r="G4">
            <v>2</v>
          </cell>
          <cell r="H4" t="str">
            <v>CUADRILLA B</v>
          </cell>
          <cell r="I4" t="str">
            <v>DIA</v>
          </cell>
          <cell r="J4">
            <v>30000</v>
          </cell>
        </row>
        <row r="5">
          <cell r="G5">
            <v>3</v>
          </cell>
          <cell r="H5" t="str">
            <v>CUADRILLA S</v>
          </cell>
          <cell r="I5" t="str">
            <v>DIA</v>
          </cell>
          <cell r="J5">
            <v>95000</v>
          </cell>
        </row>
        <row r="6">
          <cell r="G6">
            <v>4</v>
          </cell>
          <cell r="H6" t="str">
            <v>CUADRILLA SOLDADOR</v>
          </cell>
          <cell r="I6" t="str">
            <v>DIA</v>
          </cell>
          <cell r="J6">
            <v>115000</v>
          </cell>
        </row>
        <row r="7">
          <cell r="G7">
            <v>5</v>
          </cell>
          <cell r="H7" t="str">
            <v>CUADRILLA E</v>
          </cell>
          <cell r="I7" t="str">
            <v>DIA</v>
          </cell>
          <cell r="J7">
            <v>155000</v>
          </cell>
        </row>
        <row r="8">
          <cell r="G8">
            <v>6</v>
          </cell>
          <cell r="H8" t="str">
            <v>CUADRILLA C</v>
          </cell>
          <cell r="I8" t="str">
            <v>DIA</v>
          </cell>
          <cell r="J8">
            <v>110000</v>
          </cell>
        </row>
        <row r="9">
          <cell r="G9">
            <v>7</v>
          </cell>
          <cell r="H9" t="str">
            <v>CUADRILLA D</v>
          </cell>
          <cell r="I9" t="str">
            <v>DIA</v>
          </cell>
          <cell r="J9">
            <v>60000</v>
          </cell>
        </row>
        <row r="10">
          <cell r="G10">
            <v>8</v>
          </cell>
          <cell r="H10" t="str">
            <v>CUADRILLA M</v>
          </cell>
          <cell r="I10" t="str">
            <v>DIA</v>
          </cell>
          <cell r="J10">
            <v>215000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SALIDA LUMINARIA F S3 EN PLACA"/>
      <sheetName val="SALIDA LUMINARIA F S3 EN TECHO"/>
      <sheetName val="SALIDA LUMINARIA F CONMUTABLE "/>
      <sheetName val="LAMPARA FLUORESCENTE ADICIONAL "/>
      <sheetName val="SALIDA ELÉCTRICA VENTILADOR"/>
      <sheetName val="8,3,19 Acometida 3x10"/>
      <sheetName val="8,3,20 Canalización zona dura"/>
      <sheetName val="8,3,21 Canalización zona d 1 12"/>
      <sheetName val="8,3,22 Canalización zona d 1&quot;"/>
      <sheetName val="8,3,23 Canalización zona du 114"/>
      <sheetName val="8,4,1 Tablero 18 Circuitos"/>
      <sheetName val="8,3,25 Acometida 3x4+2X6"/>
      <sheetName val="DUCTO CONDUIT EMT 1 14&quot;"/>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ANCLAJE LUMINARIAS EN TECHO "/>
      <sheetName val="TABLERO TRIFASICO TIPO RIEL "/>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Chenche - S22 1588 "/>
    </sheetNames>
    <sheetDataSet>
      <sheetData sheetId="0" refreshError="1"/>
      <sheetData sheetId="1" refreshError="1"/>
      <sheetData sheetId="2" refreshError="1"/>
      <sheetData sheetId="3" refreshError="1"/>
      <sheetData sheetId="4" refreshError="1"/>
      <sheetData sheetId="5" refreshError="1"/>
      <sheetData sheetId="6" refreshError="1">
        <row r="11">
          <cell r="A11" t="str">
            <v xml:space="preserve"> CUADRILLAS</v>
          </cell>
        </row>
        <row r="13">
          <cell r="A13" t="str">
            <v>SALARIO MINIMO LEGAL VIGENTE</v>
          </cell>
          <cell r="D13">
            <v>433700</v>
          </cell>
        </row>
        <row r="14">
          <cell r="A14" t="str">
            <v>Descripción</v>
          </cell>
          <cell r="B14" t="str">
            <v>Jornal Oficial</v>
          </cell>
          <cell r="F14" t="str">
            <v>Jornal Ayudante</v>
          </cell>
        </row>
        <row r="15">
          <cell r="A15" t="str">
            <v>P. ALBAÑILERIA</v>
          </cell>
          <cell r="B15">
            <v>56239.136730000013</v>
          </cell>
          <cell r="F15">
            <v>40869.502650000009</v>
          </cell>
        </row>
        <row r="16">
          <cell r="A16" t="str">
            <v>P. INSTALACIONES BASICA</v>
          </cell>
          <cell r="B16">
            <v>61863.050403000016</v>
          </cell>
          <cell r="F16">
            <v>44956.452915000009</v>
          </cell>
        </row>
        <row r="17">
          <cell r="A17" t="str">
            <v>P. PINTURA</v>
          </cell>
          <cell r="B17">
            <v>64675.00723950001</v>
          </cell>
          <cell r="F17">
            <v>46999.928047500005</v>
          </cell>
        </row>
        <row r="18">
          <cell r="A18" t="str">
            <v>P. CARPINTERIA</v>
          </cell>
          <cell r="B18">
            <v>67486.964076000018</v>
          </cell>
          <cell r="F18">
            <v>49043.403180000008</v>
          </cell>
        </row>
        <row r="19">
          <cell r="A19" t="str">
            <v>P. CABLEADO ESTRUCTURADO</v>
          </cell>
          <cell r="B19">
            <v>80421.965523900013</v>
          </cell>
          <cell r="F19">
            <v>58443.388789500015</v>
          </cell>
        </row>
        <row r="20">
          <cell r="G20" t="str">
            <v>Vlr actualizado</v>
          </cell>
          <cell r="H20" t="str">
            <v>% Actualización</v>
          </cell>
          <cell r="I20" t="str">
            <v>Vlr Actual</v>
          </cell>
        </row>
        <row r="21">
          <cell r="A21" t="str">
            <v>Excavaciones</v>
          </cell>
          <cell r="E21">
            <v>3</v>
          </cell>
          <cell r="F21" t="str">
            <v>Ayudante</v>
          </cell>
          <cell r="G21">
            <v>122609</v>
          </cell>
          <cell r="H21">
            <v>0</v>
          </cell>
          <cell r="I21">
            <v>122608.50795000003</v>
          </cell>
        </row>
        <row r="22">
          <cell r="A22" t="str">
            <v>Enchapes y acabados</v>
          </cell>
          <cell r="B22">
            <v>1</v>
          </cell>
          <cell r="C22" t="str">
            <v>oficial</v>
          </cell>
          <cell r="E22">
            <v>1</v>
          </cell>
          <cell r="F22" t="str">
            <v>Ayudante</v>
          </cell>
          <cell r="G22">
            <v>97109</v>
          </cell>
          <cell r="H22">
            <v>0</v>
          </cell>
          <cell r="I22">
            <v>97108.639380000022</v>
          </cell>
        </row>
        <row r="23">
          <cell r="A23" t="str">
            <v>Cuadrilla Demoliciones</v>
          </cell>
          <cell r="E23">
            <v>2</v>
          </cell>
          <cell r="F23" t="str">
            <v>Ayudante</v>
          </cell>
          <cell r="G23">
            <v>81739</v>
          </cell>
          <cell r="H23">
            <v>0</v>
          </cell>
          <cell r="I23">
            <v>81739.005300000019</v>
          </cell>
        </row>
        <row r="24">
          <cell r="A24" t="str">
            <v>Excavaciones en roca</v>
          </cell>
          <cell r="B24">
            <v>1</v>
          </cell>
          <cell r="C24" t="str">
            <v>Oficial</v>
          </cell>
          <cell r="D24" t="str">
            <v>+</v>
          </cell>
          <cell r="E24">
            <v>3</v>
          </cell>
          <cell r="F24" t="str">
            <v>Ayudante</v>
          </cell>
          <cell r="G24">
            <v>178848</v>
          </cell>
          <cell r="H24">
            <v>0</v>
          </cell>
          <cell r="I24">
            <v>178847.64468000003</v>
          </cell>
        </row>
        <row r="25">
          <cell r="A25" t="str">
            <v>Albañilería</v>
          </cell>
          <cell r="B25">
            <v>2</v>
          </cell>
          <cell r="C25" t="str">
            <v>Oficial</v>
          </cell>
          <cell r="D25" t="str">
            <v>+</v>
          </cell>
          <cell r="E25">
            <v>1</v>
          </cell>
          <cell r="F25" t="str">
            <v>Ayudante</v>
          </cell>
          <cell r="G25">
            <v>153348</v>
          </cell>
          <cell r="H25">
            <v>0</v>
          </cell>
          <cell r="I25">
            <v>153347.77611000004</v>
          </cell>
        </row>
        <row r="26">
          <cell r="A26" t="str">
            <v>Estructuras</v>
          </cell>
          <cell r="B26">
            <v>2</v>
          </cell>
          <cell r="C26" t="str">
            <v>Oficial</v>
          </cell>
          <cell r="D26" t="str">
            <v>+</v>
          </cell>
          <cell r="E26">
            <v>3</v>
          </cell>
          <cell r="F26" t="str">
            <v>Ayudante</v>
          </cell>
          <cell r="G26">
            <v>235087</v>
          </cell>
          <cell r="H26">
            <v>0</v>
          </cell>
          <cell r="I26">
            <v>235086.78141000005</v>
          </cell>
        </row>
        <row r="27">
          <cell r="A27" t="str">
            <v>Topografía</v>
          </cell>
          <cell r="B27">
            <v>1</v>
          </cell>
          <cell r="C27" t="str">
            <v>Oficial</v>
          </cell>
          <cell r="D27" t="str">
            <v>+</v>
          </cell>
          <cell r="E27">
            <v>3</v>
          </cell>
          <cell r="F27" t="str">
            <v>Ayudante</v>
          </cell>
          <cell r="G27">
            <v>196732</v>
          </cell>
          <cell r="H27">
            <v>0</v>
          </cell>
          <cell r="I27">
            <v>196732.40914800006</v>
          </cell>
        </row>
        <row r="28">
          <cell r="A28" t="str">
            <v>Instalaciones</v>
          </cell>
          <cell r="B28">
            <v>2</v>
          </cell>
          <cell r="C28" t="str">
            <v>Oficial</v>
          </cell>
          <cell r="D28" t="str">
            <v>+</v>
          </cell>
          <cell r="E28">
            <v>2</v>
          </cell>
          <cell r="F28" t="str">
            <v>Ayudante</v>
          </cell>
          <cell r="G28">
            <v>213639</v>
          </cell>
          <cell r="H28">
            <v>0</v>
          </cell>
          <cell r="I28">
            <v>213639.00663600006</v>
          </cell>
        </row>
        <row r="29">
          <cell r="A29" t="str">
            <v>Cuadrilla 1 - 4</v>
          </cell>
          <cell r="B29">
            <v>1</v>
          </cell>
          <cell r="C29" t="str">
            <v>Oficial</v>
          </cell>
          <cell r="D29" t="str">
            <v>+</v>
          </cell>
          <cell r="E29">
            <v>4</v>
          </cell>
          <cell r="F29" t="str">
            <v>Ayudante</v>
          </cell>
          <cell r="G29">
            <v>263661</v>
          </cell>
          <cell r="H29">
            <v>0</v>
          </cell>
          <cell r="I29">
            <v>263660.57679600007</v>
          </cell>
        </row>
        <row r="30">
          <cell r="A30" t="str">
            <v>Cuadrilla 1 - 1</v>
          </cell>
          <cell r="B30">
            <v>1</v>
          </cell>
          <cell r="C30" t="str">
            <v>Oficial</v>
          </cell>
          <cell r="D30" t="str">
            <v>+</v>
          </cell>
          <cell r="E30">
            <v>1</v>
          </cell>
          <cell r="F30" t="str">
            <v>Ayudante</v>
          </cell>
          <cell r="G30">
            <v>116530</v>
          </cell>
          <cell r="H30">
            <v>0</v>
          </cell>
          <cell r="I30">
            <v>116530.36725600003</v>
          </cell>
        </row>
        <row r="31">
          <cell r="A31" t="str">
            <v>Cuadrilla 1 - 3</v>
          </cell>
          <cell r="B31">
            <v>1</v>
          </cell>
          <cell r="C31" t="str">
            <v>Oficial</v>
          </cell>
          <cell r="D31" t="str">
            <v>+</v>
          </cell>
          <cell r="E31">
            <v>3</v>
          </cell>
          <cell r="F31" t="str">
            <v>Ayudante</v>
          </cell>
          <cell r="G31">
            <v>178848</v>
          </cell>
          <cell r="H31">
            <v>0</v>
          </cell>
          <cell r="I31">
            <v>178847.64468000003</v>
          </cell>
        </row>
        <row r="32">
          <cell r="A32" t="str">
            <v>Cuadrilla 1 - 6</v>
          </cell>
          <cell r="B32">
            <v>1</v>
          </cell>
          <cell r="C32" t="str">
            <v>Oficial</v>
          </cell>
          <cell r="D32" t="str">
            <v>+</v>
          </cell>
          <cell r="E32">
            <v>6</v>
          </cell>
          <cell r="F32" t="str">
            <v>Ayudante</v>
          </cell>
          <cell r="G32">
            <v>301456</v>
          </cell>
          <cell r="H32">
            <v>0</v>
          </cell>
          <cell r="I32">
            <v>301456.15263000008</v>
          </cell>
        </row>
        <row r="33">
          <cell r="A33" t="str">
            <v>Subcontrato Hidraúlico y Sanitario</v>
          </cell>
          <cell r="B33">
            <v>1</v>
          </cell>
          <cell r="C33" t="str">
            <v>Oficial</v>
          </cell>
          <cell r="D33" t="str">
            <v>+</v>
          </cell>
          <cell r="E33">
            <v>1</v>
          </cell>
          <cell r="F33" t="str">
            <v>Ayudante</v>
          </cell>
          <cell r="G33">
            <v>106820</v>
          </cell>
          <cell r="H33">
            <v>0</v>
          </cell>
          <cell r="I33">
            <v>106819.50331800003</v>
          </cell>
        </row>
        <row r="34">
          <cell r="A34" t="str">
            <v>Subcontrato Carpinteria metálica</v>
          </cell>
          <cell r="B34">
            <v>1</v>
          </cell>
          <cell r="C34" t="str">
            <v>Oficial</v>
          </cell>
          <cell r="D34" t="str">
            <v>+</v>
          </cell>
          <cell r="E34">
            <v>1</v>
          </cell>
          <cell r="F34" t="str">
            <v>Ayudante</v>
          </cell>
          <cell r="G34">
            <v>116530.36725600003</v>
          </cell>
          <cell r="H34">
            <v>0</v>
          </cell>
          <cell r="I34">
            <v>111674.93528700001</v>
          </cell>
        </row>
        <row r="35">
          <cell r="A35" t="str">
            <v>Subcontrato Eléctrico</v>
          </cell>
          <cell r="B35">
            <v>1</v>
          </cell>
          <cell r="C35" t="str">
            <v xml:space="preserve">Oficial </v>
          </cell>
          <cell r="D35" t="str">
            <v>+</v>
          </cell>
          <cell r="E35">
            <v>1</v>
          </cell>
          <cell r="F35" t="str">
            <v>Ayudante</v>
          </cell>
          <cell r="G35">
            <v>138865.35431340002</v>
          </cell>
          <cell r="H35">
            <v>0</v>
          </cell>
          <cell r="I35">
            <v>138865.35431340002</v>
          </cell>
        </row>
        <row r="36">
          <cell r="A36" t="str">
            <v>Carpintería</v>
          </cell>
          <cell r="B36">
            <v>1</v>
          </cell>
          <cell r="C36" t="str">
            <v>Oficial</v>
          </cell>
          <cell r="D36" t="str">
            <v>+</v>
          </cell>
          <cell r="E36">
            <v>2</v>
          </cell>
          <cell r="F36" t="str">
            <v>Ayudante</v>
          </cell>
          <cell r="G36">
            <v>165574</v>
          </cell>
          <cell r="H36">
            <v>0</v>
          </cell>
          <cell r="I36">
            <v>165573.77043600002</v>
          </cell>
        </row>
        <row r="37">
          <cell r="A37" t="str">
            <v>Pintura</v>
          </cell>
          <cell r="B37">
            <v>2</v>
          </cell>
          <cell r="C37" t="str">
            <v>Oficial</v>
          </cell>
          <cell r="D37" t="str">
            <v>+</v>
          </cell>
          <cell r="E37">
            <v>1</v>
          </cell>
          <cell r="F37" t="str">
            <v>Ayudante</v>
          </cell>
          <cell r="G37">
            <v>176350</v>
          </cell>
          <cell r="H37">
            <v>0</v>
          </cell>
          <cell r="I37">
            <v>176349.94252650003</v>
          </cell>
        </row>
        <row r="38">
          <cell r="A38" t="str">
            <v>Mampostería</v>
          </cell>
          <cell r="B38">
            <v>2</v>
          </cell>
          <cell r="C38" t="str">
            <v>Oficial</v>
          </cell>
          <cell r="D38" t="str">
            <v>+</v>
          </cell>
          <cell r="E38">
            <v>1</v>
          </cell>
          <cell r="F38" t="str">
            <v>Ayudante</v>
          </cell>
          <cell r="G38">
            <v>153348</v>
          </cell>
          <cell r="H38">
            <v>0</v>
          </cell>
          <cell r="I38">
            <v>153347.77611000004</v>
          </cell>
        </row>
        <row r="39">
          <cell r="A39" t="str">
            <v>Vías</v>
          </cell>
          <cell r="B39">
            <v>3</v>
          </cell>
          <cell r="C39" t="str">
            <v>Oficial</v>
          </cell>
          <cell r="D39" t="str">
            <v>+</v>
          </cell>
          <cell r="E39">
            <v>4</v>
          </cell>
          <cell r="F39" t="str">
            <v>Ayudante</v>
          </cell>
          <cell r="G39">
            <v>382025</v>
          </cell>
          <cell r="H39">
            <v>0</v>
          </cell>
          <cell r="I39">
            <v>382024.73390850006</v>
          </cell>
        </row>
      </sheetData>
      <sheetData sheetId="7" refreshError="1">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sheetData>
      <sheetData sheetId="8" refreshError="1">
        <row r="12">
          <cell r="A12" t="str">
            <v>COSTOS DE MAQUINARIA Y EQUIPOS</v>
          </cell>
        </row>
        <row r="14">
          <cell r="A14" t="str">
            <v>JORNADA DIARIA</v>
          </cell>
          <cell r="B14">
            <v>8</v>
          </cell>
        </row>
        <row r="15">
          <cell r="A15" t="str">
            <v>Descripción</v>
          </cell>
          <cell r="B15" t="str">
            <v>Tarifa hora</v>
          </cell>
          <cell r="D15" t="str">
            <v>Tarifa -día</v>
          </cell>
          <cell r="E15" t="str">
            <v>% Actualización</v>
          </cell>
          <cell r="F15" t="str">
            <v>Valor Actualizado</v>
          </cell>
        </row>
        <row r="16">
          <cell r="A16" t="str">
            <v>Cargador tipo Cat - 904</v>
          </cell>
          <cell r="B16">
            <v>43750</v>
          </cell>
          <cell r="D16">
            <v>350000</v>
          </cell>
          <cell r="E16">
            <v>4.4999999999999998E-2</v>
          </cell>
          <cell r="F16">
            <v>365750</v>
          </cell>
        </row>
        <row r="17">
          <cell r="A17" t="str">
            <v>Compresor</v>
          </cell>
          <cell r="B17">
            <v>23200</v>
          </cell>
          <cell r="D17">
            <v>50000</v>
          </cell>
          <cell r="E17">
            <v>4.4999999999999998E-2</v>
          </cell>
          <cell r="F17">
            <v>52250</v>
          </cell>
        </row>
        <row r="18">
          <cell r="A18" t="str">
            <v>Compresor 2 martillos 185 PCM</v>
          </cell>
          <cell r="B18">
            <v>31320</v>
          </cell>
          <cell r="D18">
            <v>250560</v>
          </cell>
          <cell r="E18">
            <v>4.4999999999999998E-2</v>
          </cell>
          <cell r="F18">
            <v>261835</v>
          </cell>
        </row>
        <row r="19">
          <cell r="A19" t="str">
            <v>Cortadora</v>
          </cell>
          <cell r="B19">
            <v>23201</v>
          </cell>
          <cell r="D19">
            <v>20000</v>
          </cell>
          <cell r="E19">
            <v>4.4999999999999998E-2</v>
          </cell>
          <cell r="F19">
            <v>20900</v>
          </cell>
        </row>
        <row r="20">
          <cell r="A20" t="str">
            <v>Equipo de topografía</v>
          </cell>
          <cell r="B20">
            <v>10000</v>
          </cell>
          <cell r="D20">
            <v>80000</v>
          </cell>
          <cell r="E20">
            <v>4.4999999999999998E-2</v>
          </cell>
          <cell r="F20">
            <v>83600</v>
          </cell>
        </row>
        <row r="21">
          <cell r="A21" t="str">
            <v>Equipo de Soldadura</v>
          </cell>
          <cell r="B21">
            <v>2500</v>
          </cell>
          <cell r="D21">
            <v>39000</v>
          </cell>
          <cell r="E21">
            <v>4.4999999999999998E-2</v>
          </cell>
          <cell r="F21">
            <v>40755</v>
          </cell>
        </row>
        <row r="22">
          <cell r="A22" t="str">
            <v>Figuradora</v>
          </cell>
          <cell r="B22">
            <v>2500</v>
          </cell>
          <cell r="D22">
            <v>20000</v>
          </cell>
          <cell r="E22">
            <v>4.4999999999999998E-2</v>
          </cell>
          <cell r="F22">
            <v>20900</v>
          </cell>
        </row>
        <row r="23">
          <cell r="A23" t="str">
            <v>Pulidora</v>
          </cell>
          <cell r="B23">
            <v>2500</v>
          </cell>
          <cell r="D23">
            <v>20000</v>
          </cell>
          <cell r="E23">
            <v>4.4999999999999998E-2</v>
          </cell>
          <cell r="F23">
            <v>20900</v>
          </cell>
        </row>
        <row r="24">
          <cell r="A24" t="str">
            <v>Pulidora pisos incluye piedras y ceras</v>
          </cell>
          <cell r="B24">
            <v>8500</v>
          </cell>
          <cell r="D24">
            <v>68000</v>
          </cell>
          <cell r="E24">
            <v>4.4999999999999998E-2</v>
          </cell>
          <cell r="F24">
            <v>71060</v>
          </cell>
        </row>
        <row r="25">
          <cell r="A25" t="str">
            <v>Formaleta</v>
          </cell>
          <cell r="B25">
            <v>287.5</v>
          </cell>
          <cell r="D25">
            <v>2300</v>
          </cell>
          <cell r="E25">
            <v>4.4999999999999998E-2</v>
          </cell>
          <cell r="F25">
            <v>2404</v>
          </cell>
        </row>
        <row r="26">
          <cell r="A26" t="str">
            <v>Formaleta entrepiso por 4 semanas M2</v>
          </cell>
          <cell r="B26">
            <v>62.5</v>
          </cell>
          <cell r="D26">
            <v>500</v>
          </cell>
          <cell r="E26">
            <v>4.4999999999999998E-2</v>
          </cell>
          <cell r="F26">
            <v>523</v>
          </cell>
        </row>
        <row r="27">
          <cell r="A27" t="str">
            <v>Formaleta entrepiso M2</v>
          </cell>
          <cell r="B27">
            <v>31.25</v>
          </cell>
          <cell r="D27">
            <v>250</v>
          </cell>
          <cell r="E27">
            <v>4.4999999999999998E-2</v>
          </cell>
          <cell r="F27">
            <v>261</v>
          </cell>
        </row>
        <row r="28">
          <cell r="A28" t="str">
            <v>Herramienta Eléctrica</v>
          </cell>
          <cell r="B28">
            <v>684.93150684931504</v>
          </cell>
          <cell r="D28">
            <v>5479</v>
          </cell>
          <cell r="E28">
            <v>4.4999999999999998E-2</v>
          </cell>
          <cell r="F28">
            <v>5726</v>
          </cell>
        </row>
        <row r="29">
          <cell r="A29" t="str">
            <v>Herramienta menor</v>
          </cell>
          <cell r="B29">
            <v>437.5</v>
          </cell>
          <cell r="D29">
            <v>3500</v>
          </cell>
          <cell r="E29">
            <v>4.4999999999999998E-2</v>
          </cell>
          <cell r="F29">
            <v>3658</v>
          </cell>
        </row>
        <row r="30">
          <cell r="A30" t="str">
            <v>Mezcladora a gasolina</v>
          </cell>
          <cell r="B30">
            <v>6500</v>
          </cell>
          <cell r="D30">
            <v>52000</v>
          </cell>
          <cell r="E30">
            <v>4.4999999999999998E-2</v>
          </cell>
          <cell r="F30">
            <v>54340</v>
          </cell>
        </row>
        <row r="31">
          <cell r="A31" t="str">
            <v>Motosierra profesional</v>
          </cell>
          <cell r="B31">
            <v>18000</v>
          </cell>
          <cell r="D31">
            <v>144000</v>
          </cell>
          <cell r="E31">
            <v>4.4999999999999998E-2</v>
          </cell>
          <cell r="F31">
            <v>150480</v>
          </cell>
        </row>
        <row r="32">
          <cell r="A32" t="str">
            <v>Andamio metálico</v>
          </cell>
          <cell r="B32">
            <v>111.25</v>
          </cell>
          <cell r="D32">
            <v>890</v>
          </cell>
          <cell r="E32">
            <v>4.4999999999999998E-2</v>
          </cell>
          <cell r="F32">
            <v>930</v>
          </cell>
        </row>
        <row r="33">
          <cell r="A33" t="str">
            <v xml:space="preserve">Paral metálico </v>
          </cell>
          <cell r="B33">
            <v>68.75</v>
          </cell>
          <cell r="D33">
            <v>550</v>
          </cell>
          <cell r="E33">
            <v>4.4999999999999998E-2</v>
          </cell>
          <cell r="F33">
            <v>575</v>
          </cell>
        </row>
        <row r="34">
          <cell r="A34" t="str">
            <v>Paral telescopico</v>
          </cell>
          <cell r="B34">
            <v>210.25</v>
          </cell>
          <cell r="D34">
            <v>1682</v>
          </cell>
          <cell r="E34">
            <v>4.4999999999999998E-2</v>
          </cell>
          <cell r="F34">
            <v>1758</v>
          </cell>
        </row>
        <row r="35">
          <cell r="A35" t="str">
            <v>Poleas y Cuerdas</v>
          </cell>
          <cell r="B35">
            <v>4500</v>
          </cell>
          <cell r="D35">
            <v>36000</v>
          </cell>
          <cell r="E35">
            <v>4.4999999999999998E-2</v>
          </cell>
          <cell r="F35">
            <v>37620</v>
          </cell>
        </row>
        <row r="36">
          <cell r="A36" t="str">
            <v>Rana</v>
          </cell>
          <cell r="B36">
            <v>5625</v>
          </cell>
          <cell r="D36">
            <v>45000</v>
          </cell>
          <cell r="E36">
            <v>4.4999999999999998E-2</v>
          </cell>
          <cell r="F36">
            <v>47025</v>
          </cell>
        </row>
        <row r="37">
          <cell r="A37" t="str">
            <v>Retroexcavadora</v>
          </cell>
          <cell r="B37">
            <v>35000</v>
          </cell>
          <cell r="D37">
            <v>280000</v>
          </cell>
          <cell r="E37">
            <v>4.4999999999999998E-2</v>
          </cell>
          <cell r="F37">
            <v>292600</v>
          </cell>
        </row>
        <row r="38">
          <cell r="A38" t="str">
            <v>Retroexcavadora llantas Tipo Cat 428</v>
          </cell>
          <cell r="B38">
            <v>13775</v>
          </cell>
          <cell r="D38">
            <v>110200</v>
          </cell>
          <cell r="E38">
            <v>4.4999999999999998E-2</v>
          </cell>
          <cell r="F38">
            <v>115159</v>
          </cell>
        </row>
        <row r="39">
          <cell r="A39" t="str">
            <v>Tanque de agua</v>
          </cell>
          <cell r="B39">
            <v>8125</v>
          </cell>
          <cell r="D39">
            <v>65000</v>
          </cell>
          <cell r="E39">
            <v>4.4999999999999998E-2</v>
          </cell>
          <cell r="F39">
            <v>67925</v>
          </cell>
        </row>
        <row r="40">
          <cell r="A40" t="str">
            <v>Taladro Industrial</v>
          </cell>
          <cell r="B40">
            <v>4375</v>
          </cell>
          <cell r="D40">
            <v>35000</v>
          </cell>
          <cell r="E40">
            <v>4.4999999999999998E-2</v>
          </cell>
          <cell r="F40">
            <v>36575</v>
          </cell>
        </row>
        <row r="41">
          <cell r="A41" t="str">
            <v>Vibrocompactador a gasolina</v>
          </cell>
          <cell r="B41">
            <v>6061</v>
          </cell>
          <cell r="D41">
            <v>48488</v>
          </cell>
          <cell r="E41">
            <v>4.4999999999999998E-2</v>
          </cell>
          <cell r="F41">
            <v>50670</v>
          </cell>
        </row>
        <row r="42">
          <cell r="A42" t="str">
            <v>Vibrador electrico concreto 110</v>
          </cell>
          <cell r="B42">
            <v>5000</v>
          </cell>
          <cell r="D42">
            <v>40000</v>
          </cell>
          <cell r="E42">
            <v>4.4999999999999998E-2</v>
          </cell>
          <cell r="F42">
            <v>41800</v>
          </cell>
        </row>
        <row r="43">
          <cell r="A43" t="str">
            <v>Vibrador a gasolina</v>
          </cell>
          <cell r="B43">
            <v>5625</v>
          </cell>
          <cell r="D43">
            <v>45000</v>
          </cell>
          <cell r="E43">
            <v>4.4999999999999998E-2</v>
          </cell>
          <cell r="F43">
            <v>47025</v>
          </cell>
        </row>
        <row r="44">
          <cell r="A44" t="str">
            <v>Volqueta (6m3/Operario y combustible)</v>
          </cell>
          <cell r="B44">
            <v>17250</v>
          </cell>
          <cell r="D44">
            <v>138000</v>
          </cell>
          <cell r="E44">
            <v>4.4999999999999998E-2</v>
          </cell>
          <cell r="F44">
            <v>144210</v>
          </cell>
        </row>
      </sheetData>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INTERRUPTOR ATORNILLABLE DE 3X40 AMP</v>
          </cell>
        </row>
        <row r="241">
          <cell r="A241" t="str">
            <v>Hierro cuadrado 9 mm</v>
          </cell>
        </row>
        <row r="242">
          <cell r="A242" t="str">
            <v>Hoja puerta triplex 0,81</v>
          </cell>
        </row>
        <row r="243">
          <cell r="A243" t="str">
            <v>Hoja puerta triplex 4mm.(2x1). Entamborada. Estructura ancho=0.10 m., espesor 4cm.</v>
          </cell>
        </row>
        <row r="244">
          <cell r="A244" t="str">
            <v>Interruptor Doble Lum.101C</v>
          </cell>
        </row>
        <row r="245">
          <cell r="A245" t="str">
            <v>Instalación Acometidad Sanitaria - Baños inc Mat.</v>
          </cell>
        </row>
        <row r="246">
          <cell r="A246" t="str">
            <v>Juego conx. Tanque</v>
          </cell>
        </row>
        <row r="247">
          <cell r="A247" t="str">
            <v>Ladrillo prensado Santa Fe</v>
          </cell>
        </row>
        <row r="248">
          <cell r="A248" t="str">
            <v>Ladrillo tolete recocido</v>
          </cell>
        </row>
        <row r="249">
          <cell r="A249" t="str">
            <v>Ladrillo tolete común</v>
          </cell>
        </row>
        <row r="250">
          <cell r="A250" t="str">
            <v>Ladrillo estructural</v>
          </cell>
        </row>
        <row r="251">
          <cell r="A251" t="str">
            <v>Ladrillo rejilla</v>
          </cell>
        </row>
        <row r="252">
          <cell r="A252" t="str">
            <v>Lamina Cold-Rolled Cal.16</v>
          </cell>
        </row>
        <row r="253">
          <cell r="A253" t="str">
            <v>Lamina Cold-Rolled Cal.18  1 x 2 m</v>
          </cell>
        </row>
        <row r="254">
          <cell r="A254" t="str">
            <v>Lamina Cold-Rolled Cal. 18 -M2</v>
          </cell>
        </row>
        <row r="255">
          <cell r="A255" t="str">
            <v>Lamina galvanizada cal.22</v>
          </cell>
        </row>
        <row r="256">
          <cell r="A256" t="str">
            <v>Lámpara fluorescente 2 x 32 - T 8</v>
          </cell>
        </row>
        <row r="257">
          <cell r="A257" t="str">
            <v xml:space="preserve">Lámpara Fluorescente 2 x 48" </v>
          </cell>
        </row>
        <row r="258">
          <cell r="A258" t="str">
            <v>Lavadero de cemento 60 x 80</v>
          </cell>
        </row>
        <row r="259">
          <cell r="A259" t="str">
            <v>Lavamanos Acuacer</v>
          </cell>
        </row>
        <row r="260">
          <cell r="A260" t="str">
            <v>Lavamanos Acuacer, suministro e instalación</v>
          </cell>
        </row>
        <row r="261">
          <cell r="A261" t="str">
            <v>Lavaplatos galaxia</v>
          </cell>
        </row>
        <row r="262">
          <cell r="A262" t="str">
            <v>Llave terminal 1/2" - cromada , incluye adaptadores</v>
          </cell>
        </row>
        <row r="263">
          <cell r="A263" t="str">
            <v>Limpiador rem.PVC 760 gr</v>
          </cell>
        </row>
        <row r="264">
          <cell r="A264" t="str">
            <v>Lona Verde</v>
          </cell>
        </row>
        <row r="265">
          <cell r="A265" t="str">
            <v>Lubricante de silicona Canal y Bajante Amazonas</v>
          </cell>
        </row>
        <row r="266">
          <cell r="A266" t="str">
            <v>Mallas electrosoldadas M - 131</v>
          </cell>
        </row>
        <row r="267">
          <cell r="A267" t="str">
            <v>Malla Eslabonada galvanizada Cal 12 huecos de 2 x  2 plg</v>
          </cell>
        </row>
        <row r="268">
          <cell r="A268" t="str">
            <v>Malla electrosoldada D 5 x 5 mm y Separación 15 x 15 cm</v>
          </cell>
        </row>
        <row r="269">
          <cell r="A269" t="str">
            <v>Malla con vena</v>
          </cell>
        </row>
        <row r="270">
          <cell r="A270" t="str">
            <v>Manija para ventana</v>
          </cell>
        </row>
        <row r="271">
          <cell r="A271" t="str">
            <v>Manto Asfaltico con foil de aluminio</v>
          </cell>
        </row>
        <row r="272">
          <cell r="A272" t="str">
            <v>Marco puerta de seguridad Cal.18</v>
          </cell>
        </row>
        <row r="273">
          <cell r="A273" t="str">
            <v>Marco puerta lámina Cold rolled Cal 18</v>
          </cell>
        </row>
        <row r="274">
          <cell r="A274" t="str">
            <v>Marco ventana lámina Cold rolled Cal 18</v>
          </cell>
        </row>
        <row r="275">
          <cell r="A275" t="str">
            <v>Marco puerta lámina 1.00. Lám.Cal.18</v>
          </cell>
        </row>
        <row r="276">
          <cell r="A276" t="str">
            <v>Marco y tapa para caja de inspección de  0,30 x 0,30 mts</v>
          </cell>
        </row>
        <row r="277">
          <cell r="A277" t="str">
            <v>Marco y tapa para cámara de inspección CS275</v>
          </cell>
        </row>
        <row r="278">
          <cell r="A278" t="str">
            <v>Marco y tapa para cámara de inspección CS274</v>
          </cell>
        </row>
        <row r="279">
          <cell r="A279" t="str">
            <v>Marmolina</v>
          </cell>
        </row>
        <row r="280">
          <cell r="A280" t="str">
            <v>Micropersianas Flexalum (a=1.74 x h=1.68)</v>
          </cell>
        </row>
        <row r="281">
          <cell r="A281" t="str">
            <v>Minirack de pared 37 x 52 x 51 cerrado, switch 8 puertos 10/100.</v>
          </cell>
        </row>
        <row r="282">
          <cell r="A282" t="str">
            <v>Mortero 1:3</v>
          </cell>
        </row>
        <row r="283">
          <cell r="A283" t="str">
            <v>Mortero 1:3 impermeabilizado</v>
          </cell>
        </row>
        <row r="284">
          <cell r="A284" t="str">
            <v>Mortero 1:4</v>
          </cell>
        </row>
        <row r="285">
          <cell r="A285" t="str">
            <v>Mortero 1:4 impermeabilizado</v>
          </cell>
        </row>
        <row r="286">
          <cell r="A286" t="str">
            <v>Mortero de pega 1:4 e=1,5 cm</v>
          </cell>
        </row>
        <row r="287">
          <cell r="A287" t="str">
            <v xml:space="preserve">Mortero de relleno 1:4 </v>
          </cell>
        </row>
        <row r="288">
          <cell r="A288" t="str">
            <v>Mortero 1:5</v>
          </cell>
        </row>
        <row r="289">
          <cell r="A289" t="str">
            <v>Mortero 1:7</v>
          </cell>
        </row>
        <row r="290">
          <cell r="A290" t="str">
            <v>MUEBLES ESPECIALES EN MADERA</v>
          </cell>
        </row>
        <row r="291">
          <cell r="A291" t="str">
            <v>Muebles individuales para cubículos. Estructura en flor morado, tabla triplex 4mm., cantos en cedro. Pintulaca caoba. Sistema de apoyo de los entrepaños en madera. Sistema de cierre cerradura tipo cajonera dorada, manijas plásticas. (A=0.60; L=0.85; h=1.0</v>
          </cell>
        </row>
        <row r="292">
          <cell r="A292" t="str">
            <v>Muebles individuales para cubículos. Estructura en flor morado, tabla triplex 4mm., cantos en cedro. Pintulaca caoba. Sistema de apoyo de los entrepaños en madera. Sistema de cierre cerradura tipo cajonera dorada, manijas plásticas. (A=0.76; L=1.02; h=1.0</v>
          </cell>
        </row>
        <row r="293">
          <cell r="A293" t="str">
            <v>Niple H.G. 1/2 " x 0,10 m</v>
          </cell>
        </row>
        <row r="295">
          <cell r="A295" t="str">
            <v>Niple H.G. 1/2 " x 0,20 m</v>
          </cell>
        </row>
        <row r="296">
          <cell r="A296" t="str">
            <v>DOTACIÓN MUEBLES AULAS</v>
          </cell>
        </row>
        <row r="297">
          <cell r="A297" t="str">
            <v>Una (1) mesa trapezoidal, con tres sillas según norma NTC 4731, clasifición clase 1.</v>
          </cell>
        </row>
        <row r="298">
          <cell r="A298" t="str">
            <v>Un (1) pupìtre con una (1)  silla, según norma NTC 4641, clasificación clase 3</v>
          </cell>
        </row>
        <row r="299">
          <cell r="A299" t="str">
            <v>Silla Universitaria Norma NTC 4734</v>
          </cell>
        </row>
        <row r="300">
          <cell r="A300" t="str">
            <v>Tablero blanco para escribir, con marcador de tinta seca borrable, de 2,40 x 1,20 m, Norma NTC 4726</v>
          </cell>
        </row>
        <row r="301">
          <cell r="A301" t="str">
            <v>Un (1) pupìtre con una (1)  silla, para instructores según norma NTC 4640</v>
          </cell>
        </row>
        <row r="302">
          <cell r="A302" t="str">
            <v>Un (1) pupìtre para instructores, según norma 4640</v>
          </cell>
        </row>
        <row r="303">
          <cell r="A303" t="str">
            <v>Una (1)  silla para instructores, según norma 4640</v>
          </cell>
        </row>
        <row r="304">
          <cell r="A304" t="str">
            <v>MUEBLES ESPECIALES METALICOS</v>
          </cell>
        </row>
        <row r="305">
          <cell r="A305" t="str">
            <v>Mesón acero inoxidable Cal.16. Dim.(0.60 x 0.85).</v>
          </cell>
        </row>
        <row r="306">
          <cell r="A306" t="str">
            <v>Mesón acero inoxidable Cal.16. Dim.(0.76 x 1.02).</v>
          </cell>
        </row>
        <row r="307">
          <cell r="A307" t="str">
            <v>Mesón acero inoxidable Cal.16. Dim.(1.30 x 4.15).</v>
          </cell>
        </row>
        <row r="308">
          <cell r="A308" t="str">
            <v>Mesón acero inoxidable Cal.16. Dim.(0.90 x 2.95).</v>
          </cell>
        </row>
        <row r="309">
          <cell r="A309" t="str">
            <v>Orinal Mediano institucional blanco  incluye griferia tradicional cromo Ref: 70320 o similar y accesorios</v>
          </cell>
        </row>
        <row r="310">
          <cell r="A310" t="str">
            <v>Paral de Madera 3m</v>
          </cell>
        </row>
        <row r="311">
          <cell r="A311" t="str">
            <v>Poceta Acero inoxidable Dim.(1.20 x 1.20)</v>
          </cell>
        </row>
        <row r="312">
          <cell r="A312" t="str">
            <v>Poceta Acero inoxidable Dim.(0.60 x 0.90)</v>
          </cell>
        </row>
        <row r="313">
          <cell r="A313" t="str">
            <v>Pabmeril pliego</v>
          </cell>
        </row>
        <row r="314">
          <cell r="A314" t="str">
            <v>Pegacor blanco</v>
          </cell>
        </row>
        <row r="315">
          <cell r="A315" t="str">
            <v>Percha galvanizada de 3 puestos</v>
          </cell>
        </row>
        <row r="316">
          <cell r="A316" t="str">
            <v>Perfil PHR C - 220 x 80  2,5 mm</v>
          </cell>
        </row>
        <row r="317">
          <cell r="A317" t="str">
            <v>Perfil en aluminio 1/2" x 1/2"</v>
          </cell>
        </row>
        <row r="318">
          <cell r="A318" t="str">
            <v>Perfil estructural (riel chanel) 1 5/8"X1 5/8" 2,44m (Referencia: M112A240 o similar)</v>
          </cell>
        </row>
        <row r="319">
          <cell r="A319" t="str">
            <v>Perfil para cubierta PHR C</v>
          </cell>
        </row>
        <row r="320">
          <cell r="A320" t="str">
            <v>Perfil PHR - PAG 160 X 60 - 1,5 MM</v>
          </cell>
        </row>
        <row r="321">
          <cell r="A321" t="str">
            <v>Perno 1/2" Alt.Vel..1 3/4"</v>
          </cell>
        </row>
        <row r="322">
          <cell r="A322" t="str">
            <v>Perno de expansión 3" x 3/8"</v>
          </cell>
        </row>
        <row r="323">
          <cell r="A323" t="str">
            <v>Perros de 1/8"</v>
          </cell>
        </row>
        <row r="324">
          <cell r="A324" t="str">
            <v>Piedra media zonga</v>
          </cell>
        </row>
        <row r="325">
          <cell r="A325" t="str">
            <v>Piedra Ciclopea, 4" a 15"</v>
          </cell>
        </row>
        <row r="326">
          <cell r="A326" t="str">
            <v>Pintura Koraza plastica</v>
          </cell>
        </row>
        <row r="327">
          <cell r="A327" t="str">
            <v xml:space="preserve">Pintura Wash Primer </v>
          </cell>
        </row>
        <row r="328">
          <cell r="A328" t="str">
            <v>Pirlan en bronce</v>
          </cell>
        </row>
        <row r="329">
          <cell r="A329" t="str">
            <v>Placa de identificación 2 x 1 cm</v>
          </cell>
        </row>
        <row r="330">
          <cell r="A330" t="str">
            <v>Planchón - cedro macho (.15 x .04 x 3)</v>
          </cell>
        </row>
        <row r="331">
          <cell r="A331" t="str">
            <v>Planchón ordinario 4 metros</v>
          </cell>
        </row>
        <row r="332">
          <cell r="A332" t="str">
            <v>Platina 1 x 3/16"</v>
          </cell>
        </row>
        <row r="333">
          <cell r="A333" t="str">
            <v>Platina 4 x 2 x 3/16"</v>
          </cell>
        </row>
        <row r="334">
          <cell r="A334" t="str">
            <v>Platina 3 x 3 x 1/4</v>
          </cell>
        </row>
        <row r="335">
          <cell r="A335" t="str">
            <v xml:space="preserve">Platina 1 x 1 x 1/4 </v>
          </cell>
        </row>
        <row r="336">
          <cell r="A336" t="str">
            <v>Platina 1/8 x 1"</v>
          </cell>
        </row>
        <row r="337">
          <cell r="A337" t="str">
            <v>Platina  1/2" X 3/16"</v>
          </cell>
        </row>
        <row r="338">
          <cell r="A338" t="str">
            <v>Platina 3/16" de 0,17 mts x 0,13 mts</v>
          </cell>
        </row>
        <row r="339">
          <cell r="A339" t="str">
            <v>Platina 3/16" de 0,06 x 0,13 mts</v>
          </cell>
        </row>
        <row r="340">
          <cell r="A340" t="str">
            <v>Platina de Hierro  20x4cm x ¼”</v>
          </cell>
        </row>
        <row r="341">
          <cell r="A341" t="str">
            <v>Platina para unión de perfiles (Referencia: M21011 o similar)</v>
          </cell>
        </row>
        <row r="342">
          <cell r="A342" t="str">
            <v>Plastocrete DM-IMP INTG</v>
          </cell>
        </row>
        <row r="343">
          <cell r="A343" t="str">
            <v>Polietileno Cal 6</v>
          </cell>
        </row>
        <row r="344">
          <cell r="A344" t="str">
            <v>Portacandado y Candado Negro Nº 4</v>
          </cell>
        </row>
        <row r="345">
          <cell r="A345" t="str">
            <v>Puerta Baño Minusvalidos</v>
          </cell>
        </row>
        <row r="346">
          <cell r="A346" t="str">
            <v>Puerta Baños</v>
          </cell>
        </row>
        <row r="347">
          <cell r="A347" t="str">
            <v>Puerta económica Pizano 1.00. Triplex e=4mm.</v>
          </cell>
        </row>
        <row r="348">
          <cell r="A348" t="str">
            <v>Puerta especial esclusa para Lab.Fotográfico como trampa de luz (2.00 x 1.00)</v>
          </cell>
        </row>
        <row r="349">
          <cell r="A349" t="str">
            <v xml:space="preserve">Puerta sistema constructivo PVC de 0,95 x 2,05 m  </v>
          </cell>
        </row>
        <row r="350">
          <cell r="A350" t="str">
            <v>Puerta sistema constructivo PVC de 0,62 x 1,60 m</v>
          </cell>
        </row>
        <row r="351">
          <cell r="A351" t="str">
            <v>Puntilla con cabeza 2"</v>
          </cell>
        </row>
        <row r="352">
          <cell r="A352" t="str">
            <v>Punto Agua fría PVC</v>
          </cell>
        </row>
        <row r="353">
          <cell r="A353" t="str">
            <v>Punto desagüe PVC 3" y  4"</v>
          </cell>
        </row>
        <row r="354">
          <cell r="A354" t="str">
            <v>Punto Eléctrico</v>
          </cell>
        </row>
        <row r="355">
          <cell r="A355" t="str">
            <v xml:space="preserve">Recebo  </v>
          </cell>
        </row>
        <row r="356">
          <cell r="A356" t="str">
            <v>Recebo comun</v>
          </cell>
        </row>
        <row r="357">
          <cell r="A357" t="str">
            <v>Rejilla plastica con sosco</v>
          </cell>
        </row>
        <row r="358">
          <cell r="A358" t="str">
            <v>Remate Contramuro Lateral Superior para cubierta Cindu</v>
          </cell>
        </row>
        <row r="359">
          <cell r="A359" t="str">
            <v>Regadera corriente</v>
          </cell>
        </row>
        <row r="360">
          <cell r="A360" t="str">
            <v>Registro de cortina 1/2 R &amp; W italiano ; incluye accesorios</v>
          </cell>
        </row>
        <row r="361">
          <cell r="A361" t="str">
            <v>Registro R&amp;W  de cortina de  3/4" italiano; inlcuye accesorios</v>
          </cell>
        </row>
        <row r="362">
          <cell r="A362" t="str">
            <v>Registro de cortina R&amp;W italiano de   1"; incluye accesorios</v>
          </cell>
        </row>
        <row r="363">
          <cell r="A363" t="str">
            <v>Registro  de cortina R &amp; W 1 1/2" italiano; inlcuye accesorios</v>
          </cell>
        </row>
        <row r="364">
          <cell r="A364" t="str">
            <v>Registro de cortina R &amp; w 1 1/4" italiano; incluye accesorios</v>
          </cell>
        </row>
        <row r="365">
          <cell r="A365" t="str">
            <v>Registro de cortina Roscado liviano  Ref. 272 A Red &amp; White 2"; incluye accesorios</v>
          </cell>
        </row>
        <row r="366">
          <cell r="A366" t="str">
            <v>Remate contra culata A.C.</v>
          </cell>
        </row>
        <row r="367">
          <cell r="A367" t="str">
            <v>Repisa ordinaria 3 metros</v>
          </cell>
        </row>
        <row r="368">
          <cell r="A368" t="str">
            <v>Riel metálico. Lam.Cal.14. Ancho:0.10</v>
          </cell>
        </row>
        <row r="369">
          <cell r="A369" t="str">
            <v>Roseta (Plafon)</v>
          </cell>
        </row>
        <row r="370">
          <cell r="A370" t="str">
            <v>Sanitario institucional Ref: aquajet comfort incluye griferia grival Atlantis 80620 o similar y accesorios</v>
          </cell>
        </row>
        <row r="371">
          <cell r="A371" t="str">
            <v>Sanitario Acuacer blanco; incluye griferia grival atlantis refn 80620 y  accesorios</v>
          </cell>
        </row>
        <row r="372">
          <cell r="A372" t="str">
            <v>Sanitario Acuacer, suministro e instalación</v>
          </cell>
        </row>
        <row r="373">
          <cell r="A373" t="str">
            <v>Sellador altos solidos/7238</v>
          </cell>
        </row>
        <row r="374">
          <cell r="A374" t="str">
            <v>Sika-1 Imp.Integral</v>
          </cell>
        </row>
        <row r="375">
          <cell r="A375" t="str">
            <v>Silicona liquida 300 ML</v>
          </cell>
        </row>
        <row r="376">
          <cell r="A376" t="str">
            <v>Silla madera tipo cajero (h=0.7 D=0.3)</v>
          </cell>
        </row>
        <row r="377">
          <cell r="A377" t="str">
            <v xml:space="preserve">Silla estudiantil individual con brazo </v>
          </cell>
        </row>
        <row r="378">
          <cell r="A378" t="str">
            <v>Sistema corredizo metálico</v>
          </cell>
        </row>
        <row r="379">
          <cell r="A379" t="str">
            <v>Soldadura elect.004-3/23"</v>
          </cell>
        </row>
        <row r="380">
          <cell r="A380" t="str">
            <v>Soldadura de estaño P/Cobre</v>
          </cell>
        </row>
        <row r="381">
          <cell r="A381" t="str">
            <v>Soldadura PVC liquida 1/4</v>
          </cell>
        </row>
        <row r="382">
          <cell r="A382" t="str">
            <v>Soporte Canal Amazonas</v>
          </cell>
        </row>
        <row r="383">
          <cell r="A383" t="str">
            <v>Soporte de bajante Amazonas</v>
          </cell>
        </row>
        <row r="384">
          <cell r="A384" t="str">
            <v>Soporte tipo ménsula 15 cm (Referencia: SMS015 o similar).</v>
          </cell>
        </row>
        <row r="385">
          <cell r="A385" t="str">
            <v>,</v>
          </cell>
        </row>
        <row r="386">
          <cell r="A386" t="str">
            <v>Tabla burra ordinario 0,30 - 3 mts</v>
          </cell>
        </row>
        <row r="387">
          <cell r="A387" t="str">
            <v>Tabla burra C Macho 0,28 - 3 mts</v>
          </cell>
        </row>
        <row r="388">
          <cell r="A388" t="str">
            <v>Tabla chapa-ordinario 0,10 - 3 mts</v>
          </cell>
        </row>
        <row r="389">
          <cell r="A389" t="str">
            <v>Tabla chapa-ordinario 0,30 - 3 mts</v>
          </cell>
        </row>
        <row r="390">
          <cell r="A390" t="str">
            <v>Tablero acrílico (a=3.00 x h=1.20)</v>
          </cell>
        </row>
        <row r="391">
          <cell r="A391" t="str">
            <v>Tablero TBP 12B  con puerta y chapas plastica de 12 Circuitos</v>
          </cell>
        </row>
        <row r="392">
          <cell r="A392" t="str">
            <v>Tablero TBP 16B con puerta y chapas plástico de 16 circuitos</v>
          </cell>
        </row>
        <row r="393">
          <cell r="A393" t="str">
            <v>Tablero 18 Circuitos con espacio para totalizador</v>
          </cell>
        </row>
        <row r="394">
          <cell r="A394" t="str">
            <v>Tablero en madera entamborada</v>
          </cell>
        </row>
        <row r="395">
          <cell r="A395" t="str">
            <v>Taco terminal UNIP,HQP 30A</v>
          </cell>
        </row>
        <row r="396">
          <cell r="A396" t="str">
            <v>Tanque plástico 500 lts</v>
          </cell>
        </row>
        <row r="397">
          <cell r="A397" t="str">
            <v>Tanque plástico 1000 lts</v>
          </cell>
        </row>
        <row r="398">
          <cell r="A398" t="str">
            <v>Tapon PVC-P 1/2"</v>
          </cell>
        </row>
        <row r="399">
          <cell r="A399" t="str">
            <v>Tapon PVC 4" - Prueba</v>
          </cell>
        </row>
        <row r="400">
          <cell r="A400" t="str">
            <v>Tapon PVC 2" - Prueba</v>
          </cell>
        </row>
        <row r="401">
          <cell r="A401" t="str">
            <v>Tapa Int Izquierda Canal Amazonas</v>
          </cell>
        </row>
        <row r="402">
          <cell r="A402" t="str">
            <v>Tapa Int Derecha Canal Amazonas</v>
          </cell>
        </row>
        <row r="403">
          <cell r="A403" t="str">
            <v>Tapa troquel.Metal.2 Orif.</v>
          </cell>
        </row>
        <row r="404">
          <cell r="A404" t="str">
            <v>Tapaporos Nogal</v>
          </cell>
        </row>
        <row r="405">
          <cell r="A405" t="str">
            <v xml:space="preserve">Teflon </v>
          </cell>
        </row>
        <row r="406">
          <cell r="A406" t="str">
            <v>Tee 1/2" PVC - Presión</v>
          </cell>
        </row>
        <row r="407">
          <cell r="A407" t="str">
            <v>Tee 3/4"    PVC - Presión</v>
          </cell>
        </row>
        <row r="408">
          <cell r="A408" t="str">
            <v>Tee PVC-P 3/4" x 1/2"</v>
          </cell>
        </row>
        <row r="409">
          <cell r="A409" t="str">
            <v>Tee 1" PVC - Presión</v>
          </cell>
        </row>
        <row r="410">
          <cell r="A410" t="str">
            <v>Tee 1 1/4 PVC - Presión</v>
          </cell>
        </row>
        <row r="411">
          <cell r="A411" t="str">
            <v>Tee Sencilla 2" Sanitaria</v>
          </cell>
        </row>
        <row r="412">
          <cell r="A412" t="str">
            <v>Tee Sencilla 4" Sanitaria</v>
          </cell>
        </row>
        <row r="413">
          <cell r="A413" t="str">
            <v>Teja de asbesto cemento No.4</v>
          </cell>
        </row>
        <row r="414">
          <cell r="A414" t="str">
            <v>Teja de asbesto cemento No.6</v>
          </cell>
        </row>
        <row r="415">
          <cell r="A415" t="str">
            <v>Teja de asbesto cemento No.8</v>
          </cell>
        </row>
        <row r="416">
          <cell r="A416" t="str">
            <v>Teja cindu  Ref: Cindurib</v>
          </cell>
        </row>
        <row r="417">
          <cell r="A417" t="str">
            <v>Tierra negra fertilizada</v>
          </cell>
        </row>
        <row r="418">
          <cell r="A418" t="str">
            <v>Tintilla</v>
          </cell>
        </row>
        <row r="419">
          <cell r="A419" t="str">
            <v>Toma de T.V. para cable coaxial</v>
          </cell>
        </row>
        <row r="420">
          <cell r="A420" t="str">
            <v>Toma doble tipo hospitalaria P.T.</v>
          </cell>
        </row>
        <row r="421">
          <cell r="A421" t="str">
            <v xml:space="preserve">Toma eléctrica doble P.T. </v>
          </cell>
        </row>
        <row r="422">
          <cell r="A422" t="str">
            <v>Toma Doble GFCI</v>
          </cell>
        </row>
        <row r="423">
          <cell r="A423" t="str">
            <v>Toma eléctrica doble 20A pata trabada</v>
          </cell>
        </row>
        <row r="424">
          <cell r="A424" t="str">
            <v>Toma telefónica</v>
          </cell>
        </row>
        <row r="425">
          <cell r="A425" t="str">
            <v>Tornillo autoperforante fijador de correa</v>
          </cell>
        </row>
        <row r="426">
          <cell r="A426" t="str">
            <v>Tornillo goloso 1/8 x 1 1/4</v>
          </cell>
        </row>
        <row r="427">
          <cell r="A427" t="str">
            <v>Tornillo lámina D=3/8"</v>
          </cell>
        </row>
        <row r="428">
          <cell r="A428" t="str">
            <v xml:space="preserve">Tornillo teja Cindu </v>
          </cell>
        </row>
        <row r="429">
          <cell r="A429" t="str">
            <v>Tornillo Inoxidable Canal y Bajante Amazonas</v>
          </cell>
        </row>
        <row r="430">
          <cell r="A430" t="str">
            <v>Tornillo expansivo AH - 1614 5/16 x 3 "</v>
          </cell>
        </row>
        <row r="431">
          <cell r="A431" t="str">
            <v>Tornillo expansivo HLC 10 x 80/48</v>
          </cell>
        </row>
        <row r="432">
          <cell r="A432" t="str">
            <v>Tornillo de 3/8" x 1 1/2" y tuerca mordaza con resorte (Referencia: 403F221 o similar)</v>
          </cell>
        </row>
        <row r="433">
          <cell r="A433" t="str">
            <v>Triturado de máquina</v>
          </cell>
        </row>
        <row r="434">
          <cell r="A434" t="str">
            <v>Tubo Galvanizado de 1"</v>
          </cell>
        </row>
        <row r="435">
          <cell r="A435" t="str">
            <v>Tubo Galvanizado de 1 1/4"</v>
          </cell>
        </row>
        <row r="436">
          <cell r="A436" t="str">
            <v>Tubo Galvanizado de 1 1/2"</v>
          </cell>
        </row>
        <row r="437">
          <cell r="A437" t="str">
            <v>Curva galvanizada de 1 1/4"</v>
          </cell>
        </row>
        <row r="438">
          <cell r="A438" t="str">
            <v>Curva galvanizada de 1 1/2"</v>
          </cell>
        </row>
        <row r="439">
          <cell r="A439" t="str">
            <v>Capacete de 1 1/4"</v>
          </cell>
        </row>
        <row r="440">
          <cell r="A440" t="str">
            <v>Capacete de 1 1/2"</v>
          </cell>
        </row>
        <row r="441">
          <cell r="A441" t="str">
            <v>Juego de boquilla y contratuerca de 1 1/4"</v>
          </cell>
        </row>
        <row r="442">
          <cell r="A442" t="str">
            <v>Tubo Conduit EMT 3/4"</v>
          </cell>
        </row>
        <row r="443">
          <cell r="A443" t="str">
            <v>Tubo Conduit  EMT 1/2"</v>
          </cell>
        </row>
        <row r="444">
          <cell r="A444" t="str">
            <v>Tubo Conduit PVC de 1/2"</v>
          </cell>
        </row>
        <row r="445">
          <cell r="A445" t="str">
            <v>Tubo Conduit PVC de 1"</v>
          </cell>
        </row>
        <row r="446">
          <cell r="A446" t="str">
            <v>Tubo Conduit PVC de 1 1/2"</v>
          </cell>
        </row>
        <row r="447">
          <cell r="A447" t="str">
            <v>Tubo Conduit PVC de 1 1/4</v>
          </cell>
        </row>
        <row r="448">
          <cell r="A448" t="str">
            <v>Tubo Galvanizado  de 3/4"</v>
          </cell>
        </row>
        <row r="449">
          <cell r="A449" t="str">
            <v>Tubo de concreto 8"</v>
          </cell>
        </row>
        <row r="450">
          <cell r="A450" t="str">
            <v>Tubo pres/21 PVC 2"</v>
          </cell>
        </row>
        <row r="451">
          <cell r="A451" t="str">
            <v>Tubo pres/21 PVC 1 1/2"</v>
          </cell>
        </row>
        <row r="452">
          <cell r="A452" t="str">
            <v>Tubo pres/21 PVC 1 1/4</v>
          </cell>
        </row>
        <row r="453">
          <cell r="A453" t="str">
            <v>Tubo pres/11 PVC 3/4"</v>
          </cell>
        </row>
        <row r="454">
          <cell r="A454" t="str">
            <v>Tubo pres/13,5 PVC 1"</v>
          </cell>
        </row>
        <row r="455">
          <cell r="A455" t="str">
            <v>Tubo pres/9 PVC 1/2"</v>
          </cell>
        </row>
        <row r="456">
          <cell r="A456" t="str">
            <v>Tubo PVC de 2" Lluvias</v>
          </cell>
        </row>
        <row r="457">
          <cell r="A457" t="str">
            <v>Tubo PVC de 3" Lluvias</v>
          </cell>
        </row>
        <row r="458">
          <cell r="A458" t="str">
            <v>Tubo PVC de 4" lluvias</v>
          </cell>
        </row>
        <row r="459">
          <cell r="A459" t="str">
            <v>Tubo PVC de 4" Sanitaria</v>
          </cell>
        </row>
        <row r="460">
          <cell r="A460" t="str">
            <v>Tubo PVC de 3" Sanitaria</v>
          </cell>
        </row>
        <row r="461">
          <cell r="A461" t="str">
            <v>Tubo PVC de 2" Sanitaria</v>
          </cell>
        </row>
        <row r="462">
          <cell r="A462" t="str">
            <v>Tuberia A.N. 3 plg 2,3 mm</v>
          </cell>
        </row>
        <row r="463">
          <cell r="A463" t="str">
            <v>Tuberia A.N. 2 plg 2mm</v>
          </cell>
        </row>
        <row r="464">
          <cell r="A464" t="str">
            <v>Tubo A.N. 1 1/2 plg, 2 mm</v>
          </cell>
        </row>
        <row r="465">
          <cell r="A465" t="str">
            <v>Tubo A.N. 1 plg, 2 mm</v>
          </cell>
        </row>
        <row r="466">
          <cell r="A466" t="str">
            <v>Tuberia A.N. Ø1 1/2"</v>
          </cell>
        </row>
        <row r="467">
          <cell r="A467" t="str">
            <v>Tuberia Galvanizada 1 1/2" 2,5 mm Cal 12</v>
          </cell>
        </row>
        <row r="468">
          <cell r="A468" t="str">
            <v>Unión PVC-S 4 plg</v>
          </cell>
        </row>
        <row r="469">
          <cell r="A469" t="str">
            <v>Unión PVC-S 2 plg</v>
          </cell>
        </row>
        <row r="470">
          <cell r="A470" t="str">
            <v>Unión PVC-P 1/2 plg</v>
          </cell>
        </row>
        <row r="471">
          <cell r="A471" t="str">
            <v>Unión PVC-P 1 plg</v>
          </cell>
        </row>
        <row r="472">
          <cell r="A472" t="str">
            <v>Unión PVC-P 1 1/4"</v>
          </cell>
        </row>
        <row r="473">
          <cell r="A473" t="str">
            <v>Unión PVC-P 1 1/2"</v>
          </cell>
        </row>
        <row r="474">
          <cell r="A474" t="str">
            <v>Unión PVC-P 2 plg</v>
          </cell>
        </row>
        <row r="475">
          <cell r="A475" t="str">
            <v>Unión Conduit PVC 1/2"</v>
          </cell>
        </row>
        <row r="476">
          <cell r="A476" t="str">
            <v>Unión Canal amazonas</v>
          </cell>
        </row>
        <row r="477">
          <cell r="A477" t="str">
            <v>Unión canal a bajante Amazonas</v>
          </cell>
        </row>
        <row r="478">
          <cell r="A478" t="str">
            <v>Unión de Bajante Amazonas</v>
          </cell>
        </row>
        <row r="479">
          <cell r="A479" t="str">
            <v>Unión EMT 1/2"</v>
          </cell>
        </row>
        <row r="481">
          <cell r="A481" t="str">
            <v>Vara de clavo</v>
          </cell>
        </row>
        <row r="482">
          <cell r="A482" t="str">
            <v>Varilla Coper Well 5/8" x 8'</v>
          </cell>
        </row>
        <row r="483">
          <cell r="A483" t="str">
            <v>Varilla de 5/8"</v>
          </cell>
        </row>
        <row r="484">
          <cell r="A484" t="str">
            <v>Varilla de 10.5 cm.- 60.000</v>
          </cell>
        </row>
        <row r="485">
          <cell r="A485" t="str">
            <v>Varilla lisa de 1/2"</v>
          </cell>
        </row>
        <row r="486">
          <cell r="A486" t="str">
            <v>Varilla cuadrada de 1/2"</v>
          </cell>
        </row>
        <row r="487">
          <cell r="A487" t="str">
            <v>Ventana corrediza proyec.alum.Cal.18. Negra</v>
          </cell>
        </row>
        <row r="488">
          <cell r="A488" t="str">
            <v>Vidrio incoloro de 4mm pulido</v>
          </cell>
        </row>
        <row r="489">
          <cell r="A489" t="str">
            <v>Vinilo Color Tipo I</v>
          </cell>
        </row>
        <row r="490">
          <cell r="A490" t="str">
            <v>Wing Aluminio</v>
          </cell>
        </row>
        <row r="491">
          <cell r="A491" t="str">
            <v>Xipex concentrado -Gris</v>
          </cell>
        </row>
        <row r="492">
          <cell r="A492" t="str">
            <v>Xipex Admix C-2000</v>
          </cell>
        </row>
        <row r="493">
          <cell r="A493" t="str">
            <v>Yee sencilla 4"</v>
          </cell>
        </row>
        <row r="494">
          <cell r="A494"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Equ"/>
      <sheetName val="Trans"/>
      <sheetName val="Mat"/>
      <sheetName val="PRESUPUESTO"/>
      <sheetName val="Salarios"/>
      <sheetName val="2,2,6,1 Pilotes 0,30"/>
      <sheetName val="INSUMOS"/>
      <sheetName val="XComponentes"/>
      <sheetName val="XActividades"/>
      <sheetName val="AIU Nuevo"/>
      <sheetName val="ANALISIS DE AIU"/>
      <sheetName val="Cuadro Resumen"/>
      <sheetName val="Resumen m2"/>
      <sheetName val="DOTACIÓN"/>
      <sheetName val="Datos entrada"/>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efreshError="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 refreshError="1">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2" refreshError="1">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3" refreshError="1">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4" refreshError="1">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comportamiento</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5" refreshError="1">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6" refreshError="1">
        <row r="19">
          <cell r="I19">
            <v>31084.2</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CONSTR BODEGA 2"/>
    </sheetNames>
    <sheetDataSet>
      <sheetData sheetId="0" refreshError="1">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RESUMEN"/>
      <sheetName val="APU"/>
      <sheetName val="MATERIALES"/>
      <sheetName val="AIU"/>
      <sheetName val="EQUIPOS"/>
      <sheetName val="TRANSPORTES"/>
      <sheetName val="personal"/>
      <sheetName val="SALARIOS"/>
      <sheetName val="DOTACIONES"/>
    </sheetNames>
    <sheetDataSet>
      <sheetData sheetId="0" refreshError="1">
        <row r="2">
          <cell r="B2" t="str">
            <v>Localización y replanteo</v>
          </cell>
          <cell r="C2" t="str">
            <v>M2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 val="REF - Listas"/>
      <sheetName val="2008 Capital Budget"/>
      <sheetName val="unitario"/>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s>
    <sheetDataSet>
      <sheetData sheetId="0" refreshError="1">
        <row r="522">
          <cell r="A522" t="str">
            <v>2.4.22</v>
          </cell>
          <cell r="B522" t="str">
            <v>Cárcamo tipo Box coulvert de 36"</v>
          </cell>
          <cell r="C522" t="str">
            <v>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ITEMS"/>
      <sheetName val="Design_(3)2"/>
      <sheetName val="AREAS_(2)2"/>
      <sheetName val="Base_de_Diseño2"/>
      <sheetName val="Design_(3)1"/>
      <sheetName val="AREAS_(2)1"/>
      <sheetName val="Base_de_Diseño1"/>
      <sheetName val="ENE"/>
      <sheetName val="FEB"/>
      <sheetName val="MAR"/>
    </sheetNames>
    <sheetDataSet>
      <sheetData sheetId="0"/>
      <sheetData sheetId="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 sheetId="8" refreshError="1"/>
      <sheetData sheetId="9" refreshError="1"/>
      <sheetData sheetId="10" refreshError="1"/>
      <sheetData sheetId="11" refreshError="1"/>
      <sheetData sheetId="12">
        <row r="12">
          <cell r="A12">
            <v>1</v>
          </cell>
        </row>
      </sheetData>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1"/>
      <sheetName val="PARCIAL 1"/>
      <sheetName val="MEM CARTERA"/>
      <sheetName val="Hoja1"/>
      <sheetName val="MEMORIAS CALCULO"/>
      <sheetName val="DOMICILIARIAS"/>
      <sheetName val="Hoja2"/>
    </sheetNames>
    <sheetDataSet>
      <sheetData sheetId="0" refreshError="1"/>
      <sheetData sheetId="1" refreshError="1"/>
      <sheetData sheetId="2" refreshError="1"/>
      <sheetData sheetId="3" refreshError="1"/>
      <sheetData sheetId="4" refreshError="1"/>
      <sheetData sheetId="5" refreshError="1"/>
      <sheetData sheetId="6">
        <row r="6">
          <cell r="A6" t="str">
            <v>Pavimentado</v>
          </cell>
        </row>
        <row r="7">
          <cell r="A7" t="str">
            <v>Destapado</v>
          </cell>
        </row>
        <row r="8">
          <cell r="A8" t="str">
            <v>calle angosta</v>
          </cell>
        </row>
        <row r="10">
          <cell r="A10" t="str">
            <v>Silla T 12" x 6"</v>
          </cell>
        </row>
        <row r="11">
          <cell r="A11" t="str">
            <v>Silla T 18" x 6"</v>
          </cell>
        </row>
        <row r="12">
          <cell r="A12" t="str">
            <v>Silla T 20" x 6"</v>
          </cell>
        </row>
        <row r="13">
          <cell r="A13" t="str">
            <v>Silla Y 8" x 6"</v>
          </cell>
        </row>
        <row r="14">
          <cell r="A14" t="str">
            <v>Silla Y 10" x 6"</v>
          </cell>
        </row>
        <row r="15">
          <cell r="A15" t="str">
            <v>Silla Y 12" x 6"</v>
          </cell>
        </row>
        <row r="16">
          <cell r="A16" t="str">
            <v>Silla Y 14" x 6"</v>
          </cell>
        </row>
        <row r="17">
          <cell r="A17" t="str">
            <v>Silla Y 16" x 6"</v>
          </cell>
        </row>
        <row r="21">
          <cell r="A21" t="str">
            <v>6"</v>
          </cell>
        </row>
        <row r="22">
          <cell r="A22" t="str">
            <v>8"</v>
          </cell>
        </row>
        <row r="23">
          <cell r="A23" t="str">
            <v>10"</v>
          </cell>
        </row>
        <row r="24">
          <cell r="A24" t="str">
            <v>12"</v>
          </cell>
        </row>
        <row r="25">
          <cell r="A25" t="str">
            <v>14"</v>
          </cell>
        </row>
        <row r="26">
          <cell r="A26" t="str">
            <v>16"</v>
          </cell>
        </row>
        <row r="27">
          <cell r="A27" t="str">
            <v>18"</v>
          </cell>
        </row>
        <row r="28">
          <cell r="A28" t="str">
            <v>20"</v>
          </cell>
        </row>
        <row r="29">
          <cell r="A29" t="str">
            <v>24"</v>
          </cell>
        </row>
      </sheetData>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AIU"/>
      <sheetName val="apu"/>
      <sheetName val="Auxiliares"/>
      <sheetName val="Insumos"/>
      <sheetName val="CO Edificacion"/>
      <sheetName val="CO Exteriores"/>
      <sheetName val="CO estr ED 1"/>
      <sheetName val="CO estr ED 2"/>
      <sheetName val="CO estr METAL"/>
      <sheetName val="CO muros sotano"/>
      <sheetName val="CO muros piso 1"/>
      <sheetName val="CO muros piso 2"/>
      <sheetName val="CO muros cubierta"/>
      <sheetName val="ELE-PPTO"/>
      <sheetName val="HID-PPTO"/>
      <sheetName val="AA-DUCTOS"/>
      <sheetName val="PSJ-PPTO"/>
      <sheetName val="SOCODA"/>
      <sheetName val="CO OTROS"/>
    </sheetNames>
    <sheetDataSet>
      <sheetData sheetId="0"/>
      <sheetData sheetId="1">
        <row r="1">
          <cell r="E1">
            <v>15375561749.013956</v>
          </cell>
        </row>
        <row r="2">
          <cell r="D2" t="str">
            <v/>
          </cell>
        </row>
        <row r="3">
          <cell r="D3" t="str">
            <v>COLISEO METROPOLITANO DE GIRARDOTAESTIMATIVO PRESUPUESTAL</v>
          </cell>
        </row>
        <row r="4">
          <cell r="D4" t="str">
            <v>Item</v>
          </cell>
          <cell r="E4" t="str">
            <v>Descripción</v>
          </cell>
          <cell r="F4" t="str">
            <v>Unidad</v>
          </cell>
        </row>
        <row r="6">
          <cell r="D6" t="str">
            <v>01</v>
          </cell>
          <cell r="E6" t="str">
            <v>PRELIMINARES</v>
          </cell>
        </row>
        <row r="7">
          <cell r="D7" t="str">
            <v>01-01</v>
          </cell>
          <cell r="E7" t="str">
            <v>INSTALACIONES PROVISIONALES</v>
          </cell>
        </row>
        <row r="8">
          <cell r="D8" t="str">
            <v>01-01-010</v>
          </cell>
          <cell r="E8" t="str">
            <v>CERRAMIENTO PROVISIONAL EN TELA DE CERRAMIENTO VERDE H: 2.10 M. INCLUYE ESTRUCTURA DE MADERA COMUN, ANCLAJES DE PARALES AL PISO Y TELA VERDE</v>
          </cell>
          <cell r="F8" t="str">
            <v>M</v>
          </cell>
        </row>
        <row r="9">
          <cell r="D9" t="str">
            <v>01-02</v>
          </cell>
          <cell r="E9" t="str">
            <v>LOCALIZACION Y REPLANTEO</v>
          </cell>
        </row>
        <row r="10">
          <cell r="D10" t="str">
            <v>01-02-010</v>
          </cell>
          <cell r="E10" t="str">
            <v>LOCALIZACION Y REPLANTEO DE EDIFICACIONES. MEDIDO COMO AREA CONSTRUIDA. INCLUYE HILADEROS Y SEÑALIZACION NECESARIA</v>
          </cell>
          <cell r="F10" t="str">
            <v>M2</v>
          </cell>
        </row>
        <row r="11">
          <cell r="D11" t="str">
            <v>02</v>
          </cell>
          <cell r="E11" t="str">
            <v>DEMOLICIONES Y RETIROS</v>
          </cell>
        </row>
        <row r="12">
          <cell r="D12" t="str">
            <v>02-01</v>
          </cell>
          <cell r="E12" t="str">
            <v>DEMOLICIONES Y RETIROS</v>
          </cell>
        </row>
        <row r="13">
          <cell r="D13" t="str">
            <v>02-01-010</v>
          </cell>
          <cell r="E13" t="str">
            <v>DEMOLICION PISOS EXISTENTES. INCLUYE TRANSPORTE INTERNO, CARGUE Y DISPOSICION FINAL DE MATERIAL SOBRANTE EN BOTADERO OFICIAL</v>
          </cell>
          <cell r="F13" t="str">
            <v>M2</v>
          </cell>
        </row>
        <row r="14">
          <cell r="D14" t="str">
            <v>02-01-100</v>
          </cell>
          <cell r="E14" t="str">
            <v>DEMOLICION DE EDIFICACIONES EXISTENTES. INCLUYE TRANSPORTE INTERNO, CARGUE, TRANSPORTE Y BOTADA DE MATERIAL SOBRANTE EN BOTADOEROS OFICIALES</v>
          </cell>
          <cell r="F14" t="str">
            <v>M2</v>
          </cell>
        </row>
        <row r="15">
          <cell r="D15" t="str">
            <v>02-01-200</v>
          </cell>
          <cell r="E15" t="str">
            <v>PROVISION PARA DEMOLICION DE CONCRETOS ENTERRADOS. INCLUYE TRANSPORTE INTERNO, CARGUE Y DISPOSICION FINAL DE MATERIAL SOBRANTE EN BOTADERO OFICIAL</v>
          </cell>
          <cell r="F15" t="str">
            <v>M3</v>
          </cell>
        </row>
        <row r="16">
          <cell r="D16" t="str">
            <v>03</v>
          </cell>
          <cell r="E16" t="str">
            <v>MOVIMIENTOS DE TIERRA</v>
          </cell>
        </row>
        <row r="17">
          <cell r="D17" t="str">
            <v>03-01</v>
          </cell>
          <cell r="E17" t="str">
            <v>CORTES</v>
          </cell>
        </row>
        <row r="18">
          <cell r="D18" t="str">
            <v>03-01-020</v>
          </cell>
          <cell r="E18" t="str">
            <v>EXCAVACION MASIVA A MAQUINA BAJO CUALQUIER GRADO DE HUMEDAD. INCLUYE CORTE DE TALUDES Y TERRACEOS, CARGUE Y BOTADA. MEDIDO EN SITIO</v>
          </cell>
          <cell r="F18" t="str">
            <v>M3</v>
          </cell>
        </row>
        <row r="19">
          <cell r="D19" t="str">
            <v>03-01-210</v>
          </cell>
          <cell r="E19" t="str">
            <v>EXCAVACIÓN MANUAL EN TIERRA BAJO CUALQUIER GRADO DE HUMEDAD. INCLUYE ACARREO INTERNO, CARGUE, TRANSPORTE Y DISPOSICION FINAL DEL MATERIAL SOBRANTE EN BOTADEROS OFICIALES. MEDIDO EN SITIO</v>
          </cell>
          <cell r="F19" t="str">
            <v>M3</v>
          </cell>
        </row>
        <row r="20">
          <cell r="D20" t="str">
            <v>03-01-300</v>
          </cell>
          <cell r="E20" t="str">
            <v>EXCAVACIÓN MANUAL DE PILAS. INCLUYE VACIADO DE ANILLOS DE ENTIBADO, CARGUE, TRANSPORTE Y DISPOSICION FINAL DEL MATERIAL SOBRANTE EN BOTADEROS OFICIALES.</v>
          </cell>
          <cell r="F20" t="str">
            <v>M3</v>
          </cell>
        </row>
        <row r="21">
          <cell r="D21" t="str">
            <v>03-02</v>
          </cell>
          <cell r="E21" t="str">
            <v>LLENOS</v>
          </cell>
        </row>
        <row r="22">
          <cell r="D22" t="str">
            <v>03-02-005</v>
          </cell>
          <cell r="E22" t="str">
            <v>LLENOS MASIVOS DEL LOTE CON MATERIAL EXTERNO. INCLUYE TRANSPORTE INTERNO Y COMPACTACION.</v>
          </cell>
          <cell r="F22" t="str">
            <v>M3</v>
          </cell>
        </row>
        <row r="23">
          <cell r="D23" t="str">
            <v>03-02-010</v>
          </cell>
          <cell r="E23" t="str">
            <v>LLENOS COMPACTADOS EN ARENILLA ALREDEDOR DE ESTRUCTURAS. INCLUYE SUMINISTRO, TRANSPORTE INTERNO Y COMPACTACION.</v>
          </cell>
          <cell r="F23" t="str">
            <v>M3</v>
          </cell>
        </row>
        <row r="24">
          <cell r="D24" t="str">
            <v>03-02-020</v>
          </cell>
          <cell r="E24" t="str">
            <v>REEMPLAZO EN SUB-BASE GRANULAR COMPACTADA CON MEDIOS MECANICOS TM 1 1/2" PARA LOSAS DE CONTRAPISO COMPACTADA HASTA EL 98% DEL PROCTOR MODIFICADO - E: 0.20 M.</v>
          </cell>
          <cell r="F24" t="str">
            <v>M3</v>
          </cell>
        </row>
        <row r="25">
          <cell r="D25" t="str">
            <v>03-03</v>
          </cell>
          <cell r="E25" t="str">
            <v>IMPERMEABILIZACIONES</v>
          </cell>
        </row>
        <row r="26">
          <cell r="D26" t="str">
            <v>03-03-010</v>
          </cell>
          <cell r="E26" t="str">
            <v>PROVISION PARA IMPERMEABILIZACION DE MUROS DE CONTENCION CON IGOL DENSO DE SIKA O EQUIVALENTE</v>
          </cell>
          <cell r="F26" t="str">
            <v>M2</v>
          </cell>
        </row>
        <row r="27">
          <cell r="D27" t="str">
            <v>03-03-020</v>
          </cell>
          <cell r="E27" t="str">
            <v>PROVISION PARA CAÑUELA EN CONCRETO F'C 21.1 MPA A: 0.30 M. - H: 0.05 M. PARA FILTROS MURO DE CONTENCION</v>
          </cell>
          <cell r="F27" t="str">
            <v>M</v>
          </cell>
        </row>
        <row r="28">
          <cell r="D28" t="str">
            <v>03-04</v>
          </cell>
          <cell r="E28" t="str">
            <v>FILTROS E IMPERMEABILIZACIONES</v>
          </cell>
        </row>
        <row r="29">
          <cell r="D29" t="str">
            <v>03-04-010</v>
          </cell>
          <cell r="E29" t="str">
            <v>PROVISION PARA FILTRO EN MATERIAL GRANULAR A: 0.30 M. PARA MUROS DE CONTENCION. INCLUYE MATERIAL GRANULAR 1", GEOTEXTIL NT 1600 DE PAVCO O EQUIVALENTE Y TUBERIA PERFORADA Ø 4"</v>
          </cell>
          <cell r="F29" t="str">
            <v>M2</v>
          </cell>
        </row>
        <row r="30">
          <cell r="D30" t="str">
            <v>04</v>
          </cell>
          <cell r="E30" t="str">
            <v>CONCRETOS</v>
          </cell>
        </row>
        <row r="31">
          <cell r="D31" t="str">
            <v>04-01</v>
          </cell>
          <cell r="E31" t="str">
            <v>PILAS Y PILOTES</v>
          </cell>
        </row>
        <row r="32">
          <cell r="D32" t="str">
            <v>04-01-010</v>
          </cell>
          <cell r="E32" t="str">
            <v xml:space="preserve">VACIADO DE PILAS EN CONCRETO F'C 21.1 MPA </v>
          </cell>
          <cell r="F32" t="str">
            <v>M3</v>
          </cell>
        </row>
        <row r="33">
          <cell r="D33" t="str">
            <v>04-03</v>
          </cell>
          <cell r="E33" t="str">
            <v>DADOS Y ZAPATAS</v>
          </cell>
        </row>
        <row r="34">
          <cell r="D34" t="str">
            <v>04-03-110</v>
          </cell>
          <cell r="E34" t="str">
            <v>DADOS EN CONCRETO F'C 21.1 MPA</v>
          </cell>
          <cell r="F34" t="str">
            <v>M3</v>
          </cell>
        </row>
        <row r="35">
          <cell r="D35" t="str">
            <v>04-04</v>
          </cell>
          <cell r="E35" t="str">
            <v>VIGAS</v>
          </cell>
        </row>
        <row r="36">
          <cell r="D36" t="str">
            <v>04-04-040</v>
          </cell>
          <cell r="E36" t="str">
            <v>CONCRETO PARA VIGAS DE FUNDACIÓN F'C 21.1 MPA.</v>
          </cell>
          <cell r="F36" t="str">
            <v>M3</v>
          </cell>
        </row>
        <row r="37">
          <cell r="D37" t="str">
            <v>04-05</v>
          </cell>
          <cell r="E37" t="str">
            <v>LOSAS DE FUNDACIÓN</v>
          </cell>
        </row>
        <row r="38">
          <cell r="D38" t="str">
            <v>04-05-015</v>
          </cell>
          <cell r="E38" t="str">
            <v>LOSA DE CONTRAPISO E: 0.12 F'C 21.1 MPA.</v>
          </cell>
          <cell r="F38" t="str">
            <v>M2</v>
          </cell>
        </row>
        <row r="39">
          <cell r="D39" t="str">
            <v>04-05-030</v>
          </cell>
          <cell r="E39" t="str">
            <v>LOSA DE FONDO PARA FOSO ASCENSORES E: 0.12 F'C 21.1 MPA</v>
          </cell>
          <cell r="F39" t="str">
            <v>M2</v>
          </cell>
        </row>
        <row r="40">
          <cell r="D40" t="str">
            <v>04-06</v>
          </cell>
          <cell r="E40" t="str">
            <v>MUROS</v>
          </cell>
        </row>
        <row r="41">
          <cell r="D41" t="str">
            <v>04-06-010</v>
          </cell>
          <cell r="E41" t="str">
            <v>MURO DE CONTENCION EN CORTINA TIPO 1 Y TIPO 2. CONCRETO F'C 21.1 MPA - E: 0.25 M.</v>
          </cell>
          <cell r="F41" t="str">
            <v>M3</v>
          </cell>
        </row>
        <row r="42">
          <cell r="D42" t="str">
            <v>04-06-120</v>
          </cell>
          <cell r="E42" t="str">
            <v>MURO DE CONTENCION EN CORTINA. BLOQUE 0.20x0.20x0.40 + VIGUETAS Y COLUMNETAS EN CONCRETO F'C 21.1 MPA - E: 0.20 M.</v>
          </cell>
          <cell r="F42" t="str">
            <v>M2</v>
          </cell>
        </row>
        <row r="43">
          <cell r="D43" t="str">
            <v>04-06-130</v>
          </cell>
          <cell r="E43" t="str">
            <v>MUROS LATERALES FOSO ASCENSORES EN CONCRETO F'C 21.1 MPA E: 0.15 M.</v>
          </cell>
          <cell r="F43" t="str">
            <v>M3</v>
          </cell>
        </row>
        <row r="44">
          <cell r="D44" t="str">
            <v>04-06-300</v>
          </cell>
          <cell r="E44" t="str">
            <v>MUROS EN CONCRETO A LA VISTA E: 0.10 M. - F'C 21.1 MPA</v>
          </cell>
          <cell r="F44" t="str">
            <v>M2</v>
          </cell>
        </row>
        <row r="45">
          <cell r="D45" t="str">
            <v>04-07</v>
          </cell>
          <cell r="E45" t="str">
            <v>COLUMNAS Y PANTALLAS</v>
          </cell>
        </row>
        <row r="46">
          <cell r="D46" t="str">
            <v>04-07-120</v>
          </cell>
          <cell r="E46" t="str">
            <v>COLUMNAS EN CONCRETO A LA VISTA F'C 21.1 MPA - SECCION EN "U" SEGÚN DETALLES</v>
          </cell>
          <cell r="F46" t="str">
            <v>M3</v>
          </cell>
        </row>
        <row r="47">
          <cell r="D47" t="str">
            <v>04-07-130</v>
          </cell>
          <cell r="E47" t="str">
            <v>COLUMNAS EN CONCRETO A LA VISTA F'C 21.1 MPA - SECCION RECTANGULAR (0.40 M. x 0.60 M.)</v>
          </cell>
          <cell r="F47" t="str">
            <v>M3</v>
          </cell>
        </row>
        <row r="48">
          <cell r="D48" t="str">
            <v>04-07-140</v>
          </cell>
          <cell r="E48" t="str">
            <v>COLUMNAS EN CONCRETO A LA VISTA F'C 21.1 MPA - SECCION CUADRADA (0.30 M. x 0.30 M.)</v>
          </cell>
          <cell r="F48" t="str">
            <v>M3</v>
          </cell>
        </row>
        <row r="49">
          <cell r="D49" t="str">
            <v>04-07-150</v>
          </cell>
          <cell r="E49" t="str">
            <v>COLUMNAS EN CONCRETO A LA VISTA F'C 21.1 MPA - SECCION CUADRADA (0.50 M. x 0.50 M.)</v>
          </cell>
          <cell r="F49" t="str">
            <v>M3</v>
          </cell>
        </row>
        <row r="50">
          <cell r="D50" t="str">
            <v>04-07-160</v>
          </cell>
          <cell r="E50" t="str">
            <v>COLUMNAS EN CONCRETO A LA VISTA F'C 21.1 MPA - SECCION CIRCULAR (Ø 0.30 M.)</v>
          </cell>
          <cell r="F50" t="str">
            <v>M3</v>
          </cell>
        </row>
        <row r="51">
          <cell r="D51" t="str">
            <v>04-07-200</v>
          </cell>
          <cell r="E51" t="str">
            <v>MUROS PANTALLAS EN CONCRETO A LA VISTA F'C 21.1 MPA - SECCION EN "L" (4.10 - 4.80 M. x 0.80 M.)</v>
          </cell>
          <cell r="F51" t="str">
            <v>M3</v>
          </cell>
        </row>
        <row r="52">
          <cell r="D52" t="str">
            <v>04-07-210</v>
          </cell>
          <cell r="E52" t="str">
            <v>MUROS PANTALLAS EN CONCRETO A LA VISTA F'C 21.1 MPA - SECCION EN "L" (2.55 - 0.74 M. x 0.25 M.)</v>
          </cell>
          <cell r="F52" t="str">
            <v>M3</v>
          </cell>
        </row>
        <row r="53">
          <cell r="D53" t="str">
            <v>04-07-220</v>
          </cell>
          <cell r="E53" t="str">
            <v>MUROS PANTALLAS EN CONCRETO A LA VISTA F'C 21.1 MPA - SECCION RECTA (2.94 M. x 0.60 M.)</v>
          </cell>
          <cell r="F53" t="str">
            <v>M3</v>
          </cell>
        </row>
        <row r="54">
          <cell r="D54" t="str">
            <v>04-07-230</v>
          </cell>
          <cell r="E54" t="str">
            <v>MUROS PANTALLAS EN CONCRETO A LA VISTA F'C 21.1 MPA - SECCION RECTA (2.00 M. x 0.60 M.)</v>
          </cell>
          <cell r="F54" t="str">
            <v>M3</v>
          </cell>
        </row>
        <row r="55">
          <cell r="D55" t="str">
            <v>04-07-240</v>
          </cell>
          <cell r="E55" t="str">
            <v>MUROS PANTALLAS EN CONCRETO A LA VISTA F'C 21.1 MPA - FOSO DE ASCENSOR E: 0.28 M.</v>
          </cell>
          <cell r="F55" t="str">
            <v>M3</v>
          </cell>
        </row>
        <row r="56">
          <cell r="D56" t="str">
            <v>04-07-500</v>
          </cell>
          <cell r="E56" t="str">
            <v>MENSULAS EN CONCRETO A LA VISTA F'C 21.1 MPA</v>
          </cell>
          <cell r="F56" t="str">
            <v>M3</v>
          </cell>
        </row>
        <row r="57">
          <cell r="D57" t="str">
            <v>04-08</v>
          </cell>
          <cell r="E57" t="str">
            <v>LOSAS Y VIGAS AEREAS</v>
          </cell>
        </row>
        <row r="58">
          <cell r="D58" t="str">
            <v>04-08-500</v>
          </cell>
          <cell r="E58" t="str">
            <v>LOSAS DE ENTREPISO ALIGERADAS EN CONCRETO VISTO F'C 21.1 MPA H: 0.50 M. CON VIGAS DESCOLGADAS H: 0.60 M.</v>
          </cell>
          <cell r="F58" t="str">
            <v>M2</v>
          </cell>
        </row>
        <row r="59">
          <cell r="D59" t="str">
            <v>04-08-510</v>
          </cell>
          <cell r="E59" t="str">
            <v>LOSAS DE ENTREPISO ALIGERADAS EN CONCRETO VISTO F'C 21.1 MPA H: 0.60 M. PISO 2 - ZONA GIMNASIO</v>
          </cell>
          <cell r="F59" t="str">
            <v>M2</v>
          </cell>
        </row>
        <row r="60">
          <cell r="D60" t="str">
            <v>04-08-520</v>
          </cell>
          <cell r="E60" t="str">
            <v>LOSA MACIZA DE CUBIERTA EN CONCRETO VISTO F'C 21.1 MPA H: 0.12 M. CON VIGAS DESCOLGADAS H: 0.50 a 0.65 M. - CUBIERTA ACCESO POSTERIOR</v>
          </cell>
          <cell r="F60" t="str">
            <v>M2</v>
          </cell>
        </row>
        <row r="61">
          <cell r="D61" t="str">
            <v>04-08-610</v>
          </cell>
          <cell r="E61" t="str">
            <v>VIGAS AEREAS EN CONCRETO VISTO F'C 21.1 MPA - RECTAS E INCLINADAS</v>
          </cell>
          <cell r="F61" t="str">
            <v>M3</v>
          </cell>
        </row>
        <row r="62">
          <cell r="D62" t="str">
            <v>04-10</v>
          </cell>
          <cell r="E62" t="str">
            <v>ESCALERAS Y RAMPAS</v>
          </cell>
        </row>
        <row r="63">
          <cell r="D63" t="str">
            <v>04-10-100</v>
          </cell>
          <cell r="E63" t="str">
            <v>LOSA MACIZA DE RAMPA EN CONCRETO VISTO F'C 21.1 MPA H: 0.12 M. CON VIGAS DESCOLGADAS H: 0.60 M.</v>
          </cell>
          <cell r="F63" t="str">
            <v>M2</v>
          </cell>
        </row>
        <row r="64">
          <cell r="D64" t="str">
            <v>05</v>
          </cell>
          <cell r="E64" t="str">
            <v>ACEROS Y ESTRUCTURAS METÁLICAS</v>
          </cell>
        </row>
        <row r="65">
          <cell r="D65" t="str">
            <v>05-01</v>
          </cell>
          <cell r="E65" t="str">
            <v>ACERO DE REFUERZO PARA ESTRUCTURAS</v>
          </cell>
        </row>
        <row r="66">
          <cell r="D66" t="str">
            <v>05-01-010</v>
          </cell>
          <cell r="E66" t="str">
            <v>ACERO DE REFUERZO FY 420 MPA</v>
          </cell>
          <cell r="F66" t="str">
            <v>KG</v>
          </cell>
        </row>
        <row r="67">
          <cell r="D67" t="str">
            <v>05-02</v>
          </cell>
          <cell r="E67" t="str">
            <v>MALLAS ELECTROSOLDADAS PARA ESTRUCTURAS</v>
          </cell>
        </row>
        <row r="68">
          <cell r="D68" t="str">
            <v>05-02-020</v>
          </cell>
          <cell r="E68" t="str">
            <v>MALLA ELECTROSOLDADA D-84</v>
          </cell>
          <cell r="F68" t="str">
            <v>M2</v>
          </cell>
        </row>
        <row r="69">
          <cell r="D69" t="str">
            <v>05-02-025</v>
          </cell>
          <cell r="E69" t="str">
            <v>MALLA ELECTROSOLDADA D-106</v>
          </cell>
          <cell r="F69" t="str">
            <v>M2</v>
          </cell>
        </row>
        <row r="70">
          <cell r="D70" t="str">
            <v>05-02-030</v>
          </cell>
          <cell r="E70" t="str">
            <v>MALLA ELECTROSOLDADA D-131</v>
          </cell>
          <cell r="F70" t="str">
            <v>M2</v>
          </cell>
        </row>
        <row r="71">
          <cell r="D71" t="str">
            <v>05-02-040</v>
          </cell>
          <cell r="E71" t="str">
            <v>MALLA ELECTROSOLDADA D-221</v>
          </cell>
          <cell r="F71" t="str">
            <v>M2</v>
          </cell>
        </row>
        <row r="72">
          <cell r="D72" t="str">
            <v>05-03</v>
          </cell>
          <cell r="E72" t="str">
            <v>ESTRUCTURAS METALICAS</v>
          </cell>
        </row>
        <row r="73">
          <cell r="D73" t="str">
            <v>05-03-010</v>
          </cell>
          <cell r="E73" t="str">
            <v>CERCHAS METALICAS Y CORREAS DE CUBIERTA. INCLUYE CONEXIONES, PERNOS, ANCLAJES, PLATINAS, TRATAMIENTO ANTICORROSIVO Y PINTURA DE ACABADO</v>
          </cell>
          <cell r="F73" t="str">
            <v>KG</v>
          </cell>
        </row>
        <row r="74">
          <cell r="D74" t="str">
            <v>05-03-100</v>
          </cell>
          <cell r="E74" t="str">
            <v>ESTRUCTURA METALICA PARA LOSA PISO 2. INCLUYE CONEXIONES, PERNOS, ANCLAJES, PLATINAS, TRATAMIENTO ANTICORROSIVO Y PINTURA DE ACABADO</v>
          </cell>
          <cell r="F74" t="str">
            <v>KG</v>
          </cell>
        </row>
        <row r="75">
          <cell r="D75" t="str">
            <v>05-03-110</v>
          </cell>
          <cell r="E75" t="str">
            <v>ESTRUCTURA METALICA PARA ESCALERAS. INCLUYE CONEXIONES, PERNOS, ANCLAJES, PLATINAS, TRATAMIENTO ANTICORROSIVO Y PINTURA DE ACABADO</v>
          </cell>
          <cell r="F75" t="str">
            <v>KG</v>
          </cell>
        </row>
        <row r="76">
          <cell r="D76" t="str">
            <v>05-03-200</v>
          </cell>
          <cell r="E76" t="str">
            <v>ESTRUCTURA METALICA EN PTS PARA MUROS EN GAVION - ESTRUCTURA METALICA SOPORTE CERRAMIENTO LATRERAL CANCHAS</v>
          </cell>
          <cell r="F76" t="str">
            <v>KG</v>
          </cell>
        </row>
        <row r="77">
          <cell r="D77" t="str">
            <v>05-03-500</v>
          </cell>
          <cell r="E77" t="str">
            <v>LOSA EN LAMINA COLABORANTE CAL 22 x 2" PARA CUBIERTA CAMINABLE. INCLUYE CONCRETO F'C 21.1 MPA E: 0.10 M.</v>
          </cell>
          <cell r="F77" t="str">
            <v>M2</v>
          </cell>
        </row>
        <row r="78">
          <cell r="D78" t="str">
            <v>05-03-510</v>
          </cell>
          <cell r="E78" t="str">
            <v>LOSA EN LAMINA COLABORANTE CAL 22 x 2" PARA LOSA PISO 2. INCLUYE CONCRETO F'C 21.1 MPA E: 0.10 M.</v>
          </cell>
          <cell r="F78" t="str">
            <v>M2</v>
          </cell>
        </row>
        <row r="79">
          <cell r="D79" t="str">
            <v>06</v>
          </cell>
          <cell r="E79" t="str">
            <v>MAMPOSTERIA</v>
          </cell>
        </row>
        <row r="80">
          <cell r="D80" t="str">
            <v>06-01</v>
          </cell>
          <cell r="E80" t="str">
            <v>MUROS EN BLOQUE DE CONCRETO</v>
          </cell>
        </row>
        <row r="81">
          <cell r="D81" t="str">
            <v>06-01-100</v>
          </cell>
          <cell r="E81" t="str">
            <v>MAMPOSTERIA EN BLOQUE 12x19x39 COLOR GRIS CALIDAD INDURAL O EQUIVALENTE</v>
          </cell>
          <cell r="F81" t="str">
            <v>M2</v>
          </cell>
        </row>
        <row r="82">
          <cell r="D82" t="str">
            <v>06-02</v>
          </cell>
          <cell r="E82" t="str">
            <v>MUROS EN LADRILLO</v>
          </cell>
        </row>
        <row r="83">
          <cell r="D83" t="str">
            <v>06-02-100</v>
          </cell>
          <cell r="E83" t="str">
            <v xml:space="preserve">MAMPOSTERIA EN LADRILLO TOLETE RAYADO 12x20x40 REVITADO DOS CARAS </v>
          </cell>
          <cell r="F83" t="str">
            <v>M2</v>
          </cell>
        </row>
        <row r="84">
          <cell r="D84" t="str">
            <v>06-03</v>
          </cell>
          <cell r="E84" t="str">
            <v>MUROS EN PANELERIA LIVIANA</v>
          </cell>
        </row>
        <row r="85">
          <cell r="D85" t="str">
            <v>06-03-100</v>
          </cell>
          <cell r="E85" t="str">
            <v>PANELES REMOVIBLES DE FIBROCEMENTO + ESTRUCTURA EN PERFILES METALICOS</v>
          </cell>
          <cell r="F85" t="str">
            <v>M2</v>
          </cell>
        </row>
        <row r="86">
          <cell r="D86" t="str">
            <v>06-03-110</v>
          </cell>
          <cell r="E86" t="str">
            <v>MUROS EN PANELES DE FIBROCEMENTO UNA CARA. INCLUYE PERFILERIA METALICA, CINTA Y MASILLADO</v>
          </cell>
          <cell r="F86" t="str">
            <v>M2</v>
          </cell>
        </row>
        <row r="87">
          <cell r="D87" t="str">
            <v>06-04</v>
          </cell>
          <cell r="E87" t="str">
            <v>ELEMENTOS NO ESTRUCTURALES</v>
          </cell>
        </row>
        <row r="88">
          <cell r="D88" t="str">
            <v>06-04-100</v>
          </cell>
          <cell r="E88" t="str">
            <v>GROUT PARA MUROS EN BLOQUE Y LADRILLO E: 0.12 F'C 14.5 MPA</v>
          </cell>
          <cell r="F88" t="str">
            <v>M</v>
          </cell>
        </row>
        <row r="89">
          <cell r="D89" t="str">
            <v>06-04-510</v>
          </cell>
          <cell r="E89" t="str">
            <v>ANCLAJES PARA REFUERZO DOVELAS. PERFORACION LOSA, EPOXICO Y ACERO DE REFUERZO</v>
          </cell>
          <cell r="F89" t="str">
            <v>UN</v>
          </cell>
        </row>
        <row r="90">
          <cell r="D90" t="str">
            <v>06-05</v>
          </cell>
          <cell r="E90" t="str">
            <v>ACERO DE REFUERZO PARA MAMPOSTERIAS</v>
          </cell>
        </row>
        <row r="91">
          <cell r="D91" t="str">
            <v>06-05-010</v>
          </cell>
          <cell r="E91" t="str">
            <v>ACERO DE REFUERZO FY 420 MPA PARA MAMPOSTERIAS</v>
          </cell>
          <cell r="F91" t="str">
            <v>KG</v>
          </cell>
        </row>
        <row r="92">
          <cell r="D92" t="str">
            <v>06-06</v>
          </cell>
          <cell r="E92" t="str">
            <v>MAMPOSTERIAS ESPECIALES</v>
          </cell>
        </row>
        <row r="93">
          <cell r="D93" t="str">
            <v>06-06-010</v>
          </cell>
          <cell r="E93" t="str">
            <v>MUROS EN GAVION DE PIEDRA Ø 15 A 20 CM. + MALLA ELECTROSOLDADA CON ABERTURAS DE 10x10 CM.</v>
          </cell>
          <cell r="F93" t="str">
            <v>M3</v>
          </cell>
        </row>
        <row r="94">
          <cell r="D94" t="str">
            <v>07</v>
          </cell>
          <cell r="E94" t="str">
            <v>PREFABRICADOS Y CONCRETOS MENORES</v>
          </cell>
        </row>
        <row r="95">
          <cell r="D95" t="str">
            <v>07-01</v>
          </cell>
          <cell r="E95" t="str">
            <v>PREFABRICADOS</v>
          </cell>
        </row>
        <row r="96">
          <cell r="D96" t="str">
            <v>07-01-010</v>
          </cell>
          <cell r="E96" t="str">
            <v>PELDAÑO - HUELLA Y CONTRAHUELLA EN CONCRETO F'C 21.1 MPA CON RANURAS ANTIDESLIZANTES SEGÚN DETALLE EN PLANOS. INCLUYE ACERO DE REFUERZO</v>
          </cell>
          <cell r="F96" t="str">
            <v>M</v>
          </cell>
        </row>
        <row r="97">
          <cell r="D97" t="str">
            <v>07-01-020</v>
          </cell>
          <cell r="E97" t="str">
            <v>DESCANSOS ESCALAS EN PREFABRICADOS DE CONCRETO F'C 21 MPA SEGÚN PLANOS. INCLUYE ACERO DE REFUERZO</v>
          </cell>
          <cell r="F97" t="str">
            <v>M2</v>
          </cell>
        </row>
        <row r="98">
          <cell r="D98" t="str">
            <v>07-02</v>
          </cell>
          <cell r="E98" t="str">
            <v>CONCRETOS MENORES</v>
          </cell>
        </row>
        <row r="99">
          <cell r="D99" t="str">
            <v>07-02-040</v>
          </cell>
          <cell r="E99" t="str">
            <v>DINTEL EN CONCRETO F'C 21.1 MPA - A: 0.12 M. - H: 0.15 M. INCLUYE ACERO DE REFUERZO</v>
          </cell>
          <cell r="F99" t="str">
            <v>M</v>
          </cell>
        </row>
        <row r="100">
          <cell r="D100" t="str">
            <v>07-02-210</v>
          </cell>
          <cell r="E100" t="str">
            <v>MESONES EN CONCRETO F'C 21.1 MPA A: VARIABLE. - E: 0.06 M. INCLUYE ACERO DE REFUERZO, SIKAFLOOR 3 O EQUIVALENTE, FORMALETA EN FIBRA DE VIDRIO.</v>
          </cell>
          <cell r="F100" t="str">
            <v>M2</v>
          </cell>
        </row>
        <row r="101">
          <cell r="D101" t="str">
            <v>07-02-220</v>
          </cell>
          <cell r="E101" t="str">
            <v>MESONES EN CONCRETO F'C 21.1 MPA A: VARIABLE. - E: 0.10 M. INCLUYE ACERO DE REFUERZO, SIKAFLOOR 3 O EQUIVALENTE, FORMALETA EN FIBRA DE VIDRIO.</v>
          </cell>
          <cell r="F101" t="str">
            <v>M2</v>
          </cell>
        </row>
        <row r="102">
          <cell r="D102" t="str">
            <v>07-02-300</v>
          </cell>
          <cell r="E102" t="str">
            <v>LAVAMANOS VACIADO EN CONCRETO F'C 21.1 MPA ACABADO PULIDO L: 1.60 M. x A: 0.60 M. INCLUYE ACERO DE REFUERZO Y PIEAMIGOS DE SOPORTE</v>
          </cell>
          <cell r="F102" t="str">
            <v>UN</v>
          </cell>
        </row>
        <row r="103">
          <cell r="D103" t="str">
            <v>07-02-310</v>
          </cell>
          <cell r="E103" t="str">
            <v>LAVAMANOS VACIADO EN CONCRETO F'C 21.1 MPA ACABADO PULIDO L: 0.70 M. x A: 0.60 M. INCLUYE ACERO DE REFUERZO Y PIEAMIGOS DE SOPORTE</v>
          </cell>
          <cell r="F103" t="str">
            <v>UN</v>
          </cell>
        </row>
        <row r="104">
          <cell r="D104" t="str">
            <v>07-02-320</v>
          </cell>
          <cell r="E104" t="str">
            <v>LAVAMANOS VACIADO EN CONCRETO F'C 21.1 MPA ACABADO PULIDO - DOS POCETAS L: 1.60 M. x A: 0.60 M. Y L: 0.60 M. x A: 0.55 M. INCLUYE ACERO DE REFUERZO Y PIEAMIGOS DE SOPORTE</v>
          </cell>
          <cell r="F104" t="str">
            <v>UN</v>
          </cell>
        </row>
        <row r="105">
          <cell r="D105" t="str">
            <v>07-02-600</v>
          </cell>
          <cell r="E105" t="str">
            <v>TALON EN CONCRETO F'C 21.1 MPA 0.15x0.15 M. PERIMETRAL A LUCERNARIOS DE CUBIERTA</v>
          </cell>
          <cell r="F105" t="str">
            <v>M</v>
          </cell>
        </row>
        <row r="106">
          <cell r="D106" t="str">
            <v>07-02-610</v>
          </cell>
          <cell r="E106" t="str">
            <v>TALON EN CONCRETO F'C 21.1 MPA 0.20x0.45 M. SOPORTE LAMINA METALICA EN FACHADA POSTERIOR</v>
          </cell>
          <cell r="F106" t="str">
            <v>M</v>
          </cell>
        </row>
        <row r="107">
          <cell r="D107" t="str">
            <v>07-02-620</v>
          </cell>
          <cell r="E107" t="str">
            <v>TALON EN CONCRETO F'C 21.1 MPA 0.35x0.17 M. PARA SOPORTE PASAMANOS EN CUBIERTA</v>
          </cell>
          <cell r="F107" t="str">
            <v>M</v>
          </cell>
        </row>
        <row r="108">
          <cell r="D108" t="str">
            <v>07-02-630</v>
          </cell>
          <cell r="E108" t="str">
            <v>TALON EN CONCRETO F'C 21.1 MPA 0.10x0.10 M. PARA SOPORTE PASAMANOS EN ACCESO PRIMER PISO</v>
          </cell>
          <cell r="F108" t="str">
            <v>M</v>
          </cell>
        </row>
        <row r="109">
          <cell r="D109" t="str">
            <v>07-02-640</v>
          </cell>
          <cell r="E109" t="str">
            <v>TALON EN CONCRETO F'C 21.1 MPA 0.30x0.60 M. PARA SOPORTE PASAMANOS EXTERIOR DE ACCESO - ZONA ESCALAS. INCLUYE ACERO DE REFUERZO</v>
          </cell>
          <cell r="F109" t="str">
            <v>M</v>
          </cell>
        </row>
        <row r="110">
          <cell r="D110" t="str">
            <v>08</v>
          </cell>
          <cell r="E110" t="str">
            <v>CUBIERTAS Y CIELOS</v>
          </cell>
        </row>
        <row r="111">
          <cell r="D111" t="str">
            <v>08-02</v>
          </cell>
          <cell r="E111" t="str">
            <v>CIELO FALSO</v>
          </cell>
        </row>
        <row r="112">
          <cell r="D112" t="str">
            <v>08-02-010</v>
          </cell>
          <cell r="E112" t="str">
            <v>CIELO FALSO EN TABLAYESO A JUNTA PERDIDA. INCLUYE CUELGAS Y REMATES PERIMETRALES VERTICALES</v>
          </cell>
          <cell r="F112" t="str">
            <v>M2</v>
          </cell>
        </row>
        <row r="113">
          <cell r="D113" t="str">
            <v>08-02-020</v>
          </cell>
          <cell r="E113" t="str">
            <v>CIELO FALSO EN FIBROCEMENTO A JUNTA PERDIDA. INCLUYE CUELGAS Y REMATES PERIMETRALES VERTICALES</v>
          </cell>
          <cell r="F113" t="str">
            <v>M2</v>
          </cell>
        </row>
        <row r="114">
          <cell r="D114" t="str">
            <v>08-02-800</v>
          </cell>
          <cell r="E114" t="str">
            <v>CIELO FALSO EN TUBULARES RECTANGULARES 0.05x0.08 M. EN LAMINA EXTRUIDA CON TAPAS. INCLUYE ACABADO OXIDADO CON PROTECCION</v>
          </cell>
          <cell r="F114" t="str">
            <v>M2</v>
          </cell>
        </row>
        <row r="115">
          <cell r="D115" t="str">
            <v>08-02-900</v>
          </cell>
          <cell r="E115" t="str">
            <v>CIELO FALSO TIPO A EN MODULOS DE CIELOS SKY-D COLGANTE DE ROLFORMADOS O EQUIVALENTE - BASTIDOR EN PTS 100 X 50 CAL 16 GALV, PANELES MULTIPUNZON MP1 EN LAMINA CAL 18 GALVANIZADA, CUELGAS EN CABLE DE 3 MM CON GUIAS DE PERRO, LANA ACUSTICA 2", PINTURA ELECTR</v>
          </cell>
          <cell r="F115" t="str">
            <v>M2</v>
          </cell>
        </row>
        <row r="116">
          <cell r="D116" t="str">
            <v>08-02-910</v>
          </cell>
          <cell r="E116" t="str">
            <v>CIELO FALSO TIPO B EN MODULOS DE CIELOS SKY-D COLGANTE DE ROLFORMADOS O EQUIVALENTE - BASTIDOR EN PTS 100 X 50 CAL 16 GALV, PANELES MULTIPUNZON MP1 EN LAMINA CAL 18 GALVANIZADA, CUELGAS EN CABLE DE 3 MM CON GUIAS DE PERRO, LANA ACUSTICA 2", PINTURA ELECTR</v>
          </cell>
          <cell r="F116" t="str">
            <v>M2</v>
          </cell>
        </row>
        <row r="117">
          <cell r="D117" t="str">
            <v>08-02-920</v>
          </cell>
          <cell r="E117" t="str">
            <v>CIELO FALSO CANCHAS EN MODULOS DE CIELOS SKY-D COLGANTE DE ROLFORMADOS O EQUIVALENTE - BASTIDOR EN PTS 100 X 50 CAL 16 GALV, PANELES MULTIPUNZON MP1 EN LAMINA CAL 18 GALVANIZADA, CUELGAS EN CABLE DE 3 MM CON GUIAS DE PERRO, LANA ACUSTICA 2", PINTURA ELECT</v>
          </cell>
          <cell r="F117" t="str">
            <v>M2</v>
          </cell>
        </row>
        <row r="118">
          <cell r="D118" t="str">
            <v>08-03</v>
          </cell>
          <cell r="E118" t="str">
            <v>IMPERMEABILIZACIONES</v>
          </cell>
        </row>
        <row r="119">
          <cell r="D119" t="str">
            <v>08-03-010</v>
          </cell>
          <cell r="E119" t="str">
            <v>MORTERO PENDIENTADO IMPERMEABLE PARA CUBIERTAS</v>
          </cell>
          <cell r="F119" t="str">
            <v>M2</v>
          </cell>
        </row>
        <row r="120">
          <cell r="D120" t="str">
            <v>08-03-090</v>
          </cell>
          <cell r="E120" t="str">
            <v>IMPERMEABILIZACION DE CANOAS CON 1 CAPA DE GEOTEXTIL PP-1800 DE SIKA + 1 CAPA SARNAFIL S 327-1,5 L WHITE DE SIKA O EQUIVALENTES.</v>
          </cell>
          <cell r="F120" t="str">
            <v>M2</v>
          </cell>
        </row>
        <row r="121">
          <cell r="D121" t="str">
            <v>08-03-100</v>
          </cell>
          <cell r="E121" t="str">
            <v>IMPERMEABILIZACION DE CUBIERTAS CON 1 CAPA INFERIOR DE GEOTEXTIL PP-1800 DE SIKA + 1 CAPA SARNAFIL G 476-15 DE SIKA + 1 CAPA SUPERIOR DE GEOTEXTIL PP-2500 DE SIKA O EQUIVALENTES.</v>
          </cell>
          <cell r="F121" t="str">
            <v>M2</v>
          </cell>
        </row>
        <row r="122">
          <cell r="D122" t="str">
            <v>08-03-300</v>
          </cell>
          <cell r="E122" t="str">
            <v>REJILLA GRANADA EN ALUMINIO Ø3" DE COLREJILLAS O EQUIVALENTE</v>
          </cell>
          <cell r="F122" t="str">
            <v>UN</v>
          </cell>
        </row>
        <row r="123">
          <cell r="D123" t="str">
            <v>08-04</v>
          </cell>
          <cell r="E123" t="str">
            <v>CANOAS Y RUANAS</v>
          </cell>
        </row>
        <row r="124">
          <cell r="D124" t="str">
            <v>08-04-010</v>
          </cell>
          <cell r="E124" t="str">
            <v>CANOA EN LAMINA METALICA CAL 18 DESARROLLO 1.00 M. PARA CUBIERTAS. INCLUYE ANTICORROSIVO + PINTURA DE ACABADO</v>
          </cell>
          <cell r="F124" t="str">
            <v>M</v>
          </cell>
        </row>
        <row r="125">
          <cell r="D125" t="str">
            <v>08-04-100</v>
          </cell>
          <cell r="E125" t="str">
            <v>REMATE LATERAL DE LUCERNARIOS. LAMINA METALICA CAL 16 DESARROLLO 0.30 M. INCLUYE ANTICORROSIVO + PINTURA DE ACABADO</v>
          </cell>
          <cell r="F125" t="str">
            <v>M</v>
          </cell>
        </row>
        <row r="126">
          <cell r="D126" t="str">
            <v>08-04-110</v>
          </cell>
          <cell r="E126" t="str">
            <v>REMATE LATERAL DE LUCERNARIOS, LAMINA METALICA CAL 16 DESARROLLO 0.40 M. INCLUYE ANTICORROSIVO + PINTURA DE ACABADO</v>
          </cell>
          <cell r="F126" t="str">
            <v>M</v>
          </cell>
        </row>
        <row r="127">
          <cell r="D127" t="str">
            <v>08-04-120</v>
          </cell>
          <cell r="E127" t="str">
            <v>CANOA EN LAMINA METALICA CAL 18 DESARROLLO 1.26 M. JUNTA DE CONSTRUCCION EN CUBIERTA. INCLUYE ANTICORROSIVO + PINTURA DE ACABADO</v>
          </cell>
          <cell r="F127" t="str">
            <v>M</v>
          </cell>
        </row>
        <row r="128">
          <cell r="D128" t="str">
            <v>08-04-500</v>
          </cell>
          <cell r="E128" t="str">
            <v>ANGULO METALICO 5 CM X 5 CM X 3 MM SOBRE TALON PERIMETRAL DE CUBIERTA. INCLUYE ANTICORROSIVO + PINTURA DE ACABADO</v>
          </cell>
          <cell r="F128" t="str">
            <v>M</v>
          </cell>
        </row>
        <row r="129">
          <cell r="D129" t="str">
            <v>08-04-520</v>
          </cell>
          <cell r="E129" t="str">
            <v>LAMINA METALICA CAL 16 DE REMATE DE BORDE DE AMEBA DESARROLLO 0.85 M. INCLUYE ANTICORROSIVO + PINTURA DE ACABADO</v>
          </cell>
          <cell r="F129" t="str">
            <v>M</v>
          </cell>
        </row>
        <row r="130">
          <cell r="D130" t="str">
            <v>09</v>
          </cell>
          <cell r="E130" t="str">
            <v>RECUBRIMIENTOS</v>
          </cell>
        </row>
        <row r="131">
          <cell r="D131" t="str">
            <v>09-01</v>
          </cell>
          <cell r="E131" t="str">
            <v>REVOQUE</v>
          </cell>
        </row>
        <row r="132">
          <cell r="D132" t="str">
            <v>09-01-010</v>
          </cell>
          <cell r="E132" t="str">
            <v>REVOQUE DE MUROS CON MORTERO 1:4:1/4. INCLUYE FAJAS, FILETES Y RANURAS</v>
          </cell>
          <cell r="F132" t="str">
            <v>M2</v>
          </cell>
        </row>
        <row r="133">
          <cell r="D133" t="str">
            <v>09-01-020</v>
          </cell>
          <cell r="E133" t="str">
            <v>REVOQUE DE MUROS CON MORTERO 1:4:1/4 CON IMPERMEABILIZANTE INTEGRAL TIPO SIKA1 O EQUIVALENTE. INCLUYE FAJAS, FILETES Y RANURAS</v>
          </cell>
          <cell r="F133" t="str">
            <v>M2</v>
          </cell>
        </row>
        <row r="134">
          <cell r="D134" t="str">
            <v>09-02</v>
          </cell>
          <cell r="E134" t="str">
            <v>ENCHAPES</v>
          </cell>
        </row>
        <row r="135">
          <cell r="D135" t="str">
            <v>09-02-010</v>
          </cell>
          <cell r="E135" t="str">
            <v>ENCHAPE DE MURO EN BAÑOS REF. PISO PARED EGEO 20x30 DE CORONA O EQUIVALENTE COLOR BLANCO.</v>
          </cell>
          <cell r="F135" t="str">
            <v>M2</v>
          </cell>
        </row>
        <row r="136">
          <cell r="D136" t="str">
            <v>09-02-100</v>
          </cell>
          <cell r="E136" t="str">
            <v>ENCHAPE DE MURO EN BAÑOS REF. PISO PARED ZEN 13.5x43 DE CORONA O EQUIVALENTE COLOR VERDE.</v>
          </cell>
          <cell r="F136" t="str">
            <v>M2</v>
          </cell>
        </row>
        <row r="137">
          <cell r="D137" t="str">
            <v>09-03</v>
          </cell>
          <cell r="E137" t="str">
            <v>ESTUCOS Y PINTURAS</v>
          </cell>
        </row>
        <row r="138">
          <cell r="D138" t="str">
            <v>09-03-010</v>
          </cell>
          <cell r="E138" t="str">
            <v>PINTURA ACRILICA DE MUROS REF. ACRILTEX DE PINTUCO O EQUIVALENTE - 3 MANOS</v>
          </cell>
          <cell r="F138" t="str">
            <v>M2</v>
          </cell>
        </row>
        <row r="139">
          <cell r="D139" t="str">
            <v>09-03-020</v>
          </cell>
          <cell r="E139" t="str">
            <v>PINTURA DE CIELOS REF. ACRILTEX DE PINTUCO O EQUIVALENTE - 2 MANOS</v>
          </cell>
          <cell r="F139" t="str">
            <v>M2</v>
          </cell>
        </row>
        <row r="140">
          <cell r="D140" t="str">
            <v>09-03-100</v>
          </cell>
          <cell r="E140" t="str">
            <v>ESTUCO PLASTICO TIPO ESTUCOR DE PINTUCO O EQUIVALENTE</v>
          </cell>
          <cell r="F140" t="str">
            <v>M2</v>
          </cell>
        </row>
        <row r="141">
          <cell r="D141" t="str">
            <v>09-03-200</v>
          </cell>
          <cell r="E141" t="str">
            <v>PINTURA EPOXICA DE MUROS</v>
          </cell>
          <cell r="F141" t="str">
            <v>M2</v>
          </cell>
        </row>
        <row r="142">
          <cell r="D142" t="str">
            <v>09-04</v>
          </cell>
          <cell r="E142" t="str">
            <v>LAVADO + HIDROFUGO FACHADAS</v>
          </cell>
        </row>
        <row r="143">
          <cell r="D143" t="str">
            <v>09-04-010</v>
          </cell>
          <cell r="E143" t="str">
            <v>LAVADO DE MUROS CON AGUA A PRESION</v>
          </cell>
          <cell r="F143" t="str">
            <v>M2</v>
          </cell>
        </row>
        <row r="144">
          <cell r="D144" t="str">
            <v>09-04-020</v>
          </cell>
          <cell r="E144" t="str">
            <v>HIDROFUGO CON SILICONITE DE PINTUCO O EQUIVALENTE</v>
          </cell>
          <cell r="F144" t="str">
            <v>M2</v>
          </cell>
        </row>
        <row r="145">
          <cell r="D145" t="str">
            <v>10</v>
          </cell>
          <cell r="E145" t="str">
            <v>PISOS Y ZOCALOS</v>
          </cell>
        </row>
        <row r="146">
          <cell r="D146" t="str">
            <v>10-01</v>
          </cell>
          <cell r="E146" t="str">
            <v>ACABADOS DE PISO</v>
          </cell>
        </row>
        <row r="147">
          <cell r="D147" t="str">
            <v>10-01-010</v>
          </cell>
          <cell r="E147" t="str">
            <v>BALDOSA DUROPISO BLANCA 30X30 CORONA. INCLUYE MORTERO DE NIVELACION EN CONCRETO F'C 14.5 MPA</v>
          </cell>
          <cell r="F147" t="str">
            <v>M2</v>
          </cell>
        </row>
        <row r="148">
          <cell r="D148" t="str">
            <v>10-01-020</v>
          </cell>
          <cell r="E148" t="str">
            <v>PISO EN CERAMICA ZEN VERDE FORMATO 13.5x43 CM DE CORONA O EQUIVALENTE. INCLUYE MORTERO DE NIVELACION EN CONCRETO F'C 14.5 MPA</v>
          </cell>
          <cell r="F148" t="str">
            <v>M2</v>
          </cell>
        </row>
        <row r="149">
          <cell r="D149" t="str">
            <v>10-01-110</v>
          </cell>
          <cell r="E149" t="str">
            <v>PISO EN CAUCHO RECICLADO COOLDOWN SUITE, EL32-GREEN TEA TIPO EVERLAST O EQUIVALENTE</v>
          </cell>
          <cell r="F149" t="str">
            <v>M2</v>
          </cell>
        </row>
        <row r="150">
          <cell r="D150" t="str">
            <v>10-01-300</v>
          </cell>
          <cell r="E150" t="str">
            <v>PISO EN CONCRETO F'C 25 MPA ENDURECIDO CON SIKAFLOOR 3 QUARTZTOP O EQUIVALENTE Y ACABADO CON ALLANADORA MECANICA. INCLUYE DILATACIONES EN ALUMINIO</v>
          </cell>
          <cell r="F150" t="str">
            <v>M2</v>
          </cell>
        </row>
        <row r="151">
          <cell r="D151" t="str">
            <v>10-01-700</v>
          </cell>
          <cell r="E151" t="str">
            <v>PISO VACIADO EN CONCRETO (LISO) F'C 25 MPA E: 0.10 M. INCLUYE DILATACIONES EN ALUMINIO DE 1". EXTRAER DILATACIONES LUEGO DEL FRAGUADO</v>
          </cell>
          <cell r="F151" t="str">
            <v>M2</v>
          </cell>
        </row>
        <row r="152">
          <cell r="D152" t="str">
            <v>10-01-800</v>
          </cell>
          <cell r="E152" t="str">
            <v>PISO EN BALDOSA ROYAL BETA AQUAMARINA MULTIFORMATO ALTO TRAFICO A JUNTA PERDIDA.</v>
          </cell>
          <cell r="F152" t="str">
            <v>M2</v>
          </cell>
        </row>
        <row r="153">
          <cell r="D153" t="str">
            <v>10-02</v>
          </cell>
          <cell r="E153" t="str">
            <v>ZOCALOS Y ENCHARQUES</v>
          </cell>
        </row>
        <row r="154">
          <cell r="D154" t="str">
            <v>10-02-200</v>
          </cell>
          <cell r="E154" t="str">
            <v>ZOCALO EN MEDIA CAÑA VACIADO EN CONCRETO. INCLUYE VARILLAS DE DILATACION</v>
          </cell>
          <cell r="F154" t="str">
            <v>M</v>
          </cell>
        </row>
        <row r="155">
          <cell r="D155" t="str">
            <v>10-02-300</v>
          </cell>
          <cell r="E155" t="str">
            <v>ZOCALO - DILATACION VARILLA DE ALUMINIO DE 1"</v>
          </cell>
          <cell r="F155" t="str">
            <v>M</v>
          </cell>
        </row>
        <row r="156">
          <cell r="D156" t="str">
            <v>10-02-400</v>
          </cell>
          <cell r="E156" t="str">
            <v>ZOCALO EN PIEDRA ROYAL BETA AQUAMARINA. INCLUYE MORTERO DE PEGA Y SELLO DE POLIURETANO TIPO SIKAFLEX 1A DE SIKA O EQUIVALENTE</v>
          </cell>
          <cell r="F156" t="str">
            <v>M</v>
          </cell>
        </row>
        <row r="157">
          <cell r="D157" t="str">
            <v>10-02-500</v>
          </cell>
          <cell r="E157" t="str">
            <v>ENCHARQUE DE DUCHAS EN CONCRETO F'C 21.1 MPA - A: 0.05 M. - H: 0.05 M.</v>
          </cell>
          <cell r="F157" t="str">
            <v>M</v>
          </cell>
        </row>
        <row r="158">
          <cell r="D158" t="str">
            <v>10-03</v>
          </cell>
          <cell r="E158" t="str">
            <v>CARCAMOS, CAÑUELAS Y REJILLAS</v>
          </cell>
        </row>
        <row r="159">
          <cell r="D159" t="str">
            <v>10-03-010</v>
          </cell>
          <cell r="E159" t="str">
            <v>CAÑUELA EN CONCRETO F'C 21.1 MPA A: 0.10 M. - H: 0.05 M. PARA MUROS DE LIMPIEZA</v>
          </cell>
          <cell r="F159" t="str">
            <v>M</v>
          </cell>
        </row>
        <row r="160">
          <cell r="D160" t="str">
            <v>10-03-020</v>
          </cell>
          <cell r="E160" t="str">
            <v xml:space="preserve">CARCAMO ESCONDIDO TIPO RANURA EN PISO CANCHAS A: 0.30 M. - H: 0.05 M. </v>
          </cell>
          <cell r="F160" t="str">
            <v>M</v>
          </cell>
        </row>
        <row r="161">
          <cell r="D161" t="str">
            <v>10-03-100</v>
          </cell>
          <cell r="E161" t="str">
            <v>REJILLA PARA CARCAMO EN CUBIERTAS EN PIEDRA ROYAL BETA AQUAMARINA</v>
          </cell>
          <cell r="F161" t="str">
            <v>M</v>
          </cell>
        </row>
        <row r="162">
          <cell r="D162" t="str">
            <v>11</v>
          </cell>
          <cell r="E162" t="str">
            <v>CARPINTERIA METALICA (Todas las puertas y vidrieras incluyen cerraduras y haladeras según los detalles arquitectonicos)</v>
          </cell>
        </row>
        <row r="163">
          <cell r="D163" t="str">
            <v>11-01</v>
          </cell>
          <cell r="E163" t="str">
            <v>PUERTAS Y VENTANAS EN ALUMINIO</v>
          </cell>
        </row>
        <row r="164">
          <cell r="D164" t="str">
            <v>11-01-010</v>
          </cell>
          <cell r="E164" t="str">
            <v>VENTANA VT-01 (13.10x5.05). PERFILERIA EN ALUMINIO ANODIZADO NATURAL + VIDRIO LAMINADO CON PELICULA + CELOSIAS EN ALUMINIO. CUERPOS FIJOS</v>
          </cell>
          <cell r="F164" t="str">
            <v>UN</v>
          </cell>
        </row>
        <row r="165">
          <cell r="D165" t="str">
            <v>11-01-020</v>
          </cell>
          <cell r="E165" t="str">
            <v>VENTANA VT-02 (10.22x13.07). PERFILERIA EN ALUMINIO ANODIZADO NATURAL + VIDRIO LAMINADO CON PELICULA + CELOSIAS EN ALUMINIO. CUERPOS FIJOS Y BASCULANTES</v>
          </cell>
          <cell r="F165" t="str">
            <v>UN</v>
          </cell>
        </row>
        <row r="166">
          <cell r="D166" t="str">
            <v>11-01-030</v>
          </cell>
          <cell r="E166" t="str">
            <v>VENTANA VT-03 (8.17x5.05). PERFILERIA EN ALUMINIO ANODIZADO NATURAL + VIDRIO LAMINADO CON PELICULA + CELOSIAS EN ALUMINIO. CUERPOS FIJOS</v>
          </cell>
          <cell r="F166" t="str">
            <v>UN</v>
          </cell>
        </row>
        <row r="167">
          <cell r="D167" t="str">
            <v>11-01-040</v>
          </cell>
          <cell r="E167" t="str">
            <v>VENTANA VT-04 (8.49x9.05). PERFILERIA EN ALUMINIO ANODIZADO NATURAL + VIDRIO LAMINADO CON PELICULA. CUERPOS FIJOS Y BASCULANTES</v>
          </cell>
          <cell r="F167" t="str">
            <v>UN</v>
          </cell>
        </row>
        <row r="168">
          <cell r="D168" t="str">
            <v>11-01-050</v>
          </cell>
          <cell r="E168" t="str">
            <v>VENTANA VT-05 (4.14x1.40). PERFILERIA EN ALUMINIO ANODIZADO NATURAL + VIDRIO BLINDADO CON PERFORACIONES. CUERPOS FIJOS</v>
          </cell>
          <cell r="F168" t="str">
            <v>UN</v>
          </cell>
        </row>
        <row r="169">
          <cell r="D169" t="str">
            <v>11-01-060</v>
          </cell>
          <cell r="E169" t="str">
            <v>VENTANA VT-06 (20.11x4.45). PERFILERIA EN ALUMINIO ANODIZADO NATURAL + VIDRIO LAMINADO CON PELICULA SAND BLASTING. CUERPOS FIJOS Y BASCULANTES - MODULOS A/B/C</v>
          </cell>
          <cell r="F169" t="str">
            <v>UN</v>
          </cell>
        </row>
        <row r="170">
          <cell r="D170" t="str">
            <v>11-01-070</v>
          </cell>
          <cell r="E170" t="str">
            <v>VENTANA VT-07 (0.20x2.20). PERFILERIA EN ALUMINIO ANODIZADO NATURAL + VIDRIO CLARO TEMPLADO. CUERPO FIJO</v>
          </cell>
          <cell r="F170" t="str">
            <v>UN</v>
          </cell>
        </row>
        <row r="171">
          <cell r="D171" t="str">
            <v>11-01-080</v>
          </cell>
          <cell r="E171" t="str">
            <v>VENTANA VT-08 (1.00x8.85). PERFILERIA EN ALUMINIO ANODIZADO NATURAL + VIDRIO TEMPLADO CON PELICULA SAND BLASTING. CUERPOS FIJOS Y BATIENTES</v>
          </cell>
          <cell r="F171" t="str">
            <v>UN</v>
          </cell>
        </row>
        <row r="172">
          <cell r="D172" t="str">
            <v>11-01-090</v>
          </cell>
          <cell r="E172" t="str">
            <v>VENTANA VT-08A (6.00x0.94 max) TRIANGULAR. PERFILERIA EN ALUMINIO ANODIZADO NATURAL + VIDRIO CLARO TEMPLADO. CUERPO FIJO</v>
          </cell>
          <cell r="F172" t="str">
            <v>UN</v>
          </cell>
        </row>
        <row r="173">
          <cell r="D173" t="str">
            <v>11-01-100</v>
          </cell>
          <cell r="E173" t="str">
            <v>VENTANA VT-09 (0.50x8.85). PERFILERIA EN ALUMINIO ANODIZADO NATURAL + VIDRIO TEMPLADO CON PELICULA SAND BLASTING. CUERPOS FIJOS, BATIENTES Y BASCULANTES</v>
          </cell>
          <cell r="F173" t="str">
            <v>UN</v>
          </cell>
        </row>
        <row r="174">
          <cell r="D174" t="str">
            <v>11-01-110</v>
          </cell>
          <cell r="E174" t="str">
            <v>VENTANA VT-10 (0.50x3.65). PERFILERIA EN ALUMINIO ANODIZADO NATURAL + PERSIANA EN ALUMINIO. CUERPOS FIJOS</v>
          </cell>
          <cell r="F174" t="str">
            <v>UN</v>
          </cell>
        </row>
        <row r="175">
          <cell r="D175" t="str">
            <v>11-01-120</v>
          </cell>
          <cell r="E175" t="str">
            <v>VENTANA VT-11 (0.50x4.55). PERFILERIA EN ALUMINIO ANODIZADO NATURAL + PERSIANA EN ALUMINIO. CUERPOS FIJOS</v>
          </cell>
          <cell r="F175" t="str">
            <v>UN</v>
          </cell>
        </row>
        <row r="176">
          <cell r="D176" t="str">
            <v>11-01-130</v>
          </cell>
          <cell r="E176" t="str">
            <v>VENTANA VT-12 (0.50x6.70). PERFILERIA EN ALUMINIO ANODIZADO NATURAL + PERSIANA EN ALUMINIO. CUERPOS FIJOS</v>
          </cell>
          <cell r="F176" t="str">
            <v>UN</v>
          </cell>
        </row>
        <row r="177">
          <cell r="D177" t="str">
            <v>11-01-140</v>
          </cell>
          <cell r="E177" t="str">
            <v>VENTANA VT-13 (0.50x4.55). PERFILERIA EN ALUMINIO ANODIZADO NATURAL + VIDRIO TEMPLADO CON PELICULA SAND BLASTING. CUERPOS FIJOS Y BATIENTES</v>
          </cell>
          <cell r="F177" t="str">
            <v>UN</v>
          </cell>
        </row>
        <row r="178">
          <cell r="D178" t="str">
            <v>11-01-150</v>
          </cell>
          <cell r="E178" t="str">
            <v>VENTANA VT-14 (0.50x8.55). PERFILERIA EN ALUMINIO ANODIZADO NATURAL + VIDRIO TEMPLADO CON PELICULA SAND BLASTING + PERSIANA EN ALUMINIO. CUERPOS FIJOS Y BATIENTES</v>
          </cell>
          <cell r="F178" t="str">
            <v>UN</v>
          </cell>
        </row>
        <row r="179">
          <cell r="D179" t="str">
            <v>11-01-160</v>
          </cell>
          <cell r="E179" t="str">
            <v>VENTANA VT-15 (0.50x6.70). PERFILERIA EN ALUMINIO ANODIZADO NATURAL + VIDRIO TEMPLADO CON PELICULA SAND BLASTING + PERSIANA EN ALUMINIO. CUERPOS FIJOS Y BATIENTES</v>
          </cell>
          <cell r="F179" t="str">
            <v>UN</v>
          </cell>
        </row>
        <row r="180">
          <cell r="D180" t="str">
            <v>11-01-170</v>
          </cell>
          <cell r="E180" t="str">
            <v>VENTANA VT-16 (0.50x8.85). PERFILERIA EN ALUMINIO ANODIZADO NATURAL + PERSIANA EN ALUMINIO. CUERPOS FIJOS</v>
          </cell>
          <cell r="F180" t="str">
            <v>UN</v>
          </cell>
        </row>
        <row r="181">
          <cell r="D181" t="str">
            <v>11-01-180</v>
          </cell>
          <cell r="E181" t="str">
            <v>VENTANA VT-17 (0.50x6.70). PERFILERIA EN ALUMINIO ANODIZADO NATURAL + VIDRIO TEMPLADO CON PELICULA SAND BLASTING. CUERPOS FIJOS, BATIENTES Y BASCULANTES</v>
          </cell>
          <cell r="F181" t="str">
            <v>UN</v>
          </cell>
        </row>
        <row r="182">
          <cell r="D182" t="str">
            <v>11-01-190</v>
          </cell>
          <cell r="E182" t="str">
            <v>VENTANA VT-18 (0.50x3.65). PERFILERIA EN ALUMINIO ANODIZADO NATURAL + VIDRIO TEMPLADO CON PELICULA SAND BLASTING. CUERPOS FIJOS Y BATIENTES</v>
          </cell>
          <cell r="F182" t="str">
            <v>UN</v>
          </cell>
        </row>
        <row r="183">
          <cell r="D183" t="str">
            <v>11-01-200</v>
          </cell>
          <cell r="E183" t="str">
            <v>VENTANA VT-19 (0.50x3.65). PERFILERIA EN ALUMINIO ANODIZADO NATURAL + PERSIANA EN ALUMINIO. CUERPOS FIJOS</v>
          </cell>
          <cell r="F183" t="str">
            <v>UN</v>
          </cell>
        </row>
        <row r="184">
          <cell r="D184" t="str">
            <v>11-01-210</v>
          </cell>
          <cell r="E184" t="str">
            <v>PUERTA VENTANA PV-01 (8.27x2.90). PERFILERIA EN ALUMINIO ANODIZADO NATURAL + VIDRIO CLARO TEMPLADO. CUERPOS FIJOS Y PIVOTANTES</v>
          </cell>
          <cell r="F184" t="str">
            <v>UN</v>
          </cell>
        </row>
        <row r="185">
          <cell r="D185" t="str">
            <v>11-01-220</v>
          </cell>
          <cell r="E185" t="str">
            <v>PUERTA VENTANA PV-02 (7.03x2.90). PERFILERIA EN ALUMINIO ANODIZADO NATURAL + VIDRIO CLARO TEMPLADO. CUERPOS FIJOS Y PIVOTANTES</v>
          </cell>
          <cell r="F185" t="str">
            <v>UN</v>
          </cell>
        </row>
        <row r="186">
          <cell r="D186" t="str">
            <v>11-01-230</v>
          </cell>
          <cell r="E186" t="str">
            <v>PUERTA VENTANA PV-03 (4.90x2.90). PERFILERIA EN ALUMINIO ANODIZADO NATURAL + VIDRIO CLARO TEMPLADO. CUERPOS FIJOS Y PIVOTANTES</v>
          </cell>
          <cell r="F186" t="str">
            <v>UN</v>
          </cell>
        </row>
        <row r="187">
          <cell r="D187" t="str">
            <v>11-01-240</v>
          </cell>
          <cell r="E187" t="str">
            <v>PUERTA VENTANA PV-03A (1.16x2.90). PERFILERIA EN ALUMINIO ANODIZADO NATURAL + VIDRIO CLARO TEMPLADO. CUERPOS FIJOS Y PIVOTANTES</v>
          </cell>
          <cell r="F187" t="str">
            <v>UN</v>
          </cell>
        </row>
        <row r="188">
          <cell r="D188" t="str">
            <v>11-01-250</v>
          </cell>
          <cell r="E188" t="str">
            <v>PUERTA VENTANA PV-04 (1.00x2.90). PERFILERIA EN ALUMINIO ANODIZADO NATURAL + VIDRIO CLARO TEMPLADO. CUERPOS FIJOS Y PIVOTANTES</v>
          </cell>
          <cell r="F188" t="str">
            <v>UN</v>
          </cell>
        </row>
        <row r="189">
          <cell r="D189" t="str">
            <v>11-01-260</v>
          </cell>
          <cell r="E189" t="str">
            <v>PUERTA VENTANA PV-05 (1.93x2.90). PERFILERIA EN ALUMINIO ANODIZADO NATURAL + VIDRIO CLARO TEMPLADO. CUERPOS FIJOS Y PIVOTANTES</v>
          </cell>
          <cell r="F189" t="str">
            <v>UN</v>
          </cell>
        </row>
        <row r="190">
          <cell r="D190" t="str">
            <v>11-01-270</v>
          </cell>
          <cell r="E190" t="str">
            <v>PUERTA VENTANA PV-06 (7.12x3.60). PERFILERIA EN ALUMINIO ANODIZADO NATURAL + VIDRIO CLARO TEMPLADO. CUERPOS FIJOS Y CORREDIZOS</v>
          </cell>
          <cell r="F190" t="str">
            <v>UN</v>
          </cell>
        </row>
        <row r="191">
          <cell r="D191" t="str">
            <v>11-01-280</v>
          </cell>
          <cell r="E191" t="str">
            <v>PUERTA VENTANA PV-07 (9.02x3.60). PERFILERIA EN ALUMINIO ANODIZADO NATURAL + VIDRIO CLARO TEMPLADO. CUERPOS FIJOS Y CORREDIZOS</v>
          </cell>
          <cell r="F191" t="str">
            <v>UN</v>
          </cell>
        </row>
        <row r="192">
          <cell r="D192" t="str">
            <v>11-01-290</v>
          </cell>
          <cell r="E192" t="str">
            <v>PUERTA VENTANA PV-08 (4.77x3.60). PERFILERIA EN ALUMINIO ANODIZADO NATURAL + VIDRIO CLARO TEMPLADO. CUERPOS FIJOS Y CORREDIZOS</v>
          </cell>
          <cell r="F192" t="str">
            <v>UN</v>
          </cell>
        </row>
        <row r="193">
          <cell r="D193" t="str">
            <v>11-01-300</v>
          </cell>
          <cell r="E193" t="str">
            <v>PUERTA VENTANA PV-09 (1.50x3.60). PERFILERIA EN ALUMINIO ANODIZADO NATURAL + VIDRIO CLARO TEMPLADO. CUERPOS FIJOS Y PIVOTANTES</v>
          </cell>
          <cell r="F193" t="str">
            <v>UN</v>
          </cell>
        </row>
        <row r="194">
          <cell r="D194" t="str">
            <v>11-01-310</v>
          </cell>
          <cell r="E194" t="str">
            <v>PUERTA VENTANA PV-10 (2.62x2.40). PERFILERIA EN ALUMINIO ANODIZADO NATURAL + VIDRIO CLARO TEMPLADO. CUERPOS PIVOTANTES</v>
          </cell>
          <cell r="F194" t="str">
            <v>UN</v>
          </cell>
        </row>
        <row r="195">
          <cell r="D195" t="str">
            <v>11-01-320</v>
          </cell>
          <cell r="E195" t="str">
            <v>PUERTA VENTANA PV-11 (1.50x3.60). PERFILERIA EN ALUMINIO ANODIZADO NATURAL + VIDRIO CLARO TEMPLADO. CUERPOS FIJOS Y PIVOTANTES</v>
          </cell>
          <cell r="F195" t="str">
            <v>UN</v>
          </cell>
        </row>
        <row r="196">
          <cell r="D196" t="str">
            <v>11-01-330</v>
          </cell>
          <cell r="E196" t="str">
            <v>PUERTA VENTANA PV-12 (27.58x3.60). PERFILERIA EN ALUMINIO ANODIZADO NATURAL + VIDRIO LAMINADO CON PELICULA SAND BLASTING. CUERPOS FIJOS Y CORREDIZOS - MODULOS D/E/F/G</v>
          </cell>
          <cell r="F196" t="str">
            <v>UN</v>
          </cell>
        </row>
        <row r="197">
          <cell r="D197" t="str">
            <v>11-02</v>
          </cell>
          <cell r="E197" t="str">
            <v>PUERTAS Y REJAS METALICAS</v>
          </cell>
        </row>
        <row r="198">
          <cell r="D198" t="str">
            <v>11-02-010</v>
          </cell>
          <cell r="E198" t="str">
            <v>PUERTA PT-01 (0.70x2.90). MARCO + ALA PIVOTANTE EN LAMINA CALIBRE 18 + MONTANTE EN TUBULARES + HALADERA. INCLUYE ANTICORROSIVO + PINTURA DE ACABADO</v>
          </cell>
          <cell r="F198" t="str">
            <v>UN</v>
          </cell>
        </row>
        <row r="199">
          <cell r="D199" t="str">
            <v>11-02-020</v>
          </cell>
          <cell r="E199" t="str">
            <v>PUERTA PT-01A (0.70x2.45). MARCO + ALA PIVOTANTE EN LAMINA CALIBRE 18 + MONTANTE EN TUBULARES + HALADERA. INCLUYE ANTICORROSIVO + PINTURA DE ACABADO</v>
          </cell>
          <cell r="F199" t="str">
            <v>UN</v>
          </cell>
        </row>
        <row r="200">
          <cell r="D200" t="str">
            <v>11-02-030</v>
          </cell>
          <cell r="E200" t="str">
            <v>PUERTA PT-02 (0.80x2.10). MARCO + ALA PIVOTANTE EN LAMINA CALIBRE 18 + REJILLA INFERIOR EN TUBULARES + HALADERA. INCLUYE ANTICORROSIVO + PINTURA DE ACABADO</v>
          </cell>
          <cell r="F200" t="str">
            <v>UN</v>
          </cell>
        </row>
        <row r="201">
          <cell r="D201" t="str">
            <v>11-02-040</v>
          </cell>
          <cell r="E201" t="str">
            <v>PUERTA PT-03 (0.80x2.95). MARCO + ALA PIVOTANTE EN LAMINA CALIBRE 18 + REJILLAS Y MONTANTE EN TUBULARES + HALADERA. INCLUYE ANTICORROSIVO + PINTURA DE ACABADO</v>
          </cell>
          <cell r="F201" t="str">
            <v>UN</v>
          </cell>
        </row>
        <row r="202">
          <cell r="D202" t="str">
            <v>11-02-050</v>
          </cell>
          <cell r="E202" t="str">
            <v>PUERTA PT-03A (0.80x2.40). MARCO + ALA PIVOTANTE EN LAMINA CALIBRE 18 + REJILLAS EN TUBULARES + HALADERA. INCLUYE ANTICORROSIVO + PINTURA DE ACABADO</v>
          </cell>
          <cell r="F202" t="str">
            <v>UN</v>
          </cell>
        </row>
        <row r="203">
          <cell r="D203" t="str">
            <v>11-02-060</v>
          </cell>
          <cell r="E203" t="str">
            <v>PUERTA PT-04 (1.00x2.90). MARCO + ALA PIVOTANTE + MONTANTE EN TUBULARES + HALADERA. INCLUYE ANTICORROSIVO + PINTURA DE ACABADO</v>
          </cell>
          <cell r="F203" t="str">
            <v>UN</v>
          </cell>
        </row>
        <row r="204">
          <cell r="D204" t="str">
            <v>11-02-070</v>
          </cell>
          <cell r="E204" t="str">
            <v>PUERTA PT-04A (1.00x2.90). MARCO + ALA PIVOTANTE EN LAMINA CALIBRE 18 + REJILLAS Y MONTANTE EN TUBULARES + HALADERA. INCLUYE ANTICORROSIVO + PINTURA DE ACABADO</v>
          </cell>
          <cell r="F204" t="str">
            <v>UN</v>
          </cell>
        </row>
        <row r="205">
          <cell r="D205" t="str">
            <v>11-02-080</v>
          </cell>
          <cell r="E205" t="str">
            <v>PUERTA PT-04B (1.00x2.40). MARCO + ALA PIVOTANTE EN LAMINA CALIBRE 18 + REJILLAS EN TUBULARES + HALADERA. INCLUYE ANTICORROSIVO + PINTURA DE ACABADO</v>
          </cell>
          <cell r="F205" t="str">
            <v>UN</v>
          </cell>
        </row>
        <row r="206">
          <cell r="D206" t="str">
            <v>11-02-090</v>
          </cell>
          <cell r="E206" t="str">
            <v>PUERTA PT-04C (1.00x2.90). MARCO + ALA PIVOTANTE EN LAMINA CALIBRE 18 + MONTANTE EN TUBULARES + HALADERA. INCLUYE ANTICORROSIVO + PINTURA DE ACABADO</v>
          </cell>
          <cell r="F206" t="str">
            <v>UN</v>
          </cell>
        </row>
        <row r="207">
          <cell r="D207" t="str">
            <v>11-02-100</v>
          </cell>
          <cell r="E207" t="str">
            <v>PUERTA PT-04D (1.00x2.40). MARCO + ALA PIVOTANTE EN LAMINA CALIBRE 18 + REJILLA EN TUBULARES + HALADERA. INCLUYE ANTICORROSIVO + PINTURA DE ACABADO</v>
          </cell>
          <cell r="F207" t="str">
            <v>UN</v>
          </cell>
        </row>
        <row r="208">
          <cell r="D208" t="str">
            <v>11-02-110</v>
          </cell>
          <cell r="E208" t="str">
            <v>PUERTA PT-05 (1.10x2.40). MARCO + ALA PIVOTANTE EN LAMINA PREFORADA TIPO ROLFORMADOS O EQUIVALENTE + HALADERA. INCLUYE ANTICORROSIVO + PINTURA DE ACABADO</v>
          </cell>
          <cell r="F208" t="str">
            <v>UN</v>
          </cell>
        </row>
        <row r="209">
          <cell r="D209" t="str">
            <v>11-02-120</v>
          </cell>
          <cell r="E209" t="str">
            <v>PUERTA PT-06 (2.20x2.40). MARCO + ALAS PIVOTANTES EN LAMINA PREFORADA TIPO ROLFORMADOS O EQUIVALENTE + HALADERAS. INCLUYE PINTURA ELECTROSTATICA DE ACABADO</v>
          </cell>
          <cell r="F209" t="str">
            <v>UN</v>
          </cell>
        </row>
        <row r="210">
          <cell r="D210" t="str">
            <v>11-02-130</v>
          </cell>
          <cell r="E210" t="str">
            <v>PUERTA PT-07 (2.23x1.40). CORTINA ENROLLABLE CON FLEJES MICROPERFORADOS GALVANIZADOS EN CALIENTE + TAPARROLLO + RIELES. INCLUYE PINTURA ELECTROSTATICA DE ACABADO</v>
          </cell>
          <cell r="F210" t="str">
            <v>UN</v>
          </cell>
        </row>
        <row r="211">
          <cell r="D211" t="str">
            <v>11-02-140</v>
          </cell>
          <cell r="E211" t="str">
            <v>PUERTA PT-08 (2.20x2.40). MARCO + ALA PIVOTANTE EN LAMINA CALIBRE 18 + BARRAS ANTIPANICO. INCLUYE ANTICORROSIVO + PINTURA DE ACABADO</v>
          </cell>
          <cell r="F211" t="str">
            <v>UN</v>
          </cell>
        </row>
        <row r="212">
          <cell r="D212" t="str">
            <v>11-02-150</v>
          </cell>
          <cell r="E212" t="str">
            <v>PUERTA PT-09 (4.40x3.35). MARCO + ALAS PIVOTANTES + MONTANTE EN LAMINA PREFORADA TIPO ROLFORMADOS O EQUIVALENTE + HALADERAS. INCLUYE PINTURA ELECTROSTATICA DE ACABADO</v>
          </cell>
          <cell r="F212" t="str">
            <v>UN</v>
          </cell>
        </row>
        <row r="213">
          <cell r="D213" t="str">
            <v>11-02-160</v>
          </cell>
          <cell r="E213" t="str">
            <v>PUERTA PT-09A (4.20x2.40). MARCO + ALAS PIVOTANTES EN LAMINA PREFORADA TIPO ROLFORMADOS O EQUIVALENTE + HALADERAS. INCLUYE PINTURA ELECTROSTATICA DE ACABADO</v>
          </cell>
          <cell r="F213" t="str">
            <v>UN</v>
          </cell>
        </row>
        <row r="214">
          <cell r="D214" t="str">
            <v>11-02-170</v>
          </cell>
          <cell r="E214" t="str">
            <v>PUERTA PT-10 (2.00x2.40). MARCO + ALAS PIVOTANTES EN TUBULARES + HALADERA. INCLUYE ANTICORROSIVO + PINTURA DE ACABADO</v>
          </cell>
          <cell r="F214" t="str">
            <v>UN</v>
          </cell>
        </row>
        <row r="215">
          <cell r="D215" t="str">
            <v>11-02-180</v>
          </cell>
          <cell r="E215" t="str">
            <v>PUERTA PT-11 (2.10x2.40). MARCO + ALAS PIVOTANTES EN TUBULARES + HALADERA. INCLUYE ANTICORROSIVO + PINTURA DE ACABADO</v>
          </cell>
          <cell r="F215" t="str">
            <v>UN</v>
          </cell>
        </row>
        <row r="216">
          <cell r="D216" t="str">
            <v>11-02-190</v>
          </cell>
          <cell r="E216" t="str">
            <v>PUERTA PT-12 (2.15x2.40). MARCO + ALAS PIVOTANTES EN TUBULARES + HALADERA. INCLUYE ANTICORROSIVO + PINTURA DE ACABADO</v>
          </cell>
          <cell r="F216" t="str">
            <v>UN</v>
          </cell>
        </row>
        <row r="217">
          <cell r="D217" t="str">
            <v>11-02-200</v>
          </cell>
          <cell r="E217" t="str">
            <v>PUERTA PT-13 (0.60x2.15). MARCO + ALA PIVOTANTE EN TUBULARES + HALADERA. INCLUYE ANTICORROSIVO + PINTURA DE ACABADO</v>
          </cell>
          <cell r="F217" t="str">
            <v>UN</v>
          </cell>
        </row>
        <row r="218">
          <cell r="D218" t="str">
            <v>11-02-210</v>
          </cell>
          <cell r="E218" t="str">
            <v>PERSIANA PE-1 (0.40x0.20). REJILLA EN LAMINA METALICA. INCLUYE ANTICORROSIVO + PINTURA DE ACABADO</v>
          </cell>
          <cell r="F218" t="str">
            <v>UN</v>
          </cell>
        </row>
        <row r="219">
          <cell r="D219" t="str">
            <v>11-02-220</v>
          </cell>
          <cell r="E219" t="str">
            <v>PERSIANA PE-1A (0.20x0.40). REJILLA EN LAMINA METALICA. INCLUYE ANTICORROSIVO + PINTURA DE ACABADO</v>
          </cell>
          <cell r="F219" t="str">
            <v>UN</v>
          </cell>
        </row>
        <row r="220">
          <cell r="D220" t="str">
            <v>11-02-230</v>
          </cell>
          <cell r="E220" t="str">
            <v>PERSIANA PE-2 (1.30x0.60). REJILLA EN LAMINA METALICA. INCLUYE ANTICORROSIVO + PINTURA DE ACABADO</v>
          </cell>
          <cell r="F220" t="str">
            <v>UN</v>
          </cell>
        </row>
        <row r="221">
          <cell r="D221" t="str">
            <v>11-02-240</v>
          </cell>
          <cell r="E221" t="str">
            <v>PERSIANA PE-3 (1.10x0.60). REJILLA EN LAMINA METALICA. INCLUYE ANTICORROSIVO + PINTURA DE ACABADO</v>
          </cell>
          <cell r="F221" t="str">
            <v>UN</v>
          </cell>
        </row>
        <row r="222">
          <cell r="D222" t="str">
            <v>11-02-250</v>
          </cell>
          <cell r="E222" t="str">
            <v>PERSIANA PE-4 (15.89x0.60). REJILLA EN LAMINA METALICA. INCLUYE ANTICORROSIVO + PINTURA DE ACABADO</v>
          </cell>
          <cell r="F222" t="str">
            <v>UN</v>
          </cell>
        </row>
        <row r="223">
          <cell r="D223" t="str">
            <v>11-02-260</v>
          </cell>
          <cell r="E223" t="str">
            <v>PERSIANA PE-5 (7.26x0.60). REJILLA EN LAMINA METALICA. INCLUYE ANTICORROSIVO + PINTURA DE ACABADO</v>
          </cell>
          <cell r="F223" t="str">
            <v>UN</v>
          </cell>
        </row>
        <row r="224">
          <cell r="D224" t="str">
            <v>11-02-270</v>
          </cell>
          <cell r="E224" t="str">
            <v>PERSIANA PE-6 (4.70x0.60). REJILLA EN LAMINA METALICA. INCLUYE ANTICORROSIVO + PINTURA DE ACABADO</v>
          </cell>
          <cell r="F224" t="str">
            <v>UN</v>
          </cell>
        </row>
        <row r="225">
          <cell r="D225" t="str">
            <v>11-02-280</v>
          </cell>
          <cell r="E225" t="str">
            <v>PERSIANA PE-7 (0.50x0.90). REJILLA EN LAMINA METALICA. INCLUYE ANTICORROSIVO + PINTURA DE ACABADO</v>
          </cell>
          <cell r="F225" t="str">
            <v>UN</v>
          </cell>
        </row>
        <row r="226">
          <cell r="D226" t="str">
            <v>11-03</v>
          </cell>
          <cell r="E226" t="str">
            <v>PASAMANOS</v>
          </cell>
        </row>
        <row r="227">
          <cell r="D227" t="str">
            <v>11-03-010</v>
          </cell>
          <cell r="E227" t="str">
            <v>PASAMANOS PARA ESCALAS - H: 0.992 M. DOS TUBULARES SUPERIORES DE 3"x1" + PLATINAS VERTICALES DE 2"x1/4" + MARCO EN ANGULOS 1/2"x1/2" Y MALLA CON APERTURA 2"x2". INCLUYE ANTICORROSIVO + PINTURA DE ACABADO Y FIJACIONES A ESTRUCTURA</v>
          </cell>
          <cell r="F227" t="str">
            <v>M</v>
          </cell>
        </row>
        <row r="228">
          <cell r="D228" t="str">
            <v>11-03-020</v>
          </cell>
          <cell r="E228" t="str">
            <v>PASAMANOS PARA RAMPAS - H: 1.05 M. DOS TUBULARES SUPERIORES DE 3"x1" + PLATINAS VERTICALES DE 2"x1/4" + MARCO EN ANGULOS 1/2"x1/2" Y MALLA CON APERTURA 2"x2". INCLUYE ANTICORROSIVO + PINTURA DE ACABADO Y FIJACIONES A ESTRUCTURA</v>
          </cell>
          <cell r="F228" t="str">
            <v>M</v>
          </cell>
        </row>
        <row r="229">
          <cell r="D229" t="str">
            <v>11-03-030</v>
          </cell>
          <cell r="E229" t="str">
            <v>PASAMANOS PARA PUENTES METALICOS - H: 1.05 M. DOS TUBULARES SUPERIORES DE 3"x1" + PLATINAS VERTICALES DE 2"x1/4" + MARCO EN ANGULOS 1/2"x1/2" Y MALLA CON APERTURA 2"x2". INCLUYE ANTICORROSIVO + PINTURA DE ACABADO Y FIJACIONES A ESTRUCTURA</v>
          </cell>
          <cell r="F229" t="str">
            <v>M</v>
          </cell>
        </row>
        <row r="230">
          <cell r="D230" t="str">
            <v>11-03-040</v>
          </cell>
          <cell r="E230" t="str">
            <v>PASAMANOS PARA CUBIERTA INCLINADA - H: 0.85 M. UN TUBULAR SUPERIOR DE 3"x1" + PLATINAS VERTICALES DE 2"x1/4". INCLUYE ANTICORROSIVO + PINTURA DE ACABADO Y FIJACIONES A ESTRUCTURA</v>
          </cell>
          <cell r="F230" t="str">
            <v>M</v>
          </cell>
        </row>
        <row r="231">
          <cell r="D231" t="str">
            <v>11-03-050</v>
          </cell>
          <cell r="E231" t="str">
            <v>PASAMANOS PARA ACCESO - H: 1.05 M. DOS TUBULARES SUPERIORES DE 3"x1" + PLATINAS VERTICALES DE 2"x1/4" + MARCO EN ANGULOS 1/2"x1/2" Y MALLA CON APERTURA 2"x2". INCLUYE ANTICORROSIVO + PINTURA DE ACABADO Y FIJACIONES A ESTRUCTURA</v>
          </cell>
          <cell r="F231" t="str">
            <v>M</v>
          </cell>
        </row>
        <row r="232">
          <cell r="D232" t="str">
            <v>11-03-060</v>
          </cell>
          <cell r="E232" t="str">
            <v>PASAMANOS PARA ESCALAS. UN TUBULAR DE 3"x1" + PLATINAS DE 2"x1/4" ANCLADO A MURO CON ANGULO METALICO. INCLUYE ANTICORROSIVO + PINTURA DE ACABADO Y FIJACIONES A ESTRUCTURA</v>
          </cell>
          <cell r="F232" t="str">
            <v>M</v>
          </cell>
        </row>
        <row r="233">
          <cell r="D233" t="str">
            <v>11-03-070</v>
          </cell>
          <cell r="E233" t="str">
            <v>PASAMANOS PARA CUBIERTAS. UN TUBULAR DE 3"x1" + PLATINAS DE ANCLAJE A MURO. INCLUYE ANTICORROSIVO + PINTURA DE ACABADO Y FIJACIONES A ESTRUCTURA</v>
          </cell>
          <cell r="F233" t="str">
            <v>M</v>
          </cell>
        </row>
        <row r="234">
          <cell r="D234" t="str">
            <v>11-03-080</v>
          </cell>
          <cell r="E234" t="str">
            <v>PASAMANOS EXTERIOR EN ESCALAS DE ACCESO. DOS TUBULARES DE 3"x1" + PLATINAS DE ANCLAJE A MURO. INCLUYE ANTICORROSIVO + PINTURA DE ACABADO Y FIJACIONES A ESTRUCTURA</v>
          </cell>
          <cell r="F234" t="str">
            <v>M</v>
          </cell>
        </row>
        <row r="235">
          <cell r="D235" t="str">
            <v>11-04</v>
          </cell>
          <cell r="E235" t="str">
            <v>ELEMENTOS DE FACHADA</v>
          </cell>
        </row>
        <row r="236">
          <cell r="D236" t="str">
            <v>11-04-010</v>
          </cell>
          <cell r="E236" t="str">
            <v>PERFILES TUBULARES 0.05x0.30 M. - H: 4.70 M. EN LAMINA EXTRUIDA CON TAPAS. INCLUYE ACABADO OXIDADO CON PROTECCION</v>
          </cell>
          <cell r="F236" t="str">
            <v>UN</v>
          </cell>
        </row>
        <row r="237">
          <cell r="D237" t="str">
            <v>11-04-020</v>
          </cell>
          <cell r="E237" t="str">
            <v>SOPORTE INFERIOR DE PERFILES TUBULARES PARA AMEBA - SISTEMA DE ANCLAJE CON PLETINA EN U + PERNO A LOSA + PERNO PASADOR</v>
          </cell>
          <cell r="F237" t="str">
            <v>UN</v>
          </cell>
        </row>
        <row r="238">
          <cell r="D238" t="str">
            <v>11-04-100</v>
          </cell>
          <cell r="E238" t="str">
            <v>PERFIL EN U 1/4" L: 0.42 M. PARA SOPORTE INFERIOR DE LAMINAS MICROPERFORADAS DE FACHADA</v>
          </cell>
          <cell r="F238" t="str">
            <v>UN</v>
          </cell>
        </row>
        <row r="239">
          <cell r="D239" t="str">
            <v>11-04-110</v>
          </cell>
          <cell r="E239" t="str">
            <v>FACHADA NORTE (513.93 M2). PANELES MICROPERFORADOS CAL 16 + REFUERZO PANEL EN T CAL 20 + ESTRUCTURA SECUNDARIA EN PTS 70x70 MM. + TORNILLERIA Y ACCESORIOS ACORDES AL SISTEMA</v>
          </cell>
          <cell r="F239" t="str">
            <v>M2</v>
          </cell>
        </row>
        <row r="240">
          <cell r="D240" t="str">
            <v>11-04-120</v>
          </cell>
          <cell r="E240" t="str">
            <v>FACHADA OESTE LADO IZQUIERDO (125.50 M2). PANELES MICROPERFORADOS CAL 16 + REFUERZO PANEL EN T CAL 20 + ESTRUCTURA SECUNDARIA EN PTS 70x70 MM. + TORNILLERIA Y ACCESORIOS ACORDES AL SISTEMA</v>
          </cell>
          <cell r="F240" t="str">
            <v>M2</v>
          </cell>
        </row>
        <row r="241">
          <cell r="D241" t="str">
            <v>11-04-130</v>
          </cell>
          <cell r="E241" t="str">
            <v>FACHADA OESTE LADO DERECHO (17.52 M2). PANELES MICROPERFORADOS CAL 16 + REFUERZO PANEL EN T CAL 20 + ESTRUCTURA SECUNDARIA EN PTS 70x70 MM. + TORNILLERIA Y ACCESORIOS ACORDES AL SISTEMA</v>
          </cell>
          <cell r="F241" t="str">
            <v>M2</v>
          </cell>
        </row>
        <row r="242">
          <cell r="D242" t="str">
            <v>11-04-140</v>
          </cell>
          <cell r="E242" t="str">
            <v>FACHADA SUR TRAPEZOIDAL (413.92 M2). PANELES MICROPERFORADOS CAL 16 + REFUERZO PANEL EN T CAL 20 + ESTRUCTURA SECUNDARIA EN PTS 70x70 MM. + TORNILLERIA Y ACCESORIOS ACORDES AL SISTEMA</v>
          </cell>
          <cell r="F242" t="str">
            <v>M2</v>
          </cell>
        </row>
        <row r="243">
          <cell r="D243" t="str">
            <v>11-04-150</v>
          </cell>
          <cell r="E243" t="str">
            <v>FACHADA ESTE TRAPEZOIDAL (332.14 M2). PANELES MICROPERFORADOS CAL 16 + REFUERZO PANEL EN T CAL 20 + ESTRUCTURA SECUNDARIA EN PTS 70x70 MM. + TORNILLERIA Y ACCESORIOS ACORDES AL SISTEMA</v>
          </cell>
          <cell r="F243" t="str">
            <v>M2</v>
          </cell>
        </row>
        <row r="244">
          <cell r="D244" t="str">
            <v>11-04-160</v>
          </cell>
          <cell r="E244" t="str">
            <v>FACHADA INTERNA CUBIERTA CAMINABLE (131.99 M2). PANELES MICROPERFORADOS CAL 16 + REFUERZO PANEL EN T CAL 20 + ESTRUCTURA SECUNDARIA EN PTS 70x70 MM. + TORNILLERIA Y ACCESORIOS ACORDES AL SISTEMA</v>
          </cell>
          <cell r="F244" t="str">
            <v>M2</v>
          </cell>
        </row>
        <row r="245">
          <cell r="D245" t="str">
            <v>13</v>
          </cell>
          <cell r="E245" t="str">
            <v>MUEBLES, APARATOS SANITARIOS Y GRIFERIAS</v>
          </cell>
        </row>
        <row r="246">
          <cell r="D246" t="str">
            <v>13-01</v>
          </cell>
          <cell r="E246" t="str">
            <v>MUEBLES</v>
          </cell>
        </row>
        <row r="247">
          <cell r="D247" t="str">
            <v>13-01-010</v>
          </cell>
          <cell r="E247" t="str">
            <v>LAVAESCOBAS EN CONCRETO F'C 21.1 MPA FORRADO EN GRANO L: 1.00 M. x A: 0.63 M. x H: 0.30 M.</v>
          </cell>
          <cell r="F247" t="str">
            <v>UN</v>
          </cell>
        </row>
        <row r="248">
          <cell r="D248" t="str">
            <v>13-01-100</v>
          </cell>
          <cell r="E248" t="str">
            <v>MESON COCINETA EN ACERO INOXIDABLE TIPO SOCODA O EQUIVALENTE. INCLUYE FALDON, SALPICADERO Y POZUELO</v>
          </cell>
          <cell r="F248" t="str">
            <v>M</v>
          </cell>
        </row>
        <row r="249">
          <cell r="D249" t="str">
            <v>13-02</v>
          </cell>
          <cell r="E249" t="str">
            <v>ACCESORIOS</v>
          </cell>
        </row>
        <row r="250">
          <cell r="D250" t="str">
            <v>13-02-010</v>
          </cell>
          <cell r="E250" t="str">
            <v>DISPENSADORES DE PAPEL HIGIENICO JUMBO COLOR BLANCO REF. 8341 DE FAMILIA O EQUIVALENTE.</v>
          </cell>
          <cell r="F250" t="str">
            <v>UN</v>
          </cell>
        </row>
        <row r="251">
          <cell r="D251" t="str">
            <v>13-02-020</v>
          </cell>
          <cell r="E251" t="str">
            <v>DISPENSADORES DE TOALLAS DE MANO COLOR BLANCO REF. 8302 DE FAMILIA O EQUIVALENTE.</v>
          </cell>
          <cell r="F251" t="str">
            <v>UN</v>
          </cell>
        </row>
        <row r="252">
          <cell r="D252" t="str">
            <v>13-02-030</v>
          </cell>
          <cell r="E252" t="str">
            <v>DISPENSADORES DE JABON EN SPRAY COLOR BLANCO REF. 8107 DE 800 ml DE FAMILIA O EQUIVALENTE PARA LAVAMANOS Y DUCHAS</v>
          </cell>
          <cell r="F252" t="str">
            <v>UN</v>
          </cell>
        </row>
        <row r="253">
          <cell r="D253" t="str">
            <v>13-02-100</v>
          </cell>
          <cell r="E253" t="str">
            <v>BARRAS DE SEGURIDAD EN ACERO INOXIDABLE SATINADO REF.AC-8318 BRADLEY DE 18" O EQUIVALENTE.</v>
          </cell>
          <cell r="F253" t="str">
            <v>UN</v>
          </cell>
        </row>
        <row r="254">
          <cell r="D254" t="str">
            <v>13-02-200</v>
          </cell>
          <cell r="E254" t="str">
            <v>REJILLA CUADRADA DE PISO EN ACERO DE 7x7 CM</v>
          </cell>
          <cell r="F254" t="str">
            <v>UN</v>
          </cell>
        </row>
        <row r="255">
          <cell r="D255" t="str">
            <v>13-02-300</v>
          </cell>
          <cell r="E255" t="str">
            <v>ESPEJOS SIN BISEL CRISTAL 4 MM O EQUIVALENTE. INCLUYE ANCLAJES A MURO</v>
          </cell>
          <cell r="F255" t="str">
            <v>M2</v>
          </cell>
        </row>
        <row r="256">
          <cell r="D256" t="str">
            <v>13-02-400</v>
          </cell>
          <cell r="E256" t="str">
            <v>DIVISIONES EN ACERO INOXIDABLE TIPO SOCODA O EQUIVALENTE</v>
          </cell>
          <cell r="F256" t="str">
            <v>M2</v>
          </cell>
        </row>
        <row r="257">
          <cell r="D257" t="str">
            <v>13-03</v>
          </cell>
          <cell r="E257" t="str">
            <v>APARATOS SANITARIOS</v>
          </cell>
        </row>
        <row r="258">
          <cell r="D258" t="str">
            <v>13-03-020</v>
          </cell>
          <cell r="E258" t="str">
            <v>SANITARIO INSTITUCIONAL REF. CYCLONE 02707100 DE CORONA O EQUIVALENTE COLOR BLANCO. INCLUYE ASIENTO Y GRIFERIA</v>
          </cell>
          <cell r="F258" t="str">
            <v>UN</v>
          </cell>
        </row>
        <row r="259">
          <cell r="D259" t="str">
            <v>13-03-030</v>
          </cell>
          <cell r="E259" t="str">
            <v>SANITARIO PARA DISCAPACITADOS REF. PORTENTO 026291001 DE CORONA O EQUIVALENTE COLOR BLANCO. INCLUYE ASIENTO Y GRIFERIA</v>
          </cell>
          <cell r="F259" t="str">
            <v>UN</v>
          </cell>
        </row>
        <row r="260">
          <cell r="D260" t="str">
            <v>13-03-110</v>
          </cell>
          <cell r="E260" t="str">
            <v>ORINAL PARA FLUXOMETRO REF. SANTA FE 00101100 DE CORONA O EQUIVALENTE COLOR BLANCO. INCLUYE GRAPAS PARA COLGAR Y DESAGUE SIFON</v>
          </cell>
          <cell r="F260" t="str">
            <v>UN</v>
          </cell>
        </row>
        <row r="261">
          <cell r="D261" t="str">
            <v>13-03-220</v>
          </cell>
          <cell r="E261" t="str">
            <v>LAVAMANOS INSTITUCIONAL DE COLGAR REF. FREE 003891001 DE CORONA O EQUIVALENTE. INCLUYE ABASTOS, SIFON, DESAGUE SENCILLO Y KIT DE INSTALACION A MURO</v>
          </cell>
          <cell r="F261" t="str">
            <v>UN</v>
          </cell>
        </row>
        <row r="262">
          <cell r="D262" t="str">
            <v>13-04</v>
          </cell>
          <cell r="E262" t="str">
            <v>GRIFERIAS</v>
          </cell>
        </row>
        <row r="263">
          <cell r="D263" t="str">
            <v>13-04-120</v>
          </cell>
          <cell r="E263" t="str">
            <v>VALVULA FLUXOMETRO INSTITUCIONAL PARA ORINAL MEDIANO DE GRIVAL O EQUIVALENTE</v>
          </cell>
          <cell r="F263" t="str">
            <v>UN</v>
          </cell>
        </row>
        <row r="264">
          <cell r="D264" t="str">
            <v>13-04-200</v>
          </cell>
          <cell r="E264" t="str">
            <v>GRIFERIA PARA LAVAMANOS REF. PARED ANTIVANDALICA 947110001 DE GRIVAL O EQUIVALENTE. INCLUYE ABASTOS.</v>
          </cell>
          <cell r="F264" t="str">
            <v>UN</v>
          </cell>
        </row>
        <row r="265">
          <cell r="D265" t="str">
            <v>13-04-300</v>
          </cell>
          <cell r="E265" t="str">
            <v>GRIFERIA PARA DUCHAS REF. ANTIVANDALICA REF. 754000001 DE GRIVAL O EQUIVALENTE.</v>
          </cell>
          <cell r="F265" t="str">
            <v>UN</v>
          </cell>
        </row>
        <row r="266">
          <cell r="D266" t="str">
            <v>13-04-400</v>
          </cell>
          <cell r="E266" t="str">
            <v>GRIFERIA PARA LAVAPLATOS REF. FLAMINGO 905000001 DE GRIVAL O EQUIVALENTE. INCLUYE ABASTOS.</v>
          </cell>
          <cell r="F266" t="str">
            <v>UN</v>
          </cell>
        </row>
        <row r="267">
          <cell r="D267" t="str">
            <v>13-04-500</v>
          </cell>
          <cell r="E267" t="str">
            <v>LLAVE COCINA EXT SATIN REF. 380400001 DE GRIVAL O EQUIVALENTE PARA CUARTOS DE ASEO</v>
          </cell>
          <cell r="F267" t="str">
            <v>UN</v>
          </cell>
        </row>
        <row r="268">
          <cell r="D268" t="str">
            <v>14</v>
          </cell>
          <cell r="E268" t="str">
            <v>INSTALACIONES HIDROSANITARIAS</v>
          </cell>
        </row>
        <row r="269">
          <cell r="D269" t="str">
            <v>14-01</v>
          </cell>
          <cell r="E269" t="str">
            <v>MOVIMIENTO DE TIERRA Y EXCAVACIONES</v>
          </cell>
        </row>
        <row r="270">
          <cell r="D270" t="str">
            <v>14-01-010</v>
          </cell>
          <cell r="E270" t="str">
            <v>EXCAVACION EN MATERIAL HETEROGENEO DE 0-2M</v>
          </cell>
          <cell r="F270" t="str">
            <v>M3</v>
          </cell>
        </row>
        <row r="271">
          <cell r="D271" t="str">
            <v>14-01-020</v>
          </cell>
          <cell r="E271" t="str">
            <v>CARQUE, TRANSPORTE Y BOTADA DE MATERIAL PROVENIENTE DE LAS EXCAVACIONES. MEDIDO EN VOLQUETA. SE DEBEN TENER EN CUENTA LOS BOTADEROS OFICIALES.</v>
          </cell>
          <cell r="F271" t="str">
            <v>M3</v>
          </cell>
        </row>
        <row r="272">
          <cell r="D272" t="str">
            <v>14-01-030</v>
          </cell>
          <cell r="E272" t="str">
            <v>LLENOS COMPACTADOS EN MATERIAL SELECCIONADO PROVENIENTE DE LAS EXCAVACIONES. INCLUYE TRANSPORTE LOCAL. DENSIDAD DEL 95% DE LA MAXIMA OBTENIDA EN EL ENSAYO DEL PROCTOR MODIFICADO.</v>
          </cell>
          <cell r="F272" t="str">
            <v>M3</v>
          </cell>
        </row>
        <row r="273">
          <cell r="D273" t="str">
            <v>14-01-040</v>
          </cell>
          <cell r="E273" t="str">
            <v>LLENOS EN ARENILLA COMPACTADOS MECANICAMENTE HASTA OBTENER UNA DENSIDAD DEL 95% DE LA MAXIMA OBTENIDA EN EL ENSAYO DEL PROCTOR MODIFICADO.</v>
          </cell>
          <cell r="F273" t="str">
            <v>M3</v>
          </cell>
        </row>
        <row r="274">
          <cell r="D274" t="str">
            <v>14-02</v>
          </cell>
          <cell r="E274" t="str">
            <v>REDES DE ABASTOS</v>
          </cell>
          <cell r="F274" t="str">
            <v/>
          </cell>
        </row>
        <row r="275">
          <cell r="D275" t="str">
            <v>14-02-010</v>
          </cell>
          <cell r="E275" t="str">
            <v>SUMINISTRO Y COLOCACION DE TUBERIA PVC PRESION RDE 21 PARA ABASTOS. INCLUYE, ACCESORIOS, SALIDAS Y TODO LO NECESARIO PARA SU CORRECTA INSTALACION. Ø50MM</v>
          </cell>
          <cell r="F275" t="str">
            <v>M</v>
          </cell>
        </row>
        <row r="276">
          <cell r="D276" t="str">
            <v>14-02-020</v>
          </cell>
          <cell r="E276" t="str">
            <v>SUMINISTRO Y COLOCACION DE TUBERIA PVC PRESION RDE 21 PARA ABASTOS. INCLUYE, ACCESORIOS, SALIDAS Y TODO LO NECESARIO PARA SU CORRECTA INSTALACION. Ø38MM</v>
          </cell>
          <cell r="F276" t="str">
            <v>M</v>
          </cell>
        </row>
        <row r="277">
          <cell r="D277" t="str">
            <v>14-02-030</v>
          </cell>
          <cell r="E277" t="str">
            <v>SUMINISTRO Y COLOCACION DE TUBERIA PVC PRESION RDE 21 PARA ABASTOS. INCLUYE, ACCESORIOS, SALIDAS Y TODO LO NECESARIO PARA SU CORRECTA INSTALACION. Ø32MM</v>
          </cell>
          <cell r="F277" t="str">
            <v>M</v>
          </cell>
        </row>
        <row r="278">
          <cell r="D278" t="str">
            <v>14-02-040</v>
          </cell>
          <cell r="E278" t="str">
            <v>SUMINISTRO Y COLOCACION DE TUBERIA PVC PRESION RDE 13.5 PARA ABASTOS. INCLUYE, ACCESORIOS, SALIDAS Y TODO LO NECESARIO PARA SU CORRECTA INSTALACION. Ø25MM</v>
          </cell>
          <cell r="F278" t="str">
            <v>M</v>
          </cell>
        </row>
        <row r="279">
          <cell r="D279" t="str">
            <v>14-02-050</v>
          </cell>
          <cell r="E279" t="str">
            <v>SUMINISTRO Y COLOCACION DE TUBERIA PVC PRESION RDE 11 PARA ABASTOS. INCLUYE, ACCESORIOS, SALIDAS Y TODO LO NECESARIO PARA SU CORRECTA INSTALACION. Ø19MM</v>
          </cell>
          <cell r="F279" t="str">
            <v>M</v>
          </cell>
        </row>
        <row r="280">
          <cell r="D280" t="str">
            <v>14-02-060</v>
          </cell>
          <cell r="E280" t="str">
            <v>SUMINISTRO Y COLOCACION DE TUBERIA PVC PRESION RDE 13.5 PARA ABASTOS. INCLUYE, ACCESORIOS, SALIDAS Y TODO LO NECESARIO PARA SU CORRECTA INSTALACION. Ø13MM</v>
          </cell>
          <cell r="F280" t="str">
            <v>M</v>
          </cell>
        </row>
        <row r="281">
          <cell r="D281" t="str">
            <v>14-02-070</v>
          </cell>
          <cell r="E281" t="str">
            <v>SUMINISTRO, TRANSPORTE Y COLOCACION DE TUBERIA PVC DE ACUEDUCTO INFRAESTRUCTURA. INCLUYE LIMPIADOR Y TODO LO NECESARIO PARA SU CORRECTA CONSTRUCCION. LA EXCAVACION Y LOS LLENOS SE PAGARAN EN SU ITEM RESPECTIVO. Ø150MM</v>
          </cell>
          <cell r="F281" t="str">
            <v>M</v>
          </cell>
        </row>
        <row r="282">
          <cell r="D282" t="str">
            <v>14-02-080</v>
          </cell>
          <cell r="E282" t="str">
            <v>SUMINISTRO, TRANSPORTE Y COLOCACION DE TUBERIA PVC DE ACUEDUCTO INFRAESTRUCTURA. INCLUYE LIMPIADOR Y TODO LO NECESARIO PARA SU CORRECTA CONSTRUCCION. LA EXCAVACION Y LOS LLENOS SE PAGARAN EN SU ITEM RESPECTIVO. Ø63MM</v>
          </cell>
          <cell r="F282" t="str">
            <v>M</v>
          </cell>
        </row>
        <row r="283">
          <cell r="D283" t="str">
            <v>14-02-090</v>
          </cell>
          <cell r="E283" t="str">
            <v>SUMINISTRO E INSTALACION DE CAMARAS DE AIRE EN COBRE SEGUN DETALLE EN PLANOS Ø13MM</v>
          </cell>
          <cell r="F283" t="str">
            <v>UN</v>
          </cell>
        </row>
        <row r="284">
          <cell r="D284" t="str">
            <v>14-03</v>
          </cell>
          <cell r="E284" t="str">
            <v>VALVULAS</v>
          </cell>
          <cell r="F284" t="str">
            <v/>
          </cell>
        </row>
        <row r="285">
          <cell r="D285" t="str">
            <v>14-03-010</v>
          </cell>
          <cell r="E285" t="str">
            <v>SUMINISTRO E INSTALACION DE VALVULA TIPO REDWHITE. Ø63MM</v>
          </cell>
          <cell r="F285" t="str">
            <v>UN</v>
          </cell>
        </row>
        <row r="286">
          <cell r="D286" t="str">
            <v>14-03-020</v>
          </cell>
          <cell r="E286" t="str">
            <v>SUMINISTRO E INSTALACION DE VALVULA TIPO REDWHITE. Ø50MM</v>
          </cell>
          <cell r="F286" t="str">
            <v>UN</v>
          </cell>
        </row>
        <row r="287">
          <cell r="D287" t="str">
            <v>14-03-030</v>
          </cell>
          <cell r="E287" t="str">
            <v>SUMINISTRO E INSTALACION DE VALVULA TIPO REDWHITE. Ø38MM</v>
          </cell>
          <cell r="F287" t="str">
            <v>UN</v>
          </cell>
        </row>
        <row r="288">
          <cell r="D288" t="str">
            <v>14-03-040</v>
          </cell>
          <cell r="E288" t="str">
            <v>SUMINISTRO E INSTALACION DE VALVULA TIPO REDWHITE. Ø32MM</v>
          </cell>
          <cell r="F288" t="str">
            <v>UN</v>
          </cell>
        </row>
        <row r="289">
          <cell r="D289" t="str">
            <v>14-03-050</v>
          </cell>
          <cell r="E289" t="str">
            <v>SUMINISTRO E INSTALACION DE VALVULA TIPO REDWHITE. Ø13MM</v>
          </cell>
          <cell r="F289" t="str">
            <v>UN</v>
          </cell>
        </row>
        <row r="290">
          <cell r="D290" t="str">
            <v>14-03-060</v>
          </cell>
          <cell r="E290" t="str">
            <v>SUMINISTRO E INSTALACION DE VALVULAS FLOTADOR. Ø75MM</v>
          </cell>
          <cell r="F290" t="str">
            <v>UN</v>
          </cell>
        </row>
        <row r="291">
          <cell r="D291" t="str">
            <v>14-03-070</v>
          </cell>
          <cell r="E291" t="str">
            <v>SUMINISTRO E INSTALACION DE VALVULAS CHEQUE HORIZONTAL. Ø63MM</v>
          </cell>
          <cell r="F291" t="str">
            <v>UN</v>
          </cell>
        </row>
        <row r="292">
          <cell r="D292" t="str">
            <v>14-03-080</v>
          </cell>
          <cell r="E292" t="str">
            <v>SUMINISTRO E INSTALACION DE VALVULAS CHEQUE VERTICAL. Ø100MM</v>
          </cell>
          <cell r="F292" t="str">
            <v>UN</v>
          </cell>
        </row>
        <row r="293">
          <cell r="D293" t="str">
            <v>14-04</v>
          </cell>
          <cell r="E293" t="str">
            <v>MEDIDORES</v>
          </cell>
          <cell r="F293" t="str">
            <v/>
          </cell>
        </row>
        <row r="294">
          <cell r="D294" t="str">
            <v>14-04-010</v>
          </cell>
          <cell r="E294" t="str">
            <v>SUMINISTRO E INSTALACION DE MEDIDOR GENERAL INCLUYE: VALVULA DE INCORPORACION Y DE CORTE, TUBERIA (Ø63MM L=10M) DE COBRE TIPO K, LLAVE DE CORTE, UNION DRESSER, MEDIDOR, VALVULA DE PASO LIBRE Y VALVULA CHEQUE. CAJA Y TAPA METALICA. Ø50MM</v>
          </cell>
          <cell r="F294" t="str">
            <v>UN</v>
          </cell>
        </row>
        <row r="295">
          <cell r="D295" t="str">
            <v>14-04-020</v>
          </cell>
          <cell r="E295" t="str">
            <v>SUMINISTRO E INSTALACION DE MEDIDOR INDIVIDUAL PARA LOCAL INCLUYE: VALVULA DE INCORPORACION Y DE CORTE, TUBERIA (Ø25MM L=10M) DE COBRE TIPO K, LLAVE DE CORTE, UNION DRESSER, MEDIDOR, VALVULA DE PASO LIBRE Y VALVULA CHEQUE. CAJA Y TAPA METALICA. Ø25MM</v>
          </cell>
          <cell r="F295" t="str">
            <v>UN</v>
          </cell>
        </row>
        <row r="296">
          <cell r="D296" t="str">
            <v>14-05</v>
          </cell>
          <cell r="E296" t="str">
            <v>SUMINISTRO E INSTALACION DE TUBERIA EN ACERO CALIBRE 10 NORMA ASTM - A795 PARA RED CONTRA INCENDIOS, INCLUYE ACCESORIOS Y PINTURA</v>
          </cell>
          <cell r="F296" t="str">
            <v/>
          </cell>
        </row>
        <row r="297">
          <cell r="D297" t="str">
            <v>14-05-010</v>
          </cell>
          <cell r="E297" t="str">
            <v>SUMINISTRO E INSTALACION DE TUBERIA EN ACERO CALIBRE 10 NORMA ASTM - A795 PARA RED CONTRA INCENDIOS, INCLUYE ACCESORIOS Y PINTURA. Ø150MM</v>
          </cell>
          <cell r="F297" t="str">
            <v>M</v>
          </cell>
        </row>
        <row r="298">
          <cell r="D298" t="str">
            <v>14-05-020</v>
          </cell>
          <cell r="E298" t="str">
            <v>SUMINISTRO E INSTALACION DE TUBERIA EN ACERO CALIBRE 10 NORMA ASTM - A795 PARA RED CONTRA INCENDIOS, INCLUYE ACCESORIOS Y PINTURA. Ø63MM</v>
          </cell>
          <cell r="F298" t="str">
            <v>M</v>
          </cell>
        </row>
        <row r="299">
          <cell r="D299" t="str">
            <v>14-05-030</v>
          </cell>
          <cell r="E299" t="str">
            <v>SUMINISTRO E INSTALACION DE TUBERIA EN ACERO CALIBRE 10 NORMA ASTM - A795 PARA RED CONTRA INCENDIOS, INCLUYE ACCESORIOS Y PINTURA. Ø50MM</v>
          </cell>
          <cell r="F299" t="str">
            <v>M</v>
          </cell>
        </row>
        <row r="300">
          <cell r="D300" t="str">
            <v>14-05-040</v>
          </cell>
          <cell r="E300" t="str">
            <v>SUMINISTRO E INSTALACION DE TUBERIA EN ACERO CALIBRE 10 NORMA ASTM - A795 PARA RED CONTRA INCENDIOS, INCLUYE ACCESORIOS Y PINTURA. Ø38MM</v>
          </cell>
          <cell r="F300" t="str">
            <v>M</v>
          </cell>
        </row>
        <row r="301">
          <cell r="D301" t="str">
            <v>14-05-050</v>
          </cell>
          <cell r="E301" t="str">
            <v>SUMINISTRO E INSTALACION DE TUBERIA EN ACERO CALIBRE 10 NORMA ASTM - A795 PARA RED CONTRA INCENDIOS, INCLUYE ACCESORIOS Y PINTURA. Ø32MM</v>
          </cell>
          <cell r="F301" t="str">
            <v>M</v>
          </cell>
        </row>
        <row r="302">
          <cell r="D302" t="str">
            <v>14-05-060</v>
          </cell>
          <cell r="E302" t="str">
            <v>SUMINISTRO E INSTALACION DE TUBERIA EN ACERO CALIBRE 10 NORMA ASTM - A795 PARA RED CONTRA INCENDIOS, INCLUYE ACCESORIOS Y PINTURA. Ø25MM</v>
          </cell>
          <cell r="F302" t="str">
            <v>M</v>
          </cell>
        </row>
        <row r="303">
          <cell r="D303" t="str">
            <v>14-05-070</v>
          </cell>
          <cell r="E303" t="str">
            <v>SUMINISTRO E INSTALACION DE TUBERIA EN ACERO CALIBRE 10 NORMA ASTM - A795 PARA RED CONTRA INCENDIOS, INCLUYE ACCESORIOS Y PINTURA. Ø19MM</v>
          </cell>
          <cell r="F303" t="str">
            <v>M</v>
          </cell>
        </row>
        <row r="304">
          <cell r="D304" t="str">
            <v>14-06</v>
          </cell>
          <cell r="E304" t="str">
            <v>GABINETES RED CONTRA INCENDIO</v>
          </cell>
          <cell r="F304" t="str">
            <v/>
          </cell>
        </row>
        <row r="305">
          <cell r="D305" t="str">
            <v>14-06-010</v>
          </cell>
          <cell r="E305" t="str">
            <v>SUMINISTRO E INSTALACION DE GABINETES RED CONTRA INCENDIO CLASE II, INCLUYE VALVULA Ø38MM, MANGUERA Y HACHA.</v>
          </cell>
          <cell r="F305" t="str">
            <v>UN</v>
          </cell>
        </row>
        <row r="306">
          <cell r="D306" t="str">
            <v>14-06-020</v>
          </cell>
          <cell r="E306" t="str">
            <v>SUMINISTRO E INSTALACION DE ROCIADORES (SPRINKLER) TIPO (NPT) Y DIAMETRO DE ROSCA Ø13MM, DIAMETRO NOMINAL DE ORIFICIO Ø9.5MM INCLUYE TODO LO NECESARIO PARA SU CORRECTO FUNCIONAMIENTO.</v>
          </cell>
          <cell r="F306" t="str">
            <v>UN</v>
          </cell>
        </row>
        <row r="307">
          <cell r="D307" t="str">
            <v>14-07</v>
          </cell>
          <cell r="E307" t="str">
            <v>ELEMENTOS SISTEMA A PRESION</v>
          </cell>
          <cell r="F307" t="str">
            <v/>
          </cell>
        </row>
        <row r="308">
          <cell r="D308" t="str">
            <v>14-07-010</v>
          </cell>
          <cell r="E308" t="str">
            <v>SUMINISTRO E INSTALACION DE MANOMETROS PARA EL CONTROL Y SUPERVISION DE PRESIONES.</v>
          </cell>
          <cell r="F308" t="str">
            <v>UN</v>
          </cell>
        </row>
        <row r="309">
          <cell r="D309" t="str">
            <v>14-07-020</v>
          </cell>
          <cell r="E309" t="str">
            <v>SUMINISTRO E INSTALACION DE VALVULA SIAMESA, INCLUYE VALVULA CHEQUE CODOS Y TODO LO NECESARIO PARA SU CORRECTO FUNCIONAMIENTO</v>
          </cell>
          <cell r="F309" t="str">
            <v>UN</v>
          </cell>
        </row>
        <row r="310">
          <cell r="D310" t="str">
            <v>14-07-030</v>
          </cell>
          <cell r="E310" t="str">
            <v>SISTEMA DE PRESURIZACION PREENSAMBLADO PARA RED DE ABASTOS, INCLUYE DOS MOTOBOMBAS (P=5 HP C/U), TANQUE HIDROFLO V=200L, VALVULA CHEQUE, FLOTADORES, TABLERO E INTERRUPTORES ELECTRICOS.</v>
          </cell>
          <cell r="F310" t="str">
            <v>UN</v>
          </cell>
        </row>
        <row r="311">
          <cell r="D311" t="str">
            <v>14-07-040</v>
          </cell>
          <cell r="E311" t="str">
            <v>SISTEMA DE PRESURIZACION PREENSAMBLADO PARA RED CONTRA INCENDIOS, INCLUYE TRES MOTOBOMBAS (P=10 HP C/U), DOS TANQUES HIDROFLO V=300L, VALVULA CHEQUE, FLOTADORES, TABLERO E INTERRUPTORES ELECTRICOS.</v>
          </cell>
          <cell r="F311" t="str">
            <v>UN</v>
          </cell>
        </row>
        <row r="312">
          <cell r="D312" t="str">
            <v>14-07-050</v>
          </cell>
          <cell r="E312" t="str">
            <v>SUMINISTRO E INSTALACION DE TANQUES EN FIBRA DE VIDRIO (V=12000L), INCLUYE TAPA DE REGISTRO, BOCAS DE ACCESO Y SALIDA.</v>
          </cell>
          <cell r="F312" t="str">
            <v>UN</v>
          </cell>
        </row>
        <row r="313">
          <cell r="D313" t="str">
            <v>14-08</v>
          </cell>
          <cell r="E313" t="str">
            <v>REDES DE ALCANTARILLADO</v>
          </cell>
          <cell r="F313" t="str">
            <v/>
          </cell>
        </row>
        <row r="314">
          <cell r="D314" t="str">
            <v>14-08-010</v>
          </cell>
          <cell r="E314" t="str">
            <v>SUMINISTRO E INSTALACION DE TUBERIA PVC SANITARIA. INCLUYE BOCAS Y ACCESORIOS. LA EXCAVACION Y LOS LLENOS SE PAGARAN EN SU ITEM RESPECTIVO. Ø150MM</v>
          </cell>
          <cell r="F314" t="str">
            <v>M</v>
          </cell>
        </row>
        <row r="315">
          <cell r="D315" t="str">
            <v>14-08-020</v>
          </cell>
          <cell r="E315" t="str">
            <v>SUMINISTRO E INSTALACION DE TUBERIA PVC SANITARIA. INCLUYE BOCAS Y ACCESORIOS. LA EXCAVACION Y LOS LLENOS SE PAGARAN EN SU ITEM RESPECTIVO. Ø100MM</v>
          </cell>
          <cell r="F315" t="str">
            <v>M</v>
          </cell>
        </row>
        <row r="316">
          <cell r="D316" t="str">
            <v>14-08-030</v>
          </cell>
          <cell r="E316" t="str">
            <v>SUMINISTRO E INSTALACION DE TUBERIA PVC SANITARIA. INCLUYE BOCAS Y ACCESORIOS. LA EXCAVACION Y LOS LLENOS SE PAGARAN EN SU ITEM RESPECTIVO. Ø75MM</v>
          </cell>
          <cell r="F316" t="str">
            <v>M</v>
          </cell>
        </row>
        <row r="317">
          <cell r="D317" t="str">
            <v>14-08-040</v>
          </cell>
          <cell r="E317" t="str">
            <v>SUMINISTRO E INSTALACION DE TUBERIA PVC SANITARIA. INCLUYE BOCAS Y ACCESORIOS. LA EXCAVACION Y LOS LLENOS SE PAGARAN EN SU ITEM RESPECTIVO. Ø50MM</v>
          </cell>
          <cell r="F317" t="str">
            <v>M</v>
          </cell>
        </row>
        <row r="318">
          <cell r="D318" t="str">
            <v>14-08-050</v>
          </cell>
          <cell r="E318" t="str">
            <v>SUMINISTRO E INSTALACION DE TUBERIA PVC PARA AGUAS LLUVIAS. INCLUYE BOCAS, LIMPIADOR, PEGANTE Y ACCESORIOS Y TODOS LOS ELEMENTOS NECESARIO PARA SU CORRECTO FUNCIONAMIENTO. Ø75MM</v>
          </cell>
          <cell r="F318" t="str">
            <v>M</v>
          </cell>
        </row>
        <row r="319">
          <cell r="D319" t="str">
            <v>14-08-060</v>
          </cell>
          <cell r="E319" t="str">
            <v>SUMINISTRO, TRANSPORTE Y COLOCACION DE TUBERIA PVC DE ALCANTARILLADO. INCLUYE LIMPIADOR, ACCESORIOS, PEGANTE Y TODO LO NECESARIO PARA SU CORRECTA CONSTRUCCION. LA EXCAVACION Y LOS LLENOS SE PAGARAN EN SU ITEM RESPECTIVO. Ø150MM</v>
          </cell>
          <cell r="F319" t="str">
            <v>M</v>
          </cell>
        </row>
        <row r="320">
          <cell r="D320" t="str">
            <v>14-08-070</v>
          </cell>
          <cell r="E320" t="str">
            <v>SUMINISTRO, TRANSPORTE Y COLOCACION DE TUBERIA PVC DE ALCANTARILLADO. INCLUYE LIMPIADOR, ACCESORIOS, PEGANTE Y TODO LO NECESARIO PARA SU CORRECTA CONSTRUCCION. LA EXCAVACION Y LOS LLENOS SE PAGARAN EN SU ITEM RESPECTIVO. Ø250MM</v>
          </cell>
          <cell r="F320" t="str">
            <v>M</v>
          </cell>
        </row>
        <row r="321">
          <cell r="D321" t="str">
            <v>14-08-080</v>
          </cell>
          <cell r="E321" t="str">
            <v>SUMINISTRO E INSTALACION DE SIFONES DE PISO, INCLUYE REJILLAS EN COBRE Ø50MM</v>
          </cell>
          <cell r="F321" t="str">
            <v>UN</v>
          </cell>
        </row>
        <row r="322">
          <cell r="D322" t="str">
            <v>14-08-090</v>
          </cell>
          <cell r="E322" t="str">
            <v>CONSTRUCCION DE CAJA DE INSPECCION Y/O EMPALME DE 40X40X100CM. MEDIDAS INTERNAS (H=100CM), INCLUYE TAPA Y HERRAJES.</v>
          </cell>
          <cell r="F322" t="str">
            <v>UN</v>
          </cell>
        </row>
        <row r="323">
          <cell r="D323" t="str">
            <v>14-08-100</v>
          </cell>
          <cell r="E323" t="str">
            <v>CONSTRUCCION DE CAJA DE INSPECCION Y/O EMPALME DE 80 X 80 X 120 CM. MEDIDAS INTERNAS (H=120CM), INCLUYE TAPA Y HERRAJES.</v>
          </cell>
          <cell r="F323" t="str">
            <v>UN</v>
          </cell>
        </row>
        <row r="324">
          <cell r="D324" t="str">
            <v>14-08-110</v>
          </cell>
          <cell r="E324" t="str">
            <v>ACOMETIDA DOMICILIARIA DE ALCANTARILLADO RESIDUAL, EN TUBERIA DE Ø150MM (L=10M). INCLUYE TRAMITES DE CONEXION AL SISTEMA DE EEPPMM, SEGUN NORMAS DE ESTA ENTIDAD.</v>
          </cell>
          <cell r="F324" t="str">
            <v>UN</v>
          </cell>
        </row>
        <row r="325">
          <cell r="D325" t="str">
            <v>14-08-120</v>
          </cell>
          <cell r="E325" t="str">
            <v>ACOMETIDA DOMICILIARIA DE ALCANTARILLADO LLUVIAS, EN TUBERIA DE Ø250MM (L=10M). INCLUYE TRAMITES DE CONEXION AL SISTEMA DE EEPPMM, SEGUN NORMAS DE ESTA ENTIDAD.</v>
          </cell>
          <cell r="F325" t="str">
            <v>UN</v>
          </cell>
        </row>
        <row r="326">
          <cell r="D326" t="str">
            <v>14-08-130</v>
          </cell>
          <cell r="E326" t="str">
            <v>CONSTRUCCION DE CARCAMO 0.40X0.40M EN CONCRETO 21 MPA, INCLUYE TAPAS PREFABRICADAS PARA TRAFICO PEATONAL, FORMALETAS Y TODO LO NECESARIO PARA SU CORRECTA CONSTRUCCION</v>
          </cell>
          <cell r="F326" t="str">
            <v>M</v>
          </cell>
        </row>
        <row r="327">
          <cell r="D327" t="str">
            <v>14-08-140</v>
          </cell>
          <cell r="E327" t="str">
            <v>CONSTRUCCION DE CARCAMO TIPO ALCANCIA DE 0.40X0.40 M EN CONCRETO 21 MPA, INCLUYE TAPAS PREFABRICADAS EN DESCAGAS DE BAJANTES, FORMALETAS Y TODO LO NECESARIO PARA SU CORRECTA CONSTRUCCION</v>
          </cell>
          <cell r="F327" t="str">
            <v>M</v>
          </cell>
        </row>
        <row r="328">
          <cell r="D328" t="str">
            <v>15</v>
          </cell>
          <cell r="E328" t="str">
            <v>INSTALACIONES ELECTRICAS</v>
          </cell>
        </row>
        <row r="329">
          <cell r="D329" t="str">
            <v>15-01</v>
          </cell>
          <cell r="E329" t="str">
            <v>SOTANO Y EXTERIOR</v>
          </cell>
        </row>
        <row r="330">
          <cell r="D330" t="str">
            <v>15-01-010</v>
          </cell>
          <cell r="E330" t="str">
            <v>SALIDA ELECTRICA PARA TOMA DOBLE P/T. INCLUYE TUBERIA PVC, ACCESORIOS, ALAMBRE SEGUN CUADRO DE CARGAS Y NOTAS EN PLANOS, SOLDADURA PVC, CAJA Y APARATO.</v>
          </cell>
          <cell r="F330" t="str">
            <v>UN</v>
          </cell>
        </row>
        <row r="331">
          <cell r="D331" t="str">
            <v>15-01-020</v>
          </cell>
          <cell r="E331" t="str">
            <v>SALIDA ELECTRICA PARA TOMA PATA TRABADA. INCLUYE TUBERIA PVC, ACCESORIOS, ALAMBRE SEGUN CUADRO DE CARGAS Y NOTAS EN PLANOS, SOLDADURA PVC, CAJA Y APARATO.</v>
          </cell>
          <cell r="F331" t="str">
            <v>UN</v>
          </cell>
        </row>
        <row r="332">
          <cell r="D332" t="str">
            <v>15-01-030</v>
          </cell>
          <cell r="E332" t="str">
            <v>SALIDA PARA TOMA 220V CON POLO A TIERRA INCLUYE TUBERIA PVC 3/4 SEGUN PLANOS, ACCESORIOS, ALAMBRE , SOLDADURA PVC, CAJA Y APARATO.</v>
          </cell>
          <cell r="F332" t="str">
            <v>UN</v>
          </cell>
        </row>
        <row r="333">
          <cell r="D333" t="str">
            <v>15-01-040</v>
          </cell>
          <cell r="E333" t="str">
            <v>SALIDA ELECTRICA PARA TOMA GFCI. INCLUYE TUBERIA PVC, ACCESORIOS, ALAMBRE SEGUN CUADRO DE CARGAS Y NOTAS EN PLANOS, SOLDADURA PVC, CAJA Y APARATO.</v>
          </cell>
          <cell r="F333" t="str">
            <v>UN</v>
          </cell>
        </row>
        <row r="334">
          <cell r="D334" t="str">
            <v>15-01-050</v>
          </cell>
          <cell r="E334" t="str">
            <v>SALIDA ELECTRICA PARA TOMA DOBLE P/T TIERRA AISLADA COLOR NARANJA. INCLUYE TUBERIA PVC, ACCESORIOS, ALAMBRE SEGUN CUADRO DE CARGAS Y NOTAS EN PLANOS, SOLDADURA PVC, CAJA Y APARATO.</v>
          </cell>
          <cell r="F334" t="str">
            <v>UN</v>
          </cell>
        </row>
        <row r="335">
          <cell r="D335" t="str">
            <v>15-01-060</v>
          </cell>
          <cell r="E335" t="str">
            <v>SALIDA ELECTRICA PARA TOMA DE VOZ Y DATOS. INCLUYE TUBERIA PVC, ACCESORIOS, SOLDADURA PVC, CAJA Y FACE PLATE DOBLE Y JACKS.</v>
          </cell>
          <cell r="F335" t="str">
            <v>UN</v>
          </cell>
        </row>
        <row r="336">
          <cell r="D336" t="str">
            <v>15-01-070</v>
          </cell>
          <cell r="E336" t="str">
            <v>SALIDA ELECTRICA PARA TOMA DOBLE P/T, POR CANALETA DE MUEBLE. INCLUYE ACCESORIOS, ALAMBRE SEGUN CUADRO DE CARGAS Y NOTAS EN PLANOS, CAJA Y APARATO.</v>
          </cell>
          <cell r="F336" t="str">
            <v>UN</v>
          </cell>
        </row>
        <row r="337">
          <cell r="D337" t="str">
            <v>15-01-080</v>
          </cell>
          <cell r="E337" t="str">
            <v>SALIDA ELECTRICA PARA TOMA DOBLE P/T TIERRA AISLADA COLOR NARANJA, POR CANALETA DE MUEBLE. INCLUYE ACCESORIOS, ALAMBRE SEGUN CUADRO DE CARGAS Y NOTAS EN PLANOS, CAJA Y APARATO.</v>
          </cell>
          <cell r="F337" t="str">
            <v>UN</v>
          </cell>
        </row>
        <row r="338">
          <cell r="D338" t="str">
            <v>15-01-090</v>
          </cell>
          <cell r="E338" t="str">
            <v>SALIDA ELECTRICA PARA TOMA DE VOZ Y DATOS, POR CANALETA DE MUEBLE. INCLUYE ACCESORIOS, CAJA Y FACE PLATE DOBLE Y JACKS.</v>
          </cell>
          <cell r="F338" t="str">
            <v>UN</v>
          </cell>
        </row>
        <row r="339">
          <cell r="D339" t="str">
            <v>15-01-100</v>
          </cell>
          <cell r="E339" t="str">
            <v>SALIDA ELECTRICA PARA INTERRUPTOR SENCILLO. INCLUYE TUBERIA PVC, ACCESORIOS, ALAMBRE SEGUN CUADRO DE CARGAS Y NOTAS EN PLANOS, SOLDADURA PVC, CAJA Y APARATO.</v>
          </cell>
          <cell r="F339" t="str">
            <v>UN</v>
          </cell>
        </row>
        <row r="340">
          <cell r="D340" t="str">
            <v>15-01-110</v>
          </cell>
          <cell r="E340" t="str">
            <v>SALIDA ELECTRICA PARA INTERRUPTOR TRIPLE. INCLUYE TUBERIA PVC, ACCESORIOS, ALAMBRE SEGUN CUADRO DE CARGAS Y NOTAS EN PLANOS, SOLDADURA PVC, CAJA Y APARATO.</v>
          </cell>
          <cell r="F340" t="str">
            <v>UN</v>
          </cell>
        </row>
        <row r="341">
          <cell r="D341" t="str">
            <v>15-01-120</v>
          </cell>
          <cell r="E341" t="str">
            <v>SALIDA PARA TOMA T.V. INCLUYE TUBERIA PVC, ACCESORIOS, ALAMBRE GUIA , SOLDADURA PVC, CAJA Y TAPA LISA PVC</v>
          </cell>
          <cell r="F341" t="str">
            <v>UN</v>
          </cell>
        </row>
        <row r="342">
          <cell r="D342" t="str">
            <v>15-01-130</v>
          </cell>
          <cell r="E342" t="str">
            <v>SALIDA ELECTRICA PARA SENSOR DE TECHO. INCLUYE TUBERIA PVC, ACCESORIOS, ALAMBRE SEGUN CUADRO DE CARGAS Y NOTAS EN PLANOS, SOLDADURA PVC, CAJA, NO INCLUYE LUMINARIA</v>
          </cell>
          <cell r="F342" t="str">
            <v>UN</v>
          </cell>
        </row>
        <row r="343">
          <cell r="D343" t="str">
            <v>15-01-140</v>
          </cell>
          <cell r="E343" t="str">
            <v>SALIDA ELECTRICA PARA LAMPARA DE EMERGENCIA. INCLUYE TUBERIA PVC, ACCESORIOS, ALAMBRE SEGUN CUADRO DE CARGAS Y NOTAS EN PLANOS, SOLDADURA PVC, CAJA, NO INCLUYE LUMINARIA</v>
          </cell>
          <cell r="F343" t="str">
            <v>UN</v>
          </cell>
        </row>
        <row r="344">
          <cell r="D344" t="str">
            <v>15-01-150</v>
          </cell>
          <cell r="E344" t="str">
            <v>SALIDA ELECTRICA PARA LAMPARA EASY PRO DE 2X28. INCLUYE TUBERIA PVC, ACCESORIOS, ALAMBRE SEGUN CUADRO DE CARGAS Y NOTAS EN PLANOS, SOLDADURA PVC, CAJA, NO INCLUYE LUMINARIA</v>
          </cell>
          <cell r="F344" t="str">
            <v>UN</v>
          </cell>
        </row>
        <row r="345">
          <cell r="D345" t="str">
            <v>15-01-160</v>
          </cell>
          <cell r="E345" t="str">
            <v>SALIDA ELECTRICA PARA LAMPARA EASY PRO DE 2X54. INCLUYE TUBERIA PVC, ACCESORIOS, ALAMBRE SEGUN CUADRO DE CARGAS Y NOTAS EN PLANOS, SOLDADURA PVC, CAJA, NO INCLUYE LUMINARIA</v>
          </cell>
          <cell r="F345" t="str">
            <v>UN</v>
          </cell>
        </row>
        <row r="346">
          <cell r="D346" t="str">
            <v>15-01-170</v>
          </cell>
          <cell r="E346" t="str">
            <v>SALIDA ELECTRICA PARA LAMPARA ANTI HUMEDAD DE 2X28. INCLUYE TUBERIA PVC, ACCESORIOS, ALAMBRE SEGUN CUADRO DE CARGAS Y NOTAS EN PLANOS, SOLDADURA PVC, CAJA, NO INCLUYE LUMINARIA</v>
          </cell>
          <cell r="F346" t="str">
            <v>UN</v>
          </cell>
        </row>
        <row r="347">
          <cell r="D347" t="str">
            <v>15-01-180</v>
          </cell>
          <cell r="E347" t="str">
            <v>SALIDA ELECTRICA PARA LAMPARA EASY PRO DE 1X54. INCLUYE TUBERIA PVC, ACCESORIOS, ALAMBRE SEGUN CUADRO DE CARGAS Y NOTAS EN PLANOS, SOLDADURA PVC, CAJA, NO INCLUYE LUMINARIA</v>
          </cell>
          <cell r="F347" t="str">
            <v>UN</v>
          </cell>
        </row>
        <row r="348">
          <cell r="D348" t="str">
            <v>15-01-190</v>
          </cell>
          <cell r="E348" t="str">
            <v>SALIDA ELECTRICA PARA LAMPARA EASY PRO DE 1X28. INCLUYE TUBERIA PVC, ACCESORIOS, ALAMBRE SEGUN CUADRO DE CARGAS Y NOTAS EN PLANOS, SOLDADURA PVC, CAJA, NO INCLUYE LUMINARIA</v>
          </cell>
          <cell r="F348" t="str">
            <v>UN</v>
          </cell>
        </row>
        <row r="349">
          <cell r="D349" t="str">
            <v>15-01-200</v>
          </cell>
          <cell r="E349" t="str">
            <v>SALIDA ELECTRICA PARA OJO DE BUEY DE 2X32 ISO 49V. INCLUYE TUBERIA PVC, ACCESORIOS, ALAMBRE SEGUN CUADRO DE CARGAS Y NOTAS EN PLANOS, SOLDADURA PVC, CAJA, NO INCLUYE LUMINARIA</v>
          </cell>
          <cell r="F349" t="str">
            <v>UN</v>
          </cell>
        </row>
        <row r="350">
          <cell r="D350" t="str">
            <v>15-01-210</v>
          </cell>
          <cell r="E350" t="str">
            <v>SALIDA ELECTRICA PARA OJO DE BUEY AR11. INCLUYE TUBERIA PVC, ACCESORIOS, ALAMBRE SEGUN CUADRO DE CARGAS Y NOTAS EN PLANOS, SOLDADURA PVC, CAJA, NO INCLUYE LUMINARIA</v>
          </cell>
          <cell r="F350" t="str">
            <v>UN</v>
          </cell>
        </row>
        <row r="351">
          <cell r="D351" t="str">
            <v>15-01-220</v>
          </cell>
          <cell r="E351" t="str">
            <v>SALIDA ELECTRICA PARA LAMPARA TIPO APLIQUE DE 1X28-1X28. INCLUYE TUBERIA PVC, ACCESORIOS, ALAMBRE SEGUN CUADRO DE CARGAS Y NOTAS EN PLANOS, SOLDADURA PVC, CAJA, NO INCLUYE LUMINARIA</v>
          </cell>
          <cell r="F351" t="str">
            <v>UN</v>
          </cell>
        </row>
        <row r="352">
          <cell r="D352" t="str">
            <v>15-01-230</v>
          </cell>
          <cell r="E352" t="str">
            <v>SALIDA ELECTRICA PARA LAMPARA TIPO MINI INSERT LN201A. INCLUYE TUBERIA PVC, ACCESORIOS, ALAMBRE SEGUN CUADRO DE CARGAS Y NOTAS EN PLANOS, SOLDADURA PVC, CAJA, NO INCLUYE LUMINARIA</v>
          </cell>
          <cell r="F352" t="str">
            <v>UN</v>
          </cell>
        </row>
        <row r="353">
          <cell r="D353" t="str">
            <v>15-01-240</v>
          </cell>
          <cell r="E353" t="str">
            <v>SALIDA ELECTRICA PARA LAMPARA NNOVA DE 2X24 ACRILICO OPAL. INCLUYE TUBERIA PVC, ACCESORIOS, ALAMBRE SEGUN CUADRO DE CARGAS Y NOTAS EN PLANOS, SOLDADURA PVC, CAJA, NO INCLUYE LUMINARIA</v>
          </cell>
          <cell r="F353" t="str">
            <v>UN</v>
          </cell>
        </row>
        <row r="354">
          <cell r="D354" t="str">
            <v>15-01-250</v>
          </cell>
          <cell r="E354" t="str">
            <v>SALIDA ELECTRICA PARA APLIQUE ACULED EXTERIOR. INCLUYE TUBERIA PVC, ACCESORIOS, ALAMBRE SEGUN CUADRO DE CARGAS Y NOTAS EN PLANOS, SOLDADURA PVC, CAJA, NO INCLUYE LUMINARIA</v>
          </cell>
          <cell r="F354" t="str">
            <v>UN</v>
          </cell>
        </row>
        <row r="355">
          <cell r="D355" t="str">
            <v>15-01-260</v>
          </cell>
          <cell r="E355" t="str">
            <v>TABLERO 3F, 18 CTOS, 120/240V CON PUERTA MARCA TERCOL O SIMILAR. INCLUYE MARCACION PARA LA IDENTIFICACION CLARA DE LOS CIRCUITOS.</v>
          </cell>
          <cell r="F355" t="str">
            <v>UN</v>
          </cell>
        </row>
        <row r="356">
          <cell r="D356" t="str">
            <v>15-01-270</v>
          </cell>
          <cell r="E356" t="str">
            <v>TABLERO 3F, 24 CTOS, 120/240V CON PUERTA MARCA TERCOL O SIMILAR. INCLUYE MARCACION PARA LA IDENTIFICACION CLARA DE LOS CIRCUITOS.</v>
          </cell>
          <cell r="F356" t="str">
            <v>UN</v>
          </cell>
        </row>
        <row r="357">
          <cell r="D357" t="str">
            <v>15-01-280</v>
          </cell>
          <cell r="E357" t="str">
            <v>TABLERO 3F, 12 CTOS, 120/240V CON PUERTA MARCA TERCOL O SIMILAR. INCLUYE MARCACION PARA LA IDENTIFICACION CLARA DE LOS CIRCUITOS.</v>
          </cell>
          <cell r="F357" t="str">
            <v>UN</v>
          </cell>
        </row>
        <row r="358">
          <cell r="D358" t="str">
            <v>15-01-290</v>
          </cell>
          <cell r="E358" t="str">
            <v>TABLERO DE CONTROL DE ILUMINACION SEGUN CUADRO DE CARGAS, INCLUYE CONTACTORES, PULSADORES Y TODOS LOS DEMAS ELEMENTOS NECESARIOS PARA SU PERFECTO FUNCIONAMIENTO</v>
          </cell>
          <cell r="F358" t="str">
            <v>UN</v>
          </cell>
        </row>
        <row r="359">
          <cell r="D359" t="str">
            <v>15-01-300</v>
          </cell>
          <cell r="E359" t="str">
            <v>BREAKER ENCHUFABLE 1X20A, 10KA.</v>
          </cell>
          <cell r="F359" t="str">
            <v>UN</v>
          </cell>
        </row>
        <row r="360">
          <cell r="D360" t="str">
            <v>15-01-310</v>
          </cell>
          <cell r="E360" t="str">
            <v>BREAKER ENCHUFABLE 2X20A, 10KA</v>
          </cell>
          <cell r="F360" t="str">
            <v>UN</v>
          </cell>
        </row>
        <row r="361">
          <cell r="D361" t="str">
            <v>15-02</v>
          </cell>
          <cell r="E361" t="str">
            <v>PISO 1</v>
          </cell>
          <cell r="F361" t="str">
            <v/>
          </cell>
        </row>
        <row r="362">
          <cell r="D362" t="str">
            <v>15-02-010</v>
          </cell>
          <cell r="E362" t="str">
            <v>SALIDA ELECTRICA PARA TOMA DOBLE P/T. INCLUYE TUBERIA PVC, ACCESORIOS, ALAMBRE SEGUN CUADRO DE CARGAS Y NOTAS EN PLANOS, SOLDADURA PVC, CAJA Y APARATO.</v>
          </cell>
          <cell r="F362" t="str">
            <v>UN</v>
          </cell>
        </row>
        <row r="363">
          <cell r="D363" t="str">
            <v>15-02-020</v>
          </cell>
          <cell r="E363" t="str">
            <v>SALIDA ELECTRICA PARA TOMA TIPO INTEMPERIE. INCLUYE TUBERIA PVC, ACCESORIOS, ALAMBRE SEGUN CUADRO DE CARGAS Y NOTAS EN PLANOS, SOLDADURA PVC, CAJA Y APARATO.</v>
          </cell>
          <cell r="F363" t="str">
            <v>UN</v>
          </cell>
        </row>
        <row r="364">
          <cell r="D364" t="str">
            <v>15-02-030</v>
          </cell>
          <cell r="E364" t="str">
            <v>SALIDA ELECTRICA PARA TOMA GFCI. INCLUYE TUBERIA PVC, ACCESORIOS, ALAMBRE SEGUN CUADRO DE CARGAS Y NOTAS EN PLANOS, SOLDADURA PVC, CAJA Y APARATO.</v>
          </cell>
          <cell r="F364" t="str">
            <v>UN</v>
          </cell>
        </row>
        <row r="365">
          <cell r="D365" t="str">
            <v>15-02-040</v>
          </cell>
          <cell r="E365" t="str">
            <v>SALIDA ELECTRICA PARA TOMA DOBLE P/T TIERRA AISLADA COLOR NARANJA. INCLUYE TUBERIA PVC, ACCESORIOS, ALAMBRE SEGUN CUADRO DE CARGAS Y NOTAS EN PLANOS, SOLDADURA PVC, CAJA Y APARATO.</v>
          </cell>
          <cell r="F365" t="str">
            <v>UN</v>
          </cell>
        </row>
        <row r="366">
          <cell r="D366" t="str">
            <v>15-02-050</v>
          </cell>
          <cell r="E366" t="str">
            <v>SALIDA ELECTRICA PARA TOMA DE VOZ Y DATOS. INCLUYE TUBERIA PVC, ACCESORIOS, SOLDADURA PVC, CAJA Y FACE PLATE DOBLE Y JACKS.</v>
          </cell>
          <cell r="F366" t="str">
            <v>UN</v>
          </cell>
        </row>
        <row r="367">
          <cell r="D367" t="str">
            <v>15-02-060</v>
          </cell>
          <cell r="E367" t="str">
            <v>SALIDA ELECTRICA PARA TOMA DOBLE P/T, POR CANALETA DE MUEBLE. INCLUYE ACCESORIOS, ALAMBRE SEGUN CUADRO DE CARGAS Y NOTAS EN PLANOS, CAJA Y APARATO.</v>
          </cell>
          <cell r="F367" t="str">
            <v>UN</v>
          </cell>
        </row>
        <row r="368">
          <cell r="D368" t="str">
            <v>15-02-070</v>
          </cell>
          <cell r="E368" t="str">
            <v>SALIDA ELECTRICA PARA TOMA DOBLE P/T TIERRA AISLADA COLOR NARANJA, POR CANALETA DE MUEBLE. INCLUYE ACCESORIOS, ALAMBRE SEGUN CUADRO DE CARGAS Y NOTAS EN PLANOS, CAJA Y APARATO.</v>
          </cell>
          <cell r="F368" t="str">
            <v>UN</v>
          </cell>
        </row>
        <row r="369">
          <cell r="D369" t="str">
            <v>15-02-080</v>
          </cell>
          <cell r="E369" t="str">
            <v>SALIDA ELECTRICA PARA TOMA DE VOZ Y DATOS, POR CANALETA DE MUEBLE. INCLUYE ACCESORIOS, CAJA Y FACE PLATE DOBLE Y JACKS.</v>
          </cell>
          <cell r="F369" t="str">
            <v>UN</v>
          </cell>
        </row>
        <row r="370">
          <cell r="D370" t="str">
            <v>15-02-090</v>
          </cell>
          <cell r="E370" t="str">
            <v>SALIDA ELECTRICA PARA INTERRUPTOR SENCILLO. INCLUYE TUBERIA PVC, ACCESORIOS, ALAMBRE SEGUN CUADRO DE CARGAS Y NOTAS EN PLANOS, SOLDADURA PVC, CAJA Y APARATO.</v>
          </cell>
          <cell r="F370" t="str">
            <v>UN</v>
          </cell>
        </row>
        <row r="371">
          <cell r="D371" t="str">
            <v>15-02-100</v>
          </cell>
          <cell r="E371" t="str">
            <v>SALIDA ELECTRICA PARA INTERRUPTOR TRIPLE. INCLUYE TUBERIA PVC, ACCESORIOS, ALAMBRE SEGUN CUADRO DE CARGAS Y NOTAS EN PLANOS, SOLDADURA PVC, CAJA Y APARATO.</v>
          </cell>
          <cell r="F371" t="str">
            <v>UN</v>
          </cell>
        </row>
        <row r="372">
          <cell r="D372" t="str">
            <v>15-02-110</v>
          </cell>
          <cell r="E372" t="str">
            <v>SALIDA ELECTRICA PARA SENSOR DE TECHO. INCLUYE TUBERIA PVC, ACCESORIOS, ALAMBRE SEGUN CUADRO DE CARGAS Y NOTAS EN PLANOS, SOLDADURA PVC, CAJA, NO INCLUYE LUMINARIA</v>
          </cell>
          <cell r="F372" t="str">
            <v>UN</v>
          </cell>
        </row>
        <row r="373">
          <cell r="D373" t="str">
            <v>15-02-120</v>
          </cell>
          <cell r="E373" t="str">
            <v>SALIDA ELECTRICA PARA LAMPARA DE EMERGENCIA. INCLUYE TUBERIA PVC, ACCESORIOS, ALAMBRE SEGUN CUADRO DE CARGAS Y NOTAS EN PLANOS, SOLDADURA PVC, CAJA, NO INCLUYE LUMINARIA</v>
          </cell>
          <cell r="F373" t="str">
            <v>UN</v>
          </cell>
        </row>
        <row r="374">
          <cell r="D374" t="str">
            <v>15-02-130</v>
          </cell>
          <cell r="E374" t="str">
            <v>SALIDA ELECTRICA PARA LAMPARA EASY PRO DE 2X28. INCLUYE TUBERIA PVC, ACCESORIOS, ALAMBRE SEGUN CUADRO DE CARGAS Y NOTAS EN PLANOS, SOLDADURA PVC, CAJA, NO INCLUYE LUMINARIA</v>
          </cell>
          <cell r="F374" t="str">
            <v>UN</v>
          </cell>
        </row>
        <row r="375">
          <cell r="D375" t="str">
            <v>15-02-140</v>
          </cell>
          <cell r="E375" t="str">
            <v>SALIDA ELECTRICA PARA LAMPARA EASY PRO DE 2X54. INCLUYE TUBERIA PVC, ACCESORIOS, ALAMBRE SEGUN CUADRO DE CARGAS Y NOTAS EN PLANOS, SOLDADURA PVC, CAJA, NO INCLUYE LUMINARIA</v>
          </cell>
          <cell r="F375" t="str">
            <v>UN</v>
          </cell>
        </row>
        <row r="376">
          <cell r="D376" t="str">
            <v>15-02-150</v>
          </cell>
          <cell r="E376" t="str">
            <v>SALIDA ELECTRICA PARA LAMPARA EASY PRO DE 1X54. INCLUYE TUBERIA PVC, ACCESORIOS, ALAMBRE SEGUN CUADRO DE CARGAS Y NOTAS EN PLANOS, SOLDADURA PVC, CAJA, NO INCLUYE LUMINARIA</v>
          </cell>
          <cell r="F376" t="str">
            <v>UN</v>
          </cell>
        </row>
        <row r="377">
          <cell r="D377" t="str">
            <v>15-02-160</v>
          </cell>
          <cell r="E377" t="str">
            <v>SALIDA ELECTRICA PARA LAMPARA EASY PRO DE 1X28. INCLUYE TUBERIA PVC, ACCESORIOS, ALAMBRE SEGUN CUADRO DE CARGAS Y NOTAS EN PLANOS, SOLDADURA PVC, CAJA, NO INCLUYE LUMINARIA</v>
          </cell>
          <cell r="F377" t="str">
            <v>UN</v>
          </cell>
        </row>
        <row r="378">
          <cell r="D378" t="str">
            <v>15-02-170</v>
          </cell>
          <cell r="E378" t="str">
            <v>SALIDA ELECTRICA PARA OJO DE BUEY DE 2X32 ISO 49V. INCLUYE TUBERIA PVC, ACCESORIOS, ALAMBRE SEGUN CUADRO DE CARGAS Y NOTAS EN PLANOS, SOLDADURA PVC, CAJA, NO INCLUYE LUMINARIA</v>
          </cell>
          <cell r="F378" t="str">
            <v>UN</v>
          </cell>
        </row>
        <row r="379">
          <cell r="D379" t="str">
            <v>15-02-180</v>
          </cell>
          <cell r="E379" t="str">
            <v>SALIDA ELECTRICA PARA OJO DE BUEY AR11. INCLUYE TUBERIA PVC, ACCESORIOS, ALAMBRE SEGUN CUADRO DE CARGAS Y NOTAS EN PLANOS, SOLDADURA PVC, CAJA, NO INCLUYE LUMINARIA</v>
          </cell>
          <cell r="F379" t="str">
            <v>UN</v>
          </cell>
        </row>
        <row r="380">
          <cell r="D380" t="str">
            <v>15-02-190</v>
          </cell>
          <cell r="E380" t="str">
            <v>TABLERO 3F, 18 CTOS, 120/240V CON PUERTA MARCA TERCOL O SIMILAR. INCLUYE MARCACION PARA LA IDENTIFICACION CLARA DE LOS CIRCUITOS.</v>
          </cell>
          <cell r="F380" t="str">
            <v>UN</v>
          </cell>
        </row>
        <row r="381">
          <cell r="D381" t="str">
            <v>15-02-200</v>
          </cell>
          <cell r="E381" t="str">
            <v>TABLERO 2F, 4 CTOS, 120/240V CON PUERTA MARCA TERCOL O SIMILAR. INCLUYE MARCACION PARA LA IDENTIFICACION CLARA DE LOS CIRCUITOS.</v>
          </cell>
          <cell r="F381" t="str">
            <v>UN</v>
          </cell>
        </row>
        <row r="382">
          <cell r="D382" t="str">
            <v>15-02-210</v>
          </cell>
          <cell r="E382" t="str">
            <v>BREAKER ENCHUFABLE 1X20A, 10KA.</v>
          </cell>
          <cell r="F382" t="str">
            <v>UN</v>
          </cell>
        </row>
        <row r="383">
          <cell r="D383" t="str">
            <v>15-03</v>
          </cell>
          <cell r="E383" t="str">
            <v>PISO 2 Y TERRAZA</v>
          </cell>
          <cell r="F383" t="str">
            <v/>
          </cell>
        </row>
        <row r="384">
          <cell r="D384" t="str">
            <v>15-03-010</v>
          </cell>
          <cell r="E384" t="str">
            <v>SALIDA ELECTRICA PARA TOMA DOBLE P/T. INCLUYE TUBERIA PVC, ACCESORIOS, ALAMBRE SEGUN CUADRO DE CARGAS Y NOTAS EN PLANOS, SOLDADURA PVC, CAJA Y APARATO.</v>
          </cell>
          <cell r="F384" t="str">
            <v>UN</v>
          </cell>
        </row>
        <row r="385">
          <cell r="D385" t="str">
            <v>15-03-020</v>
          </cell>
          <cell r="E385" t="str">
            <v>SALIDA ELECTRICA PARA TOMA DOBLE P/T, POR CANALETA DE MUEBLE. INCLUYE ACCESORIOS, ALAMBRE SEGUN CUADRO DE CARGAS Y NOTAS EN PLANOS, CAJA Y APARATO.</v>
          </cell>
          <cell r="F385" t="str">
            <v>UN</v>
          </cell>
        </row>
        <row r="386">
          <cell r="D386" t="str">
            <v>15-03-030</v>
          </cell>
          <cell r="E386" t="str">
            <v>SALIDA ELECTRICA PARA TOMA DOBLE P/T TIERRA AISLADA COLOR NARANJA, POR CANALETA DE MUEBLE. INCLUYE ACCESORIOS, ALAMBRE SEGUN CUADRO DE CARGAS Y NOTAS EN PLANOS, CAJA Y APARATO.</v>
          </cell>
          <cell r="F386" t="str">
            <v>UN</v>
          </cell>
        </row>
        <row r="387">
          <cell r="D387" t="str">
            <v>15-03-040</v>
          </cell>
          <cell r="E387" t="str">
            <v>SALIDA ELECTRICA PARA TOMA DE VOZ Y DATOS, POR CANALETA DE MUEBLE. INCLUYE ACCESORIOS, CAJA Y FACE PLATE DOBLE Y JACKS.</v>
          </cell>
          <cell r="F387" t="str">
            <v>UN</v>
          </cell>
        </row>
        <row r="388">
          <cell r="D388" t="str">
            <v>15-03-050</v>
          </cell>
          <cell r="E388" t="str">
            <v>SALIDA ELECTRICA PARA POTENCIA EN GIMNASIO. INCLUYE TUBERIA PVC, ACCESORIOS, ALAMBRE GUIA, SOLDADURA PVC, CAJA Y TAPA LISA.</v>
          </cell>
          <cell r="F388" t="str">
            <v>UN</v>
          </cell>
        </row>
        <row r="389">
          <cell r="D389" t="str">
            <v>15-03-060</v>
          </cell>
          <cell r="E389" t="str">
            <v>SALIDA ELECTRICA PARA POTENCIA PARA TABLERO ELECTRONICO. INCLUYE TUBERIA PVC, ACCESORIOS, ALAMBRE SEGUN CUADRO DE CARGAS Y NOTAS EN PLANOS, SOLDADURA PVC, CAJA CON TAPA.</v>
          </cell>
          <cell r="F389" t="str">
            <v>UN</v>
          </cell>
        </row>
        <row r="390">
          <cell r="D390" t="str">
            <v>15-03-070</v>
          </cell>
          <cell r="E390" t="str">
            <v>SALIDA ELECTRICA PARA INTERRUPTOR SENCILLO. INCLUYE TUBERIA PVC, ACCESORIOS, ALAMBRE SEGUN CUADRO DE CARGAS Y NOTAS EN PLANOS, SOLDADURA PVC, CAJA Y APARATO.</v>
          </cell>
          <cell r="F390" t="str">
            <v>UN</v>
          </cell>
        </row>
        <row r="391">
          <cell r="D391" t="str">
            <v>15-03-080</v>
          </cell>
          <cell r="E391" t="str">
            <v>SALIDA ELECTRICA PARA INTERRUPTOR DOBLE. INCLUYE TUBERIA PVC, ACCESORIOS, ALAMBRE SEGUN CUADRO DE CARGAS Y NOTAS EN PLANOS, SOLDADURA PVC, CAJA Y APARATO.</v>
          </cell>
          <cell r="F391" t="str">
            <v>UN</v>
          </cell>
        </row>
        <row r="392">
          <cell r="D392" t="str">
            <v>15-03-090</v>
          </cell>
          <cell r="E392" t="str">
            <v>SALIDA ELECTRICA PARA INTERRUPTOR TRIPLE. INCLUYE TUBERIA PVC, ACCESORIOS, ALAMBRE SEGUN CUADRO DE CARGAS Y NOTAS EN PLANOS, SOLDADURA PVC, CAJA Y APARATO.</v>
          </cell>
          <cell r="F392" t="str">
            <v>UN</v>
          </cell>
        </row>
        <row r="393">
          <cell r="D393" t="str">
            <v>15-03-100</v>
          </cell>
          <cell r="E393" t="str">
            <v>SALIDA ELECTRICA PARA SENSOR DE TECHO. INCLUYE TUBERIA PVC, ACCESORIOS, ALAMBRE SEGUN CUADRO DE CARGAS Y NOTAS EN PLANOS, SOLDADURA PVC, CAJA, NO INCLUYE LUMINARIA</v>
          </cell>
          <cell r="F393" t="str">
            <v>UN</v>
          </cell>
        </row>
        <row r="394">
          <cell r="D394" t="str">
            <v>15-03-110</v>
          </cell>
          <cell r="E394" t="str">
            <v>SALIDA ELECTRICA PARA LAMPARA DE EMERGENCIA. INCLUYE TUBERIA PVC, ACCESORIOS, ALAMBRE SEGUN CUADRO DE CARGAS Y NOTAS EN PLANOS, SOLDADURA PVC, CAJA, NO INCLUYE LUMINARIA</v>
          </cell>
          <cell r="F394" t="str">
            <v>UN</v>
          </cell>
        </row>
        <row r="395">
          <cell r="D395" t="str">
            <v>15-03-120</v>
          </cell>
          <cell r="E395" t="str">
            <v>SALIDA ELECTRICA PARA LAMPARA EASY PRO DE 2X28. INCLUYE TUBERIA PVC, ACCESORIOS, ALAMBRE SEGUN CUADRO DE CARGAS Y NOTAS EN PLANOS, SOLDADURA PVC, CAJA, NO INCLUYE LUMINARIA</v>
          </cell>
          <cell r="F395" t="str">
            <v>UN</v>
          </cell>
        </row>
        <row r="396">
          <cell r="D396" t="str">
            <v>15-03-130</v>
          </cell>
          <cell r="E396" t="str">
            <v>SALIDA ELECTRICA PARA LAMPARA EASY PRO DE 2X54. INCLUYE TUBERIA PVC, ACCESORIOS, ALAMBRE SEGUN CUADRO DE CARGAS Y NOTAS EN PLANOS, SOLDADURA PVC, CAJA, NO INCLUYE LUMINARIA</v>
          </cell>
          <cell r="F396" t="str">
            <v>UN</v>
          </cell>
        </row>
        <row r="397">
          <cell r="D397" t="str">
            <v>15-03-140</v>
          </cell>
          <cell r="E397" t="str">
            <v>SALIDA ELECTRICA PARA LAMPARA RADIAN DE 4X54. INCLUYE TUBERIA PVC, ACCESORIOS, ALAMBRE SEGUN CUADRO DE CARGAS Y NOTAS EN PLANOS, SOLDADURA PVC, CAJA, NO INCLUYE LUMINARIA</v>
          </cell>
          <cell r="F397" t="str">
            <v>UN</v>
          </cell>
        </row>
        <row r="398">
          <cell r="D398" t="str">
            <v>15-03-150</v>
          </cell>
          <cell r="E398" t="str">
            <v>SALIDA ELECTRICA PARA LAMPARA EASY PRO DE 1X28. INCLUYE TUBERIA PVC, ACCESORIOS, ALAMBRE SEGUN CUADRO DE CARGAS Y NOTAS EN PLANOS, SOLDADURA PVC, CAJA, NO INCLUYE LUMINARIA</v>
          </cell>
          <cell r="F398" t="str">
            <v>UN</v>
          </cell>
        </row>
        <row r="399">
          <cell r="D399" t="str">
            <v>15-03-160</v>
          </cell>
          <cell r="E399" t="str">
            <v>SALIDA ELECTRICA PARA OJO DE BUEY DE 2X32 ISO 49V. INCLUYE TUBERIA PVC, ACCESORIOS, ALAMBRE SEGUN CUADRO DE CARGAS Y NOTAS EN PLANOS, SOLDADURA PVC, CAJA, NO INCLUYE LUMINARIA</v>
          </cell>
          <cell r="F399" t="str">
            <v>UN</v>
          </cell>
        </row>
        <row r="400">
          <cell r="D400" t="str">
            <v>15-03-170</v>
          </cell>
          <cell r="E400" t="str">
            <v>SALIDA ELECTRICA PARA OJO DE BUEY COLLIMATOR 25D. INCLUYE TUBERIA PVC, ACCESORIOS, ALAMBRE SEGUN CUADRO DE CARGAS Y NOTAS EN PLANOS, SOLDADURA PVC, CAJA, NO INCLUYE LUMINARIA</v>
          </cell>
          <cell r="F400" t="str">
            <v>UN</v>
          </cell>
        </row>
        <row r="401">
          <cell r="D401" t="str">
            <v>15-03-180</v>
          </cell>
          <cell r="E401" t="str">
            <v>SALIDA ELECTRICA PARA LAMPARA MINIPOLE DE 2X24 ACRILICO OPAL. INCLUYE TUBERIA PVC, ACCESORIOS, ALAMBRE SEGUN CUADRO DE CARGAS Y NOTAS EN PLANOS, SOLDADURA PVC, CAJA, NO INCLUYE LUMINARIA</v>
          </cell>
          <cell r="F401" t="str">
            <v>UN</v>
          </cell>
        </row>
        <row r="402">
          <cell r="D402" t="str">
            <v>15-03-190</v>
          </cell>
          <cell r="E402" t="str">
            <v>TABLERO 3F, 18 CTOS, 120/240V CON PUERTA MARCA TERCOL O SIMILAR. INCLUYE MARCACION PARA LA IDENTIFICACION CLARA DE LOS CIRCUITOS.</v>
          </cell>
          <cell r="F402" t="str">
            <v>UN</v>
          </cell>
        </row>
        <row r="403">
          <cell r="D403" t="str">
            <v>15-03-200</v>
          </cell>
          <cell r="E403" t="str">
            <v>TABLERO 3F, 12 CTOS, 120/240V CON PUERTA MARCA TERCOL O SIMILAR. INCLUYE MARCACION PARA LA IDENTIFICACION CLARA DE LOS CIRCUITOS.</v>
          </cell>
          <cell r="F403" t="str">
            <v>UN</v>
          </cell>
        </row>
        <row r="404">
          <cell r="D404" t="str">
            <v>15-03-210</v>
          </cell>
          <cell r="E404" t="str">
            <v>BREAKER ENCHUFABLE 1X20A, 10KA.</v>
          </cell>
          <cell r="F404" t="str">
            <v>UN</v>
          </cell>
        </row>
        <row r="405">
          <cell r="D405" t="str">
            <v>15-04</v>
          </cell>
          <cell r="E405" t="str">
            <v>LUMINARIAS</v>
          </cell>
          <cell r="F405" t="str">
            <v/>
          </cell>
        </row>
        <row r="406">
          <cell r="D406" t="str">
            <v>15-04-010</v>
          </cell>
          <cell r="E406" t="str">
            <v>SUMINISTRO DE LAMPARA DE EMERGENCIA CON AUTONOMIA DE 90 MINUTOS</v>
          </cell>
          <cell r="F406" t="str">
            <v>UN</v>
          </cell>
        </row>
        <row r="407">
          <cell r="D407" t="str">
            <v>15-04-020</v>
          </cell>
          <cell r="E407" t="str">
            <v>SUMINISTRO DE OJO DE BUEY DE 2X32 ISO 49V</v>
          </cell>
          <cell r="F407" t="str">
            <v>UN</v>
          </cell>
        </row>
        <row r="408">
          <cell r="D408" t="str">
            <v>15-04-030</v>
          </cell>
          <cell r="E408" t="str">
            <v>SUMINISTRO DE OJO DE BUEY AR11</v>
          </cell>
          <cell r="F408" t="str">
            <v>UN</v>
          </cell>
        </row>
        <row r="409">
          <cell r="D409" t="str">
            <v>15-04-040</v>
          </cell>
          <cell r="E409" t="str">
            <v>SUMINISTRO DE LUMINARIA EASY PRO DE 2X28</v>
          </cell>
          <cell r="F409" t="str">
            <v>UN</v>
          </cell>
        </row>
        <row r="410">
          <cell r="D410" t="str">
            <v>15-04-050</v>
          </cell>
          <cell r="E410" t="str">
            <v>SUMINISTRO DE LUMINARIA EASY PRO DE 2X54</v>
          </cell>
          <cell r="F410" t="str">
            <v>UN</v>
          </cell>
        </row>
        <row r="411">
          <cell r="D411" t="str">
            <v>15-04-060</v>
          </cell>
          <cell r="E411" t="str">
            <v>SUMINISTRO DE SENSOR DE PRESENCIA</v>
          </cell>
          <cell r="F411" t="str">
            <v>UN</v>
          </cell>
        </row>
        <row r="412">
          <cell r="D412" t="str">
            <v>15-04-070</v>
          </cell>
          <cell r="E412" t="str">
            <v>SUMINISTRO DE LUMINARIA EASY PRO DE 1X54</v>
          </cell>
          <cell r="F412" t="str">
            <v>UN</v>
          </cell>
        </row>
        <row r="413">
          <cell r="D413" t="str">
            <v>15-04-080</v>
          </cell>
          <cell r="E413" t="str">
            <v>SUMINISTRO DE LUMINARIA ANTI HUMEDAD DE 2X28</v>
          </cell>
          <cell r="F413" t="str">
            <v>UN</v>
          </cell>
        </row>
        <row r="414">
          <cell r="D414" t="str">
            <v>15-04-090</v>
          </cell>
          <cell r="E414" t="str">
            <v>SUMINISTRO DE OJO DE BUEY COLLIMATOR 25D</v>
          </cell>
          <cell r="F414" t="str">
            <v>UN</v>
          </cell>
        </row>
        <row r="415">
          <cell r="D415" t="str">
            <v>15-04-100</v>
          </cell>
          <cell r="E415" t="str">
            <v>SUMINISTRO DE LUMINARIA DE 1X28-1X28 TIPO APLIQUE</v>
          </cell>
          <cell r="F415" t="str">
            <v>UN</v>
          </cell>
        </row>
        <row r="416">
          <cell r="D416" t="str">
            <v>15-04-110</v>
          </cell>
          <cell r="E416" t="str">
            <v>SUMINISTRO DE LUMINARIA RADIAN DE 4X54</v>
          </cell>
          <cell r="F416" t="str">
            <v>UN</v>
          </cell>
        </row>
        <row r="417">
          <cell r="D417" t="str">
            <v>15-04-120</v>
          </cell>
          <cell r="E417" t="str">
            <v>SUMINISTRO DE LUMINARIA NNOVA DE 2X24 ACRILICO OPAL</v>
          </cell>
          <cell r="F417" t="str">
            <v>UN</v>
          </cell>
        </row>
        <row r="418">
          <cell r="D418" t="str">
            <v>15-04-130</v>
          </cell>
          <cell r="E418" t="str">
            <v>SUMINISTRO DE LUMINARIA MINIPOLE DE 2X24 ACRILICO OPAL</v>
          </cell>
          <cell r="F418" t="str">
            <v>UN</v>
          </cell>
        </row>
        <row r="419">
          <cell r="D419" t="str">
            <v>15-04-140</v>
          </cell>
          <cell r="E419" t="str">
            <v>SUMINISTRO DE LUMINARIA EASY PRO DE 1X28</v>
          </cell>
          <cell r="F419" t="str">
            <v>UN</v>
          </cell>
        </row>
        <row r="420">
          <cell r="D420" t="str">
            <v>15-04-150</v>
          </cell>
          <cell r="E420" t="str">
            <v>SUMINISTRO DE LUMINARIA MINI INSERT LN201A</v>
          </cell>
          <cell r="F420" t="str">
            <v>UN</v>
          </cell>
        </row>
        <row r="421">
          <cell r="D421" t="str">
            <v>15-04-160</v>
          </cell>
          <cell r="E421" t="str">
            <v>SUMINISTRO DE APLIQUE ACUALED</v>
          </cell>
          <cell r="F421" t="str">
            <v>UN</v>
          </cell>
        </row>
        <row r="422">
          <cell r="D422" t="str">
            <v>15-05</v>
          </cell>
          <cell r="E422" t="str">
            <v>TELECOMUNICACIONES</v>
          </cell>
          <cell r="F422" t="str">
            <v/>
          </cell>
        </row>
        <row r="423">
          <cell r="D423" t="str">
            <v>15-05-010</v>
          </cell>
          <cell r="E423" t="str">
            <v>SUMINISTRO TRANSPORTE E INSTALACION DE PATCH PANEL 24 PUERTOS, CAT 6 O 6A, PARA VOZ Y DATOS</v>
          </cell>
          <cell r="F423" t="str">
            <v>UN</v>
          </cell>
        </row>
        <row r="424">
          <cell r="D424" t="str">
            <v>15-05-020</v>
          </cell>
          <cell r="E424" t="str">
            <v xml:space="preserve">PATCH CORD 3 FT, CAT 6 O 6A </v>
          </cell>
          <cell r="F424" t="str">
            <v>UN</v>
          </cell>
        </row>
        <row r="425">
          <cell r="D425" t="str">
            <v>15-05-030</v>
          </cell>
          <cell r="E425" t="str">
            <v>SUMINISTRO,TRANSPORTE DE RACK DE PISO 2.10 ABIERTO DE 42 U INCLUYE 4 BANDEJAS, MULTITOMA SUPRESOR DE TRASIENTES.</v>
          </cell>
          <cell r="F425" t="str">
            <v>UN</v>
          </cell>
        </row>
        <row r="426">
          <cell r="D426" t="str">
            <v>15-05-040</v>
          </cell>
          <cell r="E426" t="str">
            <v>SUMINISTRO E INSTALACION DE ORGANIZADOR HORIZONTAL DE CABLES PARA RACK, 1U RACK</v>
          </cell>
          <cell r="F426" t="str">
            <v>UN</v>
          </cell>
        </row>
        <row r="427">
          <cell r="D427" t="str">
            <v>15-05-050</v>
          </cell>
          <cell r="E427" t="str">
            <v>SUMINISTRO E INSTALACION DE ORGANIZADOR VERTICALES DE CABLES PARA RACK, 1U RACK</v>
          </cell>
          <cell r="F427" t="str">
            <v>UN</v>
          </cell>
        </row>
        <row r="428">
          <cell r="D428" t="str">
            <v>15-05-060</v>
          </cell>
          <cell r="E428" t="str">
            <v>SUMINISTRO TRANSPORTE E INSTALACION DE CABLE UTP CAT 6 O 6A,100 OHMIOS 4PARES 24 AWG.</v>
          </cell>
          <cell r="F428" t="str">
            <v>M</v>
          </cell>
        </row>
        <row r="429">
          <cell r="D429" t="str">
            <v>15-05-070</v>
          </cell>
          <cell r="E429" t="str">
            <v>MARCACIONES PUNTOS VOZ Y DATOS</v>
          </cell>
          <cell r="F429" t="str">
            <v>UN</v>
          </cell>
        </row>
        <row r="430">
          <cell r="D430" t="str">
            <v>15-05-080</v>
          </cell>
          <cell r="E430" t="str">
            <v>CERTIFICACION PUNTOS DE VOZ Y DATOS</v>
          </cell>
          <cell r="F430" t="str">
            <v>UN</v>
          </cell>
        </row>
        <row r="431">
          <cell r="D431" t="str">
            <v>15-06</v>
          </cell>
          <cell r="E431" t="str">
            <v>APANTALLAMIENTO</v>
          </cell>
          <cell r="F431" t="str">
            <v/>
          </cell>
        </row>
        <row r="432">
          <cell r="D432" t="str">
            <v>15-06-010</v>
          </cell>
          <cell r="E432" t="str">
            <v>CABLE DE ALUMINIO 1/0 AWG EXPUESTO (ANILLO EQUIPOTENCIAL) Y/O ALAMBRON</v>
          </cell>
          <cell r="F432" t="str">
            <v>M</v>
          </cell>
        </row>
        <row r="433">
          <cell r="D433" t="str">
            <v>15-06-020</v>
          </cell>
          <cell r="E433" t="str">
            <v>SOPORTES AISLANTES PARA CABLE EQUIPOTENCIAL EXPUESTO OBO O DEHN</v>
          </cell>
          <cell r="F433" t="str">
            <v>UN</v>
          </cell>
        </row>
        <row r="434">
          <cell r="D434" t="str">
            <v>15-06-030</v>
          </cell>
          <cell r="E434" t="str">
            <v>CONECTOR DE COMPRESION OB1010 (ANILLO- DOS CONECTORES POR BAJANTE)</v>
          </cell>
          <cell r="F434" t="str">
            <v>UN</v>
          </cell>
        </row>
        <row r="435">
          <cell r="D435" t="str">
            <v>15-06-040</v>
          </cell>
          <cell r="E435" t="str">
            <v>CONECTOR DE COMPRESION OB1010 (PUNTAS CAPTADORAS Y ANILLO)</v>
          </cell>
          <cell r="F435" t="str">
            <v>UN</v>
          </cell>
        </row>
        <row r="436">
          <cell r="D436" t="str">
            <v>15-06-050</v>
          </cell>
          <cell r="E436" t="str">
            <v>PUNTA FRANKLIN DE UNA SOLA ASTA (DE 1.2 M INCLUIDO SOPORTE Y FIJACION)</v>
          </cell>
          <cell r="F436" t="str">
            <v>UN</v>
          </cell>
        </row>
        <row r="437">
          <cell r="D437" t="str">
            <v>15-07</v>
          </cell>
          <cell r="E437" t="str">
            <v>BAJANTES Y MALLA DE PUESTA A TIERRA ASOCIADOS AL APANTALLAMIENTO</v>
          </cell>
          <cell r="F437" t="str">
            <v/>
          </cell>
        </row>
        <row r="438">
          <cell r="D438" t="str">
            <v>15-07-010</v>
          </cell>
          <cell r="E438" t="str">
            <v>CABLE DE ALUMINIO 1/0 AWG AISLADO (BAJANTES)</v>
          </cell>
          <cell r="F438" t="str">
            <v>M</v>
          </cell>
        </row>
        <row r="439">
          <cell r="D439" t="str">
            <v>15-07-020</v>
          </cell>
          <cell r="E439" t="str">
            <v>TUBERIA IMC O PVC EMBEBIDA EN CONCRETO DE 1" DE DIAMETRO (BAJANTES)</v>
          </cell>
          <cell r="F439" t="str">
            <v>M</v>
          </cell>
        </row>
        <row r="440">
          <cell r="D440" t="str">
            <v>15-07-030</v>
          </cell>
          <cell r="E440" t="str">
            <v>CAJA DE INSPECCION 30 CM X 30 CM</v>
          </cell>
          <cell r="F440" t="str">
            <v>UN</v>
          </cell>
        </row>
        <row r="441">
          <cell r="D441" t="str">
            <v>15-07-040</v>
          </cell>
          <cell r="E441" t="str">
            <v>CAJAS DE EMPALME 10 X 10 CM EMBEBIDAS EN PARED PARA UNION DE BAJANTE DE ALUMINIO CON COBRE</v>
          </cell>
          <cell r="F441" t="str">
            <v>UN</v>
          </cell>
        </row>
        <row r="442">
          <cell r="D442" t="str">
            <v>15-07-050</v>
          </cell>
          <cell r="E442" t="str">
            <v>CONECTOR DE COMPRESION OB1010 (BAJANTE A MALLA- DOS CONECTORES POR BAJANTE)</v>
          </cell>
          <cell r="F442" t="str">
            <v>UN</v>
          </cell>
        </row>
        <row r="443">
          <cell r="D443" t="str">
            <v>15-07-060</v>
          </cell>
          <cell r="E443" t="str">
            <v>SOLDADURAS EXOTERMICAS (MALLA DE TIERRA)</v>
          </cell>
          <cell r="F443" t="str">
            <v>UN</v>
          </cell>
        </row>
        <row r="444">
          <cell r="D444" t="str">
            <v>15-07-070</v>
          </cell>
          <cell r="E444" t="str">
            <v>VARILLAS DE COBRE DE 2,4 M, 5/8” DE DIAMETRO</v>
          </cell>
          <cell r="F444" t="str">
            <v>UN</v>
          </cell>
        </row>
        <row r="445">
          <cell r="D445" t="str">
            <v>15-07-080</v>
          </cell>
          <cell r="E445" t="str">
            <v>CABLE DE COBRE 1/0 AWG DESNUDO (SPT ENTERRADO EN TERRENO NATURAL)</v>
          </cell>
          <cell r="F445" t="str">
            <v>M</v>
          </cell>
        </row>
        <row r="446">
          <cell r="D446" t="str">
            <v>15-07-090</v>
          </cell>
          <cell r="E446" t="str">
            <v>COLAS PARA EQUIPOTENCIALIZACION DE LA ESTRUCTURA CON EL SPT. (INCLUYEN CABLE DE COBRE 1/0 AWG DE 1.5 M, SOLDADURA Y BORNA TERMINAL)</v>
          </cell>
          <cell r="F446" t="str">
            <v>M</v>
          </cell>
        </row>
        <row r="447">
          <cell r="D447" t="str">
            <v>15-08</v>
          </cell>
          <cell r="E447" t="str">
            <v>REDES EXTERIORES ENERGIA Y TELEFONOS</v>
          </cell>
          <cell r="F447" t="str">
            <v/>
          </cell>
        </row>
        <row r="448">
          <cell r="D448" t="str">
            <v>15-08-010</v>
          </cell>
          <cell r="E448" t="str">
            <v>SUMINISTRO, TRANSPORTE E INSTALACION DE VESTIDA SEGUN NORMA EPM RA2-017</v>
          </cell>
          <cell r="F448" t="str">
            <v>UN</v>
          </cell>
        </row>
        <row r="449">
          <cell r="D449" t="str">
            <v>15-08-020</v>
          </cell>
          <cell r="E449" t="str">
            <v>SUMINISTRO, TRANSPORTE E INSTALACION DE BAJANTE ELECTRICO EN TUBERIA METALICA GALVANIZADA DE 4", INCLUYE CONTRATUERCA Y ELEMENTOS DE FIJACION.</v>
          </cell>
          <cell r="F449" t="str">
            <v>UN</v>
          </cell>
        </row>
        <row r="450">
          <cell r="D450" t="str">
            <v>15-08-030</v>
          </cell>
          <cell r="E450" t="str">
            <v xml:space="preserve">SUMINISTRO, TRANSPORTE E INSTALACION DE TAPA PARA HERRAJE SEGUN NORMA RS3-002. </v>
          </cell>
          <cell r="F450" t="str">
            <v>UN</v>
          </cell>
        </row>
        <row r="451">
          <cell r="D451" t="str">
            <v>15-08-040</v>
          </cell>
          <cell r="E451" t="str">
            <v>SUMINISTRO, TRANSPORTE E INSTALACION DE ACOMETIDA EN 3NO 1/O XLPE + 1NO2 CU AL 133% DESDE PUNTO DE CONEXION A SUBESTACION.</v>
          </cell>
          <cell r="F451" t="str">
            <v>M</v>
          </cell>
        </row>
        <row r="452">
          <cell r="D452" t="str">
            <v>15-08-050</v>
          </cell>
          <cell r="E452" t="str">
            <v xml:space="preserve">SUMINISTRO, TRANSPORTE E INSTALACION DE JUEGO DE CONOS INTERIORES Y TODOS SUS ACCESORIOS. </v>
          </cell>
          <cell r="F452" t="str">
            <v>UN</v>
          </cell>
        </row>
        <row r="453">
          <cell r="D453" t="str">
            <v>15-08-060</v>
          </cell>
          <cell r="E453" t="str">
            <v xml:space="preserve">SUMINISTRO, TRANSPORTE E INSTALACION DE JUEGO DE CONOS EXTERIORES Y TODOS SUS ACCESORIOS. </v>
          </cell>
          <cell r="F453" t="str">
            <v>UN</v>
          </cell>
        </row>
        <row r="454">
          <cell r="D454" t="str">
            <v>15-08-070</v>
          </cell>
          <cell r="E454" t="str">
            <v xml:space="preserve">SUMINISTRO, TRANSPORTE E INSTALACION DE TUBERIA PVC TIPO DB DE 4". INCLUYE SOLDADURA PVC , 3 CURVAS PVC DE 4" , 6 ENTRADAS A CAJA PVC DE 4''. </v>
          </cell>
          <cell r="F454" t="str">
            <v>M</v>
          </cell>
        </row>
        <row r="455">
          <cell r="D455" t="str">
            <v>15-08-080</v>
          </cell>
          <cell r="E455" t="str">
            <v>SUMINISTRO TRANSPORTE E INSTALACION DE AVISOS EN ACRILICO PARA MARCACION DE CABLE EN CAJAS DE ENERGIA.</v>
          </cell>
          <cell r="F455" t="str">
            <v>UN</v>
          </cell>
        </row>
        <row r="456">
          <cell r="D456" t="str">
            <v>15-08-090</v>
          </cell>
          <cell r="E456" t="str">
            <v xml:space="preserve">SUMINISTRO, TRANSPORTE E INSTALACION DE TAPA PARA HERRAJE SEGUN NORMA RS3-015. </v>
          </cell>
          <cell r="F456" t="str">
            <v>UN</v>
          </cell>
        </row>
        <row r="457">
          <cell r="D457" t="str">
            <v>15-08-100</v>
          </cell>
          <cell r="E457" t="str">
            <v xml:space="preserve">SUMINISTRO, TRANSPORTE E INSTALACION DE TUBERIA PVC TIPO DB DE 2X2". INCLUYE SOLDADURA PVC , 2 CURVAS PVC DE 2" , 4 ENTRADAS A CAJA PVC DE 2''. </v>
          </cell>
          <cell r="F457" t="str">
            <v>M</v>
          </cell>
        </row>
        <row r="458">
          <cell r="D458" t="str">
            <v>15-08-120</v>
          </cell>
          <cell r="E458" t="str">
            <v>SUMINISTRO, TRANSPORTE E INSTALACION DE TAPA PARA HERRAJE CAJA TELEFONICA DOBLE TAPA DE 60X80 CM</v>
          </cell>
          <cell r="F458" t="str">
            <v>UN</v>
          </cell>
        </row>
        <row r="459">
          <cell r="D459" t="str">
            <v>15-08-130</v>
          </cell>
          <cell r="E459" t="str">
            <v xml:space="preserve">SUMINISTRO, TRANSPORTE E INSTALACION DE TUBERIA PVC TIPO DB DE 2X2". INCLUYE SOLDADURA PVC , 2 CURVAS PVC DE 2" , 4 ENTRADAS A CAJA PVC DE 2''. </v>
          </cell>
          <cell r="F459" t="str">
            <v>M</v>
          </cell>
        </row>
        <row r="460">
          <cell r="D460" t="str">
            <v>15-09</v>
          </cell>
          <cell r="E460" t="str">
            <v>ACOMETIDAS</v>
          </cell>
          <cell r="F460" t="str">
            <v/>
          </cell>
        </row>
        <row r="461">
          <cell r="D461" t="str">
            <v>15-09-010</v>
          </cell>
          <cell r="E461" t="str">
            <v>ACOMETIDA EN 3 NO. 10 + 1 NO. 10 SEGUN PLANO DE ACOMETIDAS, PARA CUARTO DE AIRES</v>
          </cell>
          <cell r="F461" t="str">
            <v>M</v>
          </cell>
        </row>
        <row r="462">
          <cell r="D462" t="str">
            <v>15-09-020</v>
          </cell>
          <cell r="E462" t="str">
            <v>ACOMETIDA EN 2 NO. 8 + 1NO.10 SEGUN PLANO DE ACOMETIDA, PARA EQUIPO DE AIRE EN AUDITORIO</v>
          </cell>
          <cell r="F462" t="str">
            <v>M</v>
          </cell>
        </row>
        <row r="463">
          <cell r="D463" t="str">
            <v>15-09-030</v>
          </cell>
          <cell r="E463" t="str">
            <v>ACOMETIDA EN 3 NO. 6 + 1NO.10 SEGUN PLANO DE ACOMETIDAS, PARA BOMBAS DE ABASTECIMIENTO</v>
          </cell>
          <cell r="F463" t="str">
            <v>M</v>
          </cell>
        </row>
        <row r="464">
          <cell r="D464" t="str">
            <v>15-09-040</v>
          </cell>
          <cell r="E464" t="str">
            <v>ACOMETIDA A APARTAMENTOS EN 3 NO. 4 + 1 NO. 6 + 1NO.10 SEGUN PLANO DE ACOMETIDAS PORA TABLERO DE SONIDO</v>
          </cell>
          <cell r="F464" t="str">
            <v>M</v>
          </cell>
        </row>
        <row r="465">
          <cell r="D465" t="str">
            <v>15-09-050</v>
          </cell>
          <cell r="E465" t="str">
            <v>ACOMETIDA EN 4 NO. 8 + 1 NO. 10 + 1 NO. 10 SEGUN PLANO DE ACOMETIDAS PARA TABLERO DE TRANSFORMADOR DE AISLAMIENTO</v>
          </cell>
          <cell r="F465" t="str">
            <v>M</v>
          </cell>
        </row>
        <row r="466">
          <cell r="D466" t="str">
            <v>15-09-060</v>
          </cell>
          <cell r="E466" t="str">
            <v>ACOMETIDA EN 2 NO. 6 + 1 NO. 8 + 1 NO. 10 SEGUN PLANO DE ACOMETIDAS PARA TABLERO REGULADO TTR</v>
          </cell>
          <cell r="F466" t="str">
            <v>M</v>
          </cell>
        </row>
        <row r="467">
          <cell r="D467" t="str">
            <v>15-09-070</v>
          </cell>
          <cell r="E467" t="str">
            <v>ACOMETIDA EN 2 NO. 10 + 2 NO. 10 SEGUN PLANO DE ACOMETIDAS, PARA TABLERO REGULADO TTR1</v>
          </cell>
          <cell r="F467" t="str">
            <v>M</v>
          </cell>
        </row>
        <row r="468">
          <cell r="D468" t="str">
            <v>15-09-080</v>
          </cell>
          <cell r="E468" t="str">
            <v>ACOMETIDA EN 3 NO. 8 + 1 NO. 10 + 1 NO. 10 SEGUN PLANO DE ACOMETIDAS PARA TABLERO TABLERO DE CONTROL DE ILUMINACION TCL</v>
          </cell>
          <cell r="F468" t="str">
            <v>M</v>
          </cell>
        </row>
        <row r="469">
          <cell r="D469" t="str">
            <v>15-09-090</v>
          </cell>
          <cell r="E469" t="str">
            <v>ACOMETIDA EN 3 NO. 2 + 1 NO. 4 + 1 NO. 8 SEGUN PLANO DE ACOMETIDAS PARA TABLERO TABLERO DE ILUMINACION Y TOMAS 2 TIT2</v>
          </cell>
          <cell r="F469" t="str">
            <v>M</v>
          </cell>
        </row>
        <row r="470">
          <cell r="D470" t="str">
            <v>15-09-100</v>
          </cell>
          <cell r="E470" t="str">
            <v>ACOMETIDA EN 3 NO. 4 + 1 NO. 6 + 1 NO. 10 SEGUN PLANO DE ACOMETIDAS PARA TABLERO TABLERO DE CONTROL DE ILUMINACION2 TCL2</v>
          </cell>
          <cell r="F470" t="str">
            <v>M</v>
          </cell>
        </row>
        <row r="471">
          <cell r="D471" t="str">
            <v>15-09-110</v>
          </cell>
          <cell r="E471" t="str">
            <v>ACOMETIDA EN 3 NO. 4 + 1 NO. 6 + 1 NO. 10 SEGUN PLANO DE ACOMETIDAS PARA TABLERO TABLERO DE ILUMINACION Y TOMAS TIT</v>
          </cell>
          <cell r="F471" t="str">
            <v>M</v>
          </cell>
        </row>
        <row r="472">
          <cell r="D472" t="str">
            <v>15-09-120</v>
          </cell>
          <cell r="E472" t="str">
            <v>ACOMETIDA EN 3 NO. 6 + 1 NO. 8 + 1 NO. 10 SEGUN PLANO DE ACOMETIDAS PARA TABLERO TABLERO DE ILUMINACION Y TOMAS1 TIT1</v>
          </cell>
          <cell r="F472" t="str">
            <v>M</v>
          </cell>
        </row>
        <row r="473">
          <cell r="D473" t="str">
            <v>15-09-130</v>
          </cell>
          <cell r="E473" t="str">
            <v xml:space="preserve">ACOMETIDA EN 3 NO. 1/0 + 1 NO. 4 SEGUN PLANO DE ACOMETIDAS PARA TABLERO TABLERO DE RCI </v>
          </cell>
          <cell r="F473" t="str">
            <v>M</v>
          </cell>
        </row>
        <row r="474">
          <cell r="D474" t="str">
            <v>15-09-140</v>
          </cell>
          <cell r="E474" t="str">
            <v>SUMINISTRO TRANSPORTE E INSTALACION DE ACOMETIDA EN 12*#4/0+4#2/0 CU THHN DESDE PLANTA DE EMERGENCIA A ML INCLUYE BORNAS TERMINALES , CINTAS AISLANTES.</v>
          </cell>
          <cell r="F474" t="str">
            <v>M</v>
          </cell>
        </row>
        <row r="475">
          <cell r="D475" t="str">
            <v>15-09-150</v>
          </cell>
          <cell r="E475" t="str">
            <v>ACOMETIDA EN 4 NO. 10 SEGUN PLANO DE ACOMETIDAS, PARA TABLEROS DE LOCALES</v>
          </cell>
          <cell r="F475" t="str">
            <v>M</v>
          </cell>
        </row>
        <row r="476">
          <cell r="D476" t="str">
            <v>15-09-160</v>
          </cell>
          <cell r="E476" t="str">
            <v>ACOMETIDA EN 3 NO. 6 +1 NO. 10 SEGUN PLANO DE ACOMETIDAS PARA TABLERO ASCENSOR</v>
          </cell>
          <cell r="F476" t="str">
            <v>M</v>
          </cell>
        </row>
        <row r="477">
          <cell r="D477" t="str">
            <v>15-09-170</v>
          </cell>
          <cell r="E477" t="str">
            <v>ALIMENTADOR RAMAL EN 3 NO. 12 PARA CIRCUITOS RAMALES</v>
          </cell>
          <cell r="F477" t="str">
            <v>M</v>
          </cell>
        </row>
        <row r="478">
          <cell r="D478" t="str">
            <v>15-09-180</v>
          </cell>
          <cell r="E478" t="str">
            <v>ALIMENTADOR RAMAL EN 3 NO. 10 PARA CIRCUITOS RAMALES</v>
          </cell>
          <cell r="F478" t="str">
            <v>M</v>
          </cell>
        </row>
        <row r="479">
          <cell r="D479" t="str">
            <v>15-10</v>
          </cell>
          <cell r="E479" t="str">
            <v>DUCTOS Y CANALIZACIONES</v>
          </cell>
          <cell r="F479" t="str">
            <v/>
          </cell>
        </row>
        <row r="480">
          <cell r="D480" t="str">
            <v>15-10-010</v>
          </cell>
          <cell r="E480" t="str">
            <v>SUMINISTRO TRANSPORTE E INSTALACION DE DUCTO CERRADO DE 60X8 CON DOS DIVISIONES Y TODOS LOS ELEMENTOS DE FIJACION. INCLUYE CURVAS Y UNIONES</v>
          </cell>
          <cell r="F480" t="str">
            <v>M</v>
          </cell>
        </row>
        <row r="481">
          <cell r="D481" t="str">
            <v>15-10-020</v>
          </cell>
          <cell r="E481" t="str">
            <v>SUMINISTRO TRANSPORTE E INSTALACION DE BANDEJA TIPO MALLA DE 50X10 CON TODOS LOS ELEMENTOS DE FIJACION.</v>
          </cell>
          <cell r="F481" t="str">
            <v>M</v>
          </cell>
        </row>
        <row r="482">
          <cell r="D482" t="str">
            <v>15-10-030</v>
          </cell>
          <cell r="E482" t="str">
            <v>SUMINISTRO TRANSPORTE E INSTALACION DE BANDEJA TIPO MALLA DE 30X10 CON TODOS LOS ELEMENTOS DE FIJACION. PARA TELECOMUNICACIONES</v>
          </cell>
          <cell r="F482" t="str">
            <v>M</v>
          </cell>
        </row>
        <row r="483">
          <cell r="D483" t="str">
            <v>15-10-040</v>
          </cell>
          <cell r="E483" t="str">
            <v>SUMINISTRO TRANSPORTE E INSTALACION DE CANALETA CON TAPA DE 12X5 CON DIVISIONES COLOR BLANCO Y TODOS LOS ELEMENTOS DE FIJACION</v>
          </cell>
          <cell r="F483" t="str">
            <v>M</v>
          </cell>
        </row>
        <row r="484">
          <cell r="D484" t="str">
            <v>15-10-050</v>
          </cell>
          <cell r="E484" t="str">
            <v>SUMINISTRO TRANSPORTE E INSTALACION DE TUBERIA PVC DE 3/4"</v>
          </cell>
          <cell r="F484" t="str">
            <v>M</v>
          </cell>
        </row>
        <row r="485">
          <cell r="D485" t="str">
            <v>15-10-060</v>
          </cell>
          <cell r="E485" t="str">
            <v>SUMINISTRO TRANSPORTE E INSTALACION DE TUBERIA PVC DE 1"</v>
          </cell>
          <cell r="F485" t="str">
            <v>M</v>
          </cell>
        </row>
        <row r="486">
          <cell r="D486" t="str">
            <v>15-10-070</v>
          </cell>
          <cell r="E486" t="str">
            <v>SUMINISTRO TRANSPORTE E INSTALACION DE TUBERIA PVC DE 1 1/4"</v>
          </cell>
          <cell r="F486" t="str">
            <v>M</v>
          </cell>
        </row>
        <row r="487">
          <cell r="D487" t="str">
            <v>15-10-080</v>
          </cell>
          <cell r="E487" t="str">
            <v>SUMINISTRO TRANSPORTE E INSTALACION DE TUBERIA PVC DE 3/4" PARA TELECOMUNICACIONES</v>
          </cell>
          <cell r="F487" t="str">
            <v>M</v>
          </cell>
        </row>
        <row r="488">
          <cell r="D488" t="str">
            <v>15-10-090</v>
          </cell>
          <cell r="E488" t="str">
            <v>SUMINISTRO TRANSPORTE E INSTALACION DE TUBERIA PVC DE 1" PARA TELECOMUNICACIONES</v>
          </cell>
          <cell r="F488" t="str">
            <v>M</v>
          </cell>
        </row>
        <row r="489">
          <cell r="D489" t="str">
            <v>15-10-100</v>
          </cell>
          <cell r="E489" t="str">
            <v>SUMINISTRO TRANSPORTE E INSTALACION DE TUBERIA PVC DE 1 1/4" PARA TELECOMUNICACIONES</v>
          </cell>
          <cell r="F489" t="str">
            <v>M</v>
          </cell>
        </row>
        <row r="490">
          <cell r="D490" t="str">
            <v>15-10-110</v>
          </cell>
          <cell r="E490" t="str">
            <v>SUMINISTRO TRANSPORTE E INSTALACION DE TUBERIA EMT DE 1"</v>
          </cell>
          <cell r="F490" t="str">
            <v>M</v>
          </cell>
        </row>
        <row r="491">
          <cell r="D491" t="str">
            <v>15-10-120</v>
          </cell>
          <cell r="E491" t="str">
            <v>SUMINISTRO TRANSPORTE E INSTALACION DE TUBERIA EMT DE 1 1/4"</v>
          </cell>
          <cell r="F491" t="str">
            <v>M</v>
          </cell>
        </row>
        <row r="492">
          <cell r="D492" t="str">
            <v>15-11</v>
          </cell>
          <cell r="E492" t="str">
            <v>SUBESTACION</v>
          </cell>
          <cell r="F492" t="str">
            <v/>
          </cell>
        </row>
        <row r="493">
          <cell r="D493" t="str">
            <v>15-11-010</v>
          </cell>
          <cell r="E493" t="str">
            <v>SUMINISTRO TRANSPORTE E INSTALACION DE ACOMETIDA EN 12*#4/0+4#2/0 CU THHN ALIMENTADOR SECUNDARIO INCLUYE BORNAS TERMINALES , CINTAS AISLANTES.</v>
          </cell>
          <cell r="F493" t="str">
            <v>M</v>
          </cell>
        </row>
        <row r="494">
          <cell r="D494" t="str">
            <v>15-11-020</v>
          </cell>
          <cell r="E494" t="str">
            <v>SUMINISTRO TRANSPORTE E INSTALACION DE TUBERIA IMC DE 2X4", INCLUYE ELEMENTOS DE FIJACION PARA ACOMETIDA SECUNDARIA.</v>
          </cell>
          <cell r="F494" t="str">
            <v>M</v>
          </cell>
        </row>
        <row r="495">
          <cell r="D495" t="str">
            <v>15-11-030</v>
          </cell>
          <cell r="E495" t="str">
            <v>SUMINISTRO TRANSPORTE E INSTALACION DE TRANSFORMADOR TIPO SECO EN DE 225 KVA 13200/208/120 V , INCLUYE CELDA</v>
          </cell>
          <cell r="F495" t="str">
            <v>UN</v>
          </cell>
        </row>
        <row r="496">
          <cell r="D496" t="str">
            <v>15-11-040</v>
          </cell>
          <cell r="E496" t="str">
            <v>SUNINISTRO, TRANSPORTE E INSTALACION DE CELDA PARA SECCIONADOR SEGUN DIAGRAMA UNIFILAR</v>
          </cell>
          <cell r="F496" t="str">
            <v>UN</v>
          </cell>
        </row>
        <row r="497">
          <cell r="D497" t="str">
            <v>15-11-050</v>
          </cell>
          <cell r="E497" t="str">
            <v>SUMINISTRO TRANSPORTE E INSTALACION DE GABINETE DE PROTECCION Y MEDIDA SEGUN DIAGRAMA UNIFILAR CON TODOS LOS ELEMENTOS NECESARIOS DE FIJACION Y PUESTA EN MARCHA PARA SU CORRECTO FUNCIONAMIENTO. INCLUYE TRANSFERENCIA AUTOMATICA, CONTADOR ELECTRONICO MULTIF</v>
          </cell>
          <cell r="F497" t="str">
            <v>M</v>
          </cell>
        </row>
        <row r="498">
          <cell r="D498" t="str">
            <v>15-11-060</v>
          </cell>
          <cell r="E498" t="str">
            <v>SUMINISTRO TRANSPORTE E INSTALACION DE PLANTA DE EMERGENCIA DE 225 KVA TRIFASICA 208/120V EFECTIVOS EN GIRARDOTA. INCLUYE EXOSTO Y TODOS LOS ELEMENTOS PARA SU PERFECTO FUNCIONAMIENTO</v>
          </cell>
          <cell r="F498" t="str">
            <v>UN</v>
          </cell>
        </row>
        <row r="499">
          <cell r="D499" t="str">
            <v>15-11-070</v>
          </cell>
          <cell r="E499" t="str">
            <v xml:space="preserve">SUMINISTRO TRANSPORTE E INSTALACION DE TRANSFORMADOR DE AISLAMIENTO TRIFASICO DE 10 KVA 208/208/120 V </v>
          </cell>
          <cell r="F499" t="str">
            <v>UN</v>
          </cell>
        </row>
        <row r="500">
          <cell r="D500" t="str">
            <v>15-11-080</v>
          </cell>
          <cell r="E500" t="str">
            <v>SUMINISTRO TRANSPORTE E INSTALACION DE GABINETE PARA RED REGULADA, INCLUYE PROTECCIONES SEGUN DIAGRAMA UNIFILAR</v>
          </cell>
          <cell r="F500" t="str">
            <v>UN</v>
          </cell>
        </row>
        <row r="501">
          <cell r="D501" t="str">
            <v>15-11-090</v>
          </cell>
          <cell r="E501" t="str">
            <v>SUMINISTRO TRANSPORTE E INSTALACION DE GABINETE PARA DE TRANSFERENCIA DE RED CONTRA INCENDIOS, INCLUYE CONTADOR ELECTRONICO, TRANSFERENCIA Y PROTECCIONESSEGUN DIAGRAMA UNIFILAR</v>
          </cell>
          <cell r="F501" t="str">
            <v>UN</v>
          </cell>
        </row>
        <row r="502">
          <cell r="D502" t="str">
            <v>15-11-100</v>
          </cell>
          <cell r="E502" t="str">
            <v>CAJA TELEFONICA METALICA 60X80X15 CM FONDO MADERA CON TROQUEL PARA TOMA Y RENDIJAS DE VENTILACION EN SUBESTACION. INCLUYE MARCACION Y TODO ELEMENTO DE FIJACION NECESARIO PARA SU CORRECTA INSTALACION</v>
          </cell>
          <cell r="F502" t="str">
            <v>UN</v>
          </cell>
        </row>
        <row r="503">
          <cell r="D503" t="str">
            <v>15-11-110</v>
          </cell>
          <cell r="E503" t="str">
            <v>CAJA TV METALICA 40X40X20 CM CON TROQUEL PARA TOMA Y RENDIJAS DE VENTILACION EN PISO INTERMEDIO , INCLUYE MARCACION Y TODO ELEMENTO DE FIJACION NECESARIO PARA SU CORRECTA INSTALACION</v>
          </cell>
          <cell r="F503" t="str">
            <v>UN</v>
          </cell>
        </row>
        <row r="504">
          <cell r="D504" t="str">
            <v>16</v>
          </cell>
          <cell r="E504" t="str">
            <v>EQUIPOS ESPECIALES</v>
          </cell>
        </row>
        <row r="505">
          <cell r="D505" t="str">
            <v>16-01</v>
          </cell>
          <cell r="E505" t="str">
            <v>ASCENSORES Y MONTACARGAS</v>
          </cell>
        </row>
        <row r="506">
          <cell r="D506" t="str">
            <v>16-01-010</v>
          </cell>
          <cell r="E506" t="str">
            <v>ASCENSOR SIN SALA DE MÁQUINAS, REF. ELENESSA TIPO MITSUBISHI O EQUIVALENTE CÓDIGO 11P, VELOCIDAD PROMEDIO 1.0M/S, CAPACIDAD 11 PERSONAS Y 3 PARADAS.</v>
          </cell>
          <cell r="F506" t="str">
            <v>UN</v>
          </cell>
        </row>
        <row r="507">
          <cell r="D507" t="str">
            <v>17</v>
          </cell>
          <cell r="E507" t="str">
            <v>URBANISMO</v>
          </cell>
        </row>
        <row r="508">
          <cell r="D508" t="str">
            <v>17-01</v>
          </cell>
          <cell r="E508" t="str">
            <v>ADECUACION TERRENO</v>
          </cell>
        </row>
        <row r="509">
          <cell r="D509" t="str">
            <v>17-01-100</v>
          </cell>
          <cell r="E509" t="str">
            <v>VIGA DE FUNDACION EN CONCRETO F'C 21.1 MPA PARA MUROS DE CONTENCION</v>
          </cell>
          <cell r="F509" t="str">
            <v>M3</v>
          </cell>
        </row>
        <row r="510">
          <cell r="D510" t="str">
            <v>17-01-200</v>
          </cell>
          <cell r="E510" t="str">
            <v>MURO DE CONTENCION EN CONCRETO F'C 21.1 MPA E: 0.15 M.</v>
          </cell>
          <cell r="F510" t="str">
            <v>M3</v>
          </cell>
        </row>
        <row r="511">
          <cell r="D511" t="str">
            <v>17-01-900</v>
          </cell>
          <cell r="E511" t="str">
            <v>ACERO DE REFUERZO FY 420 MPA</v>
          </cell>
          <cell r="F511" t="str">
            <v>KG</v>
          </cell>
        </row>
        <row r="512">
          <cell r="D512" t="str">
            <v>17-02</v>
          </cell>
          <cell r="E512" t="str">
            <v>PISOS</v>
          </cell>
        </row>
        <row r="513">
          <cell r="D513" t="str">
            <v>17-02-010</v>
          </cell>
          <cell r="E513" t="str">
            <v>PISO EN LOSETAS PREFABRICADAS EN CONCRETO MULTIFORMATO A JUNTA PERDIDA SEGÚN DETALLE DE PLANOS PARA EXTERIORES. PREFABRICADOS PM1, PM2 Y PM3. INCLUYE CAMA DE ARENA.</v>
          </cell>
          <cell r="F513" t="str">
            <v>M2</v>
          </cell>
        </row>
        <row r="514">
          <cell r="D514" t="str">
            <v>17-02-020</v>
          </cell>
          <cell r="E514" t="str">
            <v>PISO EN LOSETAS PREFABRICADAS EN CONCRETO A JUNTA PERDIDA SEGÚN DETALLE DE PLANOS PARA RAMPA ACCESO SOTANO. PREFABRICADO 0.84x0.58 M. INCLUYE CAMA DE ARENA.</v>
          </cell>
          <cell r="F514" t="str">
            <v>M2</v>
          </cell>
        </row>
        <row r="515">
          <cell r="D515" t="str">
            <v>17-02-030</v>
          </cell>
          <cell r="E515" t="str">
            <v>PISO EN LOSETAS PREFABRICADAS EN CONCRETO A JUNTA PERDIDA SEGÚN DETALLE DE PLANOS PARA DESCANSOS ESCALAS DE ACCESO A SOTANO. PREFABRICADO 0.32x0.90 M. INCLUYE CAMA DE ARENA.</v>
          </cell>
          <cell r="F515" t="str">
            <v>M2</v>
          </cell>
        </row>
        <row r="516">
          <cell r="D516" t="str">
            <v>17-02-040</v>
          </cell>
          <cell r="E516" t="str">
            <v>PISO PARA REBAJES DE RAMPAS EN CONCRETO F'C 21.1 MPA SEGÚN DETALLE DEL MANUAL DEL ESPACIO PUBLICO DE MEDELLIN</v>
          </cell>
          <cell r="F516" t="str">
            <v>M2</v>
          </cell>
        </row>
        <row r="517">
          <cell r="D517" t="str">
            <v>17-02-050</v>
          </cell>
          <cell r="E517" t="str">
            <v>PISO EN CONCRETO F'C 21 MPA CON RANURAS ANTIDESLIZANTES</v>
          </cell>
          <cell r="F517" t="str">
            <v>M2</v>
          </cell>
        </row>
        <row r="518">
          <cell r="D518" t="str">
            <v>17-02-100</v>
          </cell>
          <cell r="E518" t="str">
            <v>PISO EN ADOQUIN PEATONAL 10x20x6CM COLOR GRIS DE INDURAL O EQUIVALENTE. INCLUYE CAMA DE ARENA Y SELLO</v>
          </cell>
          <cell r="F518" t="str">
            <v>M2</v>
          </cell>
        </row>
        <row r="519">
          <cell r="D519" t="str">
            <v>17-02-110</v>
          </cell>
          <cell r="E519" t="str">
            <v>PISO EN ADOQUIN VEHICULAR 10x20x8 COLOR GRIS DE INDURAL O EQUIVALENTE. INCLUYE CAMA DE ARENA Y SELLO. PARA POMPEYANO</v>
          </cell>
          <cell r="F519" t="str">
            <v>M2</v>
          </cell>
        </row>
        <row r="520">
          <cell r="D520" t="str">
            <v>17-02-120</v>
          </cell>
          <cell r="E520" t="str">
            <v>AREAS DE PISO EN LOSETA TACTIL ALERTA Y/O GUIA 40x40x6 FICHA U300 DEL MANUAL DEL ESPACIO PUBLICO DE MEDELLIN COLOR AMARILLO DE INDURAL O EQUIVALENTE. INCLUYE CAMA DE ARENA Y SELLO</v>
          </cell>
          <cell r="F520" t="str">
            <v>M2</v>
          </cell>
        </row>
        <row r="521">
          <cell r="D521" t="str">
            <v>17-02-130</v>
          </cell>
          <cell r="E521" t="str">
            <v>FRANJA DE PISO EN LOSETA TACTIL ALERTA Y/O GUIA 40x40x6 FICHA U300 DEL MANUAL DEL ESPACIO PUBLICO DE MEDELLIN COLOR AMARILLO DE INDURAL O EQUIVALENTE. INCLUYE CAMA DE ARENA Y SELLO</v>
          </cell>
          <cell r="F521" t="str">
            <v>M</v>
          </cell>
        </row>
        <row r="522">
          <cell r="D522" t="str">
            <v>17-02-140</v>
          </cell>
          <cell r="E522" t="str">
            <v>FRANJA DE PISO EN ADOQUIN DEMARCADOR VISUAL 20x10x6 FICHA U210 (ADOP-A) DEL MANUAL DEL ESPACIO PUBLICO DE MEDELLIN COLOR GRIS DE INDURAL O EQUIVALENTE. INCLUYE CAMA DE ARENA Y SELLO</v>
          </cell>
          <cell r="F522" t="str">
            <v>M</v>
          </cell>
        </row>
        <row r="523">
          <cell r="D523" t="str">
            <v>17-02-200</v>
          </cell>
          <cell r="E523" t="str">
            <v>BORDILLO PREFABRICADO EN CONCRETO FICHA U10 (BOBAR 450-800) DEL MANUAL DEL ESPACIO PUBLICO DE MEDELLIN</v>
          </cell>
          <cell r="F523" t="str">
            <v>M</v>
          </cell>
        </row>
        <row r="524">
          <cell r="D524" t="str">
            <v>17-02-210</v>
          </cell>
          <cell r="E524" t="str">
            <v>BORDILLO PREFABRICADO EN CONCRETO FICHA U50 (BOREC 350-800) DEL MANUAL DEL ESPACIO PUBLICO DE MEDELLIN</v>
          </cell>
          <cell r="F524" t="str">
            <v>M</v>
          </cell>
        </row>
        <row r="525">
          <cell r="D525" t="str">
            <v>17-02-220</v>
          </cell>
          <cell r="E525" t="str">
            <v>BORDILLO PREFABRICADO EN CONCRETO FICHA U160 (BOREB) PIEZAS 1 A 4 DEL MANUAL DEL ESPACIO PUBLICO DE MEDELLIN</v>
          </cell>
          <cell r="F525" t="str">
            <v>M</v>
          </cell>
        </row>
        <row r="526">
          <cell r="D526" t="str">
            <v>17-02-300</v>
          </cell>
          <cell r="E526" t="str">
            <v>CUNETA VIAL PREFABRICADA EN CONCRETO FICHA U170 (CUVIA 200-800) DEL MANUAL DEL ESPACIO PUBLICO DE MEDELLIN</v>
          </cell>
          <cell r="F526" t="str">
            <v>M</v>
          </cell>
        </row>
        <row r="527">
          <cell r="D527" t="str">
            <v>17-02-310</v>
          </cell>
          <cell r="E527" t="str">
            <v>CUNETA AUXILIAR PREFABRICADA EN CONCRETO FICHA U180 (CUAUI - CUATA - CUACA) DEL MANUAL DEL ESPACIO PUBLICO DE MEDELLIN</v>
          </cell>
          <cell r="F527" t="str">
            <v>M</v>
          </cell>
        </row>
        <row r="528">
          <cell r="D528" t="str">
            <v>17-02-320</v>
          </cell>
          <cell r="E528" t="str">
            <v>CUNETA EN CONCRETO F'C 21.1 MPA A: 0.40 M. CON REJILLA PREFABRICADA EN CONCRETO FICHA U190 (REJCO) DEL MANUAL DEL ESPACIO PUBLICO DE MEDELLIN PARA REMATE TALUDES QUEBRADA</v>
          </cell>
          <cell r="F528" t="str">
            <v>M</v>
          </cell>
        </row>
        <row r="529">
          <cell r="D529" t="str">
            <v>17-02-500</v>
          </cell>
          <cell r="E529" t="str">
            <v>ESCALAS SOBRE TERRENO EN CONCRETO F'C 21.1 MPA</v>
          </cell>
          <cell r="F529" t="str">
            <v>M3</v>
          </cell>
        </row>
        <row r="530">
          <cell r="D530" t="str">
            <v>17-02-600</v>
          </cell>
          <cell r="E530" t="str">
            <v>PELDAÑO - HUELLA Y CONTRAHUELLA EN CONCRETO F'C 21.1 MPA CON RANURAS ANTIDESLIZANTES SEGÚN DETALLE EN PLANOS</v>
          </cell>
          <cell r="F530" t="str">
            <v>M</v>
          </cell>
        </row>
        <row r="531">
          <cell r="D531" t="str">
            <v>17-02-700</v>
          </cell>
          <cell r="E531" t="str">
            <v>CONTENEDOR DE RAICES / ALCORQUE 2. INCLUYE EXCAVACION MANUAL, VIGA DE FUNDACION, MURO EN BLOQUE 20x20x40, BORDILLO DE REMATE, GROUT Y ACERO DE REFUERZO</v>
          </cell>
          <cell r="F531" t="str">
            <v>UN</v>
          </cell>
        </row>
        <row r="532">
          <cell r="D532" t="str">
            <v>17-02-900</v>
          </cell>
          <cell r="E532" t="str">
            <v>SUB-BASE GRANULAR COMPACTADA PARA VÍAS Y ANDENES</v>
          </cell>
          <cell r="F532" t="str">
            <v>M3</v>
          </cell>
        </row>
        <row r="533">
          <cell r="D533" t="str">
            <v>17-03</v>
          </cell>
          <cell r="E533" t="str">
            <v>AMOBLAMIENTO URBANO</v>
          </cell>
        </row>
        <row r="534">
          <cell r="D534" t="str">
            <v>17-03-010</v>
          </cell>
          <cell r="E534" t="str">
            <v>BANCA EN CONCRETO VISTO F'C 21.1 MPA ELEMENTO DETALLE URBANO 2. INCLUYE ACERO DE REFUERZO</v>
          </cell>
          <cell r="F534" t="str">
            <v>UN</v>
          </cell>
        </row>
        <row r="535">
          <cell r="D535" t="str">
            <v>17-04</v>
          </cell>
          <cell r="E535" t="str">
            <v>ARBORIZACION Y ESPECIES VEGETALES</v>
          </cell>
        </row>
        <row r="536">
          <cell r="D536" t="str">
            <v>17-04-010</v>
          </cell>
          <cell r="E536" t="str">
            <v>SUMINISTRO Y SIEMBRA DE CÁMBULO DE 2.00 A 2.50 M. INCLUYE MANTENIMIENTO POR TRES MESES.</v>
          </cell>
          <cell r="F536" t="str">
            <v>UN</v>
          </cell>
        </row>
        <row r="537">
          <cell r="D537" t="str">
            <v>17-04-020</v>
          </cell>
          <cell r="E537" t="str">
            <v>SUMINISTRO Y SIEMBRA DE BÚCARO DE 2.00 M. INCLUYE MANTENIMIENTO POR TRES MESES.</v>
          </cell>
          <cell r="F537" t="str">
            <v>UN</v>
          </cell>
        </row>
        <row r="538">
          <cell r="D538" t="str">
            <v>17-04-030</v>
          </cell>
          <cell r="E538" t="str">
            <v>SUMINISTRO Y SIEMBRA DE SURIBIO DE 1.80 A 2.00 M. INCLUYE MANTENIMIENTO POR TRES MESES.</v>
          </cell>
          <cell r="F538" t="str">
            <v>UN</v>
          </cell>
        </row>
        <row r="539">
          <cell r="D539" t="str">
            <v>17-04-040</v>
          </cell>
          <cell r="E539" t="str">
            <v>SUMINISTRO Y SIEMBRA DE HABANO O AZUCENO DE 1.80 M. INCLUYE MANTENIMIENTO POR TRES MESES.</v>
          </cell>
          <cell r="F539" t="str">
            <v>UN</v>
          </cell>
        </row>
        <row r="540">
          <cell r="D540" t="str">
            <v>17-04-050</v>
          </cell>
          <cell r="E540" t="str">
            <v>SUMINISTRO Y SIEMBRA DE LINOS. INCLUYE MANTENIMIENTO POR TRES MESES.</v>
          </cell>
          <cell r="F540" t="str">
            <v>M2</v>
          </cell>
        </row>
        <row r="541">
          <cell r="D541" t="str">
            <v>17-04-060</v>
          </cell>
          <cell r="E541" t="str">
            <v>SUMINISTRO Y SIEMBRA DE BATATILLA LIMÓN. INCLUYE MANTENIMIENTO POR TRES MESES.</v>
          </cell>
          <cell r="F541" t="str">
            <v>M2</v>
          </cell>
        </row>
        <row r="542">
          <cell r="D542" t="str">
            <v>17-04-070</v>
          </cell>
          <cell r="E542" t="str">
            <v>SUMINISTRO Y SIEMBRA DE PASTO MONDO. INCLUYE MANTENIMIENTO POR TRES MESES.</v>
          </cell>
          <cell r="F542" t="str">
            <v>M2</v>
          </cell>
        </row>
        <row r="543">
          <cell r="D543" t="str">
            <v>17-04-080</v>
          </cell>
          <cell r="E543" t="str">
            <v>TALA DE ARBOLES</v>
          </cell>
          <cell r="F543" t="str">
            <v>UN</v>
          </cell>
        </row>
        <row r="544">
          <cell r="D544" t="str">
            <v>17-04-090</v>
          </cell>
          <cell r="E544" t="str">
            <v>CHIPPIADO DE RESIDUOS VEGETALES</v>
          </cell>
          <cell r="F544" t="str">
            <v>M3</v>
          </cell>
        </row>
        <row r="545">
          <cell r="D545" t="str">
            <v>17-04-100</v>
          </cell>
          <cell r="E545" t="str">
            <v>TRANSPORTE DE RESIDUOS VEGETALES</v>
          </cell>
          <cell r="F545" t="str">
            <v>M3</v>
          </cell>
        </row>
        <row r="546">
          <cell r="D546" t="str">
            <v>17-04-110</v>
          </cell>
          <cell r="E546" t="str">
            <v>TRANSPLANTE DE PALMAS FIJI DEL PACIFICO</v>
          </cell>
          <cell r="F546" t="str">
            <v>UN</v>
          </cell>
        </row>
        <row r="547">
          <cell r="D547" t="str">
            <v>17-04-120</v>
          </cell>
          <cell r="E547" t="str">
            <v>SUMINISTRO Y SIEMBRA DE GRAMA. INCLUYE MANTENIMIENTO POR TRES MESES.</v>
          </cell>
          <cell r="F547" t="str">
            <v>M2</v>
          </cell>
        </row>
        <row r="548">
          <cell r="D548" t="str">
            <v>18</v>
          </cell>
          <cell r="E548" t="str">
            <v>SISTEMA DE AIRE ACONDICIONADO</v>
          </cell>
        </row>
        <row r="549">
          <cell r="D549" t="str">
            <v>18-01</v>
          </cell>
          <cell r="E549" t="str">
            <v>CONDUCTOS METALICOS DESNUDOS</v>
          </cell>
        </row>
        <row r="550">
          <cell r="D550" t="str">
            <v>18-01-010</v>
          </cell>
          <cell r="E550" t="str">
            <v xml:space="preserve">CONDUCTOS METALICOS </v>
          </cell>
          <cell r="F550" t="str">
            <v>KG</v>
          </cell>
        </row>
        <row r="551">
          <cell r="D551" t="str">
            <v>18-10</v>
          </cell>
          <cell r="E551" t="str">
            <v>REJILLAS DE EXTRACCION TIPO PERSIANA CON DAMPER</v>
          </cell>
        </row>
        <row r="552">
          <cell r="D552" t="str">
            <v>18-10-010</v>
          </cell>
          <cell r="E552" t="str">
            <v>REJILLA DE EXTRACCION 06" X 06"</v>
          </cell>
          <cell r="F552" t="str">
            <v>UN</v>
          </cell>
        </row>
        <row r="553">
          <cell r="D553" t="str">
            <v>18-10-020</v>
          </cell>
          <cell r="E553" t="str">
            <v>REJILLA DE EXTRACCION 08" X 06"</v>
          </cell>
          <cell r="F553" t="str">
            <v>UN</v>
          </cell>
        </row>
        <row r="554">
          <cell r="D554" t="str">
            <v>18-10-030</v>
          </cell>
          <cell r="E554" t="str">
            <v>REJILLA DE EXTRACCION 08" X 08"</v>
          </cell>
          <cell r="F554" t="str">
            <v>UN</v>
          </cell>
        </row>
        <row r="555">
          <cell r="D555" t="str">
            <v>18-10-040</v>
          </cell>
          <cell r="E555" t="str">
            <v>REJILLA DE EXTRACCION 10" X 10"</v>
          </cell>
          <cell r="F555" t="str">
            <v>UN</v>
          </cell>
        </row>
        <row r="556">
          <cell r="D556" t="str">
            <v>18-10-050</v>
          </cell>
          <cell r="E556" t="str">
            <v>REJILLA DE EXTRACCION 10" X 8"</v>
          </cell>
          <cell r="F556" t="str">
            <v>UN</v>
          </cell>
        </row>
        <row r="557">
          <cell r="D557" t="str">
            <v>18-10-060</v>
          </cell>
          <cell r="E557" t="str">
            <v>REJILLA DE EXTRACCION 12" X 10"</v>
          </cell>
          <cell r="F557" t="str">
            <v>UN</v>
          </cell>
        </row>
        <row r="558">
          <cell r="D558" t="str">
            <v>18-10-070</v>
          </cell>
          <cell r="E558" t="str">
            <v>REJILLA DE EXTRACCION 12" X 12"</v>
          </cell>
          <cell r="F558" t="str">
            <v>UN</v>
          </cell>
        </row>
        <row r="559">
          <cell r="D559" t="str">
            <v>18-10-080</v>
          </cell>
          <cell r="E559" t="str">
            <v>REJILLA DE EXTRACCION 16"X 12"</v>
          </cell>
          <cell r="F559" t="str">
            <v>UN</v>
          </cell>
        </row>
        <row r="560">
          <cell r="D560" t="str">
            <v>18-11</v>
          </cell>
          <cell r="E560" t="str">
            <v xml:space="preserve">ARRANCADORES </v>
          </cell>
        </row>
        <row r="561">
          <cell r="D561" t="str">
            <v>18-11-010</v>
          </cell>
          <cell r="E561" t="str">
            <v>VENTILADOR #1</v>
          </cell>
          <cell r="F561" t="str">
            <v>UN</v>
          </cell>
        </row>
        <row r="562">
          <cell r="D562" t="str">
            <v>18-12</v>
          </cell>
          <cell r="E562" t="str">
            <v>UNIDADES DE VENTILACION (VER APENDICE 2)</v>
          </cell>
        </row>
        <row r="563">
          <cell r="D563" t="str">
            <v>18-12-010</v>
          </cell>
          <cell r="E563" t="str">
            <v>VENTILADOR #1</v>
          </cell>
          <cell r="F563" t="str">
            <v>UN</v>
          </cell>
        </row>
        <row r="564">
          <cell r="D564" t="str">
            <v>18-43</v>
          </cell>
          <cell r="E564" t="str">
            <v>INSTALACION TOTAL</v>
          </cell>
        </row>
        <row r="565">
          <cell r="D565" t="str">
            <v>18-43-010</v>
          </cell>
          <cell r="E565" t="str">
            <v>SUMINISTRO, TRANSPORTE, INSTALACION, ARRANQUE, BALANCEO, PRUEBAS</v>
          </cell>
          <cell r="F565" t="str">
            <v>UN</v>
          </cell>
        </row>
        <row r="566">
          <cell r="D566" t="str">
            <v>18-44</v>
          </cell>
          <cell r="E566" t="str">
            <v>MANTENIMIENTO</v>
          </cell>
        </row>
        <row r="567">
          <cell r="D567" t="str">
            <v>18-44-010</v>
          </cell>
          <cell r="E567" t="str">
            <v>MANTENIMIENTO PREVENTIVO POR UN AÑO DE LOS SISTEMAS</v>
          </cell>
          <cell r="F567" t="str">
            <v>MES</v>
          </cell>
        </row>
        <row r="568">
          <cell r="D568" t="str">
            <v>18-45</v>
          </cell>
          <cell r="E568" t="str">
            <v>UNIDADES CASSETTE</v>
          </cell>
        </row>
        <row r="569">
          <cell r="D569" t="str">
            <v>18-45-010</v>
          </cell>
          <cell r="E569" t="str">
            <v>3 T.R. -  1.100CFM</v>
          </cell>
          <cell r="F569" t="str">
            <v>UN</v>
          </cell>
        </row>
        <row r="570">
          <cell r="D570" t="str">
            <v>18-46</v>
          </cell>
          <cell r="E570" t="str">
            <v>TUBERIAS DE REFRIGERACION</v>
          </cell>
        </row>
        <row r="571">
          <cell r="D571" t="str">
            <v>18-46-010</v>
          </cell>
          <cell r="E571" t="str">
            <v>TUBERIAS COBRE AISLADAS RUBATEX 7/8" X 3/8"</v>
          </cell>
          <cell r="F571" t="str">
            <v>M</v>
          </cell>
        </row>
        <row r="573">
          <cell r="E573" t="str">
            <v>SUBTOTAL COSTO DIRECTO</v>
          </cell>
        </row>
        <row r="574">
          <cell r="D574" t="str">
            <v>19</v>
          </cell>
          <cell r="E574" t="str">
            <v>PROVISIÓN PARA IMPREVISTOS DE OBRA</v>
          </cell>
        </row>
        <row r="575">
          <cell r="E575" t="str">
            <v>TOTAL COSTO DIRECTO</v>
          </cell>
        </row>
        <row r="576">
          <cell r="E576" t="str">
            <v>TOTAL AIU (incluido impuestos)</v>
          </cell>
          <cell r="F576" t="str">
            <v>%</v>
          </cell>
        </row>
        <row r="577">
          <cell r="E577" t="str">
            <v>GRAN TOTAL</v>
          </cell>
        </row>
      </sheetData>
      <sheetData sheetId="2"/>
      <sheetData sheetId="3"/>
      <sheetData sheetId="4"/>
      <sheetData sheetId="5">
        <row r="1">
          <cell r="D1" t="str">
            <v>CLAVE</v>
          </cell>
          <cell r="E1" t="str">
            <v>DESCRIPCION</v>
          </cell>
        </row>
        <row r="2">
          <cell r="D2" t="str">
            <v>au10000</v>
          </cell>
          <cell r="E2" t="str">
            <v>aux mo ayudante</v>
          </cell>
        </row>
        <row r="3">
          <cell r="D3" t="str">
            <v>au10100</v>
          </cell>
          <cell r="E3" t="str">
            <v>aux mo oficial obra negra</v>
          </cell>
        </row>
        <row r="4">
          <cell r="D4" t="str">
            <v>au10200</v>
          </cell>
          <cell r="E4" t="str">
            <v>aux mo oficial obra blanca</v>
          </cell>
        </row>
        <row r="5">
          <cell r="D5" t="str">
            <v>au10300</v>
          </cell>
          <cell r="E5" t="str">
            <v>aux andamios metalicos tijera 2 cuerpos</v>
          </cell>
        </row>
        <row r="6">
          <cell r="D6" t="str">
            <v>au10350</v>
          </cell>
          <cell r="E6" t="str">
            <v>aux andamios metalicos para puertas y ventaneria</v>
          </cell>
        </row>
        <row r="7">
          <cell r="D7" t="str">
            <v>au10360</v>
          </cell>
          <cell r="E7" t="str">
            <v>aux andamios de carga - tramo h=1.50m</v>
          </cell>
        </row>
        <row r="8">
          <cell r="D8" t="str">
            <v>au10370</v>
          </cell>
          <cell r="E8" t="str">
            <v>aux andamios de carga - tramo h=9.00m</v>
          </cell>
        </row>
        <row r="9">
          <cell r="D9" t="str">
            <v>au10500</v>
          </cell>
          <cell r="E9" t="str">
            <v>aux concreto 2000 psi - obra -3/4"</v>
          </cell>
        </row>
        <row r="10">
          <cell r="D10" t="str">
            <v>au10700</v>
          </cell>
          <cell r="E10" t="str">
            <v>aux concreto 3000 psi -obra- 3/4"</v>
          </cell>
        </row>
        <row r="11">
          <cell r="D11" t="str">
            <v>au10800</v>
          </cell>
          <cell r="E11" t="str">
            <v>aux concreto 3500 psi -obra- 3/4"</v>
          </cell>
        </row>
        <row r="12">
          <cell r="D12" t="str">
            <v>au11000</v>
          </cell>
          <cell r="E12" t="str">
            <v>aux curado concreto</v>
          </cell>
        </row>
        <row r="13">
          <cell r="D13" t="str">
            <v>au11100</v>
          </cell>
          <cell r="E13" t="str">
            <v>aux formaleta columna en sapan</v>
          </cell>
        </row>
        <row r="14">
          <cell r="D14" t="str">
            <v>au11110</v>
          </cell>
          <cell r="E14" t="str">
            <v>aux formaleta lateral para bordes de losa hasta h = 0.45m</v>
          </cell>
        </row>
        <row r="15">
          <cell r="D15" t="str">
            <v>au11115</v>
          </cell>
          <cell r="E15" t="str">
            <v>aux formaleta lateral para bordes de losa hasta h = 0.90m</v>
          </cell>
        </row>
        <row r="16">
          <cell r="D16" t="str">
            <v>au11200</v>
          </cell>
          <cell r="E16" t="str">
            <v>aux desmoldante -separol-</v>
          </cell>
        </row>
        <row r="17">
          <cell r="D17" t="str">
            <v>au11300</v>
          </cell>
          <cell r="E17" t="str">
            <v>aux formaleta metalica muro-m2 contac-</v>
          </cell>
        </row>
        <row r="18">
          <cell r="D18" t="str">
            <v>au11500</v>
          </cell>
          <cell r="E18" t="str">
            <v>aux formaleta losa tradicional hasta h=3 m</v>
          </cell>
        </row>
        <row r="19">
          <cell r="D19" t="str">
            <v>au11700</v>
          </cell>
          <cell r="E19" t="str">
            <v>aux mortero de pega 1:4</v>
          </cell>
        </row>
        <row r="20">
          <cell r="D20" t="str">
            <v>au11800</v>
          </cell>
          <cell r="E20" t="str">
            <v>aux mortero de revoque 1:4:1/4</v>
          </cell>
        </row>
        <row r="21">
          <cell r="D21" t="str">
            <v>au11900</v>
          </cell>
          <cell r="E21" t="str">
            <v>aux mortero de pega 1:4 impermeabilizado</v>
          </cell>
        </row>
        <row r="22">
          <cell r="D22" t="str">
            <v>au12400</v>
          </cell>
          <cell r="E22" t="str">
            <v>aux grouting concreto 3/8 - 120kg/cm2</v>
          </cell>
        </row>
        <row r="23">
          <cell r="D23" t="str">
            <v>au56710</v>
          </cell>
          <cell r="E23" t="str">
            <v>aux malla electrosoldada d84</v>
          </cell>
        </row>
        <row r="24">
          <cell r="D24" t="str">
            <v>au56720</v>
          </cell>
          <cell r="E24" t="str">
            <v>aux malla electrosoldada d106</v>
          </cell>
        </row>
        <row r="25">
          <cell r="D25" t="str">
            <v>au56730</v>
          </cell>
          <cell r="E25" t="str">
            <v>aux malla electrosoldada d131</v>
          </cell>
        </row>
        <row r="26">
          <cell r="D26" t="str">
            <v>au56740</v>
          </cell>
          <cell r="E26" t="str">
            <v>aux malla electrosoldada d221</v>
          </cell>
        </row>
        <row r="27">
          <cell r="D27" t="str">
            <v>au57305</v>
          </cell>
          <cell r="E27" t="str">
            <v>aux materiales para muro en fibrocemento 1c</v>
          </cell>
        </row>
        <row r="28">
          <cell r="D28" t="str">
            <v>au57310</v>
          </cell>
          <cell r="E28" t="str">
            <v>aux materiales para cielo en tablayeso</v>
          </cell>
        </row>
        <row r="29">
          <cell r="D29" t="str">
            <v>au57320</v>
          </cell>
          <cell r="E29" t="str">
            <v>aux materiales para cielo en fibrocemento</v>
          </cell>
        </row>
        <row r="30">
          <cell r="D30" t="str">
            <v>au60000</v>
          </cell>
          <cell r="E30" t="str">
            <v>aux abonos, fertilizantes, reguladores de humedad, micorrizas</v>
          </cell>
        </row>
        <row r="31">
          <cell r="D31" t="str">
            <v>au60100</v>
          </cell>
          <cell r="E31" t="str">
            <v>aux transportes especies vegetales, residuos e insumos</v>
          </cell>
        </row>
        <row r="32">
          <cell r="D32" t="str">
            <v>au60200</v>
          </cell>
          <cell r="E32" t="str">
            <v>aux excavacion, siembra y asesoria tecnica</v>
          </cell>
        </row>
        <row r="33">
          <cell r="D33" t="str">
            <v>au60700</v>
          </cell>
          <cell r="E33" t="str">
            <v>aux excavacion pilas 0-2 m incluye anillado</v>
          </cell>
        </row>
        <row r="34">
          <cell r="D34" t="str">
            <v>au60710</v>
          </cell>
          <cell r="E34" t="str">
            <v>aux excavacion pilas 2-4 m incluye anillado</v>
          </cell>
        </row>
        <row r="35">
          <cell r="D35" t="str">
            <v>au60720</v>
          </cell>
          <cell r="E35" t="str">
            <v>aux excavacion pilas 4-6 m incluye anillado</v>
          </cell>
        </row>
        <row r="36">
          <cell r="D36" t="str">
            <v>au60730</v>
          </cell>
          <cell r="E36" t="str">
            <v>aux excavacion pilas 6-8 m incluye anillado</v>
          </cell>
        </row>
        <row r="37">
          <cell r="D37" t="str">
            <v>eq10100</v>
          </cell>
          <cell r="E37" t="str">
            <v>alineadores</v>
          </cell>
        </row>
        <row r="38">
          <cell r="D38" t="str">
            <v>eq10400</v>
          </cell>
          <cell r="E38" t="str">
            <v>andamio 1.5x1.2 de tijera (2 marcos + 2 tijeras) 1 cuerpo</v>
          </cell>
        </row>
        <row r="39">
          <cell r="D39" t="str">
            <v>eq10600</v>
          </cell>
          <cell r="E39" t="str">
            <v>angulos esquinero (unir tapas)</v>
          </cell>
        </row>
        <row r="40">
          <cell r="D40" t="str">
            <v>eq11400</v>
          </cell>
          <cell r="E40" t="str">
            <v>bascula 500 kg</v>
          </cell>
        </row>
        <row r="41">
          <cell r="D41" t="str">
            <v>eq11505</v>
          </cell>
          <cell r="E41" t="str">
            <v>tornillo nivelador escualizable 600mm</v>
          </cell>
        </row>
        <row r="42">
          <cell r="D42" t="str">
            <v>eq11510</v>
          </cell>
          <cell r="E42" t="str">
            <v>vertical 1500mm con pin</v>
          </cell>
        </row>
        <row r="43">
          <cell r="D43" t="str">
            <v>eq11515</v>
          </cell>
          <cell r="E43" t="str">
            <v>horizontal 1400mm</v>
          </cell>
        </row>
        <row r="44">
          <cell r="D44" t="str">
            <v>eq11520</v>
          </cell>
          <cell r="E44" t="str">
            <v>diagonal 3000x2000mm</v>
          </cell>
        </row>
        <row r="45">
          <cell r="D45" t="str">
            <v>eq11525</v>
          </cell>
          <cell r="E45" t="str">
            <v>plataforma 1400mm</v>
          </cell>
        </row>
        <row r="46">
          <cell r="D46" t="str">
            <v>eq11530</v>
          </cell>
          <cell r="E46" t="str">
            <v>escalera</v>
          </cell>
        </row>
        <row r="47">
          <cell r="D47" t="str">
            <v>eq11535</v>
          </cell>
          <cell r="E47" t="str">
            <v>tornillo nivelador con ruedas</v>
          </cell>
        </row>
        <row r="48">
          <cell r="D48" t="str">
            <v>eq11540</v>
          </cell>
          <cell r="E48" t="str">
            <v>rodapies 1400mm</v>
          </cell>
        </row>
        <row r="49">
          <cell r="D49" t="str">
            <v>eq11550</v>
          </cell>
          <cell r="E49" t="str">
            <v>base</v>
          </cell>
        </row>
        <row r="50">
          <cell r="D50" t="str">
            <v>eq11555</v>
          </cell>
          <cell r="E50" t="str">
            <v>conector mellizo</v>
          </cell>
        </row>
        <row r="51">
          <cell r="D51" t="str">
            <v>eq11560</v>
          </cell>
          <cell r="E51" t="str">
            <v>horquilla</v>
          </cell>
        </row>
        <row r="52">
          <cell r="D52" t="str">
            <v>eq11565</v>
          </cell>
          <cell r="E52" t="str">
            <v>pasador seguridad</v>
          </cell>
        </row>
        <row r="53">
          <cell r="D53" t="str">
            <v>eq11570</v>
          </cell>
          <cell r="E53" t="str">
            <v>pin acope graduable</v>
          </cell>
        </row>
        <row r="54">
          <cell r="D54" t="str">
            <v>eq11600</v>
          </cell>
          <cell r="E54" t="str">
            <v>cercha metalica de 3.00 m</v>
          </cell>
        </row>
        <row r="55">
          <cell r="D55" t="str">
            <v>eq12100</v>
          </cell>
          <cell r="E55" t="str">
            <v>caseton en icopor</v>
          </cell>
        </row>
        <row r="56">
          <cell r="D56" t="str">
            <v>eq12900</v>
          </cell>
          <cell r="E56" t="str">
            <v>vibrocompactador tipo canguro</v>
          </cell>
        </row>
        <row r="57">
          <cell r="D57" t="str">
            <v>eq12950</v>
          </cell>
          <cell r="E57" t="str">
            <v>vibrador de placa</v>
          </cell>
        </row>
        <row r="58">
          <cell r="D58" t="str">
            <v>eq13100</v>
          </cell>
          <cell r="E58" t="str">
            <v>coches de llantas</v>
          </cell>
        </row>
        <row r="59">
          <cell r="D59" t="str">
            <v>eq13300</v>
          </cell>
          <cell r="E59" t="str">
            <v>concretadora obra 2 sacos electrica</v>
          </cell>
        </row>
        <row r="60">
          <cell r="D60" t="str">
            <v>eq13400</v>
          </cell>
          <cell r="E60" t="str">
            <v>corbata 0.60 m</v>
          </cell>
        </row>
        <row r="61">
          <cell r="D61" t="str">
            <v>eq13500</v>
          </cell>
          <cell r="E61" t="str">
            <v>cuña perno en t</v>
          </cell>
        </row>
        <row r="62">
          <cell r="D62" t="str">
            <v>eq14700</v>
          </cell>
          <cell r="E62" t="str">
            <v>formaleta entrepiso</v>
          </cell>
        </row>
        <row r="63">
          <cell r="D63" t="str">
            <v>eq14900</v>
          </cell>
          <cell r="E63" t="str">
            <v>formaleta lateral</v>
          </cell>
        </row>
        <row r="64">
          <cell r="D64" t="str">
            <v>eq14950</v>
          </cell>
          <cell r="E64" t="str">
            <v>tabla en madera comun de 1.5x18x290cm</v>
          </cell>
        </row>
        <row r="65">
          <cell r="D65" t="str">
            <v>eq14960</v>
          </cell>
          <cell r="E65" t="str">
            <v>larguero en madera comun de 3.5x7.5x290cm</v>
          </cell>
        </row>
        <row r="66">
          <cell r="D66" t="str">
            <v>eq15220</v>
          </cell>
          <cell r="E66" t="str">
            <v>tapa metalica formaleta columna 0.25 y 0.30x2.4m</v>
          </cell>
        </row>
        <row r="67">
          <cell r="D67" t="str">
            <v>eq15221</v>
          </cell>
          <cell r="E67" t="str">
            <v>tapa metalica formaleta columna 0.4x2.4m</v>
          </cell>
        </row>
        <row r="68">
          <cell r="D68" t="str">
            <v>eq15222</v>
          </cell>
          <cell r="E68" t="str">
            <v>tapa metalica formaleta columna 0.5x2.4m</v>
          </cell>
        </row>
        <row r="69">
          <cell r="D69" t="str">
            <v>eq15223</v>
          </cell>
          <cell r="E69" t="str">
            <v>tapa metalica formaleta columna 0.6x2.4m</v>
          </cell>
        </row>
        <row r="70">
          <cell r="D70" t="str">
            <v>eq15224</v>
          </cell>
          <cell r="E70" t="str">
            <v>tapa metalica formaleta columna ajuste 1.0m</v>
          </cell>
        </row>
        <row r="71">
          <cell r="D71" t="str">
            <v>eq15225</v>
          </cell>
          <cell r="E71" t="str">
            <v>tapa metalica formaleta columna 1.0x2.4m</v>
          </cell>
        </row>
        <row r="72">
          <cell r="D72" t="str">
            <v>eq15226</v>
          </cell>
          <cell r="E72" t="str">
            <v>tapa metalica formaleta columna Ø0.3x2.4m</v>
          </cell>
        </row>
        <row r="73">
          <cell r="D73" t="str">
            <v>eq15227</v>
          </cell>
          <cell r="E73" t="str">
            <v>tapa metalica formaleta columna ajuste Ø0.3x0.5m</v>
          </cell>
        </row>
        <row r="74">
          <cell r="D74" t="str">
            <v>eq15230</v>
          </cell>
          <cell r="E74" t="str">
            <v>cuña para formaleta</v>
          </cell>
        </row>
        <row r="75">
          <cell r="D75" t="str">
            <v>eq15235</v>
          </cell>
          <cell r="E75" t="str">
            <v>tensores y chapetas</v>
          </cell>
        </row>
        <row r="76">
          <cell r="D76" t="str">
            <v>eq15240</v>
          </cell>
          <cell r="E76" t="str">
            <v>bisel</v>
          </cell>
        </row>
        <row r="77">
          <cell r="D77" t="str">
            <v>eq16000</v>
          </cell>
          <cell r="E77" t="str">
            <v>telera en madera 1.35x0.90m</v>
          </cell>
        </row>
        <row r="78">
          <cell r="D78" t="str">
            <v>eq16100</v>
          </cell>
          <cell r="E78" t="str">
            <v>media telera en madera 1.35x0.45m</v>
          </cell>
        </row>
        <row r="79">
          <cell r="D79" t="str">
            <v>eq20300</v>
          </cell>
          <cell r="E79" t="str">
            <v>taco metalico de 2.80</v>
          </cell>
        </row>
        <row r="80">
          <cell r="D80" t="str">
            <v>eq20310</v>
          </cell>
          <cell r="E80" t="str">
            <v>taco metalico extensible a 3.30 m</v>
          </cell>
        </row>
        <row r="81">
          <cell r="D81" t="str">
            <v>eq20315</v>
          </cell>
          <cell r="E81" t="str">
            <v>taco metalico extra largo hasta 5.5m</v>
          </cell>
        </row>
        <row r="82">
          <cell r="D82" t="str">
            <v>eq20400</v>
          </cell>
          <cell r="E82" t="str">
            <v>tabla comun - dias</v>
          </cell>
        </row>
        <row r="83">
          <cell r="D83" t="str">
            <v>eq20500</v>
          </cell>
          <cell r="E83" t="str">
            <v>tabla comun - ml</v>
          </cell>
        </row>
        <row r="84">
          <cell r="D84" t="str">
            <v>eq20800</v>
          </cell>
          <cell r="E84" t="str">
            <v>tapa esquinera 0.30x0,30x2,40m</v>
          </cell>
        </row>
        <row r="85">
          <cell r="D85" t="str">
            <v>eq20900</v>
          </cell>
          <cell r="E85" t="str">
            <v>tapa metalica muro 0.60x2.40m</v>
          </cell>
        </row>
        <row r="86">
          <cell r="D86" t="str">
            <v>eq20910</v>
          </cell>
          <cell r="E86" t="str">
            <v>tapa metalica muro 0.70 a 0.80x2.40m</v>
          </cell>
        </row>
        <row r="87">
          <cell r="D87" t="str">
            <v>eq20915</v>
          </cell>
          <cell r="E87" t="str">
            <v>tapa metalica muro 0.25 a 0.30x2.40m</v>
          </cell>
        </row>
        <row r="88">
          <cell r="D88" t="str">
            <v>eq20930</v>
          </cell>
          <cell r="E88" t="str">
            <v>tapa metalica muro 0.35 a 0.40x2.40m</v>
          </cell>
        </row>
        <row r="89">
          <cell r="D89" t="str">
            <v>eq20940</v>
          </cell>
          <cell r="E89" t="str">
            <v>tapa metalica muro 0.45 a 0.50x2.40m</v>
          </cell>
        </row>
        <row r="90">
          <cell r="D90" t="str">
            <v>eq20920</v>
          </cell>
          <cell r="E90" t="str">
            <v>tapa metalica muro ajustex2,40m</v>
          </cell>
        </row>
        <row r="91">
          <cell r="D91" t="str">
            <v>eq21500</v>
          </cell>
          <cell r="E91" t="str">
            <v>tornillos (unir tapas entre si)</v>
          </cell>
        </row>
        <row r="92">
          <cell r="D92" t="str">
            <v>eq22100</v>
          </cell>
          <cell r="E92" t="str">
            <v>vibrador electrico</v>
          </cell>
        </row>
        <row r="93">
          <cell r="D93" t="str">
            <v>eq96200</v>
          </cell>
          <cell r="E93" t="str">
            <v>pulidora electrica manual</v>
          </cell>
        </row>
        <row r="94">
          <cell r="D94" t="str">
            <v>eq96260</v>
          </cell>
          <cell r="E94" t="str">
            <v>taladro rotopercutor 1-1/4"</v>
          </cell>
        </row>
        <row r="95">
          <cell r="D95" t="str">
            <v>eq96300</v>
          </cell>
          <cell r="E95" t="str">
            <v>cortadora de adobe/bloque</v>
          </cell>
        </row>
        <row r="96">
          <cell r="D96" t="str">
            <v>eq96310</v>
          </cell>
          <cell r="E96" t="str">
            <v>cortadora de baldosin</v>
          </cell>
        </row>
        <row r="97">
          <cell r="D97" t="str">
            <v>eq96400</v>
          </cell>
          <cell r="E97" t="str">
            <v>disco diamante para cortadora adobe/bloque</v>
          </cell>
        </row>
        <row r="98">
          <cell r="D98" t="str">
            <v>eq96500</v>
          </cell>
          <cell r="E98" t="str">
            <v>allanadora de 36"</v>
          </cell>
        </row>
        <row r="99">
          <cell r="D99" t="str">
            <v>eq120200</v>
          </cell>
          <cell r="E99" t="str">
            <v>cortadora de piso</v>
          </cell>
        </row>
        <row r="100">
          <cell r="D100" t="str">
            <v>eq121410</v>
          </cell>
          <cell r="E100" t="str">
            <v>bulldozer</v>
          </cell>
        </row>
        <row r="101">
          <cell r="D101" t="str">
            <v>eq121420</v>
          </cell>
          <cell r="E101" t="str">
            <v>cilindro vibrocompactador</v>
          </cell>
        </row>
        <row r="102">
          <cell r="D102" t="str">
            <v>eq121430</v>
          </cell>
          <cell r="E102" t="str">
            <v>carro tanque para agua</v>
          </cell>
        </row>
        <row r="103">
          <cell r="D103" t="str">
            <v>eq160300</v>
          </cell>
          <cell r="E103" t="str">
            <v>compresor ingersoll rand p185wjd</v>
          </cell>
        </row>
        <row r="104">
          <cell r="D104" t="str">
            <v>gr10900</v>
          </cell>
          <cell r="E104" t="str">
            <v>arena concreto</v>
          </cell>
        </row>
        <row r="105">
          <cell r="D105" t="str">
            <v>gr11000</v>
          </cell>
          <cell r="E105" t="str">
            <v>arena de pega</v>
          </cell>
        </row>
        <row r="106">
          <cell r="D106" t="str">
            <v>gr11100</v>
          </cell>
          <cell r="E106" t="str">
            <v>arena pañete</v>
          </cell>
        </row>
        <row r="107">
          <cell r="D107" t="str">
            <v>gr12700</v>
          </cell>
          <cell r="E107" t="str">
            <v>arenilla</v>
          </cell>
        </row>
        <row r="108">
          <cell r="D108" t="str">
            <v>gr14000</v>
          </cell>
          <cell r="E108" t="str">
            <v>sub base granular</v>
          </cell>
        </row>
        <row r="109">
          <cell r="D109" t="str">
            <v>gr14200</v>
          </cell>
          <cell r="E109" t="str">
            <v>piedra de rio 5"</v>
          </cell>
        </row>
        <row r="110">
          <cell r="D110" t="str">
            <v>gr21580</v>
          </cell>
          <cell r="E110" t="str">
            <v>triturado 1"</v>
          </cell>
        </row>
        <row r="111">
          <cell r="D111" t="str">
            <v>gr21600</v>
          </cell>
          <cell r="E111" t="str">
            <v>triturado 3/4</v>
          </cell>
        </row>
        <row r="112">
          <cell r="D112" t="str">
            <v>gr21700</v>
          </cell>
          <cell r="E112" t="str">
            <v>triturado 3/8</v>
          </cell>
        </row>
        <row r="113">
          <cell r="D113" t="str">
            <v>hm15100</v>
          </cell>
          <cell r="E113" t="str">
            <v>herramienta y equipo menor</v>
          </cell>
        </row>
        <row r="114">
          <cell r="D114" t="str">
            <v>mo15250</v>
          </cell>
          <cell r="E114" t="str">
            <v>mo vaciado vigas aereas</v>
          </cell>
        </row>
        <row r="115">
          <cell r="D115" t="str">
            <v>mo15300</v>
          </cell>
          <cell r="E115" t="str">
            <v>mo vaciado vigas de fundacion</v>
          </cell>
        </row>
        <row r="116">
          <cell r="D116" t="str">
            <v>mo15350</v>
          </cell>
          <cell r="E116" t="str">
            <v>mo vaciado dados y zapatas en concreto</v>
          </cell>
        </row>
        <row r="117">
          <cell r="D117" t="str">
            <v>mo15400</v>
          </cell>
          <cell r="E117" t="str">
            <v>mo vaciado de placa de contrapiso</v>
          </cell>
        </row>
        <row r="118">
          <cell r="D118" t="str">
            <v>mo16000</v>
          </cell>
          <cell r="E118" t="str">
            <v>mo excavacion manual</v>
          </cell>
        </row>
        <row r="119">
          <cell r="D119" t="str">
            <v>mo16100</v>
          </cell>
          <cell r="E119" t="str">
            <v>mo llenos manuales compactados</v>
          </cell>
        </row>
        <row r="120">
          <cell r="D120" t="str">
            <v>mo16200</v>
          </cell>
          <cell r="E120" t="str">
            <v>mo transporte interno de tuberia</v>
          </cell>
        </row>
        <row r="121">
          <cell r="D121" t="str">
            <v>mo16300</v>
          </cell>
          <cell r="E121" t="str">
            <v>mo instalacion de tuberia</v>
          </cell>
        </row>
        <row r="122">
          <cell r="D122" t="str">
            <v>mo16310</v>
          </cell>
          <cell r="E122" t="str">
            <v>mo instalacion de losetas y adoquines</v>
          </cell>
        </row>
        <row r="123">
          <cell r="D123" t="str">
            <v>mo16320</v>
          </cell>
          <cell r="E123" t="str">
            <v>mo instalacion de bordillo</v>
          </cell>
        </row>
        <row r="124">
          <cell r="D124" t="str">
            <v>mo16330</v>
          </cell>
          <cell r="E124" t="str">
            <v>mo instalacion de cuneta</v>
          </cell>
        </row>
        <row r="125">
          <cell r="D125" t="str">
            <v>mo16600</v>
          </cell>
          <cell r="E125" t="str">
            <v>mo curador concreto</v>
          </cell>
        </row>
        <row r="126">
          <cell r="D126" t="str">
            <v>mo16700</v>
          </cell>
          <cell r="E126" t="str">
            <v>mo transporte descargue de cemento</v>
          </cell>
        </row>
        <row r="127">
          <cell r="D127" t="str">
            <v>mo16800</v>
          </cell>
          <cell r="E127" t="str">
            <v>mo desmoldante</v>
          </cell>
        </row>
        <row r="128">
          <cell r="D128" t="str">
            <v>mo16900</v>
          </cell>
          <cell r="E128" t="str">
            <v>mo ladrillo tolete</v>
          </cell>
        </row>
        <row r="129">
          <cell r="D129" t="str">
            <v>mo17000</v>
          </cell>
          <cell r="E129" t="str">
            <v>mo operario concretadora</v>
          </cell>
        </row>
        <row r="130">
          <cell r="D130" t="str">
            <v>mo17100</v>
          </cell>
          <cell r="E130" t="str">
            <v>mo preparacion concreto</v>
          </cell>
        </row>
        <row r="131">
          <cell r="D131" t="str">
            <v>mo17200</v>
          </cell>
          <cell r="E131" t="str">
            <v>mo transporte interno de material proveniente de las excavaciones</v>
          </cell>
        </row>
        <row r="132">
          <cell r="D132" t="str">
            <v>mo17300</v>
          </cell>
          <cell r="E132" t="str">
            <v>mo transporte interno de material general</v>
          </cell>
        </row>
        <row r="133">
          <cell r="D133" t="str">
            <v>mo17400</v>
          </cell>
          <cell r="E133" t="str">
            <v>mo acarreo interno de material de playa y agregados</v>
          </cell>
        </row>
        <row r="134">
          <cell r="D134" t="str">
            <v>mo17500</v>
          </cell>
          <cell r="E134" t="str">
            <v>mo transporte interno cemento</v>
          </cell>
        </row>
        <row r="135">
          <cell r="D135" t="str">
            <v>mo17600</v>
          </cell>
          <cell r="E135" t="str">
            <v>mo transporte interno concreto</v>
          </cell>
        </row>
        <row r="136">
          <cell r="D136" t="str">
            <v>mo17700</v>
          </cell>
          <cell r="E136" t="str">
            <v>mo transporte interno mortero</v>
          </cell>
        </row>
        <row r="137">
          <cell r="D137" t="str">
            <v>mo17800</v>
          </cell>
          <cell r="E137" t="str">
            <v>mo transporte ladrillo</v>
          </cell>
        </row>
        <row r="138">
          <cell r="D138" t="str">
            <v>mo18115</v>
          </cell>
          <cell r="E138" t="str">
            <v>mo pega bloque</v>
          </cell>
        </row>
        <row r="139">
          <cell r="D139" t="str">
            <v>mo18200</v>
          </cell>
          <cell r="E139" t="str">
            <v>mo transporte interno de geotextil</v>
          </cell>
        </row>
        <row r="140">
          <cell r="D140" t="str">
            <v>mo18400</v>
          </cell>
          <cell r="E140" t="str">
            <v>mo colocacion acero refuerzo</v>
          </cell>
        </row>
        <row r="141">
          <cell r="D141" t="str">
            <v>mo18410</v>
          </cell>
          <cell r="E141" t="str">
            <v>mo corte y figuracion</v>
          </cell>
        </row>
        <row r="142">
          <cell r="D142" t="str">
            <v>mo18500</v>
          </cell>
          <cell r="E142" t="str">
            <v>mo armado y vaciado muro de contencion en concreto</v>
          </cell>
        </row>
        <row r="143">
          <cell r="D143" t="str">
            <v>mo18550</v>
          </cell>
          <cell r="E143" t="str">
            <v>mo armado y vaciado columna</v>
          </cell>
        </row>
        <row r="144">
          <cell r="D144" t="str">
            <v>mo18560</v>
          </cell>
          <cell r="E144" t="str">
            <v>mo armado y vaciado muro pantalla en concreto</v>
          </cell>
        </row>
        <row r="145">
          <cell r="D145" t="str">
            <v>mo19200</v>
          </cell>
          <cell r="E145" t="str">
            <v>mo prestaciones sociales 2 smmlv</v>
          </cell>
        </row>
        <row r="146">
          <cell r="D146" t="str">
            <v>mo19700</v>
          </cell>
          <cell r="E146" t="str">
            <v>mo salario minimo</v>
          </cell>
        </row>
        <row r="147">
          <cell r="D147" t="str">
            <v>mo27100</v>
          </cell>
          <cell r="E147" t="str">
            <v>mo excavacion pilas 0-2 mt - incluye anillado</v>
          </cell>
        </row>
        <row r="148">
          <cell r="D148" t="str">
            <v>mo27200</v>
          </cell>
          <cell r="E148" t="str">
            <v>mo excavacion pilas 2-4 mt - incluye anillado</v>
          </cell>
        </row>
        <row r="149">
          <cell r="D149" t="str">
            <v>mo27300</v>
          </cell>
          <cell r="E149" t="str">
            <v>mo excavacion pilas 4-6 mt - incluye anillado</v>
          </cell>
        </row>
        <row r="150">
          <cell r="D150" t="str">
            <v>mo27400</v>
          </cell>
          <cell r="E150" t="str">
            <v>mo excavacion pilas 6-8 mt - incluye anillado</v>
          </cell>
        </row>
        <row r="151">
          <cell r="D151" t="str">
            <v>mo44700</v>
          </cell>
          <cell r="E151" t="str">
            <v>mo colocacion malla electrosoldada</v>
          </cell>
        </row>
        <row r="152">
          <cell r="D152" t="str">
            <v>mo46100</v>
          </cell>
          <cell r="E152" t="str">
            <v>mo enchape baldosin estampillado</v>
          </cell>
        </row>
        <row r="153">
          <cell r="D153" t="str">
            <v>mo46200</v>
          </cell>
          <cell r="E153" t="str">
            <v>mo pulida concreto mesones y lavamanos</v>
          </cell>
        </row>
        <row r="154">
          <cell r="D154" t="str">
            <v>mo46800</v>
          </cell>
          <cell r="E154" t="str">
            <v>mo colocacion rejillas en aluminio para piso</v>
          </cell>
        </row>
        <row r="155">
          <cell r="D155" t="str">
            <v>mo48400</v>
          </cell>
          <cell r="E155" t="str">
            <v>mo mortero pendientado terraza</v>
          </cell>
        </row>
        <row r="156">
          <cell r="D156" t="str">
            <v>mo48800</v>
          </cell>
          <cell r="E156" t="str">
            <v>mo pintura acrilica muros 3 manos</v>
          </cell>
        </row>
        <row r="157">
          <cell r="D157" t="str">
            <v>mo48830</v>
          </cell>
          <cell r="E157" t="str">
            <v>mo pintura epoxica muros 3 manos</v>
          </cell>
        </row>
        <row r="158">
          <cell r="D158" t="str">
            <v>mo48840</v>
          </cell>
          <cell r="E158" t="str">
            <v>mo aplicacion siliconite</v>
          </cell>
        </row>
        <row r="159">
          <cell r="D159" t="str">
            <v>mo51210</v>
          </cell>
          <cell r="E159" t="str">
            <v>mo estucor</v>
          </cell>
        </row>
        <row r="160">
          <cell r="D160" t="str">
            <v>mo56600</v>
          </cell>
          <cell r="E160" t="str">
            <v>mo armado y vaciado concreto pilas</v>
          </cell>
        </row>
        <row r="161">
          <cell r="D161" t="str">
            <v>mo57420</v>
          </cell>
          <cell r="E161" t="str">
            <v>mo armado y vaciado losa aligerada con caseton de icopor</v>
          </cell>
        </row>
        <row r="162">
          <cell r="D162" t="str">
            <v>mo57430</v>
          </cell>
          <cell r="E162" t="str">
            <v>mo armado y vaciado losa maciza</v>
          </cell>
        </row>
        <row r="163">
          <cell r="D163" t="str">
            <v>mo57440</v>
          </cell>
          <cell r="E163" t="str">
            <v>mo armado y vaciado lavamanos vaciados en concreto</v>
          </cell>
        </row>
        <row r="164">
          <cell r="D164" t="str">
            <v>mo60600</v>
          </cell>
          <cell r="E164" t="str">
            <v>mo revoque/pañete muros</v>
          </cell>
        </row>
        <row r="165">
          <cell r="D165" t="str">
            <v>mo60700</v>
          </cell>
          <cell r="E165" t="str">
            <v>mo revoque lineales</v>
          </cell>
        </row>
        <row r="166">
          <cell r="D166" t="str">
            <v>mo62000</v>
          </cell>
          <cell r="E166" t="str">
            <v>mo dovelas mamposteria bloque 12 y 15x20x40</v>
          </cell>
        </row>
        <row r="167">
          <cell r="D167" t="str">
            <v>mo63100</v>
          </cell>
          <cell r="E167" t="str">
            <v>mo transporte interno hierro horizontal o vertical</v>
          </cell>
        </row>
        <row r="168">
          <cell r="D168" t="str">
            <v>mo65800</v>
          </cell>
          <cell r="E168" t="str">
            <v>mo instalacion cerramiento provisional en tela verde</v>
          </cell>
        </row>
        <row r="169">
          <cell r="D169" t="str">
            <v>mo78660</v>
          </cell>
          <cell r="E169" t="str">
            <v>mo vaciado dintel en concreto</v>
          </cell>
        </row>
        <row r="170">
          <cell r="D170" t="str">
            <v>mo78670</v>
          </cell>
          <cell r="E170" t="str">
            <v>mo vaciado talon de concreto</v>
          </cell>
        </row>
        <row r="171">
          <cell r="D171" t="str">
            <v>mo78680</v>
          </cell>
          <cell r="E171" t="str">
            <v>mo vaciado zocalo media caña en concreto</v>
          </cell>
        </row>
        <row r="172">
          <cell r="D172" t="str">
            <v>mo80910</v>
          </cell>
          <cell r="E172" t="str">
            <v>mo armado y vaciado de escalas en concreto</v>
          </cell>
        </row>
        <row r="173">
          <cell r="D173" t="str">
            <v>mo104690</v>
          </cell>
          <cell r="E173" t="str">
            <v>mo instalacion piso en caucho reciclado</v>
          </cell>
        </row>
        <row r="174">
          <cell r="D174" t="str">
            <v>mo120640</v>
          </cell>
          <cell r="E174" t="str">
            <v>mo vaciado mortero de piso</v>
          </cell>
        </row>
        <row r="175">
          <cell r="D175" t="str">
            <v>mo120660</v>
          </cell>
          <cell r="E175" t="str">
            <v>mo vaciado piso en concreto e=10cm</v>
          </cell>
        </row>
        <row r="176">
          <cell r="D176" t="str">
            <v>mo180000</v>
          </cell>
          <cell r="E176" t="str">
            <v>mo armado y vaciado carcamo</v>
          </cell>
        </row>
        <row r="177">
          <cell r="D177" t="str">
            <v>mo190000</v>
          </cell>
          <cell r="E177" t="str">
            <v>mo vaciado banca en concreto</v>
          </cell>
        </row>
        <row r="178">
          <cell r="D178" t="str">
            <v>mo500000</v>
          </cell>
          <cell r="E178" t="str">
            <v>mo instalacion ventaneria</v>
          </cell>
        </row>
        <row r="179">
          <cell r="D179" t="str">
            <v>mo500100</v>
          </cell>
          <cell r="E179" t="str">
            <v>mo transporte horizontal y vertical puertas y ventaneria</v>
          </cell>
        </row>
        <row r="180">
          <cell r="D180" t="str">
            <v>mo535400</v>
          </cell>
          <cell r="E180" t="str">
            <v>mo instalacion divisiones baños</v>
          </cell>
        </row>
        <row r="181">
          <cell r="D181" t="str">
            <v>mo564200</v>
          </cell>
          <cell r="E181" t="str">
            <v>ingeniero agronomo</v>
          </cell>
        </row>
        <row r="182">
          <cell r="D182" t="str">
            <v>mo564300</v>
          </cell>
          <cell r="E182" t="str">
            <v>limpieza del terreno</v>
          </cell>
        </row>
        <row r="183">
          <cell r="D183" t="str">
            <v>mo564400</v>
          </cell>
          <cell r="E183" t="str">
            <v>trazado para ubicación de plantulas</v>
          </cell>
        </row>
        <row r="184">
          <cell r="D184" t="str">
            <v>mo564500</v>
          </cell>
          <cell r="E184" t="str">
            <v>hoyado y repique</v>
          </cell>
        </row>
        <row r="185">
          <cell r="D185" t="str">
            <v>mo564600</v>
          </cell>
          <cell r="E185" t="str">
            <v>siembra</v>
          </cell>
        </row>
        <row r="186">
          <cell r="D186" t="str">
            <v>mo564700</v>
          </cell>
          <cell r="E186" t="str">
            <v>tutorado</v>
          </cell>
        </row>
        <row r="187">
          <cell r="D187" t="str">
            <v>mo564800</v>
          </cell>
          <cell r="E187" t="str">
            <v>riego por dos meses</v>
          </cell>
        </row>
        <row r="188">
          <cell r="D188" t="str">
            <v>mo564900</v>
          </cell>
          <cell r="E188" t="str">
            <v>poda de formacion</v>
          </cell>
        </row>
        <row r="189">
          <cell r="D189" t="str">
            <v>mt10110</v>
          </cell>
          <cell r="E189" t="str">
            <v>larguero sapan 8x4x290cm</v>
          </cell>
        </row>
        <row r="190">
          <cell r="D190" t="str">
            <v>mt10120</v>
          </cell>
          <cell r="E190" t="str">
            <v>chaflan triangular en madera 2cm</v>
          </cell>
        </row>
        <row r="191">
          <cell r="D191" t="str">
            <v>mt10800</v>
          </cell>
          <cell r="E191" t="str">
            <v>antisol bco. curador 20 k o equivalente</v>
          </cell>
        </row>
        <row r="192">
          <cell r="D192" t="str">
            <v>mt11330</v>
          </cell>
          <cell r="E192" t="str">
            <v>enchape piso pared blanco egeo 20x30 corona</v>
          </cell>
        </row>
        <row r="193">
          <cell r="D193" t="str">
            <v>mt11340</v>
          </cell>
          <cell r="E193" t="str">
            <v>enchape zen verde 13.5x43 corona</v>
          </cell>
        </row>
        <row r="194">
          <cell r="D194" t="str">
            <v>mt11800</v>
          </cell>
          <cell r="E194" t="str">
            <v>cal promical</v>
          </cell>
        </row>
        <row r="195">
          <cell r="D195" t="str">
            <v>mt12500</v>
          </cell>
          <cell r="E195" t="str">
            <v>cemento blanco</v>
          </cell>
        </row>
        <row r="196">
          <cell r="D196" t="str">
            <v>mt12510</v>
          </cell>
          <cell r="E196" t="str">
            <v>adhesivo epoxico</v>
          </cell>
        </row>
        <row r="197">
          <cell r="D197" t="str">
            <v>mt12520</v>
          </cell>
          <cell r="E197" t="str">
            <v>masilla acrilica para interiores</v>
          </cell>
        </row>
        <row r="198">
          <cell r="D198" t="str">
            <v>mt12525</v>
          </cell>
          <cell r="E198" t="str">
            <v>sismoflex de corona x 30 kg</v>
          </cell>
        </row>
        <row r="199">
          <cell r="D199" t="str">
            <v>mt12530</v>
          </cell>
          <cell r="E199" t="str">
            <v>estuco plastico estucor x 30 kg</v>
          </cell>
        </row>
        <row r="200">
          <cell r="D200" t="str">
            <v>mt12540</v>
          </cell>
          <cell r="E200" t="str">
            <v>mastico</v>
          </cell>
        </row>
        <row r="201">
          <cell r="D201" t="str">
            <v>mt12600</v>
          </cell>
          <cell r="E201" t="str">
            <v>cemento gris 50 kg portland tipo i</v>
          </cell>
        </row>
        <row r="202">
          <cell r="D202" t="str">
            <v>mt13000</v>
          </cell>
          <cell r="E202" t="str">
            <v>clavo corriente 1.1/2'a 3</v>
          </cell>
        </row>
        <row r="203">
          <cell r="D203" t="str">
            <v>mt13110</v>
          </cell>
          <cell r="E203" t="str">
            <v>tornillo con chazo</v>
          </cell>
        </row>
        <row r="204">
          <cell r="D204" t="str">
            <v>mt13120</v>
          </cell>
          <cell r="E204" t="str">
            <v>tornillo extraplano</v>
          </cell>
        </row>
        <row r="205">
          <cell r="D205" t="str">
            <v>mt13130</v>
          </cell>
          <cell r="E205" t="str">
            <v>tornillo estandar no. 6x1"</v>
          </cell>
        </row>
        <row r="206">
          <cell r="D206" t="str">
            <v>mt13900</v>
          </cell>
          <cell r="E206" t="str">
            <v>elementos de consumo y proteccion</v>
          </cell>
        </row>
        <row r="207">
          <cell r="D207" t="str">
            <v>mt14200</v>
          </cell>
          <cell r="E207" t="str">
            <v>tuberia perforada para filtros de 4"</v>
          </cell>
        </row>
        <row r="208">
          <cell r="D208" t="str">
            <v>mt14250</v>
          </cell>
          <cell r="E208" t="str">
            <v>tuberia pvc sanitaria 6"</v>
          </cell>
        </row>
        <row r="209">
          <cell r="D209" t="str">
            <v>mt14300</v>
          </cell>
          <cell r="E209" t="str">
            <v>estopa blanca</v>
          </cell>
        </row>
        <row r="210">
          <cell r="D210" t="str">
            <v>mt15502</v>
          </cell>
          <cell r="E210" t="str">
            <v>ladrillo tolete 12x20x40 perforacion horizontal</v>
          </cell>
        </row>
        <row r="211">
          <cell r="D211" t="str">
            <v>mt15503</v>
          </cell>
          <cell r="E211" t="str">
            <v>ladrillo tolete 12x20x40 perforacion vertical</v>
          </cell>
        </row>
        <row r="212">
          <cell r="D212" t="str">
            <v>mt15514</v>
          </cell>
          <cell r="E212" t="str">
            <v>bloque 20x20x40 r13 2p intermedio indural o equivalente</v>
          </cell>
        </row>
        <row r="213">
          <cell r="D213" t="str">
            <v>mt15515</v>
          </cell>
          <cell r="E213" t="str">
            <v>bloque 12x19x39</v>
          </cell>
        </row>
        <row r="214">
          <cell r="D214" t="str">
            <v>mt15520</v>
          </cell>
          <cell r="E214" t="str">
            <v>adoquin peatonal 20x10x6</v>
          </cell>
        </row>
        <row r="215">
          <cell r="D215" t="str">
            <v>mt15525</v>
          </cell>
          <cell r="E215" t="str">
            <v>adoquin vehicular 20x10x8</v>
          </cell>
        </row>
        <row r="216">
          <cell r="D216" t="str">
            <v>mt15527</v>
          </cell>
          <cell r="E216" t="str">
            <v>adoquin demarcador visual 20x10x6</v>
          </cell>
        </row>
        <row r="217">
          <cell r="D217" t="str">
            <v>mt15530</v>
          </cell>
          <cell r="E217" t="str">
            <v>loseta peatonal tactil 40x40x6</v>
          </cell>
        </row>
        <row r="218">
          <cell r="D218" t="str">
            <v>mt15550</v>
          </cell>
          <cell r="E218" t="str">
            <v>loseta prefabricada 1.50x0.20x0.06m gris oscuro</v>
          </cell>
        </row>
        <row r="219">
          <cell r="D219" t="str">
            <v>mt15560</v>
          </cell>
          <cell r="E219" t="str">
            <v>loseta prefabricada 1.50x0.40x0.06m gris claro</v>
          </cell>
        </row>
        <row r="220">
          <cell r="D220" t="str">
            <v>mt15570</v>
          </cell>
          <cell r="E220" t="str">
            <v>loseta prefabricada 1.50x0.60x0.06m gris claro</v>
          </cell>
        </row>
        <row r="221">
          <cell r="D221" t="str">
            <v>mt15575</v>
          </cell>
          <cell r="E221" t="str">
            <v>loseta prefabricada 0.84x0.58x0.06m gris claro</v>
          </cell>
        </row>
        <row r="222">
          <cell r="D222" t="str">
            <v>mt15576</v>
          </cell>
          <cell r="E222" t="str">
            <v>loseta prefabricada 0.90x0.32x0.06m gris claro</v>
          </cell>
        </row>
        <row r="223">
          <cell r="D223" t="str">
            <v>mt15580</v>
          </cell>
          <cell r="E223" t="str">
            <v>piso en caucho reciclado cooldown suite el32-green tea everlast</v>
          </cell>
        </row>
        <row r="224">
          <cell r="D224" t="str">
            <v>mt15610</v>
          </cell>
          <cell r="E224" t="str">
            <v>bordillo barrera recto prefabricado ficha u10 - 15x45x80</v>
          </cell>
        </row>
        <row r="225">
          <cell r="D225" t="str">
            <v>mt15620</v>
          </cell>
          <cell r="E225" t="str">
            <v>bordillo rectangular recto prefabricado ficha u50 - 15x35x80</v>
          </cell>
        </row>
        <row r="226">
          <cell r="D226" t="str">
            <v>mt15630</v>
          </cell>
          <cell r="E226" t="str">
            <v>bordillo para rebaje p1 ficha u160 - 15x(40 - 45)x60</v>
          </cell>
        </row>
        <row r="227">
          <cell r="D227" t="str">
            <v>mt15640</v>
          </cell>
          <cell r="E227" t="str">
            <v>bordillo para rebaje p2 ficha u160 - 15x(35 - 40)x60</v>
          </cell>
        </row>
        <row r="228">
          <cell r="D228" t="str">
            <v>mt15650</v>
          </cell>
          <cell r="E228" t="str">
            <v>bordillo para rebaje p3 ficha u160 - 15x(30 - 35)x60</v>
          </cell>
        </row>
        <row r="229">
          <cell r="D229" t="str">
            <v>mt15660</v>
          </cell>
          <cell r="E229" t="str">
            <v>bordillo para rebaje p4 ficha u160 - 15x(25 - 30)x60</v>
          </cell>
        </row>
        <row r="230">
          <cell r="D230" t="str">
            <v>mt15730</v>
          </cell>
          <cell r="E230" t="str">
            <v>cuneta vial 40x(17 - 20)x80 ficha u170</v>
          </cell>
        </row>
        <row r="231">
          <cell r="D231" t="str">
            <v>mt15770</v>
          </cell>
          <cell r="E231" t="str">
            <v>rejilla en concreto ficha u190 - 40x40x10</v>
          </cell>
        </row>
        <row r="232">
          <cell r="D232" t="str">
            <v>mt15780</v>
          </cell>
          <cell r="E232" t="str">
            <v>marco para alcorque 1.6x1.6m</v>
          </cell>
        </row>
        <row r="233">
          <cell r="D233" t="str">
            <v>mt15800</v>
          </cell>
          <cell r="E233" t="str">
            <v>polietileno negro c4 -0.10 kg/m2-</v>
          </cell>
        </row>
        <row r="234">
          <cell r="D234" t="str">
            <v>mt15860</v>
          </cell>
          <cell r="E234" t="str">
            <v>lavamanos de colgar free de corona color blanco</v>
          </cell>
        </row>
        <row r="235">
          <cell r="D235" t="str">
            <v>mt15870</v>
          </cell>
          <cell r="E235" t="str">
            <v>meson en acero inoxidable tipo socoda</v>
          </cell>
        </row>
        <row r="236">
          <cell r="D236" t="str">
            <v>mt16500</v>
          </cell>
          <cell r="E236" t="str">
            <v>geotextil pavco nt1600</v>
          </cell>
        </row>
        <row r="237">
          <cell r="D237" t="str">
            <v>mt16510</v>
          </cell>
          <cell r="E237" t="str">
            <v>geotextil pp-1800 sika 100x1.8m</v>
          </cell>
        </row>
        <row r="238">
          <cell r="D238" t="str">
            <v>mt16520</v>
          </cell>
          <cell r="E238" t="str">
            <v>sarnafil g 476-15 sika 20x2m</v>
          </cell>
        </row>
        <row r="239">
          <cell r="D239" t="str">
            <v>mt16530</v>
          </cell>
          <cell r="E239" t="str">
            <v>sarnafil s 327-1,5 l white sika 20x2m</v>
          </cell>
        </row>
        <row r="240">
          <cell r="D240" t="str">
            <v>mt18310</v>
          </cell>
          <cell r="E240" t="str">
            <v>concolor blanco x 5 kg</v>
          </cell>
        </row>
        <row r="241">
          <cell r="D241" t="str">
            <v>mt18320</v>
          </cell>
          <cell r="E241" t="str">
            <v>pegacor max blanco x 10 kg</v>
          </cell>
        </row>
        <row r="242">
          <cell r="D242" t="str">
            <v>mt18610</v>
          </cell>
          <cell r="E242" t="str">
            <v>pintura acriltex x 1 galon</v>
          </cell>
        </row>
        <row r="243">
          <cell r="D243" t="str">
            <v>mt18620</v>
          </cell>
          <cell r="E243" t="str">
            <v>anticorrosivo pintuco x 1 galon</v>
          </cell>
        </row>
        <row r="244">
          <cell r="D244" t="str">
            <v>mt18630</v>
          </cell>
          <cell r="E244" t="str">
            <v>esmalte para exteriores x 1 galon</v>
          </cell>
        </row>
        <row r="245">
          <cell r="D245" t="str">
            <v>mt19000</v>
          </cell>
          <cell r="E245" t="str">
            <v>plastiment-bv-40 reduct/plastif 20 k</v>
          </cell>
        </row>
        <row r="246">
          <cell r="D246" t="str">
            <v>mt19900</v>
          </cell>
          <cell r="E246" t="str">
            <v>separol- desformaleteante 25 k</v>
          </cell>
        </row>
        <row r="247">
          <cell r="D247" t="str">
            <v>mt20000</v>
          </cell>
          <cell r="E247" t="str">
            <v>sika-1 imperm. integ morter 20.0 k</v>
          </cell>
        </row>
        <row r="248">
          <cell r="D248" t="str">
            <v>mt20010</v>
          </cell>
          <cell r="E248" t="str">
            <v>igol denso</v>
          </cell>
        </row>
        <row r="249">
          <cell r="D249" t="str">
            <v>mt20020</v>
          </cell>
          <cell r="E249" t="str">
            <v>igol imprimante</v>
          </cell>
        </row>
        <row r="250">
          <cell r="D250" t="str">
            <v>mt20021</v>
          </cell>
          <cell r="E250" t="str">
            <v>sikadur anchorfix-4 x 600 cc</v>
          </cell>
        </row>
        <row r="251">
          <cell r="D251" t="str">
            <v>mt20030</v>
          </cell>
          <cell r="E251" t="str">
            <v>sikafloor-3 quartz top x 30 k</v>
          </cell>
        </row>
        <row r="252">
          <cell r="D252" t="str">
            <v>mt20040</v>
          </cell>
          <cell r="E252" t="str">
            <v>sikaflex 1a x 300 cc</v>
          </cell>
        </row>
        <row r="253">
          <cell r="D253" t="str">
            <v>mt21000</v>
          </cell>
          <cell r="E253" t="str">
            <v>cinta teflon carrete azul</v>
          </cell>
        </row>
        <row r="254">
          <cell r="D254" t="str">
            <v>mt21110</v>
          </cell>
          <cell r="E254" t="str">
            <v>lana de vidrio 3-1/2"</v>
          </cell>
        </row>
        <row r="255">
          <cell r="D255" t="str">
            <v>mt21115</v>
          </cell>
          <cell r="E255" t="str">
            <v>placa superboard 2440*1220*20mm</v>
          </cell>
        </row>
        <row r="256">
          <cell r="D256" t="str">
            <v>mt21120</v>
          </cell>
          <cell r="E256" t="str">
            <v>placa superboard 2440*1220*8mm</v>
          </cell>
        </row>
        <row r="257">
          <cell r="D257" t="str">
            <v>mt21127</v>
          </cell>
          <cell r="E257" t="str">
            <v>placa superboard 2440*1220*6mm</v>
          </cell>
        </row>
        <row r="258">
          <cell r="D258" t="str">
            <v>mt21100</v>
          </cell>
          <cell r="E258" t="str">
            <v>cinta de fibra de vidrio x 90m</v>
          </cell>
        </row>
        <row r="259">
          <cell r="D259" t="str">
            <v>mt21125</v>
          </cell>
          <cell r="E259" t="str">
            <v>placa de yeso 3/8" (166132)</v>
          </cell>
        </row>
        <row r="260">
          <cell r="D260" t="str">
            <v>mt21130</v>
          </cell>
          <cell r="E260" t="str">
            <v>perfil vertical paral 89 aleta 40mm</v>
          </cell>
        </row>
        <row r="261">
          <cell r="D261" t="str">
            <v>mt21140</v>
          </cell>
          <cell r="E261" t="str">
            <v>perfil horizontal canal 90</v>
          </cell>
        </row>
        <row r="262">
          <cell r="D262" t="str">
            <v>mt21150</v>
          </cell>
          <cell r="E262" t="str">
            <v>perfil vertical paral 39</v>
          </cell>
        </row>
        <row r="263">
          <cell r="D263" t="str">
            <v>mt21160</v>
          </cell>
          <cell r="E263" t="str">
            <v>perfil omega</v>
          </cell>
        </row>
        <row r="264">
          <cell r="D264" t="str">
            <v>mt21162</v>
          </cell>
          <cell r="E264" t="str">
            <v>tuerca y arandelas Ø1/2"</v>
          </cell>
        </row>
        <row r="265">
          <cell r="D265" t="str">
            <v>mt21170</v>
          </cell>
          <cell r="E265" t="str">
            <v>angulo perimetral c20 1"x1"</v>
          </cell>
        </row>
        <row r="266">
          <cell r="D266" t="str">
            <v>mt21172</v>
          </cell>
          <cell r="E266" t="str">
            <v>angulo de hierro 1"x1/8"</v>
          </cell>
        </row>
        <row r="267">
          <cell r="D267" t="str">
            <v>mt21173</v>
          </cell>
          <cell r="E267" t="str">
            <v>angulo de hierro 2"x1/8"</v>
          </cell>
        </row>
        <row r="268">
          <cell r="D268" t="str">
            <v>mt21174</v>
          </cell>
          <cell r="E268" t="str">
            <v>tee de hierro 1"x1"x1/8"</v>
          </cell>
        </row>
        <row r="269">
          <cell r="D269" t="str">
            <v>mt21180</v>
          </cell>
          <cell r="E269" t="str">
            <v>perfil en "u" aluminio 1 cm</v>
          </cell>
        </row>
        <row r="270">
          <cell r="D270" t="str">
            <v>mt21190</v>
          </cell>
          <cell r="E270" t="str">
            <v>tubulares rectangulares 0.05x0.08 m</v>
          </cell>
        </row>
        <row r="271">
          <cell r="D271" t="str">
            <v>mt22400</v>
          </cell>
          <cell r="E271" t="str">
            <v>pintura epoxica poliamida</v>
          </cell>
        </row>
        <row r="272">
          <cell r="D272" t="str">
            <v>mt22410</v>
          </cell>
          <cell r="E272" t="str">
            <v>siliconite</v>
          </cell>
        </row>
        <row r="273">
          <cell r="D273" t="str">
            <v>mt23100</v>
          </cell>
          <cell r="E273" t="str">
            <v>baldosa duropiso blanca 30x30</v>
          </cell>
        </row>
        <row r="274">
          <cell r="D274" t="str">
            <v>mt23110</v>
          </cell>
          <cell r="E274" t="str">
            <v>piedra royal beta aquamarina multiformato x 1 cm</v>
          </cell>
        </row>
        <row r="275">
          <cell r="D275" t="str">
            <v>mt24200</v>
          </cell>
          <cell r="E275" t="str">
            <v>alambre de amarrar</v>
          </cell>
        </row>
        <row r="276">
          <cell r="D276" t="str">
            <v>mt24570</v>
          </cell>
          <cell r="E276" t="str">
            <v>acero de refuerzo figurado</v>
          </cell>
        </row>
        <row r="277">
          <cell r="D277" t="str">
            <v>mt24580</v>
          </cell>
          <cell r="E277" t="str">
            <v>alambron 4 mm</v>
          </cell>
        </row>
        <row r="278">
          <cell r="D278" t="str">
            <v>mt42810</v>
          </cell>
          <cell r="E278" t="str">
            <v>malla electrosoldada d84</v>
          </cell>
        </row>
        <row r="279">
          <cell r="D279" t="str">
            <v>mt42820</v>
          </cell>
          <cell r="E279" t="str">
            <v>malla electrosoldada d106</v>
          </cell>
        </row>
        <row r="280">
          <cell r="D280" t="str">
            <v>mt42830</v>
          </cell>
          <cell r="E280" t="str">
            <v>malla electrosoldada d131</v>
          </cell>
        </row>
        <row r="281">
          <cell r="D281" t="str">
            <v>mt42840</v>
          </cell>
          <cell r="E281" t="str">
            <v>malla electrosoldada d221</v>
          </cell>
        </row>
        <row r="282">
          <cell r="D282" t="str">
            <v>mt42882</v>
          </cell>
          <cell r="E282" t="str">
            <v>malla electrosoldada m-385 codiacero</v>
          </cell>
        </row>
        <row r="283">
          <cell r="D283" t="str">
            <v>mt44400</v>
          </cell>
          <cell r="E283" t="str">
            <v>alambre recocido (alambre cal 18)</v>
          </cell>
        </row>
        <row r="284">
          <cell r="D284" t="str">
            <v>mt45100</v>
          </cell>
          <cell r="E284" t="str">
            <v>lamina galvanizada c16 1.22x2.44m</v>
          </cell>
        </row>
        <row r="285">
          <cell r="D285" t="str">
            <v>mt45300</v>
          </cell>
          <cell r="E285" t="str">
            <v>lamina galvanizada c18 1.22x2.44m</v>
          </cell>
        </row>
        <row r="286">
          <cell r="D286" t="str">
            <v>mt45310</v>
          </cell>
          <cell r="E286" t="str">
            <v>tubular metalico 3"x1"x1.1mm</v>
          </cell>
        </row>
        <row r="287">
          <cell r="D287" t="str">
            <v>mt45320</v>
          </cell>
          <cell r="E287" t="str">
            <v>pletina metalica 1/4"x2"</v>
          </cell>
        </row>
        <row r="288">
          <cell r="D288" t="str">
            <v>mt45330</v>
          </cell>
          <cell r="E288" t="str">
            <v>pletina metalica 1/4"x1"</v>
          </cell>
        </row>
        <row r="289">
          <cell r="D289" t="str">
            <v>mt46710</v>
          </cell>
          <cell r="E289" t="str">
            <v>rejilla granada en aluminio 3"</v>
          </cell>
        </row>
        <row r="290">
          <cell r="D290" t="str">
            <v>mt46730</v>
          </cell>
          <cell r="E290" t="str">
            <v>rejilla redonda en acero para lavaescobas</v>
          </cell>
        </row>
        <row r="291">
          <cell r="D291" t="str">
            <v>mt46740</v>
          </cell>
          <cell r="E291" t="str">
            <v>rejilla cuadrada en acero 7 x 7 cm</v>
          </cell>
        </row>
        <row r="292">
          <cell r="D292" t="str">
            <v>mt47100</v>
          </cell>
          <cell r="E292" t="str">
            <v>dispensadores de papel higienico jumbo color blanco ref. 8341 de familia o equivalente.</v>
          </cell>
        </row>
        <row r="293">
          <cell r="D293" t="str">
            <v>mt47110</v>
          </cell>
          <cell r="E293" t="str">
            <v>dispensadores de toallas de mano color blanco ref. 8302 de familia o equivalente.</v>
          </cell>
        </row>
        <row r="294">
          <cell r="D294" t="str">
            <v>mt47120</v>
          </cell>
          <cell r="E294" t="str">
            <v>dispensadores de jabon en spray color blanco ref. 8107 de 800 ml de familia o equivalente para lavamanos y duchas</v>
          </cell>
        </row>
        <row r="295">
          <cell r="D295" t="str">
            <v>mt51110</v>
          </cell>
          <cell r="E295" t="str">
            <v>espejo cristal 4mm</v>
          </cell>
        </row>
        <row r="296">
          <cell r="D296" t="str">
            <v>mt51150</v>
          </cell>
          <cell r="E296" t="str">
            <v>cerraduras en divisiones de baños</v>
          </cell>
        </row>
        <row r="297">
          <cell r="D297" t="str">
            <v>mt56200</v>
          </cell>
          <cell r="E297" t="str">
            <v>canes en madera comun 3.5x18x290cm</v>
          </cell>
        </row>
        <row r="298">
          <cell r="D298" t="str">
            <v>mt72610</v>
          </cell>
          <cell r="E298" t="str">
            <v>griferia de lavamanos electronica antivandalica de grival o equivalente</v>
          </cell>
        </row>
        <row r="299">
          <cell r="D299" t="str">
            <v>mt72710</v>
          </cell>
          <cell r="E299" t="str">
            <v>griferia para ducha antivandalica con regadera empotrada de grival o equivalente</v>
          </cell>
        </row>
        <row r="300">
          <cell r="D300" t="str">
            <v>mt72720</v>
          </cell>
          <cell r="E300" t="str">
            <v>griferia para lavaplatos ref. flamingo de grival o equivalente</v>
          </cell>
        </row>
        <row r="301">
          <cell r="D301" t="str">
            <v>mt72820</v>
          </cell>
          <cell r="E301" t="str">
            <v>llave cocina pesada cromada</v>
          </cell>
        </row>
        <row r="302">
          <cell r="D302" t="str">
            <v>mt73120</v>
          </cell>
          <cell r="E302" t="str">
            <v>sanitario cyclone 4 tipo corona color blanco</v>
          </cell>
        </row>
        <row r="303">
          <cell r="D303" t="str">
            <v>mt73130</v>
          </cell>
          <cell r="E303" t="str">
            <v>sanitario portento tipo corona color blanco</v>
          </cell>
        </row>
        <row r="304">
          <cell r="D304" t="str">
            <v>mt78522</v>
          </cell>
          <cell r="E304" t="str">
            <v>orinal santa fe tipo corona</v>
          </cell>
        </row>
        <row r="305">
          <cell r="D305" t="str">
            <v>mt78531</v>
          </cell>
          <cell r="E305" t="str">
            <v>fluxometro orinal sensor ref. 706310001</v>
          </cell>
        </row>
        <row r="306">
          <cell r="D306" t="str">
            <v>mt78600</v>
          </cell>
          <cell r="E306" t="str">
            <v>desague y sifon para orinal</v>
          </cell>
        </row>
        <row r="307">
          <cell r="D307" t="str">
            <v>mt78700</v>
          </cell>
          <cell r="E307" t="str">
            <v>grapas para orinal</v>
          </cell>
        </row>
        <row r="308">
          <cell r="D308" t="str">
            <v>mt80010</v>
          </cell>
          <cell r="E308" t="str">
            <v>forma media caña aluminio 15cmx15cmx3mm</v>
          </cell>
        </row>
        <row r="309">
          <cell r="D309" t="str">
            <v>mt98010</v>
          </cell>
          <cell r="E309" t="str">
            <v>barra fija discapacitados 18" de grival o equivalente</v>
          </cell>
        </row>
        <row r="310">
          <cell r="D310" t="str">
            <v>mt120600</v>
          </cell>
          <cell r="E310" t="str">
            <v>formatablex 9 mm (2.44 x 1.53)</v>
          </cell>
        </row>
        <row r="311">
          <cell r="D311" t="str">
            <v>mt120810</v>
          </cell>
          <cell r="E311" t="str">
            <v>tela verde cerramiento h: 2.10 m</v>
          </cell>
        </row>
        <row r="312">
          <cell r="D312" t="str">
            <v>mt121212</v>
          </cell>
          <cell r="E312" t="str">
            <v>lamina colaborante en acero c22x2" 094x5.6m</v>
          </cell>
        </row>
        <row r="313">
          <cell r="D313" t="str">
            <v>mt160400</v>
          </cell>
          <cell r="E313" t="str">
            <v>material externo para llenos</v>
          </cell>
        </row>
        <row r="314">
          <cell r="D314" t="str">
            <v>mt500100</v>
          </cell>
          <cell r="E314" t="str">
            <v>ventana vt-01 (5.05x13.10m). perfileria en aluminio anodizado natural + vidrio laminado transparente + pelicula para proteccion solar tipo hpjper optic ceramic + pelicula impresa segun diseño. cuerpos fijos + persiana</v>
          </cell>
        </row>
        <row r="315">
          <cell r="D315" t="str">
            <v>mt500200</v>
          </cell>
          <cell r="E315" t="str">
            <v>ventana vt-02 (13.07x10.22m). perfileria en aluminio anodizado natural + vidrio laminado transparente + pelicula para proteccion solar tipo hpjper optic ceramic + pelicula impresa segun diseño. cuerpos fijos, proyectantes y corredizos</v>
          </cell>
        </row>
        <row r="316">
          <cell r="D316" t="str">
            <v>mt500300</v>
          </cell>
          <cell r="E316" t="str">
            <v>ventana vt-03 (5.05x8.17m). perfileria en aluminio anodizado natural + vidrio laminado transparente + pelicula para proteccion solar tipo hpjper optic ceramic + pelicula impresa segun diseño. cuerpos fijos + persiana</v>
          </cell>
        </row>
        <row r="317">
          <cell r="D317" t="str">
            <v>mt500400</v>
          </cell>
          <cell r="E317" t="str">
            <v>ventana vt-04 (9.05x8.49m). perfileria en aluminio anodizado natural + vidrio laminado transparente + pelicula para proteccion solar tipo hpjper optic ceramic + pelicula impresa segun diseño. cuerpos fijos y proyectantes</v>
          </cell>
        </row>
        <row r="318">
          <cell r="D318" t="str">
            <v>mt500500</v>
          </cell>
          <cell r="E318" t="str">
            <v>ventana vt-05 (1.40x4.14m). perfileria en aluminio anodizado natural + vidrio blindado. cuerpos fijos</v>
          </cell>
        </row>
        <row r="319">
          <cell r="D319" t="str">
            <v>mt500600</v>
          </cell>
          <cell r="E319" t="str">
            <v>ventana vt-06, modulos a-b-c (4.45x(4.63+10.85+4.63)m). perfileria en aluminio anodizado natural + vidrio claro templado + pelicula sand blasting. cuerpos fijos y corredizos</v>
          </cell>
        </row>
        <row r="320">
          <cell r="D320" t="str">
            <v>mt500700</v>
          </cell>
          <cell r="E320" t="str">
            <v>ventana vt-07 (2.20x0.20m). perfileria en "u" aluminio anodizado natural perimetral anclado a muro de concreto con tornillos avellanados sellado interior y exterior con silicona color aluminio + vidrio 6mm.</v>
          </cell>
        </row>
        <row r="321">
          <cell r="D321" t="str">
            <v>mt500800</v>
          </cell>
          <cell r="E321" t="str">
            <v>ventana vt-08 (8.85x1.00m). marco en aluminio anodizado natural. vidrio claro templado 6mm + pelicula sand blasting. cuerpos fijos y batiente.</v>
          </cell>
        </row>
        <row r="322">
          <cell r="D322" t="str">
            <v>mt500850</v>
          </cell>
          <cell r="E322" t="str">
            <v>ventana vt-08a (6.00x0.94m max) triangular. marco en aluminio anodizado natural. vidrio claro templado 6mm. cuerpo fijo.</v>
          </cell>
        </row>
        <row r="323">
          <cell r="D323" t="str">
            <v>mt500900</v>
          </cell>
          <cell r="E323" t="str">
            <v>ventana vt-09 (8.85x0.50m). marco en aluminio anodizado natural. vidrio claro templado 6mm + pelicula sand blasting. cuerpos fijos, batiente y proyectante.</v>
          </cell>
        </row>
        <row r="324">
          <cell r="D324" t="str">
            <v>mt501000</v>
          </cell>
          <cell r="E324" t="str">
            <v>ventana vt-10 (3.65x0.50m). persiana fija metalica color aluminio.</v>
          </cell>
        </row>
        <row r="325">
          <cell r="D325" t="str">
            <v>mt501100</v>
          </cell>
          <cell r="E325" t="str">
            <v>ventana vt-11 (4.55x0.50m). persiana fija metalica 3 color aluminio. marco en aluminio anodizado natural. vidrio claro templado 6mm + pelicula sand blasting. cuerpo fijo.</v>
          </cell>
        </row>
        <row r="326">
          <cell r="D326" t="str">
            <v>mt501200</v>
          </cell>
          <cell r="E326" t="str">
            <v>ventana vt-12 (6.70x0.50m). persiana fija metalica color aluminio.</v>
          </cell>
        </row>
        <row r="327">
          <cell r="D327" t="str">
            <v>mt501300</v>
          </cell>
          <cell r="E327" t="str">
            <v>ventana vt-13 (4.55x0.50m). marco en aluminio anodizado natural. vidrio claro templado 6mm + pelicula sand blasting. cuerpos fijos y batiente.</v>
          </cell>
        </row>
        <row r="328">
          <cell r="D328" t="str">
            <v>mt501400</v>
          </cell>
          <cell r="E328" t="str">
            <v>ventana vt-14 (8.85x0.50m). marco en aluminio anodizado natural. vidrio claro templado 6mm. persiana fija metalica color aluminio. cuerpos fijos y batiente.</v>
          </cell>
        </row>
        <row r="329">
          <cell r="D329" t="str">
            <v>mt501500</v>
          </cell>
          <cell r="E329" t="str">
            <v>ventana vt-15 (6.70x0.50m). marco en aluminio anodizado natural. vidrio claro templado 6mm. persiana fija metalica color aluminio. cuerpos fijos y batiente.</v>
          </cell>
        </row>
        <row r="330">
          <cell r="D330" t="str">
            <v>mt501600</v>
          </cell>
          <cell r="E330" t="str">
            <v>ventana vt-16 (8.85x0.50m). persiana fija metalica color aluminio.</v>
          </cell>
        </row>
        <row r="331">
          <cell r="D331" t="str">
            <v>mt501700</v>
          </cell>
          <cell r="E331" t="str">
            <v>ventana vt-17 (6.70x0.50m). marco en aluminio anodizado natural. vidrio claro templado 6mm + pelicula sand blasting. cuerpo fijos, batiente y proyectante.</v>
          </cell>
        </row>
        <row r="332">
          <cell r="D332" t="str">
            <v>mt501800</v>
          </cell>
          <cell r="E332" t="str">
            <v>ventana vt-18 (3.65x0.50m). marco en aluminio anodizado natural. vidrio claro templado 6mm + pelicula sand blasting. cuerpo fijos y proyectante.</v>
          </cell>
        </row>
        <row r="333">
          <cell r="D333" t="str">
            <v>mt501900</v>
          </cell>
          <cell r="E333" t="str">
            <v>ventana vt-19 (3.65x0.50m). persiana fija metalica color aluminio.</v>
          </cell>
        </row>
        <row r="334">
          <cell r="D334" t="str">
            <v>mt502000</v>
          </cell>
          <cell r="E334" t="str">
            <v>puerta vidriera pv-01 (2.90x8.27m). estructura metalica para fijacion de ventana hacia el interior + silicona estructural color aluminio. vidrio claro templado 6mm. cuerpos fijos y pivotantes.</v>
          </cell>
        </row>
        <row r="335">
          <cell r="D335" t="str">
            <v>mt502100</v>
          </cell>
          <cell r="E335" t="str">
            <v>puerta vidriera pv-02 (2.90x7.03m). estructura metalica para fijacion de ventana hacia el interior + silicona estructural color aluminio. vidrio claro templado 6mm. cuerpos fijos y pivotantes.</v>
          </cell>
        </row>
        <row r="336">
          <cell r="D336" t="str">
            <v>mt502200</v>
          </cell>
          <cell r="E336" t="str">
            <v>puerta vidriera pv-03 (2.90x(1.90 + 3.00)m). estructura metalica para fijacion de ventana hacia el interior + silicona estructural color aluminio. vidrio opaco templado 6mm. cuerpos fijos y pivotantes.</v>
          </cell>
        </row>
        <row r="337">
          <cell r="D337" t="str">
            <v>mt502250</v>
          </cell>
          <cell r="E337" t="str">
            <v>puerta vidriera pv-03a (2.90x1.16m). estructura metalica para fijacion de ventana hacia el interior + silicona estructural color aluminio. vidrio opaco templado 6mm. cuerpos fijos y pivotantes.</v>
          </cell>
        </row>
        <row r="338">
          <cell r="D338" t="str">
            <v>mt502300</v>
          </cell>
          <cell r="E338" t="str">
            <v>puerta vidriera pv-04 (2.90x1.00m). estructura metalica para fijacion de ventana hacia el interior + silicona estructural color aluminio. vidrio claro templado 6mm. cuerpos fijos y pivotantes.</v>
          </cell>
        </row>
        <row r="339">
          <cell r="D339" t="str">
            <v>mt502400</v>
          </cell>
          <cell r="E339" t="str">
            <v>puerta vidriera pv-05 (2.90x1.93m). estructura metalica para fijacion de ventana hacia el interior + silicona estructural color aluminio. vidrio claro templado 6mm. cuerpos fijos y pivotantes.</v>
          </cell>
        </row>
        <row r="340">
          <cell r="D340" t="str">
            <v>mt502500</v>
          </cell>
          <cell r="E340" t="str">
            <v>puerta vidriera pv-06 (3.60x7.12m). marco en aluminio anodizado natural. vidrio claro templado 6mm. cuerpos fijos y corredizos.</v>
          </cell>
        </row>
        <row r="341">
          <cell r="D341" t="str">
            <v>mt502600</v>
          </cell>
          <cell r="E341" t="str">
            <v>puerta vidriera pv-07 (3.60x9.02m). marco en aluminio anodizado natural. vidrio claro templado 6mm. cuerpos fijos y corredizos.</v>
          </cell>
        </row>
        <row r="342">
          <cell r="D342" t="str">
            <v>mt502700</v>
          </cell>
          <cell r="E342" t="str">
            <v>puerta vidriera pv-08 (3.60x4.77m). marco en aluminio anodizado natural. vidrio claro templado 6mm. cuerpos fijos y corredizos.</v>
          </cell>
        </row>
        <row r="343">
          <cell r="D343" t="str">
            <v>mt502800</v>
          </cell>
          <cell r="E343" t="str">
            <v>puerta vidriera pv-09 (3.60x1.50m). estructura metalica para fijacion de ventana hacia el interior + silicona estructural color aluminio. vidrio claro templado 6mm. cuerpos fijos y pivotante.</v>
          </cell>
        </row>
        <row r="344">
          <cell r="D344" t="str">
            <v>mt502900</v>
          </cell>
          <cell r="E344" t="str">
            <v>puerta vidriera pv-10 (2.40x2.62m). estructura metalica para fijacion de ventana hacia el interior + silicona estructural color aluminio. vidrio claro templado 6mm. cuerpos fijos y pivotante.</v>
          </cell>
        </row>
        <row r="345">
          <cell r="D345" t="str">
            <v>mt503000</v>
          </cell>
          <cell r="E345" t="str">
            <v>puerta vidriera pv-11 (3.60x1.50m). estructura metalica para fijacion de ventana hacia el interior + silicona estructural color aluminio. vidrio claro templado 6mm. cuerpo fijo y pivotantes.</v>
          </cell>
        </row>
        <row r="346">
          <cell r="D346" t="str">
            <v>mt503100</v>
          </cell>
          <cell r="E346" t="str">
            <v>puerta vidriera pv-12, modulos d-e-f-g (3.60x(4.28+4.28+.38+2.36+4.50+5.00+6.42+.36)m). perfileria en aluminio anodizado natural + vidrio claro templado + pelicula sand blasting. cuerpos fijos y corredizos</v>
          </cell>
        </row>
        <row r="347">
          <cell r="D347" t="str">
            <v>mt522100</v>
          </cell>
          <cell r="E347" t="str">
            <v>puerta pt-01 (0.70x2.90m). marco + ala pivotante en lamina c18 + montante en tubulares + haladera. incluye anticorrosivo + pintura de acabado.</v>
          </cell>
        </row>
        <row r="348">
          <cell r="D348" t="str">
            <v>mt522150</v>
          </cell>
          <cell r="E348" t="str">
            <v>puerta pt-01a (0.70x2.45m). marco + ala pivotante en lamina c18 + montante en tubulares + haladera. incluye anticorrosivo + pintura de acabado.</v>
          </cell>
        </row>
        <row r="349">
          <cell r="D349" t="str">
            <v>mt522200</v>
          </cell>
          <cell r="E349" t="str">
            <v>puerta pt-02 (0.80x2.10m). marco + ala pivotante en lamina c18 + rejilla inferior en tubulares + haladera. incluye anticorrosivo + pintura de acabado.</v>
          </cell>
        </row>
        <row r="350">
          <cell r="D350" t="str">
            <v>mt522300</v>
          </cell>
          <cell r="E350" t="str">
            <v>puerta pt-03 (0.80x2.90m). marco + ala pivotante en lamina c18 + rejilla y montante en tubulares + haladera. incluye anticorrosivo + pintura de acabado.</v>
          </cell>
        </row>
        <row r="351">
          <cell r="D351" t="str">
            <v>mt522350</v>
          </cell>
          <cell r="E351" t="str">
            <v>puerta pt-03a (0.80x2.40m). marco + ala pivotante en lamina c18 + rejilla en tubulares + haladera. incluye anticorrosivo + pintura de acabado.</v>
          </cell>
        </row>
        <row r="352">
          <cell r="D352" t="str">
            <v>mt522400</v>
          </cell>
          <cell r="E352" t="str">
            <v>puerta pt-04 (1.00x2.90m). marco + ala pivotante en lamina c18 + montante en tubulares + haladera. incluye anticorrosivo + pintura de acabado.</v>
          </cell>
        </row>
        <row r="353">
          <cell r="D353" t="str">
            <v>mt522420</v>
          </cell>
          <cell r="E353" t="str">
            <v>puerta pt-04a (1.00x2.90m). marco + ala pivotante en lamina c18 + montante en tubulares + haladera + cuerpo fijo superior. incluye anticorrosivo + pintura de acabado.</v>
          </cell>
        </row>
        <row r="354">
          <cell r="D354" t="str">
            <v>mt522440</v>
          </cell>
          <cell r="E354" t="str">
            <v>puerta pt-04b (1.00x2.40m). marco + ala pivotante en lamina c18 + haladera. incluye anticorrosivo + pintura de acabado.</v>
          </cell>
        </row>
        <row r="355">
          <cell r="D355" t="str">
            <v>mt522460</v>
          </cell>
          <cell r="E355" t="str">
            <v>puerta pt-04c (1.00x2.90m). marco + ala pivotante en lamina c18 + haladera + cuerpo fijo superior. incluye anticorrosivo + pintura de acabado.</v>
          </cell>
        </row>
        <row r="356">
          <cell r="D356" t="str">
            <v>mt522480</v>
          </cell>
          <cell r="E356" t="str">
            <v>puerta pt-04d (1.00x2.40m). marco + ala pivotante en lamina c18 + haladera. incluye anticorrosivo + pintura de acabado.</v>
          </cell>
        </row>
        <row r="357">
          <cell r="D357" t="str">
            <v>mt522500</v>
          </cell>
          <cell r="E357" t="str">
            <v>puerta pt-05 (1.00x2.40m). marco + ala pivotante en rolformado + haladera. incluye pintura en polvo de acabado.</v>
          </cell>
        </row>
        <row r="358">
          <cell r="D358" t="str">
            <v>mt522600</v>
          </cell>
          <cell r="E358" t="str">
            <v>puerta pt-06 (2.20x2.40m). marco + 2 alas pivotantes en rolformado + haladera. incluye pintura en polvo de acabado.</v>
          </cell>
        </row>
        <row r="359">
          <cell r="D359" t="str">
            <v>mt522700</v>
          </cell>
          <cell r="E359" t="str">
            <v>puerta pt-07 (1.40x2.23m). puerta enrollable metalica con flejes microperforados galvanizado en caliente. incluye pintura en polvo de acabado.</v>
          </cell>
        </row>
        <row r="360">
          <cell r="D360" t="str">
            <v>mt522800</v>
          </cell>
          <cell r="E360" t="str">
            <v>puerta pt-08 (2.20x2.40m). marco + 2 alas pivotantes + barra antipanico. incluye anticorrosivo y pintura de acabado.</v>
          </cell>
        </row>
        <row r="361">
          <cell r="D361" t="str">
            <v>mt522900</v>
          </cell>
          <cell r="E361" t="str">
            <v>puerta pt-09 (3.35x4.40m). marco + 2 alas pivotantes en rolformado + haladera. incluye pintura en polvo de acabado.</v>
          </cell>
        </row>
        <row r="362">
          <cell r="D362" t="str">
            <v>mt522950</v>
          </cell>
          <cell r="E362" t="str">
            <v>puerta pt-09a (2.40x4.20m). marco + 2 alas pivotantes en rolformado + haladera. incluye pintura en polvo de acabado.</v>
          </cell>
        </row>
        <row r="363">
          <cell r="D363" t="str">
            <v>mt523000</v>
          </cell>
          <cell r="E363" t="str">
            <v>puerta pt-10 (2.00x2.40m). marco + 2 alas pivotantes en lamina c18 + haladera. incluye anticorrosivo + pintura de acabado.</v>
          </cell>
        </row>
        <row r="364">
          <cell r="D364" t="str">
            <v>mt523400</v>
          </cell>
          <cell r="E364" t="str">
            <v>puerta pt-11 (2.10x2.40m). marco + 2 alas pivotantes en lamina c18 + haladera. incluye anticorrosivo + pintura de acabado.</v>
          </cell>
        </row>
        <row r="365">
          <cell r="D365" t="str">
            <v>mt523500</v>
          </cell>
          <cell r="E365" t="str">
            <v>puerta pt-12 (2.15x2.40m). marco + 2 alas pivotantes en lamina c18 + haladera. incluye anticorrosivo + pintura de acabado.</v>
          </cell>
        </row>
        <row r="366">
          <cell r="D366" t="str">
            <v>mt523600</v>
          </cell>
          <cell r="E366" t="str">
            <v>puerta pt-13 (0.60x2.15m). marco + ala pivotante en lamina c18 + haladera. incluye anticorrosivo + pintura de acabado.</v>
          </cell>
        </row>
        <row r="367">
          <cell r="D367" t="str">
            <v>mt523700</v>
          </cell>
          <cell r="E367" t="str">
            <v>puerta pe-1 (0.20x0.40m). persiana metalica en lamina c18. incluye anticorrosivo + pintura de acabado.</v>
          </cell>
        </row>
        <row r="368">
          <cell r="D368" t="str">
            <v>mt523750</v>
          </cell>
          <cell r="E368" t="str">
            <v>puerta pe-1a (0.20x0.40m). persiana metalica en lamina c18. incluye anticorrosivo + pintura de acabado.</v>
          </cell>
        </row>
        <row r="369">
          <cell r="D369" t="str">
            <v>mt523800</v>
          </cell>
          <cell r="E369" t="str">
            <v>puerta pe-2 (0.60x1.30m). persiana metalica en lamina c18. incluye anticorrosivo + pintura de acabado.</v>
          </cell>
        </row>
        <row r="370">
          <cell r="D370" t="str">
            <v>mt525900</v>
          </cell>
          <cell r="E370" t="str">
            <v>puerta pe-3 (0.60x1.10m). persiana metalica en lamina c18. incluye anticorrosivo + pintura de acabado.</v>
          </cell>
        </row>
        <row r="371">
          <cell r="D371" t="str">
            <v>mt528000</v>
          </cell>
          <cell r="E371" t="str">
            <v>puerta pe-4 (0.60x15.89m). persiana fija metalica con 27 verticales en lamina c18. incluye anticorrosivo + pintura de acabado.</v>
          </cell>
        </row>
        <row r="372">
          <cell r="D372" t="str">
            <v>mt530100</v>
          </cell>
          <cell r="E372" t="str">
            <v>puerta pe-5 (0.60x7.26m). persiana fija metalica con 12 verticales en lamina c18. incluye anticorrosivo + pintura de acabado.</v>
          </cell>
        </row>
        <row r="373">
          <cell r="D373" t="str">
            <v>mt532200</v>
          </cell>
          <cell r="E373" t="str">
            <v>puerta pe-6 (0.60x4.70m). persiana fija metalica con 8 verticales en lamina c18. incluye anticorrosivo + pintura de acabado.</v>
          </cell>
        </row>
        <row r="374">
          <cell r="D374" t="str">
            <v>mt534300</v>
          </cell>
          <cell r="E374" t="str">
            <v>puerta pe-7 (0.50x0.90m). persiana metalica en lamina c18. incluye anticorrosivo + pintura de acabado.</v>
          </cell>
        </row>
        <row r="375">
          <cell r="D375" t="str">
            <v>mt560000</v>
          </cell>
          <cell r="E375" t="str">
            <v>suministro y siembra de grama. incluye mantenimiento por tres meses.</v>
          </cell>
        </row>
        <row r="376">
          <cell r="D376" t="str">
            <v>mt560050</v>
          </cell>
          <cell r="E376" t="str">
            <v>suministro y siembra de batatilla limon. incluye mantenimiento por tres meses.</v>
          </cell>
        </row>
        <row r="377">
          <cell r="D377" t="str">
            <v>mt560100</v>
          </cell>
          <cell r="E377" t="str">
            <v>suministro y siembra de lino verde. incluye mantenimiento por tres meses.</v>
          </cell>
        </row>
        <row r="378">
          <cell r="D378" t="str">
            <v>mt560200</v>
          </cell>
          <cell r="E378" t="str">
            <v>suministro y siembra de azuceno. incluye mantenimiento por tres meses.</v>
          </cell>
        </row>
        <row r="379">
          <cell r="D379" t="str">
            <v>mt560300</v>
          </cell>
          <cell r="E379" t="str">
            <v>suministro y siembra de cambulo. incluye mantenimiento por tres meses.</v>
          </cell>
        </row>
        <row r="380">
          <cell r="D380" t="str">
            <v>mt560400</v>
          </cell>
          <cell r="E380" t="str">
            <v>suministro y siembra de suribio. incluye mantenimiento por tres meses.</v>
          </cell>
        </row>
        <row r="381">
          <cell r="D381" t="str">
            <v>mt560500</v>
          </cell>
          <cell r="E381" t="str">
            <v>suministro y siembra de bucaro. incluye mantenimiento por tres meses.</v>
          </cell>
        </row>
        <row r="382">
          <cell r="D382" t="str">
            <v>mt560600</v>
          </cell>
          <cell r="E382" t="str">
            <v>suministro y siembra de pasto mondo. incluye mantenimiento por tres meses.</v>
          </cell>
        </row>
        <row r="383">
          <cell r="D383" t="str">
            <v>mt563900</v>
          </cell>
          <cell r="E383" t="str">
            <v>tierra negra abonada</v>
          </cell>
        </row>
        <row r="384">
          <cell r="D384" t="str">
            <v>mt564000</v>
          </cell>
          <cell r="E384" t="str">
            <v>micorriza</v>
          </cell>
        </row>
        <row r="385">
          <cell r="D385" t="str">
            <v>mt564100</v>
          </cell>
          <cell r="E385" t="str">
            <v>triple 15</v>
          </cell>
        </row>
        <row r="386">
          <cell r="D386" t="str">
            <v>mt564200</v>
          </cell>
          <cell r="E386" t="str">
            <v>hidrorretenedor</v>
          </cell>
        </row>
        <row r="387">
          <cell r="D387" t="str">
            <v>mt564300</v>
          </cell>
          <cell r="E387" t="str">
            <v>abono organico - gallinaza</v>
          </cell>
        </row>
        <row r="388">
          <cell r="D388" t="str">
            <v>mt564400</v>
          </cell>
          <cell r="E388" t="str">
            <v>cisco de arroz</v>
          </cell>
        </row>
        <row r="389">
          <cell r="D389" t="str">
            <v>sc20600</v>
          </cell>
          <cell r="E389" t="str">
            <v>subcontrato suministro e instalacion estructura metalica</v>
          </cell>
        </row>
        <row r="390">
          <cell r="D390" t="str">
            <v>sc20610</v>
          </cell>
          <cell r="E390" t="str">
            <v>subcontrato suministro e instalacion estructura metalica para escalera</v>
          </cell>
        </row>
        <row r="391">
          <cell r="D391" t="str">
            <v>sc22700</v>
          </cell>
          <cell r="E391" t="str">
            <v>subcontrato de cargue y botada de material de excavacion manual</v>
          </cell>
        </row>
        <row r="392">
          <cell r="D392" t="str">
            <v>sc22750</v>
          </cell>
          <cell r="E392" t="str">
            <v>subcontrato de excavacion a maquina</v>
          </cell>
        </row>
        <row r="393">
          <cell r="D393" t="str">
            <v>sc22800</v>
          </cell>
          <cell r="E393" t="str">
            <v>subcontrato de cargue y botada de material de excavacion masiva</v>
          </cell>
        </row>
        <row r="394">
          <cell r="D394" t="str">
            <v>sc46420</v>
          </cell>
          <cell r="E394" t="str">
            <v>lavado fachadas con agua</v>
          </cell>
        </row>
        <row r="395">
          <cell r="D395" t="str">
            <v>sc80025</v>
          </cell>
          <cell r="E395" t="str">
            <v>enchape granito pulido y brillado en muro</v>
          </cell>
        </row>
        <row r="396">
          <cell r="D396" t="str">
            <v>sc97410</v>
          </cell>
          <cell r="E396" t="str">
            <v>subcontrato divisiones metalicas en acero inoxidable</v>
          </cell>
        </row>
        <row r="397">
          <cell r="D397" t="str">
            <v>sc104720</v>
          </cell>
          <cell r="E397" t="str">
            <v>lechada para baldosa color acorde al piso</v>
          </cell>
        </row>
        <row r="398">
          <cell r="D398" t="str">
            <v>sc104730</v>
          </cell>
          <cell r="E398" t="str">
            <v>transporte baldosa</v>
          </cell>
        </row>
        <row r="399">
          <cell r="D399" t="str">
            <v>sc104740</v>
          </cell>
          <cell r="E399" t="str">
            <v>mo instalacion baldosa</v>
          </cell>
        </row>
        <row r="400">
          <cell r="D400" t="str">
            <v>sc104750</v>
          </cell>
          <cell r="E400" t="str">
            <v>pulida y brillada baldosa</v>
          </cell>
        </row>
        <row r="401">
          <cell r="D401" t="str">
            <v>sc104790</v>
          </cell>
          <cell r="E401" t="str">
            <v>mo zocalo baldosa</v>
          </cell>
        </row>
        <row r="402">
          <cell r="D402" t="str">
            <v>sc121000</v>
          </cell>
          <cell r="E402" t="str">
            <v>sc campamento en ladrillo 28 m2 completo</v>
          </cell>
        </row>
        <row r="403">
          <cell r="D403" t="str">
            <v>sc121100</v>
          </cell>
          <cell r="E403" t="str">
            <v>sc baños en ladrillo 4m2 completo</v>
          </cell>
        </row>
        <row r="404">
          <cell r="D404" t="str">
            <v>sc121600</v>
          </cell>
          <cell r="E404" t="str">
            <v>sc ascensor mitsubishi elenessa 11p o equivalente</v>
          </cell>
        </row>
        <row r="405">
          <cell r="D405" t="str">
            <v>sc560100</v>
          </cell>
          <cell r="E405" t="str">
            <v>tala de arboles</v>
          </cell>
        </row>
        <row r="406">
          <cell r="D406" t="str">
            <v>sc560200</v>
          </cell>
          <cell r="E406" t="str">
            <v>chippiado de residuos vegetales</v>
          </cell>
        </row>
        <row r="407">
          <cell r="D407" t="str">
            <v>sc560300</v>
          </cell>
          <cell r="E407" t="str">
            <v>transporte de residuos vegetales</v>
          </cell>
        </row>
        <row r="408">
          <cell r="D408" t="str">
            <v>sc560400</v>
          </cell>
          <cell r="E408" t="str">
            <v>transplante de palmas fiji del pacifico</v>
          </cell>
        </row>
        <row r="409">
          <cell r="D409" t="str">
            <v>sc600100</v>
          </cell>
          <cell r="E409" t="str">
            <v>pasamanos para escalas (2 tubulares) - rolformados</v>
          </cell>
        </row>
        <row r="410">
          <cell r="D410" t="str">
            <v>sc600200</v>
          </cell>
          <cell r="E410" t="str">
            <v>pasamanos para rampas - rolformados</v>
          </cell>
        </row>
        <row r="411">
          <cell r="D411" t="str">
            <v>sc600300</v>
          </cell>
          <cell r="E411" t="str">
            <v>pasamanos para puentes metalicos - rolformados</v>
          </cell>
        </row>
        <row r="412">
          <cell r="D412" t="str">
            <v>sc600500</v>
          </cell>
          <cell r="E412" t="str">
            <v>pasamanos para acceso - rolformados</v>
          </cell>
        </row>
        <row r="413">
          <cell r="D413" t="str">
            <v>sc600800</v>
          </cell>
          <cell r="E413" t="str">
            <v>perfiles tubulares de 0.05x0.30m</v>
          </cell>
        </row>
        <row r="414">
          <cell r="D414" t="str">
            <v>sc600810</v>
          </cell>
          <cell r="E414" t="str">
            <v>soporte inferior en "u" para tubulares</v>
          </cell>
        </row>
        <row r="415">
          <cell r="D415" t="str">
            <v>sc600820</v>
          </cell>
          <cell r="E415" t="str">
            <v>perfil en "u" para soporte inferior tubulares</v>
          </cell>
        </row>
        <row r="416">
          <cell r="D416" t="str">
            <v>sc700100</v>
          </cell>
          <cell r="E416" t="str">
            <v>fachada norte con 513,93 m2 de panel</v>
          </cell>
        </row>
        <row r="417">
          <cell r="D417" t="str">
            <v>sc700200</v>
          </cell>
          <cell r="E417" t="str">
            <v>fachada oeste lado izquierdo con 125,5 m2 de panel</v>
          </cell>
        </row>
        <row r="418">
          <cell r="D418" t="str">
            <v>sc700300</v>
          </cell>
          <cell r="E418" t="str">
            <v>fachada oeste lado derecho con 17,52 m2 de panel</v>
          </cell>
        </row>
        <row r="419">
          <cell r="D419" t="str">
            <v>sc700400</v>
          </cell>
          <cell r="E419" t="str">
            <v>fachada sur trapezoidal con 413,92 m2 de panel</v>
          </cell>
        </row>
        <row r="420">
          <cell r="D420" t="str">
            <v>sc700500</v>
          </cell>
          <cell r="E420" t="str">
            <v>fachada este con 332,14 m2 de panel</v>
          </cell>
        </row>
        <row r="421">
          <cell r="D421" t="str">
            <v>sc700600</v>
          </cell>
          <cell r="E421" t="str">
            <v>contrafachada al techo con 131.99 m2 de panel</v>
          </cell>
        </row>
        <row r="422">
          <cell r="D422" t="str">
            <v>sc700700</v>
          </cell>
          <cell r="E422" t="str">
            <v>cielo sky-d colgado canchas</v>
          </cell>
        </row>
        <row r="423">
          <cell r="D423" t="str">
            <v>sc700800</v>
          </cell>
          <cell r="E423" t="str">
            <v>cielo sky-d colgado oficinas</v>
          </cell>
        </row>
        <row r="424">
          <cell r="D424" t="str">
            <v>sc700900</v>
          </cell>
          <cell r="E424" t="str">
            <v>cielo sky-d colgado gimnasio</v>
          </cell>
        </row>
        <row r="425">
          <cell r="D425" t="str">
            <v>sc701000</v>
          </cell>
          <cell r="E425" t="str">
            <v>anclajes quimico hilti re-500 de 1/2" en concreto.</v>
          </cell>
        </row>
        <row r="426">
          <cell r="D426" t="str">
            <v>sc701100</v>
          </cell>
          <cell r="E426" t="str">
            <v>anclajes quimico hilti re-500 de 1/2" con varilla roscada de 1/2"x15 cm.</v>
          </cell>
        </row>
        <row r="427">
          <cell r="D427" t="str">
            <v>sc702000</v>
          </cell>
          <cell r="E427" t="str">
            <v>cordon soldadura en aluminio</v>
          </cell>
        </row>
        <row r="428">
          <cell r="D428" t="str">
            <v>sc702100</v>
          </cell>
          <cell r="E428" t="str">
            <v>cordon soldadura metalica</v>
          </cell>
        </row>
        <row r="429">
          <cell r="D429" t="str">
            <v>tp17900</v>
          </cell>
          <cell r="E429" t="str">
            <v>transporte equipo menor</v>
          </cell>
        </row>
        <row r="430">
          <cell r="D430" t="str">
            <v>tp28100</v>
          </cell>
          <cell r="E430" t="str">
            <v>transporte de equipo menor</v>
          </cell>
        </row>
        <row r="431">
          <cell r="D431" t="str">
            <v>tp105000</v>
          </cell>
          <cell r="E431" t="str">
            <v>transporte de agregados en volqueta</v>
          </cell>
        </row>
        <row r="432">
          <cell r="D432" t="str">
            <v>tp564200</v>
          </cell>
          <cell r="E432" t="str">
            <v>transporte divisiones baños</v>
          </cell>
        </row>
        <row r="433">
          <cell r="D433" t="str">
            <v>tp564300</v>
          </cell>
          <cell r="E433" t="str">
            <v>transporte material vegetal e insumos</v>
          </cell>
        </row>
        <row r="434">
          <cell r="D434" t="str">
            <v>tp564400</v>
          </cell>
          <cell r="E434" t="str">
            <v>transporte residuos vegetales</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RESUMEN PRECIOS"/>
      <sheetName val="UNITARIOS"/>
      <sheetName val="Av. Cali K4+880 - K4+970"/>
      <sheetName val="SOCIAL"/>
      <sheetName val="AJUSTE"/>
      <sheetName val="PMT"/>
      <sheetName val="AIU PMT"/>
    </sheetNames>
    <sheetDataSet>
      <sheetData sheetId="0"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1"/>
      <sheetData sheetId="2"/>
      <sheetData sheetId="3"/>
      <sheetData sheetId="4"/>
      <sheetData sheetId="5"/>
      <sheetData sheetId="6"/>
      <sheetData sheetId="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TULOS"/>
      <sheetName val="HOJA MODELO"/>
      <sheetName val="MANO DE OBRA"/>
      <sheetName val="ANALISIS BASICOS"/>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00">
          <cell r="C300" t="str">
            <v>Abrazadera metalica galvanizada con platina de 1"</v>
          </cell>
          <cell r="D300" t="str">
            <v>Und</v>
          </cell>
          <cell r="E300">
            <v>300</v>
          </cell>
        </row>
        <row r="301">
          <cell r="C301" t="str">
            <v>Accesorios</v>
          </cell>
          <cell r="D301" t="str">
            <v>Und</v>
          </cell>
          <cell r="E301">
            <v>250</v>
          </cell>
        </row>
        <row r="302">
          <cell r="C302" t="str">
            <v>Adaptador terminal EMT de 1 1/2"</v>
          </cell>
          <cell r="D302" t="str">
            <v>Und</v>
          </cell>
          <cell r="E302">
            <v>3345</v>
          </cell>
        </row>
        <row r="303">
          <cell r="C303" t="str">
            <v>Adaptador terminal EMT de 1 1/4"</v>
          </cell>
          <cell r="D303" t="str">
            <v>Und</v>
          </cell>
          <cell r="E303">
            <v>0</v>
          </cell>
        </row>
        <row r="304">
          <cell r="C304" t="str">
            <v>Adaptador terminal EMT de 1"</v>
          </cell>
          <cell r="D304" t="str">
            <v>Und</v>
          </cell>
          <cell r="E304">
            <v>900</v>
          </cell>
        </row>
        <row r="305">
          <cell r="C305" t="str">
            <v>Adaptador terminal EMT de 1/2"</v>
          </cell>
          <cell r="D305" t="str">
            <v>Und</v>
          </cell>
          <cell r="E305">
            <v>400</v>
          </cell>
        </row>
        <row r="306">
          <cell r="C306" t="str">
            <v>Adaptador terminal EMT de 2"</v>
          </cell>
          <cell r="D306" t="str">
            <v>Und</v>
          </cell>
          <cell r="E306">
            <v>0</v>
          </cell>
        </row>
        <row r="307">
          <cell r="C307" t="str">
            <v>Adaptador terminal EMT de 3/4"</v>
          </cell>
          <cell r="D307" t="str">
            <v>Und</v>
          </cell>
          <cell r="E307">
            <v>0</v>
          </cell>
        </row>
        <row r="308">
          <cell r="C308" t="str">
            <v>Adaptador terminal PVC de 1 1/2"</v>
          </cell>
          <cell r="D308" t="str">
            <v>Und</v>
          </cell>
          <cell r="E308">
            <v>1884</v>
          </cell>
        </row>
        <row r="309">
          <cell r="C309" t="str">
            <v>Adaptador terminal PVC de 1 1/4"</v>
          </cell>
          <cell r="D309" t="str">
            <v>Und</v>
          </cell>
          <cell r="E309">
            <v>0</v>
          </cell>
        </row>
        <row r="310">
          <cell r="C310" t="str">
            <v>Adaptador terminal PVC de 1"</v>
          </cell>
          <cell r="D310" t="str">
            <v>Und</v>
          </cell>
          <cell r="E310">
            <v>782</v>
          </cell>
        </row>
        <row r="311">
          <cell r="C311" t="str">
            <v>Adaptador terminal PVC de 1/2"</v>
          </cell>
          <cell r="D311" t="str">
            <v>Und</v>
          </cell>
          <cell r="E311">
            <v>272</v>
          </cell>
        </row>
        <row r="312">
          <cell r="C312" t="str">
            <v>Adaptador terminal PVC de 2"</v>
          </cell>
          <cell r="D312" t="str">
            <v>Und</v>
          </cell>
          <cell r="E312">
            <v>3262</v>
          </cell>
        </row>
        <row r="313">
          <cell r="C313" t="str">
            <v>Adaptador terminal PVC de 3"</v>
          </cell>
          <cell r="D313" t="str">
            <v>Und</v>
          </cell>
          <cell r="E313">
            <v>6198</v>
          </cell>
        </row>
        <row r="314">
          <cell r="C314" t="str">
            <v>Adaptador terminal PVC de 3/4"</v>
          </cell>
          <cell r="D314" t="str">
            <v>Und</v>
          </cell>
          <cell r="E314">
            <v>363</v>
          </cell>
        </row>
        <row r="315">
          <cell r="C315" t="str">
            <v>Adaptador tipo campana PVC de 1''</v>
          </cell>
          <cell r="D315" t="str">
            <v>Und</v>
          </cell>
          <cell r="E315">
            <v>0</v>
          </cell>
        </row>
        <row r="316">
          <cell r="C316" t="str">
            <v>Adaptador tipo campana PVC de 1 1/2''</v>
          </cell>
          <cell r="D316" t="str">
            <v>Und</v>
          </cell>
          <cell r="E316">
            <v>0</v>
          </cell>
        </row>
        <row r="317">
          <cell r="C317" t="str">
            <v>Adaptador tipo campana PVC de 2''</v>
          </cell>
          <cell r="D317" t="str">
            <v>Und</v>
          </cell>
          <cell r="E317">
            <v>2346</v>
          </cell>
        </row>
        <row r="318">
          <cell r="C318" t="str">
            <v>Adaptador tipo campana PVC de 3''</v>
          </cell>
          <cell r="D318" t="str">
            <v>Und</v>
          </cell>
          <cell r="E318">
            <v>0</v>
          </cell>
        </row>
        <row r="319">
          <cell r="C319" t="str">
            <v>Adaptador tipo campana PVC de 4''</v>
          </cell>
          <cell r="D319" t="str">
            <v>Und</v>
          </cell>
          <cell r="E319">
            <v>6901</v>
          </cell>
        </row>
        <row r="320">
          <cell r="C320" t="str">
            <v>Aire acond mini split inverter 12000BTU 208V</v>
          </cell>
          <cell r="D320" t="str">
            <v>Und</v>
          </cell>
          <cell r="E320">
            <v>1450000</v>
          </cell>
        </row>
        <row r="321">
          <cell r="C321" t="str">
            <v>Aire acond mini split inverter 9000BTU 208V</v>
          </cell>
          <cell r="D321" t="str">
            <v>Und</v>
          </cell>
          <cell r="E321">
            <v>1000000</v>
          </cell>
        </row>
        <row r="322">
          <cell r="C322" t="str">
            <v>Aislador para barraje plastico 25 mm hembra</v>
          </cell>
          <cell r="D322" t="str">
            <v>Und</v>
          </cell>
          <cell r="E322">
            <v>0</v>
          </cell>
        </row>
        <row r="323">
          <cell r="C323" t="str">
            <v>Aislador para barraje plastico 30 mm hembra</v>
          </cell>
          <cell r="D323" t="str">
            <v>Und</v>
          </cell>
          <cell r="E323">
            <v>0</v>
          </cell>
        </row>
        <row r="324">
          <cell r="C324" t="str">
            <v>Aislador para barraje plastico 45 mm hembra</v>
          </cell>
          <cell r="D324" t="str">
            <v>Und</v>
          </cell>
          <cell r="E324">
            <v>0</v>
          </cell>
        </row>
        <row r="325">
          <cell r="C325" t="str">
            <v>Aislador tipo carrete de porcelana 3 3/16"</v>
          </cell>
          <cell r="D325" t="str">
            <v>Und</v>
          </cell>
          <cell r="E325">
            <v>3770</v>
          </cell>
        </row>
        <row r="326">
          <cell r="C326" t="str">
            <v>Aislador tipo disco de porcelana de 6"</v>
          </cell>
          <cell r="D326" t="str">
            <v>Und</v>
          </cell>
          <cell r="E326">
            <v>0</v>
          </cell>
        </row>
        <row r="327">
          <cell r="C327" t="str">
            <v>Aislador tipo pin de porcelana 13.2 kV</v>
          </cell>
          <cell r="D327" t="str">
            <v>Und</v>
          </cell>
          <cell r="E327">
            <v>19000</v>
          </cell>
        </row>
        <row r="328">
          <cell r="C328" t="str">
            <v>Aislador tipo pin polimerico 13.2 kV</v>
          </cell>
          <cell r="D328" t="str">
            <v>Und</v>
          </cell>
          <cell r="E328">
            <v>0</v>
          </cell>
        </row>
        <row r="329">
          <cell r="C329" t="str">
            <v>Aislador tipo suspension polimerico 13.2 kV</v>
          </cell>
          <cell r="D329" t="str">
            <v>Und</v>
          </cell>
          <cell r="E329">
            <v>26956</v>
          </cell>
        </row>
        <row r="330">
          <cell r="C330" t="str">
            <v>Aislador tipo tensor de porcelana de 3 1/2"</v>
          </cell>
          <cell r="D330" t="str">
            <v>Und</v>
          </cell>
          <cell r="E330">
            <v>7500</v>
          </cell>
        </row>
        <row r="331">
          <cell r="C331" t="str">
            <v>Aislador tipo tensor de porcelana de 4 1/4"</v>
          </cell>
          <cell r="D331" t="str">
            <v>Und</v>
          </cell>
          <cell r="E331">
            <v>8500</v>
          </cell>
        </row>
        <row r="332">
          <cell r="C332" t="str">
            <v>Alambre Cu aislado THHN/THWN No 10 AWG</v>
          </cell>
          <cell r="D332" t="str">
            <v>Ml</v>
          </cell>
          <cell r="E332">
            <v>2695</v>
          </cell>
        </row>
        <row r="333">
          <cell r="C333" t="str">
            <v>Alambre Cu aislado THHN/THWN No 12 AWG</v>
          </cell>
          <cell r="D333" t="str">
            <v>Ml</v>
          </cell>
          <cell r="E333">
            <v>1676</v>
          </cell>
        </row>
        <row r="334">
          <cell r="C334" t="str">
            <v>Alambre Cu aislado THHN/THWN No 14 AWG</v>
          </cell>
          <cell r="D334" t="str">
            <v>Ml</v>
          </cell>
          <cell r="E334">
            <v>1163</v>
          </cell>
        </row>
        <row r="335">
          <cell r="C335" t="str">
            <v>Alambre Cu aislado THHN/THWN No 8 AWG</v>
          </cell>
          <cell r="D335" t="str">
            <v>Ml</v>
          </cell>
          <cell r="E335">
            <v>4290</v>
          </cell>
        </row>
        <row r="336">
          <cell r="C336" t="str">
            <v>Alambron Al de 8mm para apantallamiento</v>
          </cell>
          <cell r="D336" t="str">
            <v>Ml</v>
          </cell>
          <cell r="E336">
            <v>0</v>
          </cell>
        </row>
        <row r="337">
          <cell r="C337" t="str">
            <v>Amarre plastico 4.8 mm x 10 cm pqtex100</v>
          </cell>
          <cell r="D337" t="str">
            <v>Und</v>
          </cell>
          <cell r="E337">
            <v>0</v>
          </cell>
        </row>
        <row r="338">
          <cell r="C338" t="str">
            <v>Amarre plastico 4.8 mm x 30 cm pqtex100</v>
          </cell>
          <cell r="D338" t="str">
            <v>Und</v>
          </cell>
          <cell r="E338">
            <v>0</v>
          </cell>
        </row>
        <row r="339">
          <cell r="C339" t="str">
            <v>Amortiguador tipo Stockbridge para ACSR No 1/0</v>
          </cell>
          <cell r="D339" t="str">
            <v>Und</v>
          </cell>
          <cell r="E339">
            <v>0</v>
          </cell>
        </row>
        <row r="340">
          <cell r="C340" t="str">
            <v>Amortiguador tipo Stockbridge para ACSR No 2</v>
          </cell>
          <cell r="D340" t="str">
            <v>Und</v>
          </cell>
          <cell r="E340">
            <v>0</v>
          </cell>
        </row>
        <row r="341">
          <cell r="C341" t="str">
            <v>Angulo de hierro de 2 1/2"x2 1/2"x3/16"x6m</v>
          </cell>
          <cell r="D341" t="str">
            <v>Und</v>
          </cell>
          <cell r="E341">
            <v>0</v>
          </cell>
        </row>
        <row r="342">
          <cell r="C342" t="str">
            <v>Angulo de hierro de 2"x2"x3/16"x6m</v>
          </cell>
          <cell r="D342" t="str">
            <v>Und</v>
          </cell>
          <cell r="E342">
            <v>0</v>
          </cell>
        </row>
        <row r="343">
          <cell r="C343" t="str">
            <v>Arandela  de presion de 1/2"</v>
          </cell>
          <cell r="D343" t="str">
            <v>Und</v>
          </cell>
          <cell r="E343">
            <v>0</v>
          </cell>
        </row>
        <row r="344">
          <cell r="C344" t="str">
            <v>Arandela cuadrada plana 2"x2"x5/8"</v>
          </cell>
          <cell r="D344" t="str">
            <v>Und</v>
          </cell>
          <cell r="E344">
            <v>876</v>
          </cell>
        </row>
        <row r="345">
          <cell r="C345" t="str">
            <v>Arandela cuadrada plana 4"x4"x5/8"</v>
          </cell>
          <cell r="D345" t="str">
            <v>Und</v>
          </cell>
          <cell r="E345">
            <v>3750</v>
          </cell>
        </row>
        <row r="346">
          <cell r="C346" t="str">
            <v>Arena</v>
          </cell>
          <cell r="D346" t="str">
            <v>Bul</v>
          </cell>
          <cell r="E346">
            <v>0</v>
          </cell>
        </row>
        <row r="347">
          <cell r="C347" t="str">
            <v>Balastro electronico 2x32W</v>
          </cell>
          <cell r="D347" t="str">
            <v>Und</v>
          </cell>
          <cell r="E347">
            <v>27520</v>
          </cell>
        </row>
        <row r="348">
          <cell r="C348" t="str">
            <v>Balastro electronico 4x17W</v>
          </cell>
          <cell r="D348" t="str">
            <v>Und</v>
          </cell>
          <cell r="E348">
            <v>41787</v>
          </cell>
        </row>
        <row r="349">
          <cell r="C349" t="str">
            <v>Base para fotocelda electronica</v>
          </cell>
          <cell r="D349" t="str">
            <v>Und</v>
          </cell>
          <cell r="E349">
            <v>0</v>
          </cell>
        </row>
        <row r="350">
          <cell r="C350" t="str">
            <v>Bloque de pruebas tipo cuchillas</v>
          </cell>
          <cell r="D350" t="str">
            <v>Und</v>
          </cell>
          <cell r="E350">
            <v>220000</v>
          </cell>
        </row>
        <row r="351">
          <cell r="C351" t="str">
            <v>Bloque de pruebas tipo tornillos</v>
          </cell>
          <cell r="D351" t="str">
            <v>Und</v>
          </cell>
          <cell r="E351">
            <v>180000</v>
          </cell>
        </row>
        <row r="352">
          <cell r="C352" t="str">
            <v>Bombillo fluorescente de 100W E40</v>
          </cell>
          <cell r="D352" t="str">
            <v>Und</v>
          </cell>
          <cell r="E352">
            <v>0</v>
          </cell>
        </row>
        <row r="353">
          <cell r="C353" t="str">
            <v>Bombillo fluorescente de 25W E27</v>
          </cell>
          <cell r="D353" t="str">
            <v>Und</v>
          </cell>
          <cell r="E353">
            <v>11415</v>
          </cell>
        </row>
        <row r="354">
          <cell r="C354" t="str">
            <v>Bombillo fluorescente de 30W</v>
          </cell>
          <cell r="D354" t="str">
            <v>Und</v>
          </cell>
          <cell r="E354">
            <v>15000</v>
          </cell>
        </row>
        <row r="355">
          <cell r="C355" t="str">
            <v>Bombillo fluorescente de 32W E27</v>
          </cell>
          <cell r="D355" t="str">
            <v>Und</v>
          </cell>
          <cell r="E355">
            <v>0</v>
          </cell>
        </row>
        <row r="356">
          <cell r="C356" t="str">
            <v>Bombillo fluorescente tubular T5 de 24W</v>
          </cell>
          <cell r="D356" t="str">
            <v>Und</v>
          </cell>
          <cell r="E356">
            <v>20000</v>
          </cell>
        </row>
        <row r="357">
          <cell r="C357" t="str">
            <v>Bombillo fluorescente tubular T8 de 17W</v>
          </cell>
          <cell r="D357" t="str">
            <v>Und</v>
          </cell>
          <cell r="E357">
            <v>6775</v>
          </cell>
        </row>
        <row r="358">
          <cell r="C358" t="str">
            <v>Bombillo fluorescente tubular T8 de 32W</v>
          </cell>
          <cell r="D358" t="str">
            <v>Und</v>
          </cell>
          <cell r="E358">
            <v>6849</v>
          </cell>
        </row>
        <row r="359">
          <cell r="C359" t="str">
            <v>Bombillo MetalHalide 250W</v>
          </cell>
          <cell r="D359" t="str">
            <v>Und</v>
          </cell>
          <cell r="E359">
            <v>19000</v>
          </cell>
        </row>
        <row r="360">
          <cell r="C360" t="str">
            <v>Bombillo MetalHalide 400W</v>
          </cell>
          <cell r="D360" t="str">
            <v>Und</v>
          </cell>
          <cell r="E360">
            <v>34600</v>
          </cell>
        </row>
        <row r="361">
          <cell r="C361" t="str">
            <v>Bombillo sodio 150W tubular 220V</v>
          </cell>
          <cell r="D361" t="str">
            <v>Und</v>
          </cell>
          <cell r="E361">
            <v>0</v>
          </cell>
        </row>
        <row r="362">
          <cell r="C362" t="str">
            <v>Bombillo sodio 250W tubular 220V</v>
          </cell>
          <cell r="D362" t="str">
            <v>Und</v>
          </cell>
          <cell r="E362">
            <v>40716</v>
          </cell>
        </row>
        <row r="363">
          <cell r="C363" t="str">
            <v>Bombillo sodio 70W tubular E27 220V</v>
          </cell>
          <cell r="D363" t="str">
            <v>Und</v>
          </cell>
          <cell r="E363">
            <v>7292</v>
          </cell>
        </row>
        <row r="364">
          <cell r="C364" t="str">
            <v>Brazo luminaria horizontal 1 1/2"x1.20m c/collarin</v>
          </cell>
          <cell r="D364" t="str">
            <v>Und</v>
          </cell>
          <cell r="E364">
            <v>65000</v>
          </cell>
        </row>
        <row r="365">
          <cell r="C365" t="str">
            <v>Brazo templete de guitarra</v>
          </cell>
          <cell r="D365" t="str">
            <v>Und</v>
          </cell>
          <cell r="E365">
            <v>60000</v>
          </cell>
        </row>
        <row r="366">
          <cell r="C366" t="str">
            <v>Bushing metalico de 1"</v>
          </cell>
          <cell r="D366" t="str">
            <v>Und</v>
          </cell>
          <cell r="E366">
            <v>995</v>
          </cell>
        </row>
        <row r="367">
          <cell r="C367" t="str">
            <v>Bushing metalico de 1/2"</v>
          </cell>
          <cell r="D367" t="str">
            <v>Und</v>
          </cell>
          <cell r="E367">
            <v>0</v>
          </cell>
        </row>
        <row r="368">
          <cell r="C368" t="str">
            <v>Bushing metalico de 3/4"</v>
          </cell>
          <cell r="D368" t="str">
            <v>Und</v>
          </cell>
          <cell r="E368">
            <v>0</v>
          </cell>
        </row>
        <row r="369">
          <cell r="C369" t="str">
            <v>Cable acero galv de 1/4" para retenida</v>
          </cell>
          <cell r="D369" t="str">
            <v>Ml</v>
          </cell>
          <cell r="E369">
            <v>3200</v>
          </cell>
        </row>
        <row r="370">
          <cell r="C370" t="str">
            <v>Cable acero galv de 3/8" para retenida</v>
          </cell>
          <cell r="D370" t="str">
            <v>Ml</v>
          </cell>
          <cell r="E370">
            <v>3781</v>
          </cell>
        </row>
        <row r="371">
          <cell r="C371" t="str">
            <v>Cable Al aislado Serie 8000 THHN No 1/0 AWG</v>
          </cell>
          <cell r="D371" t="str">
            <v>Ml</v>
          </cell>
          <cell r="E371">
            <v>8142</v>
          </cell>
        </row>
        <row r="372">
          <cell r="C372" t="str">
            <v>Cable Al aislado Serie 8000 THHN No 2 AWG</v>
          </cell>
          <cell r="D372" t="str">
            <v>Ml</v>
          </cell>
          <cell r="E372">
            <v>4587</v>
          </cell>
        </row>
        <row r="373">
          <cell r="C373" t="str">
            <v>Cable Al aislado Serie 8000 THHN No 2/0 AWG</v>
          </cell>
          <cell r="D373" t="str">
            <v>Ml</v>
          </cell>
          <cell r="E373">
            <v>10592</v>
          </cell>
        </row>
        <row r="374">
          <cell r="C374" t="str">
            <v>Cable Al aislado Serie 8000 THHN No 250 MCM</v>
          </cell>
          <cell r="D374" t="str">
            <v>Ml</v>
          </cell>
          <cell r="E374">
            <v>0</v>
          </cell>
        </row>
        <row r="375">
          <cell r="C375" t="str">
            <v>Cable Al aislado Serie 8000 THHN No 300 MCM</v>
          </cell>
          <cell r="D375" t="str">
            <v>Ml</v>
          </cell>
          <cell r="E375">
            <v>0</v>
          </cell>
        </row>
        <row r="376">
          <cell r="C376" t="str">
            <v>Cable Al aislado Serie 8000 THHN No 350 MCM</v>
          </cell>
          <cell r="D376" t="str">
            <v>Ml</v>
          </cell>
          <cell r="E376">
            <v>0</v>
          </cell>
        </row>
        <row r="377">
          <cell r="C377" t="str">
            <v>Cable Al aislado Serie 8000 THHN No 4 AWG</v>
          </cell>
          <cell r="D377" t="str">
            <v>Ml</v>
          </cell>
          <cell r="E377">
            <v>3134</v>
          </cell>
        </row>
        <row r="378">
          <cell r="C378" t="str">
            <v>Cable Al aislado Serie 8000 THHN No 4/0 AWG</v>
          </cell>
          <cell r="D378" t="str">
            <v>Ml</v>
          </cell>
          <cell r="E378">
            <v>12529</v>
          </cell>
        </row>
        <row r="379">
          <cell r="C379" t="str">
            <v>Cable Al aislado Serie 8000 THHN No 500 MCM</v>
          </cell>
          <cell r="D379" t="str">
            <v>Ml</v>
          </cell>
          <cell r="E379">
            <v>0</v>
          </cell>
        </row>
        <row r="380">
          <cell r="C380" t="str">
            <v>Cable Al aislado Serie 8000 THHN No 6 AWG</v>
          </cell>
          <cell r="D380" t="str">
            <v>Ml</v>
          </cell>
          <cell r="E380">
            <v>0</v>
          </cell>
        </row>
        <row r="381">
          <cell r="C381" t="str">
            <v>Cable Al aislado Serie 8000 THHN No 600 MCM</v>
          </cell>
          <cell r="D381" t="str">
            <v>Ml</v>
          </cell>
          <cell r="E381">
            <v>0</v>
          </cell>
        </row>
        <row r="382">
          <cell r="C382" t="str">
            <v>Cable Al aislado Serie 8000 THHN No 750 MCM</v>
          </cell>
          <cell r="D382" t="str">
            <v>Ml</v>
          </cell>
          <cell r="E382">
            <v>0</v>
          </cell>
        </row>
        <row r="383">
          <cell r="C383" t="str">
            <v>Cable Al aislado THW No 1/0 AWG</v>
          </cell>
          <cell r="D383" t="str">
            <v>Ml</v>
          </cell>
          <cell r="E383">
            <v>0</v>
          </cell>
        </row>
        <row r="384">
          <cell r="C384" t="str">
            <v>Cable Al aislado THW No 2 AWG</v>
          </cell>
          <cell r="D384" t="str">
            <v>Ml</v>
          </cell>
          <cell r="E384">
            <v>0</v>
          </cell>
        </row>
        <row r="385">
          <cell r="C385" t="str">
            <v>Cable Al aislado THW No 2/0 AWG</v>
          </cell>
          <cell r="D385" t="str">
            <v>Ml</v>
          </cell>
          <cell r="E385">
            <v>0</v>
          </cell>
        </row>
        <row r="386">
          <cell r="C386" t="str">
            <v>Cable Al aislado THW No 4 AWG</v>
          </cell>
          <cell r="D386" t="str">
            <v>Ml</v>
          </cell>
          <cell r="E386">
            <v>0</v>
          </cell>
        </row>
        <row r="387">
          <cell r="C387" t="str">
            <v>Cable Al aislado THW No 4/0 AWG</v>
          </cell>
          <cell r="D387" t="str">
            <v>Ml</v>
          </cell>
          <cell r="E387">
            <v>0</v>
          </cell>
        </row>
        <row r="388">
          <cell r="C388" t="str">
            <v>Cable Al aislado THW No 6 AWG</v>
          </cell>
          <cell r="D388" t="str">
            <v>Ml</v>
          </cell>
          <cell r="E388">
            <v>0</v>
          </cell>
        </row>
        <row r="389">
          <cell r="C389" t="str">
            <v>Cable Al cuadruplex 3x35mm + 50mm AAAC (3x2 + 1/0)</v>
          </cell>
          <cell r="D389" t="str">
            <v>Km</v>
          </cell>
          <cell r="E389">
            <v>13544000</v>
          </cell>
        </row>
        <row r="390">
          <cell r="C390" t="str">
            <v>Cable Al cuadruplex 3x70mm + 50mm AAAC (3x2/0 + 1/0)</v>
          </cell>
          <cell r="D390" t="str">
            <v>Km</v>
          </cell>
          <cell r="E390">
            <v>17020400</v>
          </cell>
        </row>
        <row r="391">
          <cell r="C391" t="str">
            <v>Cable Al cuadruplex 3x95mm + 50mm AAAC (3x4/0 + 1/0)</v>
          </cell>
          <cell r="D391" t="str">
            <v>Km</v>
          </cell>
          <cell r="E391">
            <v>19212000</v>
          </cell>
        </row>
        <row r="392">
          <cell r="C392" t="str">
            <v>Cable Al desnudo ACSR No 1/0 AWG</v>
          </cell>
          <cell r="D392" t="str">
            <v>Km</v>
          </cell>
          <cell r="E392">
            <v>2218049</v>
          </cell>
        </row>
        <row r="393">
          <cell r="C393" t="str">
            <v>Cable Al desnudo ACSR No 2 AWG</v>
          </cell>
          <cell r="D393" t="str">
            <v>Km</v>
          </cell>
          <cell r="E393">
            <v>2175000</v>
          </cell>
        </row>
        <row r="394">
          <cell r="C394" t="str">
            <v>Cable Al desnudo ACSR No 2/0 AWG</v>
          </cell>
          <cell r="D394" t="str">
            <v>Km</v>
          </cell>
          <cell r="E394">
            <v>4575000</v>
          </cell>
        </row>
        <row r="395">
          <cell r="C395" t="str">
            <v>Cable Al desnudo ACSR No 4 AWG</v>
          </cell>
          <cell r="D395" t="str">
            <v>Km</v>
          </cell>
          <cell r="E395">
            <v>1571000</v>
          </cell>
        </row>
        <row r="396">
          <cell r="C396" t="str">
            <v>Cable Al desnudo ACSR No 4/0 AWG</v>
          </cell>
          <cell r="D396" t="str">
            <v>Km</v>
          </cell>
          <cell r="E396">
            <v>7365000</v>
          </cell>
        </row>
        <row r="397">
          <cell r="C397" t="str">
            <v>Cable Al galv desnudo de 3/8" grado cumun</v>
          </cell>
          <cell r="D397" t="str">
            <v>Ml</v>
          </cell>
          <cell r="E397">
            <v>2834</v>
          </cell>
        </row>
        <row r="398">
          <cell r="C398" t="str">
            <v>Cable Al triplex 2x35mm + 35mm AAAC (2x2 + 2)</v>
          </cell>
          <cell r="D398" t="str">
            <v>Km</v>
          </cell>
          <cell r="E398">
            <v>9257200</v>
          </cell>
        </row>
        <row r="399">
          <cell r="C399" t="str">
            <v>Cable Al triplex 2x35mm + 50mm AAAC (2x2 + 1/0)</v>
          </cell>
          <cell r="D399" t="str">
            <v>Km</v>
          </cell>
          <cell r="E399">
            <v>11800400</v>
          </cell>
        </row>
        <row r="400">
          <cell r="C400" t="str">
            <v>Cable Al triplex 2x50mm + 50mm AAAC (2x1/0 + 1/0)</v>
          </cell>
          <cell r="D400" t="str">
            <v>Km</v>
          </cell>
          <cell r="E400">
            <v>13183200</v>
          </cell>
        </row>
        <row r="401">
          <cell r="C401" t="str">
            <v>Cable Al triplex 2x70mm + 50mm AAAC (2x2/0 + 1/0)</v>
          </cell>
          <cell r="D401" t="str">
            <v>Km</v>
          </cell>
          <cell r="E401">
            <v>14004000</v>
          </cell>
        </row>
        <row r="402">
          <cell r="C402" t="str">
            <v>Cable Al triplex 2x95mm + 50mm AAAC (2x4/0 + 1/0)</v>
          </cell>
          <cell r="D402" t="str">
            <v>Km</v>
          </cell>
          <cell r="E402">
            <v>15120500</v>
          </cell>
        </row>
        <row r="403">
          <cell r="C403" t="str">
            <v>Cable Cu acometida trebol trifasico 3x2 + 4 AWG</v>
          </cell>
          <cell r="D403" t="str">
            <v>Ml</v>
          </cell>
          <cell r="E403">
            <v>47950</v>
          </cell>
        </row>
        <row r="404">
          <cell r="C404" t="str">
            <v>Cable Cu acometida trebol trifasico 3x4 + 6 AWG</v>
          </cell>
          <cell r="D404" t="str">
            <v>Ml</v>
          </cell>
          <cell r="E404">
            <v>49843</v>
          </cell>
        </row>
        <row r="405">
          <cell r="C405" t="str">
            <v>Cable Cu acometida trebol trifasico 3x6 + 8 AWG</v>
          </cell>
          <cell r="D405" t="str">
            <v>Ml</v>
          </cell>
          <cell r="E405">
            <v>0</v>
          </cell>
        </row>
        <row r="406">
          <cell r="C406" t="str">
            <v>Cable Cu acometida trebol trifasico 3x8 + 10 AWG</v>
          </cell>
          <cell r="D406" t="str">
            <v>Ml</v>
          </cell>
          <cell r="E406">
            <v>18000</v>
          </cell>
        </row>
        <row r="407">
          <cell r="C407" t="str">
            <v>Cable Cu aislado No 10 AWG tipo vehicular</v>
          </cell>
          <cell r="D407" t="str">
            <v>Ml</v>
          </cell>
          <cell r="E407">
            <v>0</v>
          </cell>
        </row>
        <row r="408">
          <cell r="C408" t="str">
            <v>Cable Cu aislado No 12 AWG tipo vehicular</v>
          </cell>
          <cell r="D408" t="str">
            <v>Ml</v>
          </cell>
          <cell r="E408">
            <v>0</v>
          </cell>
        </row>
        <row r="409">
          <cell r="C409" t="str">
            <v>Cable Cu aislado No 14 AWG tipo vehicular</v>
          </cell>
          <cell r="D409" t="str">
            <v>Ml</v>
          </cell>
          <cell r="E409">
            <v>0</v>
          </cell>
        </row>
        <row r="410">
          <cell r="C410" t="str">
            <v>Cable Cu aislado THHN/THWN No 1/0 AWG</v>
          </cell>
          <cell r="D410" t="str">
            <v>Ml</v>
          </cell>
          <cell r="E410">
            <v>30743</v>
          </cell>
        </row>
        <row r="411">
          <cell r="C411" t="str">
            <v>Cable Cu aislado THHN/THWN No 10 AWG</v>
          </cell>
          <cell r="D411" t="str">
            <v>Ml</v>
          </cell>
          <cell r="E411">
            <v>3839</v>
          </cell>
        </row>
        <row r="412">
          <cell r="C412" t="str">
            <v>Cable Cu aislado THHN/THWN No 12 AWG</v>
          </cell>
          <cell r="D412" t="str">
            <v>Ml</v>
          </cell>
          <cell r="E412">
            <v>2669</v>
          </cell>
        </row>
        <row r="413">
          <cell r="C413" t="str">
            <v>Cable Cu aislado THHN/THWN No 14 AWG</v>
          </cell>
          <cell r="D413" t="str">
            <v>Ml</v>
          </cell>
          <cell r="E413">
            <v>1778</v>
          </cell>
        </row>
        <row r="414">
          <cell r="C414" t="str">
            <v>Cable Cu aislado THHN/THWN No 2 AWG</v>
          </cell>
          <cell r="D414" t="str">
            <v>Ml</v>
          </cell>
          <cell r="E414">
            <v>21344</v>
          </cell>
        </row>
        <row r="415">
          <cell r="C415" t="str">
            <v>Cable Cu aislado THHN/THWN No 2/0 AWG</v>
          </cell>
          <cell r="D415" t="str">
            <v>Ml</v>
          </cell>
          <cell r="E415">
            <v>34882</v>
          </cell>
        </row>
        <row r="416">
          <cell r="C416" t="str">
            <v>Cable Cu aislado THHN/THWN No 250 MCM</v>
          </cell>
          <cell r="D416" t="str">
            <v>Ml</v>
          </cell>
          <cell r="E416">
            <v>78730</v>
          </cell>
        </row>
        <row r="417">
          <cell r="C417" t="str">
            <v>Cable Cu aislado THHN/THWN No 300 MCM</v>
          </cell>
          <cell r="D417" t="str">
            <v>Ml</v>
          </cell>
          <cell r="E417">
            <v>0</v>
          </cell>
        </row>
        <row r="418">
          <cell r="C418" t="str">
            <v>Cable Cu aislado THHN/THWN No 350 MCM</v>
          </cell>
          <cell r="D418" t="str">
            <v>Ml</v>
          </cell>
          <cell r="E418">
            <v>109694</v>
          </cell>
        </row>
        <row r="419">
          <cell r="C419" t="str">
            <v>Cable Cu aislado THHN/THWN No 4 AWG</v>
          </cell>
          <cell r="D419" t="str">
            <v>Ml</v>
          </cell>
          <cell r="E419">
            <v>12646</v>
          </cell>
        </row>
        <row r="420">
          <cell r="C420" t="str">
            <v>Cable Cu aislado THHN/THWN No 4/0 AWG</v>
          </cell>
          <cell r="D420" t="str">
            <v>Ml</v>
          </cell>
          <cell r="E420">
            <v>63219</v>
          </cell>
        </row>
        <row r="421">
          <cell r="C421" t="str">
            <v>Cable Cu aislado THHN/THWN No 500 MCM</v>
          </cell>
          <cell r="D421" t="str">
            <v>Ml</v>
          </cell>
          <cell r="E421">
            <v>163366</v>
          </cell>
        </row>
        <row r="422">
          <cell r="C422" t="str">
            <v>Cable Cu aislado THHN/THWN No 6 AWG</v>
          </cell>
          <cell r="D422" t="str">
            <v>Ml</v>
          </cell>
          <cell r="E422">
            <v>8201</v>
          </cell>
        </row>
        <row r="423">
          <cell r="C423" t="str">
            <v>Cable Cu aislado THHN/THWN No 8 AWG</v>
          </cell>
          <cell r="D423" t="str">
            <v>Ml</v>
          </cell>
          <cell r="E423">
            <v>5321</v>
          </cell>
        </row>
        <row r="424">
          <cell r="C424" t="str">
            <v>Cable Cu aislado XLPE 15 kV No 1/0 AWG cinta</v>
          </cell>
          <cell r="D424" t="str">
            <v>Ml</v>
          </cell>
          <cell r="E424">
            <v>0</v>
          </cell>
        </row>
        <row r="425">
          <cell r="C425" t="str">
            <v>Cable Cu aislado XLPE 15 kV No 1/0 AWG hilos</v>
          </cell>
          <cell r="D425" t="str">
            <v>Ml</v>
          </cell>
          <cell r="E425">
            <v>0</v>
          </cell>
        </row>
        <row r="426">
          <cell r="C426" t="str">
            <v>Cable Cu aislado XLPE 15 kV No 2 AWG cinta</v>
          </cell>
          <cell r="D426" t="str">
            <v>Ml</v>
          </cell>
          <cell r="E426">
            <v>0</v>
          </cell>
        </row>
        <row r="427">
          <cell r="C427" t="str">
            <v>Cable Cu aislado XLPE 15 kV No 2 AWG hilos</v>
          </cell>
          <cell r="D427" t="str">
            <v>Ml</v>
          </cell>
          <cell r="E427">
            <v>0</v>
          </cell>
        </row>
        <row r="428">
          <cell r="C428" t="str">
            <v>Cable Cu aislado XLPE 15 kV No 2/0 AWG cinta</v>
          </cell>
          <cell r="D428" t="str">
            <v>Ml</v>
          </cell>
          <cell r="E428">
            <v>62283</v>
          </cell>
        </row>
        <row r="429">
          <cell r="C429" t="str">
            <v>Cable Cu aislado XLPE 15 kV No 2/0 AWG hilos</v>
          </cell>
          <cell r="D429" t="str">
            <v>Ml</v>
          </cell>
          <cell r="E429">
            <v>62283</v>
          </cell>
        </row>
        <row r="430">
          <cell r="C430" t="str">
            <v>Cable Cu aislado XLPE 15 kV No 4/0 AWG cinta</v>
          </cell>
          <cell r="D430" t="str">
            <v>Ml</v>
          </cell>
          <cell r="E430">
            <v>94313</v>
          </cell>
        </row>
        <row r="431">
          <cell r="C431" t="str">
            <v>Cable Cu aislado XLPE 15 kV No 4/0 AWG hilos</v>
          </cell>
          <cell r="D431" t="str">
            <v>Ml</v>
          </cell>
          <cell r="E431">
            <v>94313</v>
          </cell>
        </row>
        <row r="432">
          <cell r="C432" t="str">
            <v>Cable Cu desnudo No 1/0 AWG</v>
          </cell>
          <cell r="D432" t="str">
            <v>Ml</v>
          </cell>
          <cell r="E432">
            <v>29096</v>
          </cell>
        </row>
        <row r="433">
          <cell r="C433" t="str">
            <v>Cable Cu desnudo No 2 AWG</v>
          </cell>
          <cell r="D433" t="str">
            <v>Ml</v>
          </cell>
          <cell r="E433">
            <v>10536</v>
          </cell>
        </row>
        <row r="434">
          <cell r="C434" t="str">
            <v>Cable Cu desnudo No 2/0 AWG</v>
          </cell>
          <cell r="D434" t="str">
            <v>Ml</v>
          </cell>
          <cell r="E434">
            <v>27153</v>
          </cell>
        </row>
        <row r="435">
          <cell r="C435" t="str">
            <v>Cable Cu desnudo No 4 AWG</v>
          </cell>
          <cell r="D435" t="str">
            <v>Ml</v>
          </cell>
          <cell r="E435">
            <v>10946</v>
          </cell>
        </row>
        <row r="436">
          <cell r="C436" t="str">
            <v>Cable Cu desnudo No 4/0 AWG</v>
          </cell>
          <cell r="D436" t="str">
            <v>Ml</v>
          </cell>
          <cell r="E436">
            <v>0</v>
          </cell>
        </row>
        <row r="437">
          <cell r="C437" t="str">
            <v>Cable Cu duplex aislado No 2x12 AWG</v>
          </cell>
          <cell r="D437" t="str">
            <v>Ml</v>
          </cell>
          <cell r="E437">
            <v>0</v>
          </cell>
        </row>
        <row r="438">
          <cell r="C438" t="str">
            <v>Cable Cu duplex aislado No 2x14 AWG</v>
          </cell>
          <cell r="D438" t="str">
            <v>Ml</v>
          </cell>
          <cell r="E438">
            <v>0</v>
          </cell>
        </row>
        <row r="439">
          <cell r="C439" t="str">
            <v>Cable Cu duplex aislado No 2x16 AWG</v>
          </cell>
          <cell r="D439" t="str">
            <v>Ml</v>
          </cell>
          <cell r="E439">
            <v>0</v>
          </cell>
        </row>
        <row r="440">
          <cell r="C440" t="str">
            <v>Cable Cu encauchetado 2x10 AWG</v>
          </cell>
          <cell r="D440" t="str">
            <v>Ml</v>
          </cell>
          <cell r="E440">
            <v>0</v>
          </cell>
        </row>
        <row r="441">
          <cell r="C441" t="str">
            <v>Cable Cu encauchetado 2x12 AWG</v>
          </cell>
          <cell r="D441" t="str">
            <v>Ml</v>
          </cell>
          <cell r="E441">
            <v>0</v>
          </cell>
        </row>
        <row r="442">
          <cell r="C442" t="str">
            <v>Cable Cu encauchetado 2x14 AWG</v>
          </cell>
          <cell r="D442" t="str">
            <v>Ml</v>
          </cell>
          <cell r="E442">
            <v>2430</v>
          </cell>
        </row>
        <row r="443">
          <cell r="C443" t="str">
            <v>Cable Cu encauchetado 3x10 AWG</v>
          </cell>
          <cell r="D443" t="str">
            <v>Ml</v>
          </cell>
          <cell r="E443">
            <v>0</v>
          </cell>
        </row>
        <row r="444">
          <cell r="C444" t="str">
            <v>Cable Cu encauchetado 3x12 AWG</v>
          </cell>
          <cell r="D444" t="str">
            <v>Ml</v>
          </cell>
          <cell r="E444">
            <v>8296</v>
          </cell>
        </row>
        <row r="445">
          <cell r="C445" t="str">
            <v>Cable Cu encauchetado 3x14 AWG</v>
          </cell>
          <cell r="D445" t="str">
            <v>Ml</v>
          </cell>
          <cell r="E445">
            <v>0</v>
          </cell>
        </row>
        <row r="446">
          <cell r="C446" t="str">
            <v>Cable Cu encauchetado 3x4 AWG de fuerza</v>
          </cell>
          <cell r="D446" t="str">
            <v>Ml</v>
          </cell>
          <cell r="E446">
            <v>32100</v>
          </cell>
        </row>
        <row r="447">
          <cell r="C447" t="str">
            <v>Cable Cu encauchetado 3x6 AWG</v>
          </cell>
          <cell r="D447" t="str">
            <v>Ml</v>
          </cell>
          <cell r="E447">
            <v>0</v>
          </cell>
        </row>
        <row r="448">
          <cell r="C448" t="str">
            <v>Cable Cu encauchetado 3x8 AWG</v>
          </cell>
          <cell r="D448" t="str">
            <v>Ml</v>
          </cell>
          <cell r="E448">
            <v>0</v>
          </cell>
        </row>
        <row r="449">
          <cell r="C449" t="str">
            <v>Cable Cu encauchetado 4x12 AWG</v>
          </cell>
          <cell r="D449" t="str">
            <v>Ml</v>
          </cell>
          <cell r="E449">
            <v>6100</v>
          </cell>
        </row>
        <row r="450">
          <cell r="C450" t="str">
            <v>Cable Cu encauchetado 4x6 AWG</v>
          </cell>
          <cell r="D450" t="str">
            <v>Ml</v>
          </cell>
          <cell r="E450">
            <v>0</v>
          </cell>
        </row>
        <row r="451">
          <cell r="C451" t="str">
            <v>Cable Cu encauchetado 4x8 AWG</v>
          </cell>
          <cell r="D451" t="str">
            <v>Ml</v>
          </cell>
          <cell r="E451">
            <v>0</v>
          </cell>
        </row>
        <row r="452">
          <cell r="C452" t="str">
            <v>Cable Cu neutro concentr bifasico 2x6+6 AWG</v>
          </cell>
          <cell r="D452" t="str">
            <v>Ml</v>
          </cell>
          <cell r="E452">
            <v>24766</v>
          </cell>
        </row>
        <row r="453">
          <cell r="C453" t="str">
            <v>Cable Cu neutro concentr bifasico 2x8+8 AWG</v>
          </cell>
          <cell r="D453" t="str">
            <v>Ml</v>
          </cell>
          <cell r="E453">
            <v>12600</v>
          </cell>
        </row>
        <row r="454">
          <cell r="C454" t="str">
            <v>Cable Cu neutro concentr monof 8+8 AWG</v>
          </cell>
          <cell r="D454" t="str">
            <v>Ml</v>
          </cell>
          <cell r="E454">
            <v>5800</v>
          </cell>
        </row>
        <row r="455">
          <cell r="C455" t="str">
            <v>Cable Cu neutro concentrico antifraude trifasico 3x8 + 8 AWG</v>
          </cell>
          <cell r="D455" t="str">
            <v>Ml</v>
          </cell>
          <cell r="E455">
            <v>0</v>
          </cell>
        </row>
        <row r="456">
          <cell r="C456" t="str">
            <v>Cable de Cu para acometida 2x4+4 AWG</v>
          </cell>
          <cell r="D456" t="str">
            <v>Ml</v>
          </cell>
          <cell r="E456">
            <v>32100</v>
          </cell>
        </row>
        <row r="457">
          <cell r="C457" t="str">
            <v>Cable F/UTP CAT 6</v>
          </cell>
          <cell r="D457" t="str">
            <v>Ml</v>
          </cell>
          <cell r="E457">
            <v>1902</v>
          </cell>
        </row>
        <row r="458">
          <cell r="C458" t="str">
            <v>Caja de 12 circuitos metalica monofasica</v>
          </cell>
          <cell r="D458" t="str">
            <v>Und</v>
          </cell>
          <cell r="E458">
            <v>50175</v>
          </cell>
        </row>
        <row r="459">
          <cell r="C459" t="str">
            <v>Caja de 2 circuitos metalica monofasica</v>
          </cell>
          <cell r="D459" t="str">
            <v>Und</v>
          </cell>
          <cell r="E459">
            <v>0</v>
          </cell>
        </row>
        <row r="460">
          <cell r="C460" t="str">
            <v>Caja de 3 circuitos metalica monofasica</v>
          </cell>
          <cell r="D460" t="str">
            <v>Und</v>
          </cell>
          <cell r="E460">
            <v>0</v>
          </cell>
        </row>
        <row r="461">
          <cell r="C461" t="str">
            <v>Caja de 4 circuitos metalica monofasica</v>
          </cell>
          <cell r="D461" t="str">
            <v>Und</v>
          </cell>
          <cell r="E461">
            <v>26000</v>
          </cell>
        </row>
        <row r="462">
          <cell r="C462" t="str">
            <v>Caja de 6 circuitos metalica monofasica</v>
          </cell>
          <cell r="D462" t="str">
            <v>Und</v>
          </cell>
          <cell r="E462">
            <v>48256</v>
          </cell>
        </row>
        <row r="463">
          <cell r="C463" t="str">
            <v>Caja de 8 circuitos metalica monofasica</v>
          </cell>
          <cell r="D463" t="str">
            <v>Und</v>
          </cell>
          <cell r="E463">
            <v>0</v>
          </cell>
        </row>
        <row r="464">
          <cell r="C464" t="str">
            <v>Caja de deriv trifasica de policarb de 8 usu</v>
          </cell>
          <cell r="D464" t="str">
            <v>Und</v>
          </cell>
          <cell r="E464">
            <v>143956</v>
          </cell>
        </row>
        <row r="465">
          <cell r="C465" t="str">
            <v>Caja de derivacion trifasica de policarbonato para 4 usuarios</v>
          </cell>
          <cell r="D465" t="str">
            <v>Und</v>
          </cell>
          <cell r="E465">
            <v>0</v>
          </cell>
        </row>
        <row r="466">
          <cell r="C466" t="str">
            <v>Caja de derivacion trifasica de policarbonato para 6 usuarios</v>
          </cell>
          <cell r="D466" t="str">
            <v>Und</v>
          </cell>
          <cell r="E466">
            <v>0</v>
          </cell>
        </row>
        <row r="467">
          <cell r="C467" t="str">
            <v>Caja de inspeccion con marco y tapa</v>
          </cell>
          <cell r="D467" t="str">
            <v>Und</v>
          </cell>
          <cell r="E467">
            <v>43200</v>
          </cell>
        </row>
        <row r="468">
          <cell r="C468" t="str">
            <v>Caja de paso metalica 15x15x10 con puerta y chapa</v>
          </cell>
          <cell r="D468" t="str">
            <v>Und</v>
          </cell>
          <cell r="E468">
            <v>37760</v>
          </cell>
        </row>
        <row r="469">
          <cell r="C469" t="str">
            <v>Caja de paso metalica 20x25x10 con puerta y chapa</v>
          </cell>
          <cell r="D469" t="str">
            <v>Und</v>
          </cell>
          <cell r="E469">
            <v>0</v>
          </cell>
        </row>
        <row r="470">
          <cell r="C470" t="str">
            <v>Caja inspeccion en concreto con marco y tapa</v>
          </cell>
          <cell r="D470" t="str">
            <v>Und</v>
          </cell>
          <cell r="E470">
            <v>43200</v>
          </cell>
        </row>
        <row r="471">
          <cell r="C471" t="str">
            <v>Caja metalica con puerta de 35x35cm</v>
          </cell>
          <cell r="D471" t="str">
            <v>Und</v>
          </cell>
          <cell r="E471">
            <v>69619</v>
          </cell>
        </row>
        <row r="472">
          <cell r="C472" t="str">
            <v>Caja metalica con puerta t intemperie 15x15cm</v>
          </cell>
          <cell r="D472" t="str">
            <v>Und</v>
          </cell>
          <cell r="E472">
            <v>42500</v>
          </cell>
        </row>
        <row r="473">
          <cell r="C473" t="str">
            <v>Caja metalica para contador monof cal 18</v>
          </cell>
          <cell r="D473" t="str">
            <v>Und</v>
          </cell>
          <cell r="E473">
            <v>50000</v>
          </cell>
        </row>
        <row r="474">
          <cell r="C474" t="str">
            <v>Caja metalica para contador trifasico</v>
          </cell>
          <cell r="D474" t="str">
            <v>Und</v>
          </cell>
          <cell r="E474">
            <v>50000</v>
          </cell>
        </row>
        <row r="475">
          <cell r="C475" t="str">
            <v>Caja metalica para contador trifilar cal 18</v>
          </cell>
          <cell r="D475" t="str">
            <v>Und</v>
          </cell>
          <cell r="E475">
            <v>50000</v>
          </cell>
        </row>
        <row r="476">
          <cell r="C476" t="str">
            <v>Caja metalica RETIE 2400</v>
          </cell>
          <cell r="D476" t="str">
            <v>Und</v>
          </cell>
          <cell r="E476">
            <v>0</v>
          </cell>
        </row>
        <row r="477">
          <cell r="C477" t="str">
            <v>Caja metalica RETIE 5800</v>
          </cell>
          <cell r="D477" t="str">
            <v>Und</v>
          </cell>
          <cell r="E477">
            <v>1302</v>
          </cell>
        </row>
        <row r="478">
          <cell r="C478" t="str">
            <v>Caja metalica RETIE octogonal</v>
          </cell>
          <cell r="D478" t="str">
            <v>Und</v>
          </cell>
          <cell r="E478">
            <v>0</v>
          </cell>
        </row>
        <row r="479">
          <cell r="C479" t="str">
            <v>Caja policarbonato para contador monofasico</v>
          </cell>
          <cell r="D479" t="str">
            <v>Und</v>
          </cell>
          <cell r="E479">
            <v>0</v>
          </cell>
        </row>
        <row r="480">
          <cell r="C480" t="str">
            <v>Caja policarbonato para contador trifasico</v>
          </cell>
          <cell r="D480" t="str">
            <v>Und</v>
          </cell>
          <cell r="E480">
            <v>0</v>
          </cell>
        </row>
        <row r="481">
          <cell r="C481" t="str">
            <v>Caja policarbonato para contador trifilar</v>
          </cell>
          <cell r="D481" t="str">
            <v>Und</v>
          </cell>
          <cell r="E481">
            <v>80000</v>
          </cell>
        </row>
        <row r="482">
          <cell r="C482" t="str">
            <v>Caja PVC 2400</v>
          </cell>
          <cell r="D482" t="str">
            <v>Und</v>
          </cell>
          <cell r="E482">
            <v>1302</v>
          </cell>
        </row>
        <row r="483">
          <cell r="C483" t="str">
            <v>Caja PVC 5800</v>
          </cell>
          <cell r="D483" t="str">
            <v>Und</v>
          </cell>
          <cell r="E483">
            <v>724</v>
          </cell>
        </row>
        <row r="484">
          <cell r="C484" t="str">
            <v>Caja PVC octogonal</v>
          </cell>
          <cell r="D484" t="str">
            <v>Und</v>
          </cell>
          <cell r="E484">
            <v>839</v>
          </cell>
        </row>
        <row r="485">
          <cell r="C485" t="str">
            <v>Canaleta metalica 12x5cm calibre 22BWG</v>
          </cell>
          <cell r="D485" t="str">
            <v>Ml</v>
          </cell>
          <cell r="E485">
            <v>24167</v>
          </cell>
        </row>
        <row r="486">
          <cell r="C486" t="str">
            <v>Capacete metalico galv de 1 1/2"</v>
          </cell>
          <cell r="D486" t="str">
            <v>Und</v>
          </cell>
          <cell r="E486">
            <v>6307</v>
          </cell>
        </row>
        <row r="487">
          <cell r="C487" t="str">
            <v>Capacete metalico galv de 1 1/4"</v>
          </cell>
          <cell r="D487" t="str">
            <v>Und</v>
          </cell>
          <cell r="E487">
            <v>5046</v>
          </cell>
        </row>
        <row r="488">
          <cell r="C488" t="str">
            <v>Capacete metalico galv de 1"</v>
          </cell>
          <cell r="D488" t="str">
            <v>Und</v>
          </cell>
          <cell r="E488">
            <v>2650</v>
          </cell>
        </row>
        <row r="489">
          <cell r="C489" t="str">
            <v>Capacete metalico galv de 2 1/2"</v>
          </cell>
          <cell r="D489" t="str">
            <v>Und</v>
          </cell>
          <cell r="E489">
            <v>0</v>
          </cell>
        </row>
        <row r="490">
          <cell r="C490" t="str">
            <v>Capacete metalico galv de 2"</v>
          </cell>
          <cell r="D490" t="str">
            <v>Und</v>
          </cell>
          <cell r="E490">
            <v>0</v>
          </cell>
        </row>
        <row r="491">
          <cell r="C491" t="str">
            <v>Capacete metalico galv de 3"</v>
          </cell>
          <cell r="D491" t="str">
            <v>Und</v>
          </cell>
          <cell r="E491">
            <v>17000</v>
          </cell>
        </row>
        <row r="492">
          <cell r="C492" t="str">
            <v>Capacete metalico galv de 3/4"</v>
          </cell>
          <cell r="D492" t="str">
            <v>Und</v>
          </cell>
          <cell r="E492">
            <v>1800</v>
          </cell>
        </row>
        <row r="493">
          <cell r="C493" t="str">
            <v>Capacete metalico galv de 4"</v>
          </cell>
          <cell r="D493" t="str">
            <v>Und</v>
          </cell>
          <cell r="E493">
            <v>0</v>
          </cell>
        </row>
        <row r="494">
          <cell r="C494" t="str">
            <v>CD</v>
          </cell>
          <cell r="D494" t="str">
            <v>Und</v>
          </cell>
          <cell r="E494">
            <v>3000</v>
          </cell>
        </row>
        <row r="495">
          <cell r="C495" t="str">
            <v>Cemento gris x 50 kg</v>
          </cell>
          <cell r="D495" t="str">
            <v>Bul</v>
          </cell>
          <cell r="E495">
            <v>0</v>
          </cell>
        </row>
        <row r="496">
          <cell r="C496" t="str">
            <v>Cinta acero inoxidable Band-It de 1/2"</v>
          </cell>
          <cell r="D496" t="str">
            <v>Ml</v>
          </cell>
          <cell r="E496">
            <v>1656</v>
          </cell>
        </row>
        <row r="497">
          <cell r="C497" t="str">
            <v>Cinta acero inoxidable Band-It de 3/4"</v>
          </cell>
          <cell r="D497" t="str">
            <v>Ml</v>
          </cell>
          <cell r="E497">
            <v>0</v>
          </cell>
        </row>
        <row r="498">
          <cell r="C498" t="str">
            <v>Cinta acero inoxidable Band-It de 3/8"</v>
          </cell>
          <cell r="D498" t="str">
            <v>Ml</v>
          </cell>
          <cell r="E498">
            <v>1260</v>
          </cell>
        </row>
        <row r="499">
          <cell r="C499" t="str">
            <v>Cinta acero inoxidable Band-It de 5/8"</v>
          </cell>
          <cell r="D499" t="str">
            <v>Ml</v>
          </cell>
          <cell r="E499">
            <v>2125</v>
          </cell>
        </row>
        <row r="500">
          <cell r="C500" t="str">
            <v>Cinta aislante autofundente Scoth No 23</v>
          </cell>
          <cell r="D500" t="str">
            <v>Und</v>
          </cell>
          <cell r="E500">
            <v>0</v>
          </cell>
        </row>
        <row r="501">
          <cell r="C501" t="str">
            <v>Cinta aislante por rollo</v>
          </cell>
          <cell r="D501" t="str">
            <v>Und</v>
          </cell>
          <cell r="E501">
            <v>9000</v>
          </cell>
        </row>
        <row r="502">
          <cell r="C502" t="str">
            <v>Collarin metalico galv de 4" a 6" de 1 salida</v>
          </cell>
          <cell r="D502" t="str">
            <v>Und</v>
          </cell>
          <cell r="E502">
            <v>0</v>
          </cell>
        </row>
        <row r="503">
          <cell r="C503" t="str">
            <v>Collarin metalico galv de 4" a 6" de 2 salida</v>
          </cell>
          <cell r="D503" t="str">
            <v>Und</v>
          </cell>
          <cell r="E503">
            <v>9000</v>
          </cell>
        </row>
        <row r="504">
          <cell r="C504" t="str">
            <v>Collarin metalico galv de 6" a 8" de 1 salida</v>
          </cell>
          <cell r="D504" t="str">
            <v>Und</v>
          </cell>
          <cell r="E504">
            <v>10672</v>
          </cell>
        </row>
        <row r="505">
          <cell r="C505" t="str">
            <v>Collarin metalico galv de 6" a 8" de 2 salida</v>
          </cell>
          <cell r="D505" t="str">
            <v>Und</v>
          </cell>
          <cell r="E505">
            <v>15834</v>
          </cell>
        </row>
        <row r="506">
          <cell r="C506" t="str">
            <v>Collarin metalico galv de 6" a 8" para transf</v>
          </cell>
          <cell r="D506" t="str">
            <v>Und</v>
          </cell>
          <cell r="E506">
            <v>21275</v>
          </cell>
        </row>
        <row r="507">
          <cell r="C507" t="str">
            <v>Collarin metalico galv de 8" a 10" de 1 salida</v>
          </cell>
          <cell r="D507" t="str">
            <v>Und</v>
          </cell>
          <cell r="E507">
            <v>12180</v>
          </cell>
        </row>
        <row r="508">
          <cell r="C508" t="str">
            <v>Collarin metalico galv de 8" a 10" de 2 salida</v>
          </cell>
          <cell r="D508" t="str">
            <v>Und</v>
          </cell>
          <cell r="E508">
            <v>0</v>
          </cell>
        </row>
        <row r="509">
          <cell r="C509" t="str">
            <v>Collarin metalico galv de 8" a 10" para transf</v>
          </cell>
          <cell r="D509" t="str">
            <v>Und</v>
          </cell>
          <cell r="E509">
            <v>0</v>
          </cell>
        </row>
        <row r="510">
          <cell r="C510" t="str">
            <v>Conector Al - Al 1 perno</v>
          </cell>
          <cell r="D510" t="str">
            <v>Und</v>
          </cell>
          <cell r="E510">
            <v>0</v>
          </cell>
        </row>
        <row r="511">
          <cell r="C511" t="str">
            <v>Conector Al - Al 2 pernos 6 - 2/0</v>
          </cell>
          <cell r="D511" t="str">
            <v>Und</v>
          </cell>
          <cell r="E511">
            <v>3100</v>
          </cell>
        </row>
        <row r="512">
          <cell r="C512" t="str">
            <v>Conector bimetalico 1 perno Al 2 - Cu 8</v>
          </cell>
          <cell r="D512" t="str">
            <v>Und</v>
          </cell>
          <cell r="E512">
            <v>1200</v>
          </cell>
        </row>
        <row r="513">
          <cell r="C513" t="str">
            <v>Conector bimetalico 2 pernos Al 6 - Cu 2/0</v>
          </cell>
          <cell r="D513" t="str">
            <v>Und</v>
          </cell>
          <cell r="E513">
            <v>3465</v>
          </cell>
        </row>
        <row r="514">
          <cell r="C514" t="str">
            <v>Conector Cu estañado tubular No 1/0</v>
          </cell>
          <cell r="D514" t="str">
            <v>Und</v>
          </cell>
          <cell r="E514">
            <v>0</v>
          </cell>
        </row>
        <row r="515">
          <cell r="C515" t="str">
            <v>Conector Cu estañado tubular No 2</v>
          </cell>
          <cell r="D515" t="str">
            <v>Und</v>
          </cell>
          <cell r="E515">
            <v>0</v>
          </cell>
        </row>
        <row r="516">
          <cell r="C516" t="str">
            <v>Conector Cu estañado tubular No 2/0</v>
          </cell>
          <cell r="D516" t="str">
            <v>Und</v>
          </cell>
          <cell r="E516">
            <v>0</v>
          </cell>
        </row>
        <row r="517">
          <cell r="C517" t="str">
            <v>Conector Cu estañado tubular No 4</v>
          </cell>
          <cell r="D517" t="str">
            <v>Und</v>
          </cell>
          <cell r="E517">
            <v>0</v>
          </cell>
        </row>
        <row r="518">
          <cell r="C518" t="str">
            <v>Conector curvo Liquid Tight 1 1/2"</v>
          </cell>
          <cell r="D518" t="str">
            <v>Und</v>
          </cell>
          <cell r="E518">
            <v>0</v>
          </cell>
        </row>
        <row r="519">
          <cell r="C519" t="str">
            <v>Conector curvo Liquid Tight 1 1/4"</v>
          </cell>
          <cell r="D519" t="str">
            <v>Und</v>
          </cell>
          <cell r="E519">
            <v>0</v>
          </cell>
        </row>
        <row r="520">
          <cell r="C520" t="str">
            <v>Conector curvo Liquid Tight 1"</v>
          </cell>
          <cell r="D520" t="str">
            <v>Und</v>
          </cell>
          <cell r="E520">
            <v>0</v>
          </cell>
        </row>
        <row r="521">
          <cell r="C521" t="str">
            <v>Conector curvo Liquid Tight 2 1/2"</v>
          </cell>
          <cell r="D521" t="str">
            <v>Und</v>
          </cell>
          <cell r="E521">
            <v>0</v>
          </cell>
        </row>
        <row r="522">
          <cell r="C522" t="str">
            <v>Conector curvo Liquid Tight 2"</v>
          </cell>
          <cell r="D522" t="str">
            <v>Und</v>
          </cell>
          <cell r="E522">
            <v>0</v>
          </cell>
        </row>
        <row r="523">
          <cell r="C523" t="str">
            <v>Conector curvo Liquid Tight 3/4"</v>
          </cell>
          <cell r="D523" t="str">
            <v>Und</v>
          </cell>
          <cell r="E523">
            <v>0</v>
          </cell>
        </row>
        <row r="524">
          <cell r="C524" t="str">
            <v>Conector de comprension DBH-4</v>
          </cell>
          <cell r="D524" t="str">
            <v>Und</v>
          </cell>
          <cell r="E524">
            <v>0</v>
          </cell>
        </row>
        <row r="525">
          <cell r="C525" t="str">
            <v>Conector de tornillo de perfor 4 a 2/0-8 a 2</v>
          </cell>
          <cell r="D525" t="str">
            <v>Und</v>
          </cell>
          <cell r="E525">
            <v>12480</v>
          </cell>
        </row>
        <row r="526">
          <cell r="C526" t="str">
            <v>Conector de tornillo de perfor 6 a 4/0 - 12 a 2</v>
          </cell>
          <cell r="D526" t="str">
            <v>Und</v>
          </cell>
          <cell r="E526">
            <v>12480</v>
          </cell>
        </row>
        <row r="527">
          <cell r="C527" t="str">
            <v>Conector para operar en caliente</v>
          </cell>
          <cell r="D527" t="str">
            <v>Und</v>
          </cell>
          <cell r="E527">
            <v>19147</v>
          </cell>
        </row>
        <row r="528">
          <cell r="C528" t="str">
            <v>Conector recto Liquid Tight 1 1/2"</v>
          </cell>
          <cell r="D528" t="str">
            <v>Und</v>
          </cell>
          <cell r="E528">
            <v>11020</v>
          </cell>
        </row>
        <row r="529">
          <cell r="C529" t="str">
            <v>Conector recto Liquid Tight 1 1/4"</v>
          </cell>
          <cell r="D529" t="str">
            <v>Und</v>
          </cell>
          <cell r="E529">
            <v>7500</v>
          </cell>
        </row>
        <row r="530">
          <cell r="C530" t="str">
            <v>Conector recto Liquid Tight 1"</v>
          </cell>
          <cell r="D530" t="str">
            <v>Und</v>
          </cell>
          <cell r="E530">
            <v>0</v>
          </cell>
        </row>
        <row r="531">
          <cell r="C531" t="str">
            <v>Conector recto Liquid Tight 2 1/2"</v>
          </cell>
          <cell r="D531" t="str">
            <v>Und</v>
          </cell>
          <cell r="E531">
            <v>0</v>
          </cell>
        </row>
        <row r="532">
          <cell r="C532" t="str">
            <v>Conector recto Liquid Tight 2"</v>
          </cell>
          <cell r="D532" t="str">
            <v>Und</v>
          </cell>
          <cell r="E532">
            <v>0</v>
          </cell>
        </row>
        <row r="533">
          <cell r="C533" t="str">
            <v>Conector recto Liquid Tight 3/4"</v>
          </cell>
          <cell r="D533" t="str">
            <v>Und</v>
          </cell>
          <cell r="E533">
            <v>0</v>
          </cell>
        </row>
        <row r="534">
          <cell r="C534" t="str">
            <v>Conector resorte 18 - 8  R/Y</v>
          </cell>
          <cell r="D534" t="str">
            <v>Und</v>
          </cell>
          <cell r="E534">
            <v>619</v>
          </cell>
        </row>
        <row r="535">
          <cell r="C535" t="str">
            <v>Conector RJ11</v>
          </cell>
          <cell r="D535" t="str">
            <v>Und</v>
          </cell>
          <cell r="E535">
            <v>800</v>
          </cell>
        </row>
        <row r="536">
          <cell r="C536" t="str">
            <v>Conector RJ45</v>
          </cell>
          <cell r="D536" t="str">
            <v>Und</v>
          </cell>
          <cell r="E536">
            <v>1000</v>
          </cell>
        </row>
        <row r="537">
          <cell r="C537" t="str">
            <v>Conector tipo cuña 5/8" - 8</v>
          </cell>
          <cell r="D537" t="str">
            <v>Und</v>
          </cell>
          <cell r="E537">
            <v>5336</v>
          </cell>
        </row>
        <row r="538">
          <cell r="C538" t="str">
            <v>Contador bifasico electromecanico 20(100)A 120/208V Cl 2</v>
          </cell>
          <cell r="D538" t="str">
            <v>Und</v>
          </cell>
          <cell r="E538">
            <v>0</v>
          </cell>
        </row>
        <row r="539">
          <cell r="C539" t="str">
            <v>Contador electr indirec 1(10)A 120/208V Cl 1</v>
          </cell>
          <cell r="D539" t="str">
            <v>Und</v>
          </cell>
          <cell r="E539">
            <v>850000</v>
          </cell>
        </row>
        <row r="540">
          <cell r="C540" t="str">
            <v>Contador electronico indirecto 1(10)A 120/208V Cl 0.5</v>
          </cell>
          <cell r="D540" t="str">
            <v>Und</v>
          </cell>
          <cell r="E540">
            <v>0</v>
          </cell>
        </row>
        <row r="541">
          <cell r="C541" t="str">
            <v>Contador electronico indirecto 1(10)A 120/208V Cl 0.5S</v>
          </cell>
          <cell r="D541" t="str">
            <v>Und</v>
          </cell>
          <cell r="E541">
            <v>0</v>
          </cell>
        </row>
        <row r="542">
          <cell r="C542" t="str">
            <v>Contador monof electr 5(100)A 120/208V Cl 1</v>
          </cell>
          <cell r="D542" t="str">
            <v>Und</v>
          </cell>
          <cell r="E542">
            <v>100000</v>
          </cell>
        </row>
        <row r="543">
          <cell r="C543" t="str">
            <v>Contador monof trifilar 120/240V 5(10)A Cl 1</v>
          </cell>
          <cell r="D543" t="str">
            <v>Und</v>
          </cell>
          <cell r="E543">
            <v>0</v>
          </cell>
        </row>
        <row r="544">
          <cell r="C544" t="str">
            <v>Contador monof trifilar 5(100)A 120/208V Cl 1</v>
          </cell>
          <cell r="D544" t="str">
            <v>Und</v>
          </cell>
          <cell r="E544">
            <v>250000</v>
          </cell>
        </row>
        <row r="545">
          <cell r="C545" t="str">
            <v>Coraza flexible Liquid Tight de 1 1/2"</v>
          </cell>
          <cell r="D545" t="str">
            <v>Ml</v>
          </cell>
          <cell r="E545">
            <v>12300</v>
          </cell>
        </row>
        <row r="546">
          <cell r="C546" t="str">
            <v>Coraza flexible Liquid Tight de 1 1/4"</v>
          </cell>
          <cell r="D546" t="str">
            <v>Ml</v>
          </cell>
          <cell r="E546">
            <v>9555</v>
          </cell>
        </row>
        <row r="547">
          <cell r="C547" t="str">
            <v>Coraza flexible Liquid Tight de 1"</v>
          </cell>
          <cell r="D547" t="str">
            <v>Ml</v>
          </cell>
          <cell r="E547">
            <v>8000</v>
          </cell>
        </row>
        <row r="548">
          <cell r="C548" t="str">
            <v>Coraza flexible Liquid Tight de 2 1/2"</v>
          </cell>
          <cell r="D548" t="str">
            <v>Ml</v>
          </cell>
          <cell r="E548">
            <v>0</v>
          </cell>
        </row>
        <row r="549">
          <cell r="C549" t="str">
            <v>Coraza flexible Liquid Tight de 2"</v>
          </cell>
          <cell r="D549" t="str">
            <v>Ml</v>
          </cell>
          <cell r="E549">
            <v>0</v>
          </cell>
        </row>
        <row r="550">
          <cell r="C550" t="str">
            <v>Coraza flexible Liquid Tight de 3/4"</v>
          </cell>
          <cell r="D550" t="str">
            <v>Ml</v>
          </cell>
          <cell r="E550">
            <v>0</v>
          </cell>
        </row>
        <row r="551">
          <cell r="C551" t="str">
            <v>Cortacircuito para 15kV 100A 12kA</v>
          </cell>
          <cell r="D551" t="str">
            <v>Und</v>
          </cell>
          <cell r="E551">
            <v>115710</v>
          </cell>
        </row>
        <row r="552">
          <cell r="C552" t="str">
            <v>Cruceta metalica galv 2mx2 1/2"x2 1/2"x1/4"</v>
          </cell>
          <cell r="D552" t="str">
            <v>Und</v>
          </cell>
          <cell r="E552">
            <v>58000</v>
          </cell>
        </row>
        <row r="553">
          <cell r="C553" t="str">
            <v>Cruceta metalica galv 2mx2 1/2"x2 1/2"x3/16"</v>
          </cell>
          <cell r="D553" t="str">
            <v>Und</v>
          </cell>
          <cell r="E553">
            <v>55465</v>
          </cell>
        </row>
        <row r="554">
          <cell r="C554" t="str">
            <v>Cruceta metalica galv 2mx3"x3"x1/4"</v>
          </cell>
          <cell r="D554" t="str">
            <v>Und</v>
          </cell>
          <cell r="E554">
            <v>0</v>
          </cell>
        </row>
        <row r="555">
          <cell r="C555" t="str">
            <v>Cruceta metalica galv 3mx2 1/2"x2 1/2"x3/16"</v>
          </cell>
          <cell r="D555" t="str">
            <v>Und</v>
          </cell>
          <cell r="E555">
            <v>0</v>
          </cell>
        </row>
        <row r="556">
          <cell r="C556" t="str">
            <v>Cruceta metalica galv 3mx3"x3"x1/4"</v>
          </cell>
          <cell r="D556" t="str">
            <v>Und</v>
          </cell>
          <cell r="E556">
            <v>0</v>
          </cell>
        </row>
        <row r="557">
          <cell r="C557" t="str">
            <v>Cruceta metalica galv 4mx2 1/2"x2 1/2"x3/16"</v>
          </cell>
          <cell r="D557" t="str">
            <v>Und</v>
          </cell>
          <cell r="E557">
            <v>0</v>
          </cell>
        </row>
        <row r="558">
          <cell r="C558" t="str">
            <v>Cruceta metalica galv 4mx3"x3"x1/4"</v>
          </cell>
          <cell r="D558" t="str">
            <v>Und</v>
          </cell>
          <cell r="E558">
            <v>0</v>
          </cell>
        </row>
        <row r="559">
          <cell r="C559" t="str">
            <v>Curva EMT de 1 1/2"</v>
          </cell>
          <cell r="D559" t="str">
            <v>Und</v>
          </cell>
          <cell r="E559">
            <v>0</v>
          </cell>
        </row>
        <row r="560">
          <cell r="C560" t="str">
            <v>Curva EMT de 1 1/4"</v>
          </cell>
          <cell r="D560" t="str">
            <v>Und</v>
          </cell>
          <cell r="E560">
            <v>0</v>
          </cell>
        </row>
        <row r="561">
          <cell r="C561" t="str">
            <v>Curva EMT de 1"</v>
          </cell>
          <cell r="D561" t="str">
            <v>Und</v>
          </cell>
          <cell r="E561">
            <v>3843</v>
          </cell>
        </row>
        <row r="562">
          <cell r="C562" t="str">
            <v>Curva EMT de 1/2"</v>
          </cell>
          <cell r="D562" t="str">
            <v>Und</v>
          </cell>
          <cell r="E562">
            <v>0</v>
          </cell>
        </row>
        <row r="563">
          <cell r="C563" t="str">
            <v>Curva EMT de 2 1/2"</v>
          </cell>
          <cell r="D563" t="str">
            <v>Und</v>
          </cell>
          <cell r="E563">
            <v>0</v>
          </cell>
        </row>
        <row r="564">
          <cell r="C564" t="str">
            <v>Curva EMT de 2"</v>
          </cell>
          <cell r="D564" t="str">
            <v>Und</v>
          </cell>
          <cell r="E564">
            <v>0</v>
          </cell>
        </row>
        <row r="565">
          <cell r="C565" t="str">
            <v>Curva EMT de 3"</v>
          </cell>
          <cell r="D565" t="str">
            <v>Und</v>
          </cell>
          <cell r="E565">
            <v>0</v>
          </cell>
        </row>
        <row r="566">
          <cell r="C566" t="str">
            <v>Curva EMT de 3/4"</v>
          </cell>
          <cell r="D566" t="str">
            <v>Und</v>
          </cell>
          <cell r="E566">
            <v>0</v>
          </cell>
        </row>
        <row r="567">
          <cell r="C567" t="str">
            <v>Curva EMT de 4"</v>
          </cell>
          <cell r="D567" t="str">
            <v>Und</v>
          </cell>
          <cell r="E567">
            <v>0</v>
          </cell>
        </row>
        <row r="568">
          <cell r="C568" t="str">
            <v>Curva IMC de 1 1/2"</v>
          </cell>
          <cell r="D568" t="str">
            <v>Und</v>
          </cell>
          <cell r="E568">
            <v>11000</v>
          </cell>
        </row>
        <row r="569">
          <cell r="C569" t="str">
            <v>Curva IMC de 1 1/4"</v>
          </cell>
          <cell r="D569" t="str">
            <v>Und</v>
          </cell>
          <cell r="E569">
            <v>0</v>
          </cell>
        </row>
        <row r="570">
          <cell r="C570" t="str">
            <v>Curva IMC de 1"</v>
          </cell>
          <cell r="D570" t="str">
            <v>Und</v>
          </cell>
          <cell r="E570">
            <v>5450</v>
          </cell>
        </row>
        <row r="571">
          <cell r="C571" t="str">
            <v>Curva IMC de 1/2"</v>
          </cell>
          <cell r="D571" t="str">
            <v>Und</v>
          </cell>
          <cell r="E571">
            <v>0</v>
          </cell>
        </row>
        <row r="572">
          <cell r="C572" t="str">
            <v>Curva IMC de 2 1/2"</v>
          </cell>
          <cell r="D572" t="str">
            <v>Und</v>
          </cell>
          <cell r="E572">
            <v>0</v>
          </cell>
        </row>
        <row r="573">
          <cell r="C573" t="str">
            <v>Curva IMC de 2"</v>
          </cell>
          <cell r="D573" t="str">
            <v>Und</v>
          </cell>
          <cell r="E573">
            <v>0</v>
          </cell>
        </row>
        <row r="574">
          <cell r="C574" t="str">
            <v>Curva IMC de 3"</v>
          </cell>
          <cell r="D574" t="str">
            <v>Und</v>
          </cell>
          <cell r="E574">
            <v>77650</v>
          </cell>
        </row>
        <row r="575">
          <cell r="C575" t="str">
            <v>Curva IMC de 3/4"</v>
          </cell>
          <cell r="D575" t="str">
            <v>Und</v>
          </cell>
          <cell r="E575">
            <v>0</v>
          </cell>
        </row>
        <row r="576">
          <cell r="C576" t="str">
            <v>Curva IMC de 4"</v>
          </cell>
          <cell r="D576" t="str">
            <v>Und</v>
          </cell>
          <cell r="E576">
            <v>113800</v>
          </cell>
        </row>
        <row r="577">
          <cell r="C577" t="str">
            <v>Curva PVC de 1 1/2"</v>
          </cell>
          <cell r="D577" t="str">
            <v>Und</v>
          </cell>
          <cell r="E577">
            <v>4333</v>
          </cell>
        </row>
        <row r="578">
          <cell r="C578" t="str">
            <v>Curva PVC de 1 1/4"</v>
          </cell>
          <cell r="D578" t="str">
            <v>Und</v>
          </cell>
          <cell r="E578">
            <v>3373</v>
          </cell>
        </row>
        <row r="579">
          <cell r="C579" t="str">
            <v>Curva PVC de 1"</v>
          </cell>
          <cell r="D579" t="str">
            <v>Und</v>
          </cell>
          <cell r="E579">
            <v>1915</v>
          </cell>
        </row>
        <row r="580">
          <cell r="C580" t="str">
            <v>Curva PVC de 1/2"</v>
          </cell>
          <cell r="D580" t="str">
            <v>Und</v>
          </cell>
          <cell r="E580">
            <v>559</v>
          </cell>
        </row>
        <row r="581">
          <cell r="C581" t="str">
            <v>Curva PVC de 2 1/2"</v>
          </cell>
          <cell r="D581" t="str">
            <v>Und</v>
          </cell>
          <cell r="E581">
            <v>0</v>
          </cell>
        </row>
        <row r="582">
          <cell r="C582" t="str">
            <v>Curva PVC de 2"</v>
          </cell>
          <cell r="D582" t="str">
            <v>Und</v>
          </cell>
          <cell r="E582">
            <v>9021</v>
          </cell>
        </row>
        <row r="583">
          <cell r="C583" t="str">
            <v>Curva PVC de 3"</v>
          </cell>
          <cell r="D583" t="str">
            <v>Und</v>
          </cell>
          <cell r="E583">
            <v>0</v>
          </cell>
        </row>
        <row r="584">
          <cell r="C584" t="str">
            <v>Curva PVC de 3/4"</v>
          </cell>
          <cell r="D584" t="str">
            <v>Und</v>
          </cell>
          <cell r="E584">
            <v>893</v>
          </cell>
        </row>
        <row r="585">
          <cell r="C585" t="str">
            <v>Curva PVC de 4"</v>
          </cell>
          <cell r="D585" t="str">
            <v>Und</v>
          </cell>
          <cell r="E585">
            <v>0</v>
          </cell>
        </row>
        <row r="586">
          <cell r="C586" t="str">
            <v>Desperdicio de Material</v>
          </cell>
          <cell r="D586" t="str">
            <v>%mat</v>
          </cell>
          <cell r="E586">
            <v>35000</v>
          </cell>
        </row>
        <row r="587">
          <cell r="C587" t="str">
            <v>Diagonal recta metalica 110cmx3/16"</v>
          </cell>
          <cell r="D587" t="str">
            <v>Und</v>
          </cell>
          <cell r="E587">
            <v>24643</v>
          </cell>
        </row>
        <row r="588">
          <cell r="C588" t="str">
            <v>Diagonal recta metalica 68cmx3/16"</v>
          </cell>
          <cell r="D588" t="str">
            <v>Und</v>
          </cell>
          <cell r="E588">
            <v>14859</v>
          </cell>
        </row>
        <row r="589">
          <cell r="C589" t="str">
            <v>DPS polimerico 12kV 10kA con herraje</v>
          </cell>
          <cell r="D589" t="str">
            <v>Und</v>
          </cell>
          <cell r="E589">
            <v>93960</v>
          </cell>
        </row>
        <row r="590">
          <cell r="C590" t="str">
            <v>Esparrago galv roscado de 5/8"x10"</v>
          </cell>
          <cell r="D590" t="str">
            <v>Und</v>
          </cell>
          <cell r="E590">
            <v>3800</v>
          </cell>
        </row>
        <row r="591">
          <cell r="C591" t="str">
            <v>Esparrago galv roscado de 5/8"x12"</v>
          </cell>
          <cell r="D591" t="str">
            <v>Und</v>
          </cell>
          <cell r="E591">
            <v>3800</v>
          </cell>
        </row>
        <row r="592">
          <cell r="C592" t="str">
            <v>Espigo para extremo de poste 13.2kV</v>
          </cell>
          <cell r="D592" t="str">
            <v>Und</v>
          </cell>
          <cell r="E592">
            <v>8900</v>
          </cell>
        </row>
        <row r="593">
          <cell r="C593" t="str">
            <v>Estuco plastico x 5 Gal</v>
          </cell>
          <cell r="D593" t="str">
            <v>Und</v>
          </cell>
          <cell r="E593">
            <v>60000</v>
          </cell>
        </row>
        <row r="594">
          <cell r="C594" t="str">
            <v>Face plate doble</v>
          </cell>
          <cell r="D594" t="str">
            <v>Und</v>
          </cell>
          <cell r="E594">
            <v>5914</v>
          </cell>
        </row>
        <row r="595">
          <cell r="C595" t="str">
            <v>Factura de Electrohuila por concepto de demanda no asistida</v>
          </cell>
          <cell r="D595" t="str">
            <v>Und</v>
          </cell>
          <cell r="E595">
            <v>900000</v>
          </cell>
        </row>
        <row r="596">
          <cell r="C596" t="str">
            <v>Factura de Electrohuila por concepto de revision de diseños</v>
          </cell>
          <cell r="D596" t="str">
            <v>Und</v>
          </cell>
          <cell r="E596">
            <v>140000</v>
          </cell>
        </row>
        <row r="597">
          <cell r="C597" t="str">
            <v>Factura de Electrohuila por concepto de revision y conexión de obra</v>
          </cell>
          <cell r="D597" t="str">
            <v>Hr</v>
          </cell>
          <cell r="E597">
            <v>146000</v>
          </cell>
        </row>
        <row r="598">
          <cell r="C598" t="str">
            <v>Fotocelda electronica 120/277V</v>
          </cell>
          <cell r="D598" t="str">
            <v>Und</v>
          </cell>
          <cell r="E598">
            <v>14000</v>
          </cell>
        </row>
        <row r="599">
          <cell r="C599" t="str">
            <v>Funda termoencogible para barra de 1"</v>
          </cell>
          <cell r="D599" t="str">
            <v>Ml</v>
          </cell>
          <cell r="E599">
            <v>0</v>
          </cell>
        </row>
        <row r="600">
          <cell r="C600" t="str">
            <v>Funda termoencogible para barra de 3/4"</v>
          </cell>
          <cell r="D600" t="str">
            <v>Ml</v>
          </cell>
          <cell r="E600">
            <v>0</v>
          </cell>
        </row>
        <row r="601">
          <cell r="C601" t="str">
            <v>Fusible hilo tipo h 15 kV 1 amp</v>
          </cell>
          <cell r="D601" t="str">
            <v>Und</v>
          </cell>
          <cell r="E601">
            <v>5300</v>
          </cell>
        </row>
        <row r="602">
          <cell r="C602" t="str">
            <v>Fusible hilo tipo h 15 kV 10 amp</v>
          </cell>
          <cell r="D602" t="str">
            <v>Und</v>
          </cell>
          <cell r="E602">
            <v>5300</v>
          </cell>
        </row>
        <row r="603">
          <cell r="C603" t="str">
            <v>Fusible hilo tipo h 15 kV 15 amp</v>
          </cell>
          <cell r="D603" t="str">
            <v>Und</v>
          </cell>
          <cell r="E603">
            <v>5300</v>
          </cell>
        </row>
        <row r="604">
          <cell r="C604" t="str">
            <v>Fusible hilo tipo h 15 kV 2 amp</v>
          </cell>
          <cell r="D604" t="str">
            <v>Und</v>
          </cell>
          <cell r="E604">
            <v>5300</v>
          </cell>
        </row>
        <row r="605">
          <cell r="C605" t="str">
            <v>Fusible hilo tipo h 15 kV 3 amp</v>
          </cell>
          <cell r="D605" t="str">
            <v>Und</v>
          </cell>
          <cell r="E605">
            <v>5300</v>
          </cell>
        </row>
        <row r="606">
          <cell r="C606" t="str">
            <v>Fusible hilo tipo h 15 kV 4 amp</v>
          </cell>
          <cell r="D606" t="str">
            <v>Und</v>
          </cell>
          <cell r="E606">
            <v>5300</v>
          </cell>
        </row>
        <row r="607">
          <cell r="C607" t="str">
            <v>Fusible hilo tipo h 15 kV 5 amp</v>
          </cell>
          <cell r="D607" t="str">
            <v>Und</v>
          </cell>
          <cell r="E607">
            <v>5300</v>
          </cell>
        </row>
        <row r="608">
          <cell r="C608" t="str">
            <v>Fusible hilo tipo h 15 kV 7 amp</v>
          </cell>
          <cell r="D608" t="str">
            <v>Und</v>
          </cell>
          <cell r="E608">
            <v>5300</v>
          </cell>
        </row>
        <row r="609">
          <cell r="C609" t="str">
            <v>Grapa acerada de suspension para cable de guarda</v>
          </cell>
          <cell r="D609" t="str">
            <v>Und</v>
          </cell>
          <cell r="E609">
            <v>0</v>
          </cell>
        </row>
        <row r="610">
          <cell r="C610" t="str">
            <v>Grapa Al de ret tipo pistola para ACSR 6 - 2/0</v>
          </cell>
          <cell r="D610" t="str">
            <v>Und</v>
          </cell>
          <cell r="E610">
            <v>18562</v>
          </cell>
        </row>
        <row r="611">
          <cell r="C611" t="str">
            <v>Grapa Al de retencion tipo pistola para ACSR 4/0 - 266</v>
          </cell>
          <cell r="D611" t="str">
            <v>Und</v>
          </cell>
          <cell r="E611">
            <v>0</v>
          </cell>
        </row>
        <row r="612">
          <cell r="C612" t="str">
            <v>Grapa Al de retencion tipo recta para ACSR 6 - 2/0</v>
          </cell>
          <cell r="D612" t="str">
            <v>Und</v>
          </cell>
          <cell r="E612">
            <v>0</v>
          </cell>
        </row>
        <row r="613">
          <cell r="C613" t="str">
            <v>Grapa Al de suspension para ACSR 2/0 - 300</v>
          </cell>
          <cell r="D613" t="str">
            <v>Und</v>
          </cell>
          <cell r="E613">
            <v>0</v>
          </cell>
        </row>
        <row r="614">
          <cell r="C614" t="str">
            <v>Grapa de retencion para red trenzada</v>
          </cell>
          <cell r="D614" t="str">
            <v>Und</v>
          </cell>
          <cell r="E614">
            <v>16450</v>
          </cell>
        </row>
        <row r="615">
          <cell r="C615" t="str">
            <v>Grapa de suspension para red trenzada</v>
          </cell>
          <cell r="D615" t="str">
            <v>Und</v>
          </cell>
          <cell r="E615">
            <v>6043</v>
          </cell>
        </row>
        <row r="616">
          <cell r="C616" t="str">
            <v>Grapa metalica 1 1/2"</v>
          </cell>
          <cell r="D616" t="str">
            <v>Und</v>
          </cell>
          <cell r="E616">
            <v>0</v>
          </cell>
        </row>
        <row r="617">
          <cell r="C617" t="str">
            <v>Grapa metalica 1 1/4"</v>
          </cell>
          <cell r="D617" t="str">
            <v>Und</v>
          </cell>
          <cell r="E617">
            <v>0</v>
          </cell>
        </row>
        <row r="618">
          <cell r="C618" t="str">
            <v>Grapa metalica 1"</v>
          </cell>
          <cell r="D618" t="str">
            <v>Und</v>
          </cell>
          <cell r="E618">
            <v>0</v>
          </cell>
        </row>
        <row r="619">
          <cell r="C619" t="str">
            <v>Grapa metalica de 1/2"</v>
          </cell>
          <cell r="D619" t="str">
            <v>Und</v>
          </cell>
          <cell r="E619">
            <v>0</v>
          </cell>
        </row>
        <row r="620">
          <cell r="C620" t="str">
            <v>Grapa metalica de 3/4"</v>
          </cell>
          <cell r="D620" t="str">
            <v>Und</v>
          </cell>
          <cell r="E620">
            <v>0</v>
          </cell>
        </row>
        <row r="621">
          <cell r="C621" t="str">
            <v>Grapa para acometida cable concentrico par 14</v>
          </cell>
          <cell r="D621" t="str">
            <v>Und</v>
          </cell>
          <cell r="E621">
            <v>4700</v>
          </cell>
        </row>
        <row r="622">
          <cell r="C622" t="str">
            <v>Grapa prensora de 1 1/2"x1/4"x6" tres pernos</v>
          </cell>
          <cell r="D622" t="str">
            <v>Und</v>
          </cell>
          <cell r="E622">
            <v>6250</v>
          </cell>
        </row>
        <row r="623">
          <cell r="C623" t="str">
            <v>Grapa prensora de 1 1/2"x3/8"x6" tres pernos</v>
          </cell>
          <cell r="D623" t="str">
            <v>Und</v>
          </cell>
          <cell r="E623">
            <v>7750</v>
          </cell>
        </row>
        <row r="624">
          <cell r="C624" t="str">
            <v>Guardacabo galv de 3/8"</v>
          </cell>
          <cell r="D624" t="str">
            <v>Und</v>
          </cell>
          <cell r="E624">
            <v>680</v>
          </cell>
        </row>
        <row r="625">
          <cell r="C625" t="str">
            <v>Hebilla de acero inox para cinta Band-It 1/2"</v>
          </cell>
          <cell r="D625" t="str">
            <v>Und</v>
          </cell>
          <cell r="E625">
            <v>471</v>
          </cell>
        </row>
        <row r="626">
          <cell r="C626" t="str">
            <v>Hebilla de acero inox para cinta Band-It 3/4"</v>
          </cell>
          <cell r="D626" t="str">
            <v>Und</v>
          </cell>
          <cell r="E626">
            <v>596</v>
          </cell>
        </row>
        <row r="627">
          <cell r="C627" t="str">
            <v>Hebilla de acero inox para cinta Band-It 5/8"</v>
          </cell>
          <cell r="D627" t="str">
            <v>Und</v>
          </cell>
          <cell r="E627">
            <v>504</v>
          </cell>
        </row>
        <row r="628">
          <cell r="C628" t="str">
            <v>Impresión de plano</v>
          </cell>
          <cell r="D628" t="str">
            <v>Und</v>
          </cell>
          <cell r="E628">
            <v>9800</v>
          </cell>
        </row>
        <row r="629">
          <cell r="C629" t="str">
            <v>Interruptor conmutable doble de 3 vias</v>
          </cell>
          <cell r="D629" t="str">
            <v>Und</v>
          </cell>
          <cell r="E629">
            <v>11369</v>
          </cell>
        </row>
        <row r="630">
          <cell r="C630" t="str">
            <v>Interruptor conmutable doble de 4 vias</v>
          </cell>
          <cell r="D630" t="str">
            <v>Und</v>
          </cell>
          <cell r="E630">
            <v>0</v>
          </cell>
        </row>
        <row r="631">
          <cell r="C631" t="str">
            <v>Interruptor conmutable sencillo de 3 vias</v>
          </cell>
          <cell r="D631" t="str">
            <v>Und</v>
          </cell>
          <cell r="E631">
            <v>8688</v>
          </cell>
        </row>
        <row r="632">
          <cell r="C632" t="str">
            <v>Interruptor conmutable sencillo de 4 vias</v>
          </cell>
          <cell r="D632" t="str">
            <v>Und</v>
          </cell>
          <cell r="E632">
            <v>17748</v>
          </cell>
        </row>
        <row r="633">
          <cell r="C633" t="str">
            <v>Interruptor conmutable triple de 3 vias</v>
          </cell>
          <cell r="D633" t="str">
            <v>Und</v>
          </cell>
          <cell r="E633">
            <v>15103</v>
          </cell>
        </row>
        <row r="634">
          <cell r="C634" t="str">
            <v>Interruptor de incrustar doble</v>
          </cell>
          <cell r="D634" t="str">
            <v>Und</v>
          </cell>
          <cell r="E634">
            <v>9295</v>
          </cell>
        </row>
        <row r="635">
          <cell r="C635" t="str">
            <v>Interruptor de incrustar sencillo</v>
          </cell>
          <cell r="D635" t="str">
            <v>Und</v>
          </cell>
          <cell r="E635">
            <v>6861</v>
          </cell>
        </row>
        <row r="636">
          <cell r="C636" t="str">
            <v>Interruptor de incrustar triple</v>
          </cell>
          <cell r="D636" t="str">
            <v>Und</v>
          </cell>
          <cell r="E636">
            <v>12525</v>
          </cell>
        </row>
        <row r="637">
          <cell r="C637" t="str">
            <v>Interruptor termomag atornillable de 1x15A</v>
          </cell>
          <cell r="D637" t="str">
            <v>Und</v>
          </cell>
          <cell r="E637">
            <v>0</v>
          </cell>
        </row>
        <row r="638">
          <cell r="C638" t="str">
            <v>Interruptor termomag atornillable de 1x20A</v>
          </cell>
          <cell r="D638" t="str">
            <v>Und</v>
          </cell>
          <cell r="E638">
            <v>22388</v>
          </cell>
        </row>
        <row r="639">
          <cell r="C639" t="str">
            <v>Interruptor termomag atornillable de 2x15A</v>
          </cell>
          <cell r="D639" t="str">
            <v>Und</v>
          </cell>
          <cell r="E639">
            <v>52664</v>
          </cell>
        </row>
        <row r="640">
          <cell r="C640" t="str">
            <v>Interruptor termomag atornillable de 2x20A</v>
          </cell>
          <cell r="D640" t="str">
            <v>Und</v>
          </cell>
          <cell r="E640">
            <v>52664</v>
          </cell>
        </row>
        <row r="641">
          <cell r="C641" t="str">
            <v>Interruptor termomag atornillable de 2x30A</v>
          </cell>
          <cell r="D641" t="str">
            <v>Und</v>
          </cell>
          <cell r="E641">
            <v>0</v>
          </cell>
        </row>
        <row r="642">
          <cell r="C642" t="str">
            <v>Interruptor termomag atornillable de 2x40A</v>
          </cell>
          <cell r="D642" t="str">
            <v>Und</v>
          </cell>
          <cell r="E642">
            <v>66700</v>
          </cell>
        </row>
        <row r="643">
          <cell r="C643" t="str">
            <v>Interruptor termomag atornillable de 2x50A</v>
          </cell>
          <cell r="D643" t="str">
            <v>Und</v>
          </cell>
          <cell r="E643">
            <v>0</v>
          </cell>
        </row>
        <row r="644">
          <cell r="C644" t="str">
            <v>Interruptor termomag atornillable de 2x60A</v>
          </cell>
          <cell r="D644" t="str">
            <v>Und</v>
          </cell>
          <cell r="E644">
            <v>72964</v>
          </cell>
        </row>
        <row r="645">
          <cell r="C645" t="str">
            <v>Interruptor termomag atornillable de 2x70A</v>
          </cell>
          <cell r="D645" t="str">
            <v>Und</v>
          </cell>
          <cell r="E645">
            <v>95555</v>
          </cell>
        </row>
        <row r="646">
          <cell r="C646" t="str">
            <v>Interruptor termomag atornillable de 2x90A</v>
          </cell>
          <cell r="D646" t="str">
            <v>Und</v>
          </cell>
          <cell r="E646">
            <v>95555</v>
          </cell>
        </row>
        <row r="647">
          <cell r="C647" t="str">
            <v>Interruptor termomag atornillable de 3x15A</v>
          </cell>
          <cell r="D647" t="str">
            <v>Und</v>
          </cell>
          <cell r="E647">
            <v>113216</v>
          </cell>
        </row>
        <row r="648">
          <cell r="C648" t="str">
            <v>Interruptor termomag atornillable de 3x20A</v>
          </cell>
          <cell r="D648" t="str">
            <v>Und</v>
          </cell>
          <cell r="E648">
            <v>113216</v>
          </cell>
        </row>
        <row r="649">
          <cell r="C649" t="str">
            <v>Interruptor termomag atornillable de 3x30A</v>
          </cell>
          <cell r="D649" t="str">
            <v>Und</v>
          </cell>
          <cell r="E649">
            <v>113216</v>
          </cell>
        </row>
        <row r="650">
          <cell r="C650" t="str">
            <v>Interruptor termomag atornillable de 3x40A</v>
          </cell>
          <cell r="D650" t="str">
            <v>Und</v>
          </cell>
          <cell r="E650">
            <v>113216</v>
          </cell>
        </row>
        <row r="651">
          <cell r="C651" t="str">
            <v>Interruptor termomag atornillable de 3x50A</v>
          </cell>
          <cell r="D651" t="str">
            <v>Und</v>
          </cell>
          <cell r="E651">
            <v>113216</v>
          </cell>
        </row>
        <row r="652">
          <cell r="C652" t="str">
            <v>Interruptor termomag atornillable de 3x60A</v>
          </cell>
          <cell r="D652" t="str">
            <v>Und</v>
          </cell>
          <cell r="E652">
            <v>113216</v>
          </cell>
        </row>
        <row r="653">
          <cell r="C653" t="str">
            <v>Interruptor termomag atornillable de 3x75A</v>
          </cell>
          <cell r="D653" t="str">
            <v>Und</v>
          </cell>
          <cell r="E653">
            <v>155440</v>
          </cell>
        </row>
        <row r="654">
          <cell r="C654" t="str">
            <v>Interruptor termomag enchufable de 1x15A</v>
          </cell>
          <cell r="D654" t="str">
            <v>Und</v>
          </cell>
          <cell r="E654">
            <v>13308</v>
          </cell>
        </row>
        <row r="655">
          <cell r="C655" t="str">
            <v>Interruptor termomag enchufable de 1x20A</v>
          </cell>
          <cell r="D655" t="str">
            <v>Und</v>
          </cell>
          <cell r="E655">
            <v>13572</v>
          </cell>
        </row>
        <row r="656">
          <cell r="C656" t="str">
            <v>Interruptor termomag enchufable de 2x15A</v>
          </cell>
          <cell r="D656" t="str">
            <v>Und</v>
          </cell>
          <cell r="E656">
            <v>20000</v>
          </cell>
        </row>
        <row r="657">
          <cell r="C657" t="str">
            <v>Interruptor termomag enchufable de 2x20A</v>
          </cell>
          <cell r="D657" t="str">
            <v>Und</v>
          </cell>
          <cell r="E657">
            <v>39728</v>
          </cell>
        </row>
        <row r="658">
          <cell r="C658" t="str">
            <v>Interruptor termomag enchufable de 2x30A</v>
          </cell>
          <cell r="D658" t="str">
            <v>Und</v>
          </cell>
          <cell r="E658">
            <v>39728</v>
          </cell>
        </row>
        <row r="659">
          <cell r="C659" t="str">
            <v>Interruptor termomag enchufable de 2x40A</v>
          </cell>
          <cell r="D659" t="str">
            <v>Und</v>
          </cell>
          <cell r="E659">
            <v>70064</v>
          </cell>
        </row>
        <row r="660">
          <cell r="C660" t="str">
            <v>Interruptor termomag enchufable de 2x50A</v>
          </cell>
          <cell r="D660" t="str">
            <v>Und</v>
          </cell>
          <cell r="E660">
            <v>28867</v>
          </cell>
        </row>
        <row r="661">
          <cell r="C661" t="str">
            <v>Interruptor termomag industrial de 3x100A</v>
          </cell>
          <cell r="D661" t="str">
            <v>Und</v>
          </cell>
          <cell r="E661">
            <v>0</v>
          </cell>
        </row>
        <row r="662">
          <cell r="C662" t="str">
            <v>Interruptor termomag industrial de 3x125A</v>
          </cell>
          <cell r="D662" t="str">
            <v>Und</v>
          </cell>
          <cell r="E662">
            <v>0</v>
          </cell>
        </row>
        <row r="663">
          <cell r="C663" t="str">
            <v>Interruptor termomag industrial de 3x150A</v>
          </cell>
          <cell r="D663" t="str">
            <v>Und</v>
          </cell>
          <cell r="E663">
            <v>559600</v>
          </cell>
        </row>
        <row r="664">
          <cell r="C664" t="str">
            <v>Interruptor termomag industrial de 3x15A</v>
          </cell>
          <cell r="D664" t="str">
            <v>Und</v>
          </cell>
          <cell r="E664">
            <v>0</v>
          </cell>
        </row>
        <row r="665">
          <cell r="C665" t="str">
            <v>Interruptor termomag industrial de 3x175A</v>
          </cell>
          <cell r="D665" t="str">
            <v>Und</v>
          </cell>
          <cell r="E665">
            <v>0</v>
          </cell>
        </row>
        <row r="666">
          <cell r="C666" t="str">
            <v>Interruptor termomag industrial de 3x200A</v>
          </cell>
          <cell r="D666" t="str">
            <v>Und</v>
          </cell>
          <cell r="E666">
            <v>0</v>
          </cell>
        </row>
        <row r="667">
          <cell r="C667" t="str">
            <v>Interruptor termomag industrial de 3x20A</v>
          </cell>
          <cell r="D667" t="str">
            <v>Und</v>
          </cell>
          <cell r="E667">
            <v>0</v>
          </cell>
        </row>
        <row r="668">
          <cell r="C668" t="str">
            <v>Interruptor termomag industrial de 3x225A</v>
          </cell>
          <cell r="D668" t="str">
            <v>Und</v>
          </cell>
          <cell r="E668">
            <v>0</v>
          </cell>
        </row>
        <row r="669">
          <cell r="C669" t="str">
            <v>Interruptor termomag industrial de 3x250A</v>
          </cell>
          <cell r="D669" t="str">
            <v>Und</v>
          </cell>
          <cell r="E669">
            <v>0</v>
          </cell>
        </row>
        <row r="670">
          <cell r="C670" t="str">
            <v>Interruptor termomag industrial de 3x300A</v>
          </cell>
          <cell r="D670" t="str">
            <v>Und</v>
          </cell>
          <cell r="E670">
            <v>0</v>
          </cell>
        </row>
        <row r="671">
          <cell r="C671" t="str">
            <v>Interruptor termomag industrial de 3x30A</v>
          </cell>
          <cell r="D671" t="str">
            <v>Und</v>
          </cell>
          <cell r="E671">
            <v>0</v>
          </cell>
        </row>
        <row r="672">
          <cell r="C672" t="str">
            <v>Interruptor termomag industrial de 3x350A</v>
          </cell>
          <cell r="D672" t="str">
            <v>Und</v>
          </cell>
          <cell r="E672">
            <v>0</v>
          </cell>
        </row>
        <row r="673">
          <cell r="C673" t="str">
            <v>Interruptor termomag industrial de 3x400A</v>
          </cell>
          <cell r="D673" t="str">
            <v>Und</v>
          </cell>
          <cell r="E673">
            <v>0</v>
          </cell>
        </row>
        <row r="674">
          <cell r="C674" t="str">
            <v>Interruptor termomag industrial de 3x40A</v>
          </cell>
          <cell r="D674" t="str">
            <v>Und</v>
          </cell>
          <cell r="E674">
            <v>284200</v>
          </cell>
        </row>
        <row r="675">
          <cell r="C675" t="str">
            <v>Interruptor termomag industrial de 3x50A</v>
          </cell>
          <cell r="D675" t="str">
            <v>Und</v>
          </cell>
          <cell r="E675">
            <v>0</v>
          </cell>
        </row>
        <row r="676">
          <cell r="C676" t="str">
            <v>Interruptor termomag industrial de 3x60A</v>
          </cell>
          <cell r="D676" t="str">
            <v>Und</v>
          </cell>
          <cell r="E676">
            <v>0</v>
          </cell>
        </row>
        <row r="677">
          <cell r="C677" t="str">
            <v>Interruptor termomag industrial de 3x75A</v>
          </cell>
          <cell r="D677" t="str">
            <v>Und</v>
          </cell>
          <cell r="E677">
            <v>0</v>
          </cell>
        </row>
        <row r="678">
          <cell r="C678" t="str">
            <v>Interruptor termomag industrial de 3x80A</v>
          </cell>
          <cell r="D678" t="str">
            <v>Und</v>
          </cell>
          <cell r="E678">
            <v>0</v>
          </cell>
        </row>
        <row r="679">
          <cell r="C679" t="str">
            <v>Interruptor termomag industrial de 3x90A</v>
          </cell>
          <cell r="D679" t="str">
            <v>Und</v>
          </cell>
          <cell r="E679">
            <v>0</v>
          </cell>
        </row>
        <row r="680">
          <cell r="C680" t="str">
            <v>Interruptor termomangetico riel de 1x15A</v>
          </cell>
          <cell r="D680" t="str">
            <v>Und</v>
          </cell>
          <cell r="E680">
            <v>0</v>
          </cell>
        </row>
        <row r="681">
          <cell r="C681" t="str">
            <v>Interruptor termomangetico riel de 1x20A</v>
          </cell>
          <cell r="D681" t="str">
            <v>Und</v>
          </cell>
          <cell r="E681">
            <v>0</v>
          </cell>
        </row>
        <row r="682">
          <cell r="C682" t="str">
            <v>Interruptor termomangetico riel de 2x20A</v>
          </cell>
          <cell r="D682" t="str">
            <v>Und</v>
          </cell>
          <cell r="E682">
            <v>0</v>
          </cell>
        </row>
        <row r="683">
          <cell r="C683" t="str">
            <v>Interruptor termomangetico riel de 2x40A</v>
          </cell>
          <cell r="D683" t="str">
            <v>Und</v>
          </cell>
          <cell r="E683">
            <v>0</v>
          </cell>
        </row>
        <row r="684">
          <cell r="C684" t="str">
            <v>Interruptor termomangetico riel de 2x50A</v>
          </cell>
          <cell r="D684" t="str">
            <v>Und</v>
          </cell>
          <cell r="E684">
            <v>0</v>
          </cell>
        </row>
        <row r="685">
          <cell r="C685" t="str">
            <v>Jack RJ45 CAT 6</v>
          </cell>
          <cell r="D685" t="str">
            <v>Und</v>
          </cell>
          <cell r="E685">
            <v>13000</v>
          </cell>
        </row>
        <row r="686">
          <cell r="C686" t="str">
            <v>Limpiador removedor PVC 1/4 Gal</v>
          </cell>
          <cell r="D686" t="str">
            <v>Und</v>
          </cell>
          <cell r="E686">
            <v>31655</v>
          </cell>
        </row>
        <row r="687">
          <cell r="C687" t="str">
            <v>Luminaria de sodio horizontal 150W 208/220/240V</v>
          </cell>
          <cell r="D687" t="str">
            <v>Und</v>
          </cell>
          <cell r="E687">
            <v>273864</v>
          </cell>
        </row>
        <row r="688">
          <cell r="C688" t="str">
            <v>Luminaria de sodio horizontal 250W 208/220/240V</v>
          </cell>
          <cell r="D688" t="str">
            <v>Und</v>
          </cell>
          <cell r="E688">
            <v>327109</v>
          </cell>
        </row>
        <row r="689">
          <cell r="C689" t="str">
            <v>Luminaria de sodio horizontal 70W 208/220/240V</v>
          </cell>
          <cell r="D689" t="str">
            <v>Und</v>
          </cell>
          <cell r="E689">
            <v>266800</v>
          </cell>
        </row>
        <row r="690">
          <cell r="C690" t="str">
            <v>Luminaria fluorescente de sobreponer 2x32W</v>
          </cell>
          <cell r="D690" t="str">
            <v>Und</v>
          </cell>
          <cell r="E690">
            <v>150000</v>
          </cell>
        </row>
        <row r="691">
          <cell r="C691" t="str">
            <v>Luminaria fluorescente de sobreponer 4x17W</v>
          </cell>
          <cell r="D691" t="str">
            <v>Und</v>
          </cell>
          <cell r="E691">
            <v>130744</v>
          </cell>
        </row>
        <row r="692">
          <cell r="C692" t="str">
            <v>Luminaria horizontal cerrada de sodio de 70 W 220 V, incluye bombillo, fotocelda, reactancia, brazo  de 1.5m x 1 1/2" y collarines</v>
          </cell>
          <cell r="D692" t="str">
            <v>Und</v>
          </cell>
          <cell r="E692">
            <v>350000</v>
          </cell>
        </row>
        <row r="693">
          <cell r="C693" t="str">
            <v>Luminaria ornamental tipo colonial</v>
          </cell>
          <cell r="D693" t="str">
            <v>Und</v>
          </cell>
          <cell r="E693">
            <v>280000</v>
          </cell>
        </row>
        <row r="694">
          <cell r="C694" t="str">
            <v>Luminaria ornamental tipo colonial con brazo horizontal</v>
          </cell>
          <cell r="D694" t="str">
            <v>Und</v>
          </cell>
          <cell r="E694">
            <v>330000</v>
          </cell>
        </row>
        <row r="695">
          <cell r="C695" t="str">
            <v>Luminaria tipo bala de 4" 1xE27 Blanca</v>
          </cell>
          <cell r="D695" t="str">
            <v>Und</v>
          </cell>
          <cell r="E695">
            <v>13920</v>
          </cell>
        </row>
        <row r="696">
          <cell r="C696" t="str">
            <v>Luminaria tipo bala de 8" 2xE27 Blanca</v>
          </cell>
          <cell r="D696" t="str">
            <v>Und</v>
          </cell>
          <cell r="E696">
            <v>0</v>
          </cell>
        </row>
        <row r="697">
          <cell r="C697" t="str">
            <v>Mortero 1:3(produccion)</v>
          </cell>
          <cell r="D697" t="str">
            <v>M3</v>
          </cell>
          <cell r="E697">
            <v>206667</v>
          </cell>
        </row>
        <row r="698">
          <cell r="C698" t="str">
            <v>Papel</v>
          </cell>
          <cell r="D698" t="str">
            <v>Hj</v>
          </cell>
          <cell r="E698">
            <v>150</v>
          </cell>
        </row>
        <row r="699">
          <cell r="C699" t="str">
            <v>Patch cord CAT 6 de 1m</v>
          </cell>
          <cell r="D699" t="str">
            <v>Und</v>
          </cell>
          <cell r="E699">
            <v>19080</v>
          </cell>
        </row>
        <row r="700">
          <cell r="C700" t="str">
            <v>Patch cord CAT 6 de 2m</v>
          </cell>
          <cell r="D700" t="str">
            <v>Und</v>
          </cell>
          <cell r="E700">
            <v>23000</v>
          </cell>
        </row>
        <row r="701">
          <cell r="C701" t="str">
            <v>Patch cord CAT 6 de 3m</v>
          </cell>
          <cell r="D701" t="str">
            <v>Und</v>
          </cell>
          <cell r="E701">
            <v>26880</v>
          </cell>
        </row>
        <row r="702">
          <cell r="C702" t="str">
            <v>Patch panel 24 puertos CAT 6</v>
          </cell>
          <cell r="D702" t="str">
            <v>Und</v>
          </cell>
          <cell r="E702">
            <v>591495</v>
          </cell>
        </row>
        <row r="703">
          <cell r="C703" t="str">
            <v xml:space="preserve">Pegamento para PVC </v>
          </cell>
          <cell r="D703" t="str">
            <v>Und</v>
          </cell>
          <cell r="E703">
            <v>0</v>
          </cell>
        </row>
        <row r="704">
          <cell r="C704" t="str">
            <v>Percha de gancho abierto</v>
          </cell>
          <cell r="D704" t="str">
            <v>Und</v>
          </cell>
          <cell r="E704">
            <v>7935</v>
          </cell>
        </row>
        <row r="705">
          <cell r="C705" t="str">
            <v xml:space="preserve">Percha tipo pesado de 1 puesto </v>
          </cell>
          <cell r="D705" t="str">
            <v>Und</v>
          </cell>
          <cell r="E705">
            <v>6891</v>
          </cell>
        </row>
        <row r="706">
          <cell r="C706" t="str">
            <v>Percha tipo pesado de 2 puestos</v>
          </cell>
          <cell r="D706" t="str">
            <v>Und</v>
          </cell>
          <cell r="E706">
            <v>0</v>
          </cell>
        </row>
        <row r="707">
          <cell r="C707" t="str">
            <v>Percha tipo pesado de 3 puestos</v>
          </cell>
          <cell r="D707" t="str">
            <v>Und</v>
          </cell>
          <cell r="E707">
            <v>19987</v>
          </cell>
        </row>
        <row r="708">
          <cell r="C708" t="str">
            <v>Percha tipo pesado de 5 puestos</v>
          </cell>
          <cell r="D708" t="str">
            <v>Und</v>
          </cell>
          <cell r="E708">
            <v>0</v>
          </cell>
        </row>
        <row r="709">
          <cell r="C709" t="str">
            <v>Perno de carruaje de 5/8"x1 1/2"</v>
          </cell>
          <cell r="D709" t="str">
            <v>Und</v>
          </cell>
          <cell r="E709">
            <v>1538</v>
          </cell>
        </row>
        <row r="710">
          <cell r="C710" t="str">
            <v>Perno de carruaje de 5/8"x1/2"</v>
          </cell>
          <cell r="D710" t="str">
            <v>Und</v>
          </cell>
          <cell r="E710">
            <v>0</v>
          </cell>
        </row>
        <row r="711">
          <cell r="C711" t="str">
            <v>Perno de carruaje de 5/8"x3"</v>
          </cell>
          <cell r="D711" t="str">
            <v>Und</v>
          </cell>
          <cell r="E711">
            <v>0</v>
          </cell>
        </row>
        <row r="712">
          <cell r="C712" t="str">
            <v>Perno de maquina 1/2"x1 1/2"</v>
          </cell>
          <cell r="D712" t="str">
            <v>Und</v>
          </cell>
          <cell r="E712">
            <v>800</v>
          </cell>
        </row>
        <row r="713">
          <cell r="C713" t="str">
            <v>Perno de maquina 1/2"x6"</v>
          </cell>
          <cell r="D713" t="str">
            <v>Und</v>
          </cell>
          <cell r="E713">
            <v>0</v>
          </cell>
        </row>
        <row r="714">
          <cell r="C714" t="str">
            <v>Perno de maquina 5/8"x10"</v>
          </cell>
          <cell r="D714" t="str">
            <v>Und</v>
          </cell>
          <cell r="E714">
            <v>5500</v>
          </cell>
        </row>
        <row r="715">
          <cell r="C715" t="str">
            <v>Perno de maquina 5/8"x12"</v>
          </cell>
          <cell r="D715" t="str">
            <v>Und</v>
          </cell>
          <cell r="E715">
            <v>5500</v>
          </cell>
        </row>
        <row r="716">
          <cell r="C716" t="str">
            <v>Perno de maquina 5/8"x8"</v>
          </cell>
          <cell r="D716" t="str">
            <v>Und</v>
          </cell>
          <cell r="E716">
            <v>2500</v>
          </cell>
        </row>
        <row r="717">
          <cell r="C717" t="str">
            <v>Perno de ojo abierto de 5/8"x10"</v>
          </cell>
          <cell r="D717" t="str">
            <v>Und</v>
          </cell>
          <cell r="E717">
            <v>4300</v>
          </cell>
        </row>
        <row r="718">
          <cell r="C718" t="str">
            <v>Perno de ojo abierto de 5/8"x12"</v>
          </cell>
          <cell r="D718" t="str">
            <v>Und</v>
          </cell>
          <cell r="E718">
            <v>0</v>
          </cell>
        </row>
        <row r="719">
          <cell r="C719" t="str">
            <v>Perno de ojo abierto de 5/8"x8"</v>
          </cell>
          <cell r="D719" t="str">
            <v>Und</v>
          </cell>
          <cell r="E719">
            <v>4000</v>
          </cell>
        </row>
        <row r="720">
          <cell r="C720" t="str">
            <v>Pin para cruceta metalica 13.2kV</v>
          </cell>
          <cell r="D720" t="str">
            <v>Und</v>
          </cell>
          <cell r="E720">
            <v>8451</v>
          </cell>
        </row>
        <row r="721">
          <cell r="C721" t="str">
            <v>Pin para cruceta metalica 34.5kV</v>
          </cell>
          <cell r="D721" t="str">
            <v>Und</v>
          </cell>
          <cell r="E721">
            <v>0</v>
          </cell>
        </row>
        <row r="722">
          <cell r="C722" t="str">
            <v>Placa metalica con codigo EH</v>
          </cell>
          <cell r="D722" t="str">
            <v>Und</v>
          </cell>
          <cell r="E722">
            <v>10000</v>
          </cell>
        </row>
        <row r="723">
          <cell r="C723" t="str">
            <v>Plafon de loza E27</v>
          </cell>
          <cell r="D723" t="str">
            <v>Und</v>
          </cell>
          <cell r="E723">
            <v>2181</v>
          </cell>
        </row>
        <row r="724">
          <cell r="C724" t="str">
            <v>Planta central telef IP PBX de 4 lineas 100 ext</v>
          </cell>
          <cell r="D724" t="str">
            <v>Und</v>
          </cell>
          <cell r="E724">
            <v>1745000</v>
          </cell>
        </row>
        <row r="725">
          <cell r="C725" t="str">
            <v>Planta telefonica de 3 lineas con 8 ext con soporte</v>
          </cell>
          <cell r="D725" t="str">
            <v>Und</v>
          </cell>
          <cell r="E725">
            <v>858000</v>
          </cell>
        </row>
        <row r="726">
          <cell r="C726" t="str">
            <v>Platina de cobre de 1000A</v>
          </cell>
          <cell r="D726" t="str">
            <v>Ml</v>
          </cell>
          <cell r="E726">
            <v>0</v>
          </cell>
        </row>
        <row r="727">
          <cell r="C727" t="str">
            <v>Platina de cobre de 100A</v>
          </cell>
          <cell r="D727" t="str">
            <v>Ml</v>
          </cell>
          <cell r="E727">
            <v>0</v>
          </cell>
        </row>
        <row r="728">
          <cell r="C728" t="str">
            <v>Platina de cobre de 150A</v>
          </cell>
          <cell r="D728" t="str">
            <v>Ml</v>
          </cell>
          <cell r="E728">
            <v>0</v>
          </cell>
        </row>
        <row r="729">
          <cell r="C729" t="str">
            <v>Platina de cobre de 175A</v>
          </cell>
          <cell r="D729" t="str">
            <v>Ml</v>
          </cell>
          <cell r="E729">
            <v>0</v>
          </cell>
        </row>
        <row r="730">
          <cell r="C730" t="str">
            <v>Platina de cobre de 200A</v>
          </cell>
          <cell r="D730" t="str">
            <v>Ml</v>
          </cell>
          <cell r="E730">
            <v>0</v>
          </cell>
        </row>
        <row r="731">
          <cell r="C731" t="str">
            <v>Platina de cobre de 225A</v>
          </cell>
          <cell r="D731" t="str">
            <v>Ml</v>
          </cell>
          <cell r="E731">
            <v>0</v>
          </cell>
        </row>
        <row r="732">
          <cell r="C732" t="str">
            <v>Platina de cobre de 250A</v>
          </cell>
          <cell r="D732" t="str">
            <v>Ml</v>
          </cell>
          <cell r="E732">
            <v>0</v>
          </cell>
        </row>
        <row r="733">
          <cell r="C733" t="str">
            <v>Platina de cobre de 300A</v>
          </cell>
          <cell r="D733" t="str">
            <v>Ml</v>
          </cell>
          <cell r="E733">
            <v>0</v>
          </cell>
        </row>
        <row r="734">
          <cell r="C734" t="str">
            <v>Platina de cobre de 400A</v>
          </cell>
          <cell r="D734" t="str">
            <v>Ml</v>
          </cell>
          <cell r="E734">
            <v>0</v>
          </cell>
        </row>
        <row r="735">
          <cell r="C735" t="str">
            <v>Platina de cobre de 500A</v>
          </cell>
          <cell r="D735" t="str">
            <v>Ml</v>
          </cell>
          <cell r="E735">
            <v>0</v>
          </cell>
        </row>
        <row r="736">
          <cell r="C736" t="str">
            <v>Platina de cobre de 600A</v>
          </cell>
          <cell r="D736" t="str">
            <v>Ml</v>
          </cell>
          <cell r="E736">
            <v>0</v>
          </cell>
        </row>
        <row r="737">
          <cell r="C737" t="str">
            <v>Platina de cobre de 700A</v>
          </cell>
          <cell r="D737" t="str">
            <v>Ml</v>
          </cell>
          <cell r="E737">
            <v>0</v>
          </cell>
        </row>
        <row r="738">
          <cell r="C738" t="str">
            <v>Platina de cobre de 800A</v>
          </cell>
          <cell r="D738" t="str">
            <v>Ml</v>
          </cell>
          <cell r="E738">
            <v>0</v>
          </cell>
        </row>
        <row r="739">
          <cell r="C739" t="str">
            <v>Platina de cobre de 80A</v>
          </cell>
          <cell r="D739" t="str">
            <v>Ml</v>
          </cell>
          <cell r="E739">
            <v>0</v>
          </cell>
        </row>
        <row r="740">
          <cell r="C740" t="str">
            <v>Platina de cobre de 900A</v>
          </cell>
          <cell r="D740" t="str">
            <v>Ml</v>
          </cell>
          <cell r="E740">
            <v>0</v>
          </cell>
        </row>
        <row r="741">
          <cell r="C741" t="str">
            <v>Platina de hierro de 2 1/2"x3/16"x6m</v>
          </cell>
          <cell r="D741" t="str">
            <v>Und</v>
          </cell>
          <cell r="E741">
            <v>0</v>
          </cell>
        </row>
        <row r="742">
          <cell r="C742" t="str">
            <v>Poste de concreto reforzado de 10m 1050kgf</v>
          </cell>
          <cell r="D742" t="str">
            <v>Und</v>
          </cell>
          <cell r="E742">
            <v>702000</v>
          </cell>
        </row>
        <row r="743">
          <cell r="C743" t="str">
            <v>Poste de concreto reforzado de 10m 510kgf</v>
          </cell>
          <cell r="D743" t="str">
            <v>Und</v>
          </cell>
          <cell r="E743">
            <v>528000</v>
          </cell>
        </row>
        <row r="744">
          <cell r="C744" t="str">
            <v>Poste de concreto reforzado de 10m 750kgf</v>
          </cell>
          <cell r="D744" t="str">
            <v>Und</v>
          </cell>
          <cell r="E744">
            <v>562368</v>
          </cell>
        </row>
        <row r="745">
          <cell r="C745" t="str">
            <v>Poste de concreto reforzado de 12m 1050kgf</v>
          </cell>
          <cell r="D745" t="str">
            <v>Und</v>
          </cell>
          <cell r="E745">
            <v>846800</v>
          </cell>
        </row>
        <row r="746">
          <cell r="C746" t="str">
            <v>Poste de concreto reforzado de 12m 1350kgf</v>
          </cell>
          <cell r="D746" t="str">
            <v>Und</v>
          </cell>
          <cell r="E746">
            <v>0</v>
          </cell>
        </row>
        <row r="747">
          <cell r="C747" t="str">
            <v>Poste de concreto reforzado de 12m 510kgf</v>
          </cell>
          <cell r="D747" t="str">
            <v>Und</v>
          </cell>
          <cell r="E747">
            <v>591600</v>
          </cell>
        </row>
        <row r="748">
          <cell r="C748" t="str">
            <v>Poste de concreto reforzado de 12m 750kgf</v>
          </cell>
          <cell r="D748" t="str">
            <v>Und</v>
          </cell>
          <cell r="E748">
            <v>649600</v>
          </cell>
        </row>
        <row r="749">
          <cell r="C749" t="str">
            <v>Poste de concreto reforzado de 14m 1050kgf</v>
          </cell>
          <cell r="D749" t="str">
            <v>Und</v>
          </cell>
          <cell r="E749">
            <v>0</v>
          </cell>
        </row>
        <row r="750">
          <cell r="C750" t="str">
            <v>Poste de concreto reforzado de 8m 1050kgf</v>
          </cell>
          <cell r="D750" t="str">
            <v>Und</v>
          </cell>
          <cell r="E750">
            <v>440800</v>
          </cell>
        </row>
        <row r="751">
          <cell r="C751" t="str">
            <v>Poste de concreto reforzado de 8m 510kgf</v>
          </cell>
          <cell r="D751" t="str">
            <v>Und</v>
          </cell>
          <cell r="E751">
            <v>324800</v>
          </cell>
        </row>
        <row r="752">
          <cell r="C752" t="str">
            <v>Poste de concreto reforzado de 8m 750kgf</v>
          </cell>
          <cell r="D752" t="str">
            <v>Und</v>
          </cell>
          <cell r="E752">
            <v>371200</v>
          </cell>
        </row>
        <row r="753">
          <cell r="C753" t="str">
            <v>Poste de metalico embonado de 10m 1050kgf</v>
          </cell>
          <cell r="D753" t="str">
            <v>Und</v>
          </cell>
          <cell r="E753">
            <v>1492720</v>
          </cell>
        </row>
        <row r="754">
          <cell r="C754" t="str">
            <v>Poste de metalico embonado de 10m 510kgf</v>
          </cell>
          <cell r="D754" t="str">
            <v>Und</v>
          </cell>
          <cell r="E754">
            <v>1292720</v>
          </cell>
        </row>
        <row r="755">
          <cell r="C755" t="str">
            <v>Poste de metalico embonado de 10m 750kgf</v>
          </cell>
          <cell r="D755" t="str">
            <v>Und</v>
          </cell>
          <cell r="E755">
            <v>1342720</v>
          </cell>
        </row>
        <row r="756">
          <cell r="C756" t="str">
            <v>Poste de metalico embonado de 12m 1050kgf</v>
          </cell>
          <cell r="D756" t="str">
            <v>Und</v>
          </cell>
          <cell r="E756">
            <v>1650300</v>
          </cell>
        </row>
        <row r="757">
          <cell r="C757" t="str">
            <v>Poste de metalico embonado de 12m 510kgf</v>
          </cell>
          <cell r="D757" t="str">
            <v>Und</v>
          </cell>
          <cell r="E757">
            <v>1450300</v>
          </cell>
        </row>
        <row r="758">
          <cell r="C758" t="str">
            <v>Poste de metalico embonado de 12m 750kgf</v>
          </cell>
          <cell r="D758" t="str">
            <v>Und</v>
          </cell>
          <cell r="E758">
            <v>1500300</v>
          </cell>
        </row>
        <row r="759">
          <cell r="C759" t="str">
            <v>Poste de metalico embonado de 8m 1050kgf</v>
          </cell>
          <cell r="D759" t="str">
            <v>Und</v>
          </cell>
          <cell r="E759">
            <v>1203000</v>
          </cell>
        </row>
        <row r="760">
          <cell r="C760" t="str">
            <v>Poste de metalico embonado de 8m 510kgf</v>
          </cell>
          <cell r="D760" t="str">
            <v>Und</v>
          </cell>
          <cell r="E760">
            <v>1053000</v>
          </cell>
        </row>
        <row r="761">
          <cell r="C761" t="str">
            <v>Proyector MetalHalide 400W</v>
          </cell>
          <cell r="D761" t="str">
            <v>Und</v>
          </cell>
          <cell r="E761">
            <v>190000</v>
          </cell>
        </row>
        <row r="762">
          <cell r="C762" t="str">
            <v>Rack gabinete de pared de 12 UR</v>
          </cell>
          <cell r="D762" t="str">
            <v>Und</v>
          </cell>
          <cell r="E762">
            <v>300000</v>
          </cell>
        </row>
        <row r="763">
          <cell r="C763" t="str">
            <v>Rack gabinete de piso de 27 UR</v>
          </cell>
          <cell r="D763" t="str">
            <v>Und</v>
          </cell>
          <cell r="E763">
            <v>927800</v>
          </cell>
        </row>
        <row r="764">
          <cell r="C764" t="str">
            <v>Recuperacion de piso</v>
          </cell>
          <cell r="D764" t="str">
            <v>Gl</v>
          </cell>
          <cell r="E764">
            <v>300000</v>
          </cell>
        </row>
        <row r="765">
          <cell r="C765" t="str">
            <v>Señal de riesgo electrico adherente de 15x15cm</v>
          </cell>
          <cell r="D765" t="str">
            <v>Und</v>
          </cell>
          <cell r="E765">
            <v>0</v>
          </cell>
        </row>
        <row r="766">
          <cell r="C766" t="str">
            <v xml:space="preserve">Sistema de ducteria de gas y desague, incluye tuberia de Cu y aislamiento </v>
          </cell>
          <cell r="D766" t="str">
            <v>Gl</v>
          </cell>
          <cell r="E766">
            <v>190000</v>
          </cell>
        </row>
        <row r="767">
          <cell r="C767" t="str">
            <v>Soldadura exotermica CadWeld 115gr</v>
          </cell>
          <cell r="D767" t="str">
            <v>Und</v>
          </cell>
          <cell r="E767">
            <v>17182</v>
          </cell>
        </row>
        <row r="768">
          <cell r="C768" t="str">
            <v>Soldadura exotermica CadWeld 150gr</v>
          </cell>
          <cell r="D768" t="str">
            <v>Und</v>
          </cell>
          <cell r="E768">
            <v>17950</v>
          </cell>
        </row>
        <row r="769">
          <cell r="C769" t="str">
            <v>Soldadura PVC liquida</v>
          </cell>
          <cell r="D769" t="str">
            <v>Gal</v>
          </cell>
          <cell r="E769">
            <v>0</v>
          </cell>
        </row>
        <row r="770">
          <cell r="C770" t="str">
            <v xml:space="preserve">Soporte para acometida domiciliaria </v>
          </cell>
          <cell r="D770" t="str">
            <v>Und</v>
          </cell>
          <cell r="E770">
            <v>3200</v>
          </cell>
        </row>
        <row r="771">
          <cell r="C771" t="str">
            <v>Soporte para aire acondicionado</v>
          </cell>
          <cell r="D771" t="str">
            <v>Gl</v>
          </cell>
          <cell r="E771">
            <v>12000</v>
          </cell>
        </row>
        <row r="772">
          <cell r="C772" t="str">
            <v>Soporte para undad condensadora</v>
          </cell>
          <cell r="D772" t="str">
            <v>Gl</v>
          </cell>
          <cell r="E772">
            <v>32800</v>
          </cell>
        </row>
        <row r="773">
          <cell r="C773" t="str">
            <v>Suplemento metalico para caja 2400</v>
          </cell>
          <cell r="D773" t="str">
            <v>Und</v>
          </cell>
          <cell r="E773">
            <v>0</v>
          </cell>
        </row>
        <row r="774">
          <cell r="C774" t="str">
            <v>Suplemento metalico para caja 5800</v>
          </cell>
          <cell r="D774" t="str">
            <v>Und</v>
          </cell>
          <cell r="E774">
            <v>0</v>
          </cell>
        </row>
        <row r="775">
          <cell r="C775" t="str">
            <v>Suplemento plastico para caja 2400</v>
          </cell>
          <cell r="D775" t="str">
            <v>Und</v>
          </cell>
          <cell r="E775">
            <v>0</v>
          </cell>
        </row>
        <row r="776">
          <cell r="C776" t="str">
            <v>Suplemento plastico para caja 5800</v>
          </cell>
          <cell r="D776" t="str">
            <v>Und</v>
          </cell>
          <cell r="E776">
            <v>0</v>
          </cell>
        </row>
        <row r="777">
          <cell r="C777" t="str">
            <v>Switch de 24 puertos 10/100/1000Mbps</v>
          </cell>
          <cell r="D777" t="str">
            <v>Und</v>
          </cell>
          <cell r="E777">
            <v>833800</v>
          </cell>
        </row>
        <row r="778">
          <cell r="C778" t="str">
            <v>Tab de medida semidirec 4 puertas 1.7x0.7x0.35m cold rolled 16BWG</v>
          </cell>
          <cell r="D778" t="str">
            <v>Und</v>
          </cell>
          <cell r="E778">
            <v>0</v>
          </cell>
        </row>
        <row r="779">
          <cell r="C779" t="str">
            <v>Tablero de 12 circuitos bifasico con puerta</v>
          </cell>
          <cell r="D779" t="str">
            <v>Und</v>
          </cell>
          <cell r="E779">
            <v>0</v>
          </cell>
        </row>
        <row r="780">
          <cell r="C780" t="str">
            <v>Tablero de 12 circuitos bifasico con puerta y esp para totalizador</v>
          </cell>
          <cell r="D780" t="str">
            <v>Und</v>
          </cell>
          <cell r="E780">
            <v>443932</v>
          </cell>
        </row>
        <row r="781">
          <cell r="C781" t="str">
            <v>Tablero de 12 circuitos bifasico sin puerta</v>
          </cell>
          <cell r="D781" t="str">
            <v>Und</v>
          </cell>
          <cell r="E781">
            <v>110200</v>
          </cell>
        </row>
        <row r="782">
          <cell r="C782" t="str">
            <v>Tablero de 12 circuitos trifasico con puerta</v>
          </cell>
          <cell r="D782" t="str">
            <v>Und</v>
          </cell>
          <cell r="E782">
            <v>0</v>
          </cell>
        </row>
        <row r="783">
          <cell r="C783" t="str">
            <v>Tablero de 12 circuitos trifasico con puerta y esp para totalizador</v>
          </cell>
          <cell r="D783" t="str">
            <v>Und</v>
          </cell>
          <cell r="E783">
            <v>426764</v>
          </cell>
        </row>
        <row r="784">
          <cell r="C784" t="str">
            <v>Tablero de 18 circuitos bifasico con puerta</v>
          </cell>
          <cell r="D784" t="str">
            <v>Und</v>
          </cell>
          <cell r="E784">
            <v>0</v>
          </cell>
        </row>
        <row r="785">
          <cell r="C785" t="str">
            <v>Tablero de 18 circuitos trifasico con puerta</v>
          </cell>
          <cell r="D785" t="str">
            <v>Und</v>
          </cell>
          <cell r="E785">
            <v>0</v>
          </cell>
        </row>
        <row r="786">
          <cell r="C786" t="str">
            <v>Tablero de 18 circuitos trifasico con puerta y esp para totalizador</v>
          </cell>
          <cell r="D786" t="str">
            <v>Und</v>
          </cell>
          <cell r="E786">
            <v>551290</v>
          </cell>
        </row>
        <row r="787">
          <cell r="C787" t="str">
            <v>Tablero de 24 circuitos bifasico con puerta</v>
          </cell>
          <cell r="D787" t="str">
            <v>Und</v>
          </cell>
          <cell r="E787">
            <v>0</v>
          </cell>
        </row>
        <row r="788">
          <cell r="C788" t="str">
            <v>Tablero de 24 circuitos trifasico con puerta</v>
          </cell>
          <cell r="D788" t="str">
            <v>Und</v>
          </cell>
          <cell r="E788">
            <v>0</v>
          </cell>
        </row>
        <row r="789">
          <cell r="C789" t="str">
            <v>Tablero de 24 circuitos trifasico con puerta y esp para totalizador</v>
          </cell>
          <cell r="D789" t="str">
            <v>Und</v>
          </cell>
          <cell r="E789">
            <v>588700</v>
          </cell>
        </row>
        <row r="790">
          <cell r="C790" t="str">
            <v>Tablero de 30 circuitos trifasico con puerta</v>
          </cell>
          <cell r="D790" t="str">
            <v>Und</v>
          </cell>
          <cell r="E790">
            <v>486504</v>
          </cell>
        </row>
        <row r="791">
          <cell r="C791" t="str">
            <v>Tablero de 30 circuitos trifasico con puerta y esp para totalizador</v>
          </cell>
          <cell r="D791" t="str">
            <v>Und</v>
          </cell>
          <cell r="E791">
            <v>0</v>
          </cell>
        </row>
        <row r="792">
          <cell r="C792" t="str">
            <v>Tablero de 36 circuitos trifasico con puerta</v>
          </cell>
          <cell r="D792" t="str">
            <v>Und</v>
          </cell>
          <cell r="E792">
            <v>513184</v>
          </cell>
        </row>
        <row r="793">
          <cell r="C793" t="str">
            <v>Tablero de 36 circuitos trifasico con puerta y esp para totalizador</v>
          </cell>
          <cell r="D793" t="str">
            <v>Und</v>
          </cell>
          <cell r="E793">
            <v>730452</v>
          </cell>
        </row>
        <row r="794">
          <cell r="C794" t="str">
            <v>Tablero de 42 circuitos trifasico con puerta</v>
          </cell>
          <cell r="D794" t="str">
            <v>Und</v>
          </cell>
          <cell r="E794">
            <v>0</v>
          </cell>
        </row>
        <row r="795">
          <cell r="C795" t="str">
            <v>Tablero de 42 circuitos trifasico con puerta y esp para totalizador</v>
          </cell>
          <cell r="D795" t="str">
            <v>Und</v>
          </cell>
          <cell r="E795">
            <v>0</v>
          </cell>
        </row>
        <row r="796">
          <cell r="C796" t="str">
            <v>Tablero de 8 circuitos bifasico con puerta</v>
          </cell>
          <cell r="D796" t="str">
            <v>Und</v>
          </cell>
          <cell r="E796">
            <v>0</v>
          </cell>
        </row>
        <row r="797">
          <cell r="C797" t="str">
            <v>Tablero de 8 circuitos bifasico sin puerta</v>
          </cell>
          <cell r="D797" t="str">
            <v>Und</v>
          </cell>
          <cell r="E797">
            <v>94076</v>
          </cell>
        </row>
        <row r="798">
          <cell r="C798" t="str">
            <v>Tablero de distribucion general</v>
          </cell>
          <cell r="D798" t="str">
            <v>Und</v>
          </cell>
          <cell r="E798">
            <v>0</v>
          </cell>
        </row>
        <row r="799">
          <cell r="C799" t="str">
            <v>Tapa metalica para caja 2400</v>
          </cell>
          <cell r="D799" t="str">
            <v>Und</v>
          </cell>
          <cell r="E799">
            <v>0</v>
          </cell>
        </row>
        <row r="800">
          <cell r="C800" t="str">
            <v>Tapa metalica para caja 5800</v>
          </cell>
          <cell r="D800" t="str">
            <v>Und</v>
          </cell>
          <cell r="E800">
            <v>0</v>
          </cell>
        </row>
        <row r="801">
          <cell r="C801" t="str">
            <v>Tapa metalica para caja octogonal</v>
          </cell>
          <cell r="D801" t="str">
            <v>Und</v>
          </cell>
          <cell r="E801">
            <v>0</v>
          </cell>
        </row>
        <row r="802">
          <cell r="C802" t="str">
            <v>Tapa plastica para caja 2400</v>
          </cell>
          <cell r="D802" t="str">
            <v>Und</v>
          </cell>
          <cell r="E802">
            <v>0</v>
          </cell>
        </row>
        <row r="803">
          <cell r="C803" t="str">
            <v>Tapa plastica para caja 5800</v>
          </cell>
          <cell r="D803" t="str">
            <v>Und</v>
          </cell>
          <cell r="E803">
            <v>0</v>
          </cell>
        </row>
        <row r="804">
          <cell r="C804" t="str">
            <v>Tapa plastica para caja octogonal</v>
          </cell>
          <cell r="D804" t="str">
            <v>Und</v>
          </cell>
          <cell r="E804">
            <v>0</v>
          </cell>
        </row>
        <row r="805">
          <cell r="C805" t="str">
            <v>Tapon de inspeccion roscado de 4"</v>
          </cell>
          <cell r="D805" t="str">
            <v>Und</v>
          </cell>
          <cell r="E805">
            <v>4810</v>
          </cell>
        </row>
        <row r="806">
          <cell r="C806" t="str">
            <v>Terminal de ojo estañado No 1/0</v>
          </cell>
          <cell r="D806" t="str">
            <v>Und</v>
          </cell>
          <cell r="E806">
            <v>0</v>
          </cell>
        </row>
        <row r="807">
          <cell r="C807" t="str">
            <v>Terminal de ojo estañado No 1/0 largo</v>
          </cell>
          <cell r="D807" t="str">
            <v>Und</v>
          </cell>
          <cell r="E807">
            <v>0</v>
          </cell>
        </row>
        <row r="808">
          <cell r="C808" t="str">
            <v>Terminal de ojo estañado No 2</v>
          </cell>
          <cell r="D808" t="str">
            <v>Und</v>
          </cell>
          <cell r="E808">
            <v>2436</v>
          </cell>
        </row>
        <row r="809">
          <cell r="C809" t="str">
            <v>Terminal de ojo estañado No 2 largo</v>
          </cell>
          <cell r="D809" t="str">
            <v>Und</v>
          </cell>
          <cell r="E809">
            <v>0</v>
          </cell>
        </row>
        <row r="810">
          <cell r="C810" t="str">
            <v>Terminal de ojo estañado No 2/0</v>
          </cell>
          <cell r="D810" t="str">
            <v>Und</v>
          </cell>
          <cell r="E810">
            <v>3609</v>
          </cell>
        </row>
        <row r="811">
          <cell r="C811" t="str">
            <v>Terminal de ojo estañado No 2/0 largo</v>
          </cell>
          <cell r="D811" t="str">
            <v>Und</v>
          </cell>
          <cell r="E811">
            <v>0</v>
          </cell>
        </row>
        <row r="812">
          <cell r="C812" t="str">
            <v>Terminal de ojo estañado No 4</v>
          </cell>
          <cell r="D812" t="str">
            <v>Und</v>
          </cell>
          <cell r="E812">
            <v>1438</v>
          </cell>
        </row>
        <row r="813">
          <cell r="C813" t="str">
            <v>Terminal de ojo estañado No 4 largo</v>
          </cell>
          <cell r="D813" t="str">
            <v>Und</v>
          </cell>
          <cell r="E813">
            <v>0</v>
          </cell>
        </row>
        <row r="814">
          <cell r="C814" t="str">
            <v>Terminal de ojo estañado No 4/0</v>
          </cell>
          <cell r="D814" t="str">
            <v>Und</v>
          </cell>
          <cell r="E814">
            <v>7482</v>
          </cell>
        </row>
        <row r="815">
          <cell r="C815" t="str">
            <v>Terminal de ojo estañado No 4/0 largo</v>
          </cell>
          <cell r="D815" t="str">
            <v>Und</v>
          </cell>
          <cell r="E815">
            <v>0</v>
          </cell>
        </row>
        <row r="816">
          <cell r="C816" t="str">
            <v>Terminal de ojo estañado No 6</v>
          </cell>
          <cell r="D816" t="str">
            <v>Und</v>
          </cell>
          <cell r="E816">
            <v>0</v>
          </cell>
        </row>
        <row r="817">
          <cell r="C817" t="str">
            <v>Terminal de ojo estañado No 6 largo</v>
          </cell>
          <cell r="D817" t="str">
            <v>Und</v>
          </cell>
          <cell r="E817">
            <v>0</v>
          </cell>
        </row>
        <row r="818">
          <cell r="C818" t="str">
            <v>Terminal de ojo estañado No 8</v>
          </cell>
          <cell r="D818" t="str">
            <v>Und</v>
          </cell>
          <cell r="E818">
            <v>0</v>
          </cell>
        </row>
        <row r="819">
          <cell r="C819" t="str">
            <v>Terminal de ojo estañado No 8 largo</v>
          </cell>
          <cell r="D819" t="str">
            <v>Und</v>
          </cell>
          <cell r="E819">
            <v>0</v>
          </cell>
        </row>
        <row r="820">
          <cell r="C820" t="str">
            <v>Terminal de ojo No 10-12</v>
          </cell>
          <cell r="D820" t="str">
            <v>Und</v>
          </cell>
          <cell r="E820">
            <v>300</v>
          </cell>
        </row>
        <row r="821">
          <cell r="C821" t="str">
            <v>Terminal premoldeado 15kV tipo exterior 2-4/0</v>
          </cell>
          <cell r="D821" t="str">
            <v>Und</v>
          </cell>
          <cell r="E821">
            <v>0</v>
          </cell>
        </row>
        <row r="822">
          <cell r="C822" t="str">
            <v>Terminal premoldeado 15kV tipo exterior 2-4/0 juego x 3</v>
          </cell>
          <cell r="D822" t="str">
            <v>Und</v>
          </cell>
          <cell r="E822">
            <v>0</v>
          </cell>
        </row>
        <row r="823">
          <cell r="C823" t="str">
            <v>Terminal premoldeado 15kV tipo exterior 4/0-500</v>
          </cell>
          <cell r="D823" t="str">
            <v>Und</v>
          </cell>
          <cell r="E823">
            <v>0</v>
          </cell>
        </row>
        <row r="824">
          <cell r="C824" t="str">
            <v>Terminal premoldeado 15kV tipo exterior 4/0-500 juego x 3</v>
          </cell>
          <cell r="D824" t="str">
            <v>Und</v>
          </cell>
          <cell r="E824">
            <v>0</v>
          </cell>
        </row>
        <row r="825">
          <cell r="C825" t="str">
            <v>Terminal premoldeado 15kV tipo interior 2-4/0</v>
          </cell>
          <cell r="D825" t="str">
            <v>Und</v>
          </cell>
          <cell r="E825">
            <v>0</v>
          </cell>
        </row>
        <row r="826">
          <cell r="C826" t="str">
            <v>Terminal premoldeado 15kV tipo interior 2-4/0 juego x 3</v>
          </cell>
          <cell r="D826" t="str">
            <v>Und</v>
          </cell>
          <cell r="E826">
            <v>0</v>
          </cell>
        </row>
        <row r="827">
          <cell r="C827" t="str">
            <v>Terminal premoldeado 15kV tipo interior 4/0-500</v>
          </cell>
          <cell r="D827" t="str">
            <v>Und</v>
          </cell>
          <cell r="E827">
            <v>0</v>
          </cell>
        </row>
        <row r="828">
          <cell r="C828" t="str">
            <v>Terminal premoldeado 15kV tipo interior 4/0-500 juego x 3</v>
          </cell>
          <cell r="D828" t="str">
            <v>Und</v>
          </cell>
          <cell r="E828">
            <v>0</v>
          </cell>
        </row>
        <row r="829">
          <cell r="C829" t="str">
            <v>Terminal premoldeado tipo exterior 15 kV</v>
          </cell>
          <cell r="D829" t="str">
            <v>Und</v>
          </cell>
          <cell r="E829">
            <v>0</v>
          </cell>
        </row>
        <row r="830">
          <cell r="C830" t="str">
            <v>Terminal premoldeado tipo interior 15 kV</v>
          </cell>
          <cell r="D830" t="str">
            <v>Und</v>
          </cell>
          <cell r="E830">
            <v>0</v>
          </cell>
        </row>
        <row r="831">
          <cell r="C831" t="str">
            <v>Tomacorriente doble con P/T 120V</v>
          </cell>
          <cell r="D831" t="str">
            <v>Und</v>
          </cell>
          <cell r="E831">
            <v>9907</v>
          </cell>
        </row>
        <row r="832">
          <cell r="C832" t="str">
            <v>Tomacorriente doble con P/T 120V naranja</v>
          </cell>
          <cell r="D832" t="str">
            <v>Und</v>
          </cell>
          <cell r="E832">
            <v>11360</v>
          </cell>
        </row>
        <row r="833">
          <cell r="C833" t="str">
            <v>Tomacorriente doble con P/T 220V</v>
          </cell>
          <cell r="D833" t="str">
            <v>Und</v>
          </cell>
          <cell r="E833">
            <v>10000</v>
          </cell>
        </row>
        <row r="834">
          <cell r="C834" t="str">
            <v>Tomacorriente doble GFCI 120V</v>
          </cell>
          <cell r="D834" t="str">
            <v>Und</v>
          </cell>
          <cell r="E834">
            <v>40874</v>
          </cell>
        </row>
        <row r="835">
          <cell r="C835" t="str">
            <v>Tomacorriente industrial de seguridad 30A</v>
          </cell>
          <cell r="D835" t="str">
            <v>Und</v>
          </cell>
          <cell r="E835">
            <v>48282</v>
          </cell>
        </row>
        <row r="836">
          <cell r="C836" t="str">
            <v>Tomacorriente pata trabada 220V 20A</v>
          </cell>
          <cell r="D836" t="str">
            <v>Und</v>
          </cell>
          <cell r="E836">
            <v>11750</v>
          </cell>
        </row>
        <row r="837">
          <cell r="C837" t="str">
            <v>Transf de corriente 100/5A 600V 5VA Cl 0.5 tipo barra</v>
          </cell>
          <cell r="D837" t="str">
            <v>Und</v>
          </cell>
          <cell r="E837">
            <v>0</v>
          </cell>
        </row>
        <row r="838">
          <cell r="C838" t="str">
            <v>Transf de corriente 100/5A 600V 5VA Cl 0.5 tipo ventana</v>
          </cell>
          <cell r="D838" t="str">
            <v>Und</v>
          </cell>
          <cell r="E838">
            <v>93496</v>
          </cell>
        </row>
        <row r="839">
          <cell r="C839" t="str">
            <v>Transf de corriente 10-20/5A 17.5kV 5VA Cl 0.5S tipo exterior</v>
          </cell>
          <cell r="D839" t="str">
            <v>Und</v>
          </cell>
          <cell r="E839">
            <v>0</v>
          </cell>
        </row>
        <row r="840">
          <cell r="C840" t="str">
            <v>Transf de corriente 10-20/5A 17.5kV 5VA Cl 0.5S tipo interior</v>
          </cell>
          <cell r="D840" t="str">
            <v>Und</v>
          </cell>
          <cell r="E840">
            <v>0</v>
          </cell>
        </row>
        <row r="841">
          <cell r="C841" t="str">
            <v>Transf de corriente 150/5A 600V 5VA Cl 0.5 tipo barra</v>
          </cell>
          <cell r="D841" t="str">
            <v>Und</v>
          </cell>
          <cell r="E841">
            <v>0</v>
          </cell>
        </row>
        <row r="842">
          <cell r="C842" t="str">
            <v>Transf de corriente 150/5A 600V 5VA Cl 0.5 tipo ventana</v>
          </cell>
          <cell r="D842" t="str">
            <v>Und</v>
          </cell>
          <cell r="E842">
            <v>123424</v>
          </cell>
        </row>
        <row r="843">
          <cell r="C843" t="str">
            <v>Transf de corriente 15-30/5A 17.5kV 5VA Cl 0.5S tipo exterior</v>
          </cell>
          <cell r="D843" t="str">
            <v>Und</v>
          </cell>
          <cell r="E843">
            <v>0</v>
          </cell>
        </row>
        <row r="844">
          <cell r="C844" t="str">
            <v>Transf de corriente 15-30/5A 17.5kV 5VA Cl 0.5S tipo interior</v>
          </cell>
          <cell r="D844" t="str">
            <v>Und</v>
          </cell>
          <cell r="E844">
            <v>0</v>
          </cell>
        </row>
        <row r="845">
          <cell r="C845" t="str">
            <v>Transf de corriente 200/5A 600V 5VA Cl 0.5 tipo barra</v>
          </cell>
          <cell r="D845" t="str">
            <v>Und</v>
          </cell>
          <cell r="E845">
            <v>0</v>
          </cell>
        </row>
        <row r="846">
          <cell r="C846" t="str">
            <v>Transf de corriente 200/5A 600V 5VA Cl 0.5 tipo ventana</v>
          </cell>
          <cell r="D846" t="str">
            <v>Und</v>
          </cell>
          <cell r="E846">
            <v>72610</v>
          </cell>
        </row>
        <row r="847">
          <cell r="C847" t="str">
            <v>Transf de corriente 20-40/5A 17.5kV 5VA Cl 0.5S tipo exterior</v>
          </cell>
          <cell r="D847" t="str">
            <v>Und</v>
          </cell>
          <cell r="E847">
            <v>0</v>
          </cell>
        </row>
        <row r="848">
          <cell r="C848" t="str">
            <v>Transf de corriente 20-40/5A 17.5kV 5VA Cl 0.5S tipo interior</v>
          </cell>
          <cell r="D848" t="str">
            <v>Und</v>
          </cell>
          <cell r="E848">
            <v>0</v>
          </cell>
        </row>
        <row r="849">
          <cell r="C849" t="str">
            <v>Transf de corriente 250/5A 600V 5VA Cl 0.5 tipo barra</v>
          </cell>
          <cell r="D849" t="str">
            <v>Und</v>
          </cell>
          <cell r="E849">
            <v>0</v>
          </cell>
        </row>
        <row r="850">
          <cell r="C850" t="str">
            <v>Transf de corriente 250/5A 600V 5VA Cl 0.5 tipo ventana</v>
          </cell>
          <cell r="D850" t="str">
            <v>Und</v>
          </cell>
          <cell r="E850">
            <v>72610</v>
          </cell>
        </row>
        <row r="851">
          <cell r="C851" t="str">
            <v>Transf de corriente 25-50/5A 17.5kV 5VA Cl 0.5S tipo exterior</v>
          </cell>
          <cell r="D851" t="str">
            <v>Und</v>
          </cell>
          <cell r="E851">
            <v>0</v>
          </cell>
        </row>
        <row r="852">
          <cell r="C852" t="str">
            <v>Transf de corriente 25-50/5A 17.5kV 5VA Cl 0.5S tipo interior</v>
          </cell>
          <cell r="D852" t="str">
            <v>Und</v>
          </cell>
          <cell r="E852">
            <v>0</v>
          </cell>
        </row>
        <row r="853">
          <cell r="C853" t="str">
            <v>Transf de corriente 300/5A 600V 5VA Cl 0.5 tipo barra</v>
          </cell>
          <cell r="D853" t="str">
            <v>Und</v>
          </cell>
          <cell r="E853">
            <v>0</v>
          </cell>
        </row>
        <row r="854">
          <cell r="C854" t="str">
            <v>Transf de corriente 300/5A 600V 5VA Cl 0.5 tipo ventana</v>
          </cell>
          <cell r="D854" t="str">
            <v>Und</v>
          </cell>
          <cell r="E854">
            <v>72610</v>
          </cell>
        </row>
        <row r="855">
          <cell r="C855" t="str">
            <v>Transf de corriente 30-60/5A 17.5kV 5VA Cl 0.5S tipo exterior</v>
          </cell>
          <cell r="D855" t="str">
            <v>Und</v>
          </cell>
          <cell r="E855">
            <v>0</v>
          </cell>
        </row>
        <row r="856">
          <cell r="C856" t="str">
            <v>Transf de corriente 30-60/5A 17.5kV 5VA Cl 0.5S tipo interior</v>
          </cell>
          <cell r="D856" t="str">
            <v>Und</v>
          </cell>
          <cell r="E856">
            <v>0</v>
          </cell>
        </row>
        <row r="857">
          <cell r="C857" t="str">
            <v>Transf de corriente 400/5A 600V 5VA Cl 0.5 tipo barra</v>
          </cell>
          <cell r="D857" t="str">
            <v>Und</v>
          </cell>
          <cell r="E857">
            <v>0</v>
          </cell>
        </row>
        <row r="858">
          <cell r="C858" t="str">
            <v>Transf de corriente 400/5A 600V 5VA Cl 0.5 tipo ventana</v>
          </cell>
          <cell r="D858" t="str">
            <v>Und</v>
          </cell>
          <cell r="E858">
            <v>72610</v>
          </cell>
        </row>
        <row r="859">
          <cell r="C859" t="str">
            <v>Transf de corriente 50/5A 600V 5VA Cl 0.5 tipo barra</v>
          </cell>
          <cell r="D859" t="str">
            <v>Und</v>
          </cell>
          <cell r="E859">
            <v>0</v>
          </cell>
        </row>
        <row r="860">
          <cell r="C860" t="str">
            <v>Transf de corriente 50/5A 600V 5VA Cl 0.5 tipo ventana</v>
          </cell>
          <cell r="D860" t="str">
            <v>Und</v>
          </cell>
          <cell r="E860">
            <v>123000</v>
          </cell>
        </row>
        <row r="861">
          <cell r="C861" t="str">
            <v>Transf de corriente 500/5A 600V 5VA Cl 0.5 tipo barra</v>
          </cell>
          <cell r="D861" t="str">
            <v>Und</v>
          </cell>
          <cell r="E861">
            <v>0</v>
          </cell>
        </row>
        <row r="862">
          <cell r="C862" t="str">
            <v>Transf de corriente 500/5A 600V 5VA Cl 0.5 tipo ventana</v>
          </cell>
          <cell r="D862" t="str">
            <v>Und</v>
          </cell>
          <cell r="E862">
            <v>72610</v>
          </cell>
        </row>
        <row r="863">
          <cell r="C863" t="str">
            <v>Transf de corriente 5-10/5A 17.5kV 5VA Cl 0.5S tipo exterior</v>
          </cell>
          <cell r="D863" t="str">
            <v>Und</v>
          </cell>
          <cell r="E863">
            <v>0</v>
          </cell>
        </row>
        <row r="864">
          <cell r="C864" t="str">
            <v>Transf de corriente 5-10/5A 17.5kV 5VA Cl 0.5S tipo interior</v>
          </cell>
          <cell r="D864" t="str">
            <v>Und</v>
          </cell>
          <cell r="E864">
            <v>0</v>
          </cell>
        </row>
        <row r="865">
          <cell r="C865" t="str">
            <v>Transf de corriente 600/5A 600V 5VA Cl 0.5 tipo barra</v>
          </cell>
          <cell r="D865" t="str">
            <v>Und</v>
          </cell>
          <cell r="E865">
            <v>0</v>
          </cell>
        </row>
        <row r="866">
          <cell r="C866" t="str">
            <v>Transf de corriente 600/5A 600V 5VA Cl 0.5 tipo ventana</v>
          </cell>
          <cell r="D866" t="str">
            <v>Und</v>
          </cell>
          <cell r="E866">
            <v>0</v>
          </cell>
        </row>
        <row r="867">
          <cell r="C867" t="str">
            <v>Transf de potencial 13200/120V 25VA Cl 0.5 tipo exterior</v>
          </cell>
          <cell r="D867" t="str">
            <v>Und</v>
          </cell>
          <cell r="E867">
            <v>0</v>
          </cell>
        </row>
        <row r="868">
          <cell r="C868" t="str">
            <v>Transf de potencial 13200/120V 25VA Cl 0.5 tipo interior</v>
          </cell>
          <cell r="D868" t="str">
            <v>Und</v>
          </cell>
          <cell r="E868">
            <v>0</v>
          </cell>
        </row>
        <row r="869">
          <cell r="C869" t="str">
            <v>Transf monofasico 10kVA 13200/240-120V</v>
          </cell>
          <cell r="D869" t="str">
            <v>Und</v>
          </cell>
          <cell r="E869">
            <v>2273600</v>
          </cell>
        </row>
        <row r="870">
          <cell r="C870" t="str">
            <v>Transf monofasico 15kVA 13200/240-120V</v>
          </cell>
          <cell r="D870" t="str">
            <v>Und</v>
          </cell>
          <cell r="E870">
            <v>2900000</v>
          </cell>
        </row>
        <row r="871">
          <cell r="C871" t="str">
            <v>Transf monofasico 25kVA 13200/240-120V</v>
          </cell>
          <cell r="D871" t="str">
            <v>Und</v>
          </cell>
          <cell r="E871">
            <v>3470488</v>
          </cell>
        </row>
        <row r="872">
          <cell r="C872" t="str">
            <v>Transf monofasico 37.5kVA 13200/240-120V</v>
          </cell>
          <cell r="D872" t="str">
            <v>Und</v>
          </cell>
          <cell r="E872">
            <v>4779200</v>
          </cell>
        </row>
        <row r="873">
          <cell r="C873" t="str">
            <v>Transf monofasico 50kVA 13200/240-120V</v>
          </cell>
          <cell r="D873" t="str">
            <v>Und</v>
          </cell>
          <cell r="E873">
            <v>5800000</v>
          </cell>
        </row>
        <row r="874">
          <cell r="C874" t="str">
            <v>Transf monofasico 5kVA 13200/240-120V</v>
          </cell>
          <cell r="D874" t="str">
            <v>Und</v>
          </cell>
          <cell r="E874">
            <v>1765288</v>
          </cell>
        </row>
        <row r="875">
          <cell r="C875" t="str">
            <v>Transf monofasico 75kVA 13200/240-120V</v>
          </cell>
          <cell r="D875" t="str">
            <v>Und</v>
          </cell>
          <cell r="E875">
            <v>0</v>
          </cell>
        </row>
        <row r="876">
          <cell r="C876" t="str">
            <v>Transf trifasico 112.5kVA 13200/214-123V</v>
          </cell>
          <cell r="D876" t="str">
            <v>Und</v>
          </cell>
          <cell r="E876">
            <v>11020000</v>
          </cell>
        </row>
        <row r="877">
          <cell r="C877" t="str">
            <v>Transf trifasico 150kVA 13200/214-123V</v>
          </cell>
          <cell r="D877" t="str">
            <v>Und</v>
          </cell>
          <cell r="E877">
            <v>13224000</v>
          </cell>
        </row>
        <row r="878">
          <cell r="C878" t="str">
            <v>Transf trifasico 15kVA 13200/214-123V</v>
          </cell>
          <cell r="D878" t="str">
            <v>Und</v>
          </cell>
          <cell r="E878">
            <v>3822562</v>
          </cell>
        </row>
        <row r="879">
          <cell r="C879" t="str">
            <v>Transf trifasico 225kVA 13200/214-123V</v>
          </cell>
          <cell r="D879" t="str">
            <v>Und</v>
          </cell>
          <cell r="E879">
            <v>0</v>
          </cell>
        </row>
        <row r="880">
          <cell r="C880" t="str">
            <v>Transf trifasico 300kVA 13200/214-123V</v>
          </cell>
          <cell r="D880" t="str">
            <v>Und</v>
          </cell>
          <cell r="E880">
            <v>22736000</v>
          </cell>
        </row>
        <row r="881">
          <cell r="C881" t="str">
            <v>Transf trifasico 30kVA 13200/214-123V</v>
          </cell>
          <cell r="D881" t="str">
            <v>Und</v>
          </cell>
          <cell r="E881">
            <v>5162000</v>
          </cell>
        </row>
        <row r="882">
          <cell r="C882" t="str">
            <v>Transf trifasico 400kVA 13200/214-123V</v>
          </cell>
          <cell r="D882" t="str">
            <v>Und</v>
          </cell>
          <cell r="E882">
            <v>0</v>
          </cell>
        </row>
        <row r="883">
          <cell r="C883" t="str">
            <v>Transf trifasico 45kVA 13200/214-123V</v>
          </cell>
          <cell r="D883" t="str">
            <v>Und</v>
          </cell>
          <cell r="E883">
            <v>6150183</v>
          </cell>
        </row>
        <row r="884">
          <cell r="C884" t="str">
            <v>Transf trifasico 500kVA 13200/214-123V</v>
          </cell>
          <cell r="D884" t="str">
            <v>Und</v>
          </cell>
          <cell r="E884">
            <v>27086000</v>
          </cell>
        </row>
        <row r="885">
          <cell r="C885" t="str">
            <v>Transf trifasico 75kVA 13200/214-123V</v>
          </cell>
          <cell r="D885" t="str">
            <v>Und</v>
          </cell>
          <cell r="E885">
            <v>8352000</v>
          </cell>
        </row>
        <row r="886">
          <cell r="C886" t="str">
            <v>Troquel de voz y datos</v>
          </cell>
          <cell r="D886" t="str">
            <v>Und</v>
          </cell>
          <cell r="E886">
            <v>4600</v>
          </cell>
        </row>
        <row r="887">
          <cell r="C887" t="str">
            <v>Troquel multiple piramidal TNRVD</v>
          </cell>
          <cell r="D887" t="str">
            <v>Und</v>
          </cell>
          <cell r="E887">
            <v>17940</v>
          </cell>
        </row>
        <row r="888">
          <cell r="C888" t="str">
            <v>Troquel sencillo para tomacorriente doble</v>
          </cell>
          <cell r="D888" t="str">
            <v>Und</v>
          </cell>
          <cell r="E888">
            <v>4600</v>
          </cell>
        </row>
        <row r="889">
          <cell r="C889" t="str">
            <v>Tubo metalico EMT 1 1/2"x3m</v>
          </cell>
          <cell r="D889" t="str">
            <v>Und</v>
          </cell>
          <cell r="E889">
            <v>0</v>
          </cell>
        </row>
        <row r="890">
          <cell r="C890" t="str">
            <v>Tubo metalico EMT 1 1/4"x3m</v>
          </cell>
          <cell r="D890" t="str">
            <v>Und</v>
          </cell>
          <cell r="E890">
            <v>0</v>
          </cell>
        </row>
        <row r="891">
          <cell r="C891" t="str">
            <v>Tubo metalico EMT 1"x3m</v>
          </cell>
          <cell r="D891" t="str">
            <v>Und</v>
          </cell>
          <cell r="E891">
            <v>0</v>
          </cell>
        </row>
        <row r="892">
          <cell r="C892" t="str">
            <v>Tubo metalico EMT 1/2"x3m</v>
          </cell>
          <cell r="D892" t="str">
            <v>Und</v>
          </cell>
          <cell r="E892">
            <v>0</v>
          </cell>
        </row>
        <row r="893">
          <cell r="C893" t="str">
            <v>Tubo metalico EMT 2"x3m</v>
          </cell>
          <cell r="D893" t="str">
            <v>Und</v>
          </cell>
          <cell r="E893">
            <v>0</v>
          </cell>
        </row>
        <row r="894">
          <cell r="C894" t="str">
            <v>Tubo metalico EMT 3"x3m</v>
          </cell>
          <cell r="D894" t="str">
            <v>Und</v>
          </cell>
          <cell r="E894">
            <v>0</v>
          </cell>
        </row>
        <row r="895">
          <cell r="C895" t="str">
            <v>Tubo metalico EMT 3/4"x3m</v>
          </cell>
          <cell r="D895" t="str">
            <v>Und</v>
          </cell>
          <cell r="E895">
            <v>0</v>
          </cell>
        </row>
        <row r="896">
          <cell r="C896" t="str">
            <v>Tubo metalico EMT 4"x3m</v>
          </cell>
          <cell r="D896" t="str">
            <v>Und</v>
          </cell>
          <cell r="E896">
            <v>0</v>
          </cell>
        </row>
        <row r="897">
          <cell r="C897" t="str">
            <v>Tubo metalico galv IMC 1 1/2"x3m con union</v>
          </cell>
          <cell r="D897" t="str">
            <v>Und</v>
          </cell>
          <cell r="E897">
            <v>61020</v>
          </cell>
        </row>
        <row r="898">
          <cell r="C898" t="str">
            <v>Tubo metalico galv IMC 1 1/4"x3m con union</v>
          </cell>
          <cell r="D898" t="str">
            <v>Und</v>
          </cell>
          <cell r="E898">
            <v>46080</v>
          </cell>
        </row>
        <row r="899">
          <cell r="C899" t="str">
            <v>Tubo metalico galv IMC 1"x3m con union</v>
          </cell>
          <cell r="D899" t="str">
            <v>Und</v>
          </cell>
          <cell r="E899">
            <v>38580</v>
          </cell>
        </row>
        <row r="900">
          <cell r="C900" t="str">
            <v>Tubo metalico galv IMC 1/2"x3m con union</v>
          </cell>
          <cell r="D900" t="str">
            <v>Und</v>
          </cell>
          <cell r="E900">
            <v>19010</v>
          </cell>
        </row>
        <row r="901">
          <cell r="C901" t="str">
            <v>Tubo metalico galv IMC 2"x3m con union</v>
          </cell>
          <cell r="D901" t="str">
            <v>Und</v>
          </cell>
          <cell r="E901">
            <v>74280</v>
          </cell>
        </row>
        <row r="902">
          <cell r="C902" t="str">
            <v>Tubo metalico galv IMC 3"x3m con union</v>
          </cell>
          <cell r="D902" t="str">
            <v>Und</v>
          </cell>
          <cell r="E902">
            <v>213483</v>
          </cell>
        </row>
        <row r="903">
          <cell r="C903" t="str">
            <v>Tubo metalico galv IMC 3/4"x3m con union</v>
          </cell>
          <cell r="D903" t="str">
            <v>Und</v>
          </cell>
          <cell r="E903">
            <v>22560</v>
          </cell>
        </row>
        <row r="904">
          <cell r="C904" t="str">
            <v>Tubo metalico galv IMC 4"x3m con union</v>
          </cell>
          <cell r="D904" t="str">
            <v>Und</v>
          </cell>
          <cell r="E904">
            <v>250770</v>
          </cell>
        </row>
        <row r="905">
          <cell r="C905" t="str">
            <v>Tubo PVC tipo pesado 1 1/2"x3m</v>
          </cell>
          <cell r="D905" t="str">
            <v>Und</v>
          </cell>
          <cell r="E905">
            <v>11969</v>
          </cell>
        </row>
        <row r="906">
          <cell r="C906" t="str">
            <v>Tubo PVC tipo pesado 1 1/4"x3m</v>
          </cell>
          <cell r="D906" t="str">
            <v>Und</v>
          </cell>
          <cell r="E906">
            <v>7960</v>
          </cell>
        </row>
        <row r="907">
          <cell r="C907" t="str">
            <v>Tubo PVC tipo pesado 1"x3m</v>
          </cell>
          <cell r="D907" t="str">
            <v>Und</v>
          </cell>
          <cell r="E907">
            <v>5139</v>
          </cell>
        </row>
        <row r="908">
          <cell r="C908" t="str">
            <v>Tubo PVC tipo pesado 1/2"x3m</v>
          </cell>
          <cell r="D908" t="str">
            <v>Und</v>
          </cell>
          <cell r="E908">
            <v>3372</v>
          </cell>
        </row>
        <row r="909">
          <cell r="C909" t="str">
            <v>Tubo PVC tipo pesado 2"x3m</v>
          </cell>
          <cell r="D909" t="str">
            <v>Und</v>
          </cell>
          <cell r="E909">
            <v>14286</v>
          </cell>
        </row>
        <row r="910">
          <cell r="C910" t="str">
            <v>Tubo PVC tipo pesado 3"x3m</v>
          </cell>
          <cell r="D910" t="str">
            <v>Und</v>
          </cell>
          <cell r="E910">
            <v>0</v>
          </cell>
        </row>
        <row r="911">
          <cell r="C911" t="str">
            <v>Tubo PVC tipo pesado 3/4"x3m</v>
          </cell>
          <cell r="D911" t="str">
            <v>Und</v>
          </cell>
          <cell r="E911">
            <v>4613</v>
          </cell>
        </row>
        <row r="912">
          <cell r="C912" t="str">
            <v>Tubo PVC tipo pesado 4"x3m</v>
          </cell>
          <cell r="D912" t="str">
            <v>Und</v>
          </cell>
          <cell r="E912">
            <v>0</v>
          </cell>
        </row>
        <row r="913">
          <cell r="C913" t="str">
            <v>Tuerca de ojo alargada 5/8"</v>
          </cell>
          <cell r="D913" t="str">
            <v>Und</v>
          </cell>
          <cell r="E913">
            <v>8932</v>
          </cell>
        </row>
        <row r="914">
          <cell r="C914" t="str">
            <v>Union metalica EMT de 1 1/2"</v>
          </cell>
          <cell r="D914" t="str">
            <v>Und</v>
          </cell>
          <cell r="E914">
            <v>0</v>
          </cell>
        </row>
        <row r="915">
          <cell r="C915" t="str">
            <v>Union metalica EMT de 1 1/4"</v>
          </cell>
          <cell r="D915" t="str">
            <v>Und</v>
          </cell>
          <cell r="E915">
            <v>0</v>
          </cell>
        </row>
        <row r="916">
          <cell r="C916" t="str">
            <v>Union metalica EMT de 1"</v>
          </cell>
          <cell r="D916" t="str">
            <v>Und</v>
          </cell>
          <cell r="E916">
            <v>0</v>
          </cell>
        </row>
        <row r="917">
          <cell r="C917" t="str">
            <v>Union metalica EMT de 1/2"</v>
          </cell>
          <cell r="D917" t="str">
            <v>Und</v>
          </cell>
          <cell r="E917">
            <v>0</v>
          </cell>
        </row>
        <row r="918">
          <cell r="C918" t="str">
            <v>Union metalica EMT de 2"</v>
          </cell>
          <cell r="D918" t="str">
            <v>Und</v>
          </cell>
          <cell r="E918">
            <v>0</v>
          </cell>
        </row>
        <row r="919">
          <cell r="C919" t="str">
            <v>Union metalica EMT de 3"</v>
          </cell>
          <cell r="D919" t="str">
            <v>Und</v>
          </cell>
          <cell r="E919">
            <v>0</v>
          </cell>
        </row>
        <row r="920">
          <cell r="C920" t="str">
            <v>Union metalica EMT de 3/4"</v>
          </cell>
          <cell r="D920" t="str">
            <v>Und</v>
          </cell>
          <cell r="E920">
            <v>0</v>
          </cell>
        </row>
        <row r="921">
          <cell r="C921" t="str">
            <v>Union metalica EMT de 4"</v>
          </cell>
          <cell r="D921" t="str">
            <v>Und</v>
          </cell>
          <cell r="E921">
            <v>0</v>
          </cell>
        </row>
        <row r="922">
          <cell r="C922" t="str">
            <v>Union metalica galvanizada IMC de 1 1/2"</v>
          </cell>
          <cell r="D922" t="str">
            <v>Und</v>
          </cell>
          <cell r="E922">
            <v>0</v>
          </cell>
        </row>
        <row r="923">
          <cell r="C923" t="str">
            <v>Union metalica galvanizada IMC de 1 1/4"</v>
          </cell>
          <cell r="D923" t="str">
            <v>Und</v>
          </cell>
          <cell r="E923">
            <v>0</v>
          </cell>
        </row>
        <row r="924">
          <cell r="C924" t="str">
            <v>Union metalica galvanizada IMC de 1"</v>
          </cell>
          <cell r="D924" t="str">
            <v>Und</v>
          </cell>
          <cell r="E924">
            <v>0</v>
          </cell>
        </row>
        <row r="925">
          <cell r="C925" t="str">
            <v>Union metalica galvanizada IMC de 1/2"</v>
          </cell>
          <cell r="D925" t="str">
            <v>Und</v>
          </cell>
          <cell r="E925">
            <v>0</v>
          </cell>
        </row>
        <row r="926">
          <cell r="C926" t="str">
            <v>Union metalica galvanizada IMC de 2"</v>
          </cell>
          <cell r="D926" t="str">
            <v>Und</v>
          </cell>
          <cell r="E926">
            <v>0</v>
          </cell>
        </row>
        <row r="927">
          <cell r="C927" t="str">
            <v>Union metalica galvanizada IMC de 3"</v>
          </cell>
          <cell r="D927" t="str">
            <v>Und</v>
          </cell>
          <cell r="E927">
            <v>0</v>
          </cell>
        </row>
        <row r="928">
          <cell r="C928" t="str">
            <v>Union metalica galvanizada IMC de 3/4"</v>
          </cell>
          <cell r="D928" t="str">
            <v>Und</v>
          </cell>
          <cell r="E928">
            <v>0</v>
          </cell>
        </row>
        <row r="929">
          <cell r="C929" t="str">
            <v>Union metalica galvanizada IMC de 4"</v>
          </cell>
          <cell r="D929" t="str">
            <v>Und</v>
          </cell>
          <cell r="E929">
            <v>0</v>
          </cell>
        </row>
        <row r="930">
          <cell r="C930" t="str">
            <v>UPS Online de 6kVA 208VA con regulador integrado</v>
          </cell>
          <cell r="D930" t="str">
            <v>Und</v>
          </cell>
          <cell r="E930">
            <v>6050000</v>
          </cell>
        </row>
        <row r="931">
          <cell r="C931" t="str">
            <v>Varilla de acero cobrizada de 5/8"x1.8m</v>
          </cell>
          <cell r="D931" t="str">
            <v>Und</v>
          </cell>
          <cell r="E931">
            <v>0</v>
          </cell>
        </row>
        <row r="932">
          <cell r="C932" t="str">
            <v>Varilla de acero cobrizada de 5/8"x2.4m</v>
          </cell>
          <cell r="D932" t="str">
            <v>Und</v>
          </cell>
          <cell r="E932">
            <v>38280</v>
          </cell>
        </row>
        <row r="933">
          <cell r="C933" t="str">
            <v>Varilla de acero galv 70micras 5/8"x2.4</v>
          </cell>
          <cell r="D933" t="str">
            <v>Und</v>
          </cell>
          <cell r="E933">
            <v>34580</v>
          </cell>
        </row>
        <row r="934">
          <cell r="C934" t="str">
            <v>Varilla de anclaje de 5/8"x1.5m</v>
          </cell>
          <cell r="D934" t="str">
            <v>Und</v>
          </cell>
          <cell r="E934">
            <v>0</v>
          </cell>
        </row>
        <row r="935">
          <cell r="C935" t="str">
            <v>Varilla de anclaje de 5/8"x1.8m</v>
          </cell>
          <cell r="D935" t="str">
            <v>Und</v>
          </cell>
          <cell r="E935">
            <v>29220</v>
          </cell>
        </row>
        <row r="936">
          <cell r="C936" t="str">
            <v>Varilla de Cu - Cu de 5/8"x1.8m</v>
          </cell>
          <cell r="D936" t="str">
            <v>Und</v>
          </cell>
          <cell r="E936">
            <v>0</v>
          </cell>
        </row>
        <row r="937">
          <cell r="C937" t="str">
            <v>Varilla de Cu - Cu de 5/8"x2.4m</v>
          </cell>
          <cell r="D937" t="str">
            <v>Und</v>
          </cell>
          <cell r="E937">
            <v>160674</v>
          </cell>
        </row>
        <row r="938">
          <cell r="C938" t="str">
            <v>Varilla de hierro de  3/8"x6m</v>
          </cell>
          <cell r="D938" t="str">
            <v>Und</v>
          </cell>
          <cell r="E938">
            <v>0</v>
          </cell>
        </row>
        <row r="939">
          <cell r="C939" t="str">
            <v>Varilla de hierro de 1/2"x6m</v>
          </cell>
          <cell r="D939" t="str">
            <v>Und</v>
          </cell>
          <cell r="E939">
            <v>0</v>
          </cell>
        </row>
        <row r="940">
          <cell r="C940" t="str">
            <v>Varilla de hierro de 1/4"x6m</v>
          </cell>
          <cell r="D940" t="str">
            <v>Und</v>
          </cell>
          <cell r="E940">
            <v>0</v>
          </cell>
        </row>
        <row r="941">
          <cell r="C941" t="str">
            <v>Vigueta de concr para anclaje 60x15x15cm</v>
          </cell>
          <cell r="D941" t="str">
            <v>Und</v>
          </cell>
          <cell r="E941">
            <v>23780</v>
          </cell>
        </row>
      </sheetData>
      <sheetData sheetId="19">
        <row r="43">
          <cell r="C43" t="str">
            <v>Herramienta menor de cuadrilla</v>
          </cell>
          <cell r="D43" t="str">
            <v>Hr</v>
          </cell>
          <cell r="E43">
            <v>3750</v>
          </cell>
        </row>
        <row r="44">
          <cell r="C44" t="str">
            <v>Herramienta de excavacion</v>
          </cell>
          <cell r="D44" t="str">
            <v>Hr</v>
          </cell>
          <cell r="E44">
            <v>3125</v>
          </cell>
        </row>
        <row r="45">
          <cell r="C45" t="str">
            <v>Computador</v>
          </cell>
          <cell r="D45" t="str">
            <v>Hr</v>
          </cell>
          <cell r="E45">
            <v>5625</v>
          </cell>
        </row>
        <row r="46">
          <cell r="C46" t="str">
            <v>GPS</v>
          </cell>
          <cell r="D46" t="str">
            <v>Hr</v>
          </cell>
          <cell r="E46">
            <v>5625</v>
          </cell>
        </row>
        <row r="47">
          <cell r="C47" t="str">
            <v>Camara fotografica</v>
          </cell>
          <cell r="D47" t="str">
            <v>Hr</v>
          </cell>
          <cell r="E47">
            <v>3125</v>
          </cell>
        </row>
        <row r="48">
          <cell r="C48" t="str">
            <v>Equipo de topografia</v>
          </cell>
          <cell r="D48" t="str">
            <v>Hr</v>
          </cell>
          <cell r="E48">
            <v>8055.125</v>
          </cell>
        </row>
        <row r="49">
          <cell r="C49" t="str">
            <v>Camioneta</v>
          </cell>
          <cell r="D49" t="str">
            <v>Dia</v>
          </cell>
          <cell r="E49">
            <v>107000</v>
          </cell>
        </row>
        <row r="50">
          <cell r="C50" t="str">
            <v>Grua</v>
          </cell>
          <cell r="D50" t="str">
            <v>Dia</v>
          </cell>
          <cell r="E50">
            <v>900000</v>
          </cell>
        </row>
        <row r="51">
          <cell r="C51" t="str">
            <v>Vehiculo 3 Ton</v>
          </cell>
          <cell r="D51" t="str">
            <v>Un</v>
          </cell>
          <cell r="E51">
            <v>300726</v>
          </cell>
        </row>
        <row r="52">
          <cell r="C52" t="str">
            <v>Equipo de tendido y tensionado</v>
          </cell>
          <cell r="D52" t="str">
            <v>Hr</v>
          </cell>
          <cell r="E52">
            <v>18750</v>
          </cell>
        </row>
        <row r="53">
          <cell r="C53" t="str">
            <v>Equipo de prueba salida de datos</v>
          </cell>
          <cell r="D53" t="str">
            <v>Un</v>
          </cell>
          <cell r="E53">
            <v>12000</v>
          </cell>
        </row>
      </sheetData>
      <sheetData sheetId="20"/>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TULOS"/>
      <sheetName val="HOJA MODELO"/>
      <sheetName val="MANO DE OBRA"/>
      <sheetName val="ANALISIS BASICOS"/>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00">
          <cell r="C300" t="str">
            <v>Abrazadera metalica galvanizada con platina de 1"</v>
          </cell>
          <cell r="D300" t="str">
            <v>Und</v>
          </cell>
          <cell r="E300">
            <v>300</v>
          </cell>
        </row>
        <row r="301">
          <cell r="C301" t="str">
            <v>Accesorios</v>
          </cell>
          <cell r="D301" t="str">
            <v>Und</v>
          </cell>
          <cell r="E301">
            <v>250</v>
          </cell>
        </row>
        <row r="302">
          <cell r="C302" t="str">
            <v>Adaptador terminal EMT de 1 1/2"</v>
          </cell>
          <cell r="D302" t="str">
            <v>Und</v>
          </cell>
          <cell r="E302">
            <v>3345</v>
          </cell>
        </row>
        <row r="303">
          <cell r="C303" t="str">
            <v>Adaptador terminal EMT de 1 1/4"</v>
          </cell>
          <cell r="D303" t="str">
            <v>Und</v>
          </cell>
          <cell r="E303">
            <v>0</v>
          </cell>
        </row>
        <row r="304">
          <cell r="C304" t="str">
            <v>Adaptador terminal EMT de 1"</v>
          </cell>
          <cell r="D304" t="str">
            <v>Und</v>
          </cell>
          <cell r="E304">
            <v>900</v>
          </cell>
        </row>
        <row r="305">
          <cell r="C305" t="str">
            <v>Adaptador terminal EMT de 1/2"</v>
          </cell>
          <cell r="D305" t="str">
            <v>Und</v>
          </cell>
          <cell r="E305">
            <v>400</v>
          </cell>
        </row>
        <row r="306">
          <cell r="C306" t="str">
            <v>Adaptador terminal EMT de 2"</v>
          </cell>
          <cell r="D306" t="str">
            <v>Und</v>
          </cell>
          <cell r="E306">
            <v>0</v>
          </cell>
        </row>
        <row r="307">
          <cell r="C307" t="str">
            <v>Adaptador terminal EMT de 3/4"</v>
          </cell>
          <cell r="D307" t="str">
            <v>Und</v>
          </cell>
          <cell r="E307">
            <v>0</v>
          </cell>
        </row>
        <row r="308">
          <cell r="C308" t="str">
            <v>Adaptador terminal PVC de 1 1/2"</v>
          </cell>
          <cell r="D308" t="str">
            <v>Und</v>
          </cell>
          <cell r="E308">
            <v>1884</v>
          </cell>
        </row>
        <row r="309">
          <cell r="C309" t="str">
            <v>Adaptador terminal PVC de 1 1/4"</v>
          </cell>
          <cell r="D309" t="str">
            <v>Und</v>
          </cell>
          <cell r="E309">
            <v>0</v>
          </cell>
        </row>
        <row r="310">
          <cell r="C310" t="str">
            <v>Adaptador terminal PVC de 1"</v>
          </cell>
          <cell r="D310" t="str">
            <v>Und</v>
          </cell>
          <cell r="E310">
            <v>782</v>
          </cell>
        </row>
        <row r="311">
          <cell r="C311" t="str">
            <v>Adaptador terminal PVC de 1/2"</v>
          </cell>
          <cell r="D311" t="str">
            <v>Und</v>
          </cell>
          <cell r="E311">
            <v>272</v>
          </cell>
        </row>
        <row r="312">
          <cell r="C312" t="str">
            <v>Adaptador terminal PVC de 2"</v>
          </cell>
          <cell r="D312" t="str">
            <v>Und</v>
          </cell>
          <cell r="E312">
            <v>3262</v>
          </cell>
        </row>
        <row r="313">
          <cell r="C313" t="str">
            <v>Adaptador terminal PVC de 3"</v>
          </cell>
          <cell r="D313" t="str">
            <v>Und</v>
          </cell>
          <cell r="E313">
            <v>6198</v>
          </cell>
        </row>
        <row r="314">
          <cell r="C314" t="str">
            <v>Adaptador terminal PVC de 3/4"</v>
          </cell>
          <cell r="D314" t="str">
            <v>Und</v>
          </cell>
          <cell r="E314">
            <v>363</v>
          </cell>
        </row>
        <row r="315">
          <cell r="C315" t="str">
            <v>Adaptador tipo campana PVC de 1''</v>
          </cell>
          <cell r="D315" t="str">
            <v>Und</v>
          </cell>
          <cell r="E315">
            <v>0</v>
          </cell>
        </row>
        <row r="316">
          <cell r="C316" t="str">
            <v>Adaptador tipo campana PVC de 1 1/2''</v>
          </cell>
          <cell r="D316" t="str">
            <v>Und</v>
          </cell>
          <cell r="E316">
            <v>0</v>
          </cell>
        </row>
        <row r="317">
          <cell r="C317" t="str">
            <v>Adaptador tipo campana PVC de 2''</v>
          </cell>
          <cell r="D317" t="str">
            <v>Und</v>
          </cell>
          <cell r="E317">
            <v>2346</v>
          </cell>
        </row>
        <row r="318">
          <cell r="C318" t="str">
            <v>Adaptador tipo campana PVC de 3''</v>
          </cell>
          <cell r="D318" t="str">
            <v>Und</v>
          </cell>
          <cell r="E318">
            <v>0</v>
          </cell>
        </row>
        <row r="319">
          <cell r="C319" t="str">
            <v>Adaptador tipo campana PVC de 4''</v>
          </cell>
          <cell r="D319" t="str">
            <v>Und</v>
          </cell>
          <cell r="E319">
            <v>6901</v>
          </cell>
        </row>
        <row r="320">
          <cell r="C320" t="str">
            <v>Aire acond mini split inverter 12000BTU 208V</v>
          </cell>
          <cell r="D320" t="str">
            <v>Und</v>
          </cell>
          <cell r="E320">
            <v>1450000</v>
          </cell>
        </row>
        <row r="321">
          <cell r="C321" t="str">
            <v>Aire acond mini split inverter 9000BTU 208V</v>
          </cell>
          <cell r="D321" t="str">
            <v>Und</v>
          </cell>
          <cell r="E321">
            <v>1000000</v>
          </cell>
        </row>
        <row r="322">
          <cell r="C322" t="str">
            <v>Aislador para barraje plastico 25 mm hembra</v>
          </cell>
          <cell r="D322" t="str">
            <v>Und</v>
          </cell>
          <cell r="E322">
            <v>0</v>
          </cell>
        </row>
        <row r="323">
          <cell r="C323" t="str">
            <v>Aislador para barraje plastico 30 mm hembra</v>
          </cell>
          <cell r="D323" t="str">
            <v>Und</v>
          </cell>
          <cell r="E323">
            <v>0</v>
          </cell>
        </row>
        <row r="324">
          <cell r="C324" t="str">
            <v>Aislador para barraje plastico 45 mm hembra</v>
          </cell>
          <cell r="D324" t="str">
            <v>Und</v>
          </cell>
          <cell r="E324">
            <v>0</v>
          </cell>
        </row>
        <row r="325">
          <cell r="C325" t="str">
            <v>Aislador tipo carrete de porcelana 3 3/16"</v>
          </cell>
          <cell r="D325" t="str">
            <v>Und</v>
          </cell>
          <cell r="E325">
            <v>3770</v>
          </cell>
        </row>
        <row r="326">
          <cell r="C326" t="str">
            <v>Aislador tipo disco de porcelana de 6"</v>
          </cell>
          <cell r="D326" t="str">
            <v>Und</v>
          </cell>
          <cell r="E326">
            <v>0</v>
          </cell>
        </row>
        <row r="327">
          <cell r="C327" t="str">
            <v>Aislador tipo pin de porcelana 13.2 kV</v>
          </cell>
          <cell r="D327" t="str">
            <v>Und</v>
          </cell>
          <cell r="E327">
            <v>19000</v>
          </cell>
        </row>
        <row r="328">
          <cell r="C328" t="str">
            <v>Aislador tipo pin polimerico 13.2 kV</v>
          </cell>
          <cell r="D328" t="str">
            <v>Und</v>
          </cell>
          <cell r="E328">
            <v>0</v>
          </cell>
        </row>
        <row r="329">
          <cell r="C329" t="str">
            <v>Aislador tipo suspension polimerico 13.2 kV</v>
          </cell>
          <cell r="D329" t="str">
            <v>Und</v>
          </cell>
          <cell r="E329">
            <v>26956</v>
          </cell>
        </row>
        <row r="330">
          <cell r="C330" t="str">
            <v>Aislador tipo tensor de porcelana de 3 1/2"</v>
          </cell>
          <cell r="D330" t="str">
            <v>Und</v>
          </cell>
          <cell r="E330">
            <v>7500</v>
          </cell>
        </row>
        <row r="331">
          <cell r="C331" t="str">
            <v>Aislador tipo tensor de porcelana de 4 1/4"</v>
          </cell>
          <cell r="D331" t="str">
            <v>Und</v>
          </cell>
          <cell r="E331">
            <v>8500</v>
          </cell>
        </row>
        <row r="332">
          <cell r="C332" t="str">
            <v>Alambre Cu aislado THHN/THWN No 10 AWG</v>
          </cell>
          <cell r="D332" t="str">
            <v>Ml</v>
          </cell>
          <cell r="E332">
            <v>2695</v>
          </cell>
        </row>
        <row r="333">
          <cell r="C333" t="str">
            <v>Alambre Cu aislado THHN/THWN No 12 AWG</v>
          </cell>
          <cell r="D333" t="str">
            <v>Ml</v>
          </cell>
          <cell r="E333">
            <v>1676</v>
          </cell>
        </row>
        <row r="334">
          <cell r="C334" t="str">
            <v>Alambre Cu aislado THHN/THWN No 14 AWG</v>
          </cell>
          <cell r="D334" t="str">
            <v>Ml</v>
          </cell>
          <cell r="E334">
            <v>1163</v>
          </cell>
        </row>
        <row r="335">
          <cell r="C335" t="str">
            <v>Alambre Cu aislado THHN/THWN No 8 AWG</v>
          </cell>
          <cell r="D335" t="str">
            <v>Ml</v>
          </cell>
          <cell r="E335">
            <v>4290</v>
          </cell>
        </row>
        <row r="336">
          <cell r="C336" t="str">
            <v>Alambron Al de 8mm para apantallamiento</v>
          </cell>
          <cell r="D336" t="str">
            <v>Ml</v>
          </cell>
          <cell r="E336">
            <v>0</v>
          </cell>
        </row>
        <row r="337">
          <cell r="C337" t="str">
            <v>Amarre plastico 4.8 mm x 10 cm pqtex100</v>
          </cell>
          <cell r="D337" t="str">
            <v>Und</v>
          </cell>
          <cell r="E337">
            <v>0</v>
          </cell>
        </row>
        <row r="338">
          <cell r="C338" t="str">
            <v>Amarre plastico 4.8 mm x 30 cm pqtex100</v>
          </cell>
          <cell r="D338" t="str">
            <v>Und</v>
          </cell>
          <cell r="E338">
            <v>0</v>
          </cell>
        </row>
        <row r="339">
          <cell r="C339" t="str">
            <v>Amortiguador tipo Stockbridge para ACSR No 1/0</v>
          </cell>
          <cell r="D339" t="str">
            <v>Und</v>
          </cell>
          <cell r="E339">
            <v>0</v>
          </cell>
        </row>
        <row r="340">
          <cell r="C340" t="str">
            <v>Amortiguador tipo Stockbridge para ACSR No 2</v>
          </cell>
          <cell r="D340" t="str">
            <v>Und</v>
          </cell>
          <cell r="E340">
            <v>0</v>
          </cell>
        </row>
        <row r="341">
          <cell r="C341" t="str">
            <v>Angulo de hierro de 2 1/2"x2 1/2"x3/16"x6m</v>
          </cell>
          <cell r="D341" t="str">
            <v>Und</v>
          </cell>
          <cell r="E341">
            <v>0</v>
          </cell>
        </row>
        <row r="342">
          <cell r="C342" t="str">
            <v>Angulo de hierro de 2"x2"x3/16"x6m</v>
          </cell>
          <cell r="D342" t="str">
            <v>Und</v>
          </cell>
          <cell r="E342">
            <v>0</v>
          </cell>
        </row>
        <row r="343">
          <cell r="C343" t="str">
            <v>Arandela  de presion de 1/2"</v>
          </cell>
          <cell r="D343" t="str">
            <v>Und</v>
          </cell>
          <cell r="E343">
            <v>0</v>
          </cell>
        </row>
        <row r="344">
          <cell r="C344" t="str">
            <v>Arandela cuadrada plana 2"x2"x5/8"</v>
          </cell>
          <cell r="D344" t="str">
            <v>Und</v>
          </cell>
          <cell r="E344">
            <v>876</v>
          </cell>
        </row>
        <row r="345">
          <cell r="C345" t="str">
            <v>Arandela cuadrada plana 4"x4"x5/8"</v>
          </cell>
          <cell r="D345" t="str">
            <v>Und</v>
          </cell>
          <cell r="E345">
            <v>3750</v>
          </cell>
        </row>
        <row r="346">
          <cell r="C346" t="str">
            <v>Arena</v>
          </cell>
          <cell r="D346" t="str">
            <v>Bul</v>
          </cell>
          <cell r="E346">
            <v>0</v>
          </cell>
        </row>
        <row r="347">
          <cell r="C347" t="str">
            <v>Balastro electronico 2x32W</v>
          </cell>
          <cell r="D347" t="str">
            <v>Und</v>
          </cell>
          <cell r="E347">
            <v>27520</v>
          </cell>
        </row>
        <row r="348">
          <cell r="C348" t="str">
            <v>Balastro electronico 4x17W</v>
          </cell>
          <cell r="D348" t="str">
            <v>Und</v>
          </cell>
          <cell r="E348">
            <v>41787</v>
          </cell>
        </row>
        <row r="349">
          <cell r="C349" t="str">
            <v>Base para fotocelda electronica</v>
          </cell>
          <cell r="D349" t="str">
            <v>Und</v>
          </cell>
          <cell r="E349">
            <v>0</v>
          </cell>
        </row>
        <row r="350">
          <cell r="C350" t="str">
            <v>Bloque de pruebas tipo cuchillas</v>
          </cell>
          <cell r="D350" t="str">
            <v>Und</v>
          </cell>
          <cell r="E350">
            <v>220000</v>
          </cell>
        </row>
        <row r="351">
          <cell r="C351" t="str">
            <v>Bloque de pruebas tipo tornillos</v>
          </cell>
          <cell r="D351" t="str">
            <v>Und</v>
          </cell>
          <cell r="E351">
            <v>180000</v>
          </cell>
        </row>
        <row r="352">
          <cell r="C352" t="str">
            <v>Bombillo fluorescente de 100W E40</v>
          </cell>
          <cell r="D352" t="str">
            <v>Und</v>
          </cell>
          <cell r="E352">
            <v>0</v>
          </cell>
        </row>
        <row r="353">
          <cell r="C353" t="str">
            <v>Bombillo fluorescente de 25W E27</v>
          </cell>
          <cell r="D353" t="str">
            <v>Und</v>
          </cell>
          <cell r="E353">
            <v>11415</v>
          </cell>
        </row>
        <row r="354">
          <cell r="C354" t="str">
            <v>Bombillo fluorescente de 30W</v>
          </cell>
          <cell r="D354" t="str">
            <v>Und</v>
          </cell>
          <cell r="E354">
            <v>15000</v>
          </cell>
        </row>
        <row r="355">
          <cell r="C355" t="str">
            <v>Bombillo fluorescente de 32W E27</v>
          </cell>
          <cell r="D355" t="str">
            <v>Und</v>
          </cell>
          <cell r="E355">
            <v>0</v>
          </cell>
        </row>
        <row r="356">
          <cell r="C356" t="str">
            <v>Bombillo fluorescente tubular T5 de 24W</v>
          </cell>
          <cell r="D356" t="str">
            <v>Und</v>
          </cell>
          <cell r="E356">
            <v>20000</v>
          </cell>
        </row>
        <row r="357">
          <cell r="C357" t="str">
            <v>Bombillo fluorescente tubular T8 de 17W</v>
          </cell>
          <cell r="D357" t="str">
            <v>Und</v>
          </cell>
          <cell r="E357">
            <v>6775</v>
          </cell>
        </row>
        <row r="358">
          <cell r="C358" t="str">
            <v>Bombillo fluorescente tubular T8 de 32W</v>
          </cell>
          <cell r="D358" t="str">
            <v>Und</v>
          </cell>
          <cell r="E358">
            <v>6849</v>
          </cell>
        </row>
        <row r="359">
          <cell r="C359" t="str">
            <v>Bombillo MetalHalide 250W</v>
          </cell>
          <cell r="D359" t="str">
            <v>Und</v>
          </cell>
          <cell r="E359">
            <v>19000</v>
          </cell>
        </row>
        <row r="360">
          <cell r="C360" t="str">
            <v>Bombillo MetalHalide 400W</v>
          </cell>
          <cell r="D360" t="str">
            <v>Und</v>
          </cell>
          <cell r="E360">
            <v>34600</v>
          </cell>
        </row>
        <row r="361">
          <cell r="C361" t="str">
            <v>Bombillo sodio 150W tubular 220V</v>
          </cell>
          <cell r="D361" t="str">
            <v>Und</v>
          </cell>
          <cell r="E361">
            <v>0</v>
          </cell>
        </row>
        <row r="362">
          <cell r="C362" t="str">
            <v>Bombillo sodio 250W tubular 220V</v>
          </cell>
          <cell r="D362" t="str">
            <v>Und</v>
          </cell>
          <cell r="E362">
            <v>40716</v>
          </cell>
        </row>
        <row r="363">
          <cell r="C363" t="str">
            <v>Bombillo sodio 70W tubular E27 220V</v>
          </cell>
          <cell r="D363" t="str">
            <v>Und</v>
          </cell>
          <cell r="E363">
            <v>7292</v>
          </cell>
        </row>
        <row r="364">
          <cell r="C364" t="str">
            <v>Brazo luminaria horizontal 1 1/2"x1.20m c/collarin</v>
          </cell>
          <cell r="D364" t="str">
            <v>Und</v>
          </cell>
          <cell r="E364">
            <v>65000</v>
          </cell>
        </row>
        <row r="365">
          <cell r="C365" t="str">
            <v>Brazo templete de guitarra</v>
          </cell>
          <cell r="D365" t="str">
            <v>Und</v>
          </cell>
          <cell r="E365">
            <v>60000</v>
          </cell>
        </row>
        <row r="366">
          <cell r="C366" t="str">
            <v>Bushing metalico de 1"</v>
          </cell>
          <cell r="D366" t="str">
            <v>Und</v>
          </cell>
          <cell r="E366">
            <v>995</v>
          </cell>
        </row>
        <row r="367">
          <cell r="C367" t="str">
            <v>Bushing metalico de 1/2"</v>
          </cell>
          <cell r="D367" t="str">
            <v>Und</v>
          </cell>
          <cell r="E367">
            <v>0</v>
          </cell>
        </row>
        <row r="368">
          <cell r="C368" t="str">
            <v>Bushing metalico de 3/4"</v>
          </cell>
          <cell r="D368" t="str">
            <v>Und</v>
          </cell>
          <cell r="E368">
            <v>0</v>
          </cell>
        </row>
        <row r="369">
          <cell r="C369" t="str">
            <v>Cable acero galv de 1/4" para retenida</v>
          </cell>
          <cell r="D369" t="str">
            <v>Ml</v>
          </cell>
          <cell r="E369">
            <v>3200</v>
          </cell>
        </row>
        <row r="370">
          <cell r="C370" t="str">
            <v>Cable acero galv de 3/8" para retenida</v>
          </cell>
          <cell r="D370" t="str">
            <v>Ml</v>
          </cell>
          <cell r="E370">
            <v>3781</v>
          </cell>
        </row>
        <row r="371">
          <cell r="C371" t="str">
            <v>Cable Al aislado Serie 8000 THHN No 1/0 AWG</v>
          </cell>
          <cell r="D371" t="str">
            <v>Ml</v>
          </cell>
          <cell r="E371">
            <v>8142</v>
          </cell>
        </row>
        <row r="372">
          <cell r="C372" t="str">
            <v>Cable Al aislado Serie 8000 THHN No 2 AWG</v>
          </cell>
          <cell r="D372" t="str">
            <v>Ml</v>
          </cell>
          <cell r="E372">
            <v>4587</v>
          </cell>
        </row>
        <row r="373">
          <cell r="C373" t="str">
            <v>Cable Al aislado Serie 8000 THHN No 2/0 AWG</v>
          </cell>
          <cell r="D373" t="str">
            <v>Ml</v>
          </cell>
          <cell r="E373">
            <v>10592</v>
          </cell>
        </row>
        <row r="374">
          <cell r="C374" t="str">
            <v>Cable Al aislado Serie 8000 THHN No 250 MCM</v>
          </cell>
          <cell r="D374" t="str">
            <v>Ml</v>
          </cell>
          <cell r="E374">
            <v>0</v>
          </cell>
        </row>
        <row r="375">
          <cell r="C375" t="str">
            <v>Cable Al aislado Serie 8000 THHN No 300 MCM</v>
          </cell>
          <cell r="D375" t="str">
            <v>Ml</v>
          </cell>
          <cell r="E375">
            <v>0</v>
          </cell>
        </row>
        <row r="376">
          <cell r="C376" t="str">
            <v>Cable Al aislado Serie 8000 THHN No 350 MCM</v>
          </cell>
          <cell r="D376" t="str">
            <v>Ml</v>
          </cell>
          <cell r="E376">
            <v>0</v>
          </cell>
        </row>
        <row r="377">
          <cell r="C377" t="str">
            <v>Cable Al aislado Serie 8000 THHN No 4 AWG</v>
          </cell>
          <cell r="D377" t="str">
            <v>Ml</v>
          </cell>
          <cell r="E377">
            <v>3134</v>
          </cell>
        </row>
        <row r="378">
          <cell r="C378" t="str">
            <v>Cable Al aislado Serie 8000 THHN No 4/0 AWG</v>
          </cell>
          <cell r="D378" t="str">
            <v>Ml</v>
          </cell>
          <cell r="E378">
            <v>12529</v>
          </cell>
        </row>
        <row r="379">
          <cell r="C379" t="str">
            <v>Cable Al aislado Serie 8000 THHN No 500 MCM</v>
          </cell>
          <cell r="D379" t="str">
            <v>Ml</v>
          </cell>
          <cell r="E379">
            <v>0</v>
          </cell>
        </row>
        <row r="380">
          <cell r="C380" t="str">
            <v>Cable Al aislado Serie 8000 THHN No 6 AWG</v>
          </cell>
          <cell r="D380" t="str">
            <v>Ml</v>
          </cell>
          <cell r="E380">
            <v>0</v>
          </cell>
        </row>
        <row r="381">
          <cell r="C381" t="str">
            <v>Cable Al aislado Serie 8000 THHN No 600 MCM</v>
          </cell>
          <cell r="D381" t="str">
            <v>Ml</v>
          </cell>
          <cell r="E381">
            <v>0</v>
          </cell>
        </row>
        <row r="382">
          <cell r="C382" t="str">
            <v>Cable Al aislado Serie 8000 THHN No 750 MCM</v>
          </cell>
          <cell r="D382" t="str">
            <v>Ml</v>
          </cell>
          <cell r="E382">
            <v>0</v>
          </cell>
        </row>
        <row r="383">
          <cell r="C383" t="str">
            <v>Cable Al aislado THW No 1/0 AWG</v>
          </cell>
          <cell r="D383" t="str">
            <v>Ml</v>
          </cell>
          <cell r="E383">
            <v>0</v>
          </cell>
        </row>
        <row r="384">
          <cell r="C384" t="str">
            <v>Cable Al aislado THW No 2 AWG</v>
          </cell>
          <cell r="D384" t="str">
            <v>Ml</v>
          </cell>
          <cell r="E384">
            <v>0</v>
          </cell>
        </row>
        <row r="385">
          <cell r="C385" t="str">
            <v>Cable Al aislado THW No 2/0 AWG</v>
          </cell>
          <cell r="D385" t="str">
            <v>Ml</v>
          </cell>
          <cell r="E385">
            <v>0</v>
          </cell>
        </row>
        <row r="386">
          <cell r="C386" t="str">
            <v>Cable Al aislado THW No 4 AWG</v>
          </cell>
          <cell r="D386" t="str">
            <v>Ml</v>
          </cell>
          <cell r="E386">
            <v>0</v>
          </cell>
        </row>
        <row r="387">
          <cell r="C387" t="str">
            <v>Cable Al aislado THW No 4/0 AWG</v>
          </cell>
          <cell r="D387" t="str">
            <v>Ml</v>
          </cell>
          <cell r="E387">
            <v>0</v>
          </cell>
        </row>
        <row r="388">
          <cell r="C388" t="str">
            <v>Cable Al aislado THW No 6 AWG</v>
          </cell>
          <cell r="D388" t="str">
            <v>Ml</v>
          </cell>
          <cell r="E388">
            <v>0</v>
          </cell>
        </row>
        <row r="389">
          <cell r="C389" t="str">
            <v>Cable Al cuadruplex 3x35mm + 50mm AAAC (3x2 + 1/0)</v>
          </cell>
          <cell r="D389" t="str">
            <v>Km</v>
          </cell>
          <cell r="E389">
            <v>13544000</v>
          </cell>
        </row>
        <row r="390">
          <cell r="C390" t="str">
            <v>Cable Al cuadruplex 3x70mm + 50mm AAAC (3x2/0 + 1/0)</v>
          </cell>
          <cell r="D390" t="str">
            <v>Km</v>
          </cell>
          <cell r="E390">
            <v>17020400</v>
          </cell>
        </row>
        <row r="391">
          <cell r="C391" t="str">
            <v>Cable Al cuadruplex 3x95mm + 50mm AAAC (3x4/0 + 1/0)</v>
          </cell>
          <cell r="D391" t="str">
            <v>Km</v>
          </cell>
          <cell r="E391">
            <v>19212000</v>
          </cell>
        </row>
        <row r="392">
          <cell r="C392" t="str">
            <v>Cable Al desnudo ACSR No 1/0 AWG</v>
          </cell>
          <cell r="D392" t="str">
            <v>Km</v>
          </cell>
          <cell r="E392">
            <v>2218049</v>
          </cell>
        </row>
        <row r="393">
          <cell r="C393" t="str">
            <v>Cable Al desnudo ACSR No 2 AWG</v>
          </cell>
          <cell r="D393" t="str">
            <v>Km</v>
          </cell>
          <cell r="E393">
            <v>2175000</v>
          </cell>
        </row>
        <row r="394">
          <cell r="C394" t="str">
            <v>Cable Al desnudo ACSR No 2/0 AWG</v>
          </cell>
          <cell r="D394" t="str">
            <v>Km</v>
          </cell>
          <cell r="E394">
            <v>4575000</v>
          </cell>
        </row>
        <row r="395">
          <cell r="C395" t="str">
            <v>Cable Al desnudo ACSR No 4 AWG</v>
          </cell>
          <cell r="D395" t="str">
            <v>Km</v>
          </cell>
          <cell r="E395">
            <v>1571000</v>
          </cell>
        </row>
        <row r="396">
          <cell r="C396" t="str">
            <v>Cable Al desnudo ACSR No 4/0 AWG</v>
          </cell>
          <cell r="D396" t="str">
            <v>Km</v>
          </cell>
          <cell r="E396">
            <v>7365000</v>
          </cell>
        </row>
        <row r="397">
          <cell r="C397" t="str">
            <v>Cable Al galv desnudo de 3/8" grado cumun</v>
          </cell>
          <cell r="D397" t="str">
            <v>Ml</v>
          </cell>
          <cell r="E397">
            <v>2834</v>
          </cell>
        </row>
        <row r="398">
          <cell r="C398" t="str">
            <v>Cable Al triplex 2x35mm + 35mm AAAC (2x2 + 2)</v>
          </cell>
          <cell r="D398" t="str">
            <v>Km</v>
          </cell>
          <cell r="E398">
            <v>9257200</v>
          </cell>
        </row>
        <row r="399">
          <cell r="C399" t="str">
            <v>Cable Al triplex 2x35mm + 50mm AAAC (2x2 + 1/0)</v>
          </cell>
          <cell r="D399" t="str">
            <v>Km</v>
          </cell>
          <cell r="E399">
            <v>11800400</v>
          </cell>
        </row>
        <row r="400">
          <cell r="C400" t="str">
            <v>Cable Al triplex 2x50mm + 50mm AAAC (2x1/0 + 1/0)</v>
          </cell>
          <cell r="D400" t="str">
            <v>Km</v>
          </cell>
          <cell r="E400">
            <v>13183200</v>
          </cell>
        </row>
        <row r="401">
          <cell r="C401" t="str">
            <v>Cable Al triplex 2x70mm + 50mm AAAC (2x2/0 + 1/0)</v>
          </cell>
          <cell r="D401" t="str">
            <v>Km</v>
          </cell>
          <cell r="E401">
            <v>14004000</v>
          </cell>
        </row>
        <row r="402">
          <cell r="C402" t="str">
            <v>Cable Al triplex 2x95mm + 50mm AAAC (2x4/0 + 1/0)</v>
          </cell>
          <cell r="D402" t="str">
            <v>Km</v>
          </cell>
          <cell r="E402">
            <v>15120500</v>
          </cell>
        </row>
        <row r="403">
          <cell r="C403" t="str">
            <v>Cable Cu acometida trebol trifasico 3x2 + 4 AWG</v>
          </cell>
          <cell r="D403" t="str">
            <v>Ml</v>
          </cell>
          <cell r="E403">
            <v>47950</v>
          </cell>
        </row>
        <row r="404">
          <cell r="C404" t="str">
            <v>Cable Cu acometida trebol trifasico 3x4 + 6 AWG</v>
          </cell>
          <cell r="D404" t="str">
            <v>Ml</v>
          </cell>
          <cell r="E404">
            <v>49843</v>
          </cell>
        </row>
        <row r="405">
          <cell r="C405" t="str">
            <v>Cable Cu acometida trebol trifasico 3x6 + 8 AWG</v>
          </cell>
          <cell r="D405" t="str">
            <v>Ml</v>
          </cell>
          <cell r="E405">
            <v>0</v>
          </cell>
        </row>
        <row r="406">
          <cell r="C406" t="str">
            <v>Cable Cu acometida trebol trifasico 3x8 + 10 AWG</v>
          </cell>
          <cell r="D406" t="str">
            <v>Ml</v>
          </cell>
          <cell r="E406">
            <v>18000</v>
          </cell>
        </row>
        <row r="407">
          <cell r="C407" t="str">
            <v>Cable Cu aislado No 10 AWG tipo vehicular</v>
          </cell>
          <cell r="D407" t="str">
            <v>Ml</v>
          </cell>
          <cell r="E407">
            <v>0</v>
          </cell>
        </row>
        <row r="408">
          <cell r="C408" t="str">
            <v>Cable Cu aislado No 12 AWG tipo vehicular</v>
          </cell>
          <cell r="D408" t="str">
            <v>Ml</v>
          </cell>
          <cell r="E408">
            <v>0</v>
          </cell>
        </row>
        <row r="409">
          <cell r="C409" t="str">
            <v>Cable Cu aislado No 14 AWG tipo vehicular</v>
          </cell>
          <cell r="D409" t="str">
            <v>Ml</v>
          </cell>
          <cell r="E409">
            <v>0</v>
          </cell>
        </row>
        <row r="410">
          <cell r="C410" t="str">
            <v>Cable Cu aislado THHN/THWN No 1/0 AWG</v>
          </cell>
          <cell r="D410" t="str">
            <v>Ml</v>
          </cell>
          <cell r="E410">
            <v>30743</v>
          </cell>
        </row>
        <row r="411">
          <cell r="C411" t="str">
            <v>Cable Cu aislado THHN/THWN No 10 AWG</v>
          </cell>
          <cell r="D411" t="str">
            <v>Ml</v>
          </cell>
          <cell r="E411">
            <v>3839</v>
          </cell>
        </row>
        <row r="412">
          <cell r="C412" t="str">
            <v>Cable Cu aislado THHN/THWN No 12 AWG</v>
          </cell>
          <cell r="D412" t="str">
            <v>Ml</v>
          </cell>
          <cell r="E412">
            <v>2669</v>
          </cell>
        </row>
        <row r="413">
          <cell r="C413" t="str">
            <v>Cable Cu aislado THHN/THWN No 14 AWG</v>
          </cell>
          <cell r="D413" t="str">
            <v>Ml</v>
          </cell>
          <cell r="E413">
            <v>1778</v>
          </cell>
        </row>
        <row r="414">
          <cell r="C414" t="str">
            <v>Cable Cu aislado THHN/THWN No 2 AWG</v>
          </cell>
          <cell r="D414" t="str">
            <v>Ml</v>
          </cell>
          <cell r="E414">
            <v>21344</v>
          </cell>
        </row>
        <row r="415">
          <cell r="C415" t="str">
            <v>Cable Cu aislado THHN/THWN No 2/0 AWG</v>
          </cell>
          <cell r="D415" t="str">
            <v>Ml</v>
          </cell>
          <cell r="E415">
            <v>34882</v>
          </cell>
        </row>
        <row r="416">
          <cell r="C416" t="str">
            <v>Cable Cu aislado THHN/THWN No 250 MCM</v>
          </cell>
          <cell r="D416" t="str">
            <v>Ml</v>
          </cell>
          <cell r="E416">
            <v>78730</v>
          </cell>
        </row>
        <row r="417">
          <cell r="C417" t="str">
            <v>Cable Cu aislado THHN/THWN No 300 MCM</v>
          </cell>
          <cell r="D417" t="str">
            <v>Ml</v>
          </cell>
          <cell r="E417">
            <v>0</v>
          </cell>
        </row>
        <row r="418">
          <cell r="C418" t="str">
            <v>Cable Cu aislado THHN/THWN No 350 MCM</v>
          </cell>
          <cell r="D418" t="str">
            <v>Ml</v>
          </cell>
          <cell r="E418">
            <v>109694</v>
          </cell>
        </row>
        <row r="419">
          <cell r="C419" t="str">
            <v>Cable Cu aislado THHN/THWN No 4 AWG</v>
          </cell>
          <cell r="D419" t="str">
            <v>Ml</v>
          </cell>
          <cell r="E419">
            <v>12646</v>
          </cell>
        </row>
        <row r="420">
          <cell r="C420" t="str">
            <v>Cable Cu aislado THHN/THWN No 4/0 AWG</v>
          </cell>
          <cell r="D420" t="str">
            <v>Ml</v>
          </cell>
          <cell r="E420">
            <v>63219</v>
          </cell>
        </row>
        <row r="421">
          <cell r="C421" t="str">
            <v>Cable Cu aislado THHN/THWN No 500 MCM</v>
          </cell>
          <cell r="D421" t="str">
            <v>Ml</v>
          </cell>
          <cell r="E421">
            <v>163366</v>
          </cell>
        </row>
        <row r="422">
          <cell r="C422" t="str">
            <v>Cable Cu aislado THHN/THWN No 6 AWG</v>
          </cell>
          <cell r="D422" t="str">
            <v>Ml</v>
          </cell>
          <cell r="E422">
            <v>8201</v>
          </cell>
        </row>
        <row r="423">
          <cell r="C423" t="str">
            <v>Cable Cu aislado THHN/THWN No 8 AWG</v>
          </cell>
          <cell r="D423" t="str">
            <v>Ml</v>
          </cell>
          <cell r="E423">
            <v>5321</v>
          </cell>
        </row>
        <row r="424">
          <cell r="C424" t="str">
            <v>Cable Cu aislado XLPE 15 kV No 1/0 AWG cinta</v>
          </cell>
          <cell r="D424" t="str">
            <v>Ml</v>
          </cell>
          <cell r="E424">
            <v>0</v>
          </cell>
        </row>
        <row r="425">
          <cell r="C425" t="str">
            <v>Cable Cu aislado XLPE 15 kV No 1/0 AWG hilos</v>
          </cell>
          <cell r="D425" t="str">
            <v>Ml</v>
          </cell>
          <cell r="E425">
            <v>0</v>
          </cell>
        </row>
        <row r="426">
          <cell r="C426" t="str">
            <v>Cable Cu aislado XLPE 15 kV No 2 AWG cinta</v>
          </cell>
          <cell r="D426" t="str">
            <v>Ml</v>
          </cell>
          <cell r="E426">
            <v>0</v>
          </cell>
        </row>
        <row r="427">
          <cell r="C427" t="str">
            <v>Cable Cu aislado XLPE 15 kV No 2 AWG hilos</v>
          </cell>
          <cell r="D427" t="str">
            <v>Ml</v>
          </cell>
          <cell r="E427">
            <v>0</v>
          </cell>
        </row>
        <row r="428">
          <cell r="C428" t="str">
            <v>Cable Cu aislado XLPE 15 kV No 2/0 AWG cinta</v>
          </cell>
          <cell r="D428" t="str">
            <v>Ml</v>
          </cell>
          <cell r="E428">
            <v>62283</v>
          </cell>
        </row>
        <row r="429">
          <cell r="C429" t="str">
            <v>Cable Cu aislado XLPE 15 kV No 2/0 AWG hilos</v>
          </cell>
          <cell r="D429" t="str">
            <v>Ml</v>
          </cell>
          <cell r="E429">
            <v>62283</v>
          </cell>
        </row>
        <row r="430">
          <cell r="C430" t="str">
            <v>Cable Cu aislado XLPE 15 kV No 4/0 AWG cinta</v>
          </cell>
          <cell r="D430" t="str">
            <v>Ml</v>
          </cell>
          <cell r="E430">
            <v>94313</v>
          </cell>
        </row>
        <row r="431">
          <cell r="C431" t="str">
            <v>Cable Cu aislado XLPE 15 kV No 4/0 AWG hilos</v>
          </cell>
          <cell r="D431" t="str">
            <v>Ml</v>
          </cell>
          <cell r="E431">
            <v>94313</v>
          </cell>
        </row>
        <row r="432">
          <cell r="C432" t="str">
            <v>Cable Cu desnudo No 1/0 AWG</v>
          </cell>
          <cell r="D432" t="str">
            <v>Ml</v>
          </cell>
          <cell r="E432">
            <v>29096</v>
          </cell>
        </row>
        <row r="433">
          <cell r="C433" t="str">
            <v>Cable Cu desnudo No 2 AWG</v>
          </cell>
          <cell r="D433" t="str">
            <v>Ml</v>
          </cell>
          <cell r="E433">
            <v>10536</v>
          </cell>
        </row>
        <row r="434">
          <cell r="C434" t="str">
            <v>Cable Cu desnudo No 2/0 AWG</v>
          </cell>
          <cell r="D434" t="str">
            <v>Ml</v>
          </cell>
          <cell r="E434">
            <v>27153</v>
          </cell>
        </row>
        <row r="435">
          <cell r="C435" t="str">
            <v>Cable Cu desnudo No 4 AWG</v>
          </cell>
          <cell r="D435" t="str">
            <v>Ml</v>
          </cell>
          <cell r="E435">
            <v>10946</v>
          </cell>
        </row>
        <row r="436">
          <cell r="C436" t="str">
            <v>Cable Cu desnudo No 4/0 AWG</v>
          </cell>
          <cell r="D436" t="str">
            <v>Ml</v>
          </cell>
          <cell r="E436">
            <v>0</v>
          </cell>
        </row>
        <row r="437">
          <cell r="C437" t="str">
            <v>Cable Cu duplex aislado No 2x12 AWG</v>
          </cell>
          <cell r="D437" t="str">
            <v>Ml</v>
          </cell>
          <cell r="E437">
            <v>0</v>
          </cell>
        </row>
        <row r="438">
          <cell r="C438" t="str">
            <v>Cable Cu duplex aislado No 2x14 AWG</v>
          </cell>
          <cell r="D438" t="str">
            <v>Ml</v>
          </cell>
          <cell r="E438">
            <v>0</v>
          </cell>
        </row>
        <row r="439">
          <cell r="C439" t="str">
            <v>Cable Cu duplex aislado No 2x16 AWG</v>
          </cell>
          <cell r="D439" t="str">
            <v>Ml</v>
          </cell>
          <cell r="E439">
            <v>0</v>
          </cell>
        </row>
        <row r="440">
          <cell r="C440" t="str">
            <v>Cable Cu encauchetado 2x10 AWG</v>
          </cell>
          <cell r="D440" t="str">
            <v>Ml</v>
          </cell>
          <cell r="E440">
            <v>0</v>
          </cell>
        </row>
        <row r="441">
          <cell r="C441" t="str">
            <v>Cable Cu encauchetado 2x12 AWG</v>
          </cell>
          <cell r="D441" t="str">
            <v>Ml</v>
          </cell>
          <cell r="E441">
            <v>0</v>
          </cell>
        </row>
        <row r="442">
          <cell r="C442" t="str">
            <v>Cable Cu encauchetado 2x14 AWG</v>
          </cell>
          <cell r="D442" t="str">
            <v>Ml</v>
          </cell>
          <cell r="E442">
            <v>2430</v>
          </cell>
        </row>
        <row r="443">
          <cell r="C443" t="str">
            <v>Cable Cu encauchetado 3x10 AWG</v>
          </cell>
          <cell r="D443" t="str">
            <v>Ml</v>
          </cell>
          <cell r="E443">
            <v>0</v>
          </cell>
        </row>
        <row r="444">
          <cell r="C444" t="str">
            <v>Cable Cu encauchetado 3x12 AWG</v>
          </cell>
          <cell r="D444" t="str">
            <v>Ml</v>
          </cell>
          <cell r="E444">
            <v>8296</v>
          </cell>
        </row>
        <row r="445">
          <cell r="C445" t="str">
            <v>Cable Cu encauchetado 3x14 AWG</v>
          </cell>
          <cell r="D445" t="str">
            <v>Ml</v>
          </cell>
          <cell r="E445">
            <v>0</v>
          </cell>
        </row>
        <row r="446">
          <cell r="C446" t="str">
            <v>Cable Cu encauchetado 3x4 AWG de fuerza</v>
          </cell>
          <cell r="D446" t="str">
            <v>Ml</v>
          </cell>
          <cell r="E446">
            <v>32100</v>
          </cell>
        </row>
        <row r="447">
          <cell r="C447" t="str">
            <v>Cable Cu encauchetado 3x6 AWG</v>
          </cell>
          <cell r="D447" t="str">
            <v>Ml</v>
          </cell>
          <cell r="E447">
            <v>0</v>
          </cell>
        </row>
        <row r="448">
          <cell r="C448" t="str">
            <v>Cable Cu encauchetado 3x8 AWG</v>
          </cell>
          <cell r="D448" t="str">
            <v>Ml</v>
          </cell>
          <cell r="E448">
            <v>0</v>
          </cell>
        </row>
        <row r="449">
          <cell r="C449" t="str">
            <v>Cable Cu encauchetado 4x12 AWG</v>
          </cell>
          <cell r="D449" t="str">
            <v>Ml</v>
          </cell>
          <cell r="E449">
            <v>6100</v>
          </cell>
        </row>
        <row r="450">
          <cell r="C450" t="str">
            <v>Cable Cu encauchetado 4x6 AWG</v>
          </cell>
          <cell r="D450" t="str">
            <v>Ml</v>
          </cell>
          <cell r="E450">
            <v>0</v>
          </cell>
        </row>
        <row r="451">
          <cell r="C451" t="str">
            <v>Cable Cu encauchetado 4x8 AWG</v>
          </cell>
          <cell r="D451" t="str">
            <v>Ml</v>
          </cell>
          <cell r="E451">
            <v>0</v>
          </cell>
        </row>
        <row r="452">
          <cell r="C452" t="str">
            <v>Cable Cu neutro concentr bifasico 2x6+6 AWG</v>
          </cell>
          <cell r="D452" t="str">
            <v>Ml</v>
          </cell>
          <cell r="E452">
            <v>24766</v>
          </cell>
        </row>
        <row r="453">
          <cell r="C453" t="str">
            <v>Cable Cu neutro concentr bifasico 2x8+8 AWG</v>
          </cell>
          <cell r="D453" t="str">
            <v>Ml</v>
          </cell>
          <cell r="E453">
            <v>12600</v>
          </cell>
        </row>
        <row r="454">
          <cell r="C454" t="str">
            <v>Cable Cu neutro concentr monof 8+8 AWG</v>
          </cell>
          <cell r="D454" t="str">
            <v>Ml</v>
          </cell>
          <cell r="E454">
            <v>5800</v>
          </cell>
        </row>
        <row r="455">
          <cell r="C455" t="str">
            <v>Cable Cu neutro concentrico antifraude trifasico 3x8 + 8 AWG</v>
          </cell>
          <cell r="D455" t="str">
            <v>Ml</v>
          </cell>
          <cell r="E455">
            <v>0</v>
          </cell>
        </row>
        <row r="456">
          <cell r="C456" t="str">
            <v>Cable de Cu para acometida 2x4+4 AWG</v>
          </cell>
          <cell r="D456" t="str">
            <v>Ml</v>
          </cell>
          <cell r="E456">
            <v>32100</v>
          </cell>
        </row>
        <row r="457">
          <cell r="C457" t="str">
            <v>Cable F/UTP CAT 6</v>
          </cell>
          <cell r="D457" t="str">
            <v>Ml</v>
          </cell>
          <cell r="E457">
            <v>1902</v>
          </cell>
        </row>
        <row r="458">
          <cell r="C458" t="str">
            <v>Caja de 12 circuitos metalica monofasica</v>
          </cell>
          <cell r="D458" t="str">
            <v>Und</v>
          </cell>
          <cell r="E458">
            <v>50175</v>
          </cell>
        </row>
        <row r="459">
          <cell r="C459" t="str">
            <v>Caja de 2 circuitos metalica monofasica</v>
          </cell>
          <cell r="D459" t="str">
            <v>Und</v>
          </cell>
          <cell r="E459">
            <v>0</v>
          </cell>
        </row>
        <row r="460">
          <cell r="C460" t="str">
            <v>Caja de 3 circuitos metalica monofasica</v>
          </cell>
          <cell r="D460" t="str">
            <v>Und</v>
          </cell>
          <cell r="E460">
            <v>0</v>
          </cell>
        </row>
        <row r="461">
          <cell r="C461" t="str">
            <v>Caja de 4 circuitos metalica monofasica</v>
          </cell>
          <cell r="D461" t="str">
            <v>Und</v>
          </cell>
          <cell r="E461">
            <v>26000</v>
          </cell>
        </row>
        <row r="462">
          <cell r="C462" t="str">
            <v>Caja de 6 circuitos metalica monofasica</v>
          </cell>
          <cell r="D462" t="str">
            <v>Und</v>
          </cell>
          <cell r="E462">
            <v>48256</v>
          </cell>
        </row>
        <row r="463">
          <cell r="C463" t="str">
            <v>Caja de 8 circuitos metalica monofasica</v>
          </cell>
          <cell r="D463" t="str">
            <v>Und</v>
          </cell>
          <cell r="E463">
            <v>0</v>
          </cell>
        </row>
        <row r="464">
          <cell r="C464" t="str">
            <v>Caja de deriv trifasica de policarb de 8 usu</v>
          </cell>
          <cell r="D464" t="str">
            <v>Und</v>
          </cell>
          <cell r="E464">
            <v>143956</v>
          </cell>
        </row>
        <row r="465">
          <cell r="C465" t="str">
            <v>Caja de derivacion trifasica de policarbonato para 4 usuarios</v>
          </cell>
          <cell r="D465" t="str">
            <v>Und</v>
          </cell>
          <cell r="E465">
            <v>0</v>
          </cell>
        </row>
        <row r="466">
          <cell r="C466" t="str">
            <v>Caja de derivacion trifasica de policarbonato para 6 usuarios</v>
          </cell>
          <cell r="D466" t="str">
            <v>Und</v>
          </cell>
          <cell r="E466">
            <v>0</v>
          </cell>
        </row>
        <row r="467">
          <cell r="C467" t="str">
            <v>Caja de inspeccion con marco y tapa</v>
          </cell>
          <cell r="D467" t="str">
            <v>Und</v>
          </cell>
          <cell r="E467">
            <v>43200</v>
          </cell>
        </row>
        <row r="468">
          <cell r="C468" t="str">
            <v>Caja de paso metalica 15x15x10 con puerta y chapa</v>
          </cell>
          <cell r="D468" t="str">
            <v>Und</v>
          </cell>
          <cell r="E468">
            <v>37760</v>
          </cell>
        </row>
        <row r="469">
          <cell r="C469" t="str">
            <v>Caja de paso metalica 20x25x10 con puerta y chapa</v>
          </cell>
          <cell r="D469" t="str">
            <v>Und</v>
          </cell>
          <cell r="E469">
            <v>0</v>
          </cell>
        </row>
        <row r="470">
          <cell r="C470" t="str">
            <v>Caja inspeccion en concreto con marco y tapa</v>
          </cell>
          <cell r="D470" t="str">
            <v>Und</v>
          </cell>
          <cell r="E470">
            <v>43200</v>
          </cell>
        </row>
        <row r="471">
          <cell r="C471" t="str">
            <v>Caja metalica con puerta de 35x35cm</v>
          </cell>
          <cell r="D471" t="str">
            <v>Und</v>
          </cell>
          <cell r="E471">
            <v>69619</v>
          </cell>
        </row>
        <row r="472">
          <cell r="C472" t="str">
            <v>Caja metalica con puerta t intemperie 15x15cm</v>
          </cell>
          <cell r="D472" t="str">
            <v>Und</v>
          </cell>
          <cell r="E472">
            <v>42500</v>
          </cell>
        </row>
        <row r="473">
          <cell r="C473" t="str">
            <v>Caja metalica para contador monof cal 18</v>
          </cell>
          <cell r="D473" t="str">
            <v>Und</v>
          </cell>
          <cell r="E473">
            <v>50000</v>
          </cell>
        </row>
        <row r="474">
          <cell r="C474" t="str">
            <v>Caja metalica para contador trifasico</v>
          </cell>
          <cell r="D474" t="str">
            <v>Und</v>
          </cell>
          <cell r="E474">
            <v>50000</v>
          </cell>
        </row>
        <row r="475">
          <cell r="C475" t="str">
            <v>Caja metalica para contador trifilar cal 18</v>
          </cell>
          <cell r="D475" t="str">
            <v>Und</v>
          </cell>
          <cell r="E475">
            <v>50000</v>
          </cell>
        </row>
        <row r="476">
          <cell r="C476" t="str">
            <v>Caja metalica RETIE 2400</v>
          </cell>
          <cell r="D476" t="str">
            <v>Und</v>
          </cell>
          <cell r="E476">
            <v>0</v>
          </cell>
        </row>
        <row r="477">
          <cell r="C477" t="str">
            <v>Caja metalica RETIE 5800</v>
          </cell>
          <cell r="D477" t="str">
            <v>Und</v>
          </cell>
          <cell r="E477">
            <v>1302</v>
          </cell>
        </row>
        <row r="478">
          <cell r="C478" t="str">
            <v>Caja metalica RETIE octogonal</v>
          </cell>
          <cell r="D478" t="str">
            <v>Und</v>
          </cell>
          <cell r="E478">
            <v>0</v>
          </cell>
        </row>
        <row r="479">
          <cell r="C479" t="str">
            <v>Caja policarbonato para contador monofasico</v>
          </cell>
          <cell r="D479" t="str">
            <v>Und</v>
          </cell>
          <cell r="E479">
            <v>0</v>
          </cell>
        </row>
        <row r="480">
          <cell r="C480" t="str">
            <v>Caja policarbonato para contador trifasico</v>
          </cell>
          <cell r="D480" t="str">
            <v>Und</v>
          </cell>
          <cell r="E480">
            <v>0</v>
          </cell>
        </row>
        <row r="481">
          <cell r="C481" t="str">
            <v>Caja policarbonato para contador trifilar</v>
          </cell>
          <cell r="D481" t="str">
            <v>Und</v>
          </cell>
          <cell r="E481">
            <v>80000</v>
          </cell>
        </row>
        <row r="482">
          <cell r="C482" t="str">
            <v>Caja PVC 2400</v>
          </cell>
          <cell r="D482" t="str">
            <v>Und</v>
          </cell>
          <cell r="E482">
            <v>1302</v>
          </cell>
        </row>
        <row r="483">
          <cell r="C483" t="str">
            <v>Caja PVC 5800</v>
          </cell>
          <cell r="D483" t="str">
            <v>Und</v>
          </cell>
          <cell r="E483">
            <v>724</v>
          </cell>
        </row>
        <row r="484">
          <cell r="C484" t="str">
            <v>Caja PVC octogonal</v>
          </cell>
          <cell r="D484" t="str">
            <v>Und</v>
          </cell>
          <cell r="E484">
            <v>839</v>
          </cell>
        </row>
        <row r="485">
          <cell r="C485" t="str">
            <v>Canaleta metalica 12x5cm calibre 22BWG</v>
          </cell>
          <cell r="D485" t="str">
            <v>Ml</v>
          </cell>
          <cell r="E485">
            <v>24167</v>
          </cell>
        </row>
        <row r="486">
          <cell r="C486" t="str">
            <v>Capacete metalico galv de 1 1/2"</v>
          </cell>
          <cell r="D486" t="str">
            <v>Und</v>
          </cell>
          <cell r="E486">
            <v>6307</v>
          </cell>
        </row>
        <row r="487">
          <cell r="C487" t="str">
            <v>Capacete metalico galv de 1 1/4"</v>
          </cell>
          <cell r="D487" t="str">
            <v>Und</v>
          </cell>
          <cell r="E487">
            <v>5046</v>
          </cell>
        </row>
        <row r="488">
          <cell r="C488" t="str">
            <v>Capacete metalico galv de 1"</v>
          </cell>
          <cell r="D488" t="str">
            <v>Und</v>
          </cell>
          <cell r="E488">
            <v>2650</v>
          </cell>
        </row>
        <row r="489">
          <cell r="C489" t="str">
            <v>Capacete metalico galv de 2 1/2"</v>
          </cell>
          <cell r="D489" t="str">
            <v>Und</v>
          </cell>
          <cell r="E489">
            <v>0</v>
          </cell>
        </row>
        <row r="490">
          <cell r="C490" t="str">
            <v>Capacete metalico galv de 2"</v>
          </cell>
          <cell r="D490" t="str">
            <v>Und</v>
          </cell>
          <cell r="E490">
            <v>0</v>
          </cell>
        </row>
        <row r="491">
          <cell r="C491" t="str">
            <v>Capacete metalico galv de 3"</v>
          </cell>
          <cell r="D491" t="str">
            <v>Und</v>
          </cell>
          <cell r="E491">
            <v>17000</v>
          </cell>
        </row>
        <row r="492">
          <cell r="C492" t="str">
            <v>Capacete metalico galv de 3/4"</v>
          </cell>
          <cell r="D492" t="str">
            <v>Und</v>
          </cell>
          <cell r="E492">
            <v>1800</v>
          </cell>
        </row>
        <row r="493">
          <cell r="C493" t="str">
            <v>Capacete metalico galv de 4"</v>
          </cell>
          <cell r="D493" t="str">
            <v>Und</v>
          </cell>
          <cell r="E493">
            <v>0</v>
          </cell>
        </row>
        <row r="494">
          <cell r="C494" t="str">
            <v>CD</v>
          </cell>
          <cell r="D494" t="str">
            <v>Und</v>
          </cell>
          <cell r="E494">
            <v>3000</v>
          </cell>
        </row>
        <row r="495">
          <cell r="C495" t="str">
            <v>Cemento gris x 50 kg</v>
          </cell>
          <cell r="D495" t="str">
            <v>Bul</v>
          </cell>
          <cell r="E495">
            <v>0</v>
          </cell>
        </row>
        <row r="496">
          <cell r="C496" t="str">
            <v>Cinta acero inoxidable Band-It de 1/2"</v>
          </cell>
          <cell r="D496" t="str">
            <v>Ml</v>
          </cell>
          <cell r="E496">
            <v>1656</v>
          </cell>
        </row>
        <row r="497">
          <cell r="C497" t="str">
            <v>Cinta acero inoxidable Band-It de 3/4"</v>
          </cell>
          <cell r="D497" t="str">
            <v>Ml</v>
          </cell>
          <cell r="E497">
            <v>0</v>
          </cell>
        </row>
        <row r="498">
          <cell r="C498" t="str">
            <v>Cinta acero inoxidable Band-It de 3/8"</v>
          </cell>
          <cell r="D498" t="str">
            <v>Ml</v>
          </cell>
          <cell r="E498">
            <v>1260</v>
          </cell>
        </row>
        <row r="499">
          <cell r="C499" t="str">
            <v>Cinta acero inoxidable Band-It de 5/8"</v>
          </cell>
          <cell r="D499" t="str">
            <v>Ml</v>
          </cell>
          <cell r="E499">
            <v>2125</v>
          </cell>
        </row>
        <row r="500">
          <cell r="C500" t="str">
            <v>Cinta aislante autofundente Scoth No 23</v>
          </cell>
          <cell r="D500" t="str">
            <v>Und</v>
          </cell>
          <cell r="E500">
            <v>0</v>
          </cell>
        </row>
        <row r="501">
          <cell r="C501" t="str">
            <v>Cinta aislante por rollo</v>
          </cell>
          <cell r="D501" t="str">
            <v>Und</v>
          </cell>
          <cell r="E501">
            <v>9000</v>
          </cell>
        </row>
        <row r="502">
          <cell r="C502" t="str">
            <v>Collarin metalico galv de 4" a 6" de 1 salida</v>
          </cell>
          <cell r="D502" t="str">
            <v>Und</v>
          </cell>
          <cell r="E502">
            <v>0</v>
          </cell>
        </row>
        <row r="503">
          <cell r="C503" t="str">
            <v>Collarin metalico galv de 4" a 6" de 2 salida</v>
          </cell>
          <cell r="D503" t="str">
            <v>Und</v>
          </cell>
          <cell r="E503">
            <v>9000</v>
          </cell>
        </row>
        <row r="504">
          <cell r="C504" t="str">
            <v>Collarin metalico galv de 6" a 8" de 1 salida</v>
          </cell>
          <cell r="D504" t="str">
            <v>Und</v>
          </cell>
          <cell r="E504">
            <v>10672</v>
          </cell>
        </row>
        <row r="505">
          <cell r="C505" t="str">
            <v>Collarin metalico galv de 6" a 8" de 2 salida</v>
          </cell>
          <cell r="D505" t="str">
            <v>Und</v>
          </cell>
          <cell r="E505">
            <v>15834</v>
          </cell>
        </row>
        <row r="506">
          <cell r="C506" t="str">
            <v>Collarin metalico galv de 6" a 8" para transf</v>
          </cell>
          <cell r="D506" t="str">
            <v>Und</v>
          </cell>
          <cell r="E506">
            <v>21275</v>
          </cell>
        </row>
        <row r="507">
          <cell r="C507" t="str">
            <v>Collarin metalico galv de 8" a 10" de 1 salida</v>
          </cell>
          <cell r="D507" t="str">
            <v>Und</v>
          </cell>
          <cell r="E507">
            <v>12180</v>
          </cell>
        </row>
        <row r="508">
          <cell r="C508" t="str">
            <v>Collarin metalico galv de 8" a 10" de 2 salida</v>
          </cell>
          <cell r="D508" t="str">
            <v>Und</v>
          </cell>
          <cell r="E508">
            <v>0</v>
          </cell>
        </row>
        <row r="509">
          <cell r="C509" t="str">
            <v>Collarin metalico galv de 8" a 10" para transf</v>
          </cell>
          <cell r="D509" t="str">
            <v>Und</v>
          </cell>
          <cell r="E509">
            <v>0</v>
          </cell>
        </row>
        <row r="510">
          <cell r="C510" t="str">
            <v>Conector Al - Al 1 perno</v>
          </cell>
          <cell r="D510" t="str">
            <v>Und</v>
          </cell>
          <cell r="E510">
            <v>0</v>
          </cell>
        </row>
        <row r="511">
          <cell r="C511" t="str">
            <v>Conector Al - Al 2 pernos 6 - 2/0</v>
          </cell>
          <cell r="D511" t="str">
            <v>Und</v>
          </cell>
          <cell r="E511">
            <v>3100</v>
          </cell>
        </row>
        <row r="512">
          <cell r="C512" t="str">
            <v>Conector bimetalico 1 perno Al 2 - Cu 8</v>
          </cell>
          <cell r="D512" t="str">
            <v>Und</v>
          </cell>
          <cell r="E512">
            <v>1200</v>
          </cell>
        </row>
        <row r="513">
          <cell r="C513" t="str">
            <v>Conector bimetalico 2 pernos Al 6 - Cu 2/0</v>
          </cell>
          <cell r="D513" t="str">
            <v>Und</v>
          </cell>
          <cell r="E513">
            <v>3465</v>
          </cell>
        </row>
        <row r="514">
          <cell r="C514" t="str">
            <v>Conector Cu estañado tubular No 1/0</v>
          </cell>
          <cell r="D514" t="str">
            <v>Und</v>
          </cell>
          <cell r="E514">
            <v>0</v>
          </cell>
        </row>
        <row r="515">
          <cell r="C515" t="str">
            <v>Conector Cu estañado tubular No 2</v>
          </cell>
          <cell r="D515" t="str">
            <v>Und</v>
          </cell>
          <cell r="E515">
            <v>0</v>
          </cell>
        </row>
        <row r="516">
          <cell r="C516" t="str">
            <v>Conector Cu estañado tubular No 2/0</v>
          </cell>
          <cell r="D516" t="str">
            <v>Und</v>
          </cell>
          <cell r="E516">
            <v>0</v>
          </cell>
        </row>
        <row r="517">
          <cell r="C517" t="str">
            <v>Conector Cu estañado tubular No 4</v>
          </cell>
          <cell r="D517" t="str">
            <v>Und</v>
          </cell>
          <cell r="E517">
            <v>0</v>
          </cell>
        </row>
        <row r="518">
          <cell r="C518" t="str">
            <v>Conector curvo Liquid Tight 1 1/2"</v>
          </cell>
          <cell r="D518" t="str">
            <v>Und</v>
          </cell>
          <cell r="E518">
            <v>0</v>
          </cell>
        </row>
        <row r="519">
          <cell r="C519" t="str">
            <v>Conector curvo Liquid Tight 1 1/4"</v>
          </cell>
          <cell r="D519" t="str">
            <v>Und</v>
          </cell>
          <cell r="E519">
            <v>0</v>
          </cell>
        </row>
        <row r="520">
          <cell r="C520" t="str">
            <v>Conector curvo Liquid Tight 1"</v>
          </cell>
          <cell r="D520" t="str">
            <v>Und</v>
          </cell>
          <cell r="E520">
            <v>0</v>
          </cell>
        </row>
        <row r="521">
          <cell r="C521" t="str">
            <v>Conector curvo Liquid Tight 2 1/2"</v>
          </cell>
          <cell r="D521" t="str">
            <v>Und</v>
          </cell>
          <cell r="E521">
            <v>0</v>
          </cell>
        </row>
        <row r="522">
          <cell r="C522" t="str">
            <v>Conector curvo Liquid Tight 2"</v>
          </cell>
          <cell r="D522" t="str">
            <v>Und</v>
          </cell>
          <cell r="E522">
            <v>0</v>
          </cell>
        </row>
        <row r="523">
          <cell r="C523" t="str">
            <v>Conector curvo Liquid Tight 3/4"</v>
          </cell>
          <cell r="D523" t="str">
            <v>Und</v>
          </cell>
          <cell r="E523">
            <v>0</v>
          </cell>
        </row>
        <row r="524">
          <cell r="C524" t="str">
            <v>Conector de comprension DBH-4</v>
          </cell>
          <cell r="D524" t="str">
            <v>Und</v>
          </cell>
          <cell r="E524">
            <v>0</v>
          </cell>
        </row>
        <row r="525">
          <cell r="C525" t="str">
            <v>Conector de tornillo de perfor 4 a 2/0-8 a 2</v>
          </cell>
          <cell r="D525" t="str">
            <v>Und</v>
          </cell>
          <cell r="E525">
            <v>12480</v>
          </cell>
        </row>
        <row r="526">
          <cell r="C526" t="str">
            <v>Conector de tornillo de perfor 6 a 4/0 - 12 a 2</v>
          </cell>
          <cell r="D526" t="str">
            <v>Und</v>
          </cell>
          <cell r="E526">
            <v>12480</v>
          </cell>
        </row>
        <row r="527">
          <cell r="C527" t="str">
            <v>Conector para operar en caliente</v>
          </cell>
          <cell r="D527" t="str">
            <v>Und</v>
          </cell>
          <cell r="E527">
            <v>19147</v>
          </cell>
        </row>
        <row r="528">
          <cell r="C528" t="str">
            <v>Conector recto Liquid Tight 1 1/2"</v>
          </cell>
          <cell r="D528" t="str">
            <v>Und</v>
          </cell>
          <cell r="E528">
            <v>11020</v>
          </cell>
        </row>
        <row r="529">
          <cell r="C529" t="str">
            <v>Conector recto Liquid Tight 1 1/4"</v>
          </cell>
          <cell r="D529" t="str">
            <v>Und</v>
          </cell>
          <cell r="E529">
            <v>7500</v>
          </cell>
        </row>
        <row r="530">
          <cell r="C530" t="str">
            <v>Conector recto Liquid Tight 1"</v>
          </cell>
          <cell r="D530" t="str">
            <v>Und</v>
          </cell>
          <cell r="E530">
            <v>0</v>
          </cell>
        </row>
        <row r="531">
          <cell r="C531" t="str">
            <v>Conector recto Liquid Tight 2 1/2"</v>
          </cell>
          <cell r="D531" t="str">
            <v>Und</v>
          </cell>
          <cell r="E531">
            <v>0</v>
          </cell>
        </row>
        <row r="532">
          <cell r="C532" t="str">
            <v>Conector recto Liquid Tight 2"</v>
          </cell>
          <cell r="D532" t="str">
            <v>Und</v>
          </cell>
          <cell r="E532">
            <v>0</v>
          </cell>
        </row>
        <row r="533">
          <cell r="C533" t="str">
            <v>Conector recto Liquid Tight 3/4"</v>
          </cell>
          <cell r="D533" t="str">
            <v>Und</v>
          </cell>
          <cell r="E533">
            <v>0</v>
          </cell>
        </row>
        <row r="534">
          <cell r="C534" t="str">
            <v>Conector resorte 18 - 8  R/Y</v>
          </cell>
          <cell r="D534" t="str">
            <v>Und</v>
          </cell>
          <cell r="E534">
            <v>619</v>
          </cell>
        </row>
        <row r="535">
          <cell r="C535" t="str">
            <v>Conector RJ11</v>
          </cell>
          <cell r="D535" t="str">
            <v>Und</v>
          </cell>
          <cell r="E535">
            <v>800</v>
          </cell>
        </row>
        <row r="536">
          <cell r="C536" t="str">
            <v>Conector RJ45</v>
          </cell>
          <cell r="D536" t="str">
            <v>Und</v>
          </cell>
          <cell r="E536">
            <v>1000</v>
          </cell>
        </row>
        <row r="537">
          <cell r="C537" t="str">
            <v>Conector tipo cuña 5/8" - 8</v>
          </cell>
          <cell r="D537" t="str">
            <v>Und</v>
          </cell>
          <cell r="E537">
            <v>5336</v>
          </cell>
        </row>
        <row r="538">
          <cell r="C538" t="str">
            <v>Contador bifasico electromecanico 20(100)A 120/208V Cl 2</v>
          </cell>
          <cell r="D538" t="str">
            <v>Und</v>
          </cell>
          <cell r="E538">
            <v>0</v>
          </cell>
        </row>
        <row r="539">
          <cell r="C539" t="str">
            <v>Contador electr indirec 1(10)A 120/208V Cl 1</v>
          </cell>
          <cell r="D539" t="str">
            <v>Und</v>
          </cell>
          <cell r="E539">
            <v>850000</v>
          </cell>
        </row>
        <row r="540">
          <cell r="C540" t="str">
            <v>Contador electronico indirecto 1(10)A 120/208V Cl 0.5</v>
          </cell>
          <cell r="D540" t="str">
            <v>Und</v>
          </cell>
          <cell r="E540">
            <v>0</v>
          </cell>
        </row>
        <row r="541">
          <cell r="C541" t="str">
            <v>Contador electronico indirecto 1(10)A 120/208V Cl 0.5S</v>
          </cell>
          <cell r="D541" t="str">
            <v>Und</v>
          </cell>
          <cell r="E541">
            <v>0</v>
          </cell>
        </row>
        <row r="542">
          <cell r="C542" t="str">
            <v>Contador monof electr 5(100)A 120/208V Cl 1</v>
          </cell>
          <cell r="D542" t="str">
            <v>Und</v>
          </cell>
          <cell r="E542">
            <v>100000</v>
          </cell>
        </row>
        <row r="543">
          <cell r="C543" t="str">
            <v>Contador monof trifilar 120/240V 5(10)A Cl 1</v>
          </cell>
          <cell r="D543" t="str">
            <v>Und</v>
          </cell>
          <cell r="E543">
            <v>0</v>
          </cell>
        </row>
        <row r="544">
          <cell r="C544" t="str">
            <v>Contador monof trifilar 5(100)A 120/208V Cl 1</v>
          </cell>
          <cell r="D544" t="str">
            <v>Und</v>
          </cell>
          <cell r="E544">
            <v>250000</v>
          </cell>
        </row>
        <row r="545">
          <cell r="C545" t="str">
            <v>Coraza flexible Liquid Tight de 1 1/2"</v>
          </cell>
          <cell r="D545" t="str">
            <v>Ml</v>
          </cell>
          <cell r="E545">
            <v>12300</v>
          </cell>
        </row>
        <row r="546">
          <cell r="C546" t="str">
            <v>Coraza flexible Liquid Tight de 1 1/4"</v>
          </cell>
          <cell r="D546" t="str">
            <v>Ml</v>
          </cell>
          <cell r="E546">
            <v>9555</v>
          </cell>
        </row>
        <row r="547">
          <cell r="C547" t="str">
            <v>Coraza flexible Liquid Tight de 1"</v>
          </cell>
          <cell r="D547" t="str">
            <v>Ml</v>
          </cell>
          <cell r="E547">
            <v>8000</v>
          </cell>
        </row>
        <row r="548">
          <cell r="C548" t="str">
            <v>Coraza flexible Liquid Tight de 2 1/2"</v>
          </cell>
          <cell r="D548" t="str">
            <v>Ml</v>
          </cell>
          <cell r="E548">
            <v>0</v>
          </cell>
        </row>
        <row r="549">
          <cell r="C549" t="str">
            <v>Coraza flexible Liquid Tight de 2"</v>
          </cell>
          <cell r="D549" t="str">
            <v>Ml</v>
          </cell>
          <cell r="E549">
            <v>0</v>
          </cell>
        </row>
        <row r="550">
          <cell r="C550" t="str">
            <v>Coraza flexible Liquid Tight de 3/4"</v>
          </cell>
          <cell r="D550" t="str">
            <v>Ml</v>
          </cell>
          <cell r="E550">
            <v>0</v>
          </cell>
        </row>
        <row r="551">
          <cell r="C551" t="str">
            <v>Cortacircuito para 15kV 100A 12kA</v>
          </cell>
          <cell r="D551" t="str">
            <v>Und</v>
          </cell>
          <cell r="E551">
            <v>115710</v>
          </cell>
        </row>
        <row r="552">
          <cell r="C552" t="str">
            <v>Cruceta metalica galv 2mx2 1/2"x2 1/2"x1/4"</v>
          </cell>
          <cell r="D552" t="str">
            <v>Und</v>
          </cell>
          <cell r="E552">
            <v>58000</v>
          </cell>
        </row>
        <row r="553">
          <cell r="C553" t="str">
            <v>Cruceta metalica galv 2mx2 1/2"x2 1/2"x3/16"</v>
          </cell>
          <cell r="D553" t="str">
            <v>Und</v>
          </cell>
          <cell r="E553">
            <v>55465</v>
          </cell>
        </row>
        <row r="554">
          <cell r="C554" t="str">
            <v>Cruceta metalica galv 2mx3"x3"x1/4"</v>
          </cell>
          <cell r="D554" t="str">
            <v>Und</v>
          </cell>
          <cell r="E554">
            <v>0</v>
          </cell>
        </row>
        <row r="555">
          <cell r="C555" t="str">
            <v>Cruceta metalica galv 3mx2 1/2"x2 1/2"x3/16"</v>
          </cell>
          <cell r="D555" t="str">
            <v>Und</v>
          </cell>
          <cell r="E555">
            <v>0</v>
          </cell>
        </row>
        <row r="556">
          <cell r="C556" t="str">
            <v>Cruceta metalica galv 3mx3"x3"x1/4"</v>
          </cell>
          <cell r="D556" t="str">
            <v>Und</v>
          </cell>
          <cell r="E556">
            <v>0</v>
          </cell>
        </row>
        <row r="557">
          <cell r="C557" t="str">
            <v>Cruceta metalica galv 4mx2 1/2"x2 1/2"x3/16"</v>
          </cell>
          <cell r="D557" t="str">
            <v>Und</v>
          </cell>
          <cell r="E557">
            <v>0</v>
          </cell>
        </row>
        <row r="558">
          <cell r="C558" t="str">
            <v>Cruceta metalica galv 4mx3"x3"x1/4"</v>
          </cell>
          <cell r="D558" t="str">
            <v>Und</v>
          </cell>
          <cell r="E558">
            <v>0</v>
          </cell>
        </row>
        <row r="559">
          <cell r="C559" t="str">
            <v>Curva EMT de 1 1/2"</v>
          </cell>
          <cell r="D559" t="str">
            <v>Und</v>
          </cell>
          <cell r="E559">
            <v>0</v>
          </cell>
        </row>
        <row r="560">
          <cell r="C560" t="str">
            <v>Curva EMT de 1 1/4"</v>
          </cell>
          <cell r="D560" t="str">
            <v>Und</v>
          </cell>
          <cell r="E560">
            <v>0</v>
          </cell>
        </row>
        <row r="561">
          <cell r="C561" t="str">
            <v>Curva EMT de 1"</v>
          </cell>
          <cell r="D561" t="str">
            <v>Und</v>
          </cell>
          <cell r="E561">
            <v>3843</v>
          </cell>
        </row>
        <row r="562">
          <cell r="C562" t="str">
            <v>Curva EMT de 1/2"</v>
          </cell>
          <cell r="D562" t="str">
            <v>Und</v>
          </cell>
          <cell r="E562">
            <v>0</v>
          </cell>
        </row>
        <row r="563">
          <cell r="C563" t="str">
            <v>Curva EMT de 2 1/2"</v>
          </cell>
          <cell r="D563" t="str">
            <v>Und</v>
          </cell>
          <cell r="E563">
            <v>0</v>
          </cell>
        </row>
        <row r="564">
          <cell r="C564" t="str">
            <v>Curva EMT de 2"</v>
          </cell>
          <cell r="D564" t="str">
            <v>Und</v>
          </cell>
          <cell r="E564">
            <v>0</v>
          </cell>
        </row>
        <row r="565">
          <cell r="C565" t="str">
            <v>Curva EMT de 3"</v>
          </cell>
          <cell r="D565" t="str">
            <v>Und</v>
          </cell>
          <cell r="E565">
            <v>0</v>
          </cell>
        </row>
        <row r="566">
          <cell r="C566" t="str">
            <v>Curva EMT de 3/4"</v>
          </cell>
          <cell r="D566" t="str">
            <v>Und</v>
          </cell>
          <cell r="E566">
            <v>0</v>
          </cell>
        </row>
        <row r="567">
          <cell r="C567" t="str">
            <v>Curva EMT de 4"</v>
          </cell>
          <cell r="D567" t="str">
            <v>Und</v>
          </cell>
          <cell r="E567">
            <v>0</v>
          </cell>
        </row>
        <row r="568">
          <cell r="C568" t="str">
            <v>Curva IMC de 1 1/2"</v>
          </cell>
          <cell r="D568" t="str">
            <v>Und</v>
          </cell>
          <cell r="E568">
            <v>11000</v>
          </cell>
        </row>
        <row r="569">
          <cell r="C569" t="str">
            <v>Curva IMC de 1 1/4"</v>
          </cell>
          <cell r="D569" t="str">
            <v>Und</v>
          </cell>
          <cell r="E569">
            <v>0</v>
          </cell>
        </row>
        <row r="570">
          <cell r="C570" t="str">
            <v>Curva IMC de 1"</v>
          </cell>
          <cell r="D570" t="str">
            <v>Und</v>
          </cell>
          <cell r="E570">
            <v>5450</v>
          </cell>
        </row>
        <row r="571">
          <cell r="C571" t="str">
            <v>Curva IMC de 1/2"</v>
          </cell>
          <cell r="D571" t="str">
            <v>Und</v>
          </cell>
          <cell r="E571">
            <v>0</v>
          </cell>
        </row>
        <row r="572">
          <cell r="C572" t="str">
            <v>Curva IMC de 2 1/2"</v>
          </cell>
          <cell r="D572" t="str">
            <v>Und</v>
          </cell>
          <cell r="E572">
            <v>0</v>
          </cell>
        </row>
        <row r="573">
          <cell r="C573" t="str">
            <v>Curva IMC de 2"</v>
          </cell>
          <cell r="D573" t="str">
            <v>Und</v>
          </cell>
          <cell r="E573">
            <v>0</v>
          </cell>
        </row>
        <row r="574">
          <cell r="C574" t="str">
            <v>Curva IMC de 3"</v>
          </cell>
          <cell r="D574" t="str">
            <v>Und</v>
          </cell>
          <cell r="E574">
            <v>77650</v>
          </cell>
        </row>
        <row r="575">
          <cell r="C575" t="str">
            <v>Curva IMC de 3/4"</v>
          </cell>
          <cell r="D575" t="str">
            <v>Und</v>
          </cell>
          <cell r="E575">
            <v>0</v>
          </cell>
        </row>
        <row r="576">
          <cell r="C576" t="str">
            <v>Curva IMC de 4"</v>
          </cell>
          <cell r="D576" t="str">
            <v>Und</v>
          </cell>
          <cell r="E576">
            <v>113800</v>
          </cell>
        </row>
        <row r="577">
          <cell r="C577" t="str">
            <v>Curva PVC de 1 1/2"</v>
          </cell>
          <cell r="D577" t="str">
            <v>Und</v>
          </cell>
          <cell r="E577">
            <v>4333</v>
          </cell>
        </row>
        <row r="578">
          <cell r="C578" t="str">
            <v>Curva PVC de 1 1/4"</v>
          </cell>
          <cell r="D578" t="str">
            <v>Und</v>
          </cell>
          <cell r="E578">
            <v>3373</v>
          </cell>
        </row>
        <row r="579">
          <cell r="C579" t="str">
            <v>Curva PVC de 1"</v>
          </cell>
          <cell r="D579" t="str">
            <v>Und</v>
          </cell>
          <cell r="E579">
            <v>1915</v>
          </cell>
        </row>
        <row r="580">
          <cell r="C580" t="str">
            <v>Curva PVC de 1/2"</v>
          </cell>
          <cell r="D580" t="str">
            <v>Und</v>
          </cell>
          <cell r="E580">
            <v>559</v>
          </cell>
        </row>
        <row r="581">
          <cell r="C581" t="str">
            <v>Curva PVC de 2 1/2"</v>
          </cell>
          <cell r="D581" t="str">
            <v>Und</v>
          </cell>
          <cell r="E581">
            <v>0</v>
          </cell>
        </row>
        <row r="582">
          <cell r="C582" t="str">
            <v>Curva PVC de 2"</v>
          </cell>
          <cell r="D582" t="str">
            <v>Und</v>
          </cell>
          <cell r="E582">
            <v>9021</v>
          </cell>
        </row>
        <row r="583">
          <cell r="C583" t="str">
            <v>Curva PVC de 3"</v>
          </cell>
          <cell r="D583" t="str">
            <v>Und</v>
          </cell>
          <cell r="E583">
            <v>0</v>
          </cell>
        </row>
        <row r="584">
          <cell r="C584" t="str">
            <v>Curva PVC de 3/4"</v>
          </cell>
          <cell r="D584" t="str">
            <v>Und</v>
          </cell>
          <cell r="E584">
            <v>893</v>
          </cell>
        </row>
        <row r="585">
          <cell r="C585" t="str">
            <v>Curva PVC de 4"</v>
          </cell>
          <cell r="D585" t="str">
            <v>Und</v>
          </cell>
          <cell r="E585">
            <v>0</v>
          </cell>
        </row>
        <row r="586">
          <cell r="C586" t="str">
            <v>Desperdicio de Material</v>
          </cell>
          <cell r="D586" t="str">
            <v>%mat</v>
          </cell>
          <cell r="E586">
            <v>35000</v>
          </cell>
        </row>
        <row r="587">
          <cell r="C587" t="str">
            <v>Diagonal recta metalica 110cmx3/16"</v>
          </cell>
          <cell r="D587" t="str">
            <v>Und</v>
          </cell>
          <cell r="E587">
            <v>24643</v>
          </cell>
        </row>
        <row r="588">
          <cell r="C588" t="str">
            <v>Diagonal recta metalica 68cmx3/16"</v>
          </cell>
          <cell r="D588" t="str">
            <v>Und</v>
          </cell>
          <cell r="E588">
            <v>14859</v>
          </cell>
        </row>
        <row r="589">
          <cell r="C589" t="str">
            <v>DPS polimerico 12kV 10kA con herraje</v>
          </cell>
          <cell r="D589" t="str">
            <v>Und</v>
          </cell>
          <cell r="E589">
            <v>93960</v>
          </cell>
        </row>
        <row r="590">
          <cell r="C590" t="str">
            <v>Esparrago galv roscado de 5/8"x10"</v>
          </cell>
          <cell r="D590" t="str">
            <v>Und</v>
          </cell>
          <cell r="E590">
            <v>3800</v>
          </cell>
        </row>
        <row r="591">
          <cell r="C591" t="str">
            <v>Esparrago galv roscado de 5/8"x12"</v>
          </cell>
          <cell r="D591" t="str">
            <v>Und</v>
          </cell>
          <cell r="E591">
            <v>3800</v>
          </cell>
        </row>
        <row r="592">
          <cell r="C592" t="str">
            <v>Espigo para extremo de poste 13.2kV</v>
          </cell>
          <cell r="D592" t="str">
            <v>Und</v>
          </cell>
          <cell r="E592">
            <v>8900</v>
          </cell>
        </row>
        <row r="593">
          <cell r="C593" t="str">
            <v>Estuco plastico x 5 Gal</v>
          </cell>
          <cell r="D593" t="str">
            <v>Und</v>
          </cell>
          <cell r="E593">
            <v>60000</v>
          </cell>
        </row>
        <row r="594">
          <cell r="C594" t="str">
            <v>Face plate doble</v>
          </cell>
          <cell r="D594" t="str">
            <v>Und</v>
          </cell>
          <cell r="E594">
            <v>5914</v>
          </cell>
        </row>
        <row r="595">
          <cell r="C595" t="str">
            <v>Factura de Electrohuila por concepto de demanda no asistida</v>
          </cell>
          <cell r="D595" t="str">
            <v>Und</v>
          </cell>
          <cell r="E595">
            <v>900000</v>
          </cell>
        </row>
        <row r="596">
          <cell r="C596" t="str">
            <v>Factura de Electrohuila por concepto de revision de diseños</v>
          </cell>
          <cell r="D596" t="str">
            <v>Und</v>
          </cell>
          <cell r="E596">
            <v>140000</v>
          </cell>
        </row>
        <row r="597">
          <cell r="C597" t="str">
            <v>Factura de Electrohuila por concepto de revision y conexión de obra</v>
          </cell>
          <cell r="D597" t="str">
            <v>Hr</v>
          </cell>
          <cell r="E597">
            <v>146000</v>
          </cell>
        </row>
        <row r="598">
          <cell r="C598" t="str">
            <v>Fotocelda electronica 120/277V</v>
          </cell>
          <cell r="D598" t="str">
            <v>Und</v>
          </cell>
          <cell r="E598">
            <v>14000</v>
          </cell>
        </row>
        <row r="599">
          <cell r="C599" t="str">
            <v>Funda termoencogible para barra de 1"</v>
          </cell>
          <cell r="D599" t="str">
            <v>Ml</v>
          </cell>
          <cell r="E599">
            <v>0</v>
          </cell>
        </row>
        <row r="600">
          <cell r="C600" t="str">
            <v>Funda termoencogible para barra de 3/4"</v>
          </cell>
          <cell r="D600" t="str">
            <v>Ml</v>
          </cell>
          <cell r="E600">
            <v>0</v>
          </cell>
        </row>
        <row r="601">
          <cell r="C601" t="str">
            <v>Fusible hilo tipo h 15 kV 1 amp</v>
          </cell>
          <cell r="D601" t="str">
            <v>Und</v>
          </cell>
          <cell r="E601">
            <v>5300</v>
          </cell>
        </row>
        <row r="602">
          <cell r="C602" t="str">
            <v>Fusible hilo tipo h 15 kV 10 amp</v>
          </cell>
          <cell r="D602" t="str">
            <v>Und</v>
          </cell>
          <cell r="E602">
            <v>5300</v>
          </cell>
        </row>
        <row r="603">
          <cell r="C603" t="str">
            <v>Fusible hilo tipo h 15 kV 15 amp</v>
          </cell>
          <cell r="D603" t="str">
            <v>Und</v>
          </cell>
          <cell r="E603">
            <v>5300</v>
          </cell>
        </row>
        <row r="604">
          <cell r="C604" t="str">
            <v>Fusible hilo tipo h 15 kV 2 amp</v>
          </cell>
          <cell r="D604" t="str">
            <v>Und</v>
          </cell>
          <cell r="E604">
            <v>5300</v>
          </cell>
        </row>
        <row r="605">
          <cell r="C605" t="str">
            <v>Fusible hilo tipo h 15 kV 3 amp</v>
          </cell>
          <cell r="D605" t="str">
            <v>Und</v>
          </cell>
          <cell r="E605">
            <v>5300</v>
          </cell>
        </row>
        <row r="606">
          <cell r="C606" t="str">
            <v>Fusible hilo tipo h 15 kV 4 amp</v>
          </cell>
          <cell r="D606" t="str">
            <v>Und</v>
          </cell>
          <cell r="E606">
            <v>5300</v>
          </cell>
        </row>
        <row r="607">
          <cell r="C607" t="str">
            <v>Fusible hilo tipo h 15 kV 5 amp</v>
          </cell>
          <cell r="D607" t="str">
            <v>Und</v>
          </cell>
          <cell r="E607">
            <v>5300</v>
          </cell>
        </row>
        <row r="608">
          <cell r="C608" t="str">
            <v>Fusible hilo tipo h 15 kV 7 amp</v>
          </cell>
          <cell r="D608" t="str">
            <v>Und</v>
          </cell>
          <cell r="E608">
            <v>5300</v>
          </cell>
        </row>
        <row r="609">
          <cell r="C609" t="str">
            <v>Grapa acerada de suspension para cable de guarda</v>
          </cell>
          <cell r="D609" t="str">
            <v>Und</v>
          </cell>
          <cell r="E609">
            <v>0</v>
          </cell>
        </row>
        <row r="610">
          <cell r="C610" t="str">
            <v>Grapa Al de ret tipo pistola para ACSR 6 - 2/0</v>
          </cell>
          <cell r="D610" t="str">
            <v>Und</v>
          </cell>
          <cell r="E610">
            <v>18562</v>
          </cell>
        </row>
        <row r="611">
          <cell r="C611" t="str">
            <v>Grapa Al de retencion tipo pistola para ACSR 4/0 - 266</v>
          </cell>
          <cell r="D611" t="str">
            <v>Und</v>
          </cell>
          <cell r="E611">
            <v>0</v>
          </cell>
        </row>
        <row r="612">
          <cell r="C612" t="str">
            <v>Grapa Al de retencion tipo recta para ACSR 6 - 2/0</v>
          </cell>
          <cell r="D612" t="str">
            <v>Und</v>
          </cell>
          <cell r="E612">
            <v>0</v>
          </cell>
        </row>
        <row r="613">
          <cell r="C613" t="str">
            <v>Grapa Al de suspension para ACSR 2/0 - 300</v>
          </cell>
          <cell r="D613" t="str">
            <v>Und</v>
          </cell>
          <cell r="E613">
            <v>0</v>
          </cell>
        </row>
        <row r="614">
          <cell r="C614" t="str">
            <v>Grapa de retencion para red trenzada</v>
          </cell>
          <cell r="D614" t="str">
            <v>Und</v>
          </cell>
          <cell r="E614">
            <v>16450</v>
          </cell>
        </row>
        <row r="615">
          <cell r="C615" t="str">
            <v>Grapa de suspension para red trenzada</v>
          </cell>
          <cell r="D615" t="str">
            <v>Und</v>
          </cell>
          <cell r="E615">
            <v>6043</v>
          </cell>
        </row>
        <row r="616">
          <cell r="C616" t="str">
            <v>Grapa metalica 1 1/2"</v>
          </cell>
          <cell r="D616" t="str">
            <v>Und</v>
          </cell>
          <cell r="E616">
            <v>0</v>
          </cell>
        </row>
        <row r="617">
          <cell r="C617" t="str">
            <v>Grapa metalica 1 1/4"</v>
          </cell>
          <cell r="D617" t="str">
            <v>Und</v>
          </cell>
          <cell r="E617">
            <v>0</v>
          </cell>
        </row>
        <row r="618">
          <cell r="C618" t="str">
            <v>Grapa metalica 1"</v>
          </cell>
          <cell r="D618" t="str">
            <v>Und</v>
          </cell>
          <cell r="E618">
            <v>0</v>
          </cell>
        </row>
        <row r="619">
          <cell r="C619" t="str">
            <v>Grapa metalica de 1/2"</v>
          </cell>
          <cell r="D619" t="str">
            <v>Und</v>
          </cell>
          <cell r="E619">
            <v>0</v>
          </cell>
        </row>
        <row r="620">
          <cell r="C620" t="str">
            <v>Grapa metalica de 3/4"</v>
          </cell>
          <cell r="D620" t="str">
            <v>Und</v>
          </cell>
          <cell r="E620">
            <v>0</v>
          </cell>
        </row>
        <row r="621">
          <cell r="C621" t="str">
            <v>Grapa para acometida cable concentrico par 14</v>
          </cell>
          <cell r="D621" t="str">
            <v>Und</v>
          </cell>
          <cell r="E621">
            <v>4700</v>
          </cell>
        </row>
        <row r="622">
          <cell r="C622" t="str">
            <v>Grapa prensora de 1 1/2"x1/4"x6" tres pernos</v>
          </cell>
          <cell r="D622" t="str">
            <v>Und</v>
          </cell>
          <cell r="E622">
            <v>6250</v>
          </cell>
        </row>
        <row r="623">
          <cell r="C623" t="str">
            <v>Grapa prensora de 1 1/2"x3/8"x6" tres pernos</v>
          </cell>
          <cell r="D623" t="str">
            <v>Und</v>
          </cell>
          <cell r="E623">
            <v>7750</v>
          </cell>
        </row>
        <row r="624">
          <cell r="C624" t="str">
            <v>Guardacabo galv de 3/8"</v>
          </cell>
          <cell r="D624" t="str">
            <v>Und</v>
          </cell>
          <cell r="E624">
            <v>680</v>
          </cell>
        </row>
        <row r="625">
          <cell r="C625" t="str">
            <v>Hebilla de acero inox para cinta Band-It 1/2"</v>
          </cell>
          <cell r="D625" t="str">
            <v>Und</v>
          </cell>
          <cell r="E625">
            <v>471</v>
          </cell>
        </row>
        <row r="626">
          <cell r="C626" t="str">
            <v>Hebilla de acero inox para cinta Band-It 3/4"</v>
          </cell>
          <cell r="D626" t="str">
            <v>Und</v>
          </cell>
          <cell r="E626">
            <v>596</v>
          </cell>
        </row>
        <row r="627">
          <cell r="C627" t="str">
            <v>Hebilla de acero inox para cinta Band-It 5/8"</v>
          </cell>
          <cell r="D627" t="str">
            <v>Und</v>
          </cell>
          <cell r="E627">
            <v>504</v>
          </cell>
        </row>
        <row r="628">
          <cell r="C628" t="str">
            <v>Impresión de plano</v>
          </cell>
          <cell r="D628" t="str">
            <v>Und</v>
          </cell>
          <cell r="E628">
            <v>9800</v>
          </cell>
        </row>
        <row r="629">
          <cell r="C629" t="str">
            <v>Interruptor conmutable doble de 3 vias</v>
          </cell>
          <cell r="D629" t="str">
            <v>Und</v>
          </cell>
          <cell r="E629">
            <v>11369</v>
          </cell>
        </row>
        <row r="630">
          <cell r="C630" t="str">
            <v>Interruptor conmutable doble de 4 vias</v>
          </cell>
          <cell r="D630" t="str">
            <v>Und</v>
          </cell>
          <cell r="E630">
            <v>0</v>
          </cell>
        </row>
        <row r="631">
          <cell r="C631" t="str">
            <v>Interruptor conmutable sencillo de 3 vias</v>
          </cell>
          <cell r="D631" t="str">
            <v>Und</v>
          </cell>
          <cell r="E631">
            <v>8688</v>
          </cell>
        </row>
        <row r="632">
          <cell r="C632" t="str">
            <v>Interruptor conmutable sencillo de 4 vias</v>
          </cell>
          <cell r="D632" t="str">
            <v>Und</v>
          </cell>
          <cell r="E632">
            <v>17748</v>
          </cell>
        </row>
        <row r="633">
          <cell r="C633" t="str">
            <v>Interruptor conmutable triple de 3 vias</v>
          </cell>
          <cell r="D633" t="str">
            <v>Und</v>
          </cell>
          <cell r="E633">
            <v>15103</v>
          </cell>
        </row>
        <row r="634">
          <cell r="C634" t="str">
            <v>Interruptor de incrustar doble</v>
          </cell>
          <cell r="D634" t="str">
            <v>Und</v>
          </cell>
          <cell r="E634">
            <v>9295</v>
          </cell>
        </row>
        <row r="635">
          <cell r="C635" t="str">
            <v>Interruptor de incrustar sencillo</v>
          </cell>
          <cell r="D635" t="str">
            <v>Und</v>
          </cell>
          <cell r="E635">
            <v>6861</v>
          </cell>
        </row>
        <row r="636">
          <cell r="C636" t="str">
            <v>Interruptor de incrustar triple</v>
          </cell>
          <cell r="D636" t="str">
            <v>Und</v>
          </cell>
          <cell r="E636">
            <v>12525</v>
          </cell>
        </row>
        <row r="637">
          <cell r="C637" t="str">
            <v>Interruptor termomag atornillable de 1x15A</v>
          </cell>
          <cell r="D637" t="str">
            <v>Und</v>
          </cell>
          <cell r="E637">
            <v>0</v>
          </cell>
        </row>
        <row r="638">
          <cell r="C638" t="str">
            <v>Interruptor termomag atornillable de 1x20A</v>
          </cell>
          <cell r="D638" t="str">
            <v>Und</v>
          </cell>
          <cell r="E638">
            <v>22388</v>
          </cell>
        </row>
        <row r="639">
          <cell r="C639" t="str">
            <v>Interruptor termomag atornillable de 2x15A</v>
          </cell>
          <cell r="D639" t="str">
            <v>Und</v>
          </cell>
          <cell r="E639">
            <v>52664</v>
          </cell>
        </row>
        <row r="640">
          <cell r="C640" t="str">
            <v>Interruptor termomag atornillable de 2x20A</v>
          </cell>
          <cell r="D640" t="str">
            <v>Und</v>
          </cell>
          <cell r="E640">
            <v>52664</v>
          </cell>
        </row>
        <row r="641">
          <cell r="C641" t="str">
            <v>Interruptor termomag atornillable de 2x30A</v>
          </cell>
          <cell r="D641" t="str">
            <v>Und</v>
          </cell>
          <cell r="E641">
            <v>0</v>
          </cell>
        </row>
        <row r="642">
          <cell r="C642" t="str">
            <v>Interruptor termomag atornillable de 2x40A</v>
          </cell>
          <cell r="D642" t="str">
            <v>Und</v>
          </cell>
          <cell r="E642">
            <v>66700</v>
          </cell>
        </row>
        <row r="643">
          <cell r="C643" t="str">
            <v>Interruptor termomag atornillable de 2x50A</v>
          </cell>
          <cell r="D643" t="str">
            <v>Und</v>
          </cell>
          <cell r="E643">
            <v>0</v>
          </cell>
        </row>
        <row r="644">
          <cell r="C644" t="str">
            <v>Interruptor termomag atornillable de 2x60A</v>
          </cell>
          <cell r="D644" t="str">
            <v>Und</v>
          </cell>
          <cell r="E644">
            <v>72964</v>
          </cell>
        </row>
        <row r="645">
          <cell r="C645" t="str">
            <v>Interruptor termomag atornillable de 2x70A</v>
          </cell>
          <cell r="D645" t="str">
            <v>Und</v>
          </cell>
          <cell r="E645">
            <v>95555</v>
          </cell>
        </row>
        <row r="646">
          <cell r="C646" t="str">
            <v>Interruptor termomag atornillable de 2x90A</v>
          </cell>
          <cell r="D646" t="str">
            <v>Und</v>
          </cell>
          <cell r="E646">
            <v>95555</v>
          </cell>
        </row>
        <row r="647">
          <cell r="C647" t="str">
            <v>Interruptor termomag atornillable de 3x15A</v>
          </cell>
          <cell r="D647" t="str">
            <v>Und</v>
          </cell>
          <cell r="E647">
            <v>113216</v>
          </cell>
        </row>
        <row r="648">
          <cell r="C648" t="str">
            <v>Interruptor termomag atornillable de 3x20A</v>
          </cell>
          <cell r="D648" t="str">
            <v>Und</v>
          </cell>
          <cell r="E648">
            <v>113216</v>
          </cell>
        </row>
        <row r="649">
          <cell r="C649" t="str">
            <v>Interruptor termomag atornillable de 3x30A</v>
          </cell>
          <cell r="D649" t="str">
            <v>Und</v>
          </cell>
          <cell r="E649">
            <v>113216</v>
          </cell>
        </row>
        <row r="650">
          <cell r="C650" t="str">
            <v>Interruptor termomag atornillable de 3x40A</v>
          </cell>
          <cell r="D650" t="str">
            <v>Und</v>
          </cell>
          <cell r="E650">
            <v>113216</v>
          </cell>
        </row>
        <row r="651">
          <cell r="C651" t="str">
            <v>Interruptor termomag atornillable de 3x50A</v>
          </cell>
          <cell r="D651" t="str">
            <v>Und</v>
          </cell>
          <cell r="E651">
            <v>113216</v>
          </cell>
        </row>
        <row r="652">
          <cell r="C652" t="str">
            <v>Interruptor termomag atornillable de 3x60A</v>
          </cell>
          <cell r="D652" t="str">
            <v>Und</v>
          </cell>
          <cell r="E652">
            <v>113216</v>
          </cell>
        </row>
        <row r="653">
          <cell r="C653" t="str">
            <v>Interruptor termomag atornillable de 3x75A</v>
          </cell>
          <cell r="D653" t="str">
            <v>Und</v>
          </cell>
          <cell r="E653">
            <v>155440</v>
          </cell>
        </row>
        <row r="654">
          <cell r="C654" t="str">
            <v>Interruptor termomag enchufable de 1x15A</v>
          </cell>
          <cell r="D654" t="str">
            <v>Und</v>
          </cell>
          <cell r="E654">
            <v>13308</v>
          </cell>
        </row>
        <row r="655">
          <cell r="C655" t="str">
            <v>Interruptor termomag enchufable de 1x20A</v>
          </cell>
          <cell r="D655" t="str">
            <v>Und</v>
          </cell>
          <cell r="E655">
            <v>13572</v>
          </cell>
        </row>
        <row r="656">
          <cell r="C656" t="str">
            <v>Interruptor termomag enchufable de 2x15A</v>
          </cell>
          <cell r="D656" t="str">
            <v>Und</v>
          </cell>
          <cell r="E656">
            <v>20000</v>
          </cell>
        </row>
        <row r="657">
          <cell r="C657" t="str">
            <v>Interruptor termomag enchufable de 2x20A</v>
          </cell>
          <cell r="D657" t="str">
            <v>Und</v>
          </cell>
          <cell r="E657">
            <v>39728</v>
          </cell>
        </row>
        <row r="658">
          <cell r="C658" t="str">
            <v>Interruptor termomag enchufable de 2x30A</v>
          </cell>
          <cell r="D658" t="str">
            <v>Und</v>
          </cell>
          <cell r="E658">
            <v>39728</v>
          </cell>
        </row>
        <row r="659">
          <cell r="C659" t="str">
            <v>Interruptor termomag enchufable de 2x40A</v>
          </cell>
          <cell r="D659" t="str">
            <v>Und</v>
          </cell>
          <cell r="E659">
            <v>70064</v>
          </cell>
        </row>
        <row r="660">
          <cell r="C660" t="str">
            <v>Interruptor termomag enchufable de 2x50A</v>
          </cell>
          <cell r="D660" t="str">
            <v>Und</v>
          </cell>
          <cell r="E660">
            <v>28867</v>
          </cell>
        </row>
        <row r="661">
          <cell r="C661" t="str">
            <v>Interruptor termomag industrial de 3x100A</v>
          </cell>
          <cell r="D661" t="str">
            <v>Und</v>
          </cell>
          <cell r="E661">
            <v>0</v>
          </cell>
        </row>
        <row r="662">
          <cell r="C662" t="str">
            <v>Interruptor termomag industrial de 3x125A</v>
          </cell>
          <cell r="D662" t="str">
            <v>Und</v>
          </cell>
          <cell r="E662">
            <v>0</v>
          </cell>
        </row>
        <row r="663">
          <cell r="C663" t="str">
            <v>Interruptor termomag industrial de 3x150A</v>
          </cell>
          <cell r="D663" t="str">
            <v>Und</v>
          </cell>
          <cell r="E663">
            <v>559600</v>
          </cell>
        </row>
        <row r="664">
          <cell r="C664" t="str">
            <v>Interruptor termomag industrial de 3x15A</v>
          </cell>
          <cell r="D664" t="str">
            <v>Und</v>
          </cell>
          <cell r="E664">
            <v>0</v>
          </cell>
        </row>
        <row r="665">
          <cell r="C665" t="str">
            <v>Interruptor termomag industrial de 3x175A</v>
          </cell>
          <cell r="D665" t="str">
            <v>Und</v>
          </cell>
          <cell r="E665">
            <v>0</v>
          </cell>
        </row>
        <row r="666">
          <cell r="C666" t="str">
            <v>Interruptor termomag industrial de 3x200A</v>
          </cell>
          <cell r="D666" t="str">
            <v>Und</v>
          </cell>
          <cell r="E666">
            <v>0</v>
          </cell>
        </row>
        <row r="667">
          <cell r="C667" t="str">
            <v>Interruptor termomag industrial de 3x20A</v>
          </cell>
          <cell r="D667" t="str">
            <v>Und</v>
          </cell>
          <cell r="E667">
            <v>0</v>
          </cell>
        </row>
        <row r="668">
          <cell r="C668" t="str">
            <v>Interruptor termomag industrial de 3x225A</v>
          </cell>
          <cell r="D668" t="str">
            <v>Und</v>
          </cell>
          <cell r="E668">
            <v>0</v>
          </cell>
        </row>
        <row r="669">
          <cell r="C669" t="str">
            <v>Interruptor termomag industrial de 3x250A</v>
          </cell>
          <cell r="D669" t="str">
            <v>Und</v>
          </cell>
          <cell r="E669">
            <v>0</v>
          </cell>
        </row>
        <row r="670">
          <cell r="C670" t="str">
            <v>Interruptor termomag industrial de 3x300A</v>
          </cell>
          <cell r="D670" t="str">
            <v>Und</v>
          </cell>
          <cell r="E670">
            <v>0</v>
          </cell>
        </row>
        <row r="671">
          <cell r="C671" t="str">
            <v>Interruptor termomag industrial de 3x30A</v>
          </cell>
          <cell r="D671" t="str">
            <v>Und</v>
          </cell>
          <cell r="E671">
            <v>0</v>
          </cell>
        </row>
        <row r="672">
          <cell r="C672" t="str">
            <v>Interruptor termomag industrial de 3x350A</v>
          </cell>
          <cell r="D672" t="str">
            <v>Und</v>
          </cell>
          <cell r="E672">
            <v>0</v>
          </cell>
        </row>
        <row r="673">
          <cell r="C673" t="str">
            <v>Interruptor termomag industrial de 3x400A</v>
          </cell>
          <cell r="D673" t="str">
            <v>Und</v>
          </cell>
          <cell r="E673">
            <v>0</v>
          </cell>
        </row>
        <row r="674">
          <cell r="C674" t="str">
            <v>Interruptor termomag industrial de 3x40A</v>
          </cell>
          <cell r="D674" t="str">
            <v>Und</v>
          </cell>
          <cell r="E674">
            <v>284200</v>
          </cell>
        </row>
        <row r="675">
          <cell r="C675" t="str">
            <v>Interruptor termomag industrial de 3x50A</v>
          </cell>
          <cell r="D675" t="str">
            <v>Und</v>
          </cell>
          <cell r="E675">
            <v>0</v>
          </cell>
        </row>
        <row r="676">
          <cell r="C676" t="str">
            <v>Interruptor termomag industrial de 3x60A</v>
          </cell>
          <cell r="D676" t="str">
            <v>Und</v>
          </cell>
          <cell r="E676">
            <v>0</v>
          </cell>
        </row>
        <row r="677">
          <cell r="C677" t="str">
            <v>Interruptor termomag industrial de 3x75A</v>
          </cell>
          <cell r="D677" t="str">
            <v>Und</v>
          </cell>
          <cell r="E677">
            <v>0</v>
          </cell>
        </row>
        <row r="678">
          <cell r="C678" t="str">
            <v>Interruptor termomag industrial de 3x80A</v>
          </cell>
          <cell r="D678" t="str">
            <v>Und</v>
          </cell>
          <cell r="E678">
            <v>0</v>
          </cell>
        </row>
        <row r="679">
          <cell r="C679" t="str">
            <v>Interruptor termomag industrial de 3x90A</v>
          </cell>
          <cell r="D679" t="str">
            <v>Und</v>
          </cell>
          <cell r="E679">
            <v>0</v>
          </cell>
        </row>
        <row r="680">
          <cell r="C680" t="str">
            <v>Interruptor termomangetico riel de 1x15A</v>
          </cell>
          <cell r="D680" t="str">
            <v>Und</v>
          </cell>
          <cell r="E680">
            <v>0</v>
          </cell>
        </row>
        <row r="681">
          <cell r="C681" t="str">
            <v>Interruptor termomangetico riel de 1x20A</v>
          </cell>
          <cell r="D681" t="str">
            <v>Und</v>
          </cell>
          <cell r="E681">
            <v>0</v>
          </cell>
        </row>
        <row r="682">
          <cell r="C682" t="str">
            <v>Interruptor termomangetico riel de 2x20A</v>
          </cell>
          <cell r="D682" t="str">
            <v>Und</v>
          </cell>
          <cell r="E682">
            <v>0</v>
          </cell>
        </row>
        <row r="683">
          <cell r="C683" t="str">
            <v>Interruptor termomangetico riel de 2x40A</v>
          </cell>
          <cell r="D683" t="str">
            <v>Und</v>
          </cell>
          <cell r="E683">
            <v>0</v>
          </cell>
        </row>
        <row r="684">
          <cell r="C684" t="str">
            <v>Interruptor termomangetico riel de 2x50A</v>
          </cell>
          <cell r="D684" t="str">
            <v>Und</v>
          </cell>
          <cell r="E684">
            <v>0</v>
          </cell>
        </row>
        <row r="685">
          <cell r="C685" t="str">
            <v>Jack RJ45 CAT 6</v>
          </cell>
          <cell r="D685" t="str">
            <v>Und</v>
          </cell>
          <cell r="E685">
            <v>13000</v>
          </cell>
        </row>
        <row r="686">
          <cell r="C686" t="str">
            <v>Limpiador removedor PVC 1/4 Gal</v>
          </cell>
          <cell r="D686" t="str">
            <v>Und</v>
          </cell>
          <cell r="E686">
            <v>31655</v>
          </cell>
        </row>
        <row r="687">
          <cell r="C687" t="str">
            <v>Luminaria de sodio horizontal 150W 208/220/240V</v>
          </cell>
          <cell r="D687" t="str">
            <v>Und</v>
          </cell>
          <cell r="E687">
            <v>273864</v>
          </cell>
        </row>
        <row r="688">
          <cell r="C688" t="str">
            <v>Luminaria de sodio horizontal 250W 208/220/240V</v>
          </cell>
          <cell r="D688" t="str">
            <v>Und</v>
          </cell>
          <cell r="E688">
            <v>327109</v>
          </cell>
        </row>
        <row r="689">
          <cell r="C689" t="str">
            <v>Luminaria de sodio horizontal 70W 208/220/240V</v>
          </cell>
          <cell r="D689" t="str">
            <v>Und</v>
          </cell>
          <cell r="E689">
            <v>266800</v>
          </cell>
        </row>
        <row r="690">
          <cell r="C690" t="str">
            <v>Luminaria fluorescente de sobreponer 2x32W</v>
          </cell>
          <cell r="D690" t="str">
            <v>Und</v>
          </cell>
          <cell r="E690">
            <v>150000</v>
          </cell>
        </row>
        <row r="691">
          <cell r="C691" t="str">
            <v>Luminaria fluorescente de sobreponer 4x17W</v>
          </cell>
          <cell r="D691" t="str">
            <v>Und</v>
          </cell>
          <cell r="E691">
            <v>130744</v>
          </cell>
        </row>
        <row r="692">
          <cell r="C692" t="str">
            <v>Luminaria horizontal cerrada de sodio de 70 W 220 V, incluye bombillo, fotocelda, reactancia, brazo  de 1.5m x 1 1/2" y collarines</v>
          </cell>
          <cell r="D692" t="str">
            <v>Und</v>
          </cell>
          <cell r="E692">
            <v>350000</v>
          </cell>
        </row>
        <row r="693">
          <cell r="C693" t="str">
            <v>Luminaria ornamental tipo colonial</v>
          </cell>
          <cell r="D693" t="str">
            <v>Und</v>
          </cell>
          <cell r="E693">
            <v>280000</v>
          </cell>
        </row>
        <row r="694">
          <cell r="C694" t="str">
            <v>Luminaria ornamental tipo colonial con brazo horizontal</v>
          </cell>
          <cell r="D694" t="str">
            <v>Und</v>
          </cell>
          <cell r="E694">
            <v>330000</v>
          </cell>
        </row>
        <row r="695">
          <cell r="C695" t="str">
            <v>Luminaria tipo bala de 4" 1xE27 Blanca</v>
          </cell>
          <cell r="D695" t="str">
            <v>Und</v>
          </cell>
          <cell r="E695">
            <v>13920</v>
          </cell>
        </row>
        <row r="696">
          <cell r="C696" t="str">
            <v>Luminaria tipo bala de 8" 2xE27 Blanca</v>
          </cell>
          <cell r="D696" t="str">
            <v>Und</v>
          </cell>
          <cell r="E696">
            <v>0</v>
          </cell>
        </row>
        <row r="697">
          <cell r="C697" t="str">
            <v>Mortero 1:3(produccion)</v>
          </cell>
          <cell r="D697" t="str">
            <v>M3</v>
          </cell>
          <cell r="E697">
            <v>206667</v>
          </cell>
        </row>
        <row r="698">
          <cell r="C698" t="str">
            <v>Papel</v>
          </cell>
          <cell r="D698" t="str">
            <v>Hj</v>
          </cell>
          <cell r="E698">
            <v>150</v>
          </cell>
        </row>
        <row r="699">
          <cell r="C699" t="str">
            <v>Patch cord CAT 6 de 1m</v>
          </cell>
          <cell r="D699" t="str">
            <v>Und</v>
          </cell>
          <cell r="E699">
            <v>19080</v>
          </cell>
        </row>
        <row r="700">
          <cell r="C700" t="str">
            <v>Patch cord CAT 6 de 2m</v>
          </cell>
          <cell r="D700" t="str">
            <v>Und</v>
          </cell>
          <cell r="E700">
            <v>23000</v>
          </cell>
        </row>
        <row r="701">
          <cell r="C701" t="str">
            <v>Patch cord CAT 6 de 3m</v>
          </cell>
          <cell r="D701" t="str">
            <v>Und</v>
          </cell>
          <cell r="E701">
            <v>26880</v>
          </cell>
        </row>
        <row r="702">
          <cell r="C702" t="str">
            <v>Patch panel 24 puertos CAT 6</v>
          </cell>
          <cell r="D702" t="str">
            <v>Und</v>
          </cell>
          <cell r="E702">
            <v>591495</v>
          </cell>
        </row>
        <row r="703">
          <cell r="C703" t="str">
            <v xml:space="preserve">Pegamento para PVC </v>
          </cell>
          <cell r="D703" t="str">
            <v>Und</v>
          </cell>
          <cell r="E703">
            <v>0</v>
          </cell>
        </row>
        <row r="704">
          <cell r="C704" t="str">
            <v>Percha de gancho abierto</v>
          </cell>
          <cell r="D704" t="str">
            <v>Und</v>
          </cell>
          <cell r="E704">
            <v>7935</v>
          </cell>
        </row>
        <row r="705">
          <cell r="C705" t="str">
            <v xml:space="preserve">Percha tipo pesado de 1 puesto </v>
          </cell>
          <cell r="D705" t="str">
            <v>Und</v>
          </cell>
          <cell r="E705">
            <v>6891</v>
          </cell>
        </row>
        <row r="706">
          <cell r="C706" t="str">
            <v>Percha tipo pesado de 2 puestos</v>
          </cell>
          <cell r="D706" t="str">
            <v>Und</v>
          </cell>
          <cell r="E706">
            <v>0</v>
          </cell>
        </row>
        <row r="707">
          <cell r="C707" t="str">
            <v>Percha tipo pesado de 3 puestos</v>
          </cell>
          <cell r="D707" t="str">
            <v>Und</v>
          </cell>
          <cell r="E707">
            <v>19987</v>
          </cell>
        </row>
        <row r="708">
          <cell r="C708" t="str">
            <v>Percha tipo pesado de 5 puestos</v>
          </cell>
          <cell r="D708" t="str">
            <v>Und</v>
          </cell>
          <cell r="E708">
            <v>0</v>
          </cell>
        </row>
        <row r="709">
          <cell r="C709" t="str">
            <v>Perno de carruaje de 5/8"x1 1/2"</v>
          </cell>
          <cell r="D709" t="str">
            <v>Und</v>
          </cell>
          <cell r="E709">
            <v>1538</v>
          </cell>
        </row>
        <row r="710">
          <cell r="C710" t="str">
            <v>Perno de carruaje de 5/8"x1/2"</v>
          </cell>
          <cell r="D710" t="str">
            <v>Und</v>
          </cell>
          <cell r="E710">
            <v>0</v>
          </cell>
        </row>
        <row r="711">
          <cell r="C711" t="str">
            <v>Perno de carruaje de 5/8"x3"</v>
          </cell>
          <cell r="D711" t="str">
            <v>Und</v>
          </cell>
          <cell r="E711">
            <v>0</v>
          </cell>
        </row>
        <row r="712">
          <cell r="C712" t="str">
            <v>Perno de maquina 1/2"x1 1/2"</v>
          </cell>
          <cell r="D712" t="str">
            <v>Und</v>
          </cell>
          <cell r="E712">
            <v>800</v>
          </cell>
        </row>
        <row r="713">
          <cell r="C713" t="str">
            <v>Perno de maquina 1/2"x6"</v>
          </cell>
          <cell r="D713" t="str">
            <v>Und</v>
          </cell>
          <cell r="E713">
            <v>0</v>
          </cell>
        </row>
        <row r="714">
          <cell r="C714" t="str">
            <v>Perno de maquina 5/8"x10"</v>
          </cell>
          <cell r="D714" t="str">
            <v>Und</v>
          </cell>
          <cell r="E714">
            <v>5500</v>
          </cell>
        </row>
        <row r="715">
          <cell r="C715" t="str">
            <v>Perno de maquina 5/8"x12"</v>
          </cell>
          <cell r="D715" t="str">
            <v>Und</v>
          </cell>
          <cell r="E715">
            <v>5500</v>
          </cell>
        </row>
        <row r="716">
          <cell r="C716" t="str">
            <v>Perno de maquina 5/8"x8"</v>
          </cell>
          <cell r="D716" t="str">
            <v>Und</v>
          </cell>
          <cell r="E716">
            <v>2500</v>
          </cell>
        </row>
        <row r="717">
          <cell r="C717" t="str">
            <v>Perno de ojo abierto de 5/8"x10"</v>
          </cell>
          <cell r="D717" t="str">
            <v>Und</v>
          </cell>
          <cell r="E717">
            <v>4300</v>
          </cell>
        </row>
        <row r="718">
          <cell r="C718" t="str">
            <v>Perno de ojo abierto de 5/8"x12"</v>
          </cell>
          <cell r="D718" t="str">
            <v>Und</v>
          </cell>
          <cell r="E718">
            <v>0</v>
          </cell>
        </row>
        <row r="719">
          <cell r="C719" t="str">
            <v>Perno de ojo abierto de 5/8"x8"</v>
          </cell>
          <cell r="D719" t="str">
            <v>Und</v>
          </cell>
          <cell r="E719">
            <v>4000</v>
          </cell>
        </row>
        <row r="720">
          <cell r="C720" t="str">
            <v>Pin para cruceta metalica 13.2kV</v>
          </cell>
          <cell r="D720" t="str">
            <v>Und</v>
          </cell>
          <cell r="E720">
            <v>8451</v>
          </cell>
        </row>
        <row r="721">
          <cell r="C721" t="str">
            <v>Pin para cruceta metalica 34.5kV</v>
          </cell>
          <cell r="D721" t="str">
            <v>Und</v>
          </cell>
          <cell r="E721">
            <v>0</v>
          </cell>
        </row>
        <row r="722">
          <cell r="C722" t="str">
            <v>Placa metalica con codigo EH</v>
          </cell>
          <cell r="D722" t="str">
            <v>Und</v>
          </cell>
          <cell r="E722">
            <v>10000</v>
          </cell>
        </row>
        <row r="723">
          <cell r="C723" t="str">
            <v>Plafon de loza E27</v>
          </cell>
          <cell r="D723" t="str">
            <v>Und</v>
          </cell>
          <cell r="E723">
            <v>2181</v>
          </cell>
        </row>
        <row r="724">
          <cell r="C724" t="str">
            <v>Planta central telef IP PBX de 4 lineas 100 ext</v>
          </cell>
          <cell r="D724" t="str">
            <v>Und</v>
          </cell>
          <cell r="E724">
            <v>1745000</v>
          </cell>
        </row>
        <row r="725">
          <cell r="C725" t="str">
            <v>Planta telefonica de 3 lineas con 8 ext con soporte</v>
          </cell>
          <cell r="D725" t="str">
            <v>Und</v>
          </cell>
          <cell r="E725">
            <v>858000</v>
          </cell>
        </row>
        <row r="726">
          <cell r="C726" t="str">
            <v>Platina de cobre de 1000A</v>
          </cell>
          <cell r="D726" t="str">
            <v>Ml</v>
          </cell>
          <cell r="E726">
            <v>0</v>
          </cell>
        </row>
        <row r="727">
          <cell r="C727" t="str">
            <v>Platina de cobre de 100A</v>
          </cell>
          <cell r="D727" t="str">
            <v>Ml</v>
          </cell>
          <cell r="E727">
            <v>0</v>
          </cell>
        </row>
        <row r="728">
          <cell r="C728" t="str">
            <v>Platina de cobre de 150A</v>
          </cell>
          <cell r="D728" t="str">
            <v>Ml</v>
          </cell>
          <cell r="E728">
            <v>0</v>
          </cell>
        </row>
        <row r="729">
          <cell r="C729" t="str">
            <v>Platina de cobre de 175A</v>
          </cell>
          <cell r="D729" t="str">
            <v>Ml</v>
          </cell>
          <cell r="E729">
            <v>0</v>
          </cell>
        </row>
        <row r="730">
          <cell r="C730" t="str">
            <v>Platina de cobre de 200A</v>
          </cell>
          <cell r="D730" t="str">
            <v>Ml</v>
          </cell>
          <cell r="E730">
            <v>0</v>
          </cell>
        </row>
        <row r="731">
          <cell r="C731" t="str">
            <v>Platina de cobre de 225A</v>
          </cell>
          <cell r="D731" t="str">
            <v>Ml</v>
          </cell>
          <cell r="E731">
            <v>0</v>
          </cell>
        </row>
        <row r="732">
          <cell r="C732" t="str">
            <v>Platina de cobre de 250A</v>
          </cell>
          <cell r="D732" t="str">
            <v>Ml</v>
          </cell>
          <cell r="E732">
            <v>0</v>
          </cell>
        </row>
        <row r="733">
          <cell r="C733" t="str">
            <v>Platina de cobre de 300A</v>
          </cell>
          <cell r="D733" t="str">
            <v>Ml</v>
          </cell>
          <cell r="E733">
            <v>0</v>
          </cell>
        </row>
        <row r="734">
          <cell r="C734" t="str">
            <v>Platina de cobre de 400A</v>
          </cell>
          <cell r="D734" t="str">
            <v>Ml</v>
          </cell>
          <cell r="E734">
            <v>0</v>
          </cell>
        </row>
        <row r="735">
          <cell r="C735" t="str">
            <v>Platina de cobre de 500A</v>
          </cell>
          <cell r="D735" t="str">
            <v>Ml</v>
          </cell>
          <cell r="E735">
            <v>0</v>
          </cell>
        </row>
        <row r="736">
          <cell r="C736" t="str">
            <v>Platina de cobre de 600A</v>
          </cell>
          <cell r="D736" t="str">
            <v>Ml</v>
          </cell>
          <cell r="E736">
            <v>0</v>
          </cell>
        </row>
        <row r="737">
          <cell r="C737" t="str">
            <v>Platina de cobre de 700A</v>
          </cell>
          <cell r="D737" t="str">
            <v>Ml</v>
          </cell>
          <cell r="E737">
            <v>0</v>
          </cell>
        </row>
        <row r="738">
          <cell r="C738" t="str">
            <v>Platina de cobre de 800A</v>
          </cell>
          <cell r="D738" t="str">
            <v>Ml</v>
          </cell>
          <cell r="E738">
            <v>0</v>
          </cell>
        </row>
        <row r="739">
          <cell r="C739" t="str">
            <v>Platina de cobre de 80A</v>
          </cell>
          <cell r="D739" t="str">
            <v>Ml</v>
          </cell>
          <cell r="E739">
            <v>0</v>
          </cell>
        </row>
        <row r="740">
          <cell r="C740" t="str">
            <v>Platina de cobre de 900A</v>
          </cell>
          <cell r="D740" t="str">
            <v>Ml</v>
          </cell>
          <cell r="E740">
            <v>0</v>
          </cell>
        </row>
        <row r="741">
          <cell r="C741" t="str">
            <v>Platina de hierro de 2 1/2"x3/16"x6m</v>
          </cell>
          <cell r="D741" t="str">
            <v>Und</v>
          </cell>
          <cell r="E741">
            <v>0</v>
          </cell>
        </row>
        <row r="742">
          <cell r="C742" t="str">
            <v>Poste de concreto reforzado de 10m 1050kgf</v>
          </cell>
          <cell r="D742" t="str">
            <v>Und</v>
          </cell>
          <cell r="E742">
            <v>702000</v>
          </cell>
        </row>
        <row r="743">
          <cell r="C743" t="str">
            <v>Poste de concreto reforzado de 10m 510kgf</v>
          </cell>
          <cell r="D743" t="str">
            <v>Und</v>
          </cell>
          <cell r="E743">
            <v>528000</v>
          </cell>
        </row>
        <row r="744">
          <cell r="C744" t="str">
            <v>Poste de concreto reforzado de 10m 750kgf</v>
          </cell>
          <cell r="D744" t="str">
            <v>Und</v>
          </cell>
          <cell r="E744">
            <v>562368</v>
          </cell>
        </row>
        <row r="745">
          <cell r="C745" t="str">
            <v>Poste de concreto reforzado de 12m 1050kgf</v>
          </cell>
          <cell r="D745" t="str">
            <v>Und</v>
          </cell>
          <cell r="E745">
            <v>846800</v>
          </cell>
        </row>
        <row r="746">
          <cell r="C746" t="str">
            <v>Poste de concreto reforzado de 12m 1350kgf</v>
          </cell>
          <cell r="D746" t="str">
            <v>Und</v>
          </cell>
          <cell r="E746">
            <v>0</v>
          </cell>
        </row>
        <row r="747">
          <cell r="C747" t="str">
            <v>Poste de concreto reforzado de 12m 510kgf</v>
          </cell>
          <cell r="D747" t="str">
            <v>Und</v>
          </cell>
          <cell r="E747">
            <v>591600</v>
          </cell>
        </row>
        <row r="748">
          <cell r="C748" t="str">
            <v>Poste de concreto reforzado de 12m 750kgf</v>
          </cell>
          <cell r="D748" t="str">
            <v>Und</v>
          </cell>
          <cell r="E748">
            <v>649600</v>
          </cell>
        </row>
        <row r="749">
          <cell r="C749" t="str">
            <v>Poste de concreto reforzado de 14m 1050kgf</v>
          </cell>
          <cell r="D749" t="str">
            <v>Und</v>
          </cell>
          <cell r="E749">
            <v>0</v>
          </cell>
        </row>
        <row r="750">
          <cell r="C750" t="str">
            <v>Poste de concreto reforzado de 8m 1050kgf</v>
          </cell>
          <cell r="D750" t="str">
            <v>Und</v>
          </cell>
          <cell r="E750">
            <v>440800</v>
          </cell>
        </row>
        <row r="751">
          <cell r="C751" t="str">
            <v>Poste de concreto reforzado de 8m 510kgf</v>
          </cell>
          <cell r="D751" t="str">
            <v>Und</v>
          </cell>
          <cell r="E751">
            <v>324800</v>
          </cell>
        </row>
        <row r="752">
          <cell r="C752" t="str">
            <v>Poste de concreto reforzado de 8m 750kgf</v>
          </cell>
          <cell r="D752" t="str">
            <v>Und</v>
          </cell>
          <cell r="E752">
            <v>371200</v>
          </cell>
        </row>
        <row r="753">
          <cell r="C753" t="str">
            <v>Poste de metalico embonado de 10m 1050kgf</v>
          </cell>
          <cell r="D753" t="str">
            <v>Und</v>
          </cell>
          <cell r="E753">
            <v>1492720</v>
          </cell>
        </row>
        <row r="754">
          <cell r="C754" t="str">
            <v>Poste de metalico embonado de 10m 510kgf</v>
          </cell>
          <cell r="D754" t="str">
            <v>Und</v>
          </cell>
          <cell r="E754">
            <v>1292720</v>
          </cell>
        </row>
        <row r="755">
          <cell r="C755" t="str">
            <v>Poste de metalico embonado de 10m 750kgf</v>
          </cell>
          <cell r="D755" t="str">
            <v>Und</v>
          </cell>
          <cell r="E755">
            <v>1342720</v>
          </cell>
        </row>
        <row r="756">
          <cell r="C756" t="str">
            <v>Poste de metalico embonado de 12m 1050kgf</v>
          </cell>
          <cell r="D756" t="str">
            <v>Und</v>
          </cell>
          <cell r="E756">
            <v>1650300</v>
          </cell>
        </row>
        <row r="757">
          <cell r="C757" t="str">
            <v>Poste de metalico embonado de 12m 510kgf</v>
          </cell>
          <cell r="D757" t="str">
            <v>Und</v>
          </cell>
          <cell r="E757">
            <v>1450300</v>
          </cell>
        </row>
        <row r="758">
          <cell r="C758" t="str">
            <v>Poste de metalico embonado de 12m 750kgf</v>
          </cell>
          <cell r="D758" t="str">
            <v>Und</v>
          </cell>
          <cell r="E758">
            <v>1500300</v>
          </cell>
        </row>
        <row r="759">
          <cell r="C759" t="str">
            <v>Poste de metalico embonado de 8m 1050kgf</v>
          </cell>
          <cell r="D759" t="str">
            <v>Und</v>
          </cell>
          <cell r="E759">
            <v>1203000</v>
          </cell>
        </row>
        <row r="760">
          <cell r="C760" t="str">
            <v>Poste de metalico embonado de 8m 510kgf</v>
          </cell>
          <cell r="D760" t="str">
            <v>Und</v>
          </cell>
          <cell r="E760">
            <v>1053000</v>
          </cell>
        </row>
        <row r="761">
          <cell r="C761" t="str">
            <v>Proyector MetalHalide 400W</v>
          </cell>
          <cell r="D761" t="str">
            <v>Und</v>
          </cell>
          <cell r="E761">
            <v>190000</v>
          </cell>
        </row>
        <row r="762">
          <cell r="C762" t="str">
            <v>Rack gabinete de pared de 12 UR</v>
          </cell>
          <cell r="D762" t="str">
            <v>Und</v>
          </cell>
          <cell r="E762">
            <v>300000</v>
          </cell>
        </row>
        <row r="763">
          <cell r="C763" t="str">
            <v>Rack gabinete de piso de 27 UR</v>
          </cell>
          <cell r="D763" t="str">
            <v>Und</v>
          </cell>
          <cell r="E763">
            <v>927800</v>
          </cell>
        </row>
        <row r="764">
          <cell r="C764" t="str">
            <v>Recuperacion de piso</v>
          </cell>
          <cell r="D764" t="str">
            <v>Gl</v>
          </cell>
          <cell r="E764">
            <v>300000</v>
          </cell>
        </row>
        <row r="765">
          <cell r="C765" t="str">
            <v>Señal de riesgo electrico adherente de 15x15cm</v>
          </cell>
          <cell r="D765" t="str">
            <v>Und</v>
          </cell>
          <cell r="E765">
            <v>0</v>
          </cell>
        </row>
        <row r="766">
          <cell r="C766" t="str">
            <v xml:space="preserve">Sistema de ducteria de gas y desague, incluye tuberia de Cu y aislamiento </v>
          </cell>
          <cell r="D766" t="str">
            <v>Gl</v>
          </cell>
          <cell r="E766">
            <v>190000</v>
          </cell>
        </row>
        <row r="767">
          <cell r="C767" t="str">
            <v>Soldadura exotermica CadWeld 115gr</v>
          </cell>
          <cell r="D767" t="str">
            <v>Und</v>
          </cell>
          <cell r="E767">
            <v>17182</v>
          </cell>
        </row>
        <row r="768">
          <cell r="C768" t="str">
            <v>Soldadura exotermica CadWeld 150gr</v>
          </cell>
          <cell r="D768" t="str">
            <v>Und</v>
          </cell>
          <cell r="E768">
            <v>17950</v>
          </cell>
        </row>
        <row r="769">
          <cell r="C769" t="str">
            <v>Soldadura PVC liquida</v>
          </cell>
          <cell r="D769" t="str">
            <v>Gal</v>
          </cell>
          <cell r="E769">
            <v>0</v>
          </cell>
        </row>
        <row r="770">
          <cell r="C770" t="str">
            <v xml:space="preserve">Soporte para acometida domiciliaria </v>
          </cell>
          <cell r="D770" t="str">
            <v>Und</v>
          </cell>
          <cell r="E770">
            <v>3200</v>
          </cell>
        </row>
        <row r="771">
          <cell r="C771" t="str">
            <v>Soporte para aire acondicionado</v>
          </cell>
          <cell r="D771" t="str">
            <v>Gl</v>
          </cell>
          <cell r="E771">
            <v>12000</v>
          </cell>
        </row>
        <row r="772">
          <cell r="C772" t="str">
            <v>Soporte para undad condensadora</v>
          </cell>
          <cell r="D772" t="str">
            <v>Gl</v>
          </cell>
          <cell r="E772">
            <v>32800</v>
          </cell>
        </row>
        <row r="773">
          <cell r="C773" t="str">
            <v>Suplemento metalico para caja 2400</v>
          </cell>
          <cell r="D773" t="str">
            <v>Und</v>
          </cell>
          <cell r="E773">
            <v>0</v>
          </cell>
        </row>
        <row r="774">
          <cell r="C774" t="str">
            <v>Suplemento metalico para caja 5800</v>
          </cell>
          <cell r="D774" t="str">
            <v>Und</v>
          </cell>
          <cell r="E774">
            <v>0</v>
          </cell>
        </row>
        <row r="775">
          <cell r="C775" t="str">
            <v>Suplemento plastico para caja 2400</v>
          </cell>
          <cell r="D775" t="str">
            <v>Und</v>
          </cell>
          <cell r="E775">
            <v>0</v>
          </cell>
        </row>
        <row r="776">
          <cell r="C776" t="str">
            <v>Suplemento plastico para caja 5800</v>
          </cell>
          <cell r="D776" t="str">
            <v>Und</v>
          </cell>
          <cell r="E776">
            <v>0</v>
          </cell>
        </row>
        <row r="777">
          <cell r="C777" t="str">
            <v>Switch de 24 puertos 10/100/1000Mbps</v>
          </cell>
          <cell r="D777" t="str">
            <v>Und</v>
          </cell>
          <cell r="E777">
            <v>833800</v>
          </cell>
        </row>
        <row r="778">
          <cell r="C778" t="str">
            <v>Tab de medida semidirec 4 puertas 1.7x0.7x0.35m cold rolled 16BWG</v>
          </cell>
          <cell r="D778" t="str">
            <v>Und</v>
          </cell>
          <cell r="E778">
            <v>0</v>
          </cell>
        </row>
        <row r="779">
          <cell r="C779" t="str">
            <v>Tablero de 12 circuitos bifasico con puerta</v>
          </cell>
          <cell r="D779" t="str">
            <v>Und</v>
          </cell>
          <cell r="E779">
            <v>0</v>
          </cell>
        </row>
        <row r="780">
          <cell r="C780" t="str">
            <v>Tablero de 12 circuitos bifasico con puerta y esp para totalizador</v>
          </cell>
          <cell r="D780" t="str">
            <v>Und</v>
          </cell>
          <cell r="E780">
            <v>443932</v>
          </cell>
        </row>
        <row r="781">
          <cell r="C781" t="str">
            <v>Tablero de 12 circuitos bifasico sin puerta</v>
          </cell>
          <cell r="D781" t="str">
            <v>Und</v>
          </cell>
          <cell r="E781">
            <v>110200</v>
          </cell>
        </row>
        <row r="782">
          <cell r="C782" t="str">
            <v>Tablero de 12 circuitos trifasico con puerta</v>
          </cell>
          <cell r="D782" t="str">
            <v>Und</v>
          </cell>
          <cell r="E782">
            <v>0</v>
          </cell>
        </row>
        <row r="783">
          <cell r="C783" t="str">
            <v>Tablero de 12 circuitos trifasico con puerta y esp para totalizador</v>
          </cell>
          <cell r="D783" t="str">
            <v>Und</v>
          </cell>
          <cell r="E783">
            <v>426764</v>
          </cell>
        </row>
        <row r="784">
          <cell r="C784" t="str">
            <v>Tablero de 18 circuitos bifasico con puerta</v>
          </cell>
          <cell r="D784" t="str">
            <v>Und</v>
          </cell>
          <cell r="E784">
            <v>0</v>
          </cell>
        </row>
        <row r="785">
          <cell r="C785" t="str">
            <v>Tablero de 18 circuitos trifasico con puerta</v>
          </cell>
          <cell r="D785" t="str">
            <v>Und</v>
          </cell>
          <cell r="E785">
            <v>0</v>
          </cell>
        </row>
        <row r="786">
          <cell r="C786" t="str">
            <v>Tablero de 18 circuitos trifasico con puerta y esp para totalizador</v>
          </cell>
          <cell r="D786" t="str">
            <v>Und</v>
          </cell>
          <cell r="E786">
            <v>551290</v>
          </cell>
        </row>
        <row r="787">
          <cell r="C787" t="str">
            <v>Tablero de 24 circuitos bifasico con puerta</v>
          </cell>
          <cell r="D787" t="str">
            <v>Und</v>
          </cell>
          <cell r="E787">
            <v>0</v>
          </cell>
        </row>
        <row r="788">
          <cell r="C788" t="str">
            <v>Tablero de 24 circuitos trifasico con puerta</v>
          </cell>
          <cell r="D788" t="str">
            <v>Und</v>
          </cell>
          <cell r="E788">
            <v>0</v>
          </cell>
        </row>
        <row r="789">
          <cell r="C789" t="str">
            <v>Tablero de 24 circuitos trifasico con puerta y esp para totalizador</v>
          </cell>
          <cell r="D789" t="str">
            <v>Und</v>
          </cell>
          <cell r="E789">
            <v>588700</v>
          </cell>
        </row>
        <row r="790">
          <cell r="C790" t="str">
            <v>Tablero de 30 circuitos trifasico con puerta</v>
          </cell>
          <cell r="D790" t="str">
            <v>Und</v>
          </cell>
          <cell r="E790">
            <v>486504</v>
          </cell>
        </row>
        <row r="791">
          <cell r="C791" t="str">
            <v>Tablero de 30 circuitos trifasico con puerta y esp para totalizador</v>
          </cell>
          <cell r="D791" t="str">
            <v>Und</v>
          </cell>
          <cell r="E791">
            <v>0</v>
          </cell>
        </row>
        <row r="792">
          <cell r="C792" t="str">
            <v>Tablero de 36 circuitos trifasico con puerta</v>
          </cell>
          <cell r="D792" t="str">
            <v>Und</v>
          </cell>
          <cell r="E792">
            <v>513184</v>
          </cell>
        </row>
        <row r="793">
          <cell r="C793" t="str">
            <v>Tablero de 36 circuitos trifasico con puerta y esp para totalizador</v>
          </cell>
          <cell r="D793" t="str">
            <v>Und</v>
          </cell>
          <cell r="E793">
            <v>730452</v>
          </cell>
        </row>
        <row r="794">
          <cell r="C794" t="str">
            <v>Tablero de 42 circuitos trifasico con puerta</v>
          </cell>
          <cell r="D794" t="str">
            <v>Und</v>
          </cell>
          <cell r="E794">
            <v>0</v>
          </cell>
        </row>
        <row r="795">
          <cell r="C795" t="str">
            <v>Tablero de 42 circuitos trifasico con puerta y esp para totalizador</v>
          </cell>
          <cell r="D795" t="str">
            <v>Und</v>
          </cell>
          <cell r="E795">
            <v>0</v>
          </cell>
        </row>
        <row r="796">
          <cell r="C796" t="str">
            <v>Tablero de 8 circuitos bifasico con puerta</v>
          </cell>
          <cell r="D796" t="str">
            <v>Und</v>
          </cell>
          <cell r="E796">
            <v>0</v>
          </cell>
        </row>
        <row r="797">
          <cell r="C797" t="str">
            <v>Tablero de 8 circuitos bifasico sin puerta</v>
          </cell>
          <cell r="D797" t="str">
            <v>Und</v>
          </cell>
          <cell r="E797">
            <v>94076</v>
          </cell>
        </row>
        <row r="798">
          <cell r="C798" t="str">
            <v>Tablero de distribucion general</v>
          </cell>
          <cell r="D798" t="str">
            <v>Und</v>
          </cell>
          <cell r="E798">
            <v>0</v>
          </cell>
        </row>
        <row r="799">
          <cell r="C799" t="str">
            <v>Tapa metalica para caja 2400</v>
          </cell>
          <cell r="D799" t="str">
            <v>Und</v>
          </cell>
          <cell r="E799">
            <v>0</v>
          </cell>
        </row>
        <row r="800">
          <cell r="C800" t="str">
            <v>Tapa metalica para caja 5800</v>
          </cell>
          <cell r="D800" t="str">
            <v>Und</v>
          </cell>
          <cell r="E800">
            <v>0</v>
          </cell>
        </row>
        <row r="801">
          <cell r="C801" t="str">
            <v>Tapa metalica para caja octogonal</v>
          </cell>
          <cell r="D801" t="str">
            <v>Und</v>
          </cell>
          <cell r="E801">
            <v>0</v>
          </cell>
        </row>
        <row r="802">
          <cell r="C802" t="str">
            <v>Tapa plastica para caja 2400</v>
          </cell>
          <cell r="D802" t="str">
            <v>Und</v>
          </cell>
          <cell r="E802">
            <v>0</v>
          </cell>
        </row>
        <row r="803">
          <cell r="C803" t="str">
            <v>Tapa plastica para caja 5800</v>
          </cell>
          <cell r="D803" t="str">
            <v>Und</v>
          </cell>
          <cell r="E803">
            <v>0</v>
          </cell>
        </row>
        <row r="804">
          <cell r="C804" t="str">
            <v>Tapa plastica para caja octogonal</v>
          </cell>
          <cell r="D804" t="str">
            <v>Und</v>
          </cell>
          <cell r="E804">
            <v>0</v>
          </cell>
        </row>
        <row r="805">
          <cell r="C805" t="str">
            <v>Tapon de inspeccion roscado de 4"</v>
          </cell>
          <cell r="D805" t="str">
            <v>Und</v>
          </cell>
          <cell r="E805">
            <v>4810</v>
          </cell>
        </row>
        <row r="806">
          <cell r="C806" t="str">
            <v>Terminal de ojo estañado No 1/0</v>
          </cell>
          <cell r="D806" t="str">
            <v>Und</v>
          </cell>
          <cell r="E806">
            <v>0</v>
          </cell>
        </row>
        <row r="807">
          <cell r="C807" t="str">
            <v>Terminal de ojo estañado No 1/0 largo</v>
          </cell>
          <cell r="D807" t="str">
            <v>Und</v>
          </cell>
          <cell r="E807">
            <v>0</v>
          </cell>
        </row>
        <row r="808">
          <cell r="C808" t="str">
            <v>Terminal de ojo estañado No 2</v>
          </cell>
          <cell r="D808" t="str">
            <v>Und</v>
          </cell>
          <cell r="E808">
            <v>2436</v>
          </cell>
        </row>
        <row r="809">
          <cell r="C809" t="str">
            <v>Terminal de ojo estañado No 2 largo</v>
          </cell>
          <cell r="D809" t="str">
            <v>Und</v>
          </cell>
          <cell r="E809">
            <v>0</v>
          </cell>
        </row>
        <row r="810">
          <cell r="C810" t="str">
            <v>Terminal de ojo estañado No 2/0</v>
          </cell>
          <cell r="D810" t="str">
            <v>Und</v>
          </cell>
          <cell r="E810">
            <v>3609</v>
          </cell>
        </row>
        <row r="811">
          <cell r="C811" t="str">
            <v>Terminal de ojo estañado No 2/0 largo</v>
          </cell>
          <cell r="D811" t="str">
            <v>Und</v>
          </cell>
          <cell r="E811">
            <v>0</v>
          </cell>
        </row>
        <row r="812">
          <cell r="C812" t="str">
            <v>Terminal de ojo estañado No 4</v>
          </cell>
          <cell r="D812" t="str">
            <v>Und</v>
          </cell>
          <cell r="E812">
            <v>1438</v>
          </cell>
        </row>
        <row r="813">
          <cell r="C813" t="str">
            <v>Terminal de ojo estañado No 4 largo</v>
          </cell>
          <cell r="D813" t="str">
            <v>Und</v>
          </cell>
          <cell r="E813">
            <v>0</v>
          </cell>
        </row>
        <row r="814">
          <cell r="C814" t="str">
            <v>Terminal de ojo estañado No 4/0</v>
          </cell>
          <cell r="D814" t="str">
            <v>Und</v>
          </cell>
          <cell r="E814">
            <v>7482</v>
          </cell>
        </row>
        <row r="815">
          <cell r="C815" t="str">
            <v>Terminal de ojo estañado No 4/0 largo</v>
          </cell>
          <cell r="D815" t="str">
            <v>Und</v>
          </cell>
          <cell r="E815">
            <v>0</v>
          </cell>
        </row>
        <row r="816">
          <cell r="C816" t="str">
            <v>Terminal de ojo estañado No 6</v>
          </cell>
          <cell r="D816" t="str">
            <v>Und</v>
          </cell>
          <cell r="E816">
            <v>0</v>
          </cell>
        </row>
        <row r="817">
          <cell r="C817" t="str">
            <v>Terminal de ojo estañado No 6 largo</v>
          </cell>
          <cell r="D817" t="str">
            <v>Und</v>
          </cell>
          <cell r="E817">
            <v>0</v>
          </cell>
        </row>
        <row r="818">
          <cell r="C818" t="str">
            <v>Terminal de ojo estañado No 8</v>
          </cell>
          <cell r="D818" t="str">
            <v>Und</v>
          </cell>
          <cell r="E818">
            <v>0</v>
          </cell>
        </row>
        <row r="819">
          <cell r="C819" t="str">
            <v>Terminal de ojo estañado No 8 largo</v>
          </cell>
          <cell r="D819" t="str">
            <v>Und</v>
          </cell>
          <cell r="E819">
            <v>0</v>
          </cell>
        </row>
        <row r="820">
          <cell r="C820" t="str">
            <v>Terminal de ojo No 10-12</v>
          </cell>
          <cell r="D820" t="str">
            <v>Und</v>
          </cell>
          <cell r="E820">
            <v>300</v>
          </cell>
        </row>
        <row r="821">
          <cell r="C821" t="str">
            <v>Terminal premoldeado 15kV tipo exterior 2-4/0</v>
          </cell>
          <cell r="D821" t="str">
            <v>Und</v>
          </cell>
          <cell r="E821">
            <v>0</v>
          </cell>
        </row>
        <row r="822">
          <cell r="C822" t="str">
            <v>Terminal premoldeado 15kV tipo exterior 2-4/0 juego x 3</v>
          </cell>
          <cell r="D822" t="str">
            <v>Und</v>
          </cell>
          <cell r="E822">
            <v>0</v>
          </cell>
        </row>
        <row r="823">
          <cell r="C823" t="str">
            <v>Terminal premoldeado 15kV tipo exterior 4/0-500</v>
          </cell>
          <cell r="D823" t="str">
            <v>Und</v>
          </cell>
          <cell r="E823">
            <v>0</v>
          </cell>
        </row>
        <row r="824">
          <cell r="C824" t="str">
            <v>Terminal premoldeado 15kV tipo exterior 4/0-500 juego x 3</v>
          </cell>
          <cell r="D824" t="str">
            <v>Und</v>
          </cell>
          <cell r="E824">
            <v>0</v>
          </cell>
        </row>
        <row r="825">
          <cell r="C825" t="str">
            <v>Terminal premoldeado 15kV tipo interior 2-4/0</v>
          </cell>
          <cell r="D825" t="str">
            <v>Und</v>
          </cell>
          <cell r="E825">
            <v>0</v>
          </cell>
        </row>
        <row r="826">
          <cell r="C826" t="str">
            <v>Terminal premoldeado 15kV tipo interior 2-4/0 juego x 3</v>
          </cell>
          <cell r="D826" t="str">
            <v>Und</v>
          </cell>
          <cell r="E826">
            <v>0</v>
          </cell>
        </row>
        <row r="827">
          <cell r="C827" t="str">
            <v>Terminal premoldeado 15kV tipo interior 4/0-500</v>
          </cell>
          <cell r="D827" t="str">
            <v>Und</v>
          </cell>
          <cell r="E827">
            <v>0</v>
          </cell>
        </row>
        <row r="828">
          <cell r="C828" t="str">
            <v>Terminal premoldeado 15kV tipo interior 4/0-500 juego x 3</v>
          </cell>
          <cell r="D828" t="str">
            <v>Und</v>
          </cell>
          <cell r="E828">
            <v>0</v>
          </cell>
        </row>
        <row r="829">
          <cell r="C829" t="str">
            <v>Terminal premoldeado tipo exterior 15 kV</v>
          </cell>
          <cell r="D829" t="str">
            <v>Und</v>
          </cell>
          <cell r="E829">
            <v>0</v>
          </cell>
        </row>
        <row r="830">
          <cell r="C830" t="str">
            <v>Terminal premoldeado tipo interior 15 kV</v>
          </cell>
          <cell r="D830" t="str">
            <v>Und</v>
          </cell>
          <cell r="E830">
            <v>0</v>
          </cell>
        </row>
        <row r="831">
          <cell r="C831" t="str">
            <v>Tomacorriente doble con P/T 120V</v>
          </cell>
          <cell r="D831" t="str">
            <v>Und</v>
          </cell>
          <cell r="E831">
            <v>9907</v>
          </cell>
        </row>
        <row r="832">
          <cell r="C832" t="str">
            <v>Tomacorriente doble con P/T 120V naranja</v>
          </cell>
          <cell r="D832" t="str">
            <v>Und</v>
          </cell>
          <cell r="E832">
            <v>11360</v>
          </cell>
        </row>
        <row r="833">
          <cell r="C833" t="str">
            <v>Tomacorriente doble con P/T 220V</v>
          </cell>
          <cell r="D833" t="str">
            <v>Und</v>
          </cell>
          <cell r="E833">
            <v>10000</v>
          </cell>
        </row>
        <row r="834">
          <cell r="C834" t="str">
            <v>Tomacorriente doble GFCI 120V</v>
          </cell>
          <cell r="D834" t="str">
            <v>Und</v>
          </cell>
          <cell r="E834">
            <v>40874</v>
          </cell>
        </row>
        <row r="835">
          <cell r="C835" t="str">
            <v>Tomacorriente industrial de seguridad 30A</v>
          </cell>
          <cell r="D835" t="str">
            <v>Und</v>
          </cell>
          <cell r="E835">
            <v>48282</v>
          </cell>
        </row>
        <row r="836">
          <cell r="C836" t="str">
            <v>Tomacorriente pata trabada 220V 20A</v>
          </cell>
          <cell r="D836" t="str">
            <v>Und</v>
          </cell>
          <cell r="E836">
            <v>11750</v>
          </cell>
        </row>
        <row r="837">
          <cell r="C837" t="str">
            <v>Transf de corriente 100/5A 600V 5VA Cl 0.5 tipo barra</v>
          </cell>
          <cell r="D837" t="str">
            <v>Und</v>
          </cell>
          <cell r="E837">
            <v>0</v>
          </cell>
        </row>
        <row r="838">
          <cell r="C838" t="str">
            <v>Transf de corriente 100/5A 600V 5VA Cl 0.5 tipo ventana</v>
          </cell>
          <cell r="D838" t="str">
            <v>Und</v>
          </cell>
          <cell r="E838">
            <v>93496</v>
          </cell>
        </row>
        <row r="839">
          <cell r="C839" t="str">
            <v>Transf de corriente 10-20/5A 17.5kV 5VA Cl 0.5S tipo exterior</v>
          </cell>
          <cell r="D839" t="str">
            <v>Und</v>
          </cell>
          <cell r="E839">
            <v>0</v>
          </cell>
        </row>
        <row r="840">
          <cell r="C840" t="str">
            <v>Transf de corriente 10-20/5A 17.5kV 5VA Cl 0.5S tipo interior</v>
          </cell>
          <cell r="D840" t="str">
            <v>Und</v>
          </cell>
          <cell r="E840">
            <v>0</v>
          </cell>
        </row>
        <row r="841">
          <cell r="C841" t="str">
            <v>Transf de corriente 150/5A 600V 5VA Cl 0.5 tipo barra</v>
          </cell>
          <cell r="D841" t="str">
            <v>Und</v>
          </cell>
          <cell r="E841">
            <v>0</v>
          </cell>
        </row>
        <row r="842">
          <cell r="C842" t="str">
            <v>Transf de corriente 150/5A 600V 5VA Cl 0.5 tipo ventana</v>
          </cell>
          <cell r="D842" t="str">
            <v>Und</v>
          </cell>
          <cell r="E842">
            <v>123424</v>
          </cell>
        </row>
        <row r="843">
          <cell r="C843" t="str">
            <v>Transf de corriente 15-30/5A 17.5kV 5VA Cl 0.5S tipo exterior</v>
          </cell>
          <cell r="D843" t="str">
            <v>Und</v>
          </cell>
          <cell r="E843">
            <v>0</v>
          </cell>
        </row>
        <row r="844">
          <cell r="C844" t="str">
            <v>Transf de corriente 15-30/5A 17.5kV 5VA Cl 0.5S tipo interior</v>
          </cell>
          <cell r="D844" t="str">
            <v>Und</v>
          </cell>
          <cell r="E844">
            <v>0</v>
          </cell>
        </row>
        <row r="845">
          <cell r="C845" t="str">
            <v>Transf de corriente 200/5A 600V 5VA Cl 0.5 tipo barra</v>
          </cell>
          <cell r="D845" t="str">
            <v>Und</v>
          </cell>
          <cell r="E845">
            <v>0</v>
          </cell>
        </row>
        <row r="846">
          <cell r="C846" t="str">
            <v>Transf de corriente 200/5A 600V 5VA Cl 0.5 tipo ventana</v>
          </cell>
          <cell r="D846" t="str">
            <v>Und</v>
          </cell>
          <cell r="E846">
            <v>72610</v>
          </cell>
        </row>
        <row r="847">
          <cell r="C847" t="str">
            <v>Transf de corriente 20-40/5A 17.5kV 5VA Cl 0.5S tipo exterior</v>
          </cell>
          <cell r="D847" t="str">
            <v>Und</v>
          </cell>
          <cell r="E847">
            <v>0</v>
          </cell>
        </row>
        <row r="848">
          <cell r="C848" t="str">
            <v>Transf de corriente 20-40/5A 17.5kV 5VA Cl 0.5S tipo interior</v>
          </cell>
          <cell r="D848" t="str">
            <v>Und</v>
          </cell>
          <cell r="E848">
            <v>0</v>
          </cell>
        </row>
        <row r="849">
          <cell r="C849" t="str">
            <v>Transf de corriente 250/5A 600V 5VA Cl 0.5 tipo barra</v>
          </cell>
          <cell r="D849" t="str">
            <v>Und</v>
          </cell>
          <cell r="E849">
            <v>0</v>
          </cell>
        </row>
        <row r="850">
          <cell r="C850" t="str">
            <v>Transf de corriente 250/5A 600V 5VA Cl 0.5 tipo ventana</v>
          </cell>
          <cell r="D850" t="str">
            <v>Und</v>
          </cell>
          <cell r="E850">
            <v>72610</v>
          </cell>
        </row>
        <row r="851">
          <cell r="C851" t="str">
            <v>Transf de corriente 25-50/5A 17.5kV 5VA Cl 0.5S tipo exterior</v>
          </cell>
          <cell r="D851" t="str">
            <v>Und</v>
          </cell>
          <cell r="E851">
            <v>0</v>
          </cell>
        </row>
        <row r="852">
          <cell r="C852" t="str">
            <v>Transf de corriente 25-50/5A 17.5kV 5VA Cl 0.5S tipo interior</v>
          </cell>
          <cell r="D852" t="str">
            <v>Und</v>
          </cell>
          <cell r="E852">
            <v>0</v>
          </cell>
        </row>
        <row r="853">
          <cell r="C853" t="str">
            <v>Transf de corriente 300/5A 600V 5VA Cl 0.5 tipo barra</v>
          </cell>
          <cell r="D853" t="str">
            <v>Und</v>
          </cell>
          <cell r="E853">
            <v>0</v>
          </cell>
        </row>
        <row r="854">
          <cell r="C854" t="str">
            <v>Transf de corriente 300/5A 600V 5VA Cl 0.5 tipo ventana</v>
          </cell>
          <cell r="D854" t="str">
            <v>Und</v>
          </cell>
          <cell r="E854">
            <v>72610</v>
          </cell>
        </row>
        <row r="855">
          <cell r="C855" t="str">
            <v>Transf de corriente 30-60/5A 17.5kV 5VA Cl 0.5S tipo exterior</v>
          </cell>
          <cell r="D855" t="str">
            <v>Und</v>
          </cell>
          <cell r="E855">
            <v>0</v>
          </cell>
        </row>
        <row r="856">
          <cell r="C856" t="str">
            <v>Transf de corriente 30-60/5A 17.5kV 5VA Cl 0.5S tipo interior</v>
          </cell>
          <cell r="D856" t="str">
            <v>Und</v>
          </cell>
          <cell r="E856">
            <v>0</v>
          </cell>
        </row>
        <row r="857">
          <cell r="C857" t="str">
            <v>Transf de corriente 400/5A 600V 5VA Cl 0.5 tipo barra</v>
          </cell>
          <cell r="D857" t="str">
            <v>Und</v>
          </cell>
          <cell r="E857">
            <v>0</v>
          </cell>
        </row>
        <row r="858">
          <cell r="C858" t="str">
            <v>Transf de corriente 400/5A 600V 5VA Cl 0.5 tipo ventana</v>
          </cell>
          <cell r="D858" t="str">
            <v>Und</v>
          </cell>
          <cell r="E858">
            <v>72610</v>
          </cell>
        </row>
        <row r="859">
          <cell r="C859" t="str">
            <v>Transf de corriente 50/5A 600V 5VA Cl 0.5 tipo barra</v>
          </cell>
          <cell r="D859" t="str">
            <v>Und</v>
          </cell>
          <cell r="E859">
            <v>0</v>
          </cell>
        </row>
        <row r="860">
          <cell r="C860" t="str">
            <v>Transf de corriente 50/5A 600V 5VA Cl 0.5 tipo ventana</v>
          </cell>
          <cell r="D860" t="str">
            <v>Und</v>
          </cell>
          <cell r="E860">
            <v>123000</v>
          </cell>
        </row>
        <row r="861">
          <cell r="C861" t="str">
            <v>Transf de corriente 500/5A 600V 5VA Cl 0.5 tipo barra</v>
          </cell>
          <cell r="D861" t="str">
            <v>Und</v>
          </cell>
          <cell r="E861">
            <v>0</v>
          </cell>
        </row>
        <row r="862">
          <cell r="C862" t="str">
            <v>Transf de corriente 500/5A 600V 5VA Cl 0.5 tipo ventana</v>
          </cell>
          <cell r="D862" t="str">
            <v>Und</v>
          </cell>
          <cell r="E862">
            <v>72610</v>
          </cell>
        </row>
        <row r="863">
          <cell r="C863" t="str">
            <v>Transf de corriente 5-10/5A 17.5kV 5VA Cl 0.5S tipo exterior</v>
          </cell>
          <cell r="D863" t="str">
            <v>Und</v>
          </cell>
          <cell r="E863">
            <v>0</v>
          </cell>
        </row>
        <row r="864">
          <cell r="C864" t="str">
            <v>Transf de corriente 5-10/5A 17.5kV 5VA Cl 0.5S tipo interior</v>
          </cell>
          <cell r="D864" t="str">
            <v>Und</v>
          </cell>
          <cell r="E864">
            <v>0</v>
          </cell>
        </row>
        <row r="865">
          <cell r="C865" t="str">
            <v>Transf de corriente 600/5A 600V 5VA Cl 0.5 tipo barra</v>
          </cell>
          <cell r="D865" t="str">
            <v>Und</v>
          </cell>
          <cell r="E865">
            <v>0</v>
          </cell>
        </row>
        <row r="866">
          <cell r="C866" t="str">
            <v>Transf de corriente 600/5A 600V 5VA Cl 0.5 tipo ventana</v>
          </cell>
          <cell r="D866" t="str">
            <v>Und</v>
          </cell>
          <cell r="E866">
            <v>0</v>
          </cell>
        </row>
        <row r="867">
          <cell r="C867" t="str">
            <v>Transf de potencial 13200/120V 25VA Cl 0.5 tipo exterior</v>
          </cell>
          <cell r="D867" t="str">
            <v>Und</v>
          </cell>
          <cell r="E867">
            <v>0</v>
          </cell>
        </row>
        <row r="868">
          <cell r="C868" t="str">
            <v>Transf de potencial 13200/120V 25VA Cl 0.5 tipo interior</v>
          </cell>
          <cell r="D868" t="str">
            <v>Und</v>
          </cell>
          <cell r="E868">
            <v>0</v>
          </cell>
        </row>
        <row r="869">
          <cell r="C869" t="str">
            <v>Transf monofasico 10kVA 13200/240-120V</v>
          </cell>
          <cell r="D869" t="str">
            <v>Und</v>
          </cell>
          <cell r="E869">
            <v>2273600</v>
          </cell>
        </row>
        <row r="870">
          <cell r="C870" t="str">
            <v>Transf monofasico 15kVA 13200/240-120V</v>
          </cell>
          <cell r="D870" t="str">
            <v>Und</v>
          </cell>
          <cell r="E870">
            <v>2900000</v>
          </cell>
        </row>
        <row r="871">
          <cell r="C871" t="str">
            <v>Transf monofasico 25kVA 13200/240-120V</v>
          </cell>
          <cell r="D871" t="str">
            <v>Und</v>
          </cell>
          <cell r="E871">
            <v>3470488</v>
          </cell>
        </row>
        <row r="872">
          <cell r="C872" t="str">
            <v>Transf monofasico 37.5kVA 13200/240-120V</v>
          </cell>
          <cell r="D872" t="str">
            <v>Und</v>
          </cell>
          <cell r="E872">
            <v>4779200</v>
          </cell>
        </row>
        <row r="873">
          <cell r="C873" t="str">
            <v>Transf monofasico 50kVA 13200/240-120V</v>
          </cell>
          <cell r="D873" t="str">
            <v>Und</v>
          </cell>
          <cell r="E873">
            <v>5800000</v>
          </cell>
        </row>
        <row r="874">
          <cell r="C874" t="str">
            <v>Transf monofasico 5kVA 13200/240-120V</v>
          </cell>
          <cell r="D874" t="str">
            <v>Und</v>
          </cell>
          <cell r="E874">
            <v>1765288</v>
          </cell>
        </row>
        <row r="875">
          <cell r="C875" t="str">
            <v>Transf monofasico 75kVA 13200/240-120V</v>
          </cell>
          <cell r="D875" t="str">
            <v>Und</v>
          </cell>
          <cell r="E875">
            <v>0</v>
          </cell>
        </row>
        <row r="876">
          <cell r="C876" t="str">
            <v>Transf trifasico 112.5kVA 13200/214-123V</v>
          </cell>
          <cell r="D876" t="str">
            <v>Und</v>
          </cell>
          <cell r="E876">
            <v>11020000</v>
          </cell>
        </row>
        <row r="877">
          <cell r="C877" t="str">
            <v>Transf trifasico 150kVA 13200/214-123V</v>
          </cell>
          <cell r="D877" t="str">
            <v>Und</v>
          </cell>
          <cell r="E877">
            <v>13224000</v>
          </cell>
        </row>
        <row r="878">
          <cell r="C878" t="str">
            <v>Transf trifasico 15kVA 13200/214-123V</v>
          </cell>
          <cell r="D878" t="str">
            <v>Und</v>
          </cell>
          <cell r="E878">
            <v>3822562</v>
          </cell>
        </row>
        <row r="879">
          <cell r="C879" t="str">
            <v>Transf trifasico 225kVA 13200/214-123V</v>
          </cell>
          <cell r="D879" t="str">
            <v>Und</v>
          </cell>
          <cell r="E879">
            <v>0</v>
          </cell>
        </row>
        <row r="880">
          <cell r="C880" t="str">
            <v>Transf trifasico 300kVA 13200/214-123V</v>
          </cell>
          <cell r="D880" t="str">
            <v>Und</v>
          </cell>
          <cell r="E880">
            <v>22736000</v>
          </cell>
        </row>
        <row r="881">
          <cell r="C881" t="str">
            <v>Transf trifasico 30kVA 13200/214-123V</v>
          </cell>
          <cell r="D881" t="str">
            <v>Und</v>
          </cell>
          <cell r="E881">
            <v>5162000</v>
          </cell>
        </row>
        <row r="882">
          <cell r="C882" t="str">
            <v>Transf trifasico 400kVA 13200/214-123V</v>
          </cell>
          <cell r="D882" t="str">
            <v>Und</v>
          </cell>
          <cell r="E882">
            <v>0</v>
          </cell>
        </row>
        <row r="883">
          <cell r="C883" t="str">
            <v>Transf trifasico 45kVA 13200/214-123V</v>
          </cell>
          <cell r="D883" t="str">
            <v>Und</v>
          </cell>
          <cell r="E883">
            <v>6150183</v>
          </cell>
        </row>
        <row r="884">
          <cell r="C884" t="str">
            <v>Transf trifasico 500kVA 13200/214-123V</v>
          </cell>
          <cell r="D884" t="str">
            <v>Und</v>
          </cell>
          <cell r="E884">
            <v>27086000</v>
          </cell>
        </row>
        <row r="885">
          <cell r="C885" t="str">
            <v>Transf trifasico 75kVA 13200/214-123V</v>
          </cell>
          <cell r="D885" t="str">
            <v>Und</v>
          </cell>
          <cell r="E885">
            <v>8352000</v>
          </cell>
        </row>
        <row r="886">
          <cell r="C886" t="str">
            <v>Troquel de voz y datos</v>
          </cell>
          <cell r="D886" t="str">
            <v>Und</v>
          </cell>
          <cell r="E886">
            <v>4600</v>
          </cell>
        </row>
        <row r="887">
          <cell r="C887" t="str">
            <v>Troquel multiple piramidal TNRVD</v>
          </cell>
          <cell r="D887" t="str">
            <v>Und</v>
          </cell>
          <cell r="E887">
            <v>17940</v>
          </cell>
        </row>
        <row r="888">
          <cell r="C888" t="str">
            <v>Troquel sencillo para tomacorriente doble</v>
          </cell>
          <cell r="D888" t="str">
            <v>Und</v>
          </cell>
          <cell r="E888">
            <v>4600</v>
          </cell>
        </row>
        <row r="889">
          <cell r="C889" t="str">
            <v>Tubo metalico EMT 1 1/2"x3m</v>
          </cell>
          <cell r="D889" t="str">
            <v>Und</v>
          </cell>
          <cell r="E889">
            <v>0</v>
          </cell>
        </row>
        <row r="890">
          <cell r="C890" t="str">
            <v>Tubo metalico EMT 1 1/4"x3m</v>
          </cell>
          <cell r="D890" t="str">
            <v>Und</v>
          </cell>
          <cell r="E890">
            <v>0</v>
          </cell>
        </row>
        <row r="891">
          <cell r="C891" t="str">
            <v>Tubo metalico EMT 1"x3m</v>
          </cell>
          <cell r="D891" t="str">
            <v>Und</v>
          </cell>
          <cell r="E891">
            <v>0</v>
          </cell>
        </row>
        <row r="892">
          <cell r="C892" t="str">
            <v>Tubo metalico EMT 1/2"x3m</v>
          </cell>
          <cell r="D892" t="str">
            <v>Und</v>
          </cell>
          <cell r="E892">
            <v>0</v>
          </cell>
        </row>
        <row r="893">
          <cell r="C893" t="str">
            <v>Tubo metalico EMT 2"x3m</v>
          </cell>
          <cell r="D893" t="str">
            <v>Und</v>
          </cell>
          <cell r="E893">
            <v>0</v>
          </cell>
        </row>
        <row r="894">
          <cell r="C894" t="str">
            <v>Tubo metalico EMT 3"x3m</v>
          </cell>
          <cell r="D894" t="str">
            <v>Und</v>
          </cell>
          <cell r="E894">
            <v>0</v>
          </cell>
        </row>
        <row r="895">
          <cell r="C895" t="str">
            <v>Tubo metalico EMT 3/4"x3m</v>
          </cell>
          <cell r="D895" t="str">
            <v>Und</v>
          </cell>
          <cell r="E895">
            <v>0</v>
          </cell>
        </row>
        <row r="896">
          <cell r="C896" t="str">
            <v>Tubo metalico EMT 4"x3m</v>
          </cell>
          <cell r="D896" t="str">
            <v>Und</v>
          </cell>
          <cell r="E896">
            <v>0</v>
          </cell>
        </row>
        <row r="897">
          <cell r="C897" t="str">
            <v>Tubo metalico galv IMC 1 1/2"x3m con union</v>
          </cell>
          <cell r="D897" t="str">
            <v>Und</v>
          </cell>
          <cell r="E897">
            <v>61020</v>
          </cell>
        </row>
        <row r="898">
          <cell r="C898" t="str">
            <v>Tubo metalico galv IMC 1 1/4"x3m con union</v>
          </cell>
          <cell r="D898" t="str">
            <v>Und</v>
          </cell>
          <cell r="E898">
            <v>46080</v>
          </cell>
        </row>
        <row r="899">
          <cell r="C899" t="str">
            <v>Tubo metalico galv IMC 1"x3m con union</v>
          </cell>
          <cell r="D899" t="str">
            <v>Und</v>
          </cell>
          <cell r="E899">
            <v>38580</v>
          </cell>
        </row>
        <row r="900">
          <cell r="C900" t="str">
            <v>Tubo metalico galv IMC 1/2"x3m con union</v>
          </cell>
          <cell r="D900" t="str">
            <v>Und</v>
          </cell>
          <cell r="E900">
            <v>19010</v>
          </cell>
        </row>
        <row r="901">
          <cell r="C901" t="str">
            <v>Tubo metalico galv IMC 2"x3m con union</v>
          </cell>
          <cell r="D901" t="str">
            <v>Und</v>
          </cell>
          <cell r="E901">
            <v>74280</v>
          </cell>
        </row>
        <row r="902">
          <cell r="C902" t="str">
            <v>Tubo metalico galv IMC 3"x3m con union</v>
          </cell>
          <cell r="D902" t="str">
            <v>Und</v>
          </cell>
          <cell r="E902">
            <v>213483</v>
          </cell>
        </row>
        <row r="903">
          <cell r="C903" t="str">
            <v>Tubo metalico galv IMC 3/4"x3m con union</v>
          </cell>
          <cell r="D903" t="str">
            <v>Und</v>
          </cell>
          <cell r="E903">
            <v>22560</v>
          </cell>
        </row>
        <row r="904">
          <cell r="C904" t="str">
            <v>Tubo metalico galv IMC 4"x3m con union</v>
          </cell>
          <cell r="D904" t="str">
            <v>Und</v>
          </cell>
          <cell r="E904">
            <v>250770</v>
          </cell>
        </row>
        <row r="905">
          <cell r="C905" t="str">
            <v>Tubo PVC tipo pesado 1 1/2"x3m</v>
          </cell>
          <cell r="D905" t="str">
            <v>Und</v>
          </cell>
          <cell r="E905">
            <v>11969</v>
          </cell>
        </row>
        <row r="906">
          <cell r="C906" t="str">
            <v>Tubo PVC tipo pesado 1 1/4"x3m</v>
          </cell>
          <cell r="D906" t="str">
            <v>Und</v>
          </cell>
          <cell r="E906">
            <v>7960</v>
          </cell>
        </row>
        <row r="907">
          <cell r="C907" t="str">
            <v>Tubo PVC tipo pesado 1"x3m</v>
          </cell>
          <cell r="D907" t="str">
            <v>Und</v>
          </cell>
          <cell r="E907">
            <v>5139</v>
          </cell>
        </row>
        <row r="908">
          <cell r="C908" t="str">
            <v>Tubo PVC tipo pesado 1/2"x3m</v>
          </cell>
          <cell r="D908" t="str">
            <v>Und</v>
          </cell>
          <cell r="E908">
            <v>3372</v>
          </cell>
        </row>
        <row r="909">
          <cell r="C909" t="str">
            <v>Tubo PVC tipo pesado 2"x3m</v>
          </cell>
          <cell r="D909" t="str">
            <v>Und</v>
          </cell>
          <cell r="E909">
            <v>14286</v>
          </cell>
        </row>
        <row r="910">
          <cell r="C910" t="str">
            <v>Tubo PVC tipo pesado 3"x3m</v>
          </cell>
          <cell r="D910" t="str">
            <v>Und</v>
          </cell>
          <cell r="E910">
            <v>0</v>
          </cell>
        </row>
        <row r="911">
          <cell r="C911" t="str">
            <v>Tubo PVC tipo pesado 3/4"x3m</v>
          </cell>
          <cell r="D911" t="str">
            <v>Und</v>
          </cell>
          <cell r="E911">
            <v>4613</v>
          </cell>
        </row>
        <row r="912">
          <cell r="C912" t="str">
            <v>Tubo PVC tipo pesado 4"x3m</v>
          </cell>
          <cell r="D912" t="str">
            <v>Und</v>
          </cell>
          <cell r="E912">
            <v>0</v>
          </cell>
        </row>
        <row r="913">
          <cell r="C913" t="str">
            <v>Tuerca de ojo alargada 5/8"</v>
          </cell>
          <cell r="D913" t="str">
            <v>Und</v>
          </cell>
          <cell r="E913">
            <v>8932</v>
          </cell>
        </row>
        <row r="914">
          <cell r="C914" t="str">
            <v>Union metalica EMT de 1 1/2"</v>
          </cell>
          <cell r="D914" t="str">
            <v>Und</v>
          </cell>
          <cell r="E914">
            <v>0</v>
          </cell>
        </row>
        <row r="915">
          <cell r="C915" t="str">
            <v>Union metalica EMT de 1 1/4"</v>
          </cell>
          <cell r="D915" t="str">
            <v>Und</v>
          </cell>
          <cell r="E915">
            <v>0</v>
          </cell>
        </row>
        <row r="916">
          <cell r="C916" t="str">
            <v>Union metalica EMT de 1"</v>
          </cell>
          <cell r="D916" t="str">
            <v>Und</v>
          </cell>
          <cell r="E916">
            <v>0</v>
          </cell>
        </row>
        <row r="917">
          <cell r="C917" t="str">
            <v>Union metalica EMT de 1/2"</v>
          </cell>
          <cell r="D917" t="str">
            <v>Und</v>
          </cell>
          <cell r="E917">
            <v>0</v>
          </cell>
        </row>
        <row r="918">
          <cell r="C918" t="str">
            <v>Union metalica EMT de 2"</v>
          </cell>
          <cell r="D918" t="str">
            <v>Und</v>
          </cell>
          <cell r="E918">
            <v>0</v>
          </cell>
        </row>
        <row r="919">
          <cell r="C919" t="str">
            <v>Union metalica EMT de 3"</v>
          </cell>
          <cell r="D919" t="str">
            <v>Und</v>
          </cell>
          <cell r="E919">
            <v>0</v>
          </cell>
        </row>
        <row r="920">
          <cell r="C920" t="str">
            <v>Union metalica EMT de 3/4"</v>
          </cell>
          <cell r="D920" t="str">
            <v>Und</v>
          </cell>
          <cell r="E920">
            <v>0</v>
          </cell>
        </row>
        <row r="921">
          <cell r="C921" t="str">
            <v>Union metalica EMT de 4"</v>
          </cell>
          <cell r="D921" t="str">
            <v>Und</v>
          </cell>
          <cell r="E921">
            <v>0</v>
          </cell>
        </row>
        <row r="922">
          <cell r="C922" t="str">
            <v>Union metalica galvanizada IMC de 1 1/2"</v>
          </cell>
          <cell r="D922" t="str">
            <v>Und</v>
          </cell>
          <cell r="E922">
            <v>0</v>
          </cell>
        </row>
        <row r="923">
          <cell r="C923" t="str">
            <v>Union metalica galvanizada IMC de 1 1/4"</v>
          </cell>
          <cell r="D923" t="str">
            <v>Und</v>
          </cell>
          <cell r="E923">
            <v>0</v>
          </cell>
        </row>
        <row r="924">
          <cell r="C924" t="str">
            <v>Union metalica galvanizada IMC de 1"</v>
          </cell>
          <cell r="D924" t="str">
            <v>Und</v>
          </cell>
          <cell r="E924">
            <v>0</v>
          </cell>
        </row>
        <row r="925">
          <cell r="C925" t="str">
            <v>Union metalica galvanizada IMC de 1/2"</v>
          </cell>
          <cell r="D925" t="str">
            <v>Und</v>
          </cell>
          <cell r="E925">
            <v>0</v>
          </cell>
        </row>
        <row r="926">
          <cell r="C926" t="str">
            <v>Union metalica galvanizada IMC de 2"</v>
          </cell>
          <cell r="D926" t="str">
            <v>Und</v>
          </cell>
          <cell r="E926">
            <v>0</v>
          </cell>
        </row>
        <row r="927">
          <cell r="C927" t="str">
            <v>Union metalica galvanizada IMC de 3"</v>
          </cell>
          <cell r="D927" t="str">
            <v>Und</v>
          </cell>
          <cell r="E927">
            <v>0</v>
          </cell>
        </row>
        <row r="928">
          <cell r="C928" t="str">
            <v>Union metalica galvanizada IMC de 3/4"</v>
          </cell>
          <cell r="D928" t="str">
            <v>Und</v>
          </cell>
          <cell r="E928">
            <v>0</v>
          </cell>
        </row>
        <row r="929">
          <cell r="C929" t="str">
            <v>Union metalica galvanizada IMC de 4"</v>
          </cell>
          <cell r="D929" t="str">
            <v>Und</v>
          </cell>
          <cell r="E929">
            <v>0</v>
          </cell>
        </row>
        <row r="930">
          <cell r="C930" t="str">
            <v>UPS Online de 6kVA 208VA con regulador integrado</v>
          </cell>
          <cell r="D930" t="str">
            <v>Und</v>
          </cell>
          <cell r="E930">
            <v>6050000</v>
          </cell>
        </row>
        <row r="931">
          <cell r="C931" t="str">
            <v>Varilla de acero cobrizada de 5/8"x1.8m</v>
          </cell>
          <cell r="D931" t="str">
            <v>Und</v>
          </cell>
          <cell r="E931">
            <v>0</v>
          </cell>
        </row>
        <row r="932">
          <cell r="C932" t="str">
            <v>Varilla de acero cobrizada de 5/8"x2.4m</v>
          </cell>
          <cell r="D932" t="str">
            <v>Und</v>
          </cell>
          <cell r="E932">
            <v>38280</v>
          </cell>
        </row>
        <row r="933">
          <cell r="C933" t="str">
            <v>Varilla de acero galv 70micras 5/8"x2.4</v>
          </cell>
          <cell r="D933" t="str">
            <v>Und</v>
          </cell>
          <cell r="E933">
            <v>34580</v>
          </cell>
        </row>
        <row r="934">
          <cell r="C934" t="str">
            <v>Varilla de anclaje de 5/8"x1.5m</v>
          </cell>
          <cell r="D934" t="str">
            <v>Und</v>
          </cell>
          <cell r="E934">
            <v>0</v>
          </cell>
        </row>
        <row r="935">
          <cell r="C935" t="str">
            <v>Varilla de anclaje de 5/8"x1.8m</v>
          </cell>
          <cell r="D935" t="str">
            <v>Und</v>
          </cell>
          <cell r="E935">
            <v>29220</v>
          </cell>
        </row>
        <row r="936">
          <cell r="C936" t="str">
            <v>Varilla de Cu - Cu de 5/8"x1.8m</v>
          </cell>
          <cell r="D936" t="str">
            <v>Und</v>
          </cell>
          <cell r="E936">
            <v>0</v>
          </cell>
        </row>
        <row r="937">
          <cell r="C937" t="str">
            <v>Varilla de Cu - Cu de 5/8"x2.4m</v>
          </cell>
          <cell r="D937" t="str">
            <v>Und</v>
          </cell>
          <cell r="E937">
            <v>160674</v>
          </cell>
        </row>
        <row r="938">
          <cell r="C938" t="str">
            <v>Varilla de hierro de  3/8"x6m</v>
          </cell>
          <cell r="D938" t="str">
            <v>Und</v>
          </cell>
          <cell r="E938">
            <v>0</v>
          </cell>
        </row>
        <row r="939">
          <cell r="C939" t="str">
            <v>Varilla de hierro de 1/2"x6m</v>
          </cell>
          <cell r="D939" t="str">
            <v>Und</v>
          </cell>
          <cell r="E939">
            <v>0</v>
          </cell>
        </row>
        <row r="940">
          <cell r="C940" t="str">
            <v>Varilla de hierro de 1/4"x6m</v>
          </cell>
          <cell r="D940" t="str">
            <v>Und</v>
          </cell>
          <cell r="E940">
            <v>0</v>
          </cell>
        </row>
        <row r="941">
          <cell r="C941" t="str">
            <v>Vigueta de concr para anclaje 60x15x15cm</v>
          </cell>
          <cell r="D941" t="str">
            <v>Und</v>
          </cell>
          <cell r="E941">
            <v>23780</v>
          </cell>
        </row>
      </sheetData>
      <sheetData sheetId="19">
        <row r="43">
          <cell r="C43" t="str">
            <v>Herramienta menor de cuadrilla</v>
          </cell>
          <cell r="D43" t="str">
            <v>Hr</v>
          </cell>
          <cell r="E43">
            <v>3750</v>
          </cell>
        </row>
        <row r="44">
          <cell r="C44" t="str">
            <v>Herramienta de excavacion</v>
          </cell>
          <cell r="D44" t="str">
            <v>Hr</v>
          </cell>
          <cell r="E44">
            <v>3125</v>
          </cell>
        </row>
        <row r="45">
          <cell r="C45" t="str">
            <v>Computador</v>
          </cell>
          <cell r="D45" t="str">
            <v>Hr</v>
          </cell>
          <cell r="E45">
            <v>5625</v>
          </cell>
        </row>
        <row r="46">
          <cell r="C46" t="str">
            <v>GPS</v>
          </cell>
          <cell r="D46" t="str">
            <v>Hr</v>
          </cell>
          <cell r="E46">
            <v>5625</v>
          </cell>
        </row>
        <row r="47">
          <cell r="C47" t="str">
            <v>Camara fotografica</v>
          </cell>
          <cell r="D47" t="str">
            <v>Hr</v>
          </cell>
          <cell r="E47">
            <v>3125</v>
          </cell>
        </row>
        <row r="48">
          <cell r="C48" t="str">
            <v>Equipo de topografia</v>
          </cell>
          <cell r="D48" t="str">
            <v>Hr</v>
          </cell>
          <cell r="E48">
            <v>8055.125</v>
          </cell>
        </row>
        <row r="49">
          <cell r="C49" t="str">
            <v>Camioneta</v>
          </cell>
          <cell r="D49" t="str">
            <v>Dia</v>
          </cell>
          <cell r="E49">
            <v>107000</v>
          </cell>
        </row>
        <row r="50">
          <cell r="C50" t="str">
            <v>Grua</v>
          </cell>
          <cell r="D50" t="str">
            <v>Dia</v>
          </cell>
          <cell r="E50">
            <v>900000</v>
          </cell>
        </row>
        <row r="51">
          <cell r="C51" t="str">
            <v>Vehiculo 3 Ton</v>
          </cell>
          <cell r="D51" t="str">
            <v>Un</v>
          </cell>
          <cell r="E51">
            <v>300726</v>
          </cell>
        </row>
        <row r="52">
          <cell r="C52" t="str">
            <v>Equipo de tendido y tensionado</v>
          </cell>
          <cell r="D52" t="str">
            <v>Hr</v>
          </cell>
          <cell r="E52">
            <v>18750</v>
          </cell>
        </row>
        <row r="53">
          <cell r="C53" t="str">
            <v>Equipo de prueba salida de datos</v>
          </cell>
          <cell r="D53" t="str">
            <v>Un</v>
          </cell>
          <cell r="E53">
            <v>12000</v>
          </cell>
        </row>
      </sheetData>
      <sheetData sheetId="2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
      <sheetName val="A"/>
      <sheetName val="PD"/>
      <sheetName val="No ALC"/>
      <sheetName val="CTO CLASE F"/>
      <sheetName val="2500psi"/>
      <sheetName val="Mor 1-5"/>
      <sheetName val="Mor 1-4"/>
      <sheetName val="Mor 1-3"/>
      <sheetName val="plc elev"/>
      <sheetName val="fi"/>
      <sheetName val="1,1"/>
      <sheetName val="1,2"/>
      <sheetName val="1,3"/>
      <sheetName val="1,4"/>
      <sheetName val="1,5"/>
    </sheetNames>
    <sheetDataSet>
      <sheetData sheetId="0" refreshError="1">
        <row r="1">
          <cell r="B1" t="str">
            <v>CONTRUCCIÓN ALCANTARILLA DE 36" SOBRE VIA TERCIARIA DE LA VEREDA ALMORZADERO DEL MUNICIPIO DE TERUEL</v>
          </cell>
        </row>
        <row r="3">
          <cell r="B3">
            <v>39396</v>
          </cell>
          <cell r="E3" t="str">
            <v>VEREDA ALMORZADERO</v>
          </cell>
        </row>
        <row r="6">
          <cell r="F6">
            <v>510</v>
          </cell>
        </row>
        <row r="7">
          <cell r="F7">
            <v>180</v>
          </cell>
        </row>
        <row r="15">
          <cell r="B15">
            <v>60000</v>
          </cell>
        </row>
        <row r="16">
          <cell r="B16">
            <v>60000</v>
          </cell>
        </row>
        <row r="36">
          <cell r="A36">
            <v>1</v>
          </cell>
          <cell r="B36" t="str">
            <v>Bulldozer</v>
          </cell>
          <cell r="C36" t="str">
            <v>hr</v>
          </cell>
          <cell r="D36">
            <v>80000</v>
          </cell>
        </row>
        <row r="37">
          <cell r="A37">
            <v>2</v>
          </cell>
          <cell r="B37" t="str">
            <v>Camión</v>
          </cell>
          <cell r="C37" t="str">
            <v>Ton/km</v>
          </cell>
          <cell r="D37">
            <v>180</v>
          </cell>
        </row>
        <row r="38">
          <cell r="A38">
            <v>3</v>
          </cell>
          <cell r="B38" t="str">
            <v>Camioneta</v>
          </cell>
          <cell r="C38" t="str">
            <v>día</v>
          </cell>
          <cell r="D38">
            <v>93000</v>
          </cell>
        </row>
        <row r="39">
          <cell r="A39">
            <v>4</v>
          </cell>
          <cell r="B39" t="str">
            <v>Canguro</v>
          </cell>
          <cell r="C39" t="str">
            <v>día</v>
          </cell>
          <cell r="D39">
            <v>75000</v>
          </cell>
        </row>
        <row r="40">
          <cell r="A40">
            <v>5</v>
          </cell>
          <cell r="B40" t="str">
            <v>Cargador</v>
          </cell>
          <cell r="C40" t="str">
            <v>hr</v>
          </cell>
          <cell r="D40">
            <v>60000</v>
          </cell>
        </row>
        <row r="41">
          <cell r="A41">
            <v>6</v>
          </cell>
          <cell r="B41" t="str">
            <v>Carropluma</v>
          </cell>
          <cell r="C41" t="str">
            <v>día</v>
          </cell>
          <cell r="D41">
            <v>350000</v>
          </cell>
        </row>
        <row r="42">
          <cell r="A42">
            <v>7</v>
          </cell>
          <cell r="B42" t="str">
            <v>Carrotanque</v>
          </cell>
          <cell r="C42" t="str">
            <v>día</v>
          </cell>
          <cell r="D42">
            <v>250000</v>
          </cell>
        </row>
        <row r="43">
          <cell r="A43">
            <v>8</v>
          </cell>
          <cell r="B43" t="str">
            <v>Equipo de Junta</v>
          </cell>
          <cell r="C43" t="str">
            <v>hr</v>
          </cell>
          <cell r="D43">
            <v>60000</v>
          </cell>
        </row>
        <row r="44">
          <cell r="A44">
            <v>9</v>
          </cell>
          <cell r="B44" t="str">
            <v>Excavadora</v>
          </cell>
          <cell r="C44" t="str">
            <v>hr</v>
          </cell>
          <cell r="D44">
            <v>80000</v>
          </cell>
        </row>
        <row r="45">
          <cell r="A45">
            <v>10</v>
          </cell>
          <cell r="B45" t="str">
            <v>Grua</v>
          </cell>
          <cell r="C45" t="str">
            <v>día</v>
          </cell>
          <cell r="D45">
            <v>250000</v>
          </cell>
        </row>
        <row r="46">
          <cell r="A46">
            <v>11</v>
          </cell>
          <cell r="B46" t="str">
            <v>Herramienta Oficiales</v>
          </cell>
          <cell r="C46" t="str">
            <v>día</v>
          </cell>
          <cell r="D46">
            <v>5000</v>
          </cell>
        </row>
        <row r="47">
          <cell r="A47">
            <v>12</v>
          </cell>
          <cell r="B47" t="str">
            <v>Mezcladora</v>
          </cell>
          <cell r="C47" t="str">
            <v>día</v>
          </cell>
          <cell r="D47">
            <v>50000</v>
          </cell>
        </row>
        <row r="48">
          <cell r="A48">
            <v>13</v>
          </cell>
          <cell r="B48" t="str">
            <v>Minicargador</v>
          </cell>
          <cell r="C48" t="str">
            <v>día</v>
          </cell>
          <cell r="D48">
            <v>250000</v>
          </cell>
        </row>
        <row r="49">
          <cell r="A49">
            <v>14</v>
          </cell>
          <cell r="B49" t="str">
            <v>Motoniveladora</v>
          </cell>
          <cell r="C49" t="str">
            <v>hr</v>
          </cell>
          <cell r="D49">
            <v>60000</v>
          </cell>
        </row>
        <row r="50">
          <cell r="A50">
            <v>15</v>
          </cell>
          <cell r="B50" t="str">
            <v>Rana</v>
          </cell>
          <cell r="C50" t="str">
            <v>día</v>
          </cell>
          <cell r="D50">
            <v>35000</v>
          </cell>
        </row>
        <row r="51">
          <cell r="A51">
            <v>16</v>
          </cell>
          <cell r="B51" t="str">
            <v>Retroexcavadora</v>
          </cell>
          <cell r="C51" t="str">
            <v>hr</v>
          </cell>
          <cell r="D51">
            <v>65000</v>
          </cell>
        </row>
        <row r="52">
          <cell r="A52">
            <v>17</v>
          </cell>
          <cell r="B52" t="str">
            <v>Vibrador de concreto</v>
          </cell>
          <cell r="C52" t="str">
            <v>día</v>
          </cell>
          <cell r="D52">
            <v>35000</v>
          </cell>
        </row>
        <row r="53">
          <cell r="A53">
            <v>18</v>
          </cell>
          <cell r="B53" t="str">
            <v>Vibrocompactador</v>
          </cell>
          <cell r="C53" t="str">
            <v>hr</v>
          </cell>
          <cell r="D53">
            <v>60000</v>
          </cell>
        </row>
        <row r="54">
          <cell r="A54">
            <v>19</v>
          </cell>
          <cell r="B54" t="str">
            <v>Volqueta</v>
          </cell>
          <cell r="C54" t="str">
            <v>m³/km</v>
          </cell>
          <cell r="D54">
            <v>510</v>
          </cell>
        </row>
        <row r="55">
          <cell r="A55">
            <v>20</v>
          </cell>
          <cell r="B55" t="str">
            <v>Masa de 14 lib</v>
          </cell>
          <cell r="C55" t="str">
            <v>día</v>
          </cell>
          <cell r="D55">
            <v>1500</v>
          </cell>
        </row>
        <row r="56">
          <cell r="A56">
            <v>21</v>
          </cell>
          <cell r="B56" t="str">
            <v>Andamio sección</v>
          </cell>
          <cell r="C56" t="str">
            <v>día</v>
          </cell>
          <cell r="D56">
            <v>2500</v>
          </cell>
        </row>
        <row r="57">
          <cell r="A57">
            <v>22</v>
          </cell>
          <cell r="B57" t="str">
            <v>Herramienta menor</v>
          </cell>
          <cell r="C57" t="str">
            <v>gbl</v>
          </cell>
          <cell r="D57">
            <v>1000</v>
          </cell>
        </row>
        <row r="58">
          <cell r="A58">
            <v>23</v>
          </cell>
          <cell r="B58" t="str">
            <v>Pulidora mas operario</v>
          </cell>
          <cell r="C58" t="str">
            <v>día</v>
          </cell>
          <cell r="D58">
            <v>60000</v>
          </cell>
        </row>
        <row r="59">
          <cell r="A59">
            <v>24</v>
          </cell>
        </row>
        <row r="60">
          <cell r="A60">
            <v>25</v>
          </cell>
        </row>
        <row r="61">
          <cell r="A61">
            <v>26</v>
          </cell>
        </row>
        <row r="62">
          <cell r="A62">
            <v>27</v>
          </cell>
        </row>
        <row r="63">
          <cell r="A63">
            <v>28</v>
          </cell>
        </row>
        <row r="64">
          <cell r="A64">
            <v>29</v>
          </cell>
        </row>
        <row r="65">
          <cell r="A65">
            <v>30</v>
          </cell>
        </row>
        <row r="66">
          <cell r="A66">
            <v>31</v>
          </cell>
        </row>
        <row r="67">
          <cell r="A67">
            <v>32</v>
          </cell>
        </row>
        <row r="68">
          <cell r="A68">
            <v>33</v>
          </cell>
        </row>
        <row r="69">
          <cell r="A69">
            <v>34</v>
          </cell>
        </row>
        <row r="70">
          <cell r="A70">
            <v>35</v>
          </cell>
        </row>
        <row r="71">
          <cell r="A71">
            <v>36</v>
          </cell>
        </row>
        <row r="72">
          <cell r="A72">
            <v>37</v>
          </cell>
        </row>
        <row r="73">
          <cell r="A73">
            <v>38</v>
          </cell>
        </row>
        <row r="74">
          <cell r="A74">
            <v>39</v>
          </cell>
        </row>
        <row r="75">
          <cell r="A75">
            <v>40</v>
          </cell>
        </row>
        <row r="76">
          <cell r="A76">
            <v>41</v>
          </cell>
        </row>
        <row r="77">
          <cell r="A77">
            <v>42</v>
          </cell>
        </row>
        <row r="78">
          <cell r="A78">
            <v>43</v>
          </cell>
        </row>
        <row r="79">
          <cell r="A79">
            <v>44</v>
          </cell>
        </row>
        <row r="80">
          <cell r="A80">
            <v>45</v>
          </cell>
        </row>
        <row r="81">
          <cell r="A81">
            <v>46</v>
          </cell>
        </row>
        <row r="82">
          <cell r="A82">
            <v>47</v>
          </cell>
        </row>
        <row r="83">
          <cell r="A83">
            <v>48</v>
          </cell>
        </row>
        <row r="84">
          <cell r="A84">
            <v>49</v>
          </cell>
        </row>
        <row r="85">
          <cell r="A85">
            <v>50</v>
          </cell>
        </row>
        <row r="86">
          <cell r="A86">
            <v>51</v>
          </cell>
        </row>
        <row r="87">
          <cell r="A87">
            <v>52</v>
          </cell>
        </row>
        <row r="88">
          <cell r="A88">
            <v>53</v>
          </cell>
        </row>
        <row r="89">
          <cell r="A89">
            <v>54</v>
          </cell>
        </row>
        <row r="90">
          <cell r="A90">
            <v>55</v>
          </cell>
        </row>
        <row r="91">
          <cell r="A91">
            <v>56</v>
          </cell>
        </row>
        <row r="92">
          <cell r="A92">
            <v>57</v>
          </cell>
        </row>
        <row r="93">
          <cell r="A93">
            <v>58</v>
          </cell>
        </row>
        <row r="94">
          <cell r="A94">
            <v>59</v>
          </cell>
        </row>
        <row r="95">
          <cell r="A95">
            <v>60</v>
          </cell>
        </row>
        <row r="96">
          <cell r="A96">
            <v>61</v>
          </cell>
        </row>
        <row r="97">
          <cell r="A97">
            <v>62</v>
          </cell>
        </row>
        <row r="98">
          <cell r="A98">
            <v>63</v>
          </cell>
        </row>
        <row r="99">
          <cell r="A99">
            <v>64</v>
          </cell>
        </row>
        <row r="100">
          <cell r="A100">
            <v>65</v>
          </cell>
        </row>
        <row r="101">
          <cell r="A101">
            <v>66</v>
          </cell>
        </row>
        <row r="102">
          <cell r="A102">
            <v>67</v>
          </cell>
        </row>
        <row r="103">
          <cell r="A103">
            <v>68</v>
          </cell>
        </row>
        <row r="104">
          <cell r="A104">
            <v>69</v>
          </cell>
        </row>
        <row r="105">
          <cell r="A105">
            <v>70</v>
          </cell>
        </row>
        <row r="106">
          <cell r="A106">
            <v>71</v>
          </cell>
        </row>
        <row r="107">
          <cell r="A107">
            <v>72</v>
          </cell>
        </row>
        <row r="108">
          <cell r="A108">
            <v>73</v>
          </cell>
        </row>
        <row r="109">
          <cell r="A109">
            <v>74</v>
          </cell>
        </row>
        <row r="110">
          <cell r="A110">
            <v>75</v>
          </cell>
        </row>
        <row r="111">
          <cell r="A111">
            <v>76</v>
          </cell>
        </row>
        <row r="112">
          <cell r="A112">
            <v>77</v>
          </cell>
        </row>
        <row r="113">
          <cell r="A113">
            <v>78</v>
          </cell>
        </row>
        <row r="114">
          <cell r="A114">
            <v>79</v>
          </cell>
        </row>
        <row r="115">
          <cell r="A115">
            <v>80</v>
          </cell>
        </row>
        <row r="116">
          <cell r="A116">
            <v>81</v>
          </cell>
        </row>
        <row r="117">
          <cell r="A117">
            <v>82</v>
          </cell>
        </row>
        <row r="118">
          <cell r="A118">
            <v>83</v>
          </cell>
        </row>
        <row r="119">
          <cell r="A119">
            <v>84</v>
          </cell>
        </row>
        <row r="120">
          <cell r="A120">
            <v>85</v>
          </cell>
        </row>
        <row r="121">
          <cell r="A121">
            <v>86</v>
          </cell>
        </row>
        <row r="122">
          <cell r="A122">
            <v>87</v>
          </cell>
        </row>
        <row r="123">
          <cell r="A123">
            <v>88</v>
          </cell>
        </row>
        <row r="124">
          <cell r="A124">
            <v>89</v>
          </cell>
        </row>
        <row r="125">
          <cell r="A125">
            <v>90</v>
          </cell>
        </row>
        <row r="126">
          <cell r="A126">
            <v>91</v>
          </cell>
        </row>
        <row r="127">
          <cell r="A127">
            <v>92</v>
          </cell>
        </row>
        <row r="128">
          <cell r="A128">
            <v>93</v>
          </cell>
        </row>
        <row r="129">
          <cell r="A129">
            <v>94</v>
          </cell>
        </row>
        <row r="130">
          <cell r="A130">
            <v>95</v>
          </cell>
        </row>
        <row r="131">
          <cell r="A131">
            <v>96</v>
          </cell>
        </row>
        <row r="132">
          <cell r="A132">
            <v>97</v>
          </cell>
        </row>
        <row r="133">
          <cell r="A133">
            <v>98</v>
          </cell>
        </row>
        <row r="134">
          <cell r="A134">
            <v>99</v>
          </cell>
        </row>
        <row r="135">
          <cell r="A135">
            <v>100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RESUMEN"/>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cronograma"/>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PRESUPUESTO"/>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TARIFAS"/>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ORGANIGRAMA"/>
      <sheetName val="FLUJO DE FONDOS"/>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CUNETAS"/>
      <sheetName val="FILTROS"/>
      <sheetName val="MARCA VIAL"/>
      <sheetName val="OBRAS VARIAS"/>
      <sheetName val="V%C3%ADnculoExternoRecuperado1"/>
      <sheetName val="CUADRILLA"/>
      <sheetName val="ITEMS"/>
      <sheetName val="precios-básicos2002"/>
      <sheetName val="UNITARIO"/>
      <sheetName val="lecho rio"/>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AYUDANTE"/>
      <sheetName val="OFICIAL"/>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ormCan"/>
      <sheetName val="Prog"/>
      <sheetName val="PrecRec"/>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FEBRERO"/>
      <sheetName val="MARZO"/>
      <sheetName val="ABRIL"/>
      <sheetName val="MAYO"/>
      <sheetName val="JUNIO"/>
      <sheetName val="JULIO"/>
      <sheetName val="SEPTIEMBRE"/>
      <sheetName val="OCTUBRE"/>
      <sheetName val="NOV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ACARREO"/>
      <sheetName val="CUADBASI"/>
      <sheetName val="todos"/>
      <sheetName val="CONTROL AJUSTES"/>
      <sheetName val="Ind_SerieEmpcanasta gral y obra"/>
      <sheetName val="H de RUTA"/>
      <sheetName val="AFECTACION PRES"/>
      <sheetName val="ACTA DE MODIFICACION  (2)"/>
      <sheetName val="CONT_ADI"/>
      <sheetName val="Informe"/>
      <sheetName val="EQALT"/>
      <sheetName val="anexo2"/>
      <sheetName val="CDItem"/>
      <sheetName val="BASES"/>
      <sheetName val="ARMENIA-CLUB DE TIRO"/>
      <sheetName val="1.Coordenadas"/>
      <sheetName val="0."/>
      <sheetName val="SEPARADORAS"/>
      <sheetName val="RESUMEN GENERAL OBRAS"/>
      <sheetName val="CAPTACIÓN"/>
      <sheetName val="APU CAPTACION"/>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Circuitos"/>
      <sheetName val="LISTADO PRECIOS"/>
      <sheetName val="\Users\aljipego\Downloads\Víncu"/>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Users\JoseGabriel\Documents\Mi"/>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SEGM"/>
      <sheetName val="CANT PAV-1"/>
      <sheetName val="MMTO"/>
      <sheetName val="PRESUPUESTO2"/>
      <sheetName val="SEGM2"/>
      <sheetName val="CANT PAV-2"/>
      <sheetName val="MMTO2"/>
      <sheetName val="CANT_PAV-1"/>
      <sheetName val="CANT_PAV-2"/>
      <sheetName val="Preacta N°5"/>
      <sheetName val="resumen carcel x 16.7%"/>
      <sheetName val="resumen carcel "/>
      <sheetName val="resumen carcel con baño x 16.7%"/>
      <sheetName val="resumen carcel con baño"/>
      <sheetName val="Unitario "/>
      <sheetName val="Auxiliares "/>
      <sheetName val="Análisis de cuadrillas"/>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RIMARIOS"/>
      <sheetName val="PRECIOS BASICOS"/>
      <sheetName val="costos para formaletas"/>
      <sheetName val="PRE.UNITA"/>
      <sheetName val="Pres.DEFI"/>
      <sheetName val="PPTO. PMA"/>
      <sheetName val="PPTO PMT"/>
      <sheetName val="APORTES"/>
      <sheetName val="CANT. OBRA"/>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INDIRECTO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FACTOR PRESTACIONAL 2008"/>
      <sheetName val="SALARIO CELADOR 2008"/>
      <sheetName val="TARIFAS DIARIO OFICIAL 2008"/>
      <sheetName val="DISEÑO HIDROSANITARIO"/>
      <sheetName val="DISEÑO ELECTRICO"/>
      <sheetName val="OBRA EJECUTADA"/>
      <sheetName val="OBRA EJECUTADA POR CANCELAR"/>
      <sheetName val="OBRA A EJECUTAR"/>
      <sheetName val="BALANCE 1P INICIAL"/>
      <sheetName val="BALANCE 1P FINAL"/>
      <sheetName val="C-M-H"/>
      <sheetName val="TARIF2002"/>
      <sheetName val="Ppto EL COPEY"/>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ETAPA 50 SMMLV"/>
      <sheetName val="Capacidad M3"/>
      <sheetName val="Contrato"/>
      <sheetName val="SOL"/>
      <sheetName val="Soporte Cantidades"/>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MINFRA-MN-IN-4-FR-1"/>
      <sheetName val="OBRAS EXTRAS"/>
      <sheetName val="2,1 (2)"/>
      <sheetName val="PREC-BASE"/>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Formato Presupuesto Consultoria"/>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BD"/>
      <sheetName val="subproductos"/>
      <sheetName val="licitacion"/>
      <sheetName val="BD COD LICITA"/>
      <sheetName val="a%20%20aaInformación"/>
      <sheetName val="a%20%20aaInformaci%C3%B3n"/>
      <sheetName val="A%20MInformes%20M"/>
      <sheetName val="OFERTA EC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EJECUCIÓN"/>
      <sheetName val="a%20%20aaInformaci%C3%B3n%20GRU"/>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HITO I (Fase I)"/>
      <sheetName val="Hito II (Actualización)"/>
      <sheetName val="PRESUPUESTO ORDEN DE SERVICIO"/>
      <sheetName val="Covid19 Consultoria"/>
      <sheetName val="INDICMICROEMP"/>
      <sheetName val="[aCCIDENTES DE 1995 - 1996.xls]"/>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XX-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1">
          <cell r="A1" t="str">
            <v>1P</v>
          </cell>
        </row>
      </sheetData>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efreshError="1"/>
      <sheetData sheetId="201"/>
      <sheetData sheetId="202">
        <row r="2">
          <cell r="A2">
            <v>2</v>
          </cell>
        </row>
      </sheetData>
      <sheetData sheetId="203">
        <row r="1">
          <cell r="A1" t="str">
            <v>ITEM</v>
          </cell>
        </row>
      </sheetData>
      <sheetData sheetId="204">
        <row r="1">
          <cell r="A1" t="str">
            <v>EQUIPO</v>
          </cell>
        </row>
      </sheetData>
      <sheetData sheetId="205" refreshError="1"/>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row r="3">
          <cell r="A3">
            <v>5.0999999999999996</v>
          </cell>
        </row>
      </sheetData>
      <sheetData sheetId="222">
        <row r="1">
          <cell r="A1" t="str">
            <v>ADMINISTRACION</v>
          </cell>
        </row>
      </sheetData>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row r="2">
          <cell r="A2" t="str">
            <v>HOSPITAL HERNANDO MONCALEANO PERDOMO ETAPA 1</v>
          </cell>
        </row>
      </sheetData>
      <sheetData sheetId="321">
        <row r="3">
          <cell r="B3">
            <v>200</v>
          </cell>
        </row>
      </sheetData>
      <sheetData sheetId="322">
        <row r="1">
          <cell r="A1" t="str">
            <v>ITEM</v>
          </cell>
        </row>
      </sheetData>
      <sheetData sheetId="323">
        <row r="1">
          <cell r="A1" t="str">
            <v>EQUIPO</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row r="1">
          <cell r="A1" t="str">
            <v>ADMINISTRACION</v>
          </cell>
        </row>
      </sheetData>
      <sheetData sheetId="351">
        <row r="1">
          <cell r="A1" t="str">
            <v>ADMINISTRACION</v>
          </cell>
        </row>
      </sheetData>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row r="1">
          <cell r="A1" t="str">
            <v>INSTITUTO NACIONAL DE VIAS</v>
          </cell>
        </row>
      </sheetData>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ow r="1">
          <cell r="A1" t="str">
            <v>ADMINISTRACION</v>
          </cell>
        </row>
      </sheetData>
      <sheetData sheetId="470"/>
      <sheetData sheetId="471"/>
      <sheetData sheetId="472"/>
      <sheetData sheetId="473"/>
      <sheetData sheetId="474"/>
      <sheetData sheetId="475"/>
      <sheetData sheetId="476"/>
      <sheetData sheetId="477"/>
      <sheetData sheetId="478"/>
      <sheetData sheetId="479"/>
      <sheetData sheetId="480">
        <row r="1">
          <cell r="A1" t="str">
            <v>ITEM</v>
          </cell>
        </row>
      </sheetData>
      <sheetData sheetId="481">
        <row r="1">
          <cell r="A1" t="str">
            <v>EQUIPO</v>
          </cell>
        </row>
      </sheetData>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row r="5">
          <cell r="E5" t="str">
            <v>CANTIDAD</v>
          </cell>
        </row>
      </sheetData>
      <sheetData sheetId="510">
        <row r="5">
          <cell r="E5" t="str">
            <v>CANTIDAD</v>
          </cell>
        </row>
      </sheetData>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1">
          <cell r="A1" t="str">
            <v>ITEM</v>
          </cell>
        </row>
      </sheetData>
      <sheetData sheetId="518">
        <row r="1">
          <cell r="A1" t="str">
            <v>EQUIPO</v>
          </cell>
        </row>
      </sheetData>
      <sheetData sheetId="519">
        <row r="1">
          <cell r="A1" t="str">
            <v>ADMINISTRACION</v>
          </cell>
        </row>
      </sheetData>
      <sheetData sheetId="520">
        <row r="5">
          <cell r="E5" t="str">
            <v>CANTIDAD</v>
          </cell>
        </row>
      </sheetData>
      <sheetData sheetId="521">
        <row r="5">
          <cell r="E5" t="str">
            <v>CANTIDAD</v>
          </cell>
        </row>
      </sheetData>
      <sheetData sheetId="522">
        <row r="5">
          <cell r="E5" t="str">
            <v>CANTIDAD</v>
          </cell>
        </row>
      </sheetData>
      <sheetData sheetId="523"/>
      <sheetData sheetId="524">
        <row r="1">
          <cell r="A1" t="str">
            <v>INSTITUTO NACIONAL DE VIAS</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row r="1">
          <cell r="A1" t="str">
            <v>INSTITUTO NACIONAL DE VIAS</v>
          </cell>
        </row>
      </sheetData>
      <sheetData sheetId="562">
        <row r="1">
          <cell r="A1" t="str">
            <v>ITEM</v>
          </cell>
        </row>
      </sheetData>
      <sheetData sheetId="563">
        <row r="1">
          <cell r="A1" t="str">
            <v>EQUIPO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71"/>
      <sheetData sheetId="572"/>
      <sheetData sheetId="573"/>
      <sheetData sheetId="574"/>
      <sheetData sheetId="575">
        <row r="2">
          <cell r="A2" t="str">
            <v>HOSPITAL HERNANDO MONCALEANO PERDOMO ETAPA 1</v>
          </cell>
        </row>
      </sheetData>
      <sheetData sheetId="576"/>
      <sheetData sheetId="577">
        <row r="2">
          <cell r="A2" t="str">
            <v>HOSPITAL HERNANDO MONCALEANO PERDOMO ETAPA 2 A</v>
          </cell>
        </row>
        <row r="4">
          <cell r="A4" t="str">
            <v>Cap</v>
          </cell>
          <cell r="B4" t="str">
            <v>Actividad</v>
          </cell>
          <cell r="C4" t="str">
            <v>U.M.</v>
          </cell>
          <cell r="D4" t="str">
            <v>Cantidad</v>
          </cell>
          <cell r="E4" t="str">
            <v>Vr.Unitario</v>
          </cell>
          <cell r="F4" t="str">
            <v>Vr.Total</v>
          </cell>
        </row>
        <row r="5">
          <cell r="A5">
            <v>1</v>
          </cell>
          <cell r="B5" t="str">
            <v>ACTIVIDADES PRELIMINARES</v>
          </cell>
          <cell r="F5">
            <v>44504736.145274222</v>
          </cell>
        </row>
        <row r="6">
          <cell r="A6" t="str">
            <v>1.3</v>
          </cell>
          <cell r="B6" t="str">
            <v>DEMOLICION DE MUROS 0,15 INC. TRASIEGO</v>
          </cell>
          <cell r="C6" t="str">
            <v>M2</v>
          </cell>
          <cell r="D6">
            <v>1365.8472449999995</v>
          </cell>
          <cell r="E6">
            <v>10542.5858895685</v>
          </cell>
          <cell r="F6">
            <v>14399561.892443003</v>
          </cell>
        </row>
        <row r="7">
          <cell r="A7" t="str">
            <v>1.4</v>
          </cell>
          <cell r="B7" t="str">
            <v>DESMONTE VENTANAS INC. TRASIEGO</v>
          </cell>
          <cell r="C7" t="str">
            <v>M2</v>
          </cell>
          <cell r="D7">
            <v>97.57</v>
          </cell>
          <cell r="E7">
            <v>8542.5858895685396</v>
          </cell>
          <cell r="F7">
            <v>833500.10524520231</v>
          </cell>
        </row>
        <row r="8">
          <cell r="A8" t="str">
            <v>1.5</v>
          </cell>
          <cell r="B8" t="str">
            <v>DESMONTE DE MARCOS Y PUERTAS INC. TRASIEGO</v>
          </cell>
          <cell r="C8" t="str">
            <v>M2</v>
          </cell>
          <cell r="D8">
            <v>138.24</v>
          </cell>
          <cell r="E8">
            <v>25861.757668705599</v>
          </cell>
          <cell r="F8">
            <v>3575129.3801218621</v>
          </cell>
        </row>
        <row r="9">
          <cell r="A9" t="str">
            <v>1.6</v>
          </cell>
          <cell r="B9" t="str">
            <v>DESMONTE DE APARATOS SANITARIOS INC. TRASIEGO</v>
          </cell>
          <cell r="C9" t="str">
            <v>UN</v>
          </cell>
          <cell r="D9">
            <v>21</v>
          </cell>
          <cell r="E9">
            <v>20702.171779137101</v>
          </cell>
          <cell r="F9">
            <v>434745.60736187914</v>
          </cell>
        </row>
        <row r="10">
          <cell r="A10" t="str">
            <v>1.7</v>
          </cell>
          <cell r="B10" t="str">
            <v>DESMONTE DE CIELO RASOS Y PLAQUETAS INC. ESTRUCTURA Y TRASIEGO</v>
          </cell>
          <cell r="C10" t="str">
            <v>M2</v>
          </cell>
          <cell r="D10">
            <v>1036.7</v>
          </cell>
          <cell r="E10">
            <v>12085.00117034</v>
          </cell>
          <cell r="F10">
            <v>12528520.713291477</v>
          </cell>
        </row>
        <row r="11">
          <cell r="A11" t="str">
            <v>1.8</v>
          </cell>
          <cell r="B11" t="str">
            <v>DEMOLICION ENCHAPE DE MURO Y PEGA INC. TRASIEGO</v>
          </cell>
          <cell r="C11" t="str">
            <v>M2</v>
          </cell>
          <cell r="D11">
            <v>30</v>
          </cell>
          <cell r="E11">
            <v>5607.7411809803398</v>
          </cell>
          <cell r="F11">
            <v>168232.23542941018</v>
          </cell>
        </row>
        <row r="12">
          <cell r="A12" t="str">
            <v>1.9</v>
          </cell>
          <cell r="B12" t="str">
            <v>DEMOLICION DE ACABADO DE PISO Y MORTERO DE PEGA INC. TRASIEGO</v>
          </cell>
          <cell r="C12" t="str">
            <v>M2</v>
          </cell>
          <cell r="D12">
            <v>1036.7</v>
          </cell>
          <cell r="E12">
            <v>5607.7411809803398</v>
          </cell>
          <cell r="F12">
            <v>5813545.2823223183</v>
          </cell>
        </row>
        <row r="13">
          <cell r="A13" t="str">
            <v>1.10</v>
          </cell>
          <cell r="B13" t="str">
            <v>DESMONTE LAMPARAS INC. TRASIEGO</v>
          </cell>
          <cell r="C13" t="str">
            <v>UN</v>
          </cell>
          <cell r="D13">
            <v>100</v>
          </cell>
          <cell r="E13">
            <v>2000</v>
          </cell>
          <cell r="F13">
            <v>200000</v>
          </cell>
        </row>
        <row r="14">
          <cell r="A14" t="str">
            <v>1.11</v>
          </cell>
          <cell r="B14" t="str">
            <v>CANCELACION PUNTOS ELECTRICOS</v>
          </cell>
          <cell r="C14" t="str">
            <v>UN</v>
          </cell>
          <cell r="D14">
            <v>625</v>
          </cell>
          <cell r="E14">
            <v>8000</v>
          </cell>
          <cell r="F14">
            <v>5000000</v>
          </cell>
        </row>
        <row r="15">
          <cell r="A15" t="str">
            <v>1.15</v>
          </cell>
          <cell r="B15" t="str">
            <v>DESMONTE DE DUCTOS DE AIRE ACONDICIONADO INC. DIFUSORES</v>
          </cell>
          <cell r="C15" t="str">
            <v>ML</v>
          </cell>
          <cell r="D15">
            <v>100</v>
          </cell>
          <cell r="E15">
            <v>11263.8475053822</v>
          </cell>
          <cell r="F15">
            <v>1126384.7505382199</v>
          </cell>
        </row>
        <row r="16">
          <cell r="A16" t="str">
            <v>1.16</v>
          </cell>
          <cell r="B16" t="str">
            <v>DESMONTE MESONES Y MUEBLES</v>
          </cell>
          <cell r="C16" t="str">
            <v>UN</v>
          </cell>
          <cell r="D16">
            <v>14.646515890419927</v>
          </cell>
          <cell r="E16">
            <v>29025.072017223101</v>
          </cell>
          <cell r="F16">
            <v>425116.17852084094</v>
          </cell>
        </row>
        <row r="18">
          <cell r="A18">
            <v>5</v>
          </cell>
          <cell r="B18" t="str">
            <v xml:space="preserve">INSTAL. HIDRÁUL. SANITARIAS, AGUAS LLUVIAS Y SISTEMA CONTRA INCENDIO </v>
          </cell>
          <cell r="C18">
            <v>0</v>
          </cell>
          <cell r="F18">
            <v>65985579</v>
          </cell>
        </row>
        <row r="19">
          <cell r="A19">
            <v>0</v>
          </cell>
          <cell r="F19">
            <v>0</v>
          </cell>
        </row>
        <row r="20">
          <cell r="A20">
            <v>0</v>
          </cell>
          <cell r="B20" t="str">
            <v>RED GENERAL DE AGUA FRÍA A PRESIÓN</v>
          </cell>
          <cell r="F20">
            <v>0</v>
          </cell>
        </row>
        <row r="21">
          <cell r="A21">
            <v>0</v>
          </cell>
          <cell r="F21">
            <v>0</v>
          </cell>
        </row>
        <row r="22">
          <cell r="A22">
            <v>0</v>
          </cell>
          <cell r="B22" t="str">
            <v>Mano de obra y material para:</v>
          </cell>
          <cell r="F22">
            <v>0</v>
          </cell>
        </row>
        <row r="23">
          <cell r="A23">
            <v>0</v>
          </cell>
          <cell r="B23" t="str">
            <v>La instalación de la red desde el empate con la red existente hasta los codos a nivel de piso.</v>
          </cell>
          <cell r="F23">
            <v>0</v>
          </cell>
        </row>
        <row r="24">
          <cell r="A24">
            <v>0</v>
          </cell>
          <cell r="F24">
            <v>0</v>
          </cell>
        </row>
        <row r="25">
          <cell r="A25" t="str">
            <v>5.1.01</v>
          </cell>
          <cell r="B25" t="str">
            <v>TUBERÍA PVC-P RDE 21 Ø=3"</v>
          </cell>
          <cell r="C25" t="str">
            <v>ML</v>
          </cell>
          <cell r="D25">
            <v>0</v>
          </cell>
          <cell r="E25">
            <v>24219</v>
          </cell>
          <cell r="F25">
            <v>0</v>
          </cell>
        </row>
        <row r="26">
          <cell r="A26" t="str">
            <v>5.1.02</v>
          </cell>
          <cell r="B26" t="str">
            <v>ACCESORIO PVC-P Ø=3"</v>
          </cell>
          <cell r="C26" t="str">
            <v>UN</v>
          </cell>
          <cell r="D26">
            <v>0</v>
          </cell>
          <cell r="E26">
            <v>23785</v>
          </cell>
          <cell r="F26">
            <v>0</v>
          </cell>
        </row>
        <row r="27">
          <cell r="A27" t="str">
            <v>5.1.03</v>
          </cell>
          <cell r="B27" t="str">
            <v>TUBERÍA PVC-P RDE 21 Ø=2½"</v>
          </cell>
          <cell r="C27" t="str">
            <v>ML</v>
          </cell>
          <cell r="D27">
            <v>24</v>
          </cell>
          <cell r="E27">
            <v>18827</v>
          </cell>
          <cell r="F27">
            <v>451848</v>
          </cell>
        </row>
        <row r="28">
          <cell r="A28" t="str">
            <v>5.1.04</v>
          </cell>
          <cell r="B28" t="str">
            <v>ACCESORIO PVC-P Ø=2½"</v>
          </cell>
          <cell r="C28" t="str">
            <v>UN</v>
          </cell>
          <cell r="D28">
            <v>16</v>
          </cell>
          <cell r="E28">
            <v>18303</v>
          </cell>
          <cell r="F28">
            <v>292848</v>
          </cell>
        </row>
        <row r="29">
          <cell r="A29" t="str">
            <v>5.1.05</v>
          </cell>
          <cell r="B29" t="str">
            <v>TUBERÍA PVC-P RDE 21 Ø=2"</v>
          </cell>
          <cell r="C29" t="str">
            <v>ML</v>
          </cell>
          <cell r="D29">
            <v>18</v>
          </cell>
          <cell r="E29">
            <v>12116</v>
          </cell>
          <cell r="F29">
            <v>218088</v>
          </cell>
        </row>
        <row r="30">
          <cell r="A30" t="str">
            <v>5.1.06</v>
          </cell>
          <cell r="B30" t="str">
            <v>ACCESORIO PVC-P Ø=2"</v>
          </cell>
          <cell r="C30" t="str">
            <v>UN</v>
          </cell>
          <cell r="D30">
            <v>12</v>
          </cell>
          <cell r="E30">
            <v>6930</v>
          </cell>
          <cell r="F30">
            <v>83160</v>
          </cell>
        </row>
        <row r="31">
          <cell r="A31" t="str">
            <v>5.1.07</v>
          </cell>
          <cell r="B31" t="str">
            <v>TUBERÍA PVC-P RDE 21 Ø=1½"</v>
          </cell>
          <cell r="C31" t="str">
            <v>ML</v>
          </cell>
          <cell r="D31">
            <v>40</v>
          </cell>
          <cell r="E31">
            <v>8663</v>
          </cell>
          <cell r="F31">
            <v>346520</v>
          </cell>
        </row>
        <row r="32">
          <cell r="A32" t="str">
            <v>5.1.08</v>
          </cell>
          <cell r="B32" t="str">
            <v>ACCESORIO PVC-P Ø=1½"</v>
          </cell>
          <cell r="C32" t="str">
            <v>UN</v>
          </cell>
          <cell r="D32">
            <v>18</v>
          </cell>
          <cell r="E32">
            <v>4626</v>
          </cell>
          <cell r="F32">
            <v>83268</v>
          </cell>
        </row>
        <row r="33">
          <cell r="A33" t="str">
            <v>5.1.09</v>
          </cell>
          <cell r="B33" t="str">
            <v>TUBERÍA PVC-P RDE 21 Ø=1¼"</v>
          </cell>
          <cell r="C33" t="str">
            <v>ML</v>
          </cell>
          <cell r="D33">
            <v>48</v>
          </cell>
          <cell r="E33">
            <v>6733</v>
          </cell>
          <cell r="F33">
            <v>323184</v>
          </cell>
        </row>
        <row r="34">
          <cell r="A34" t="str">
            <v>5.1.1</v>
          </cell>
          <cell r="B34" t="str">
            <v>ACCESORIO PVC-P Ø=1¼"</v>
          </cell>
          <cell r="C34" t="str">
            <v>UN</v>
          </cell>
          <cell r="D34">
            <v>38</v>
          </cell>
          <cell r="E34">
            <v>3709</v>
          </cell>
          <cell r="F34">
            <v>140942</v>
          </cell>
        </row>
        <row r="35">
          <cell r="A35" t="str">
            <v>5.1.11</v>
          </cell>
          <cell r="B35" t="str">
            <v>TUBERÍA PVC-P RDE 13,5 Ø=1"</v>
          </cell>
          <cell r="C35" t="str">
            <v>ML</v>
          </cell>
          <cell r="D35">
            <v>257</v>
          </cell>
          <cell r="E35">
            <v>5613</v>
          </cell>
          <cell r="F35">
            <v>1442541</v>
          </cell>
        </row>
        <row r="36">
          <cell r="A36" t="str">
            <v>5.1.12</v>
          </cell>
          <cell r="B36" t="str">
            <v>ACCESORIO PVC-P Ø=1"</v>
          </cell>
          <cell r="C36" t="str">
            <v>UN</v>
          </cell>
          <cell r="D36">
            <v>230</v>
          </cell>
          <cell r="E36">
            <v>1553</v>
          </cell>
          <cell r="F36">
            <v>357190</v>
          </cell>
        </row>
        <row r="37">
          <cell r="A37" t="str">
            <v>5.1.13</v>
          </cell>
          <cell r="B37" t="str">
            <v>TUBERÍA PVC-P RDE 11 Ø=¾"</v>
          </cell>
          <cell r="C37" t="str">
            <v>ML</v>
          </cell>
          <cell r="D37">
            <v>144</v>
          </cell>
          <cell r="E37">
            <v>4319</v>
          </cell>
          <cell r="F37">
            <v>621936</v>
          </cell>
        </row>
        <row r="38">
          <cell r="A38" t="str">
            <v>5.1.14</v>
          </cell>
          <cell r="B38" t="str">
            <v>ACCESORIO PVC-P Ø=¾"</v>
          </cell>
          <cell r="C38" t="str">
            <v>UN</v>
          </cell>
          <cell r="D38">
            <v>164</v>
          </cell>
          <cell r="E38">
            <v>992</v>
          </cell>
          <cell r="F38">
            <v>162688</v>
          </cell>
        </row>
        <row r="39">
          <cell r="A39" t="str">
            <v>5.1.15</v>
          </cell>
          <cell r="B39" t="str">
            <v>TUBERÍA PVC-P RDE 9 Ø=½"</v>
          </cell>
          <cell r="C39" t="str">
            <v>ML</v>
          </cell>
          <cell r="D39">
            <v>184</v>
          </cell>
          <cell r="E39">
            <v>3521</v>
          </cell>
          <cell r="F39">
            <v>647864</v>
          </cell>
        </row>
        <row r="40">
          <cell r="A40" t="str">
            <v>5.1.16</v>
          </cell>
          <cell r="B40" t="str">
            <v>ACCESORIO PVC-P Ø=½"</v>
          </cell>
          <cell r="C40" t="str">
            <v>UN</v>
          </cell>
          <cell r="D40">
            <v>146</v>
          </cell>
          <cell r="E40">
            <v>721</v>
          </cell>
          <cell r="F40">
            <v>105266</v>
          </cell>
        </row>
        <row r="41">
          <cell r="A41" t="str">
            <v>5.1.17</v>
          </cell>
          <cell r="B41" t="str">
            <v>VALVULA PASO DIRECTO ROSCAR R.W. Ø=3"</v>
          </cell>
          <cell r="C41" t="str">
            <v>UN</v>
          </cell>
          <cell r="D41">
            <v>0</v>
          </cell>
          <cell r="E41">
            <v>396998</v>
          </cell>
          <cell r="F41">
            <v>0</v>
          </cell>
        </row>
        <row r="42">
          <cell r="A42" t="str">
            <v>5.1.18</v>
          </cell>
          <cell r="B42" t="str">
            <v>VALVULA PASO DIRECTO ROSCAR R.W. Ø=2½"</v>
          </cell>
          <cell r="C42" t="str">
            <v>UN</v>
          </cell>
          <cell r="D42">
            <v>0</v>
          </cell>
          <cell r="E42">
            <v>289152</v>
          </cell>
          <cell r="F42">
            <v>0</v>
          </cell>
        </row>
        <row r="43">
          <cell r="A43" t="str">
            <v>5.1.19</v>
          </cell>
          <cell r="B43" t="str">
            <v>VALVULA PASO DIRECTO ROSCAR R.W. Ø=2"</v>
          </cell>
          <cell r="C43" t="str">
            <v>UN</v>
          </cell>
          <cell r="D43">
            <v>1</v>
          </cell>
          <cell r="E43">
            <v>171343</v>
          </cell>
          <cell r="F43">
            <v>171343</v>
          </cell>
        </row>
        <row r="44">
          <cell r="A44" t="str">
            <v>5.1.2</v>
          </cell>
          <cell r="B44" t="str">
            <v>VALVULA PASO DIRECTO ROSCAR R.W. Ø=1½"</v>
          </cell>
          <cell r="C44" t="str">
            <v>UN</v>
          </cell>
          <cell r="D44">
            <v>1</v>
          </cell>
          <cell r="E44">
            <v>106567</v>
          </cell>
          <cell r="F44">
            <v>106567</v>
          </cell>
        </row>
        <row r="45">
          <cell r="A45" t="str">
            <v>5.1.21</v>
          </cell>
          <cell r="B45" t="str">
            <v>VALVULA PASO DIRECTO ROSCAR R.W. Ø=1¼"</v>
          </cell>
          <cell r="C45" t="str">
            <v>UN</v>
          </cell>
          <cell r="D45">
            <v>2</v>
          </cell>
          <cell r="E45">
            <v>77265</v>
          </cell>
          <cell r="F45">
            <v>154530</v>
          </cell>
        </row>
        <row r="46">
          <cell r="A46" t="str">
            <v>5.1.22</v>
          </cell>
          <cell r="B46" t="str">
            <v>VALVULA PASO DIRECTO ROSCAR R.W. Ø=1"</v>
          </cell>
          <cell r="C46" t="str">
            <v>UN</v>
          </cell>
          <cell r="D46">
            <v>17</v>
          </cell>
          <cell r="E46">
            <v>55770</v>
          </cell>
          <cell r="F46">
            <v>948090</v>
          </cell>
        </row>
        <row r="47">
          <cell r="A47" t="str">
            <v>5.1.23</v>
          </cell>
          <cell r="B47" t="str">
            <v>VALVULA PASO DIRECTO ROSCAR R.W. Ø=¾"</v>
          </cell>
          <cell r="C47" t="str">
            <v>UN</v>
          </cell>
          <cell r="D47">
            <v>14</v>
          </cell>
          <cell r="E47">
            <v>39380</v>
          </cell>
          <cell r="F47">
            <v>551320</v>
          </cell>
        </row>
        <row r="48">
          <cell r="A48" t="str">
            <v>5.1.24</v>
          </cell>
          <cell r="B48" t="str">
            <v>VALVULA PASO DIRECTO ROSCAR R.W. Ø=½"</v>
          </cell>
          <cell r="C48" t="str">
            <v>UN</v>
          </cell>
          <cell r="D48">
            <v>18</v>
          </cell>
          <cell r="E48">
            <v>30634</v>
          </cell>
          <cell r="F48">
            <v>551412</v>
          </cell>
        </row>
        <row r="49">
          <cell r="A49">
            <v>0</v>
          </cell>
          <cell r="F49">
            <v>0</v>
          </cell>
        </row>
        <row r="50">
          <cell r="A50">
            <v>0</v>
          </cell>
          <cell r="B50" t="str">
            <v>PUNTOS HIDRÁULICOS DE AGUA FRÍA</v>
          </cell>
          <cell r="F50">
            <v>0</v>
          </cell>
        </row>
        <row r="51">
          <cell r="A51">
            <v>0</v>
          </cell>
          <cell r="F51">
            <v>0</v>
          </cell>
        </row>
        <row r="52">
          <cell r="A52">
            <v>0</v>
          </cell>
          <cell r="B52" t="str">
            <v>Mano de obra y material para:</v>
          </cell>
          <cell r="F52">
            <v>0</v>
          </cell>
        </row>
        <row r="53">
          <cell r="A53">
            <v>0</v>
          </cell>
          <cell r="B53" t="str">
            <v>La instalación de agua fría desde los codos a nivel de piso hasta la tee de salida del muro y cámaras de aire.</v>
          </cell>
          <cell r="F53">
            <v>0</v>
          </cell>
        </row>
        <row r="54">
          <cell r="A54">
            <v>0</v>
          </cell>
          <cell r="F54">
            <v>0</v>
          </cell>
        </row>
        <row r="55">
          <cell r="A55" t="str">
            <v>5.2.01</v>
          </cell>
          <cell r="B55" t="str">
            <v>LAVAMANOS</v>
          </cell>
          <cell r="C55" t="str">
            <v>UN</v>
          </cell>
          <cell r="D55">
            <v>29</v>
          </cell>
          <cell r="E55">
            <v>24958</v>
          </cell>
          <cell r="F55">
            <v>723782</v>
          </cell>
        </row>
        <row r="56">
          <cell r="A56" t="str">
            <v>5.2.02</v>
          </cell>
          <cell r="B56" t="str">
            <v>SANITARIO</v>
          </cell>
          <cell r="C56" t="str">
            <v>UN</v>
          </cell>
          <cell r="D56">
            <v>21</v>
          </cell>
          <cell r="E56">
            <v>42893</v>
          </cell>
          <cell r="F56">
            <v>900753</v>
          </cell>
        </row>
        <row r="57">
          <cell r="A57" t="str">
            <v>5.2.03</v>
          </cell>
          <cell r="B57" t="str">
            <v>DUCHAS</v>
          </cell>
          <cell r="C57" t="str">
            <v>UN</v>
          </cell>
          <cell r="D57">
            <v>11</v>
          </cell>
          <cell r="E57">
            <v>24958</v>
          </cell>
          <cell r="F57">
            <v>274538</v>
          </cell>
        </row>
        <row r="58">
          <cell r="A58" t="str">
            <v>5.2.04</v>
          </cell>
          <cell r="B58" t="str">
            <v>DUCHA TELEFONO</v>
          </cell>
          <cell r="C58" t="str">
            <v>UN</v>
          </cell>
          <cell r="D58">
            <v>2</v>
          </cell>
          <cell r="E58">
            <v>24958</v>
          </cell>
          <cell r="F58">
            <v>49916</v>
          </cell>
        </row>
        <row r="59">
          <cell r="A59" t="str">
            <v>5.2.05</v>
          </cell>
          <cell r="B59" t="str">
            <v>LAVAPLATOS</v>
          </cell>
          <cell r="C59" t="str">
            <v>UN</v>
          </cell>
          <cell r="D59">
            <v>25</v>
          </cell>
          <cell r="E59">
            <v>24958</v>
          </cell>
          <cell r="F59">
            <v>623950</v>
          </cell>
        </row>
        <row r="60">
          <cell r="A60" t="str">
            <v>5.2.06</v>
          </cell>
          <cell r="B60" t="str">
            <v>LAVADORAS</v>
          </cell>
          <cell r="C60" t="str">
            <v>UN</v>
          </cell>
          <cell r="D60">
            <v>0</v>
          </cell>
          <cell r="E60">
            <v>24958</v>
          </cell>
          <cell r="F60">
            <v>0</v>
          </cell>
        </row>
        <row r="61">
          <cell r="A61" t="str">
            <v>5.2.07</v>
          </cell>
          <cell r="B61" t="str">
            <v>ORINAL</v>
          </cell>
          <cell r="C61" t="str">
            <v>UN</v>
          </cell>
          <cell r="D61">
            <v>3</v>
          </cell>
          <cell r="E61">
            <v>33943</v>
          </cell>
          <cell r="F61">
            <v>101829</v>
          </cell>
        </row>
        <row r="62">
          <cell r="A62" t="str">
            <v>5.2.08</v>
          </cell>
          <cell r="B62" t="str">
            <v>LAVADO ESPECIAL TRABAJO SUCIO</v>
          </cell>
          <cell r="C62" t="str">
            <v>UN</v>
          </cell>
          <cell r="D62">
            <v>2</v>
          </cell>
          <cell r="E62">
            <v>24958</v>
          </cell>
          <cell r="F62">
            <v>49916</v>
          </cell>
        </row>
        <row r="63">
          <cell r="A63" t="str">
            <v>5.2.09</v>
          </cell>
          <cell r="B63" t="str">
            <v>DUCHA DE EMERGENCIA</v>
          </cell>
          <cell r="C63" t="str">
            <v>UN</v>
          </cell>
          <cell r="D63">
            <v>5</v>
          </cell>
          <cell r="E63">
            <v>33943</v>
          </cell>
          <cell r="F63">
            <v>169715</v>
          </cell>
        </row>
        <row r="64">
          <cell r="A64" t="str">
            <v>5.2.1</v>
          </cell>
          <cell r="B64" t="str">
            <v>DUCHA Y LAVA OJOS</v>
          </cell>
          <cell r="C64" t="str">
            <v>UN</v>
          </cell>
          <cell r="D64">
            <v>0</v>
          </cell>
          <cell r="E64">
            <v>33943</v>
          </cell>
          <cell r="F64">
            <v>0</v>
          </cell>
        </row>
        <row r="65">
          <cell r="A65" t="str">
            <v>5.2.11</v>
          </cell>
          <cell r="B65" t="str">
            <v>LLAVE MANGUERA Ø=½"</v>
          </cell>
          <cell r="C65" t="str">
            <v>UN</v>
          </cell>
          <cell r="D65">
            <v>8</v>
          </cell>
          <cell r="E65">
            <v>24958</v>
          </cell>
          <cell r="F65">
            <v>199664</v>
          </cell>
        </row>
        <row r="66">
          <cell r="A66">
            <v>0</v>
          </cell>
          <cell r="F66">
            <v>0</v>
          </cell>
        </row>
        <row r="67">
          <cell r="A67">
            <v>0</v>
          </cell>
          <cell r="B67" t="str">
            <v>RED GENERAL DE DE AGUA CALIENTE</v>
          </cell>
          <cell r="F67">
            <v>0</v>
          </cell>
        </row>
        <row r="68">
          <cell r="A68">
            <v>0</v>
          </cell>
          <cell r="F68">
            <v>0</v>
          </cell>
        </row>
        <row r="69">
          <cell r="A69">
            <v>0</v>
          </cell>
          <cell r="B69" t="str">
            <v>Mano de obra y material para:</v>
          </cell>
          <cell r="F69">
            <v>0</v>
          </cell>
        </row>
        <row r="70">
          <cell r="A70">
            <v>0</v>
          </cell>
          <cell r="B70" t="str">
            <v>La instalación de la red desde el empate con la red existente hasta los codos a nivel de piso.</v>
          </cell>
          <cell r="F70">
            <v>0</v>
          </cell>
        </row>
        <row r="71">
          <cell r="A71">
            <v>0</v>
          </cell>
          <cell r="F71">
            <v>0</v>
          </cell>
        </row>
        <row r="72">
          <cell r="A72" t="str">
            <v>5.3.01</v>
          </cell>
          <cell r="B72" t="str">
            <v>TUBERÍA COBRE TIPO M Ø=2"</v>
          </cell>
          <cell r="C72" t="str">
            <v>ML</v>
          </cell>
          <cell r="D72">
            <v>0</v>
          </cell>
          <cell r="E72">
            <v>79522</v>
          </cell>
          <cell r="F72">
            <v>0</v>
          </cell>
        </row>
        <row r="73">
          <cell r="A73" t="str">
            <v>5.3.02</v>
          </cell>
          <cell r="B73" t="str">
            <v>ACCESORIO COBRE Ø=2"</v>
          </cell>
          <cell r="C73" t="str">
            <v>UN</v>
          </cell>
          <cell r="D73">
            <v>0</v>
          </cell>
          <cell r="E73">
            <v>35302</v>
          </cell>
          <cell r="F73">
            <v>0</v>
          </cell>
        </row>
        <row r="74">
          <cell r="A74" t="str">
            <v>5.3.03</v>
          </cell>
          <cell r="B74" t="str">
            <v>TUBERÍA COBRE TIPO M Ø=1½"</v>
          </cell>
          <cell r="C74" t="str">
            <v>ML</v>
          </cell>
          <cell r="D74">
            <v>0</v>
          </cell>
          <cell r="E74">
            <v>66210</v>
          </cell>
          <cell r="F74">
            <v>0</v>
          </cell>
        </row>
        <row r="75">
          <cell r="A75" t="str">
            <v>5.3.04</v>
          </cell>
          <cell r="B75" t="str">
            <v>ACCESORIO COBRE Ø=1½"</v>
          </cell>
          <cell r="C75" t="str">
            <v>UN</v>
          </cell>
          <cell r="D75">
            <v>0</v>
          </cell>
          <cell r="E75">
            <v>30543</v>
          </cell>
          <cell r="F75">
            <v>0</v>
          </cell>
        </row>
        <row r="76">
          <cell r="A76" t="str">
            <v>5.3.05</v>
          </cell>
          <cell r="B76" t="str">
            <v>TUBERÍA COBRE TIPO M Ø=1¼"</v>
          </cell>
          <cell r="C76" t="str">
            <v>ML</v>
          </cell>
          <cell r="D76">
            <v>36</v>
          </cell>
          <cell r="E76">
            <v>45370</v>
          </cell>
          <cell r="F76">
            <v>1633320</v>
          </cell>
        </row>
        <row r="77">
          <cell r="A77" t="str">
            <v>5.3.06</v>
          </cell>
          <cell r="B77" t="str">
            <v>ACCESORIO COBRE Ø=1¼"</v>
          </cell>
          <cell r="C77" t="str">
            <v>UN</v>
          </cell>
          <cell r="D77">
            <v>18</v>
          </cell>
          <cell r="E77">
            <v>20922</v>
          </cell>
          <cell r="F77">
            <v>376596</v>
          </cell>
        </row>
        <row r="78">
          <cell r="A78" t="str">
            <v>5.3.07</v>
          </cell>
          <cell r="B78" t="str">
            <v>TUBERÍA COBRE TIPO M Ø=1"</v>
          </cell>
          <cell r="C78" t="str">
            <v>ML</v>
          </cell>
          <cell r="D78">
            <v>10</v>
          </cell>
          <cell r="E78">
            <v>35254</v>
          </cell>
          <cell r="F78">
            <v>352540</v>
          </cell>
        </row>
        <row r="79">
          <cell r="A79" t="str">
            <v>5.3.08</v>
          </cell>
          <cell r="B79" t="str">
            <v>ACCESORIO COBRE Ø=1"</v>
          </cell>
          <cell r="C79" t="str">
            <v>UN</v>
          </cell>
          <cell r="D79">
            <v>12</v>
          </cell>
          <cell r="E79">
            <v>18399</v>
          </cell>
          <cell r="F79">
            <v>220788</v>
          </cell>
        </row>
        <row r="80">
          <cell r="A80" t="str">
            <v>5.3.09</v>
          </cell>
          <cell r="B80" t="str">
            <v>TUBERÍA COBRE TIPO M Ø=¾"</v>
          </cell>
          <cell r="C80" t="str">
            <v>ML</v>
          </cell>
          <cell r="D80">
            <v>210</v>
          </cell>
          <cell r="E80">
            <v>28606</v>
          </cell>
          <cell r="F80">
            <v>6007260</v>
          </cell>
        </row>
        <row r="81">
          <cell r="A81" t="str">
            <v>5.3.1</v>
          </cell>
          <cell r="B81" t="str">
            <v>ACCESORIO COBRE Ø=¾"</v>
          </cell>
          <cell r="C81" t="str">
            <v>UN</v>
          </cell>
          <cell r="D81">
            <v>108</v>
          </cell>
          <cell r="E81">
            <v>12895</v>
          </cell>
          <cell r="F81">
            <v>1392660</v>
          </cell>
        </row>
        <row r="82">
          <cell r="A82" t="str">
            <v>5.3.11</v>
          </cell>
          <cell r="B82" t="str">
            <v>TUBERÍA COBRE TIPO M Ø=½"</v>
          </cell>
          <cell r="C82" t="str">
            <v>ML</v>
          </cell>
          <cell r="D82">
            <v>216</v>
          </cell>
          <cell r="E82">
            <v>21790</v>
          </cell>
          <cell r="F82">
            <v>4706640</v>
          </cell>
        </row>
        <row r="83">
          <cell r="A83" t="str">
            <v>5.3.12</v>
          </cell>
          <cell r="B83" t="str">
            <v>ACCESORIO COBRE Ø=½"</v>
          </cell>
          <cell r="C83" t="str">
            <v>UN</v>
          </cell>
          <cell r="D83">
            <v>180</v>
          </cell>
          <cell r="E83">
            <v>8456</v>
          </cell>
          <cell r="F83">
            <v>1522080</v>
          </cell>
        </row>
        <row r="84">
          <cell r="A84" t="str">
            <v>5.3.13</v>
          </cell>
          <cell r="B84" t="str">
            <v>VALVULA PASO DIRECTO ROSCAR R.W. Ø=2"</v>
          </cell>
          <cell r="C84" t="str">
            <v>UN</v>
          </cell>
          <cell r="D84">
            <v>0</v>
          </cell>
          <cell r="E84">
            <v>171343</v>
          </cell>
          <cell r="F84">
            <v>0</v>
          </cell>
        </row>
        <row r="85">
          <cell r="A85" t="str">
            <v>5.3.14</v>
          </cell>
          <cell r="B85" t="str">
            <v>VALVULA PASO DIRECTO ROSCAR R.W. Ø=1¼"</v>
          </cell>
          <cell r="C85" t="str">
            <v>UN</v>
          </cell>
          <cell r="D85">
            <v>0</v>
          </cell>
          <cell r="E85">
            <v>77265</v>
          </cell>
          <cell r="F85">
            <v>0</v>
          </cell>
        </row>
        <row r="86">
          <cell r="A86" t="str">
            <v>5.3.15</v>
          </cell>
          <cell r="B86" t="str">
            <v>VALVULA PASO DIRECTO ROSCAR R.W. Ø=1"</v>
          </cell>
          <cell r="C86" t="str">
            <v>UN</v>
          </cell>
          <cell r="D86">
            <v>1</v>
          </cell>
          <cell r="E86">
            <v>55770</v>
          </cell>
          <cell r="F86">
            <v>55770</v>
          </cell>
        </row>
        <row r="87">
          <cell r="A87" t="str">
            <v>5.3.16</v>
          </cell>
          <cell r="B87" t="str">
            <v>VALVULA PASO DIRECTO ROSCAR R.W. Ø=¾"</v>
          </cell>
          <cell r="C87" t="str">
            <v>UN</v>
          </cell>
          <cell r="D87">
            <v>8</v>
          </cell>
          <cell r="E87">
            <v>39380</v>
          </cell>
          <cell r="F87">
            <v>315040</v>
          </cell>
        </row>
        <row r="88">
          <cell r="A88" t="str">
            <v>5.3.17</v>
          </cell>
          <cell r="B88" t="str">
            <v>VALVULA PASO DIRECTO ROSCAR R.W. Ø=½"</v>
          </cell>
          <cell r="C88" t="str">
            <v>UN</v>
          </cell>
          <cell r="D88">
            <v>23</v>
          </cell>
          <cell r="E88">
            <v>30634</v>
          </cell>
          <cell r="F88">
            <v>704582</v>
          </cell>
        </row>
        <row r="89">
          <cell r="A89" t="str">
            <v>5.3.18</v>
          </cell>
          <cell r="B89" t="str">
            <v>CHEQUE CORTINA ROSCAR R.W. Ø=¾"</v>
          </cell>
          <cell r="C89" t="str">
            <v>UN</v>
          </cell>
          <cell r="D89">
            <v>1</v>
          </cell>
          <cell r="E89">
            <v>53124</v>
          </cell>
          <cell r="F89">
            <v>53124</v>
          </cell>
        </row>
        <row r="90">
          <cell r="A90">
            <v>0</v>
          </cell>
          <cell r="F90">
            <v>0</v>
          </cell>
        </row>
        <row r="91">
          <cell r="A91">
            <v>0</v>
          </cell>
          <cell r="B91" t="str">
            <v>CAÑUELA</v>
          </cell>
          <cell r="F91">
            <v>0</v>
          </cell>
        </row>
        <row r="92">
          <cell r="A92">
            <v>0</v>
          </cell>
          <cell r="F92">
            <v>0</v>
          </cell>
        </row>
        <row r="93">
          <cell r="A93" t="str">
            <v>5.4.01</v>
          </cell>
          <cell r="B93" t="str">
            <v>CAÑUELA 2" x 1"</v>
          </cell>
          <cell r="C93" t="str">
            <v>ML</v>
          </cell>
          <cell r="D93">
            <v>0</v>
          </cell>
          <cell r="E93">
            <v>11046</v>
          </cell>
          <cell r="F93">
            <v>0</v>
          </cell>
        </row>
        <row r="94">
          <cell r="A94" t="str">
            <v>5.4.02</v>
          </cell>
          <cell r="B94" t="str">
            <v>CAÑUELA 1½" x 1"</v>
          </cell>
          <cell r="C94" t="str">
            <v>ML</v>
          </cell>
          <cell r="D94">
            <v>0</v>
          </cell>
          <cell r="E94">
            <v>10364</v>
          </cell>
          <cell r="F94">
            <v>0</v>
          </cell>
        </row>
        <row r="95">
          <cell r="A95" t="str">
            <v>5.4.03</v>
          </cell>
          <cell r="B95" t="str">
            <v>CAÑUELA 1¼" x 1"</v>
          </cell>
          <cell r="C95" t="str">
            <v>ML</v>
          </cell>
          <cell r="D95">
            <v>36</v>
          </cell>
          <cell r="E95">
            <v>9930</v>
          </cell>
          <cell r="F95">
            <v>357480</v>
          </cell>
        </row>
        <row r="96">
          <cell r="A96" t="str">
            <v>5.4.04</v>
          </cell>
          <cell r="B96" t="str">
            <v>CAÑUELA 1" x 1"</v>
          </cell>
          <cell r="C96" t="str">
            <v>ML</v>
          </cell>
          <cell r="D96">
            <v>10</v>
          </cell>
          <cell r="E96">
            <v>8953</v>
          </cell>
          <cell r="F96">
            <v>89530</v>
          </cell>
        </row>
        <row r="97">
          <cell r="A97" t="str">
            <v>5.4.05</v>
          </cell>
          <cell r="B97" t="str">
            <v>CAÑUELA ¾" x 1"</v>
          </cell>
          <cell r="C97" t="str">
            <v>ML</v>
          </cell>
          <cell r="D97">
            <v>210</v>
          </cell>
          <cell r="E97">
            <v>7935</v>
          </cell>
          <cell r="F97">
            <v>1666350</v>
          </cell>
        </row>
        <row r="98">
          <cell r="A98" t="str">
            <v>5.4.06</v>
          </cell>
          <cell r="B98" t="str">
            <v>CAÑUELA ½" x 1"</v>
          </cell>
          <cell r="C98" t="str">
            <v>ML</v>
          </cell>
          <cell r="D98">
            <v>108</v>
          </cell>
          <cell r="E98">
            <v>7474</v>
          </cell>
          <cell r="F98">
            <v>807192</v>
          </cell>
        </row>
        <row r="99">
          <cell r="A99">
            <v>0</v>
          </cell>
          <cell r="F99">
            <v>0</v>
          </cell>
        </row>
        <row r="100">
          <cell r="A100">
            <v>0</v>
          </cell>
          <cell r="B100" t="str">
            <v>PUNTOS HIDRÁULICOS DE AGUA CALIENTE</v>
          </cell>
          <cell r="F100">
            <v>0</v>
          </cell>
        </row>
        <row r="101">
          <cell r="A101">
            <v>0</v>
          </cell>
          <cell r="F101">
            <v>0</v>
          </cell>
        </row>
        <row r="102">
          <cell r="A102">
            <v>0</v>
          </cell>
          <cell r="B102" t="str">
            <v>Mano de obra y material para:</v>
          </cell>
          <cell r="F102">
            <v>0</v>
          </cell>
        </row>
        <row r="103">
          <cell r="A103">
            <v>0</v>
          </cell>
          <cell r="B103" t="str">
            <v>La instalación de agua caliente desde los codos a nivel de piso hasta la tee de salida del muro y cámaras de aire.</v>
          </cell>
          <cell r="F103">
            <v>0</v>
          </cell>
        </row>
        <row r="104">
          <cell r="A104">
            <v>0</v>
          </cell>
          <cell r="F104">
            <v>0</v>
          </cell>
        </row>
        <row r="105">
          <cell r="A105" t="str">
            <v>5.5.01</v>
          </cell>
          <cell r="B105" t="str">
            <v>LAVAMANOS</v>
          </cell>
          <cell r="C105" t="str">
            <v>UN</v>
          </cell>
          <cell r="D105">
            <v>1</v>
          </cell>
          <cell r="E105">
            <v>63015</v>
          </cell>
          <cell r="F105">
            <v>63015</v>
          </cell>
        </row>
        <row r="106">
          <cell r="A106" t="str">
            <v>5.5.02</v>
          </cell>
          <cell r="B106" t="str">
            <v>DUCHAS</v>
          </cell>
          <cell r="C106" t="str">
            <v>UN</v>
          </cell>
          <cell r="D106">
            <v>11</v>
          </cell>
          <cell r="E106">
            <v>63015</v>
          </cell>
          <cell r="F106">
            <v>693165</v>
          </cell>
        </row>
        <row r="107">
          <cell r="A107" t="str">
            <v>5.5.03</v>
          </cell>
          <cell r="B107" t="str">
            <v>LAVAPLATOS</v>
          </cell>
          <cell r="C107" t="str">
            <v>UN</v>
          </cell>
          <cell r="D107">
            <v>22</v>
          </cell>
          <cell r="E107">
            <v>63015</v>
          </cell>
          <cell r="F107">
            <v>1386330</v>
          </cell>
        </row>
        <row r="108">
          <cell r="A108" t="str">
            <v>5.5.04</v>
          </cell>
          <cell r="B108" t="str">
            <v>LAVADORAS</v>
          </cell>
          <cell r="C108" t="str">
            <v>UN</v>
          </cell>
          <cell r="D108">
            <v>0</v>
          </cell>
          <cell r="E108">
            <v>63015</v>
          </cell>
          <cell r="F108">
            <v>0</v>
          </cell>
        </row>
        <row r="109">
          <cell r="A109" t="str">
            <v>5.5.05</v>
          </cell>
          <cell r="B109" t="str">
            <v>LAVADO ESPECIAL TRABAJO SUCIO</v>
          </cell>
          <cell r="C109" t="str">
            <v>UN</v>
          </cell>
          <cell r="D109">
            <v>2</v>
          </cell>
          <cell r="E109">
            <v>63015</v>
          </cell>
          <cell r="F109">
            <v>126030</v>
          </cell>
        </row>
        <row r="110">
          <cell r="A110">
            <v>0</v>
          </cell>
          <cell r="F110">
            <v>0</v>
          </cell>
        </row>
        <row r="111">
          <cell r="A111">
            <v>0</v>
          </cell>
          <cell r="B111" t="str">
            <v>SALIDAS SANITARIAS</v>
          </cell>
          <cell r="F111">
            <v>0</v>
          </cell>
        </row>
        <row r="112">
          <cell r="A112">
            <v>0</v>
          </cell>
          <cell r="F112">
            <v>0</v>
          </cell>
        </row>
        <row r="113">
          <cell r="A113">
            <v>0</v>
          </cell>
          <cell r="B113" t="str">
            <v>Mano de obra y material para:</v>
          </cell>
          <cell r="F113">
            <v>0</v>
          </cell>
        </row>
        <row r="114">
          <cell r="A114">
            <v>0</v>
          </cell>
          <cell r="B114" t="str">
            <v xml:space="preserve">La instalación de desagües desde la descarga da cada aparato hasta el empate con el ramal principal. </v>
          </cell>
          <cell r="F114">
            <v>0</v>
          </cell>
        </row>
        <row r="115">
          <cell r="A115">
            <v>0</v>
          </cell>
          <cell r="F115">
            <v>0</v>
          </cell>
        </row>
        <row r="116">
          <cell r="A116" t="str">
            <v>5.6.01</v>
          </cell>
          <cell r="B116" t="str">
            <v>LAVAMANOS</v>
          </cell>
          <cell r="C116" t="str">
            <v>UN</v>
          </cell>
          <cell r="D116">
            <v>29</v>
          </cell>
          <cell r="E116">
            <v>34615</v>
          </cell>
          <cell r="F116">
            <v>1003835</v>
          </cell>
        </row>
        <row r="117">
          <cell r="A117" t="str">
            <v>5.6.02</v>
          </cell>
          <cell r="B117" t="str">
            <v>SANITARIO</v>
          </cell>
          <cell r="C117" t="str">
            <v>UN</v>
          </cell>
          <cell r="D117">
            <v>21</v>
          </cell>
          <cell r="E117">
            <v>38616</v>
          </cell>
          <cell r="F117">
            <v>810936</v>
          </cell>
        </row>
        <row r="118">
          <cell r="A118" t="str">
            <v>5.6.03</v>
          </cell>
          <cell r="B118" t="str">
            <v>DUCHAS</v>
          </cell>
          <cell r="C118" t="str">
            <v>UN</v>
          </cell>
          <cell r="D118">
            <v>11</v>
          </cell>
          <cell r="E118">
            <v>34615</v>
          </cell>
          <cell r="F118">
            <v>380765</v>
          </cell>
        </row>
        <row r="119">
          <cell r="A119" t="str">
            <v>5.6.04</v>
          </cell>
          <cell r="B119" t="str">
            <v>LAVAPLATOS</v>
          </cell>
          <cell r="C119" t="str">
            <v>UN</v>
          </cell>
          <cell r="D119">
            <v>25</v>
          </cell>
          <cell r="E119">
            <v>34615</v>
          </cell>
          <cell r="F119">
            <v>865375</v>
          </cell>
        </row>
        <row r="120">
          <cell r="A120" t="str">
            <v>5.6.05</v>
          </cell>
          <cell r="B120" t="str">
            <v>LAVADORAS</v>
          </cell>
          <cell r="C120" t="str">
            <v>UN</v>
          </cell>
          <cell r="D120">
            <v>0</v>
          </cell>
          <cell r="E120">
            <v>34615</v>
          </cell>
          <cell r="F120">
            <v>0</v>
          </cell>
        </row>
        <row r="121">
          <cell r="A121" t="str">
            <v>5.6.06</v>
          </cell>
          <cell r="B121" t="str">
            <v>ORINAL</v>
          </cell>
          <cell r="C121" t="str">
            <v>UN</v>
          </cell>
          <cell r="D121">
            <v>3</v>
          </cell>
          <cell r="E121">
            <v>34615</v>
          </cell>
          <cell r="F121">
            <v>103845</v>
          </cell>
        </row>
        <row r="122">
          <cell r="A122" t="str">
            <v>5.6.07</v>
          </cell>
          <cell r="B122" t="str">
            <v>LAVADO ESPECIAL TRABAJO SUCIO</v>
          </cell>
          <cell r="C122" t="str">
            <v>UN</v>
          </cell>
          <cell r="D122">
            <v>2</v>
          </cell>
          <cell r="E122">
            <v>38616</v>
          </cell>
          <cell r="F122">
            <v>77232</v>
          </cell>
        </row>
        <row r="123">
          <cell r="A123" t="str">
            <v>5.6.08</v>
          </cell>
          <cell r="B123" t="str">
            <v>DUCHA DE EMERGENCIA</v>
          </cell>
          <cell r="C123" t="str">
            <v>UN</v>
          </cell>
          <cell r="D123">
            <v>5</v>
          </cell>
          <cell r="E123">
            <v>34615</v>
          </cell>
          <cell r="F123">
            <v>173075</v>
          </cell>
        </row>
        <row r="124">
          <cell r="A124" t="str">
            <v>5.6.09</v>
          </cell>
          <cell r="B124" t="str">
            <v>DUCHA Y LAVA OJOS</v>
          </cell>
          <cell r="C124" t="str">
            <v>UN</v>
          </cell>
          <cell r="D124">
            <v>0</v>
          </cell>
          <cell r="E124">
            <v>34615</v>
          </cell>
          <cell r="F124">
            <v>0</v>
          </cell>
        </row>
        <row r="125">
          <cell r="A125" t="str">
            <v>5.6.1</v>
          </cell>
          <cell r="B125" t="str">
            <v>AUTOCLAVES</v>
          </cell>
          <cell r="C125" t="str">
            <v>UN</v>
          </cell>
          <cell r="D125">
            <v>0</v>
          </cell>
          <cell r="E125">
            <v>34615</v>
          </cell>
          <cell r="F125">
            <v>0</v>
          </cell>
        </row>
        <row r="126">
          <cell r="A126" t="str">
            <v>5.6.11</v>
          </cell>
          <cell r="B126" t="str">
            <v>SALIDA SANITARIA Ø=4"</v>
          </cell>
          <cell r="C126" t="str">
            <v>UN</v>
          </cell>
          <cell r="D126">
            <v>0</v>
          </cell>
          <cell r="E126">
            <v>34615</v>
          </cell>
          <cell r="F126">
            <v>0</v>
          </cell>
        </row>
        <row r="127">
          <cell r="A127" t="str">
            <v>5.6.12</v>
          </cell>
          <cell r="B127" t="str">
            <v>SALIDA SANITARIA Ø=3"</v>
          </cell>
          <cell r="C127" t="str">
            <v>UN</v>
          </cell>
          <cell r="D127">
            <v>40</v>
          </cell>
          <cell r="E127">
            <v>34615</v>
          </cell>
          <cell r="F127">
            <v>1384600</v>
          </cell>
        </row>
        <row r="128">
          <cell r="A128" t="str">
            <v>5.6.13</v>
          </cell>
          <cell r="B128" t="str">
            <v>TAPON PRUEBA Ø=4"</v>
          </cell>
          <cell r="C128" t="str">
            <v>UN</v>
          </cell>
          <cell r="D128">
            <v>23</v>
          </cell>
          <cell r="E128">
            <v>2468</v>
          </cell>
          <cell r="F128">
            <v>56764</v>
          </cell>
        </row>
        <row r="129">
          <cell r="A129" t="str">
            <v>5.6.14</v>
          </cell>
          <cell r="B129" t="str">
            <v>TAPON PRUEBA Ø=3"</v>
          </cell>
          <cell r="C129" t="str">
            <v>UN</v>
          </cell>
          <cell r="D129">
            <v>113</v>
          </cell>
          <cell r="E129">
            <v>1377</v>
          </cell>
          <cell r="F129">
            <v>155601</v>
          </cell>
        </row>
        <row r="130">
          <cell r="A130" t="str">
            <v>5.6.15</v>
          </cell>
          <cell r="B130" t="str">
            <v>TAPON PRUEBA Ø=2"</v>
          </cell>
          <cell r="C130" t="str">
            <v>UN</v>
          </cell>
          <cell r="D130">
            <v>0</v>
          </cell>
          <cell r="E130">
            <v>1188</v>
          </cell>
          <cell r="F130">
            <v>0</v>
          </cell>
        </row>
        <row r="131">
          <cell r="A131">
            <v>0</v>
          </cell>
          <cell r="F131">
            <v>0</v>
          </cell>
        </row>
        <row r="132">
          <cell r="A132">
            <v>0</v>
          </cell>
          <cell r="B132" t="str">
            <v xml:space="preserve">RAMALES Y BAJANTES AGUAS  NEGRAS </v>
          </cell>
          <cell r="F132">
            <v>0</v>
          </cell>
        </row>
        <row r="133">
          <cell r="A133">
            <v>0</v>
          </cell>
          <cell r="F133">
            <v>0</v>
          </cell>
        </row>
        <row r="134">
          <cell r="A134">
            <v>0</v>
          </cell>
          <cell r="B134" t="str">
            <v>Mano de obra y material para:</v>
          </cell>
          <cell r="F134">
            <v>0</v>
          </cell>
        </row>
        <row r="135">
          <cell r="A135">
            <v>0</v>
          </cell>
          <cell r="B135" t="str">
            <v>La instalación de los tramos verticales y desvíos por placa.</v>
          </cell>
          <cell r="F135">
            <v>0</v>
          </cell>
        </row>
        <row r="136">
          <cell r="A136">
            <v>0</v>
          </cell>
          <cell r="F136">
            <v>0</v>
          </cell>
        </row>
        <row r="137">
          <cell r="A137" t="str">
            <v>5.7.01</v>
          </cell>
          <cell r="B137" t="str">
            <v>TUBERÍA PVC-S Ø=6"</v>
          </cell>
          <cell r="C137" t="str">
            <v>ML</v>
          </cell>
          <cell r="D137">
            <v>0</v>
          </cell>
          <cell r="E137">
            <v>35747</v>
          </cell>
          <cell r="F137">
            <v>0</v>
          </cell>
        </row>
        <row r="138">
          <cell r="A138" t="str">
            <v>5.7.02</v>
          </cell>
          <cell r="B138" t="str">
            <v>ACCESORIOS PVC-S Ø=6"</v>
          </cell>
          <cell r="C138" t="str">
            <v>UN</v>
          </cell>
          <cell r="D138">
            <v>0</v>
          </cell>
          <cell r="E138">
            <v>58499</v>
          </cell>
          <cell r="F138">
            <v>0</v>
          </cell>
        </row>
        <row r="139">
          <cell r="A139" t="str">
            <v>5.7.03</v>
          </cell>
          <cell r="B139" t="str">
            <v>TUBERÍA PVC-S Ø=4"</v>
          </cell>
          <cell r="C139" t="str">
            <v>ML</v>
          </cell>
          <cell r="D139">
            <v>36</v>
          </cell>
          <cell r="E139">
            <v>18009</v>
          </cell>
          <cell r="F139">
            <v>648324</v>
          </cell>
        </row>
        <row r="140">
          <cell r="A140" t="str">
            <v>5.7.04</v>
          </cell>
          <cell r="B140" t="str">
            <v>ACCESORIOS PVC-S Ø=4"</v>
          </cell>
          <cell r="C140" t="str">
            <v>UN</v>
          </cell>
          <cell r="D140">
            <v>26</v>
          </cell>
          <cell r="E140">
            <v>10377</v>
          </cell>
          <cell r="F140">
            <v>269802</v>
          </cell>
        </row>
        <row r="141">
          <cell r="A141" t="str">
            <v>5.7.05</v>
          </cell>
          <cell r="B141" t="str">
            <v>TUBERÍA PVC-S Ø=3"</v>
          </cell>
          <cell r="C141" t="str">
            <v>ML</v>
          </cell>
          <cell r="D141">
            <v>62</v>
          </cell>
          <cell r="E141">
            <v>12871</v>
          </cell>
          <cell r="F141">
            <v>798002</v>
          </cell>
        </row>
        <row r="142">
          <cell r="A142" t="str">
            <v>5.7.06</v>
          </cell>
          <cell r="B142" t="str">
            <v>ACCESORIOS PVC-S Ø=3"</v>
          </cell>
          <cell r="C142" t="str">
            <v>UN</v>
          </cell>
          <cell r="D142">
            <v>64</v>
          </cell>
          <cell r="E142">
            <v>6368</v>
          </cell>
          <cell r="F142">
            <v>407552</v>
          </cell>
        </row>
        <row r="143">
          <cell r="A143">
            <v>0</v>
          </cell>
          <cell r="F143">
            <v>0</v>
          </cell>
        </row>
        <row r="144">
          <cell r="A144">
            <v>0</v>
          </cell>
          <cell r="B144" t="str">
            <v>RAMALES Y BAJANTES AGUAS LLUVIAS</v>
          </cell>
          <cell r="F144">
            <v>0</v>
          </cell>
        </row>
        <row r="145">
          <cell r="A145">
            <v>0</v>
          </cell>
          <cell r="F145">
            <v>0</v>
          </cell>
        </row>
        <row r="146">
          <cell r="A146">
            <v>0</v>
          </cell>
          <cell r="B146" t="str">
            <v>Mano de obra y material para:</v>
          </cell>
          <cell r="F146">
            <v>0</v>
          </cell>
        </row>
        <row r="147">
          <cell r="A147">
            <v>0</v>
          </cell>
          <cell r="B147" t="str">
            <v>La instalación de los tramos verticales y desvíos por placa.</v>
          </cell>
          <cell r="F147">
            <v>0</v>
          </cell>
        </row>
        <row r="148">
          <cell r="A148">
            <v>0</v>
          </cell>
          <cell r="F148">
            <v>0</v>
          </cell>
        </row>
        <row r="149">
          <cell r="A149" t="str">
            <v>5.8.01</v>
          </cell>
          <cell r="B149" t="str">
            <v>TUBERÍA PVC-S Ø=4"</v>
          </cell>
          <cell r="C149" t="str">
            <v>ML</v>
          </cell>
          <cell r="D149">
            <v>0</v>
          </cell>
          <cell r="E149">
            <v>18009</v>
          </cell>
          <cell r="F149">
            <v>0</v>
          </cell>
        </row>
        <row r="150">
          <cell r="A150" t="str">
            <v>5.8.02</v>
          </cell>
          <cell r="B150" t="str">
            <v>ACCESORIOS PVC-S Ø=4"</v>
          </cell>
          <cell r="C150" t="str">
            <v>UN</v>
          </cell>
          <cell r="D150">
            <v>0</v>
          </cell>
          <cell r="E150">
            <v>10377</v>
          </cell>
          <cell r="F150">
            <v>0</v>
          </cell>
        </row>
        <row r="151">
          <cell r="A151">
            <v>0</v>
          </cell>
          <cell r="F151">
            <v>0</v>
          </cell>
        </row>
        <row r="152">
          <cell r="A152">
            <v>0</v>
          </cell>
          <cell r="B152" t="str">
            <v>COLGANTES DE AGUAS NEGRAS</v>
          </cell>
          <cell r="F152">
            <v>0</v>
          </cell>
        </row>
        <row r="153">
          <cell r="A153">
            <v>0</v>
          </cell>
          <cell r="F153">
            <v>0</v>
          </cell>
        </row>
        <row r="154">
          <cell r="A154">
            <v>0</v>
          </cell>
          <cell r="B154" t="str">
            <v>Mano de obra y materiales para:</v>
          </cell>
          <cell r="F154">
            <v>0</v>
          </cell>
        </row>
        <row r="155">
          <cell r="A155">
            <v>0</v>
          </cell>
          <cell r="B155" t="str">
            <v>La instalación de las colgantes de aguas negras.</v>
          </cell>
          <cell r="F155">
            <v>0</v>
          </cell>
        </row>
        <row r="156">
          <cell r="A156">
            <v>0</v>
          </cell>
          <cell r="F156">
            <v>0</v>
          </cell>
        </row>
        <row r="157">
          <cell r="A157" t="str">
            <v>5.9.01</v>
          </cell>
          <cell r="B157" t="str">
            <v>TUBERÍA PVC-S Ø=6"</v>
          </cell>
          <cell r="C157" t="str">
            <v>ML</v>
          </cell>
          <cell r="D157">
            <v>0</v>
          </cell>
          <cell r="E157">
            <v>35747</v>
          </cell>
          <cell r="F157">
            <v>0</v>
          </cell>
        </row>
        <row r="158">
          <cell r="A158" t="str">
            <v>5.9.02</v>
          </cell>
          <cell r="B158" t="str">
            <v>ACCESORIOS PVC-S Ø=6"</v>
          </cell>
          <cell r="C158" t="str">
            <v>UN</v>
          </cell>
          <cell r="D158">
            <v>0</v>
          </cell>
          <cell r="E158">
            <v>58499</v>
          </cell>
          <cell r="F158">
            <v>0</v>
          </cell>
        </row>
        <row r="159">
          <cell r="A159" t="str">
            <v>5.9.03</v>
          </cell>
          <cell r="B159" t="str">
            <v>TUBERÍA PVC-S Ø=4"</v>
          </cell>
          <cell r="C159" t="str">
            <v>ML</v>
          </cell>
          <cell r="D159">
            <v>152</v>
          </cell>
          <cell r="E159">
            <v>18009</v>
          </cell>
          <cell r="F159">
            <v>2737368</v>
          </cell>
        </row>
        <row r="160">
          <cell r="A160" t="str">
            <v>5.9.04</v>
          </cell>
          <cell r="B160" t="str">
            <v>ACCESORIOS PVC-S Ø=4"</v>
          </cell>
          <cell r="C160" t="str">
            <v>UN</v>
          </cell>
          <cell r="D160">
            <v>124</v>
          </cell>
          <cell r="E160">
            <v>10377</v>
          </cell>
          <cell r="F160">
            <v>1286748</v>
          </cell>
        </row>
        <row r="161">
          <cell r="A161" t="str">
            <v>5.9.05</v>
          </cell>
          <cell r="B161" t="str">
            <v>TUBERÍA PVC-S Ø=3"</v>
          </cell>
          <cell r="C161" t="str">
            <v>ML</v>
          </cell>
          <cell r="D161">
            <v>68</v>
          </cell>
          <cell r="E161">
            <v>12871</v>
          </cell>
          <cell r="F161">
            <v>875228</v>
          </cell>
        </row>
        <row r="162">
          <cell r="A162" t="str">
            <v>5.9.06</v>
          </cell>
          <cell r="B162" t="str">
            <v>ACCESORIOS PVC-S Ø=3"</v>
          </cell>
          <cell r="C162" t="str">
            <v>UN</v>
          </cell>
          <cell r="D162">
            <v>86</v>
          </cell>
          <cell r="E162">
            <v>6368</v>
          </cell>
          <cell r="F162">
            <v>547648</v>
          </cell>
        </row>
        <row r="163">
          <cell r="A163">
            <v>0</v>
          </cell>
          <cell r="F163">
            <v>0</v>
          </cell>
        </row>
        <row r="164">
          <cell r="A164">
            <v>0</v>
          </cell>
          <cell r="B164" t="str">
            <v>VENTILACIONES Y REVENTILACIONES</v>
          </cell>
          <cell r="F164">
            <v>0</v>
          </cell>
        </row>
        <row r="165">
          <cell r="A165">
            <v>0</v>
          </cell>
          <cell r="F165">
            <v>0</v>
          </cell>
        </row>
        <row r="166">
          <cell r="A166">
            <v>0</v>
          </cell>
          <cell r="B166" t="str">
            <v>Mano de obra y material para:</v>
          </cell>
          <cell r="F166">
            <v>0</v>
          </cell>
        </row>
        <row r="167">
          <cell r="A167">
            <v>0</v>
          </cell>
          <cell r="B167" t="str">
            <v>La instalación  de los tramos verticales y desvíos por placa.</v>
          </cell>
          <cell r="F167">
            <v>0</v>
          </cell>
        </row>
        <row r="168">
          <cell r="A168">
            <v>0</v>
          </cell>
          <cell r="F168">
            <v>0</v>
          </cell>
        </row>
        <row r="169">
          <cell r="A169" t="str">
            <v>5.10.01</v>
          </cell>
          <cell r="B169" t="str">
            <v>TUBERÍA PVC-L Ø=4"</v>
          </cell>
          <cell r="C169" t="str">
            <v>ML</v>
          </cell>
          <cell r="D169">
            <v>6</v>
          </cell>
          <cell r="E169">
            <v>14737</v>
          </cell>
          <cell r="F169">
            <v>88422</v>
          </cell>
        </row>
        <row r="170">
          <cell r="A170" t="str">
            <v>5.10.02</v>
          </cell>
          <cell r="B170" t="str">
            <v>ACCESORIOS PVC-S Ø=4"</v>
          </cell>
          <cell r="C170" t="str">
            <v>UN</v>
          </cell>
          <cell r="D170">
            <v>22</v>
          </cell>
          <cell r="E170">
            <v>10377</v>
          </cell>
          <cell r="F170">
            <v>228294</v>
          </cell>
        </row>
        <row r="171">
          <cell r="A171" t="str">
            <v>5.10.03</v>
          </cell>
          <cell r="B171" t="str">
            <v>TUBERÍA PVC-L Ø=3"</v>
          </cell>
          <cell r="C171" t="str">
            <v>ML</v>
          </cell>
          <cell r="D171">
            <v>104</v>
          </cell>
          <cell r="E171">
            <v>9956</v>
          </cell>
          <cell r="F171">
            <v>1035424</v>
          </cell>
        </row>
        <row r="172">
          <cell r="A172" t="str">
            <v>5.10.04</v>
          </cell>
          <cell r="B172" t="str">
            <v>ACCESORIOS PVC-S Ø=3"</v>
          </cell>
          <cell r="C172" t="str">
            <v>UN</v>
          </cell>
          <cell r="D172">
            <v>52</v>
          </cell>
          <cell r="E172">
            <v>6368</v>
          </cell>
          <cell r="F172">
            <v>331136</v>
          </cell>
        </row>
        <row r="173">
          <cell r="A173" t="str">
            <v>5.10.05</v>
          </cell>
          <cell r="B173" t="str">
            <v>TUBERÍA PVC-L Ø=2"</v>
          </cell>
          <cell r="C173" t="str">
            <v>ML</v>
          </cell>
          <cell r="D173">
            <v>34</v>
          </cell>
          <cell r="E173">
            <v>8192</v>
          </cell>
          <cell r="F173">
            <v>278528</v>
          </cell>
        </row>
        <row r="174">
          <cell r="A174" t="str">
            <v>5.10.06</v>
          </cell>
          <cell r="B174" t="str">
            <v>ACCESORIOS PVC-S Ø=2"</v>
          </cell>
          <cell r="C174" t="str">
            <v>UN</v>
          </cell>
          <cell r="D174">
            <v>32</v>
          </cell>
          <cell r="E174">
            <v>4737</v>
          </cell>
          <cell r="F174">
            <v>151584</v>
          </cell>
        </row>
        <row r="175">
          <cell r="A175">
            <v>0</v>
          </cell>
          <cell r="F175">
            <v>0</v>
          </cell>
        </row>
        <row r="176">
          <cell r="A176">
            <v>0</v>
          </cell>
          <cell r="B176" t="str">
            <v>DRENAJE AUTOCLAVES</v>
          </cell>
          <cell r="F176">
            <v>0</v>
          </cell>
        </row>
        <row r="177">
          <cell r="A177">
            <v>0</v>
          </cell>
          <cell r="F177">
            <v>0</v>
          </cell>
        </row>
        <row r="178">
          <cell r="A178">
            <v>0</v>
          </cell>
          <cell r="B178" t="str">
            <v>Mano de obra y material para:</v>
          </cell>
          <cell r="F178">
            <v>0</v>
          </cell>
        </row>
        <row r="179">
          <cell r="A179">
            <v>0</v>
          </cell>
          <cell r="B179" t="str">
            <v>La instalación  de los tramos verticales y desvíos por placa del drenaje de las autoclaves.</v>
          </cell>
          <cell r="F179">
            <v>0</v>
          </cell>
        </row>
        <row r="180">
          <cell r="A180">
            <v>0</v>
          </cell>
          <cell r="F180">
            <v>0</v>
          </cell>
        </row>
        <row r="181">
          <cell r="A181" t="str">
            <v>5.11.01</v>
          </cell>
          <cell r="B181" t="str">
            <v>TUBERÍA CPVC Ø=2"</v>
          </cell>
          <cell r="C181" t="str">
            <v>ML</v>
          </cell>
          <cell r="D181">
            <v>47</v>
          </cell>
          <cell r="E181">
            <v>63171</v>
          </cell>
          <cell r="F181">
            <v>2969037</v>
          </cell>
        </row>
        <row r="182">
          <cell r="A182" t="str">
            <v>5.11.02</v>
          </cell>
          <cell r="B182" t="str">
            <v>ACCESORIOS CPVC Ø=2"</v>
          </cell>
          <cell r="C182" t="str">
            <v>UN</v>
          </cell>
          <cell r="D182">
            <v>24</v>
          </cell>
          <cell r="E182">
            <v>34216</v>
          </cell>
          <cell r="F182">
            <v>821184</v>
          </cell>
        </row>
        <row r="183">
          <cell r="A183">
            <v>0</v>
          </cell>
          <cell r="F183">
            <v>0</v>
          </cell>
        </row>
        <row r="184">
          <cell r="A184">
            <v>0</v>
          </cell>
          <cell r="B184" t="str">
            <v>MONTAJE DE APARATOS</v>
          </cell>
          <cell r="F184">
            <v>0</v>
          </cell>
        </row>
        <row r="185">
          <cell r="A185">
            <v>0</v>
          </cell>
          <cell r="F185">
            <v>0</v>
          </cell>
        </row>
        <row r="186">
          <cell r="A186">
            <v>0</v>
          </cell>
          <cell r="B186" t="str">
            <v>Mano de obra y materiales para:</v>
          </cell>
          <cell r="F186">
            <v>0</v>
          </cell>
        </row>
        <row r="187">
          <cell r="A187">
            <v>0</v>
          </cell>
          <cell r="B187" t="str">
            <v>La instalación de los aparatos y las conexiones de empate de la tubería hasta la grifería y colocación de grapas.</v>
          </cell>
          <cell r="F187">
            <v>0</v>
          </cell>
        </row>
        <row r="188">
          <cell r="A188">
            <v>0</v>
          </cell>
          <cell r="F188">
            <v>0</v>
          </cell>
        </row>
        <row r="189">
          <cell r="A189" t="str">
            <v>5.12.01</v>
          </cell>
          <cell r="B189" t="str">
            <v>LAVAMANOS</v>
          </cell>
          <cell r="C189" t="str">
            <v>UN</v>
          </cell>
          <cell r="D189">
            <v>29</v>
          </cell>
          <cell r="E189">
            <v>34235</v>
          </cell>
          <cell r="F189">
            <v>992815</v>
          </cell>
        </row>
        <row r="190">
          <cell r="A190" t="str">
            <v>5.12.02</v>
          </cell>
          <cell r="B190" t="str">
            <v>SANITARIO</v>
          </cell>
          <cell r="C190" t="str">
            <v>UN</v>
          </cell>
          <cell r="D190">
            <v>21</v>
          </cell>
          <cell r="E190">
            <v>39016</v>
          </cell>
          <cell r="F190">
            <v>819336</v>
          </cell>
        </row>
        <row r="191">
          <cell r="A191" t="str">
            <v>5.12.03</v>
          </cell>
          <cell r="B191" t="str">
            <v>DUCHAS</v>
          </cell>
          <cell r="C191" t="str">
            <v>UN</v>
          </cell>
          <cell r="D191">
            <v>11</v>
          </cell>
          <cell r="E191">
            <v>29513</v>
          </cell>
          <cell r="F191">
            <v>324643</v>
          </cell>
        </row>
        <row r="192">
          <cell r="A192" t="str">
            <v>5.12.04</v>
          </cell>
          <cell r="B192" t="str">
            <v>DUCHA TELEFONO</v>
          </cell>
          <cell r="C192" t="str">
            <v>UN</v>
          </cell>
          <cell r="D192">
            <v>2</v>
          </cell>
          <cell r="E192">
            <v>29513</v>
          </cell>
          <cell r="F192">
            <v>59026</v>
          </cell>
        </row>
        <row r="193">
          <cell r="A193" t="str">
            <v>5.12.05</v>
          </cell>
          <cell r="B193" t="str">
            <v>LAVAPLATOS</v>
          </cell>
          <cell r="C193" t="str">
            <v>UN</v>
          </cell>
          <cell r="D193">
            <v>25</v>
          </cell>
          <cell r="E193">
            <v>34235</v>
          </cell>
          <cell r="F193">
            <v>855875</v>
          </cell>
        </row>
        <row r="194">
          <cell r="A194" t="str">
            <v>5.12.06</v>
          </cell>
          <cell r="B194" t="str">
            <v>LAVADORAS</v>
          </cell>
          <cell r="C194" t="str">
            <v>UN</v>
          </cell>
          <cell r="D194">
            <v>0</v>
          </cell>
          <cell r="E194">
            <v>39016</v>
          </cell>
          <cell r="F194">
            <v>0</v>
          </cell>
        </row>
        <row r="195">
          <cell r="A195" t="str">
            <v>5.12.07</v>
          </cell>
          <cell r="B195" t="str">
            <v>ORINAL</v>
          </cell>
          <cell r="C195" t="str">
            <v>UN</v>
          </cell>
          <cell r="D195">
            <v>3</v>
          </cell>
          <cell r="E195">
            <v>42579</v>
          </cell>
          <cell r="F195">
            <v>127737</v>
          </cell>
        </row>
        <row r="196">
          <cell r="A196" t="str">
            <v>5.12.08</v>
          </cell>
          <cell r="B196" t="str">
            <v>LAVADO ESPECIAL TRABAJO SUCIO</v>
          </cell>
          <cell r="C196" t="str">
            <v>UN</v>
          </cell>
          <cell r="D196">
            <v>2</v>
          </cell>
          <cell r="E196">
            <v>39016</v>
          </cell>
          <cell r="F196">
            <v>78032</v>
          </cell>
        </row>
        <row r="197">
          <cell r="A197" t="str">
            <v>5.12.09</v>
          </cell>
          <cell r="B197" t="str">
            <v>DUCHA DE EMERGENCIA</v>
          </cell>
          <cell r="C197" t="str">
            <v>UN</v>
          </cell>
          <cell r="D197">
            <v>5</v>
          </cell>
          <cell r="E197">
            <v>42579</v>
          </cell>
          <cell r="F197">
            <v>212895</v>
          </cell>
        </row>
        <row r="198">
          <cell r="A198" t="str">
            <v>5.12.1</v>
          </cell>
          <cell r="B198" t="str">
            <v>DUCHA Y LAVA OJOS</v>
          </cell>
          <cell r="C198" t="str">
            <v>UN</v>
          </cell>
          <cell r="D198">
            <v>0</v>
          </cell>
          <cell r="E198">
            <v>42579</v>
          </cell>
          <cell r="F198">
            <v>0</v>
          </cell>
        </row>
        <row r="199">
          <cell r="A199" t="str">
            <v>5.12.11</v>
          </cell>
          <cell r="B199" t="str">
            <v>LLAVE MANGUERA Ø=½"</v>
          </cell>
          <cell r="C199" t="str">
            <v>UN</v>
          </cell>
          <cell r="D199">
            <v>8</v>
          </cell>
          <cell r="E199">
            <v>27847</v>
          </cell>
          <cell r="F199">
            <v>222776</v>
          </cell>
        </row>
        <row r="200">
          <cell r="A200">
            <v>0</v>
          </cell>
          <cell r="F200">
            <v>0</v>
          </cell>
        </row>
        <row r="201">
          <cell r="A201">
            <v>0</v>
          </cell>
          <cell r="B201" t="str">
            <v>SOPORTERIA</v>
          </cell>
          <cell r="F201">
            <v>0</v>
          </cell>
        </row>
        <row r="202">
          <cell r="A202">
            <v>0</v>
          </cell>
          <cell r="F202">
            <v>0</v>
          </cell>
        </row>
        <row r="203">
          <cell r="A203">
            <v>0</v>
          </cell>
          <cell r="B203" t="str">
            <v xml:space="preserve">Mano de obra y material para: </v>
          </cell>
          <cell r="F203">
            <v>0</v>
          </cell>
        </row>
        <row r="204">
          <cell r="A204">
            <v>0</v>
          </cell>
          <cell r="B204" t="str">
            <v>La instalación de abrazaderas.</v>
          </cell>
          <cell r="F204">
            <v>0</v>
          </cell>
        </row>
        <row r="205">
          <cell r="A205">
            <v>0</v>
          </cell>
          <cell r="F205">
            <v>0</v>
          </cell>
        </row>
        <row r="206">
          <cell r="A206" t="str">
            <v>5.13.01</v>
          </cell>
          <cell r="B206" t="str">
            <v>ABRAZADERAS Ø=6"</v>
          </cell>
          <cell r="C206" t="str">
            <v>UN</v>
          </cell>
          <cell r="D206">
            <v>0</v>
          </cell>
          <cell r="E206">
            <v>7539</v>
          </cell>
          <cell r="F206">
            <v>0</v>
          </cell>
        </row>
        <row r="207">
          <cell r="A207" t="str">
            <v>5.13.02</v>
          </cell>
          <cell r="B207" t="str">
            <v>ABRAZADERAS Ø=4"</v>
          </cell>
          <cell r="C207" t="str">
            <v>UN</v>
          </cell>
          <cell r="D207">
            <v>127</v>
          </cell>
          <cell r="E207">
            <v>6289</v>
          </cell>
          <cell r="F207">
            <v>798703</v>
          </cell>
        </row>
        <row r="208">
          <cell r="A208" t="str">
            <v>5.13.03</v>
          </cell>
          <cell r="B208" t="str">
            <v>ABRAZADERAS Ø=3"</v>
          </cell>
          <cell r="C208" t="str">
            <v>UN</v>
          </cell>
          <cell r="D208">
            <v>57</v>
          </cell>
          <cell r="E208">
            <v>5490</v>
          </cell>
          <cell r="F208">
            <v>312930</v>
          </cell>
        </row>
        <row r="209">
          <cell r="A209" t="str">
            <v>5.13.04</v>
          </cell>
          <cell r="B209" t="str">
            <v>ABRAZADERAS Ø=2½"</v>
          </cell>
          <cell r="C209" t="str">
            <v>UN</v>
          </cell>
          <cell r="D209">
            <v>24</v>
          </cell>
          <cell r="E209">
            <v>4883</v>
          </cell>
          <cell r="F209">
            <v>117192</v>
          </cell>
        </row>
        <row r="210">
          <cell r="A210" t="str">
            <v>5.13.05</v>
          </cell>
          <cell r="B210" t="str">
            <v>ABRAZADERAS Ø=2"</v>
          </cell>
          <cell r="C210" t="str">
            <v>UN</v>
          </cell>
          <cell r="D210">
            <v>57</v>
          </cell>
          <cell r="E210">
            <v>3878</v>
          </cell>
          <cell r="F210">
            <v>221046</v>
          </cell>
        </row>
        <row r="211">
          <cell r="A211" t="str">
            <v>5.13.06</v>
          </cell>
          <cell r="B211" t="str">
            <v>ABRAZADERAS Ø=1½"</v>
          </cell>
          <cell r="C211" t="str">
            <v>UN</v>
          </cell>
          <cell r="D211">
            <v>40</v>
          </cell>
          <cell r="E211">
            <v>3533</v>
          </cell>
          <cell r="F211">
            <v>141320</v>
          </cell>
        </row>
        <row r="212">
          <cell r="A212" t="str">
            <v>5.13.07</v>
          </cell>
          <cell r="B212" t="str">
            <v>ABRAZADERAS Ø=1¼"</v>
          </cell>
          <cell r="C212" t="str">
            <v>UN</v>
          </cell>
          <cell r="D212">
            <v>84</v>
          </cell>
          <cell r="E212">
            <v>3283</v>
          </cell>
          <cell r="F212">
            <v>275772</v>
          </cell>
        </row>
        <row r="213">
          <cell r="A213" t="str">
            <v>5.13.08</v>
          </cell>
          <cell r="B213" t="str">
            <v>ABRAZADERAS Ø=1"</v>
          </cell>
          <cell r="C213" t="str">
            <v>UN</v>
          </cell>
          <cell r="D213">
            <v>156</v>
          </cell>
          <cell r="E213">
            <v>3054</v>
          </cell>
          <cell r="F213">
            <v>476424</v>
          </cell>
        </row>
        <row r="214">
          <cell r="A214" t="str">
            <v>5.13.09</v>
          </cell>
          <cell r="B214" t="str">
            <v>ABRAZADERAS Ø=¾"</v>
          </cell>
          <cell r="C214" t="str">
            <v>UN</v>
          </cell>
          <cell r="D214">
            <v>306</v>
          </cell>
          <cell r="E214">
            <v>2995</v>
          </cell>
          <cell r="F214">
            <v>916470</v>
          </cell>
        </row>
        <row r="215">
          <cell r="A215" t="str">
            <v>5.13.1</v>
          </cell>
          <cell r="B215" t="str">
            <v>ABRAZADERAS Ø=½"</v>
          </cell>
          <cell r="C215" t="str">
            <v>UN</v>
          </cell>
          <cell r="D215">
            <v>267</v>
          </cell>
          <cell r="E215">
            <v>2934</v>
          </cell>
          <cell r="F215">
            <v>783378</v>
          </cell>
        </row>
        <row r="216">
          <cell r="A216">
            <v>0</v>
          </cell>
          <cell r="F216">
            <v>0</v>
          </cell>
        </row>
        <row r="217">
          <cell r="A217">
            <v>0</v>
          </cell>
          <cell r="B217" t="str">
            <v>CONSTRUCCIONES EN MAMPOSTERÍA Y VARIOS</v>
          </cell>
          <cell r="F217">
            <v>0</v>
          </cell>
        </row>
        <row r="218">
          <cell r="A218">
            <v>0</v>
          </cell>
          <cell r="F218">
            <v>0</v>
          </cell>
        </row>
        <row r="219">
          <cell r="A219" t="str">
            <v>5.14.01</v>
          </cell>
          <cell r="B219" t="str">
            <v>CAJA DE INSPECCIÓN 0,80mx0,80m</v>
          </cell>
          <cell r="C219" t="str">
            <v>UN</v>
          </cell>
          <cell r="D219">
            <v>2</v>
          </cell>
          <cell r="E219">
            <v>70000</v>
          </cell>
          <cell r="F219">
            <v>140000</v>
          </cell>
        </row>
        <row r="220">
          <cell r="A220" t="str">
            <v>5.14.02</v>
          </cell>
          <cell r="B220" t="str">
            <v>TRAMPA DE GRASAS</v>
          </cell>
          <cell r="C220" t="str">
            <v>UN</v>
          </cell>
          <cell r="D220">
            <v>2</v>
          </cell>
          <cell r="E220">
            <v>45000</v>
          </cell>
          <cell r="F220">
            <v>90000</v>
          </cell>
        </row>
        <row r="221">
          <cell r="A221" t="str">
            <v>5.14.03</v>
          </cell>
          <cell r="B221" t="str">
            <v>CAMARA DE ENFRIADO</v>
          </cell>
          <cell r="C221" t="str">
            <v>UN</v>
          </cell>
          <cell r="D221">
            <v>0</v>
          </cell>
          <cell r="F221">
            <v>0</v>
          </cell>
        </row>
        <row r="222">
          <cell r="A222">
            <v>0</v>
          </cell>
          <cell r="F222">
            <v>0</v>
          </cell>
        </row>
        <row r="223">
          <cell r="A223">
            <v>0</v>
          </cell>
          <cell r="B223" t="str">
            <v>ELABORACIÓN DE PLANOS RECORD Y PLANOS DE MANTENIMIENTO</v>
          </cell>
          <cell r="F223">
            <v>0</v>
          </cell>
        </row>
        <row r="224">
          <cell r="A224">
            <v>0</v>
          </cell>
          <cell r="F224">
            <v>0</v>
          </cell>
        </row>
        <row r="225">
          <cell r="A225">
            <v>0</v>
          </cell>
          <cell r="B225" t="str">
            <v>Incluye toda la obra</v>
          </cell>
          <cell r="F225">
            <v>0</v>
          </cell>
        </row>
        <row r="226">
          <cell r="A226">
            <v>0</v>
          </cell>
          <cell r="F226">
            <v>0</v>
          </cell>
        </row>
        <row r="227">
          <cell r="A227" t="str">
            <v>5.15.01</v>
          </cell>
          <cell r="B227" t="str">
            <v>PLANOS RECORD</v>
          </cell>
          <cell r="C227" t="str">
            <v>GL</v>
          </cell>
          <cell r="D227">
            <v>0</v>
          </cell>
          <cell r="E227">
            <v>322000</v>
          </cell>
          <cell r="F227">
            <v>0</v>
          </cell>
        </row>
        <row r="228">
          <cell r="A228" t="str">
            <v>5.15.02</v>
          </cell>
          <cell r="B228" t="str">
            <v>MANUAL DE MANTENIMIENTO</v>
          </cell>
          <cell r="C228" t="str">
            <v>GL</v>
          </cell>
          <cell r="D228">
            <v>0</v>
          </cell>
          <cell r="E228">
            <v>121380</v>
          </cell>
          <cell r="F228">
            <v>0</v>
          </cell>
        </row>
        <row r="229">
          <cell r="A229">
            <v>0</v>
          </cell>
          <cell r="F229">
            <v>0</v>
          </cell>
        </row>
        <row r="230">
          <cell r="A230">
            <v>0</v>
          </cell>
          <cell r="B230" t="str">
            <v>DESINFECCIÓN DEL SISTEMA DE AGUA POTABLE</v>
          </cell>
          <cell r="F230">
            <v>0</v>
          </cell>
        </row>
        <row r="231">
          <cell r="A231">
            <v>0</v>
          </cell>
          <cell r="F231">
            <v>0</v>
          </cell>
        </row>
        <row r="232">
          <cell r="A232" t="str">
            <v>5.16.01</v>
          </cell>
          <cell r="B232" t="str">
            <v>DESINFECCIÓN  SISTEMA DE AGUA POTABLE</v>
          </cell>
          <cell r="C232" t="str">
            <v>UN</v>
          </cell>
          <cell r="D232">
            <v>0</v>
          </cell>
          <cell r="E232">
            <v>180136</v>
          </cell>
          <cell r="F232">
            <v>0</v>
          </cell>
        </row>
        <row r="233">
          <cell r="A233">
            <v>0</v>
          </cell>
          <cell r="F233">
            <v>0</v>
          </cell>
        </row>
        <row r="234">
          <cell r="A234">
            <v>0</v>
          </cell>
          <cell r="B234" t="str">
            <v>MOVIMIENTO DE TIERRAS</v>
          </cell>
          <cell r="F234">
            <v>0</v>
          </cell>
        </row>
        <row r="235">
          <cell r="A235">
            <v>0</v>
          </cell>
          <cell r="F235">
            <v>0</v>
          </cell>
        </row>
        <row r="236">
          <cell r="A236" t="str">
            <v>5.17.01</v>
          </cell>
          <cell r="B236" t="str">
            <v xml:space="preserve">EXCAVACIÓN EN MATERIAL COMÚN </v>
          </cell>
          <cell r="C236" t="str">
            <v>M3</v>
          </cell>
          <cell r="D236">
            <v>29</v>
          </cell>
          <cell r="E236">
            <v>9397</v>
          </cell>
          <cell r="F236">
            <v>272513</v>
          </cell>
        </row>
        <row r="237">
          <cell r="A237">
            <v>0</v>
          </cell>
          <cell r="F237">
            <v>0</v>
          </cell>
        </row>
        <row r="238">
          <cell r="A238">
            <v>0</v>
          </cell>
          <cell r="B238" t="str">
            <v>RED CONTRA INCENDIO</v>
          </cell>
          <cell r="F238">
            <v>0</v>
          </cell>
        </row>
        <row r="239">
          <cell r="A239">
            <v>0</v>
          </cell>
          <cell r="F239">
            <v>0</v>
          </cell>
        </row>
        <row r="240">
          <cell r="A240">
            <v>0</v>
          </cell>
          <cell r="B240" t="str">
            <v>RED GENERAL DE AGUA FRÍA INCENDIO</v>
          </cell>
          <cell r="F240">
            <v>0</v>
          </cell>
        </row>
        <row r="241">
          <cell r="A241">
            <v>0</v>
          </cell>
          <cell r="F241">
            <v>0</v>
          </cell>
        </row>
        <row r="242">
          <cell r="A242">
            <v>0</v>
          </cell>
          <cell r="B242" t="str">
            <v>Mano de obra y material para:</v>
          </cell>
          <cell r="F242">
            <v>0</v>
          </cell>
        </row>
        <row r="243">
          <cell r="A243">
            <v>0</v>
          </cell>
          <cell r="B243" t="str">
            <v>La red de agua fría incendio desde el empate con la red existente hasta la derivación a los gabinetes contra incendio.</v>
          </cell>
          <cell r="F243">
            <v>0</v>
          </cell>
        </row>
        <row r="244">
          <cell r="A244">
            <v>0</v>
          </cell>
          <cell r="F244">
            <v>0</v>
          </cell>
        </row>
        <row r="245">
          <cell r="A245" t="str">
            <v>5.18.01</v>
          </cell>
          <cell r="B245" t="str">
            <v>TUBERÍA ACERO NEGRO SCH - 10 Ø=3"</v>
          </cell>
          <cell r="C245" t="str">
            <v>ML</v>
          </cell>
          <cell r="D245">
            <v>34</v>
          </cell>
          <cell r="E245">
            <v>50174</v>
          </cell>
          <cell r="F245">
            <v>1705916</v>
          </cell>
        </row>
        <row r="246">
          <cell r="A246" t="str">
            <v>5.18.02</v>
          </cell>
          <cell r="B246" t="str">
            <v>ACCESORIOS RANURADO Ø=3"</v>
          </cell>
          <cell r="C246" t="str">
            <v>UN</v>
          </cell>
          <cell r="D246">
            <v>8</v>
          </cell>
          <cell r="E246">
            <v>31590</v>
          </cell>
          <cell r="F246">
            <v>252720</v>
          </cell>
        </row>
        <row r="247">
          <cell r="A247" t="str">
            <v>5.18.03</v>
          </cell>
          <cell r="B247" t="str">
            <v>COUPLINGS Ø=3"</v>
          </cell>
          <cell r="C247" t="str">
            <v>UN</v>
          </cell>
          <cell r="D247">
            <v>18</v>
          </cell>
          <cell r="E247">
            <v>15885</v>
          </cell>
          <cell r="F247">
            <v>285930</v>
          </cell>
        </row>
        <row r="248">
          <cell r="A248" t="str">
            <v>5.18.04</v>
          </cell>
          <cell r="B248" t="str">
            <v>TUBERÍA ACERO NEGRO SCH - 10 Ø=2"</v>
          </cell>
          <cell r="C248" t="str">
            <v>ML</v>
          </cell>
          <cell r="D248">
            <v>39</v>
          </cell>
          <cell r="E248">
            <v>37431</v>
          </cell>
          <cell r="F248">
            <v>1459809</v>
          </cell>
        </row>
        <row r="249">
          <cell r="A249" t="str">
            <v>5.18.05</v>
          </cell>
          <cell r="B249" t="str">
            <v>ACCESORIOS RANURADO Ø=2"</v>
          </cell>
          <cell r="C249" t="str">
            <v>UN</v>
          </cell>
          <cell r="D249">
            <v>8</v>
          </cell>
          <cell r="E249">
            <v>19021</v>
          </cell>
          <cell r="F249">
            <v>152168</v>
          </cell>
        </row>
        <row r="250">
          <cell r="A250" t="str">
            <v>5.18.06</v>
          </cell>
          <cell r="B250" t="str">
            <v>COUPLINGS Ø=2"</v>
          </cell>
          <cell r="C250" t="str">
            <v>UN</v>
          </cell>
          <cell r="D250">
            <v>16</v>
          </cell>
          <cell r="E250">
            <v>14136</v>
          </cell>
          <cell r="F250">
            <v>226176</v>
          </cell>
        </row>
        <row r="251">
          <cell r="A251" t="str">
            <v>5.18.07</v>
          </cell>
          <cell r="B251" t="str">
            <v>GABINETE DE INCENDIO CONEXIÓN 1½"</v>
          </cell>
          <cell r="C251" t="str">
            <v>UN</v>
          </cell>
          <cell r="D251">
            <v>2</v>
          </cell>
          <cell r="E251">
            <v>825759</v>
          </cell>
          <cell r="F251">
            <v>1651518</v>
          </cell>
        </row>
        <row r="252">
          <cell r="A252" t="str">
            <v>5.18.08</v>
          </cell>
          <cell r="B252" t="str">
            <v>BRIDA ACERO ROSCAR Ø=4"</v>
          </cell>
          <cell r="C252" t="str">
            <v>UN</v>
          </cell>
          <cell r="D252">
            <v>0</v>
          </cell>
          <cell r="E252">
            <v>50143</v>
          </cell>
          <cell r="F252">
            <v>0</v>
          </cell>
        </row>
        <row r="253">
          <cell r="A253" t="str">
            <v>5.18.09</v>
          </cell>
          <cell r="B253" t="str">
            <v>VÁLVULA VASTAGO ASCENDENTE Ø=3" UL/FM</v>
          </cell>
          <cell r="C253" t="str">
            <v>UN</v>
          </cell>
          <cell r="D253">
            <v>0</v>
          </cell>
          <cell r="E253">
            <v>1674223</v>
          </cell>
          <cell r="F253">
            <v>0</v>
          </cell>
        </row>
        <row r="254">
          <cell r="A254">
            <v>0</v>
          </cell>
          <cell r="F254">
            <v>0</v>
          </cell>
        </row>
        <row r="255">
          <cell r="A255">
            <v>0</v>
          </cell>
          <cell r="B255" t="str">
            <v>MONTAJE DE APARATOS RED DE INCENDIO</v>
          </cell>
          <cell r="F255">
            <v>0</v>
          </cell>
        </row>
        <row r="256">
          <cell r="A256">
            <v>0</v>
          </cell>
          <cell r="F256">
            <v>0</v>
          </cell>
        </row>
        <row r="257">
          <cell r="A257">
            <v>0</v>
          </cell>
          <cell r="B257" t="str">
            <v>Mano de obra y materiales para:</v>
          </cell>
          <cell r="F257">
            <v>0</v>
          </cell>
        </row>
        <row r="258">
          <cell r="A258">
            <v>0</v>
          </cell>
          <cell r="B258" t="str">
            <v>La instalación de los gabinetes.</v>
          </cell>
          <cell r="F258">
            <v>0</v>
          </cell>
        </row>
        <row r="259">
          <cell r="A259">
            <v>0</v>
          </cell>
          <cell r="F259">
            <v>0</v>
          </cell>
        </row>
        <row r="260">
          <cell r="A260" t="str">
            <v>5.19.01</v>
          </cell>
          <cell r="B260" t="str">
            <v>MONTAJE GABINETE INCENDIO CONEXIÓN 1½"</v>
          </cell>
          <cell r="C260" t="str">
            <v>UN</v>
          </cell>
          <cell r="D260">
            <v>2</v>
          </cell>
          <cell r="E260">
            <v>70995</v>
          </cell>
          <cell r="F260">
            <v>141990</v>
          </cell>
        </row>
        <row r="262">
          <cell r="A262">
            <v>6</v>
          </cell>
          <cell r="B262" t="str">
            <v>MAMPOSTERÍA</v>
          </cell>
          <cell r="C262">
            <v>0</v>
          </cell>
          <cell r="F262">
            <v>98242459.949866086</v>
          </cell>
        </row>
        <row r="263">
          <cell r="A263" t="str">
            <v>6.1</v>
          </cell>
          <cell r="B263" t="str">
            <v>MURO EN BLOQUE No. 5 de .15 cms</v>
          </cell>
          <cell r="C263" t="str">
            <v>M2</v>
          </cell>
          <cell r="D263">
            <v>2477.6</v>
          </cell>
          <cell r="E263">
            <v>31237.93839372</v>
          </cell>
          <cell r="F263">
            <v>77395116.164280668</v>
          </cell>
        </row>
        <row r="264">
          <cell r="A264" t="str">
            <v>6.3</v>
          </cell>
          <cell r="B264" t="str">
            <v xml:space="preserve">COLUMNETAS EN CONCRETO f´c= 21 Mpa </v>
          </cell>
          <cell r="C264" t="str">
            <v>ML</v>
          </cell>
          <cell r="D264">
            <v>1238.8</v>
          </cell>
          <cell r="E264">
            <v>15320.0023729483</v>
          </cell>
          <cell r="F264">
            <v>18978418.939608354</v>
          </cell>
        </row>
        <row r="265">
          <cell r="A265" t="str">
            <v>6.4</v>
          </cell>
          <cell r="B265" t="str">
            <v xml:space="preserve">VIGAS CINTA SOBRE MURO EN CONCRETO f´c= 21 Mpa </v>
          </cell>
          <cell r="C265" t="str">
            <v>ML</v>
          </cell>
          <cell r="D265">
            <v>123.28</v>
          </cell>
          <cell r="E265">
            <v>15160.0003729483</v>
          </cell>
          <cell r="F265">
            <v>1868924.8459770663</v>
          </cell>
        </row>
        <row r="267">
          <cell r="A267">
            <v>7</v>
          </cell>
          <cell r="B267" t="str">
            <v>MESONES</v>
          </cell>
          <cell r="C267">
            <v>0</v>
          </cell>
          <cell r="F267">
            <v>19938757.269645292</v>
          </cell>
        </row>
        <row r="268">
          <cell r="A268" t="str">
            <v>7.1</v>
          </cell>
          <cell r="B268" t="str">
            <v>MESON EN GRANITO NATURAL, INCLUYE SALPICADERO 0,08, CANTOS REDONDEADOS Y BRILLADOS, COLOR BEIGE</v>
          </cell>
          <cell r="C268" t="str">
            <v>ML</v>
          </cell>
          <cell r="D268">
            <v>60.86</v>
          </cell>
          <cell r="E268">
            <v>327616.78063827299</v>
          </cell>
          <cell r="F268">
            <v>19938757.269645292</v>
          </cell>
        </row>
        <row r="269">
          <cell r="B269" t="str">
            <v xml:space="preserve">incluir igual a 1a etapa </v>
          </cell>
        </row>
        <row r="270">
          <cell r="A270">
            <v>10</v>
          </cell>
          <cell r="B270" t="str">
            <v>CARPINTERÍA</v>
          </cell>
          <cell r="C270">
            <v>0</v>
          </cell>
          <cell r="E270">
            <v>0</v>
          </cell>
          <cell r="F270">
            <v>68532182.058513999</v>
          </cell>
        </row>
        <row r="271">
          <cell r="A271" t="str">
            <v>10.1</v>
          </cell>
          <cell r="B271" t="str">
            <v>PUERTAS CON MARCO METALICO HOJA ENTAMBORADA EN TRIPLEX PIZANO 4 MM PEINAZO EN FLOR MORADO O CEDRO</v>
          </cell>
          <cell r="C271" t="str">
            <v>M2</v>
          </cell>
          <cell r="D271">
            <v>114.77000000000001</v>
          </cell>
          <cell r="E271">
            <v>130000</v>
          </cell>
          <cell r="F271">
            <v>14920100.000000002</v>
          </cell>
        </row>
        <row r="272">
          <cell r="A272">
            <v>10.199999999999999</v>
          </cell>
          <cell r="B272" t="str">
            <v>PUERTA EN PERFIL DE ALUMINIO Y CON PERSIANA DE VENTILACION EN ALUMINIO, LATERALMENTE CON DOS BISAGRAS AL PERFIL LATERAL DE CADA LADO</v>
          </cell>
          <cell r="C272" t="str">
            <v>M2</v>
          </cell>
          <cell r="D272">
            <v>1.89</v>
          </cell>
          <cell r="E272">
            <v>432866.47502977803</v>
          </cell>
          <cell r="F272">
            <v>818117.6378062804</v>
          </cell>
        </row>
        <row r="273">
          <cell r="A273">
            <v>10.4</v>
          </cell>
          <cell r="B273" t="str">
            <v>CERRADURA SHAGE SERIE H180, CRISTAL INCOLORO DE 10 MM TEMPLADO, PROTECTOR GUARDA CAMILLAS DE GUAYACAN, BORDE REONDEADO, PROTECTOR INFERIOR VISAGRAS HIDRAULICAS TIPO PASADO.</v>
          </cell>
          <cell r="C273" t="str">
            <v>M2</v>
          </cell>
          <cell r="D273">
            <v>23.52</v>
          </cell>
          <cell r="E273">
            <v>613502.55005955603</v>
          </cell>
          <cell r="F273">
            <v>14429579.977400757</v>
          </cell>
        </row>
        <row r="274">
          <cell r="A274" t="str">
            <v>10.6</v>
          </cell>
          <cell r="B274" t="str">
            <v>PUERTA CON MARCO EN ALUMINIO ANODIZADO PERFIL 50.20, VIDRIO DE 6 MM, CHAPA ORBIT.</v>
          </cell>
          <cell r="C274" t="str">
            <v>M2</v>
          </cell>
          <cell r="D274">
            <v>24.78</v>
          </cell>
          <cell r="E274">
            <v>548936.95005955605</v>
          </cell>
          <cell r="F274">
            <v>13602657.622475799</v>
          </cell>
        </row>
        <row r="275">
          <cell r="A275">
            <v>10.8</v>
          </cell>
          <cell r="B275" t="str">
            <v>VENTANERIA EN ALUMINIO ANONIZADO, PERFIL 2050</v>
          </cell>
          <cell r="C275" t="str">
            <v>M2</v>
          </cell>
          <cell r="D275">
            <v>115.16</v>
          </cell>
          <cell r="E275">
            <v>215020.20511315699</v>
          </cell>
          <cell r="F275">
            <v>24761726.820831157</v>
          </cell>
        </row>
        <row r="277">
          <cell r="A277">
            <v>11</v>
          </cell>
          <cell r="B277" t="str">
            <v>PAÑETES</v>
          </cell>
          <cell r="C277">
            <v>0</v>
          </cell>
          <cell r="E277">
            <v>0</v>
          </cell>
          <cell r="F277">
            <v>62201649.358709037</v>
          </cell>
        </row>
        <row r="278">
          <cell r="A278" t="str">
            <v>11.1</v>
          </cell>
          <cell r="B278" t="str">
            <v>PAÑETE INTERIOR LISO MUROS 1:4 INCLUYE FILOS Y DILATACIONES</v>
          </cell>
          <cell r="C278" t="str">
            <v>M2</v>
          </cell>
          <cell r="D278">
            <v>4139.1499999999996</v>
          </cell>
          <cell r="E278">
            <v>12860.2476483876</v>
          </cell>
          <cell r="F278">
            <v>53230494.053823531</v>
          </cell>
        </row>
        <row r="279">
          <cell r="A279" t="str">
            <v>11.2</v>
          </cell>
          <cell r="B279" t="str">
            <v>PAÑETE IMPERMEABILIZADO 1:4 INCLUYE FILOS Y DILATACIONES</v>
          </cell>
          <cell r="C279" t="str">
            <v>M2</v>
          </cell>
          <cell r="D279">
            <v>617.71</v>
          </cell>
          <cell r="E279">
            <v>14523.2476483876</v>
          </cell>
          <cell r="F279">
            <v>8971155.3048855048</v>
          </cell>
        </row>
        <row r="281">
          <cell r="A281">
            <v>12</v>
          </cell>
          <cell r="B281" t="str">
            <v>ENCHAPES Y ACCESORIOS</v>
          </cell>
          <cell r="C281">
            <v>0</v>
          </cell>
          <cell r="F281">
            <v>12497091.515555184</v>
          </cell>
        </row>
        <row r="282">
          <cell r="A282" t="str">
            <v>12.1</v>
          </cell>
          <cell r="B282" t="str">
            <v>REJILLA PARA SIFON DE PISO CIRCULAR PLASTICA SOSCO 3x2</v>
          </cell>
          <cell r="C282" t="str">
            <v>UN</v>
          </cell>
          <cell r="D282">
            <v>29</v>
          </cell>
          <cell r="E282">
            <v>10686.8972255309</v>
          </cell>
          <cell r="F282">
            <v>309920.01954039611</v>
          </cell>
        </row>
        <row r="283">
          <cell r="A283" t="str">
            <v>12.2</v>
          </cell>
          <cell r="B283" t="str">
            <v>TAPA REGISTRO PLASTICO 20x20</v>
          </cell>
          <cell r="C283" t="str">
            <v>UN</v>
          </cell>
          <cell r="D283">
            <v>26</v>
          </cell>
          <cell r="E283">
            <v>13705.6430638273</v>
          </cell>
          <cell r="F283">
            <v>356346.71965950978</v>
          </cell>
        </row>
        <row r="284">
          <cell r="A284" t="str">
            <v>12.3</v>
          </cell>
          <cell r="B284" t="str">
            <v>ENCHAPE  PARED MACEDONIA DE CORONA O SIMILAR</v>
          </cell>
          <cell r="C284" t="str">
            <v>M2</v>
          </cell>
          <cell r="D284">
            <v>255.04999999999998</v>
          </cell>
          <cell r="E284">
            <v>41996.745838296403</v>
          </cell>
          <cell r="F284">
            <v>10711270.026057497</v>
          </cell>
        </row>
        <row r="285">
          <cell r="A285" t="str">
            <v>12.4</v>
          </cell>
          <cell r="B285" t="str">
            <v xml:space="preserve">JUEGO DE INCRUSTACIONES TEMPO O SIMILAR </v>
          </cell>
          <cell r="C285" t="str">
            <v>UN</v>
          </cell>
          <cell r="D285">
            <v>9</v>
          </cell>
          <cell r="E285">
            <v>94394.972255309098</v>
          </cell>
          <cell r="F285">
            <v>849554.75029778189</v>
          </cell>
        </row>
        <row r="286">
          <cell r="A286" t="str">
            <v>12.5</v>
          </cell>
          <cell r="B286" t="str">
            <v>TUBO CORTINERO</v>
          </cell>
          <cell r="C286" t="str">
            <v>ML</v>
          </cell>
          <cell r="D286">
            <v>18</v>
          </cell>
          <cell r="E286">
            <v>15000</v>
          </cell>
          <cell r="F286">
            <v>270000</v>
          </cell>
        </row>
        <row r="288">
          <cell r="A288">
            <v>13</v>
          </cell>
          <cell r="B288" t="str">
            <v>PISOS Y ACABADOS</v>
          </cell>
          <cell r="C288">
            <v>0</v>
          </cell>
          <cell r="E288">
            <v>0</v>
          </cell>
          <cell r="F288">
            <v>179536017.36117163</v>
          </cell>
        </row>
        <row r="289">
          <cell r="A289" t="str">
            <v>13.1</v>
          </cell>
          <cell r="B289" t="str">
            <v>NIVELACIÓN DE PISOS EN MORTERO 1:4, E= 4 CM INCLUYE ARENA DE RIO</v>
          </cell>
          <cell r="C289" t="str">
            <v>M2</v>
          </cell>
          <cell r="D289">
            <v>1373</v>
          </cell>
          <cell r="E289">
            <v>15446.201786358301</v>
          </cell>
          <cell r="F289">
            <v>21207635.052669946</v>
          </cell>
        </row>
        <row r="290">
          <cell r="A290" t="str">
            <v>13.2</v>
          </cell>
          <cell r="B290" t="str">
            <v>NIVELACIÓN IMPERMEABILIZADA DE PISOS EN MORTERO 1:4, E=4 CM INCLUYE ARENA DE RIO</v>
          </cell>
          <cell r="C290" t="str">
            <v>M2</v>
          </cell>
          <cell r="D290">
            <v>79.84</v>
          </cell>
          <cell r="E290">
            <v>20922.953173592799</v>
          </cell>
          <cell r="F290">
            <v>1670488.5813796492</v>
          </cell>
        </row>
        <row r="291">
          <cell r="A291" t="str">
            <v>13.3</v>
          </cell>
          <cell r="B291" t="str">
            <v>GUARDAESCOBAS EN MEDIA CAÑA GRANITO PULIDO CON DILATACIONES EN BRONCE</v>
          </cell>
          <cell r="C291" t="str">
            <v>ML</v>
          </cell>
          <cell r="D291">
            <v>643.26</v>
          </cell>
          <cell r="E291">
            <v>21391.5402893582</v>
          </cell>
          <cell r="F291">
            <v>13760322.206532555</v>
          </cell>
        </row>
        <row r="292">
          <cell r="A292" t="str">
            <v>13.5</v>
          </cell>
          <cell r="B292" t="str">
            <v>PISO GALAXIA 41x41 O SIMILAR</v>
          </cell>
          <cell r="C292" t="str">
            <v>M2</v>
          </cell>
          <cell r="D292">
            <v>304.34999999999997</v>
          </cell>
          <cell r="E292">
            <v>40175.367370209999</v>
          </cell>
          <cell r="F292">
            <v>12227373.059123412</v>
          </cell>
        </row>
        <row r="293">
          <cell r="A293" t="str">
            <v>13.10</v>
          </cell>
          <cell r="B293" t="str">
            <v>NORAMENT 926 LUXOR CON INSTALACION DE BALDOSA, INCLUIDO EL GUARDESCOBA.</v>
          </cell>
          <cell r="C293" t="str">
            <v>M2</v>
          </cell>
          <cell r="D293">
            <v>336.48</v>
          </cell>
          <cell r="E293">
            <v>158600</v>
          </cell>
          <cell r="F293">
            <v>53365728</v>
          </cell>
        </row>
        <row r="294">
          <cell r="A294">
            <v>13.12</v>
          </cell>
          <cell r="B294" t="str">
            <v>NORAMENT 926 LUXOR CON INSTALACION DE ROLLO, INCLUIDO EL GUARDESCOBA.</v>
          </cell>
          <cell r="C294" t="str">
            <v>M2</v>
          </cell>
          <cell r="D294">
            <v>403.69</v>
          </cell>
          <cell r="E294">
            <v>90000</v>
          </cell>
          <cell r="F294">
            <v>36332100</v>
          </cell>
        </row>
        <row r="295">
          <cell r="A295">
            <v>13.13</v>
          </cell>
          <cell r="B295" t="str">
            <v>NORAPLAN MEGA ED CON INSTALACION DE ROLLO, INCLUIDO EL GUARDAESCOBA</v>
          </cell>
          <cell r="C295" t="str">
            <v>M2</v>
          </cell>
          <cell r="D295">
            <v>138.34</v>
          </cell>
          <cell r="E295">
            <v>76650.044774634342</v>
          </cell>
          <cell r="F295">
            <v>10603767.194122914</v>
          </cell>
        </row>
        <row r="296">
          <cell r="A296" t="str">
            <v>13.14</v>
          </cell>
          <cell r="B296" t="str">
            <v>GRANITO BEIGE PERLATO CLARO 33X33 - ALFA O SIMILAR</v>
          </cell>
          <cell r="C296" t="str">
            <v>M2</v>
          </cell>
          <cell r="D296">
            <v>398.94</v>
          </cell>
          <cell r="E296">
            <v>76123.234740419997</v>
          </cell>
          <cell r="F296">
            <v>30368603.267343152</v>
          </cell>
        </row>
        <row r="298">
          <cell r="A298">
            <v>14</v>
          </cell>
          <cell r="B298" t="str">
            <v>IMPERMEABILZACIONES</v>
          </cell>
          <cell r="C298">
            <v>0</v>
          </cell>
          <cell r="E298">
            <v>0</v>
          </cell>
          <cell r="F298">
            <v>6686100</v>
          </cell>
        </row>
        <row r="299">
          <cell r="A299" t="str">
            <v>14.1</v>
          </cell>
          <cell r="B299" t="str">
            <v>IMPERMEABILIZACION EN MANTO EDIL O SIMILAR INCLUYE SIKA FILM REFUERZO</v>
          </cell>
          <cell r="C299" t="str">
            <v>M2</v>
          </cell>
          <cell r="D299">
            <v>414</v>
          </cell>
          <cell r="E299">
            <v>16150</v>
          </cell>
          <cell r="F299">
            <v>6686100</v>
          </cell>
        </row>
        <row r="301">
          <cell r="A301">
            <v>15</v>
          </cell>
          <cell r="B301" t="str">
            <v>APARATOS SANITARIOS</v>
          </cell>
          <cell r="C301">
            <v>0</v>
          </cell>
          <cell r="F301">
            <v>58793748.920000002</v>
          </cell>
        </row>
        <row r="302">
          <cell r="A302" t="str">
            <v>15.1</v>
          </cell>
          <cell r="B302" t="str">
            <v>L/MANOS DE SOBREPONER INST. - MANANTIAL INCLUYE DESAGUE Y SIFON - GRIFERIA PUSH</v>
          </cell>
          <cell r="C302" t="str">
            <v>UN</v>
          </cell>
          <cell r="D302">
            <v>25</v>
          </cell>
          <cell r="E302">
            <v>320160</v>
          </cell>
          <cell r="F302">
            <v>8004000</v>
          </cell>
        </row>
        <row r="303">
          <cell r="A303" t="str">
            <v>15.2</v>
          </cell>
          <cell r="B303" t="str">
            <v>GRIFERÍA Y DUCHA MEZCLADORA GRIVAL 8” REF 60113 TIPO TELÉFONO</v>
          </cell>
          <cell r="C303" t="str">
            <v>UN</v>
          </cell>
          <cell r="D303">
            <v>12</v>
          </cell>
          <cell r="E303">
            <v>199800</v>
          </cell>
          <cell r="F303">
            <v>2397600</v>
          </cell>
        </row>
        <row r="304">
          <cell r="A304" t="str">
            <v>15.3</v>
          </cell>
          <cell r="B304" t="str">
            <v>BARRA DE APOYO EN ACERO INOXIDABLE L=0,61 M</v>
          </cell>
          <cell r="C304" t="str">
            <v>UN</v>
          </cell>
          <cell r="D304">
            <v>6</v>
          </cell>
          <cell r="E304">
            <v>72036</v>
          </cell>
          <cell r="F304">
            <v>432216</v>
          </cell>
        </row>
        <row r="305">
          <cell r="A305" t="str">
            <v>15.4</v>
          </cell>
          <cell r="B305" t="str">
            <v>SANITARIO FLUXOMETRO LINEA INSTITUCIONAL GRIFERIA SLOAN MANUAL, INCLUYE ACCESORIOS Y VALVULA ANTIVADALICA</v>
          </cell>
          <cell r="C305" t="str">
            <v>UN</v>
          </cell>
          <cell r="D305">
            <v>24</v>
          </cell>
          <cell r="E305">
            <v>930204</v>
          </cell>
          <cell r="F305">
            <v>22324896</v>
          </cell>
        </row>
        <row r="306">
          <cell r="A306">
            <v>15.5</v>
          </cell>
          <cell r="B306" t="str">
            <v>GRIFERIA SLOAM QUIRURGICA CUELLO GANSO</v>
          </cell>
          <cell r="C306" t="str">
            <v>UN</v>
          </cell>
          <cell r="D306">
            <v>28</v>
          </cell>
          <cell r="E306">
            <v>230000</v>
          </cell>
          <cell r="F306">
            <v>6440000</v>
          </cell>
        </row>
        <row r="307">
          <cell r="A307">
            <v>15.6</v>
          </cell>
          <cell r="B307" t="str">
            <v>POCETAS EN ACERO INOXIDABLE</v>
          </cell>
          <cell r="C307" t="str">
            <v>UN</v>
          </cell>
          <cell r="D307">
            <v>28</v>
          </cell>
          <cell r="E307">
            <v>600000</v>
          </cell>
          <cell r="F307">
            <v>16800000</v>
          </cell>
        </row>
        <row r="308">
          <cell r="A308" t="str">
            <v>15.7</v>
          </cell>
          <cell r="B308" t="str">
            <v>ORINAL LINEA INSTITUCIONAL DE COLGAR GRIFERIA FLUXOMETRO SLOAN O SIMILAR MANUAL , INCLUYE ACCESORIOS Y VALVULA ANTIVADALICA</v>
          </cell>
          <cell r="C308" t="str">
            <v>UN</v>
          </cell>
          <cell r="D308">
            <v>3</v>
          </cell>
          <cell r="E308">
            <v>798345.64</v>
          </cell>
          <cell r="F308">
            <v>2395036.92</v>
          </cell>
        </row>
        <row r="310">
          <cell r="A310">
            <v>16</v>
          </cell>
          <cell r="B310" t="str">
            <v>PINTURA</v>
          </cell>
          <cell r="C310">
            <v>0</v>
          </cell>
          <cell r="E310">
            <v>0</v>
          </cell>
          <cell r="F310">
            <v>81782947.459361181</v>
          </cell>
        </row>
        <row r="311">
          <cell r="A311" t="str">
            <v>16.1</v>
          </cell>
          <cell r="B311" t="str">
            <v xml:space="preserve"> Estuco Acrilico y pintura Epoxica</v>
          </cell>
          <cell r="C311" t="str">
            <v>M2</v>
          </cell>
          <cell r="D311">
            <v>1527.68</v>
          </cell>
          <cell r="E311">
            <v>36924.546437785</v>
          </cell>
          <cell r="F311">
            <v>56408891.102075391</v>
          </cell>
        </row>
        <row r="312">
          <cell r="A312" t="str">
            <v>16.2</v>
          </cell>
          <cell r="B312" t="str">
            <v xml:space="preserve"> Estuco Acrilico y pintura Acrilica tipo Acrilitex a 3 manos</v>
          </cell>
          <cell r="C312" t="str">
            <v>M2</v>
          </cell>
          <cell r="D312">
            <v>1389.85</v>
          </cell>
          <cell r="E312">
            <v>16996.973104451699</v>
          </cell>
          <cell r="F312">
            <v>23623243.069222193</v>
          </cell>
        </row>
        <row r="313">
          <cell r="A313" t="str">
            <v>16.3</v>
          </cell>
          <cell r="B313" t="str">
            <v>PINTURA KORAZA TRES MANOS SOBRE FACHADA SUPERFICIE ELASTICA</v>
          </cell>
          <cell r="C313" t="str">
            <v>M2</v>
          </cell>
          <cell r="D313">
            <v>125</v>
          </cell>
          <cell r="E313">
            <v>14006.506304508801</v>
          </cell>
          <cell r="F313">
            <v>1750813.2880636002</v>
          </cell>
        </row>
        <row r="315">
          <cell r="A315">
            <v>17</v>
          </cell>
          <cell r="B315" t="str">
            <v>CIELO RASOS</v>
          </cell>
          <cell r="C315">
            <v>0</v>
          </cell>
          <cell r="E315">
            <v>0</v>
          </cell>
          <cell r="F315">
            <v>61050540</v>
          </cell>
        </row>
        <row r="316">
          <cell r="A316" t="str">
            <v>17.1</v>
          </cell>
          <cell r="B316" t="str">
            <v>CIELO RASO EN DRYWALL</v>
          </cell>
          <cell r="C316" t="str">
            <v>M2</v>
          </cell>
          <cell r="D316">
            <v>739.62</v>
          </cell>
          <cell r="E316">
            <v>35500</v>
          </cell>
          <cell r="F316">
            <v>26256510</v>
          </cell>
        </row>
        <row r="317">
          <cell r="A317" t="str">
            <v>17.2</v>
          </cell>
          <cell r="B317" t="str">
            <v>CIELO RASO water resitent</v>
          </cell>
          <cell r="C317" t="str">
            <v>M2</v>
          </cell>
          <cell r="D317">
            <v>240.2</v>
          </cell>
          <cell r="E317">
            <v>38400</v>
          </cell>
          <cell r="F317">
            <v>9223680</v>
          </cell>
        </row>
        <row r="318">
          <cell r="A318">
            <v>17.399999999999999</v>
          </cell>
          <cell r="B318" t="str">
            <v>CIELORASO DESMONTABLE MODULAR PANEL YESO</v>
          </cell>
          <cell r="C318" t="str">
            <v>M2</v>
          </cell>
          <cell r="D318">
            <v>568.23</v>
          </cell>
          <cell r="E318">
            <v>45000</v>
          </cell>
          <cell r="F318">
            <v>25570350</v>
          </cell>
        </row>
        <row r="320">
          <cell r="A320">
            <v>18</v>
          </cell>
          <cell r="B320" t="str">
            <v>VIDRIOS, ESPEJOS, CERRADURAS Y HERR</v>
          </cell>
          <cell r="C320">
            <v>0</v>
          </cell>
          <cell r="E320">
            <v>0</v>
          </cell>
          <cell r="F320">
            <v>619155</v>
          </cell>
        </row>
        <row r="321">
          <cell r="A321" t="str">
            <v>18.1</v>
          </cell>
          <cell r="B321" t="str">
            <v>ESPEJO CRISTAL E= 4mm BISELADO</v>
          </cell>
          <cell r="C321" t="str">
            <v>M2</v>
          </cell>
          <cell r="D321">
            <v>9</v>
          </cell>
          <cell r="E321">
            <v>68795</v>
          </cell>
          <cell r="F321">
            <v>619155</v>
          </cell>
        </row>
        <row r="323">
          <cell r="A323">
            <v>19</v>
          </cell>
          <cell r="B323" t="str">
            <v>MUEBLES, CORTINAS, GUARDA CAMILLAS</v>
          </cell>
          <cell r="F323">
            <v>119081173.19376701</v>
          </cell>
        </row>
        <row r="324">
          <cell r="A324">
            <v>19.100000000000001</v>
          </cell>
          <cell r="B324" t="str">
            <v>MUEBLES, CORTINAS, GUARDA CAMILLAS</v>
          </cell>
          <cell r="C324" t="str">
            <v>UN</v>
          </cell>
          <cell r="D324">
            <v>1</v>
          </cell>
          <cell r="E324">
            <v>109439471.3907418</v>
          </cell>
          <cell r="F324">
            <v>109439471.3907418</v>
          </cell>
        </row>
        <row r="325">
          <cell r="A325" t="str">
            <v>19.1</v>
          </cell>
          <cell r="B325" t="str">
            <v>GUARDA CAMILLAS</v>
          </cell>
          <cell r="C325" t="str">
            <v>ML</v>
          </cell>
          <cell r="D325">
            <v>120</v>
          </cell>
          <cell r="E325">
            <v>80347.515025210101</v>
          </cell>
          <cell r="F325">
            <v>9641701.8030252121</v>
          </cell>
        </row>
        <row r="327">
          <cell r="A327">
            <v>20</v>
          </cell>
          <cell r="B327" t="str">
            <v>INST. ELÉCTRICAS, VOZ Y DATOS Y RED</v>
          </cell>
          <cell r="C327">
            <v>0</v>
          </cell>
          <cell r="F327">
            <v>179410063</v>
          </cell>
        </row>
        <row r="328">
          <cell r="A328">
            <v>20.010000000000002</v>
          </cell>
          <cell r="B328" t="str">
            <v>INSTALACIONES ELECTRICAS</v>
          </cell>
          <cell r="F328">
            <v>0</v>
          </cell>
        </row>
        <row r="329">
          <cell r="A329" t="str">
            <v>20.01.01</v>
          </cell>
          <cell r="B329" t="str">
            <v>SALIDAS DE ALUMBRADO Y TOMAS</v>
          </cell>
          <cell r="F329">
            <v>0</v>
          </cell>
        </row>
        <row r="330">
          <cell r="A330" t="str">
            <v>20.01.01.01</v>
          </cell>
          <cell r="B330" t="str">
            <v>SALIDA LAMPARA FLUORESCENTE 4x17 T-8 TIPO REJILLA</v>
          </cell>
          <cell r="C330" t="str">
            <v>UN</v>
          </cell>
          <cell r="D330">
            <v>88</v>
          </cell>
          <cell r="E330">
            <v>72630</v>
          </cell>
          <cell r="F330">
            <v>6391440</v>
          </cell>
        </row>
        <row r="331">
          <cell r="A331" t="str">
            <v>20.01.01.02</v>
          </cell>
          <cell r="B331" t="str">
            <v>SALIDA LAMPARA FLUORESCENTE 4x17 T-8 TIPO SELLADA</v>
          </cell>
          <cell r="C331" t="str">
            <v>UN</v>
          </cell>
          <cell r="D331">
            <v>84</v>
          </cell>
          <cell r="E331">
            <v>72630</v>
          </cell>
          <cell r="F331">
            <v>6100920</v>
          </cell>
        </row>
        <row r="332">
          <cell r="A332" t="str">
            <v>20.01.01.03</v>
          </cell>
          <cell r="B332" t="str">
            <v>SALIDA LAMPARA TIPO BALA FLUORESCENTE 2x26W</v>
          </cell>
          <cell r="C332" t="str">
            <v>UN</v>
          </cell>
          <cell r="D332">
            <v>72</v>
          </cell>
          <cell r="E332">
            <v>69754</v>
          </cell>
          <cell r="F332">
            <v>5022288</v>
          </cell>
        </row>
        <row r="333">
          <cell r="A333" t="str">
            <v>20.01.01.04</v>
          </cell>
          <cell r="B333" t="str">
            <v>SALIDA LAMPARA PARA CABECERA DE CAMAS</v>
          </cell>
          <cell r="C333" t="str">
            <v>UN</v>
          </cell>
          <cell r="D333">
            <v>23</v>
          </cell>
          <cell r="E333">
            <v>77090</v>
          </cell>
          <cell r="F333">
            <v>1773070</v>
          </cell>
        </row>
        <row r="334">
          <cell r="A334" t="str">
            <v>20.01.01.05</v>
          </cell>
          <cell r="B334" t="str">
            <v>SALIDA BALA HALOGENA 50W</v>
          </cell>
          <cell r="C334" t="str">
            <v>UN</v>
          </cell>
          <cell r="D334">
            <v>14</v>
          </cell>
          <cell r="E334">
            <v>87534</v>
          </cell>
          <cell r="F334">
            <v>1225476</v>
          </cell>
        </row>
        <row r="335">
          <cell r="A335" t="str">
            <v>20.01.01.06</v>
          </cell>
          <cell r="B335" t="str">
            <v>SALIDA LAMPARA DE EMERGENCIA</v>
          </cell>
          <cell r="C335" t="str">
            <v>UN</v>
          </cell>
          <cell r="D335">
            <v>43</v>
          </cell>
          <cell r="E335">
            <v>87042</v>
          </cell>
          <cell r="F335">
            <v>3742806</v>
          </cell>
        </row>
        <row r="336">
          <cell r="A336" t="str">
            <v>20.01.01.07</v>
          </cell>
          <cell r="B336" t="str">
            <v>SALIDA TOMA MONOFASICA DOBLE</v>
          </cell>
          <cell r="C336" t="str">
            <v>UN</v>
          </cell>
          <cell r="D336">
            <v>66</v>
          </cell>
          <cell r="E336">
            <v>72137</v>
          </cell>
          <cell r="F336">
            <v>4761042</v>
          </cell>
        </row>
        <row r="337">
          <cell r="A337" t="str">
            <v>20.01.01.08</v>
          </cell>
          <cell r="B337" t="str">
            <v>SALIDA TOMA MONOFASICA P/T GRADO HOSPITALARIA</v>
          </cell>
          <cell r="C337" t="str">
            <v>UN</v>
          </cell>
          <cell r="D337">
            <v>115</v>
          </cell>
          <cell r="E337">
            <v>98163</v>
          </cell>
          <cell r="F337">
            <v>11288745</v>
          </cell>
        </row>
        <row r="338">
          <cell r="A338" t="str">
            <v>20.01.01.09</v>
          </cell>
          <cell r="B338" t="str">
            <v>SALIDA TOMA MONOFASICA GFCI</v>
          </cell>
          <cell r="C338" t="str">
            <v>UN</v>
          </cell>
          <cell r="D338">
            <v>20</v>
          </cell>
          <cell r="E338">
            <v>102472</v>
          </cell>
          <cell r="F338">
            <v>2049440</v>
          </cell>
        </row>
        <row r="339">
          <cell r="A339" t="str">
            <v>20.01.01.10</v>
          </cell>
          <cell r="B339" t="str">
            <v>SALIDA TOMA MONOFASICA P/T AISLADO HOSPITALARIA (REGULADA)</v>
          </cell>
          <cell r="C339" t="str">
            <v>UN</v>
          </cell>
          <cell r="D339">
            <v>15</v>
          </cell>
          <cell r="E339">
            <v>88473</v>
          </cell>
          <cell r="F339">
            <v>1327095</v>
          </cell>
        </row>
        <row r="340">
          <cell r="A340" t="str">
            <v>20.01.01.11</v>
          </cell>
          <cell r="B340" t="str">
            <v>SALIDA TOMA BIFASICA 20 Amp PARA CONEXION DE UPS DE 3 KVA</v>
          </cell>
          <cell r="C340" t="str">
            <v>UN</v>
          </cell>
          <cell r="D340">
            <v>1</v>
          </cell>
          <cell r="E340">
            <v>189758</v>
          </cell>
          <cell r="F340">
            <v>189758</v>
          </cell>
        </row>
        <row r="341">
          <cell r="A341" t="str">
            <v>20.01.01.12</v>
          </cell>
          <cell r="B341" t="str">
            <v>SALIDA TOMA BIFASICA 20 Amp</v>
          </cell>
          <cell r="C341" t="str">
            <v>UN</v>
          </cell>
          <cell r="D341">
            <v>2</v>
          </cell>
          <cell r="E341">
            <v>189758</v>
          </cell>
          <cell r="F341">
            <v>379516</v>
          </cell>
        </row>
        <row r="342">
          <cell r="A342">
            <v>0</v>
          </cell>
          <cell r="F342">
            <v>0</v>
          </cell>
        </row>
        <row r="343">
          <cell r="A343" t="str">
            <v>20.01.02</v>
          </cell>
          <cell r="B343" t="str">
            <v>SUMINISTRO E INSTALACION DE LUMINARIAS</v>
          </cell>
          <cell r="F343">
            <v>0</v>
          </cell>
        </row>
        <row r="344">
          <cell r="A344" t="str">
            <v>20.01.02.01</v>
          </cell>
          <cell r="B344" t="str">
            <v>SUMINISTO E INSTALACION DE LAMPARA FLUORESCENTE 4x17 W TIPO REJILLA</v>
          </cell>
          <cell r="C344" t="str">
            <v>UN</v>
          </cell>
          <cell r="D344">
            <v>88</v>
          </cell>
          <cell r="E344">
            <v>195067</v>
          </cell>
          <cell r="F344">
            <v>17165896</v>
          </cell>
        </row>
        <row r="345">
          <cell r="A345" t="str">
            <v>20.01.02.02</v>
          </cell>
          <cell r="B345" t="str">
            <v>SUMINISTR E INSTALACION DE LAMPARA FLUORESCENTE 4x17 W TIPO SELLADA</v>
          </cell>
          <cell r="C345" t="str">
            <v>UN</v>
          </cell>
          <cell r="D345">
            <v>84</v>
          </cell>
          <cell r="E345">
            <v>368532</v>
          </cell>
          <cell r="F345">
            <v>30956688</v>
          </cell>
        </row>
        <row r="346">
          <cell r="A346" t="str">
            <v>20.01.02.03</v>
          </cell>
          <cell r="B346" t="str">
            <v>SUMINISTRO E INSTALACION DE LAMPARA TIPO BALA FLUORESCENTE 2x26 W</v>
          </cell>
          <cell r="C346" t="str">
            <v>UN</v>
          </cell>
          <cell r="D346">
            <v>72</v>
          </cell>
          <cell r="E346">
            <v>146455</v>
          </cell>
          <cell r="F346">
            <v>10544760</v>
          </cell>
        </row>
        <row r="347">
          <cell r="A347" t="str">
            <v>20.01.02.04</v>
          </cell>
          <cell r="B347" t="str">
            <v>LAMPARA PARA CABECERA DE CAMAS</v>
          </cell>
          <cell r="C347" t="str">
            <v>UN</v>
          </cell>
          <cell r="D347">
            <v>23</v>
          </cell>
          <cell r="E347">
            <v>292887</v>
          </cell>
          <cell r="F347">
            <v>6736401</v>
          </cell>
        </row>
        <row r="348">
          <cell r="A348" t="str">
            <v>20.01.02.05</v>
          </cell>
          <cell r="B348" t="str">
            <v>SUINISTRO E INSTALACION DE BALA HALOGENA 50 W</v>
          </cell>
          <cell r="C348" t="str">
            <v>UN</v>
          </cell>
          <cell r="D348">
            <v>14</v>
          </cell>
          <cell r="E348">
            <v>55154</v>
          </cell>
          <cell r="F348">
            <v>772156</v>
          </cell>
        </row>
        <row r="349">
          <cell r="A349" t="str">
            <v>20.01.02.06</v>
          </cell>
          <cell r="B349" t="str">
            <v>SUMINISTRO E INSALACION DE LAMPARA FLUORESCENTE DE EMERGENCIA</v>
          </cell>
          <cell r="C349" t="str">
            <v>UN</v>
          </cell>
          <cell r="D349">
            <v>43</v>
          </cell>
          <cell r="E349">
            <v>382484</v>
          </cell>
          <cell r="F349">
            <v>16446812</v>
          </cell>
        </row>
        <row r="350">
          <cell r="A350">
            <v>0</v>
          </cell>
          <cell r="F350">
            <v>0</v>
          </cell>
        </row>
        <row r="351">
          <cell r="A351" t="str">
            <v>20.01.03</v>
          </cell>
          <cell r="B351" t="str">
            <v xml:space="preserve"> TABLEROS E INTERRUPTORES AUTOMATICOS</v>
          </cell>
          <cell r="F351">
            <v>0</v>
          </cell>
        </row>
        <row r="352">
          <cell r="A352" t="str">
            <v>20.01.03.01</v>
          </cell>
          <cell r="B352" t="str">
            <v>TABLERO DE 8 CIRCUITOS CON ESPACIO PARA TOTALIZADOR</v>
          </cell>
          <cell r="C352" t="str">
            <v>UN</v>
          </cell>
          <cell r="D352">
            <v>1</v>
          </cell>
          <cell r="E352">
            <v>75664</v>
          </cell>
          <cell r="F352">
            <v>75664</v>
          </cell>
        </row>
        <row r="353">
          <cell r="A353" t="str">
            <v>20.01.03.02</v>
          </cell>
          <cell r="B353" t="str">
            <v>TABLERO TRIFASICO DE 12 CIRCUITOS CON ESPACIO PARA TOTALIZADOR</v>
          </cell>
          <cell r="C353" t="str">
            <v>UN</v>
          </cell>
          <cell r="D353">
            <v>1</v>
          </cell>
          <cell r="E353">
            <v>363150</v>
          </cell>
          <cell r="F353">
            <v>363150</v>
          </cell>
        </row>
        <row r="354">
          <cell r="A354" t="str">
            <v>20.01.03.03</v>
          </cell>
          <cell r="B354" t="str">
            <v>TABLERO TRIFASICO DE 30 CIRCUITOS CON ESPACIO PARA TOTALIZADOR</v>
          </cell>
          <cell r="C354" t="str">
            <v>UN</v>
          </cell>
          <cell r="D354">
            <v>1</v>
          </cell>
          <cell r="E354">
            <v>601669</v>
          </cell>
          <cell r="F354">
            <v>601669</v>
          </cell>
        </row>
        <row r="355">
          <cell r="A355" t="str">
            <v>20.01.03.04</v>
          </cell>
          <cell r="B355" t="str">
            <v>INTERRUPTOR AUTOMATICO DE 3x50 AMP TIPO INDUSTRIAL</v>
          </cell>
          <cell r="C355" t="str">
            <v>UN</v>
          </cell>
          <cell r="D355">
            <v>1</v>
          </cell>
          <cell r="E355">
            <v>242059</v>
          </cell>
          <cell r="F355">
            <v>242059</v>
          </cell>
        </row>
        <row r="356">
          <cell r="A356" t="str">
            <v>20.01.03.05</v>
          </cell>
          <cell r="B356" t="str">
            <v>INTERRUPTOR AUTOMATICO DE 3x40 AMP TIPO INDUSTRIAL</v>
          </cell>
          <cell r="C356" t="str">
            <v>UN</v>
          </cell>
          <cell r="D356">
            <v>1</v>
          </cell>
          <cell r="E356">
            <v>242059</v>
          </cell>
          <cell r="F356">
            <v>242059</v>
          </cell>
        </row>
        <row r="357">
          <cell r="A357" t="str">
            <v>20.01.03.06</v>
          </cell>
          <cell r="B357" t="str">
            <v>INTERRUPTOR AUTOMATICO DE 3x100 AMP TIPO INDUSTRIAL</v>
          </cell>
          <cell r="C357" t="str">
            <v>UN</v>
          </cell>
          <cell r="D357">
            <v>1</v>
          </cell>
          <cell r="E357">
            <v>278519</v>
          </cell>
          <cell r="F357">
            <v>278519</v>
          </cell>
        </row>
        <row r="358">
          <cell r="A358" t="str">
            <v>20.01.03.07</v>
          </cell>
          <cell r="B358" t="str">
            <v>INTERRUPTOR DE 2x30 AMP. TIPO INDUSTRIAL</v>
          </cell>
          <cell r="C358" t="str">
            <v>UN</v>
          </cell>
          <cell r="D358">
            <v>1</v>
          </cell>
          <cell r="E358">
            <v>241462</v>
          </cell>
          <cell r="F358">
            <v>241462</v>
          </cell>
        </row>
        <row r="359">
          <cell r="A359" t="str">
            <v>20.01.03.08</v>
          </cell>
          <cell r="B359" t="str">
            <v>INTERRUPTOR DE 2x20 AMP. TIPO INDUSTRIAL</v>
          </cell>
          <cell r="C359" t="str">
            <v>UN</v>
          </cell>
          <cell r="D359">
            <v>1</v>
          </cell>
          <cell r="E359">
            <v>241462</v>
          </cell>
          <cell r="F359">
            <v>241462</v>
          </cell>
        </row>
        <row r="360">
          <cell r="A360" t="str">
            <v>20.01.03.09</v>
          </cell>
          <cell r="B360" t="str">
            <v>INTERRUPTOR AUTOMATICO DE 1x20 AMP TIPO ENCHUFABLE</v>
          </cell>
          <cell r="C360" t="str">
            <v>UN</v>
          </cell>
          <cell r="D360">
            <v>51</v>
          </cell>
          <cell r="E360">
            <v>11167</v>
          </cell>
          <cell r="F360">
            <v>569517</v>
          </cell>
        </row>
        <row r="361">
          <cell r="A361" t="str">
            <v>20.01.03.10</v>
          </cell>
          <cell r="B361" t="str">
            <v>INTERRUPTOR AUTOMATICO DE 1x30 AMP TIPO ENCHUFABLE</v>
          </cell>
          <cell r="C361" t="str">
            <v>UN</v>
          </cell>
          <cell r="D361">
            <v>1</v>
          </cell>
          <cell r="E361">
            <v>11167</v>
          </cell>
          <cell r="F361">
            <v>11167</v>
          </cell>
        </row>
        <row r="362">
          <cell r="A362" t="str">
            <v>20.01.03.11</v>
          </cell>
          <cell r="B362" t="str">
            <v>INTERRUPTOR AUTOMATICO DE 2x20 AMP TIPO ENCHUFABLE</v>
          </cell>
          <cell r="C362" t="str">
            <v>UN</v>
          </cell>
          <cell r="D362">
            <v>1</v>
          </cell>
          <cell r="E362">
            <v>30237</v>
          </cell>
          <cell r="F362">
            <v>30237</v>
          </cell>
        </row>
        <row r="363">
          <cell r="A363" t="str">
            <v>20.01.03.12</v>
          </cell>
          <cell r="B363" t="str">
            <v>INTERRUPTOR AUTOMATICO DE 2x30 Amp</v>
          </cell>
          <cell r="C363" t="str">
            <v>GL</v>
          </cell>
          <cell r="D363">
            <v>1</v>
          </cell>
          <cell r="E363">
            <v>31297</v>
          </cell>
          <cell r="F363">
            <v>31297</v>
          </cell>
        </row>
        <row r="364">
          <cell r="A364" t="str">
            <v>20.01.03.13</v>
          </cell>
          <cell r="B364" t="str">
            <v>UPS MONOFASICA DE 3 KVA</v>
          </cell>
          <cell r="C364" t="str">
            <v>UN</v>
          </cell>
          <cell r="D364">
            <v>1</v>
          </cell>
          <cell r="E364">
            <v>3045390</v>
          </cell>
          <cell r="F364">
            <v>3045390</v>
          </cell>
        </row>
        <row r="365">
          <cell r="A365">
            <v>0</v>
          </cell>
          <cell r="F365">
            <v>0</v>
          </cell>
        </row>
        <row r="366">
          <cell r="A366" t="str">
            <v>20.01.04</v>
          </cell>
          <cell r="B366" t="str">
            <v>ACOMETIDAS ELECTRICAS DE BAJA TENSION</v>
          </cell>
          <cell r="F366">
            <v>0</v>
          </cell>
        </row>
        <row r="367">
          <cell r="A367" t="str">
            <v>20.01.04.01</v>
          </cell>
          <cell r="B367" t="str">
            <v>ACOMETIDA EN 3#4 + 1#4 + 1#6T AWG CON TUBERIA EMT DE 1-1/2"</v>
          </cell>
          <cell r="C367" t="str">
            <v>ML</v>
          </cell>
          <cell r="D367">
            <v>7</v>
          </cell>
          <cell r="E367">
            <v>66340</v>
          </cell>
          <cell r="F367">
            <v>464380</v>
          </cell>
        </row>
        <row r="368">
          <cell r="A368" t="str">
            <v>20.01.04.02</v>
          </cell>
          <cell r="B368" t="str">
            <v>ACOMETIDA EN UN DUCTO DE 2" EMT CON 3#2 + 1#2 + 1#6T THW</v>
          </cell>
          <cell r="C368" t="str">
            <v>ML</v>
          </cell>
          <cell r="D368">
            <v>118</v>
          </cell>
          <cell r="E368">
            <v>92138</v>
          </cell>
          <cell r="F368">
            <v>10872284</v>
          </cell>
        </row>
        <row r="369">
          <cell r="A369" t="str">
            <v>20.01.04.03</v>
          </cell>
          <cell r="B369" t="str">
            <v>ACOMETIDA EN 3#8 + 1#8 + 1#10T THW EN TUBERIA EMT DE 1"</v>
          </cell>
          <cell r="C369" t="str">
            <v>ML</v>
          </cell>
          <cell r="D369">
            <v>50</v>
          </cell>
          <cell r="E369">
            <v>32862</v>
          </cell>
          <cell r="F369">
            <v>1643100</v>
          </cell>
        </row>
        <row r="370">
          <cell r="A370" t="str">
            <v>20.01.04.04</v>
          </cell>
          <cell r="B370" t="str">
            <v>ACOMETIDA EN 3#10 + 1#10 + 1#10T THW EN TUBERIA EMT DE 3/4"</v>
          </cell>
          <cell r="C370" t="str">
            <v>ML</v>
          </cell>
          <cell r="D370">
            <v>7</v>
          </cell>
          <cell r="E370">
            <v>23506</v>
          </cell>
          <cell r="F370">
            <v>164542</v>
          </cell>
        </row>
        <row r="371">
          <cell r="A371" t="str">
            <v>20.01.04.05</v>
          </cell>
          <cell r="B371" t="str">
            <v>BANDEJA PORTACABLE 30 Cms TIPO CABLOFIL</v>
          </cell>
          <cell r="C371" t="str">
            <v>ML</v>
          </cell>
          <cell r="D371">
            <v>70</v>
          </cell>
          <cell r="E371">
            <v>80147</v>
          </cell>
          <cell r="F371">
            <v>5610290</v>
          </cell>
        </row>
        <row r="372">
          <cell r="A372">
            <v>0</v>
          </cell>
          <cell r="F372">
            <v>0</v>
          </cell>
        </row>
        <row r="373">
          <cell r="A373" t="str">
            <v>20.01.05</v>
          </cell>
          <cell r="B373" t="str">
            <v>TABLEROS ELECTRICOS DE BAJA TENSION</v>
          </cell>
          <cell r="F373">
            <v>0</v>
          </cell>
        </row>
        <row r="374">
          <cell r="A374" t="str">
            <v>20.01.05.01</v>
          </cell>
          <cell r="B374" t="str">
            <v>TABLERO DE DISTRIBUCION NORMAL PISO 2 SEGUN DIAGRAMA UNIFILAR ET2</v>
          </cell>
          <cell r="C374" t="str">
            <v>UN</v>
          </cell>
          <cell r="D374">
            <v>1</v>
          </cell>
          <cell r="E374">
            <v>3188682</v>
          </cell>
          <cell r="F374">
            <v>3188682</v>
          </cell>
        </row>
        <row r="375">
          <cell r="A375" t="str">
            <v>20.01.05.02</v>
          </cell>
          <cell r="B375" t="str">
            <v>TABLERO DE DISTRIBUCION VITAL PISO 2 SEGUN DIAGRAMA UNIFILAR ET2</v>
          </cell>
          <cell r="C375" t="str">
            <v>UN</v>
          </cell>
          <cell r="D375">
            <v>1</v>
          </cell>
          <cell r="E375">
            <v>3677065</v>
          </cell>
          <cell r="F375">
            <v>3677065</v>
          </cell>
        </row>
        <row r="376">
          <cell r="A376">
            <v>0</v>
          </cell>
          <cell r="F376">
            <v>0</v>
          </cell>
        </row>
        <row r="377">
          <cell r="A377" t="str">
            <v>20.01.06</v>
          </cell>
          <cell r="B377" t="str">
            <v>SALIDAS SISTEMA COMUNICACIONES</v>
          </cell>
          <cell r="F377">
            <v>0</v>
          </cell>
        </row>
        <row r="378">
          <cell r="A378" t="str">
            <v>20.01.06.01</v>
          </cell>
          <cell r="B378" t="str">
            <v>SALIDA PARA TOMA DE VOZ Y DATOS TOMA  CAT. 6</v>
          </cell>
          <cell r="C378" t="str">
            <v>UN</v>
          </cell>
          <cell r="D378">
            <v>19</v>
          </cell>
          <cell r="E378">
            <v>151435</v>
          </cell>
          <cell r="F378">
            <v>2877265</v>
          </cell>
        </row>
        <row r="379">
          <cell r="A379" t="str">
            <v>20.01.06.02</v>
          </cell>
          <cell r="B379" t="str">
            <v>CERTIFICACION DE PUNTO VOZ Y DATOS</v>
          </cell>
          <cell r="C379" t="str">
            <v>UN</v>
          </cell>
          <cell r="D379">
            <v>38</v>
          </cell>
          <cell r="E379">
            <v>23310</v>
          </cell>
          <cell r="F379">
            <v>885780</v>
          </cell>
        </row>
        <row r="380">
          <cell r="A380" t="str">
            <v>20.01.06.03</v>
          </cell>
          <cell r="B380" t="str">
            <v>CABLE UTP CATEGORIA 6</v>
          </cell>
          <cell r="C380" t="str">
            <v>ML</v>
          </cell>
          <cell r="D380">
            <v>665</v>
          </cell>
          <cell r="E380">
            <v>4052</v>
          </cell>
          <cell r="F380">
            <v>2694580</v>
          </cell>
        </row>
        <row r="381">
          <cell r="A381" t="str">
            <v>20.01.06.04</v>
          </cell>
          <cell r="B381" t="str">
            <v>GABINETE PARA DATOS INCLUYE BANDEJA ORGANIZADORES, MULTITOMA.</v>
          </cell>
          <cell r="C381" t="str">
            <v>UN</v>
          </cell>
          <cell r="D381">
            <v>1</v>
          </cell>
          <cell r="E381">
            <v>2487053</v>
          </cell>
          <cell r="F381">
            <v>2487053</v>
          </cell>
        </row>
        <row r="382">
          <cell r="A382" t="str">
            <v>20.01.06.05</v>
          </cell>
          <cell r="B382" t="str">
            <v>PATCH PANEL NIVEL 6 DE 48 PUERTOS</v>
          </cell>
          <cell r="C382" t="str">
            <v>UN</v>
          </cell>
          <cell r="D382">
            <v>2</v>
          </cell>
          <cell r="E382">
            <v>995286</v>
          </cell>
          <cell r="F382">
            <v>1990572</v>
          </cell>
        </row>
        <row r="383">
          <cell r="A383" t="str">
            <v>20.01.06.06</v>
          </cell>
          <cell r="B383" t="str">
            <v>PATCH CORD CATEGORIA 6 x 1 Mt 4 PARES</v>
          </cell>
          <cell r="C383" t="str">
            <v>UN</v>
          </cell>
          <cell r="D383">
            <v>38</v>
          </cell>
          <cell r="E383">
            <v>29478</v>
          </cell>
          <cell r="F383">
            <v>1120164</v>
          </cell>
        </row>
        <row r="384">
          <cell r="A384" t="str">
            <v>20.01.06.07</v>
          </cell>
          <cell r="B384" t="str">
            <v>PATCH CORD CATEGORIA 6 X 3 Mt 4 PARES</v>
          </cell>
          <cell r="C384" t="str">
            <v>UN</v>
          </cell>
          <cell r="D384">
            <v>93</v>
          </cell>
          <cell r="E384">
            <v>36630</v>
          </cell>
          <cell r="F384">
            <v>3406590</v>
          </cell>
        </row>
        <row r="385">
          <cell r="A385" t="str">
            <v>20.01.06.08</v>
          </cell>
          <cell r="B385" t="str">
            <v>BANDEJA PORTACABLE 30 Cms TIPO CABLOFIL</v>
          </cell>
          <cell r="C385" t="str">
            <v>ML</v>
          </cell>
          <cell r="D385">
            <v>38</v>
          </cell>
          <cell r="E385">
            <v>80147</v>
          </cell>
          <cell r="F385">
            <v>3045586</v>
          </cell>
        </row>
        <row r="386">
          <cell r="A386">
            <v>0</v>
          </cell>
          <cell r="F386">
            <v>0</v>
          </cell>
        </row>
        <row r="387">
          <cell r="A387" t="str">
            <v>20.01.07</v>
          </cell>
          <cell r="B387" t="str">
            <v>SALIDAS SISTEMA TELEVISION</v>
          </cell>
          <cell r="F387">
            <v>0</v>
          </cell>
        </row>
        <row r="388">
          <cell r="A388" t="str">
            <v>20.01.07.01</v>
          </cell>
          <cell r="B388" t="str">
            <v>SALIDA PARA TOMA ANTENA T.V.</v>
          </cell>
          <cell r="C388" t="str">
            <v>UN</v>
          </cell>
          <cell r="D388">
            <v>5</v>
          </cell>
          <cell r="E388">
            <v>115649</v>
          </cell>
          <cell r="F388">
            <v>578245</v>
          </cell>
        </row>
        <row r="389">
          <cell r="A389" t="str">
            <v>20.01.07.02</v>
          </cell>
          <cell r="B389" t="str">
            <v>CABLE COAXIAL RG-59</v>
          </cell>
          <cell r="C389" t="str">
            <v>ML</v>
          </cell>
          <cell r="D389">
            <v>175</v>
          </cell>
          <cell r="E389">
            <v>1678</v>
          </cell>
          <cell r="F389">
            <v>293650</v>
          </cell>
        </row>
        <row r="390">
          <cell r="A390">
            <v>0</v>
          </cell>
          <cell r="F390">
            <v>0</v>
          </cell>
        </row>
        <row r="391">
          <cell r="A391" t="str">
            <v>20.01.08</v>
          </cell>
          <cell r="B391" t="str">
            <v>SALIDAS SISTEMA SONIDO (SOLO DUCTO)</v>
          </cell>
          <cell r="F391">
            <v>0</v>
          </cell>
        </row>
        <row r="392">
          <cell r="A392" t="str">
            <v>20.01.08.01</v>
          </cell>
          <cell r="B392" t="str">
            <v>SALIDA PARA SONIDO (SOLO DUCTO)</v>
          </cell>
          <cell r="C392" t="str">
            <v>UN</v>
          </cell>
          <cell r="D392">
            <v>21</v>
          </cell>
          <cell r="E392">
            <v>74394</v>
          </cell>
          <cell r="F392">
            <v>1562274</v>
          </cell>
        </row>
        <row r="394">
          <cell r="A394">
            <v>21</v>
          </cell>
          <cell r="B394" t="str">
            <v>SISTEMA DE VENTILACION Y EXTRACCION MECANICA</v>
          </cell>
          <cell r="F394">
            <v>436331763.69399995</v>
          </cell>
        </row>
        <row r="395">
          <cell r="A395">
            <v>21.01</v>
          </cell>
          <cell r="B395" t="str">
            <v>EQUIPOS</v>
          </cell>
          <cell r="E395">
            <v>0</v>
          </cell>
          <cell r="F395">
            <v>0</v>
          </cell>
        </row>
        <row r="396">
          <cell r="E396">
            <v>0</v>
          </cell>
          <cell r="F396">
            <v>0</v>
          </cell>
        </row>
        <row r="397">
          <cell r="B397" t="str">
            <v>SÒTANO ETAPA 2A: LABORATORIO Y NECROPCIA</v>
          </cell>
          <cell r="E397">
            <v>0</v>
          </cell>
          <cell r="F397">
            <v>0</v>
          </cell>
        </row>
        <row r="398">
          <cell r="E398">
            <v>0</v>
          </cell>
          <cell r="F398">
            <v>0</v>
          </cell>
        </row>
        <row r="399">
          <cell r="A399" t="str">
            <v>21.01.01</v>
          </cell>
          <cell r="B399" t="str">
            <v>UNIDAD MANEJADORA DE AIRE, TIPO ESTACIÒN CENTRAL, AGUA HELADA, 208/460-3-60, 4477 @ 1.9 in wg, INCLUYE FILTROS MERV 7 + MERV 15</v>
          </cell>
          <cell r="C399" t="str">
            <v>UN.</v>
          </cell>
          <cell r="D399">
            <v>1</v>
          </cell>
          <cell r="E399">
            <v>32368639.999999996</v>
          </cell>
          <cell r="F399">
            <v>32368639.999999996</v>
          </cell>
        </row>
        <row r="400">
          <cell r="A400" t="str">
            <v>21.01.02</v>
          </cell>
          <cell r="B400" t="str">
            <v>MONTAJE DE UNIDAD MANEJADORA DE AIRE, TIPO ESTACIÒN CENTRAL, AGUA HELADA, 208/460-3-60, 4477 @ 1.9 in wg, INCLUYE FILTROS MERV 7 + MERV 16</v>
          </cell>
          <cell r="C400" t="str">
            <v>UN.</v>
          </cell>
          <cell r="D400">
            <v>1</v>
          </cell>
          <cell r="E400">
            <v>2087999.9999999998</v>
          </cell>
          <cell r="F400">
            <v>2087999.9999999998</v>
          </cell>
        </row>
        <row r="401">
          <cell r="A401" t="str">
            <v>21.01.03</v>
          </cell>
          <cell r="B401" t="str">
            <v>UNIDAD DE VENTILACION CENTRIFUGA SISW,TAMAÑO 15, EXT. BAÑOS LABORATORIO+LAVANDERIA Y EXTRACCIÒN LABORATORIO</v>
          </cell>
          <cell r="C401" t="str">
            <v>UN.</v>
          </cell>
          <cell r="D401">
            <v>2</v>
          </cell>
          <cell r="E401">
            <v>4717914.88</v>
          </cell>
          <cell r="F401">
            <v>9435829.7599999998</v>
          </cell>
        </row>
        <row r="402">
          <cell r="A402" t="str">
            <v>21.01.04</v>
          </cell>
          <cell r="B402" t="str">
            <v>MONTAJE DE UNIDAD DE VENTILACION CENTRIFUGA SISW,TAMAÑO 15, EXT. BAÑOS LABORATORIO+LAVANDERIA Y EXTRACCIÒN LABORATORIO</v>
          </cell>
          <cell r="C402" t="str">
            <v>UN.</v>
          </cell>
          <cell r="D402">
            <v>2</v>
          </cell>
          <cell r="E402">
            <v>521999.99999999994</v>
          </cell>
          <cell r="F402">
            <v>1043999.9999999999</v>
          </cell>
        </row>
        <row r="403">
          <cell r="A403" t="str">
            <v>21.01.05</v>
          </cell>
          <cell r="B403" t="str">
            <v>UNIDAD DE VENTILACION ROTOR TAMAÑO 9, SUMINISTRO BAÑOS LABORATORIO</v>
          </cell>
          <cell r="C403" t="str">
            <v>UN.</v>
          </cell>
          <cell r="D403">
            <v>1</v>
          </cell>
          <cell r="E403">
            <v>2446319.36</v>
          </cell>
          <cell r="F403">
            <v>2446319.36</v>
          </cell>
        </row>
        <row r="404">
          <cell r="A404" t="str">
            <v>21.01.06</v>
          </cell>
          <cell r="B404" t="str">
            <v>MONTAJE DE UNIDAD DE VENTILACION ROTOR TAMAÑO 9, SUMINISTRO BAÑOS LABORATORIO</v>
          </cell>
          <cell r="C404" t="str">
            <v>UN.</v>
          </cell>
          <cell r="D404">
            <v>1</v>
          </cell>
          <cell r="E404">
            <v>290000</v>
          </cell>
          <cell r="F404">
            <v>290000</v>
          </cell>
        </row>
        <row r="405">
          <cell r="A405" t="str">
            <v>21.01.07</v>
          </cell>
          <cell r="B405" t="str">
            <v>UNIDAD DE EXTRACCION CENTRIFUGO CUADRADO EN LINEA DE ROTOR TAMAÑO 10, EXT. NECROPCIA</v>
          </cell>
          <cell r="C405" t="str">
            <v>UN.</v>
          </cell>
          <cell r="D405">
            <v>1</v>
          </cell>
          <cell r="E405">
            <v>2023708.16</v>
          </cell>
          <cell r="F405">
            <v>2023708.16</v>
          </cell>
        </row>
        <row r="406">
          <cell r="A406" t="str">
            <v>21.01.08</v>
          </cell>
          <cell r="B406" t="str">
            <v>MONTAJE DE UNIDAD DE EXTRACCION CENTRIFUGO CUADRADO EN LINEA DE ROTOR TAMAÑO 10, EXT. NECROPCIA</v>
          </cell>
          <cell r="C406" t="str">
            <v>UN.</v>
          </cell>
          <cell r="D406">
            <v>1</v>
          </cell>
          <cell r="E406">
            <v>348000</v>
          </cell>
          <cell r="F406">
            <v>348000</v>
          </cell>
        </row>
        <row r="407">
          <cell r="A407" t="str">
            <v>21.01.09</v>
          </cell>
          <cell r="B407" t="str">
            <v>UNIDAD DE VENTILACIÒNCON RECUPERADOR DE ENERGÌA DE 9 MÒDULOS DE INTERCAMBIO, UMEC-CW LAB Y NECROP</v>
          </cell>
          <cell r="C407" t="str">
            <v>UN.</v>
          </cell>
          <cell r="D407">
            <v>1</v>
          </cell>
          <cell r="E407">
            <v>55679999.999999993</v>
          </cell>
          <cell r="F407">
            <v>55679999.999999993</v>
          </cell>
        </row>
        <row r="408">
          <cell r="A408" t="str">
            <v>21.01.10</v>
          </cell>
          <cell r="B408" t="str">
            <v>MONTAJE DE UNIDAD DE VENTILACIÒNCON RECUPERADOR DE ENERGÌA DE 9 MÒDULOS DE INTERCAMBIO, UMEC-CW LAB Y NECROP</v>
          </cell>
          <cell r="C408" t="str">
            <v>UN.</v>
          </cell>
          <cell r="D408">
            <v>1</v>
          </cell>
          <cell r="E408">
            <v>1450000</v>
          </cell>
          <cell r="F408">
            <v>1450000</v>
          </cell>
        </row>
        <row r="409">
          <cell r="E409">
            <v>0</v>
          </cell>
          <cell r="F409">
            <v>0</v>
          </cell>
        </row>
        <row r="410">
          <cell r="A410">
            <v>21.02</v>
          </cell>
          <cell r="B410" t="str">
            <v>RED DE CONDUCTOS</v>
          </cell>
          <cell r="E410">
            <v>0</v>
          </cell>
          <cell r="F410">
            <v>0</v>
          </cell>
        </row>
        <row r="411">
          <cell r="E411">
            <v>0</v>
          </cell>
          <cell r="F411">
            <v>0</v>
          </cell>
        </row>
        <row r="412">
          <cell r="B412" t="str">
            <v>SÒTANO ETAPA 2A: LABORATORIO Y NECROPCIA</v>
          </cell>
          <cell r="E412">
            <v>0</v>
          </cell>
          <cell r="F412">
            <v>0</v>
          </cell>
        </row>
        <row r="413">
          <cell r="E413">
            <v>0</v>
          </cell>
          <cell r="F413">
            <v>0</v>
          </cell>
        </row>
        <row r="414">
          <cell r="A414" t="str">
            <v>21.02.01</v>
          </cell>
          <cell r="B414" t="str">
            <v>CONDUCTOS LAMINA GALVANIZADA (INCLUYE CHAQUETA PARA CONDUCTOS EXTERIORES AISLADOS EN CALIBRE 26, CAJAS Y ANILLOS PARA DIFUSORES DE SUMINISTRO)</v>
          </cell>
          <cell r="C414" t="str">
            <v>KG.</v>
          </cell>
          <cell r="D414">
            <v>3310</v>
          </cell>
          <cell r="E414">
            <v>12992</v>
          </cell>
          <cell r="F414">
            <v>43003520</v>
          </cell>
        </row>
        <row r="415">
          <cell r="A415" t="str">
            <v>21.02.02</v>
          </cell>
          <cell r="B415" t="str">
            <v>AISLAMIENTO TERMICO DUCT-WRAP 1.5"</v>
          </cell>
          <cell r="C415" t="str">
            <v>M2.</v>
          </cell>
          <cell r="D415">
            <v>25</v>
          </cell>
          <cell r="E415">
            <v>34568</v>
          </cell>
          <cell r="F415">
            <v>864200</v>
          </cell>
        </row>
        <row r="416">
          <cell r="A416" t="str">
            <v>21.02.03</v>
          </cell>
          <cell r="B416" t="str">
            <v>CONDUCTO FLEXIBLE AISLADO Ø10"</v>
          </cell>
          <cell r="C416" t="str">
            <v>ML</v>
          </cell>
          <cell r="D416">
            <v>25</v>
          </cell>
          <cell r="E416">
            <v>36308</v>
          </cell>
          <cell r="F416">
            <v>907700</v>
          </cell>
        </row>
        <row r="417">
          <cell r="A417" t="str">
            <v>21.02.04</v>
          </cell>
          <cell r="B417" t="str">
            <v>CONDUCTO FLEXIBLE AISLADO Ø8"</v>
          </cell>
          <cell r="C417" t="str">
            <v>ML</v>
          </cell>
          <cell r="D417">
            <v>15</v>
          </cell>
          <cell r="E417">
            <v>30623.999999999996</v>
          </cell>
          <cell r="F417">
            <v>459359.99999999994</v>
          </cell>
        </row>
        <row r="418">
          <cell r="A418" t="str">
            <v>21.02.05</v>
          </cell>
          <cell r="B418" t="str">
            <v>CONDUCTO FLEXIBLE AISLADO Ø6"</v>
          </cell>
          <cell r="C418" t="str">
            <v>ML</v>
          </cell>
          <cell r="D418">
            <v>25</v>
          </cell>
          <cell r="E418">
            <v>24824</v>
          </cell>
          <cell r="F418">
            <v>620600</v>
          </cell>
        </row>
        <row r="419">
          <cell r="A419" t="str">
            <v>21.02.06</v>
          </cell>
          <cell r="B419" t="str">
            <v>DIFUSOR SUMINISTRO AIRE 1 CONOS 24"X24" Ø10"</v>
          </cell>
          <cell r="C419" t="str">
            <v>UN.</v>
          </cell>
          <cell r="D419">
            <v>1</v>
          </cell>
          <cell r="E419">
            <v>400988.8</v>
          </cell>
          <cell r="F419">
            <v>400988.8</v>
          </cell>
        </row>
        <row r="420">
          <cell r="A420" t="str">
            <v>21.02.07</v>
          </cell>
          <cell r="B420" t="str">
            <v>DIFUSOR SUMINISTRO AIRE 1 CONOS 24"X24" Ø8"</v>
          </cell>
          <cell r="C420" t="str">
            <v>UN.</v>
          </cell>
          <cell r="D420">
            <v>7</v>
          </cell>
          <cell r="E420">
            <v>400988.8</v>
          </cell>
          <cell r="F420">
            <v>2806921.6</v>
          </cell>
        </row>
        <row r="421">
          <cell r="A421" t="str">
            <v>21.02.08</v>
          </cell>
          <cell r="B421" t="str">
            <v>DIFUSOR SUMINISTRO AIRE 1 CONOS 24"X24" Ø6"</v>
          </cell>
          <cell r="C421" t="str">
            <v>UN.</v>
          </cell>
          <cell r="D421">
            <v>11</v>
          </cell>
          <cell r="E421">
            <v>400988.8</v>
          </cell>
          <cell r="F421">
            <v>4410876.8</v>
          </cell>
        </row>
        <row r="422">
          <cell r="A422" t="str">
            <v>21.02.09</v>
          </cell>
          <cell r="B422" t="str">
            <v>DIFUSOR  MICROPERFORADO 24"X24" DEFLECTOR 10"X10" 3 VIAS CUELLO Ø6"</v>
          </cell>
          <cell r="C422" t="str">
            <v>UN.</v>
          </cell>
          <cell r="D422">
            <v>2</v>
          </cell>
          <cell r="E422">
            <v>192096</v>
          </cell>
          <cell r="F422">
            <v>384192</v>
          </cell>
        </row>
        <row r="423">
          <cell r="A423" t="str">
            <v>21.02.10</v>
          </cell>
          <cell r="B423" t="str">
            <v>REJILLA DE RETORNO DE AIRE ALETA FIJA 14"X12"</v>
          </cell>
          <cell r="C423" t="str">
            <v>UN.</v>
          </cell>
          <cell r="D423">
            <v>2</v>
          </cell>
          <cell r="E423">
            <v>117391.99999999997</v>
          </cell>
          <cell r="F423">
            <v>234783.99999999994</v>
          </cell>
        </row>
        <row r="424">
          <cell r="A424" t="str">
            <v>21.02.11</v>
          </cell>
          <cell r="B424" t="str">
            <v>REJILLA DE RETORNO DE AIRE ALETA FIJA 12"X12"</v>
          </cell>
          <cell r="C424" t="str">
            <v>UN.</v>
          </cell>
          <cell r="D424">
            <v>2</v>
          </cell>
          <cell r="E424">
            <v>102718</v>
          </cell>
          <cell r="F424">
            <v>205436</v>
          </cell>
        </row>
        <row r="425">
          <cell r="A425" t="str">
            <v>21.02.12</v>
          </cell>
          <cell r="B425" t="str">
            <v>REJILLA DE RETORNO DE AIRE ALETA FIJA 12"X10"</v>
          </cell>
          <cell r="C425" t="str">
            <v>UN.</v>
          </cell>
          <cell r="D425">
            <v>1</v>
          </cell>
          <cell r="E425">
            <v>89378</v>
          </cell>
          <cell r="F425">
            <v>89378</v>
          </cell>
        </row>
        <row r="426">
          <cell r="A426" t="str">
            <v>21.02.13</v>
          </cell>
          <cell r="B426" t="str">
            <v>REJILLA DE RETORNO DE AIRE ALETA FIJA 10"X10"</v>
          </cell>
          <cell r="C426" t="str">
            <v>UN.</v>
          </cell>
          <cell r="D426">
            <v>4</v>
          </cell>
          <cell r="E426">
            <v>82708</v>
          </cell>
          <cell r="F426">
            <v>330832</v>
          </cell>
        </row>
        <row r="427">
          <cell r="A427" t="str">
            <v>21.02.14</v>
          </cell>
          <cell r="B427" t="str">
            <v>REJILLA DE RETORNO DE AIRE ALETA FIJA 10"X8"</v>
          </cell>
          <cell r="C427" t="str">
            <v>UN.</v>
          </cell>
          <cell r="D427">
            <v>1</v>
          </cell>
          <cell r="E427">
            <v>68033.999999999985</v>
          </cell>
          <cell r="F427">
            <v>68033.999999999985</v>
          </cell>
        </row>
        <row r="428">
          <cell r="A428" t="str">
            <v>21.02.15</v>
          </cell>
          <cell r="B428" t="str">
            <v>REJILLA DE RETORNO DE AIRE ALETA FIJA 8"X8"</v>
          </cell>
          <cell r="C428" t="str">
            <v>UN.</v>
          </cell>
          <cell r="D428">
            <v>3</v>
          </cell>
          <cell r="E428">
            <v>61363.999999999985</v>
          </cell>
          <cell r="F428">
            <v>184091.99999999994</v>
          </cell>
        </row>
        <row r="429">
          <cell r="A429" t="str">
            <v>21.02.16</v>
          </cell>
          <cell r="B429" t="str">
            <v>REJILLA DE RETORNO DE AIRE ALETA FIJA 6"X6"</v>
          </cell>
          <cell r="C429" t="str">
            <v>UN.</v>
          </cell>
          <cell r="D429">
            <v>10</v>
          </cell>
          <cell r="E429">
            <v>42688</v>
          </cell>
          <cell r="F429">
            <v>426880</v>
          </cell>
        </row>
        <row r="430">
          <cell r="A430" t="str">
            <v>21.02.17</v>
          </cell>
          <cell r="B430" t="str">
            <v>REJILLA DE RETORNO DE AIRE ALETA FIJA 4"X4"</v>
          </cell>
          <cell r="C430" t="str">
            <v>UN.</v>
          </cell>
          <cell r="D430">
            <v>4</v>
          </cell>
          <cell r="E430">
            <v>32015.999999999993</v>
          </cell>
          <cell r="F430">
            <v>128063.99999999997</v>
          </cell>
        </row>
        <row r="431">
          <cell r="A431" t="str">
            <v>21.02.18</v>
          </cell>
          <cell r="B431" t="str">
            <v>REJILLA DE RETORNO DE AIRE TIPO CUBO 10"X8"</v>
          </cell>
          <cell r="C431" t="str">
            <v>UN.</v>
          </cell>
          <cell r="D431">
            <v>2</v>
          </cell>
          <cell r="E431">
            <v>68033.999999999985</v>
          </cell>
          <cell r="F431">
            <v>136067.99999999997</v>
          </cell>
        </row>
        <row r="432">
          <cell r="A432" t="str">
            <v>21.02.19</v>
          </cell>
          <cell r="B432" t="str">
            <v>REJILLA DE RETORNO DE AIRE TIPO CUBO 6"X6"</v>
          </cell>
          <cell r="C432" t="str">
            <v>UN.</v>
          </cell>
          <cell r="D432">
            <v>10</v>
          </cell>
          <cell r="E432">
            <v>41354</v>
          </cell>
          <cell r="F432">
            <v>413540</v>
          </cell>
        </row>
        <row r="433">
          <cell r="A433" t="str">
            <v>21.02.20</v>
          </cell>
          <cell r="B433" t="str">
            <v>REJILLA DE RETORNO DE AIRE TIPO CUBO 4"X4"</v>
          </cell>
          <cell r="C433" t="str">
            <v>UN.</v>
          </cell>
          <cell r="D433">
            <v>4</v>
          </cell>
          <cell r="E433">
            <v>33349.999999999993</v>
          </cell>
          <cell r="F433">
            <v>133399.99999999997</v>
          </cell>
        </row>
        <row r="434">
          <cell r="A434" t="str">
            <v>21.02.21</v>
          </cell>
          <cell r="B434" t="str">
            <v>REJILLA DE TOMA DE AIRE EXTERIOR 20"X8" CON MALLA</v>
          </cell>
          <cell r="C434" t="str">
            <v>UN.</v>
          </cell>
          <cell r="E434">
            <v>253459.99999999994</v>
          </cell>
          <cell r="F434">
            <v>0</v>
          </cell>
        </row>
        <row r="435">
          <cell r="A435" t="str">
            <v>21.02.22</v>
          </cell>
          <cell r="B435" t="str">
            <v>MONTAJE DIFUSORES Y REJILLAS</v>
          </cell>
          <cell r="C435" t="str">
            <v>UN.</v>
          </cell>
          <cell r="D435">
            <v>64</v>
          </cell>
          <cell r="E435">
            <v>20880</v>
          </cell>
          <cell r="F435">
            <v>1336320</v>
          </cell>
        </row>
        <row r="436">
          <cell r="A436" t="str">
            <v>21.02.23</v>
          </cell>
          <cell r="B436" t="str">
            <v>CAJA PORTA FILTROS CON 1 FILTRO MERV15 (FRSE-95) DE 24"X24"X4 + 1 PREFILTROS 24"X24"X2" MERV7 (FML-30) + 1 LAMP UV (INCLUYE INSTALACIÓN)</v>
          </cell>
          <cell r="C436" t="str">
            <v>UN.</v>
          </cell>
          <cell r="D436">
            <v>1</v>
          </cell>
          <cell r="E436">
            <v>2134052</v>
          </cell>
          <cell r="F436">
            <v>2134052</v>
          </cell>
        </row>
        <row r="437">
          <cell r="A437" t="str">
            <v>21.02.24</v>
          </cell>
          <cell r="B437" t="str">
            <v>CAJA PORTA FILTROS CON 2 FILTRO MERV15 (FRSE-95) DE 24"X24"X4 + 1 PREFILTROS 24"X24"X2" MERV7 (FML-30) + 2 UV (INCLUYE INSTALACIÓN)</v>
          </cell>
          <cell r="C437" t="str">
            <v>UN.</v>
          </cell>
          <cell r="D437">
            <v>1</v>
          </cell>
          <cell r="E437">
            <v>3841293.5999999996</v>
          </cell>
          <cell r="F437">
            <v>3841293.5999999996</v>
          </cell>
        </row>
        <row r="438">
          <cell r="A438" t="str">
            <v>21.02.25</v>
          </cell>
          <cell r="B438" t="str">
            <v>CAJA PORTA FILTROS CON 1 FILTRO MERV15 (FRSE-95) DE 24"X12"X4 + 1 PREFILTROS 24"X12"X2" MERV7 (FML-30) + 1 LAMP UV (INCLUYE INSTALACIÓN)</v>
          </cell>
          <cell r="C438" t="str">
            <v>UN.</v>
          </cell>
          <cell r="D438">
            <v>1</v>
          </cell>
          <cell r="E438">
            <v>1558831.2</v>
          </cell>
          <cell r="F438">
            <v>1558831.2</v>
          </cell>
        </row>
        <row r="439">
          <cell r="A439" t="str">
            <v>21.02.26</v>
          </cell>
          <cell r="B439" t="str">
            <v>CAJA PARA FILTROS CON FILTRO HEPA 24"X24"X12" + PREFILTRO 24"X24"X2" (INCLUYE INSTALACIÓN)</v>
          </cell>
          <cell r="C439" t="str">
            <v>UN.</v>
          </cell>
          <cell r="D439">
            <v>1</v>
          </cell>
          <cell r="E439">
            <v>1614140</v>
          </cell>
          <cell r="F439">
            <v>1614140</v>
          </cell>
        </row>
        <row r="440">
          <cell r="A440" t="str">
            <v>21.02.27</v>
          </cell>
          <cell r="B440" t="str">
            <v>FILTRO DE CARBON ACTIVADO CON MARCO METALICO</v>
          </cell>
          <cell r="C440" t="str">
            <v>UN.</v>
          </cell>
          <cell r="D440">
            <v>1</v>
          </cell>
          <cell r="E440">
            <v>992959.99999999988</v>
          </cell>
          <cell r="F440">
            <v>992959.99999999988</v>
          </cell>
        </row>
        <row r="441">
          <cell r="E441">
            <v>0</v>
          </cell>
          <cell r="F441">
            <v>0</v>
          </cell>
        </row>
        <row r="442">
          <cell r="A442">
            <v>21.03</v>
          </cell>
          <cell r="B442" t="str">
            <v>TUBERIAS Y ACCESORIOS</v>
          </cell>
          <cell r="E442">
            <v>0</v>
          </cell>
          <cell r="F442">
            <v>0</v>
          </cell>
        </row>
        <row r="443">
          <cell r="E443">
            <v>0</v>
          </cell>
          <cell r="F443">
            <v>0</v>
          </cell>
        </row>
        <row r="444">
          <cell r="B444" t="str">
            <v>SÒTANO ETAPA 2A: LABORATORIO Y NECROPCIA</v>
          </cell>
          <cell r="E444">
            <v>0</v>
          </cell>
          <cell r="F444">
            <v>0</v>
          </cell>
        </row>
        <row r="445">
          <cell r="E445">
            <v>0</v>
          </cell>
          <cell r="F445">
            <v>0</v>
          </cell>
        </row>
        <row r="446">
          <cell r="A446" t="str">
            <v>21.03.01</v>
          </cell>
          <cell r="B446" t="str">
            <v>TUBERIA PVC Ø2" EN CUBIERTA, AISLADA, CON CHAQUETA</v>
          </cell>
          <cell r="C446" t="str">
            <v>ML</v>
          </cell>
          <cell r="D446">
            <v>2</v>
          </cell>
          <cell r="E446">
            <v>57506.999999999993</v>
          </cell>
          <cell r="F446">
            <v>115013.99999999999</v>
          </cell>
        </row>
        <row r="447">
          <cell r="A447" t="str">
            <v>21.03.02</v>
          </cell>
          <cell r="B447" t="str">
            <v>VALVULAS CORTE Ø2"</v>
          </cell>
          <cell r="C447" t="str">
            <v>UN</v>
          </cell>
          <cell r="D447">
            <v>2</v>
          </cell>
          <cell r="E447">
            <v>126239.31999999999</v>
          </cell>
          <cell r="F447">
            <v>252478.63999999998</v>
          </cell>
        </row>
        <row r="448">
          <cell r="A448" t="str">
            <v>21.03.03</v>
          </cell>
          <cell r="B448" t="str">
            <v>VALVULA DE 2 VIAS PROPORCIONAL DE 2"</v>
          </cell>
          <cell r="C448" t="str">
            <v>UN</v>
          </cell>
          <cell r="D448">
            <v>1</v>
          </cell>
          <cell r="E448">
            <v>2358778.7999999993</v>
          </cell>
          <cell r="F448">
            <v>2358778.7999999993</v>
          </cell>
        </row>
        <row r="449">
          <cell r="A449" t="str">
            <v>21.03.04</v>
          </cell>
          <cell r="B449" t="str">
            <v xml:space="preserve">VALVULA DE  REGULACIÓN CIRCUIT-SETTER Ø2" </v>
          </cell>
          <cell r="C449" t="str">
            <v>UN</v>
          </cell>
          <cell r="D449">
            <v>1</v>
          </cell>
          <cell r="E449">
            <v>108060.95999999999</v>
          </cell>
          <cell r="F449">
            <v>108060.95999999999</v>
          </cell>
        </row>
        <row r="450">
          <cell r="E450">
            <v>0</v>
          </cell>
          <cell r="F450">
            <v>0</v>
          </cell>
        </row>
        <row r="451">
          <cell r="A451">
            <v>21.04</v>
          </cell>
          <cell r="B451" t="str">
            <v>CONTROLES Y TABLEROS</v>
          </cell>
          <cell r="E451">
            <v>0</v>
          </cell>
          <cell r="F451">
            <v>0</v>
          </cell>
        </row>
        <row r="452">
          <cell r="E452">
            <v>0</v>
          </cell>
          <cell r="F452">
            <v>0</v>
          </cell>
        </row>
        <row r="453">
          <cell r="B453" t="str">
            <v>SÒTANO ETAPA 2A: LABORATORIO Y NECROPCIA</v>
          </cell>
          <cell r="E453">
            <v>0</v>
          </cell>
          <cell r="F453">
            <v>0</v>
          </cell>
        </row>
        <row r="454">
          <cell r="E454">
            <v>0</v>
          </cell>
          <cell r="F454">
            <v>0</v>
          </cell>
        </row>
        <row r="455">
          <cell r="A455" t="str">
            <v>21.04.01</v>
          </cell>
          <cell r="B455" t="str">
            <v>TABLERO DE CONTROL TCC-01I, VENTILADORES COSTADO NOROCCIDENTE</v>
          </cell>
          <cell r="C455" t="str">
            <v>UN.</v>
          </cell>
          <cell r="D455">
            <v>1</v>
          </cell>
          <cell r="E455">
            <v>12760000</v>
          </cell>
          <cell r="F455">
            <v>12760000</v>
          </cell>
        </row>
        <row r="456">
          <cell r="A456" t="str">
            <v>21.04.02</v>
          </cell>
          <cell r="B456" t="str">
            <v>SISTEMA DE CONTROL STAND ALONE</v>
          </cell>
          <cell r="C456" t="str">
            <v>UN</v>
          </cell>
          <cell r="D456">
            <v>1</v>
          </cell>
          <cell r="E456">
            <v>5189376</v>
          </cell>
          <cell r="F456">
            <v>5189376</v>
          </cell>
        </row>
        <row r="457">
          <cell r="A457" t="str">
            <v>21.04.03</v>
          </cell>
          <cell r="B457" t="str">
            <v>CABLEADO SISTEMA DE CONTROL</v>
          </cell>
          <cell r="C457" t="str">
            <v>UN.</v>
          </cell>
          <cell r="D457">
            <v>1</v>
          </cell>
          <cell r="E457">
            <v>778406.39999999991</v>
          </cell>
          <cell r="F457">
            <v>778406.39999999991</v>
          </cell>
        </row>
        <row r="458">
          <cell r="A458" t="str">
            <v>21.04.04</v>
          </cell>
          <cell r="B458" t="str">
            <v>TERMOSTATO DIGITAL 1 ETAPA BULBO REMOTO VIA CABLE, SEÑAL PROPORCIONAL 0-10VDC</v>
          </cell>
          <cell r="C458" t="str">
            <v>UN.</v>
          </cell>
          <cell r="D458">
            <v>1</v>
          </cell>
          <cell r="E458">
            <v>280140</v>
          </cell>
          <cell r="F458">
            <v>280140</v>
          </cell>
        </row>
        <row r="459">
          <cell r="A459" t="str">
            <v>21.04.05</v>
          </cell>
          <cell r="B459" t="str">
            <v>SENSOR DE TEMPERATURA RESISTIVO PT1000 PARA INSTALACIÓN EN TERMPOZO</v>
          </cell>
          <cell r="C459" t="str">
            <v>UN.</v>
          </cell>
          <cell r="D459">
            <v>2</v>
          </cell>
          <cell r="E459">
            <v>159634.56</v>
          </cell>
          <cell r="F459">
            <v>319269.12</v>
          </cell>
        </row>
        <row r="460">
          <cell r="A460" t="str">
            <v>21.04.06</v>
          </cell>
          <cell r="B460" t="str">
            <v>SENSOR O SWITCH DE PRESIÒN DIFERENCIAL AIRE</v>
          </cell>
          <cell r="D460">
            <v>5</v>
          </cell>
          <cell r="E460">
            <v>297219.83999999997</v>
          </cell>
          <cell r="F460">
            <v>1486099.1999999997</v>
          </cell>
        </row>
        <row r="461">
          <cell r="A461" t="str">
            <v>21.04.07</v>
          </cell>
          <cell r="B461" t="str">
            <v>SENSOR DIFERENCIAL DE PRESIÒN DE AIRE</v>
          </cell>
          <cell r="C461" t="str">
            <v>UN.</v>
          </cell>
          <cell r="D461">
            <v>5</v>
          </cell>
          <cell r="E461">
            <v>415094.39999999997</v>
          </cell>
          <cell r="F461">
            <v>2075471.9999999998</v>
          </cell>
        </row>
        <row r="462">
          <cell r="A462" t="str">
            <v>21.04.08</v>
          </cell>
          <cell r="B462" t="str">
            <v>SENSOR DE TEMPETARUTA DE AIRE</v>
          </cell>
          <cell r="C462" t="str">
            <v>UN.</v>
          </cell>
          <cell r="D462">
            <v>2</v>
          </cell>
          <cell r="E462">
            <v>138364.79999999999</v>
          </cell>
          <cell r="F462">
            <v>276729.59999999998</v>
          </cell>
        </row>
        <row r="463">
          <cell r="E463">
            <v>0</v>
          </cell>
          <cell r="F463">
            <v>0</v>
          </cell>
        </row>
        <row r="464">
          <cell r="A464">
            <v>21.05</v>
          </cell>
          <cell r="B464" t="str">
            <v>EQUIPOS</v>
          </cell>
          <cell r="E464">
            <v>0</v>
          </cell>
          <cell r="F464">
            <v>0</v>
          </cell>
        </row>
        <row r="465">
          <cell r="E465">
            <v>0</v>
          </cell>
          <cell r="F465">
            <v>0</v>
          </cell>
        </row>
        <row r="466">
          <cell r="B466" t="str">
            <v>PISO 2 ETAPA 2A: RECUPERACIÓN Y PREPARACIÓN</v>
          </cell>
          <cell r="E466">
            <v>0</v>
          </cell>
          <cell r="F466">
            <v>0</v>
          </cell>
        </row>
        <row r="467">
          <cell r="E467">
            <v>0</v>
          </cell>
          <cell r="F467">
            <v>0</v>
          </cell>
        </row>
        <row r="468">
          <cell r="A468" t="str">
            <v>21.05.01</v>
          </cell>
          <cell r="B468" t="str">
            <v>UNIDAD MANEJADORA DE AIRE, TIPO ESTACIÒN CENTRAL, AGUA HELADA, 208/460-3-60, 8342 @ 1.9 in wg, INCLUYE FILTROS MERV 7 + MERV 15</v>
          </cell>
          <cell r="C468" t="str">
            <v>UN.</v>
          </cell>
          <cell r="D468">
            <v>1</v>
          </cell>
          <cell r="E468">
            <v>51299840</v>
          </cell>
          <cell r="F468">
            <v>51299840</v>
          </cell>
        </row>
        <row r="469">
          <cell r="A469" t="str">
            <v>21.05.02</v>
          </cell>
          <cell r="B469" t="str">
            <v>MONTAJE DE UNIDAD MANEJADORA DE AIRE, TIPO ESTACIÒN CENTRAL, AGUA HELADA, 208/460-3-60, 4477 @ 1.9 in wg, INCLUYE FILTROS MERV 7 + MERV 16</v>
          </cell>
          <cell r="C469" t="str">
            <v>UN.</v>
          </cell>
          <cell r="D469">
            <v>1</v>
          </cell>
          <cell r="E469">
            <v>2087999.9999999998</v>
          </cell>
          <cell r="F469">
            <v>2087999.9999999998</v>
          </cell>
        </row>
        <row r="470">
          <cell r="A470" t="str">
            <v>21.05.03</v>
          </cell>
          <cell r="B470" t="str">
            <v>UNIDAD DE VENTILACION CENTRIFUGA SISW,TAMAÑO 15, EXT. BAÑOS S. DE ESPERA 1</v>
          </cell>
          <cell r="C470" t="str">
            <v>UN.</v>
          </cell>
          <cell r="D470">
            <v>1</v>
          </cell>
          <cell r="E470">
            <v>4717914.88</v>
          </cell>
          <cell r="F470">
            <v>4717914.88</v>
          </cell>
        </row>
        <row r="471">
          <cell r="A471" t="str">
            <v>21.05.04</v>
          </cell>
          <cell r="B471" t="str">
            <v>MONTAJE DE UNIDAD DE VENTILACION CENTRIFUGA SISW,TAMAÑO 15,  EXT. BAÑOS S. DE ESPERA 1</v>
          </cell>
          <cell r="C471" t="str">
            <v>UN.</v>
          </cell>
          <cell r="D471">
            <v>1</v>
          </cell>
          <cell r="E471">
            <v>521999.99999999994</v>
          </cell>
          <cell r="F471">
            <v>521999.99999999994</v>
          </cell>
        </row>
        <row r="472">
          <cell r="A472" t="str">
            <v>21.05.05</v>
          </cell>
          <cell r="B472" t="str">
            <v>UNIDAD DE VENTILACION CENTRIFUGA SISW,TAMAÑO 12,  EXT. BAÑOS S. DE ESPERA 2</v>
          </cell>
          <cell r="C472" t="str">
            <v>UN.</v>
          </cell>
          <cell r="D472">
            <v>1</v>
          </cell>
          <cell r="E472">
            <v>3779224.32</v>
          </cell>
          <cell r="F472">
            <v>3779224.32</v>
          </cell>
        </row>
        <row r="473">
          <cell r="A473" t="str">
            <v>21.05.06</v>
          </cell>
          <cell r="B473" t="str">
            <v>MONTAJE DE UNIDAD DE VENTILACION CENTRIFUGA SISW,TAMAÑO 12,  EXT. BAÑOS S. DE ESPERA 2</v>
          </cell>
          <cell r="C473" t="str">
            <v>UN.</v>
          </cell>
          <cell r="D473">
            <v>1</v>
          </cell>
          <cell r="E473">
            <v>521999.99999999994</v>
          </cell>
          <cell r="F473">
            <v>521999.99999999994</v>
          </cell>
        </row>
        <row r="474">
          <cell r="A474" t="str">
            <v>21.05.07</v>
          </cell>
          <cell r="B474" t="str">
            <v>UNIDAD DE VENTILACIÒNCON RECUPERADOR DE ENERGÌA DE 7 MÒDULOS DE INTERCAMBIO, PREPARACION Y RECUPERACIÓN</v>
          </cell>
          <cell r="C474" t="str">
            <v>UN.</v>
          </cell>
          <cell r="D474">
            <v>1</v>
          </cell>
          <cell r="E474">
            <v>55679999.999999993</v>
          </cell>
          <cell r="F474">
            <v>55679999.999999993</v>
          </cell>
        </row>
        <row r="475">
          <cell r="A475" t="str">
            <v>21.05.08</v>
          </cell>
          <cell r="B475" t="str">
            <v>MONTAJE DE UNIDAD DE VENTILACIÒNCON RECUPERADOR DE ENERGÌA DE 7 MÒDULOS DE INTERCAMBIO,  PREPARACION Y RECUPERACIÓN</v>
          </cell>
          <cell r="C475" t="str">
            <v>UN.</v>
          </cell>
          <cell r="D475">
            <v>1</v>
          </cell>
          <cell r="E475">
            <v>1450000</v>
          </cell>
          <cell r="F475">
            <v>1450000</v>
          </cell>
        </row>
        <row r="476">
          <cell r="E476">
            <v>0</v>
          </cell>
          <cell r="F476">
            <v>0</v>
          </cell>
        </row>
        <row r="477">
          <cell r="A477">
            <v>21.06</v>
          </cell>
          <cell r="B477" t="str">
            <v>RED DE CONDUCTOS</v>
          </cell>
          <cell r="E477">
            <v>0</v>
          </cell>
          <cell r="F477">
            <v>0</v>
          </cell>
        </row>
        <row r="478">
          <cell r="E478">
            <v>0</v>
          </cell>
          <cell r="F478">
            <v>0</v>
          </cell>
        </row>
        <row r="479">
          <cell r="B479" t="str">
            <v>PISO ETAPA 2A: RECUPERACIÓN Y PREPARACIÓN</v>
          </cell>
          <cell r="E479">
            <v>0</v>
          </cell>
          <cell r="F479">
            <v>0</v>
          </cell>
        </row>
        <row r="480">
          <cell r="E480">
            <v>0</v>
          </cell>
          <cell r="F480">
            <v>0</v>
          </cell>
        </row>
        <row r="481">
          <cell r="A481" t="str">
            <v>21.06.01</v>
          </cell>
          <cell r="B481" t="str">
            <v>CONDUCTOS LAMINA GALVANIZADA (INCLUYE CHAQUETA PARA CONDUCTOS EXTERIORES AISLADOS EN CALIBRE 26, CAJAS Y ANILLOS PARA DIFUSORES DE SUMINISTRO)</v>
          </cell>
          <cell r="C481" t="str">
            <v>KG.</v>
          </cell>
          <cell r="D481">
            <v>5900</v>
          </cell>
          <cell r="E481">
            <v>12992</v>
          </cell>
          <cell r="F481">
            <v>76652800</v>
          </cell>
        </row>
        <row r="482">
          <cell r="A482" t="str">
            <v>21.06.02</v>
          </cell>
          <cell r="B482" t="str">
            <v>AISLAMIENTO TERMICO DUCT-WRAP 1.5"</v>
          </cell>
          <cell r="C482" t="str">
            <v>M2.</v>
          </cell>
          <cell r="D482">
            <v>170</v>
          </cell>
          <cell r="E482">
            <v>34568</v>
          </cell>
          <cell r="F482">
            <v>5876560</v>
          </cell>
        </row>
        <row r="483">
          <cell r="A483" t="str">
            <v>21.06.03</v>
          </cell>
          <cell r="B483" t="str">
            <v>CONDUCTO FLEXIBLE AISLADO Ø12"</v>
          </cell>
          <cell r="C483" t="str">
            <v>ML</v>
          </cell>
          <cell r="D483">
            <v>26.4</v>
          </cell>
          <cell r="E483">
            <v>42108</v>
          </cell>
          <cell r="F483">
            <v>1111651.2</v>
          </cell>
        </row>
        <row r="484">
          <cell r="A484" t="str">
            <v>21.06.04</v>
          </cell>
          <cell r="B484" t="str">
            <v>CONDUCTO FLEXIBLE AISLADO Ø10"</v>
          </cell>
          <cell r="C484" t="str">
            <v>ML</v>
          </cell>
          <cell r="D484">
            <v>4</v>
          </cell>
          <cell r="E484">
            <v>36308</v>
          </cell>
          <cell r="F484">
            <v>145232</v>
          </cell>
        </row>
        <row r="485">
          <cell r="A485" t="str">
            <v>21.06.05</v>
          </cell>
          <cell r="B485" t="str">
            <v>CONDUCTO FLEXIBLE AISLADO Ø8"</v>
          </cell>
          <cell r="C485" t="str">
            <v>ML</v>
          </cell>
          <cell r="D485">
            <v>26</v>
          </cell>
          <cell r="E485">
            <v>30623.999999999996</v>
          </cell>
          <cell r="F485">
            <v>796223.99999999988</v>
          </cell>
        </row>
        <row r="486">
          <cell r="A486" t="str">
            <v>21.06.06</v>
          </cell>
          <cell r="B486" t="str">
            <v>CONDUCTO FLEXIBLE AISLADO Ø6"</v>
          </cell>
          <cell r="C486" t="str">
            <v>ML</v>
          </cell>
          <cell r="D486">
            <v>26</v>
          </cell>
          <cell r="E486">
            <v>24824</v>
          </cell>
          <cell r="F486">
            <v>645424</v>
          </cell>
        </row>
        <row r="487">
          <cell r="A487" t="str">
            <v>21.06.07</v>
          </cell>
          <cell r="B487" t="str">
            <v>DIFUSOR SUMINISTRO AIRE 1 CONOS 24"X24" Ø12"</v>
          </cell>
          <cell r="C487" t="str">
            <v>UN.</v>
          </cell>
          <cell r="D487">
            <v>12</v>
          </cell>
          <cell r="E487">
            <v>400987.63999999996</v>
          </cell>
          <cell r="F487">
            <v>4811851.68</v>
          </cell>
        </row>
        <row r="488">
          <cell r="A488" t="str">
            <v>21.06.08</v>
          </cell>
          <cell r="B488" t="str">
            <v>DIFUSOR SUMINISTRO AIRE 1 CONOS 24"X24" Ø10"</v>
          </cell>
          <cell r="C488" t="str">
            <v>UN.</v>
          </cell>
          <cell r="D488">
            <v>2</v>
          </cell>
          <cell r="E488">
            <v>400988.8</v>
          </cell>
          <cell r="F488">
            <v>801977.6</v>
          </cell>
        </row>
        <row r="489">
          <cell r="A489" t="str">
            <v>21.06.09</v>
          </cell>
          <cell r="B489" t="str">
            <v>DIFUSOR SUMINISTRO AIRE 1 CONOS 24"X24" Ø8"</v>
          </cell>
          <cell r="C489" t="str">
            <v>UN.</v>
          </cell>
          <cell r="D489">
            <v>7</v>
          </cell>
          <cell r="E489">
            <v>400988.8</v>
          </cell>
          <cell r="F489">
            <v>2806921.6</v>
          </cell>
        </row>
        <row r="490">
          <cell r="A490" t="str">
            <v>21.06.10</v>
          </cell>
          <cell r="B490" t="str">
            <v>DIFUSOR SUMINISTRO AIRE 1 CONOS 24"X24" Ø6"</v>
          </cell>
          <cell r="C490" t="str">
            <v>UN.</v>
          </cell>
          <cell r="D490">
            <v>4</v>
          </cell>
          <cell r="E490">
            <v>400988.8</v>
          </cell>
          <cell r="F490">
            <v>1603955.2</v>
          </cell>
        </row>
        <row r="491">
          <cell r="A491" t="str">
            <v>21.06.11</v>
          </cell>
          <cell r="B491" t="str">
            <v>DIFUSOR  DE TECHO RECTANGULAR 6"X6" 3 VIAS</v>
          </cell>
          <cell r="C491" t="str">
            <v>UN.</v>
          </cell>
          <cell r="D491">
            <v>2</v>
          </cell>
          <cell r="E491">
            <v>78706</v>
          </cell>
          <cell r="F491">
            <v>157412</v>
          </cell>
        </row>
        <row r="492">
          <cell r="A492" t="str">
            <v>21.06.12</v>
          </cell>
          <cell r="B492" t="str">
            <v>DIFUSOR  DE TECHO RECTANGULAR 15"X12" 3 VIAS</v>
          </cell>
          <cell r="C492" t="str">
            <v>UN.</v>
          </cell>
          <cell r="D492">
            <v>2</v>
          </cell>
          <cell r="E492">
            <v>190762</v>
          </cell>
          <cell r="F492">
            <v>381524</v>
          </cell>
        </row>
        <row r="493">
          <cell r="A493" t="str">
            <v>21.06.13</v>
          </cell>
          <cell r="B493" t="str">
            <v>DIFUSOR  DE TECHO RECTANGULAR 9"X9" 3 VIAS</v>
          </cell>
          <cell r="C493" t="str">
            <v>UN.</v>
          </cell>
          <cell r="D493">
            <v>2</v>
          </cell>
          <cell r="E493">
            <v>118725.99999999997</v>
          </cell>
          <cell r="F493">
            <v>237451.99999999994</v>
          </cell>
        </row>
        <row r="494">
          <cell r="A494" t="str">
            <v>21.06.14</v>
          </cell>
          <cell r="B494" t="str">
            <v>DIFUSOR  DE TECHO RECTANGULAR 6"X9" 3 VIAS</v>
          </cell>
          <cell r="C494" t="str">
            <v>UN.</v>
          </cell>
          <cell r="D494">
            <v>2</v>
          </cell>
          <cell r="E494">
            <v>103994</v>
          </cell>
          <cell r="F494">
            <v>207988</v>
          </cell>
        </row>
        <row r="495">
          <cell r="A495" t="str">
            <v>21.06.15</v>
          </cell>
          <cell r="B495" t="str">
            <v>DIFUSOR  MICROPERFORADO 24"X24" DEFLECTOR 8"X8" 3 VIAS CUELLO Ø8"</v>
          </cell>
          <cell r="C495" t="str">
            <v>UN.</v>
          </cell>
          <cell r="D495">
            <v>5</v>
          </cell>
          <cell r="E495">
            <v>192096</v>
          </cell>
          <cell r="F495">
            <v>960480</v>
          </cell>
        </row>
        <row r="496">
          <cell r="A496" t="str">
            <v>21.06.16</v>
          </cell>
          <cell r="B496" t="str">
            <v>DIFUSOR  MICROPERFORADO 24"X24" DEFLECTOR 10"X10" 3 VIAS CUELLO Ø6"</v>
          </cell>
          <cell r="C496" t="str">
            <v>UN.</v>
          </cell>
          <cell r="D496">
            <v>6</v>
          </cell>
          <cell r="E496">
            <v>192096</v>
          </cell>
          <cell r="F496">
            <v>1152576</v>
          </cell>
        </row>
        <row r="497">
          <cell r="A497" t="str">
            <v>21.06.17</v>
          </cell>
          <cell r="B497" t="str">
            <v>DIFUSOR  MICROPERFORADO 24"X24" DEFLECTOR 12"X12" 4 VIAS CUELLO Ø12"</v>
          </cell>
          <cell r="C497" t="str">
            <v>UN.</v>
          </cell>
          <cell r="D497">
            <v>2</v>
          </cell>
          <cell r="E497">
            <v>192096</v>
          </cell>
          <cell r="F497">
            <v>384192</v>
          </cell>
        </row>
        <row r="498">
          <cell r="A498" t="str">
            <v>21.06.18</v>
          </cell>
          <cell r="B498" t="str">
            <v>REJILLA DE RETORNO DE AIRE ALETA FIJA 20"X18"</v>
          </cell>
          <cell r="C498" t="str">
            <v>UN.</v>
          </cell>
          <cell r="D498">
            <v>3</v>
          </cell>
          <cell r="E498">
            <v>234783.99999999994</v>
          </cell>
          <cell r="F498">
            <v>704351.99999999977</v>
          </cell>
        </row>
        <row r="499">
          <cell r="A499" t="str">
            <v>21.06.19</v>
          </cell>
          <cell r="B499" t="str">
            <v>REJILLA DE RETORNO DE AIRE ALETA FIJA 18"X18"</v>
          </cell>
          <cell r="C499" t="str">
            <v>UN.</v>
          </cell>
          <cell r="D499">
            <v>1</v>
          </cell>
          <cell r="E499">
            <v>208104</v>
          </cell>
          <cell r="F499">
            <v>208104</v>
          </cell>
        </row>
        <row r="500">
          <cell r="A500" t="str">
            <v>21.06.20</v>
          </cell>
          <cell r="B500" t="str">
            <v>REJILLA DE RETORNO DE AIRE ALETA FIJA 14"X16"</v>
          </cell>
          <cell r="C500" t="str">
            <v>UN.</v>
          </cell>
          <cell r="D500">
            <v>3</v>
          </cell>
          <cell r="E500">
            <v>148222.07399999999</v>
          </cell>
          <cell r="F500">
            <v>444666.22199999995</v>
          </cell>
        </row>
        <row r="501">
          <cell r="A501" t="str">
            <v>21.06.21</v>
          </cell>
          <cell r="B501" t="str">
            <v>REJILLA DE RETORNO DE AIRE ALETA FIJA 14"X14"</v>
          </cell>
          <cell r="C501" t="str">
            <v>UN.</v>
          </cell>
          <cell r="D501">
            <v>5</v>
          </cell>
          <cell r="E501">
            <v>138735.99999999997</v>
          </cell>
          <cell r="F501">
            <v>693679.99999999988</v>
          </cell>
        </row>
        <row r="502">
          <cell r="A502" t="str">
            <v>21.06.22</v>
          </cell>
          <cell r="B502" t="str">
            <v>REJILLA DE RETORNO DE AIRE ALETA FIJA 12"X12"</v>
          </cell>
          <cell r="C502" t="str">
            <v>UN.</v>
          </cell>
          <cell r="D502">
            <v>4</v>
          </cell>
          <cell r="E502">
            <v>102718</v>
          </cell>
          <cell r="F502">
            <v>410872</v>
          </cell>
        </row>
        <row r="503">
          <cell r="A503" t="str">
            <v>21.06.23</v>
          </cell>
          <cell r="B503" t="str">
            <v>REJILLA DE RETORNO DE AIRE ALETA FIJA 12"X10"</v>
          </cell>
          <cell r="C503" t="str">
            <v>UN.</v>
          </cell>
          <cell r="D503">
            <v>2</v>
          </cell>
          <cell r="E503">
            <v>89378</v>
          </cell>
          <cell r="F503">
            <v>178756</v>
          </cell>
        </row>
        <row r="504">
          <cell r="A504" t="str">
            <v>21.06.24</v>
          </cell>
          <cell r="B504" t="str">
            <v>REJILLA DE RETORNO DE AIRE ALETA FIJA 10"X10"</v>
          </cell>
          <cell r="C504" t="str">
            <v>UN.</v>
          </cell>
          <cell r="D504">
            <v>4</v>
          </cell>
          <cell r="E504">
            <v>82708</v>
          </cell>
          <cell r="F504">
            <v>330832</v>
          </cell>
        </row>
        <row r="505">
          <cell r="A505" t="str">
            <v>21.06.25</v>
          </cell>
          <cell r="B505" t="str">
            <v>REJILLA DE RETORNO DE AIRE ALETA FIJA 10"X8"</v>
          </cell>
          <cell r="C505" t="str">
            <v>UN.</v>
          </cell>
          <cell r="D505">
            <v>4</v>
          </cell>
          <cell r="E505">
            <v>68033.999999999985</v>
          </cell>
          <cell r="F505">
            <v>272135.99999999994</v>
          </cell>
        </row>
        <row r="506">
          <cell r="A506" t="str">
            <v>21.06.26</v>
          </cell>
          <cell r="B506" t="str">
            <v>REJILLA DE RETORNO DE AIRE ALETA FIJA 8"X8"</v>
          </cell>
          <cell r="C506" t="str">
            <v>UN.</v>
          </cell>
          <cell r="D506">
            <v>3</v>
          </cell>
          <cell r="E506">
            <v>61363.999999999985</v>
          </cell>
          <cell r="F506">
            <v>184091.99999999994</v>
          </cell>
        </row>
        <row r="507">
          <cell r="A507" t="str">
            <v>21.06.27</v>
          </cell>
          <cell r="B507" t="str">
            <v>REJILLA DE RETORNO DE AIRE ALETA FIJA 8"X6"</v>
          </cell>
          <cell r="C507" t="str">
            <v>UN.</v>
          </cell>
          <cell r="D507">
            <v>2</v>
          </cell>
          <cell r="E507">
            <v>0</v>
          </cell>
          <cell r="F507">
            <v>0</v>
          </cell>
        </row>
        <row r="508">
          <cell r="A508" t="str">
            <v>21.06.28</v>
          </cell>
          <cell r="B508" t="str">
            <v>REJILLA DE RETORNO DE AIRE ALETA FIJA 6"X6"</v>
          </cell>
          <cell r="C508" t="str">
            <v>UN.</v>
          </cell>
          <cell r="D508">
            <v>3</v>
          </cell>
          <cell r="E508">
            <v>42688</v>
          </cell>
          <cell r="F508">
            <v>128064</v>
          </cell>
        </row>
        <row r="509">
          <cell r="A509" t="str">
            <v>21.06.29</v>
          </cell>
          <cell r="B509" t="str">
            <v>REJILLA DE RETORNO DE AIRE TIPO CUBO 8"X8"</v>
          </cell>
          <cell r="C509" t="str">
            <v>UN.</v>
          </cell>
          <cell r="D509">
            <v>1</v>
          </cell>
          <cell r="E509">
            <v>61363.999999999985</v>
          </cell>
          <cell r="F509">
            <v>61363.999999999985</v>
          </cell>
        </row>
        <row r="510">
          <cell r="A510" t="str">
            <v>21.06.30</v>
          </cell>
          <cell r="B510" t="str">
            <v>REJILLA DE RETORNO DE AIRE TIPO CUBO 6"X6"</v>
          </cell>
          <cell r="C510" t="str">
            <v>UN.</v>
          </cell>
          <cell r="D510">
            <v>6</v>
          </cell>
          <cell r="E510">
            <v>41354</v>
          </cell>
          <cell r="F510">
            <v>248124</v>
          </cell>
        </row>
        <row r="511">
          <cell r="A511" t="str">
            <v>21.06.31</v>
          </cell>
          <cell r="B511" t="str">
            <v>CAJA PORTA FILTROS CON 1 FILTRO MERV15 (FRSE-95) DE 24"X24"X4 + 1 PREFILTROS 24"X24"X2" MERV7 (FML-30) + 1 LAMP UV (INCLUYE INSTALACIÓN)</v>
          </cell>
          <cell r="C511" t="str">
            <v>UN.</v>
          </cell>
          <cell r="D511">
            <v>2</v>
          </cell>
          <cell r="E511">
            <v>2134052</v>
          </cell>
          <cell r="F511">
            <v>4268104</v>
          </cell>
        </row>
        <row r="512">
          <cell r="E512">
            <v>0</v>
          </cell>
          <cell r="F512">
            <v>0</v>
          </cell>
        </row>
        <row r="513">
          <cell r="A513">
            <v>21.07</v>
          </cell>
          <cell r="B513" t="str">
            <v>TUBERIAS Y ACCESORIOS</v>
          </cell>
          <cell r="E513">
            <v>0</v>
          </cell>
          <cell r="F513">
            <v>0</v>
          </cell>
        </row>
        <row r="514">
          <cell r="E514">
            <v>0</v>
          </cell>
          <cell r="F514">
            <v>0</v>
          </cell>
        </row>
        <row r="515">
          <cell r="B515" t="str">
            <v>PISO 2 ETAPA 2A: RECUPERACIÓN PREPARACIÓN</v>
          </cell>
          <cell r="E515">
            <v>0</v>
          </cell>
          <cell r="F515">
            <v>0</v>
          </cell>
        </row>
        <row r="516">
          <cell r="E516">
            <v>0</v>
          </cell>
          <cell r="F516">
            <v>0</v>
          </cell>
        </row>
        <row r="517">
          <cell r="A517" t="str">
            <v>21.07.01</v>
          </cell>
          <cell r="B517" t="str">
            <v>TUBERIA PVC Ø2-1/2" EN CUBIERTA, AISLADA, CON CHAQUETA</v>
          </cell>
          <cell r="C517" t="str">
            <v>ML</v>
          </cell>
          <cell r="D517">
            <v>20</v>
          </cell>
          <cell r="E517">
            <v>101936.15999999999</v>
          </cell>
          <cell r="F517">
            <v>2038723.1999999997</v>
          </cell>
        </row>
        <row r="518">
          <cell r="A518" t="str">
            <v>21.07.02</v>
          </cell>
          <cell r="B518" t="str">
            <v>VALVULAS CORTE Ø2-1/2"</v>
          </cell>
          <cell r="C518" t="str">
            <v>UN</v>
          </cell>
          <cell r="D518">
            <v>2</v>
          </cell>
          <cell r="E518">
            <v>126239.31999999999</v>
          </cell>
          <cell r="F518">
            <v>252478.63999999998</v>
          </cell>
        </row>
        <row r="519">
          <cell r="A519" t="str">
            <v>21.07.03</v>
          </cell>
          <cell r="B519" t="str">
            <v>VALVULA DE 2 VIAS PROPORCIONAL DE -2-1/2"</v>
          </cell>
          <cell r="C519" t="str">
            <v>UN</v>
          </cell>
          <cell r="D519">
            <v>1</v>
          </cell>
          <cell r="E519">
            <v>2830534.5599999991</v>
          </cell>
          <cell r="F519">
            <v>2830534.5599999991</v>
          </cell>
        </row>
        <row r="520">
          <cell r="A520" t="str">
            <v>21.07.04</v>
          </cell>
          <cell r="B520" t="str">
            <v xml:space="preserve">VALVULA DE  REGULACIÓN CIRCUIT-SETTER Ø2-1/2" </v>
          </cell>
          <cell r="C520" t="str">
            <v>UN</v>
          </cell>
          <cell r="D520">
            <v>1</v>
          </cell>
          <cell r="E520">
            <v>129673.15199999999</v>
          </cell>
          <cell r="F520">
            <v>129673.15199999999</v>
          </cell>
        </row>
        <row r="521">
          <cell r="E521">
            <v>0</v>
          </cell>
          <cell r="F521">
            <v>0</v>
          </cell>
        </row>
        <row r="522">
          <cell r="A522">
            <v>21.08</v>
          </cell>
          <cell r="B522" t="str">
            <v>CONTROLES Y TABLEROS</v>
          </cell>
          <cell r="E522">
            <v>0</v>
          </cell>
          <cell r="F522">
            <v>0</v>
          </cell>
        </row>
        <row r="523">
          <cell r="E523">
            <v>0</v>
          </cell>
          <cell r="F523">
            <v>0</v>
          </cell>
        </row>
        <row r="524">
          <cell r="B524" t="str">
            <v>PISO 2 ETAPA 2A: RECUPERACIÓN PREPARACIÓN</v>
          </cell>
          <cell r="E524">
            <v>0</v>
          </cell>
          <cell r="F524">
            <v>0</v>
          </cell>
        </row>
        <row r="525">
          <cell r="E525">
            <v>0</v>
          </cell>
          <cell r="F525">
            <v>0</v>
          </cell>
        </row>
        <row r="526">
          <cell r="A526" t="str">
            <v>21.08.01</v>
          </cell>
          <cell r="B526" t="str">
            <v>TERMOSTATO DIGITAL 1 ETAPA BULBO REMOTO VIA CABLE, SEÑAL PROPORCIONAL 0-10VDC</v>
          </cell>
          <cell r="C526" t="str">
            <v>UN.</v>
          </cell>
          <cell r="D526">
            <v>1</v>
          </cell>
          <cell r="E526">
            <v>560280</v>
          </cell>
          <cell r="F526">
            <v>560280</v>
          </cell>
        </row>
        <row r="527">
          <cell r="A527" t="str">
            <v>21.08.02</v>
          </cell>
          <cell r="B527" t="str">
            <v>SENSOR DE TEMPERATURA RESISTIVO PT1000 PARA INSTALACIÓN EN TERMPOZO</v>
          </cell>
          <cell r="C527" t="str">
            <v>UN.</v>
          </cell>
          <cell r="D527">
            <v>2</v>
          </cell>
          <cell r="E527">
            <v>159634.56</v>
          </cell>
          <cell r="F527">
            <v>319269.12</v>
          </cell>
        </row>
        <row r="528">
          <cell r="A528" t="str">
            <v>21.08.03</v>
          </cell>
          <cell r="B528" t="str">
            <v>SENSOR O SWITCH DE PRESIÒN DIFERENCIAL AIRE</v>
          </cell>
          <cell r="D528">
            <v>3</v>
          </cell>
          <cell r="E528">
            <v>297219.83999999997</v>
          </cell>
          <cell r="F528">
            <v>891659.5199999999</v>
          </cell>
        </row>
        <row r="529">
          <cell r="A529" t="str">
            <v>21.08.04</v>
          </cell>
          <cell r="B529" t="str">
            <v>SENSOR DIFERENCIAL DE PRESIÒN DE AIRE</v>
          </cell>
          <cell r="C529" t="str">
            <v>UN.</v>
          </cell>
          <cell r="D529">
            <v>3</v>
          </cell>
          <cell r="E529">
            <v>415094.39999999997</v>
          </cell>
          <cell r="F529">
            <v>1245283.2</v>
          </cell>
        </row>
        <row r="530">
          <cell r="A530" t="str">
            <v>21.08.05</v>
          </cell>
          <cell r="B530" t="str">
            <v>SENSOR DE TEMPETARUTA DE AIRE</v>
          </cell>
          <cell r="C530" t="str">
            <v>UN.</v>
          </cell>
          <cell r="D530">
            <v>2</v>
          </cell>
          <cell r="E530">
            <v>138364.79999999999</v>
          </cell>
          <cell r="F530">
            <v>276729.59999999998</v>
          </cell>
        </row>
        <row r="532">
          <cell r="A532">
            <v>22</v>
          </cell>
          <cell r="B532" t="str">
            <v>GASES MEDICINALES Y MOBILIARIO</v>
          </cell>
          <cell r="F532">
            <v>43129215.279999994</v>
          </cell>
        </row>
        <row r="533">
          <cell r="A533">
            <v>22.01</v>
          </cell>
          <cell r="B533" t="str">
            <v>Alarma de Área Amvex O2 VAC AIR con Sensores Remotos y valvulas de bola de 1/4". Incluye Instalación 261853-124. Ver Nota 10.</v>
          </cell>
          <cell r="C533" t="str">
            <v>UND</v>
          </cell>
          <cell r="D533">
            <v>1</v>
          </cell>
          <cell r="E533">
            <v>5713896.6799999997</v>
          </cell>
          <cell r="F533">
            <v>5713896.6799999997</v>
          </cell>
        </row>
        <row r="534">
          <cell r="A534">
            <v>22.02</v>
          </cell>
          <cell r="B534" t="str">
            <v xml:space="preserve">Tubería de Cobre tipo L. Díam:  1/2" </v>
          </cell>
          <cell r="C534" t="str">
            <v>M</v>
          </cell>
          <cell r="D534">
            <v>296</v>
          </cell>
          <cell r="E534">
            <v>54777.52</v>
          </cell>
          <cell r="F534">
            <v>16214145.92</v>
          </cell>
        </row>
        <row r="535">
          <cell r="A535">
            <v>22.03</v>
          </cell>
          <cell r="B535" t="str">
            <v xml:space="preserve">Tubería de Cobre tipo L. Díam:  3/4" </v>
          </cell>
          <cell r="C535" t="str">
            <v>M</v>
          </cell>
          <cell r="D535">
            <v>78</v>
          </cell>
          <cell r="E535">
            <v>74576.399999999994</v>
          </cell>
          <cell r="F535">
            <v>5816959.1999999993</v>
          </cell>
        </row>
        <row r="536">
          <cell r="A536">
            <v>22.04</v>
          </cell>
          <cell r="B536" t="str">
            <v xml:space="preserve">Tubería de Cobre tipo L. Díam:  1" </v>
          </cell>
          <cell r="C536" t="str">
            <v>M</v>
          </cell>
          <cell r="D536">
            <v>16</v>
          </cell>
          <cell r="E536">
            <v>98700.92</v>
          </cell>
          <cell r="F536">
            <v>1579214.72</v>
          </cell>
        </row>
        <row r="537">
          <cell r="A537">
            <v>22.05</v>
          </cell>
          <cell r="B537" t="str">
            <v>Valvula de corte en Bronce, Marca CIM. Díam:  1/2". Incluye Adaptadores de Bronce. Todo costo</v>
          </cell>
          <cell r="C537" t="str">
            <v>UND</v>
          </cell>
          <cell r="D537">
            <v>6</v>
          </cell>
          <cell r="E537">
            <v>131829.35999999999</v>
          </cell>
          <cell r="F537">
            <v>790976.15999999992</v>
          </cell>
        </row>
        <row r="538">
          <cell r="A538">
            <v>22.06</v>
          </cell>
          <cell r="B538" t="str">
            <v>Valvula de corte en Bronce, Marca CIM. Díam:  3/4". Incluye Adaptadores de Bronce. Todo costo</v>
          </cell>
          <cell r="C538" t="str">
            <v>UND</v>
          </cell>
          <cell r="D538">
            <v>3</v>
          </cell>
          <cell r="E538">
            <v>137279.03999999998</v>
          </cell>
          <cell r="F538">
            <v>411837.11999999994</v>
          </cell>
        </row>
        <row r="539">
          <cell r="A539">
            <v>22.07</v>
          </cell>
          <cell r="B539" t="str">
            <v>Caja de Válvulas con válvulas en SS tipo 4 tornillos 600 WOG. Díam:  1/2"-1/2"-1". Fabricación Nacional. Incluye instalación</v>
          </cell>
          <cell r="C539" t="str">
            <v>UND</v>
          </cell>
          <cell r="D539">
            <v>1</v>
          </cell>
          <cell r="E539">
            <v>1138214.04</v>
          </cell>
          <cell r="F539">
            <v>1138214.04</v>
          </cell>
        </row>
        <row r="540">
          <cell r="A540">
            <v>22.08</v>
          </cell>
          <cell r="B540" t="str">
            <v>Toma Chemetrón Quick Connect para Oxígeno</v>
          </cell>
          <cell r="C540" t="str">
            <v>UND</v>
          </cell>
          <cell r="D540">
            <v>23</v>
          </cell>
          <cell r="E540">
            <v>180658.4</v>
          </cell>
          <cell r="F540">
            <v>4155143.1999999997</v>
          </cell>
        </row>
        <row r="541">
          <cell r="A541">
            <v>22.09</v>
          </cell>
          <cell r="B541" t="str">
            <v>Toma Chemetrón Quick Connect, para Aire</v>
          </cell>
          <cell r="C541" t="str">
            <v>UND</v>
          </cell>
          <cell r="D541">
            <v>21</v>
          </cell>
          <cell r="E541">
            <v>178717.72</v>
          </cell>
          <cell r="F541">
            <v>3753072.12</v>
          </cell>
        </row>
        <row r="542">
          <cell r="A542">
            <v>22.1</v>
          </cell>
          <cell r="B542" t="str">
            <v>Toma Chemetrón Quick Connect, para Vacio</v>
          </cell>
          <cell r="C542" t="str">
            <v>UND</v>
          </cell>
          <cell r="D542">
            <v>21</v>
          </cell>
          <cell r="E542">
            <v>169321.72</v>
          </cell>
          <cell r="F542">
            <v>3555756.12</v>
          </cell>
        </row>
        <row r="544">
          <cell r="A544">
            <v>24</v>
          </cell>
          <cell r="B544" t="str">
            <v>ASEO GENERAL</v>
          </cell>
          <cell r="C544">
            <v>0</v>
          </cell>
          <cell r="F544">
            <v>2670345.81</v>
          </cell>
        </row>
        <row r="545">
          <cell r="A545">
            <v>24.1</v>
          </cell>
          <cell r="B545" t="str">
            <v>ASEO DURANTE Y AL TERMINO DE LA OBRA</v>
          </cell>
          <cell r="C545" t="str">
            <v>M2</v>
          </cell>
          <cell r="D545">
            <v>1200</v>
          </cell>
          <cell r="E545">
            <v>2225.2881750000001</v>
          </cell>
          <cell r="F545">
            <v>2670345.81</v>
          </cell>
        </row>
        <row r="547">
          <cell r="A547">
            <v>25</v>
          </cell>
          <cell r="B547" t="str">
            <v>ASCENSORES Y EQUIPOS DE AUTOMATIZACION DE SALAS DE CIRUGIA</v>
          </cell>
          <cell r="C547">
            <v>0</v>
          </cell>
          <cell r="F547">
            <v>310559618.44197202</v>
          </cell>
        </row>
        <row r="548">
          <cell r="A548">
            <v>25.2</v>
          </cell>
          <cell r="B548" t="str">
            <v>EQUIPOS CIELITICOS DE AUTOMATIZACION DE SALAS DE CIRUGIA</v>
          </cell>
          <cell r="C548" t="str">
            <v>UN</v>
          </cell>
          <cell r="D548">
            <v>2</v>
          </cell>
          <cell r="E548">
            <v>155279809.22098601</v>
          </cell>
          <cell r="F548">
            <v>310559618.44197202</v>
          </cell>
        </row>
        <row r="550">
          <cell r="B550" t="str">
            <v>SUBTOTAL COSTO DIRECTO</v>
          </cell>
          <cell r="F550">
            <v>1851553143.4578342</v>
          </cell>
        </row>
        <row r="552">
          <cell r="B552" t="str">
            <v>ADMINISTRACION (Personal Adm 3%, Oficinas 2%, otros costos 2%, Impuesto de guerra 5% y Legalización 3%</v>
          </cell>
          <cell r="C552">
            <v>0.15</v>
          </cell>
          <cell r="F552">
            <v>277732971.51867515</v>
          </cell>
        </row>
        <row r="553">
          <cell r="B553" t="str">
            <v>IMPREVISTOS</v>
          </cell>
          <cell r="C553">
            <v>0.05</v>
          </cell>
          <cell r="F553">
            <v>92577657.172891721</v>
          </cell>
        </row>
        <row r="554">
          <cell r="B554" t="str">
            <v>UTILIDAD</v>
          </cell>
          <cell r="C554">
            <v>0.05</v>
          </cell>
          <cell r="F554">
            <v>92577657.172891721</v>
          </cell>
        </row>
        <row r="555">
          <cell r="B555" t="str">
            <v>IVA S/UTILIDAD</v>
          </cell>
        </row>
        <row r="558">
          <cell r="B558" t="str">
            <v>TOTAL PRESUPUESTO</v>
          </cell>
          <cell r="F558">
            <v>2314441429.3222928</v>
          </cell>
        </row>
      </sheetData>
      <sheetData sheetId="578">
        <row r="2">
          <cell r="A2" t="str">
            <v>HOSPITAL HERNANDO MONCALEANO PERDOMO ETAPA 2B</v>
          </cell>
        </row>
        <row r="4">
          <cell r="A4" t="str">
            <v>Cap</v>
          </cell>
          <cell r="B4" t="str">
            <v>Actividad</v>
          </cell>
          <cell r="C4" t="str">
            <v>U.M.</v>
          </cell>
          <cell r="D4" t="str">
            <v>Cantidad</v>
          </cell>
          <cell r="E4" t="str">
            <v>Vr.Unitario</v>
          </cell>
          <cell r="F4" t="str">
            <v>Vr.Total</v>
          </cell>
        </row>
        <row r="5">
          <cell r="A5">
            <v>1</v>
          </cell>
          <cell r="B5" t="str">
            <v>ACTIVIDADES PRELIMINARES</v>
          </cell>
          <cell r="F5">
            <v>29647578.459024373</v>
          </cell>
        </row>
        <row r="6">
          <cell r="A6" t="str">
            <v>1.3</v>
          </cell>
          <cell r="B6" t="str">
            <v>DEMOLICION DE MUROS 0,15 INC. TRASIEGO</v>
          </cell>
          <cell r="C6" t="str">
            <v>M2</v>
          </cell>
          <cell r="D6">
            <v>994.24584000000038</v>
          </cell>
          <cell r="E6">
            <v>10542.5858895685</v>
          </cell>
          <cell r="F6">
            <v>10481922.163546184</v>
          </cell>
        </row>
        <row r="7">
          <cell r="A7" t="str">
            <v>1.4</v>
          </cell>
          <cell r="B7" t="str">
            <v>DESMONTE VENTANAS INC. TRASIEGO</v>
          </cell>
          <cell r="C7" t="str">
            <v>M2</v>
          </cell>
          <cell r="D7">
            <v>95.28</v>
          </cell>
          <cell r="E7">
            <v>8542.5858895685396</v>
          </cell>
          <cell r="F7">
            <v>813937.5835580905</v>
          </cell>
        </row>
        <row r="8">
          <cell r="A8" t="str">
            <v>1.5</v>
          </cell>
          <cell r="B8" t="str">
            <v>DESMONTE DE MARCOS Y PUERTAS INC. TRASIEGO</v>
          </cell>
          <cell r="C8" t="str">
            <v>M2</v>
          </cell>
          <cell r="D8">
            <v>99.84</v>
          </cell>
          <cell r="E8">
            <v>25861.757668705599</v>
          </cell>
          <cell r="F8">
            <v>2582037.885643567</v>
          </cell>
        </row>
        <row r="9">
          <cell r="A9" t="str">
            <v>1.6</v>
          </cell>
          <cell r="B9" t="str">
            <v>DESMONTE DE APARATOS SANITARIOS INC. TRASIEGO</v>
          </cell>
          <cell r="C9" t="str">
            <v>UN</v>
          </cell>
          <cell r="D9">
            <v>13</v>
          </cell>
          <cell r="E9">
            <v>20702.171779137101</v>
          </cell>
          <cell r="F9">
            <v>269128.2331287823</v>
          </cell>
        </row>
        <row r="10">
          <cell r="A10" t="str">
            <v>1.7</v>
          </cell>
          <cell r="B10" t="str">
            <v>DESMONTE DE CIELO RASOS Y PLAQUETAS INC. ESTRUCTURA Y TRASIEGO</v>
          </cell>
          <cell r="C10" t="str">
            <v>M2</v>
          </cell>
          <cell r="D10">
            <v>700.69999999999993</v>
          </cell>
          <cell r="E10">
            <v>12085.00117034</v>
          </cell>
          <cell r="F10">
            <v>8467960.3200572375</v>
          </cell>
        </row>
        <row r="11">
          <cell r="A11" t="str">
            <v>1.8</v>
          </cell>
          <cell r="B11" t="str">
            <v>DEMOLICION ENCHAPE DE MURO Y PEGA INC. TRASIEGO</v>
          </cell>
          <cell r="C11" t="str">
            <v>M2</v>
          </cell>
          <cell r="D11">
            <v>10</v>
          </cell>
          <cell r="E11">
            <v>5607.7411809803398</v>
          </cell>
          <cell r="F11">
            <v>56077.411809803394</v>
          </cell>
        </row>
        <row r="12">
          <cell r="A12" t="str">
            <v>1.9</v>
          </cell>
          <cell r="B12" t="str">
            <v>DEMOLICION DE ACABADO DE PISO Y MORTERO DE PEGA INC. TRASIEGO</v>
          </cell>
          <cell r="C12" t="str">
            <v>M2</v>
          </cell>
          <cell r="D12">
            <v>700.69999999999993</v>
          </cell>
          <cell r="E12">
            <v>5607.7411809803398</v>
          </cell>
          <cell r="F12">
            <v>3929344.2455129237</v>
          </cell>
        </row>
        <row r="13">
          <cell r="A13" t="str">
            <v>1.10</v>
          </cell>
          <cell r="B13" t="str">
            <v>DESMONTE LAMPARAS INC. TRASIEGO</v>
          </cell>
          <cell r="C13" t="str">
            <v>UN</v>
          </cell>
          <cell r="D13">
            <v>100</v>
          </cell>
          <cell r="E13">
            <v>2000</v>
          </cell>
          <cell r="F13">
            <v>200000</v>
          </cell>
        </row>
        <row r="14">
          <cell r="A14" t="str">
            <v>1.11</v>
          </cell>
          <cell r="B14" t="str">
            <v>CANCELACION PUNTOS ELECTRICOS</v>
          </cell>
          <cell r="C14" t="str">
            <v>UN</v>
          </cell>
          <cell r="D14">
            <v>1</v>
          </cell>
          <cell r="E14">
            <v>8000</v>
          </cell>
          <cell r="F14">
            <v>8000</v>
          </cell>
        </row>
        <row r="15">
          <cell r="A15" t="str">
            <v>1.15</v>
          </cell>
          <cell r="B15" t="str">
            <v>DESMONTE DE DUCTOS DE AIRE ACONDICIONADO INC. DIFUSORES</v>
          </cell>
          <cell r="C15" t="str">
            <v>ML</v>
          </cell>
          <cell r="D15">
            <v>150</v>
          </cell>
          <cell r="E15">
            <v>11263.8475053822</v>
          </cell>
          <cell r="F15">
            <v>1689577.12580733</v>
          </cell>
        </row>
        <row r="16">
          <cell r="A16" t="str">
            <v>1.16</v>
          </cell>
          <cell r="B16" t="str">
            <v>DESMONTE MESONES Y MUEBLES</v>
          </cell>
          <cell r="C16" t="str">
            <v>UN</v>
          </cell>
          <cell r="D16">
            <v>39.606912578142904</v>
          </cell>
          <cell r="E16">
            <v>29025.072017223101</v>
          </cell>
          <cell r="F16">
            <v>1149593.4899604572</v>
          </cell>
        </row>
        <row r="18">
          <cell r="A18">
            <v>5</v>
          </cell>
          <cell r="B18" t="str">
            <v xml:space="preserve">INSTAL. HIDRÁUL. SANITARIAS, AGUAS LLUVIAS Y SISTEMA CONTRA INCENDIO </v>
          </cell>
          <cell r="C18">
            <v>0</v>
          </cell>
          <cell r="F18">
            <v>44916682</v>
          </cell>
        </row>
        <row r="19">
          <cell r="A19">
            <v>0</v>
          </cell>
          <cell r="F19">
            <v>0</v>
          </cell>
        </row>
        <row r="20">
          <cell r="A20">
            <v>0</v>
          </cell>
          <cell r="B20" t="str">
            <v>RED GENERAL DE AGUA FRÍA A PRESIÓN</v>
          </cell>
          <cell r="F20">
            <v>0</v>
          </cell>
        </row>
        <row r="21">
          <cell r="A21">
            <v>0</v>
          </cell>
          <cell r="F21">
            <v>0</v>
          </cell>
        </row>
        <row r="22">
          <cell r="A22">
            <v>0</v>
          </cell>
          <cell r="B22" t="str">
            <v>Mano de obra y material para:</v>
          </cell>
          <cell r="F22">
            <v>0</v>
          </cell>
        </row>
        <row r="23">
          <cell r="A23">
            <v>0</v>
          </cell>
          <cell r="B23" t="str">
            <v>La instalación de la red desde el empate con la red existente hasta los codos a nivel de piso.</v>
          </cell>
          <cell r="F23">
            <v>0</v>
          </cell>
        </row>
        <row r="24">
          <cell r="A24">
            <v>0</v>
          </cell>
          <cell r="F24">
            <v>0</v>
          </cell>
        </row>
        <row r="25">
          <cell r="A25" t="str">
            <v>5.1.01</v>
          </cell>
          <cell r="B25" t="str">
            <v>TUBERÍA PVC-P RDE 21 Ø=3"</v>
          </cell>
          <cell r="C25" t="str">
            <v>ML</v>
          </cell>
          <cell r="D25">
            <v>0</v>
          </cell>
          <cell r="E25">
            <v>24219</v>
          </cell>
          <cell r="F25">
            <v>0</v>
          </cell>
        </row>
        <row r="26">
          <cell r="A26" t="str">
            <v>5.1.02</v>
          </cell>
          <cell r="B26" t="str">
            <v>ACCESORIO PVC-P Ø=3"</v>
          </cell>
          <cell r="C26" t="str">
            <v>UN</v>
          </cell>
          <cell r="D26">
            <v>0</v>
          </cell>
          <cell r="E26">
            <v>23785</v>
          </cell>
          <cell r="F26">
            <v>0</v>
          </cell>
        </row>
        <row r="27">
          <cell r="A27" t="str">
            <v>5.1.03</v>
          </cell>
          <cell r="B27" t="str">
            <v>TUBERÍA PVC-P RDE 21 Ø=2½"</v>
          </cell>
          <cell r="C27" t="str">
            <v>ML</v>
          </cell>
          <cell r="D27">
            <v>22</v>
          </cell>
          <cell r="E27">
            <v>18827</v>
          </cell>
          <cell r="F27">
            <v>414194</v>
          </cell>
        </row>
        <row r="28">
          <cell r="A28" t="str">
            <v>5.1.04</v>
          </cell>
          <cell r="B28" t="str">
            <v>ACCESORIO PVC-P Ø=2½"</v>
          </cell>
          <cell r="C28" t="str">
            <v>UN</v>
          </cell>
          <cell r="D28">
            <v>16</v>
          </cell>
          <cell r="E28">
            <v>18303</v>
          </cell>
          <cell r="F28">
            <v>292848</v>
          </cell>
        </row>
        <row r="29">
          <cell r="A29" t="str">
            <v>5.1.05</v>
          </cell>
          <cell r="B29" t="str">
            <v>TUBERÍA PVC-P RDE 21 Ø=2"</v>
          </cell>
          <cell r="C29" t="str">
            <v>ML</v>
          </cell>
          <cell r="D29">
            <v>8</v>
          </cell>
          <cell r="E29">
            <v>12116</v>
          </cell>
          <cell r="F29">
            <v>96928</v>
          </cell>
        </row>
        <row r="30">
          <cell r="A30" t="str">
            <v>5.1.06</v>
          </cell>
          <cell r="B30" t="str">
            <v>ACCESORIO PVC-P Ø=2"</v>
          </cell>
          <cell r="C30" t="str">
            <v>UN</v>
          </cell>
          <cell r="D30">
            <v>8</v>
          </cell>
          <cell r="E30">
            <v>6930</v>
          </cell>
          <cell r="F30">
            <v>55440</v>
          </cell>
        </row>
        <row r="31">
          <cell r="A31" t="str">
            <v>5.1.07</v>
          </cell>
          <cell r="B31" t="str">
            <v>TUBERÍA PVC-P RDE 21 Ø=1½"</v>
          </cell>
          <cell r="C31" t="str">
            <v>ML</v>
          </cell>
          <cell r="D31">
            <v>28</v>
          </cell>
          <cell r="E31">
            <v>8663</v>
          </cell>
          <cell r="F31">
            <v>242564</v>
          </cell>
        </row>
        <row r="32">
          <cell r="A32" t="str">
            <v>5.1.08</v>
          </cell>
          <cell r="B32" t="str">
            <v>ACCESORIO PVC-P Ø=1½"</v>
          </cell>
          <cell r="C32" t="str">
            <v>UN</v>
          </cell>
          <cell r="D32">
            <v>28</v>
          </cell>
          <cell r="E32">
            <v>4626</v>
          </cell>
          <cell r="F32">
            <v>129528</v>
          </cell>
        </row>
        <row r="33">
          <cell r="A33" t="str">
            <v>5.1.09</v>
          </cell>
          <cell r="B33" t="str">
            <v>TUBERÍA PVC-P RDE 21 Ø=1¼"</v>
          </cell>
          <cell r="C33" t="str">
            <v>ML</v>
          </cell>
          <cell r="D33">
            <v>14</v>
          </cell>
          <cell r="E33">
            <v>6733</v>
          </cell>
          <cell r="F33">
            <v>94262</v>
          </cell>
        </row>
        <row r="34">
          <cell r="A34" t="str">
            <v>5.1.1</v>
          </cell>
          <cell r="B34" t="str">
            <v>ACCESORIO PVC-P Ø=1¼"</v>
          </cell>
          <cell r="C34" t="str">
            <v>UN</v>
          </cell>
          <cell r="D34">
            <v>12</v>
          </cell>
          <cell r="E34">
            <v>3709</v>
          </cell>
          <cell r="F34">
            <v>44508</v>
          </cell>
        </row>
        <row r="35">
          <cell r="A35" t="str">
            <v>5.1.11</v>
          </cell>
          <cell r="B35" t="str">
            <v>TUBERÍA PVC-P RDE 13,5 Ø=1"</v>
          </cell>
          <cell r="C35" t="str">
            <v>ML</v>
          </cell>
          <cell r="D35">
            <v>123</v>
          </cell>
          <cell r="E35">
            <v>5613</v>
          </cell>
          <cell r="F35">
            <v>690399</v>
          </cell>
        </row>
        <row r="36">
          <cell r="A36" t="str">
            <v>5.1.12</v>
          </cell>
          <cell r="B36" t="str">
            <v>ACCESORIO PVC-P Ø=1"</v>
          </cell>
          <cell r="C36" t="str">
            <v>UN</v>
          </cell>
          <cell r="D36">
            <v>108</v>
          </cell>
          <cell r="E36">
            <v>1553</v>
          </cell>
          <cell r="F36">
            <v>167724</v>
          </cell>
        </row>
        <row r="37">
          <cell r="A37" t="str">
            <v>5.1.13</v>
          </cell>
          <cell r="B37" t="str">
            <v>TUBERÍA PVC-P RDE 11 Ø=¾"</v>
          </cell>
          <cell r="C37" t="str">
            <v>ML</v>
          </cell>
          <cell r="D37">
            <v>60</v>
          </cell>
          <cell r="E37">
            <v>4319</v>
          </cell>
          <cell r="F37">
            <v>259140</v>
          </cell>
        </row>
        <row r="38">
          <cell r="A38" t="str">
            <v>5.1.14</v>
          </cell>
          <cell r="B38" t="str">
            <v>ACCESORIO PVC-P Ø=¾"</v>
          </cell>
          <cell r="C38" t="str">
            <v>UN</v>
          </cell>
          <cell r="D38">
            <v>52</v>
          </cell>
          <cell r="E38">
            <v>992</v>
          </cell>
          <cell r="F38">
            <v>51584</v>
          </cell>
        </row>
        <row r="39">
          <cell r="A39" t="str">
            <v>5.1.15</v>
          </cell>
          <cell r="B39" t="str">
            <v>TUBERÍA PVC-P RDE 9 Ø=½"</v>
          </cell>
          <cell r="C39" t="str">
            <v>ML</v>
          </cell>
          <cell r="D39">
            <v>142</v>
          </cell>
          <cell r="E39">
            <v>3521</v>
          </cell>
          <cell r="F39">
            <v>499982</v>
          </cell>
        </row>
        <row r="40">
          <cell r="A40" t="str">
            <v>5.1.16</v>
          </cell>
          <cell r="B40" t="str">
            <v>ACCESORIO PVC-P Ø=½"</v>
          </cell>
          <cell r="C40" t="str">
            <v>UN</v>
          </cell>
          <cell r="D40">
            <v>122</v>
          </cell>
          <cell r="E40">
            <v>721</v>
          </cell>
          <cell r="F40">
            <v>87962</v>
          </cell>
        </row>
        <row r="41">
          <cell r="A41" t="str">
            <v>5.1.17</v>
          </cell>
          <cell r="B41" t="str">
            <v>VALVULA PASO DIRECTO ROSCAR R.W. Ø=3"</v>
          </cell>
          <cell r="C41" t="str">
            <v>UN</v>
          </cell>
          <cell r="D41">
            <v>0</v>
          </cell>
          <cell r="E41">
            <v>396998</v>
          </cell>
          <cell r="F41">
            <v>0</v>
          </cell>
        </row>
        <row r="42">
          <cell r="A42" t="str">
            <v>5.1.18</v>
          </cell>
          <cell r="B42" t="str">
            <v>VALVULA PASO DIRECTO ROSCAR R.W. Ø=2½"</v>
          </cell>
          <cell r="C42" t="str">
            <v>UN</v>
          </cell>
          <cell r="D42">
            <v>0</v>
          </cell>
          <cell r="E42">
            <v>289152</v>
          </cell>
          <cell r="F42">
            <v>0</v>
          </cell>
        </row>
        <row r="43">
          <cell r="A43" t="str">
            <v>5.1.19</v>
          </cell>
          <cell r="B43" t="str">
            <v>VALVULA PASO DIRECTO ROSCAR R.W. Ø=2"</v>
          </cell>
          <cell r="C43" t="str">
            <v>UN</v>
          </cell>
          <cell r="D43">
            <v>0</v>
          </cell>
          <cell r="E43">
            <v>171343</v>
          </cell>
          <cell r="F43">
            <v>0</v>
          </cell>
        </row>
        <row r="44">
          <cell r="A44" t="str">
            <v>5.1.2</v>
          </cell>
          <cell r="B44" t="str">
            <v>VALVULA PASO DIRECTO ROSCAR R.W. Ø=1½"</v>
          </cell>
          <cell r="C44" t="str">
            <v>UN</v>
          </cell>
          <cell r="D44">
            <v>2</v>
          </cell>
          <cell r="E44">
            <v>106567</v>
          </cell>
          <cell r="F44">
            <v>213134</v>
          </cell>
        </row>
        <row r="45">
          <cell r="A45" t="str">
            <v>5.1.21</v>
          </cell>
          <cell r="B45" t="str">
            <v>VALVULA PASO DIRECTO ROSCAR R.W. Ø=1¼"</v>
          </cell>
          <cell r="C45" t="str">
            <v>UN</v>
          </cell>
          <cell r="D45">
            <v>1</v>
          </cell>
          <cell r="E45">
            <v>77265</v>
          </cell>
          <cell r="F45">
            <v>77265</v>
          </cell>
        </row>
        <row r="46">
          <cell r="A46" t="str">
            <v>5.1.22</v>
          </cell>
          <cell r="B46" t="str">
            <v>VALVULA PASO DIRECTO ROSCAR R.W. Ø=1"</v>
          </cell>
          <cell r="C46" t="str">
            <v>UN</v>
          </cell>
          <cell r="D46">
            <v>7</v>
          </cell>
          <cell r="E46">
            <v>55770</v>
          </cell>
          <cell r="F46">
            <v>390390</v>
          </cell>
        </row>
        <row r="47">
          <cell r="A47" t="str">
            <v>5.1.23</v>
          </cell>
          <cell r="B47" t="str">
            <v>VALVULA PASO DIRECTO ROSCAR R.W. Ø=¾"</v>
          </cell>
          <cell r="C47" t="str">
            <v>UN</v>
          </cell>
          <cell r="D47">
            <v>6</v>
          </cell>
          <cell r="E47">
            <v>39380</v>
          </cell>
          <cell r="F47">
            <v>236280</v>
          </cell>
        </row>
        <row r="48">
          <cell r="A48" t="str">
            <v>5.1.24</v>
          </cell>
          <cell r="B48" t="str">
            <v>VALVULA PASO DIRECTO ROSCAR R.W. Ø=½"</v>
          </cell>
          <cell r="C48" t="str">
            <v>UN</v>
          </cell>
          <cell r="D48">
            <v>19</v>
          </cell>
          <cell r="E48">
            <v>30634</v>
          </cell>
          <cell r="F48">
            <v>582046</v>
          </cell>
        </row>
        <row r="49">
          <cell r="A49">
            <v>0</v>
          </cell>
          <cell r="F49">
            <v>0</v>
          </cell>
        </row>
        <row r="50">
          <cell r="A50">
            <v>0</v>
          </cell>
          <cell r="B50" t="str">
            <v>PUNTOS HIDRÁULICOS DE AGUA FRÍA</v>
          </cell>
          <cell r="F50">
            <v>0</v>
          </cell>
        </row>
        <row r="51">
          <cell r="A51">
            <v>0</v>
          </cell>
          <cell r="F51">
            <v>0</v>
          </cell>
        </row>
        <row r="52">
          <cell r="A52">
            <v>0</v>
          </cell>
          <cell r="B52" t="str">
            <v>Mano de obra y material para:</v>
          </cell>
          <cell r="F52">
            <v>0</v>
          </cell>
        </row>
        <row r="53">
          <cell r="A53">
            <v>0</v>
          </cell>
          <cell r="B53" t="str">
            <v>La instalación de agua fría desde los codos a nivel de piso hasta la tee de salida del muro y cámaras de aire.</v>
          </cell>
          <cell r="F53">
            <v>0</v>
          </cell>
        </row>
        <row r="54">
          <cell r="A54">
            <v>0</v>
          </cell>
          <cell r="F54">
            <v>0</v>
          </cell>
        </row>
        <row r="55">
          <cell r="A55" t="str">
            <v>5.2.01</v>
          </cell>
          <cell r="B55" t="str">
            <v>LAVAMANOS</v>
          </cell>
          <cell r="C55" t="str">
            <v>UN</v>
          </cell>
          <cell r="D55">
            <v>15</v>
          </cell>
          <cell r="E55">
            <v>24958</v>
          </cell>
          <cell r="F55">
            <v>374370</v>
          </cell>
        </row>
        <row r="56">
          <cell r="A56" t="str">
            <v>5.2.02</v>
          </cell>
          <cell r="B56" t="str">
            <v>SANITARIO</v>
          </cell>
          <cell r="C56" t="str">
            <v>UN</v>
          </cell>
          <cell r="D56">
            <v>6</v>
          </cell>
          <cell r="E56">
            <v>42893</v>
          </cell>
          <cell r="F56">
            <v>257358</v>
          </cell>
        </row>
        <row r="57">
          <cell r="A57" t="str">
            <v>5.2.03</v>
          </cell>
          <cell r="B57" t="str">
            <v>DUCHAS</v>
          </cell>
          <cell r="C57" t="str">
            <v>UN</v>
          </cell>
          <cell r="D57">
            <v>5</v>
          </cell>
          <cell r="E57">
            <v>24958</v>
          </cell>
          <cell r="F57">
            <v>124790</v>
          </cell>
        </row>
        <row r="58">
          <cell r="A58" t="str">
            <v>5.2.04</v>
          </cell>
          <cell r="B58" t="str">
            <v>DUCHA TELEFONO</v>
          </cell>
          <cell r="C58" t="str">
            <v>UN</v>
          </cell>
          <cell r="D58">
            <v>0</v>
          </cell>
          <cell r="E58">
            <v>24958</v>
          </cell>
          <cell r="F58">
            <v>0</v>
          </cell>
        </row>
        <row r="59">
          <cell r="A59" t="str">
            <v>5.2.05</v>
          </cell>
          <cell r="B59" t="str">
            <v>LAVAPLATOS</v>
          </cell>
          <cell r="C59" t="str">
            <v>UN</v>
          </cell>
          <cell r="D59">
            <v>9</v>
          </cell>
          <cell r="E59">
            <v>24958</v>
          </cell>
          <cell r="F59">
            <v>224622</v>
          </cell>
        </row>
        <row r="60">
          <cell r="A60" t="str">
            <v>5.2.06</v>
          </cell>
          <cell r="B60" t="str">
            <v>LAVADORAS</v>
          </cell>
          <cell r="C60" t="str">
            <v>UN</v>
          </cell>
          <cell r="D60">
            <v>3</v>
          </cell>
          <cell r="E60">
            <v>24958</v>
          </cell>
          <cell r="F60">
            <v>74874</v>
          </cell>
        </row>
        <row r="61">
          <cell r="A61" t="str">
            <v>5.2.07</v>
          </cell>
          <cell r="B61" t="str">
            <v>ORINAL</v>
          </cell>
          <cell r="C61" t="str">
            <v>UN</v>
          </cell>
          <cell r="D61">
            <v>0</v>
          </cell>
          <cell r="E61">
            <v>33943</v>
          </cell>
          <cell r="F61">
            <v>0</v>
          </cell>
        </row>
        <row r="62">
          <cell r="A62" t="str">
            <v>5.2.08</v>
          </cell>
          <cell r="B62" t="str">
            <v>LAVADO ESPECIAL TRABAJO SUCIO</v>
          </cell>
          <cell r="C62" t="str">
            <v>UN</v>
          </cell>
          <cell r="D62">
            <v>5</v>
          </cell>
          <cell r="E62">
            <v>24958</v>
          </cell>
          <cell r="F62">
            <v>124790</v>
          </cell>
        </row>
        <row r="63">
          <cell r="A63" t="str">
            <v>5.2.09</v>
          </cell>
          <cell r="B63" t="str">
            <v>DUCHA DE EMERGENCIA</v>
          </cell>
          <cell r="C63" t="str">
            <v>UN</v>
          </cell>
          <cell r="D63">
            <v>0</v>
          </cell>
          <cell r="E63">
            <v>33943</v>
          </cell>
          <cell r="F63">
            <v>0</v>
          </cell>
        </row>
        <row r="64">
          <cell r="A64" t="str">
            <v>5.2.1</v>
          </cell>
          <cell r="B64" t="str">
            <v>DUCHA Y LAVA OJOS</v>
          </cell>
          <cell r="C64" t="str">
            <v>UN</v>
          </cell>
          <cell r="D64">
            <v>0</v>
          </cell>
          <cell r="E64">
            <v>33943</v>
          </cell>
          <cell r="F64">
            <v>0</v>
          </cell>
        </row>
        <row r="65">
          <cell r="A65" t="str">
            <v>5.2.11</v>
          </cell>
          <cell r="B65" t="str">
            <v>LLAVE MANGUERA Ø=½"</v>
          </cell>
          <cell r="C65" t="str">
            <v>UN</v>
          </cell>
          <cell r="D65">
            <v>7</v>
          </cell>
          <cell r="E65">
            <v>24958</v>
          </cell>
          <cell r="F65">
            <v>174706</v>
          </cell>
        </row>
        <row r="66">
          <cell r="A66">
            <v>0</v>
          </cell>
          <cell r="F66">
            <v>0</v>
          </cell>
        </row>
        <row r="67">
          <cell r="A67">
            <v>0</v>
          </cell>
          <cell r="B67" t="str">
            <v>RED GENERAL DE DE AGUA CALIENTE</v>
          </cell>
          <cell r="F67">
            <v>0</v>
          </cell>
        </row>
        <row r="68">
          <cell r="A68">
            <v>0</v>
          </cell>
          <cell r="F68">
            <v>0</v>
          </cell>
        </row>
        <row r="69">
          <cell r="A69">
            <v>0</v>
          </cell>
          <cell r="B69" t="str">
            <v>Mano de obra y material para:</v>
          </cell>
          <cell r="F69">
            <v>0</v>
          </cell>
        </row>
        <row r="70">
          <cell r="A70">
            <v>0</v>
          </cell>
          <cell r="B70" t="str">
            <v>La instalación de la red desde el empate con la red existente hasta los codos a nivel de piso.</v>
          </cell>
          <cell r="F70">
            <v>0</v>
          </cell>
        </row>
        <row r="71">
          <cell r="A71">
            <v>0</v>
          </cell>
          <cell r="F71">
            <v>0</v>
          </cell>
        </row>
        <row r="72">
          <cell r="A72" t="str">
            <v>5.3.01</v>
          </cell>
          <cell r="B72" t="str">
            <v>TUBERÍA COBRE TIPO M Ø=2"</v>
          </cell>
          <cell r="C72" t="str">
            <v>ML</v>
          </cell>
          <cell r="D72">
            <v>20</v>
          </cell>
          <cell r="E72">
            <v>79522</v>
          </cell>
          <cell r="F72">
            <v>1590440</v>
          </cell>
        </row>
        <row r="73">
          <cell r="A73" t="str">
            <v>5.3.02</v>
          </cell>
          <cell r="B73" t="str">
            <v>ACCESORIO COBRE Ø=2"</v>
          </cell>
          <cell r="C73" t="str">
            <v>UN</v>
          </cell>
          <cell r="D73">
            <v>14</v>
          </cell>
          <cell r="E73">
            <v>35302</v>
          </cell>
          <cell r="F73">
            <v>494228</v>
          </cell>
        </row>
        <row r="74">
          <cell r="A74" t="str">
            <v>5.3.03</v>
          </cell>
          <cell r="B74" t="str">
            <v>TUBERÍA COBRE TIPO M Ø=1½"</v>
          </cell>
          <cell r="C74" t="str">
            <v>ML</v>
          </cell>
          <cell r="D74">
            <v>16</v>
          </cell>
          <cell r="E74">
            <v>66210</v>
          </cell>
          <cell r="F74">
            <v>1059360</v>
          </cell>
        </row>
        <row r="75">
          <cell r="A75" t="str">
            <v>5.3.04</v>
          </cell>
          <cell r="B75" t="str">
            <v>ACCESORIO COBRE Ø=1½"</v>
          </cell>
          <cell r="C75" t="str">
            <v>UN</v>
          </cell>
          <cell r="D75">
            <v>12</v>
          </cell>
          <cell r="E75">
            <v>30543</v>
          </cell>
          <cell r="F75">
            <v>366516</v>
          </cell>
        </row>
        <row r="76">
          <cell r="A76" t="str">
            <v>5.3.05</v>
          </cell>
          <cell r="B76" t="str">
            <v>TUBERÍA COBRE TIPO M Ø=1¼"</v>
          </cell>
          <cell r="C76" t="str">
            <v>ML</v>
          </cell>
          <cell r="D76">
            <v>34</v>
          </cell>
          <cell r="E76">
            <v>45370</v>
          </cell>
          <cell r="F76">
            <v>1542580</v>
          </cell>
        </row>
        <row r="77">
          <cell r="A77" t="str">
            <v>5.3.06</v>
          </cell>
          <cell r="B77" t="str">
            <v>ACCESORIO COBRE Ø=1¼"</v>
          </cell>
          <cell r="C77" t="str">
            <v>UN</v>
          </cell>
          <cell r="D77">
            <v>26</v>
          </cell>
          <cell r="E77">
            <v>20922</v>
          </cell>
          <cell r="F77">
            <v>543972</v>
          </cell>
        </row>
        <row r="78">
          <cell r="A78" t="str">
            <v>5.3.07</v>
          </cell>
          <cell r="B78" t="str">
            <v>TUBERÍA COBRE TIPO M Ø=1"</v>
          </cell>
          <cell r="C78" t="str">
            <v>ML</v>
          </cell>
          <cell r="D78">
            <v>40</v>
          </cell>
          <cell r="E78">
            <v>35254</v>
          </cell>
          <cell r="F78">
            <v>1410160</v>
          </cell>
        </row>
        <row r="79">
          <cell r="A79" t="str">
            <v>5.3.08</v>
          </cell>
          <cell r="B79" t="str">
            <v>ACCESORIO COBRE Ø=1"</v>
          </cell>
          <cell r="C79" t="str">
            <v>UN</v>
          </cell>
          <cell r="D79">
            <v>32</v>
          </cell>
          <cell r="E79">
            <v>18399</v>
          </cell>
          <cell r="F79">
            <v>588768</v>
          </cell>
        </row>
        <row r="80">
          <cell r="A80" t="str">
            <v>5.3.09</v>
          </cell>
          <cell r="B80" t="str">
            <v>TUBERÍA COBRE TIPO M Ø=¾"</v>
          </cell>
          <cell r="C80" t="str">
            <v>ML</v>
          </cell>
          <cell r="D80">
            <v>96</v>
          </cell>
          <cell r="E80">
            <v>28606</v>
          </cell>
          <cell r="F80">
            <v>2746176</v>
          </cell>
        </row>
        <row r="81">
          <cell r="A81" t="str">
            <v>5.3.1</v>
          </cell>
          <cell r="B81" t="str">
            <v>ACCESORIO COBRE Ø=¾"</v>
          </cell>
          <cell r="C81" t="str">
            <v>UN</v>
          </cell>
          <cell r="D81">
            <v>52</v>
          </cell>
          <cell r="E81">
            <v>12895</v>
          </cell>
          <cell r="F81">
            <v>670540</v>
          </cell>
        </row>
        <row r="82">
          <cell r="A82" t="str">
            <v>5.3.11</v>
          </cell>
          <cell r="B82" t="str">
            <v>TUBERÍA COBRE TIPO M Ø=½"</v>
          </cell>
          <cell r="C82" t="str">
            <v>ML</v>
          </cell>
          <cell r="D82">
            <v>117</v>
          </cell>
          <cell r="E82">
            <v>21790</v>
          </cell>
          <cell r="F82">
            <v>2549430</v>
          </cell>
        </row>
        <row r="83">
          <cell r="A83" t="str">
            <v>5.3.12</v>
          </cell>
          <cell r="B83" t="str">
            <v>ACCESORIO COBRE Ø=½"</v>
          </cell>
          <cell r="C83" t="str">
            <v>UN</v>
          </cell>
          <cell r="D83">
            <v>92</v>
          </cell>
          <cell r="E83">
            <v>8456</v>
          </cell>
          <cell r="F83">
            <v>777952</v>
          </cell>
        </row>
        <row r="84">
          <cell r="A84" t="str">
            <v>5.3.13</v>
          </cell>
          <cell r="B84" t="str">
            <v>VALVULA PASO DIRECTO ROSCAR R.W. Ø=2"</v>
          </cell>
          <cell r="C84" t="str">
            <v>UN</v>
          </cell>
          <cell r="D84">
            <v>1</v>
          </cell>
          <cell r="E84">
            <v>171343</v>
          </cell>
          <cell r="F84">
            <v>171343</v>
          </cell>
        </row>
        <row r="85">
          <cell r="A85" t="str">
            <v>5.3.14</v>
          </cell>
          <cell r="B85" t="str">
            <v>VALVULA PASO DIRECTO ROSCAR R.W. Ø=1¼"</v>
          </cell>
          <cell r="C85" t="str">
            <v>UN</v>
          </cell>
          <cell r="D85">
            <v>1</v>
          </cell>
          <cell r="E85">
            <v>77265</v>
          </cell>
          <cell r="F85">
            <v>77265</v>
          </cell>
        </row>
        <row r="86">
          <cell r="A86" t="str">
            <v>5.3.15</v>
          </cell>
          <cell r="B86" t="str">
            <v>VALVULA PASO DIRECTO ROSCAR R.W. Ø=1"</v>
          </cell>
          <cell r="C86" t="str">
            <v>UN</v>
          </cell>
          <cell r="D86">
            <v>2</v>
          </cell>
          <cell r="E86">
            <v>55770</v>
          </cell>
          <cell r="F86">
            <v>111540</v>
          </cell>
        </row>
        <row r="87">
          <cell r="A87" t="str">
            <v>5.3.16</v>
          </cell>
          <cell r="B87" t="str">
            <v>VALVULA PASO DIRECTO ROSCAR R.W. Ø=¾"</v>
          </cell>
          <cell r="C87" t="str">
            <v>UN</v>
          </cell>
          <cell r="D87">
            <v>4</v>
          </cell>
          <cell r="E87">
            <v>39380</v>
          </cell>
          <cell r="F87">
            <v>157520</v>
          </cell>
        </row>
        <row r="88">
          <cell r="A88" t="str">
            <v>5.3.17</v>
          </cell>
          <cell r="B88" t="str">
            <v>VALVULA PASO DIRECTO ROSCAR R.W. Ø=½"</v>
          </cell>
          <cell r="C88" t="str">
            <v>UN</v>
          </cell>
          <cell r="D88">
            <v>14</v>
          </cell>
          <cell r="E88">
            <v>30634</v>
          </cell>
          <cell r="F88">
            <v>428876</v>
          </cell>
        </row>
        <row r="89">
          <cell r="A89" t="str">
            <v>5.3.18</v>
          </cell>
          <cell r="B89" t="str">
            <v>CHEQUE CORTINA ROSCAR R.W. Ø=¾"</v>
          </cell>
          <cell r="C89" t="str">
            <v>UN</v>
          </cell>
          <cell r="D89">
            <v>1</v>
          </cell>
          <cell r="E89">
            <v>53124</v>
          </cell>
          <cell r="F89">
            <v>53124</v>
          </cell>
        </row>
        <row r="90">
          <cell r="A90">
            <v>0</v>
          </cell>
          <cell r="F90">
            <v>0</v>
          </cell>
        </row>
        <row r="91">
          <cell r="A91">
            <v>0</v>
          </cell>
          <cell r="B91" t="str">
            <v>CAÑUELA</v>
          </cell>
          <cell r="F91">
            <v>0</v>
          </cell>
        </row>
        <row r="92">
          <cell r="A92">
            <v>0</v>
          </cell>
          <cell r="F92">
            <v>0</v>
          </cell>
        </row>
        <row r="93">
          <cell r="A93" t="str">
            <v>5.4.01</v>
          </cell>
          <cell r="B93" t="str">
            <v>CAÑUELA 2" x 1"</v>
          </cell>
          <cell r="C93" t="str">
            <v>ML</v>
          </cell>
          <cell r="D93">
            <v>20</v>
          </cell>
          <cell r="E93">
            <v>11046</v>
          </cell>
          <cell r="F93">
            <v>220920</v>
          </cell>
        </row>
        <row r="94">
          <cell r="A94" t="str">
            <v>5.4.02</v>
          </cell>
          <cell r="B94" t="str">
            <v>CAÑUELA 1½" x 1"</v>
          </cell>
          <cell r="C94" t="str">
            <v>ML</v>
          </cell>
          <cell r="D94">
            <v>16</v>
          </cell>
          <cell r="E94">
            <v>10364</v>
          </cell>
          <cell r="F94">
            <v>165824</v>
          </cell>
        </row>
        <row r="95">
          <cell r="A95" t="str">
            <v>5.4.03</v>
          </cell>
          <cell r="B95" t="str">
            <v>CAÑUELA 1¼" x 1"</v>
          </cell>
          <cell r="C95" t="str">
            <v>ML</v>
          </cell>
          <cell r="D95">
            <v>34</v>
          </cell>
          <cell r="E95">
            <v>9930</v>
          </cell>
          <cell r="F95">
            <v>337620</v>
          </cell>
        </row>
        <row r="96">
          <cell r="A96" t="str">
            <v>5.4.04</v>
          </cell>
          <cell r="B96" t="str">
            <v>CAÑUELA 1" x 1"</v>
          </cell>
          <cell r="C96" t="str">
            <v>ML</v>
          </cell>
          <cell r="D96">
            <v>40</v>
          </cell>
          <cell r="E96">
            <v>8953</v>
          </cell>
          <cell r="F96">
            <v>358120</v>
          </cell>
        </row>
        <row r="97">
          <cell r="A97" t="str">
            <v>5.4.05</v>
          </cell>
          <cell r="B97" t="str">
            <v>CAÑUELA ¾" x 1"</v>
          </cell>
          <cell r="C97" t="str">
            <v>ML</v>
          </cell>
          <cell r="D97">
            <v>96</v>
          </cell>
          <cell r="E97">
            <v>7935</v>
          </cell>
          <cell r="F97">
            <v>761760</v>
          </cell>
        </row>
        <row r="98">
          <cell r="A98" t="str">
            <v>5.4.06</v>
          </cell>
          <cell r="B98" t="str">
            <v>CAÑUELA ½" x 1"</v>
          </cell>
          <cell r="C98" t="str">
            <v>ML</v>
          </cell>
          <cell r="D98">
            <v>59</v>
          </cell>
          <cell r="E98">
            <v>7474</v>
          </cell>
          <cell r="F98">
            <v>440966</v>
          </cell>
        </row>
        <row r="99">
          <cell r="A99">
            <v>0</v>
          </cell>
          <cell r="F99">
            <v>0</v>
          </cell>
        </row>
        <row r="100">
          <cell r="A100">
            <v>0</v>
          </cell>
          <cell r="B100" t="str">
            <v>PUNTOS HIDRÁULICOS DE AGUA CALIENTE</v>
          </cell>
          <cell r="F100">
            <v>0</v>
          </cell>
        </row>
        <row r="101">
          <cell r="A101">
            <v>0</v>
          </cell>
          <cell r="F101">
            <v>0</v>
          </cell>
        </row>
        <row r="102">
          <cell r="A102">
            <v>0</v>
          </cell>
          <cell r="B102" t="str">
            <v>Mano de obra y material para:</v>
          </cell>
          <cell r="F102">
            <v>0</v>
          </cell>
        </row>
        <row r="103">
          <cell r="A103">
            <v>0</v>
          </cell>
          <cell r="B103" t="str">
            <v>La instalación de agua caliente desde los codos a nivel de piso hasta la tee de salida del muro y cámaras de aire.</v>
          </cell>
          <cell r="F103">
            <v>0</v>
          </cell>
        </row>
        <row r="104">
          <cell r="A104">
            <v>0</v>
          </cell>
          <cell r="F104">
            <v>0</v>
          </cell>
        </row>
        <row r="105">
          <cell r="A105" t="str">
            <v>5.5.01</v>
          </cell>
          <cell r="B105" t="str">
            <v>LAVAMANOS</v>
          </cell>
          <cell r="C105" t="str">
            <v>UN</v>
          </cell>
          <cell r="D105">
            <v>0</v>
          </cell>
          <cell r="E105">
            <v>63015</v>
          </cell>
          <cell r="F105">
            <v>0</v>
          </cell>
        </row>
        <row r="106">
          <cell r="A106" t="str">
            <v>5.5.02</v>
          </cell>
          <cell r="B106" t="str">
            <v>DUCHAS</v>
          </cell>
          <cell r="C106" t="str">
            <v>UN</v>
          </cell>
          <cell r="D106">
            <v>5</v>
          </cell>
          <cell r="E106">
            <v>63015</v>
          </cell>
          <cell r="F106">
            <v>315075</v>
          </cell>
        </row>
        <row r="107">
          <cell r="A107" t="str">
            <v>5.5.03</v>
          </cell>
          <cell r="B107" t="str">
            <v>LAVAPLATOS</v>
          </cell>
          <cell r="C107" t="str">
            <v>UN</v>
          </cell>
          <cell r="D107">
            <v>8</v>
          </cell>
          <cell r="E107">
            <v>63015</v>
          </cell>
          <cell r="F107">
            <v>504120</v>
          </cell>
        </row>
        <row r="108">
          <cell r="A108" t="str">
            <v>5.5.04</v>
          </cell>
          <cell r="B108" t="str">
            <v>LAVADORAS</v>
          </cell>
          <cell r="C108" t="str">
            <v>UN</v>
          </cell>
          <cell r="D108">
            <v>3</v>
          </cell>
          <cell r="E108">
            <v>63015</v>
          </cell>
          <cell r="F108">
            <v>189045</v>
          </cell>
        </row>
        <row r="109">
          <cell r="A109" t="str">
            <v>5.5.05</v>
          </cell>
          <cell r="B109" t="str">
            <v>LAVADO ESPECIAL TRABAJO SUCIO</v>
          </cell>
          <cell r="C109" t="str">
            <v>UN</v>
          </cell>
          <cell r="D109">
            <v>5</v>
          </cell>
          <cell r="E109">
            <v>63015</v>
          </cell>
          <cell r="F109">
            <v>315075</v>
          </cell>
        </row>
        <row r="110">
          <cell r="A110">
            <v>0</v>
          </cell>
          <cell r="F110">
            <v>0</v>
          </cell>
        </row>
        <row r="111">
          <cell r="A111">
            <v>0</v>
          </cell>
          <cell r="B111" t="str">
            <v>SALIDAS SANITARIAS</v>
          </cell>
          <cell r="F111">
            <v>0</v>
          </cell>
        </row>
        <row r="112">
          <cell r="A112">
            <v>0</v>
          </cell>
          <cell r="F112">
            <v>0</v>
          </cell>
        </row>
        <row r="113">
          <cell r="A113">
            <v>0</v>
          </cell>
          <cell r="B113" t="str">
            <v>Mano de obra y material para:</v>
          </cell>
          <cell r="F113">
            <v>0</v>
          </cell>
        </row>
        <row r="114">
          <cell r="A114">
            <v>0</v>
          </cell>
          <cell r="B114" t="str">
            <v xml:space="preserve">La instalación de desagües desde la descarga da cada aparato hasta el empate con el ramal principal. </v>
          </cell>
          <cell r="F114">
            <v>0</v>
          </cell>
        </row>
        <row r="115">
          <cell r="A115">
            <v>0</v>
          </cell>
          <cell r="F115">
            <v>0</v>
          </cell>
        </row>
        <row r="116">
          <cell r="A116" t="str">
            <v>5.6.01</v>
          </cell>
          <cell r="B116" t="str">
            <v>LAVAMANOS</v>
          </cell>
          <cell r="C116" t="str">
            <v>UN</v>
          </cell>
          <cell r="D116">
            <v>15</v>
          </cell>
          <cell r="E116">
            <v>34615</v>
          </cell>
          <cell r="F116">
            <v>519225</v>
          </cell>
        </row>
        <row r="117">
          <cell r="A117" t="str">
            <v>5.6.02</v>
          </cell>
          <cell r="B117" t="str">
            <v>SANITARIO</v>
          </cell>
          <cell r="C117" t="str">
            <v>UN</v>
          </cell>
          <cell r="D117">
            <v>6</v>
          </cell>
          <cell r="E117">
            <v>38616</v>
          </cell>
          <cell r="F117">
            <v>231696</v>
          </cell>
        </row>
        <row r="118">
          <cell r="A118" t="str">
            <v>5.6.03</v>
          </cell>
          <cell r="B118" t="str">
            <v>DUCHAS</v>
          </cell>
          <cell r="C118" t="str">
            <v>UN</v>
          </cell>
          <cell r="D118">
            <v>5</v>
          </cell>
          <cell r="E118">
            <v>34615</v>
          </cell>
          <cell r="F118">
            <v>173075</v>
          </cell>
        </row>
        <row r="119">
          <cell r="A119" t="str">
            <v>5.6.04</v>
          </cell>
          <cell r="B119" t="str">
            <v>LAVAPLATOS</v>
          </cell>
          <cell r="C119" t="str">
            <v>UN</v>
          </cell>
          <cell r="D119">
            <v>9</v>
          </cell>
          <cell r="E119">
            <v>34615</v>
          </cell>
          <cell r="F119">
            <v>311535</v>
          </cell>
        </row>
        <row r="120">
          <cell r="A120" t="str">
            <v>5.6.05</v>
          </cell>
          <cell r="B120" t="str">
            <v>LAVADORAS</v>
          </cell>
          <cell r="C120" t="str">
            <v>UN</v>
          </cell>
          <cell r="D120">
            <v>3</v>
          </cell>
          <cell r="E120">
            <v>34615</v>
          </cell>
          <cell r="F120">
            <v>103845</v>
          </cell>
        </row>
        <row r="121">
          <cell r="A121" t="str">
            <v>5.6.06</v>
          </cell>
          <cell r="B121" t="str">
            <v>ORINAL</v>
          </cell>
          <cell r="C121" t="str">
            <v>UN</v>
          </cell>
          <cell r="D121">
            <v>0</v>
          </cell>
          <cell r="E121">
            <v>34615</v>
          </cell>
          <cell r="F121">
            <v>0</v>
          </cell>
        </row>
        <row r="122">
          <cell r="A122" t="str">
            <v>5.6.07</v>
          </cell>
          <cell r="B122" t="str">
            <v>LAVADO ESPECIAL TRABAJO SUCIO</v>
          </cell>
          <cell r="C122" t="str">
            <v>UN</v>
          </cell>
          <cell r="D122">
            <v>5</v>
          </cell>
          <cell r="E122">
            <v>38616</v>
          </cell>
          <cell r="F122">
            <v>193080</v>
          </cell>
        </row>
        <row r="123">
          <cell r="A123" t="str">
            <v>5.6.08</v>
          </cell>
          <cell r="B123" t="str">
            <v>DUCHA DE EMERGENCIA</v>
          </cell>
          <cell r="C123" t="str">
            <v>UN</v>
          </cell>
          <cell r="D123">
            <v>0</v>
          </cell>
          <cell r="E123">
            <v>34615</v>
          </cell>
          <cell r="F123">
            <v>0</v>
          </cell>
        </row>
        <row r="124">
          <cell r="A124" t="str">
            <v>5.6.09</v>
          </cell>
          <cell r="B124" t="str">
            <v>DUCHA Y LAVA OJOS</v>
          </cell>
          <cell r="C124" t="str">
            <v>UN</v>
          </cell>
          <cell r="D124">
            <v>0</v>
          </cell>
          <cell r="E124">
            <v>34615</v>
          </cell>
          <cell r="F124">
            <v>0</v>
          </cell>
        </row>
        <row r="125">
          <cell r="A125" t="str">
            <v>5.6.1</v>
          </cell>
          <cell r="B125" t="str">
            <v>AUTOCLAVES</v>
          </cell>
          <cell r="C125" t="str">
            <v>UN</v>
          </cell>
          <cell r="D125">
            <v>0</v>
          </cell>
          <cell r="E125">
            <v>34615</v>
          </cell>
          <cell r="F125">
            <v>0</v>
          </cell>
        </row>
        <row r="126">
          <cell r="A126" t="str">
            <v>5.6.11</v>
          </cell>
          <cell r="B126" t="str">
            <v>SALIDA SANITARIA Ø=4"</v>
          </cell>
          <cell r="C126" t="str">
            <v>UN</v>
          </cell>
          <cell r="D126">
            <v>10</v>
          </cell>
          <cell r="E126">
            <v>34615</v>
          </cell>
          <cell r="F126">
            <v>346150</v>
          </cell>
        </row>
        <row r="127">
          <cell r="A127" t="str">
            <v>5.6.12</v>
          </cell>
          <cell r="B127" t="str">
            <v>SALIDA SANITARIA Ø=3"</v>
          </cell>
          <cell r="C127" t="str">
            <v>UN</v>
          </cell>
          <cell r="D127">
            <v>20</v>
          </cell>
          <cell r="E127">
            <v>34615</v>
          </cell>
          <cell r="F127">
            <v>692300</v>
          </cell>
        </row>
        <row r="128">
          <cell r="A128" t="str">
            <v>5.6.13</v>
          </cell>
          <cell r="B128" t="str">
            <v>TAPON PRUEBA Ø=4"</v>
          </cell>
          <cell r="C128" t="str">
            <v>UN</v>
          </cell>
          <cell r="D128">
            <v>24</v>
          </cell>
          <cell r="E128">
            <v>2468</v>
          </cell>
          <cell r="F128">
            <v>59232</v>
          </cell>
        </row>
        <row r="129">
          <cell r="A129" t="str">
            <v>5.6.14</v>
          </cell>
          <cell r="B129" t="str">
            <v>TAPON PRUEBA Ø=3"</v>
          </cell>
          <cell r="C129" t="str">
            <v>UN</v>
          </cell>
          <cell r="D129">
            <v>49</v>
          </cell>
          <cell r="E129">
            <v>1377</v>
          </cell>
          <cell r="F129">
            <v>67473</v>
          </cell>
        </row>
        <row r="130">
          <cell r="A130" t="str">
            <v>5.6.15</v>
          </cell>
          <cell r="B130" t="str">
            <v>TAPON PRUEBA Ø=2"</v>
          </cell>
          <cell r="C130" t="str">
            <v>UN</v>
          </cell>
          <cell r="D130">
            <v>0</v>
          </cell>
          <cell r="E130">
            <v>1188</v>
          </cell>
          <cell r="F130">
            <v>0</v>
          </cell>
        </row>
        <row r="131">
          <cell r="A131">
            <v>0</v>
          </cell>
          <cell r="F131">
            <v>0</v>
          </cell>
        </row>
        <row r="132">
          <cell r="A132">
            <v>0</v>
          </cell>
          <cell r="B132" t="str">
            <v xml:space="preserve">RAMALES Y BAJANTES AGUAS  NEGRAS </v>
          </cell>
          <cell r="F132">
            <v>0</v>
          </cell>
        </row>
        <row r="133">
          <cell r="A133">
            <v>0</v>
          </cell>
          <cell r="F133">
            <v>0</v>
          </cell>
        </row>
        <row r="134">
          <cell r="A134">
            <v>0</v>
          </cell>
          <cell r="B134" t="str">
            <v>Mano de obra y material para:</v>
          </cell>
          <cell r="F134">
            <v>0</v>
          </cell>
        </row>
        <row r="135">
          <cell r="A135">
            <v>0</v>
          </cell>
          <cell r="B135" t="str">
            <v>La instalación de los tramos verticales y desvíos por placa.</v>
          </cell>
          <cell r="F135">
            <v>0</v>
          </cell>
        </row>
        <row r="136">
          <cell r="A136">
            <v>0</v>
          </cell>
          <cell r="F136">
            <v>0</v>
          </cell>
        </row>
        <row r="137">
          <cell r="A137" t="str">
            <v>5.7.01</v>
          </cell>
          <cell r="B137" t="str">
            <v>TUBERÍA PVC-S Ø=6"</v>
          </cell>
          <cell r="C137" t="str">
            <v>ML</v>
          </cell>
          <cell r="D137">
            <v>0</v>
          </cell>
          <cell r="E137">
            <v>35747</v>
          </cell>
          <cell r="F137">
            <v>0</v>
          </cell>
        </row>
        <row r="138">
          <cell r="A138" t="str">
            <v>5.7.02</v>
          </cell>
          <cell r="B138" t="str">
            <v>ACCESORIOS PVC-S Ø=6"</v>
          </cell>
          <cell r="C138" t="str">
            <v>UN</v>
          </cell>
          <cell r="D138">
            <v>0</v>
          </cell>
          <cell r="E138">
            <v>58499</v>
          </cell>
          <cell r="F138">
            <v>0</v>
          </cell>
        </row>
        <row r="139">
          <cell r="A139" t="str">
            <v>5.7.03</v>
          </cell>
          <cell r="B139" t="str">
            <v>TUBERÍA PVC-S Ø=4"</v>
          </cell>
          <cell r="C139" t="str">
            <v>ML</v>
          </cell>
          <cell r="D139">
            <v>56</v>
          </cell>
          <cell r="E139">
            <v>18009</v>
          </cell>
          <cell r="F139">
            <v>1008504</v>
          </cell>
        </row>
        <row r="140">
          <cell r="A140" t="str">
            <v>5.7.04</v>
          </cell>
          <cell r="B140" t="str">
            <v>ACCESORIOS PVC-S Ø=4"</v>
          </cell>
          <cell r="C140" t="str">
            <v>UN</v>
          </cell>
          <cell r="D140">
            <v>45</v>
          </cell>
          <cell r="E140">
            <v>10377</v>
          </cell>
          <cell r="F140">
            <v>466965</v>
          </cell>
        </row>
        <row r="141">
          <cell r="A141" t="str">
            <v>5.7.05</v>
          </cell>
          <cell r="B141" t="str">
            <v>TUBERÍA PVC-S Ø=3"</v>
          </cell>
          <cell r="C141" t="str">
            <v>ML</v>
          </cell>
          <cell r="D141">
            <v>12</v>
          </cell>
          <cell r="E141">
            <v>12871</v>
          </cell>
          <cell r="F141">
            <v>154452</v>
          </cell>
        </row>
        <row r="142">
          <cell r="A142" t="str">
            <v>5.7.06</v>
          </cell>
          <cell r="B142" t="str">
            <v>ACCESORIOS PVC-S Ø=3"</v>
          </cell>
          <cell r="C142" t="str">
            <v>UN</v>
          </cell>
          <cell r="D142">
            <v>14</v>
          </cell>
          <cell r="E142">
            <v>6368</v>
          </cell>
          <cell r="F142">
            <v>89152</v>
          </cell>
        </row>
        <row r="143">
          <cell r="A143">
            <v>0</v>
          </cell>
          <cell r="F143">
            <v>0</v>
          </cell>
        </row>
        <row r="144">
          <cell r="A144">
            <v>0</v>
          </cell>
          <cell r="B144" t="str">
            <v>RAMALES Y BAJANTES AGUAS LLUVIAS</v>
          </cell>
          <cell r="F144">
            <v>0</v>
          </cell>
        </row>
        <row r="145">
          <cell r="A145">
            <v>0</v>
          </cell>
          <cell r="F145">
            <v>0</v>
          </cell>
        </row>
        <row r="146">
          <cell r="A146">
            <v>0</v>
          </cell>
          <cell r="B146" t="str">
            <v>Mano de obra y material para:</v>
          </cell>
          <cell r="F146">
            <v>0</v>
          </cell>
        </row>
        <row r="147">
          <cell r="A147">
            <v>0</v>
          </cell>
          <cell r="B147" t="str">
            <v>La instalación de los tramos verticales y desvíos por placa.</v>
          </cell>
          <cell r="F147">
            <v>0</v>
          </cell>
        </row>
        <row r="148">
          <cell r="A148">
            <v>0</v>
          </cell>
          <cell r="F148">
            <v>0</v>
          </cell>
        </row>
        <row r="149">
          <cell r="A149" t="str">
            <v>5.8.01</v>
          </cell>
          <cell r="B149" t="str">
            <v>TUBERÍA PVC-S Ø=4"</v>
          </cell>
          <cell r="C149" t="str">
            <v>ML</v>
          </cell>
          <cell r="D149">
            <v>0</v>
          </cell>
          <cell r="E149">
            <v>18009</v>
          </cell>
          <cell r="F149">
            <v>0</v>
          </cell>
        </row>
        <row r="150">
          <cell r="A150" t="str">
            <v>5.8.02</v>
          </cell>
          <cell r="B150" t="str">
            <v>ACCESORIOS PVC-S Ø=4"</v>
          </cell>
          <cell r="C150" t="str">
            <v>UN</v>
          </cell>
          <cell r="D150">
            <v>0</v>
          </cell>
          <cell r="E150">
            <v>10377</v>
          </cell>
          <cell r="F150">
            <v>0</v>
          </cell>
        </row>
        <row r="151">
          <cell r="A151">
            <v>0</v>
          </cell>
          <cell r="F151">
            <v>0</v>
          </cell>
        </row>
        <row r="152">
          <cell r="A152">
            <v>0</v>
          </cell>
          <cell r="B152" t="str">
            <v>COLGANTES DE AGUAS NEGRAS</v>
          </cell>
          <cell r="F152">
            <v>0</v>
          </cell>
        </row>
        <row r="153">
          <cell r="A153">
            <v>0</v>
          </cell>
          <cell r="F153">
            <v>0</v>
          </cell>
        </row>
        <row r="154">
          <cell r="A154">
            <v>0</v>
          </cell>
          <cell r="B154" t="str">
            <v>Mano de obra y materiales para:</v>
          </cell>
          <cell r="F154">
            <v>0</v>
          </cell>
        </row>
        <row r="155">
          <cell r="A155">
            <v>0</v>
          </cell>
          <cell r="B155" t="str">
            <v>La instalación de las colgantes de aguas negras.</v>
          </cell>
          <cell r="F155">
            <v>0</v>
          </cell>
        </row>
        <row r="156">
          <cell r="A156">
            <v>0</v>
          </cell>
          <cell r="F156">
            <v>0</v>
          </cell>
        </row>
        <row r="157">
          <cell r="A157" t="str">
            <v>5.9.01</v>
          </cell>
          <cell r="B157" t="str">
            <v>TUBERÍA PVC-S Ø=6"</v>
          </cell>
          <cell r="C157" t="str">
            <v>ML</v>
          </cell>
          <cell r="D157">
            <v>0</v>
          </cell>
          <cell r="E157">
            <v>35747</v>
          </cell>
          <cell r="F157">
            <v>0</v>
          </cell>
        </row>
        <row r="158">
          <cell r="A158" t="str">
            <v>5.9.02</v>
          </cell>
          <cell r="B158" t="str">
            <v>ACCESORIOS PVC-S Ø=6"</v>
          </cell>
          <cell r="C158" t="str">
            <v>UN</v>
          </cell>
          <cell r="D158">
            <v>0</v>
          </cell>
          <cell r="E158">
            <v>58499</v>
          </cell>
          <cell r="F158">
            <v>0</v>
          </cell>
        </row>
        <row r="159">
          <cell r="A159" t="str">
            <v>5.9.03</v>
          </cell>
          <cell r="B159" t="str">
            <v>TUBERÍA PVC-S Ø=4"</v>
          </cell>
          <cell r="C159" t="str">
            <v>ML</v>
          </cell>
          <cell r="D159">
            <v>102</v>
          </cell>
          <cell r="E159">
            <v>18009</v>
          </cell>
          <cell r="F159">
            <v>1836918</v>
          </cell>
        </row>
        <row r="160">
          <cell r="A160" t="str">
            <v>5.9.04</v>
          </cell>
          <cell r="B160" t="str">
            <v>ACCESORIOS PVC-S Ø=4"</v>
          </cell>
          <cell r="C160" t="str">
            <v>UN</v>
          </cell>
          <cell r="D160">
            <v>96</v>
          </cell>
          <cell r="E160">
            <v>10377</v>
          </cell>
          <cell r="F160">
            <v>996192</v>
          </cell>
        </row>
        <row r="161">
          <cell r="A161" t="str">
            <v>5.9.05</v>
          </cell>
          <cell r="B161" t="str">
            <v>TUBERÍA PVC-S Ø=3"</v>
          </cell>
          <cell r="C161" t="str">
            <v>ML</v>
          </cell>
          <cell r="D161">
            <v>96</v>
          </cell>
          <cell r="E161">
            <v>12871</v>
          </cell>
          <cell r="F161">
            <v>1235616</v>
          </cell>
        </row>
        <row r="162">
          <cell r="A162" t="str">
            <v>5.9.06</v>
          </cell>
          <cell r="B162" t="str">
            <v>ACCESORIOS PVC-S Ø=3"</v>
          </cell>
          <cell r="C162" t="str">
            <v>UN</v>
          </cell>
          <cell r="D162">
            <v>63</v>
          </cell>
          <cell r="E162">
            <v>6368</v>
          </cell>
          <cell r="F162">
            <v>401184</v>
          </cell>
        </row>
        <row r="163">
          <cell r="A163">
            <v>0</v>
          </cell>
          <cell r="F163">
            <v>0</v>
          </cell>
        </row>
        <row r="164">
          <cell r="A164">
            <v>0</v>
          </cell>
          <cell r="B164" t="str">
            <v>VENTILACIONES Y REVENTILACIONES</v>
          </cell>
          <cell r="F164">
            <v>0</v>
          </cell>
        </row>
        <row r="165">
          <cell r="A165">
            <v>0</v>
          </cell>
          <cell r="F165">
            <v>0</v>
          </cell>
        </row>
        <row r="166">
          <cell r="A166">
            <v>0</v>
          </cell>
          <cell r="B166" t="str">
            <v>Mano de obra y material para:</v>
          </cell>
          <cell r="F166">
            <v>0</v>
          </cell>
        </row>
        <row r="167">
          <cell r="A167">
            <v>0</v>
          </cell>
          <cell r="B167" t="str">
            <v>La instalación  de los tramos verticales y desvíos por placa.</v>
          </cell>
          <cell r="F167">
            <v>0</v>
          </cell>
        </row>
        <row r="168">
          <cell r="A168">
            <v>0</v>
          </cell>
          <cell r="F168">
            <v>0</v>
          </cell>
        </row>
        <row r="169">
          <cell r="A169" t="str">
            <v>5.10.01</v>
          </cell>
          <cell r="B169" t="str">
            <v>TUBERÍA PVC-L Ø=4"</v>
          </cell>
          <cell r="C169" t="str">
            <v>ML</v>
          </cell>
          <cell r="D169">
            <v>6</v>
          </cell>
          <cell r="E169">
            <v>14737</v>
          </cell>
          <cell r="F169">
            <v>88422</v>
          </cell>
        </row>
        <row r="170">
          <cell r="A170" t="str">
            <v>5.10.02</v>
          </cell>
          <cell r="B170" t="str">
            <v>ACCESORIOS PVC-S Ø=4"</v>
          </cell>
          <cell r="C170" t="str">
            <v>UN</v>
          </cell>
          <cell r="D170">
            <v>10</v>
          </cell>
          <cell r="E170">
            <v>10377</v>
          </cell>
          <cell r="F170">
            <v>103770</v>
          </cell>
        </row>
        <row r="171">
          <cell r="A171" t="str">
            <v>5.10.03</v>
          </cell>
          <cell r="B171" t="str">
            <v>TUBERÍA PVC-L Ø=3"</v>
          </cell>
          <cell r="C171" t="str">
            <v>ML</v>
          </cell>
          <cell r="D171">
            <v>19</v>
          </cell>
          <cell r="E171">
            <v>9956</v>
          </cell>
          <cell r="F171">
            <v>189164</v>
          </cell>
        </row>
        <row r="172">
          <cell r="A172" t="str">
            <v>5.10.04</v>
          </cell>
          <cell r="B172" t="str">
            <v>ACCESORIOS PVC-S Ø=3"</v>
          </cell>
          <cell r="C172" t="str">
            <v>UN</v>
          </cell>
          <cell r="D172">
            <v>14</v>
          </cell>
          <cell r="E172">
            <v>6368</v>
          </cell>
          <cell r="F172">
            <v>89152</v>
          </cell>
        </row>
        <row r="173">
          <cell r="A173" t="str">
            <v>5.10.05</v>
          </cell>
          <cell r="B173" t="str">
            <v>TUBERÍA PVC-L Ø=2"</v>
          </cell>
          <cell r="C173" t="str">
            <v>ML</v>
          </cell>
          <cell r="D173">
            <v>42</v>
          </cell>
          <cell r="E173">
            <v>8192</v>
          </cell>
          <cell r="F173">
            <v>344064</v>
          </cell>
        </row>
        <row r="174">
          <cell r="A174" t="str">
            <v>5.10.06</v>
          </cell>
          <cell r="B174" t="str">
            <v>ACCESORIOS PVC-S Ø=2"</v>
          </cell>
          <cell r="C174" t="str">
            <v>UN</v>
          </cell>
          <cell r="D174">
            <v>22</v>
          </cell>
          <cell r="E174">
            <v>4737</v>
          </cell>
          <cell r="F174">
            <v>104214</v>
          </cell>
        </row>
        <row r="175">
          <cell r="A175">
            <v>0</v>
          </cell>
          <cell r="F175">
            <v>0</v>
          </cell>
        </row>
        <row r="176">
          <cell r="A176">
            <v>0</v>
          </cell>
          <cell r="B176" t="str">
            <v>DRENAJE AUTOCLAVES</v>
          </cell>
          <cell r="F176">
            <v>0</v>
          </cell>
        </row>
        <row r="177">
          <cell r="A177">
            <v>0</v>
          </cell>
          <cell r="F177">
            <v>0</v>
          </cell>
        </row>
        <row r="178">
          <cell r="A178">
            <v>0</v>
          </cell>
          <cell r="B178" t="str">
            <v>Mano de obra y material para:</v>
          </cell>
          <cell r="F178">
            <v>0</v>
          </cell>
        </row>
        <row r="179">
          <cell r="A179">
            <v>0</v>
          </cell>
          <cell r="B179" t="str">
            <v>La instalación  de los tramos verticales y desvíos por placa del drenaje de las autoclaves.</v>
          </cell>
          <cell r="F179">
            <v>0</v>
          </cell>
        </row>
        <row r="180">
          <cell r="A180">
            <v>0</v>
          </cell>
          <cell r="F180">
            <v>0</v>
          </cell>
        </row>
        <row r="181">
          <cell r="A181" t="str">
            <v>5.11.01</v>
          </cell>
          <cell r="B181" t="str">
            <v>TUBERÍA CPVC Ø=2"</v>
          </cell>
          <cell r="C181" t="str">
            <v>ML</v>
          </cell>
          <cell r="D181">
            <v>0</v>
          </cell>
          <cell r="E181">
            <v>63171</v>
          </cell>
          <cell r="F181">
            <v>0</v>
          </cell>
        </row>
        <row r="182">
          <cell r="A182" t="str">
            <v>5.11.02</v>
          </cell>
          <cell r="B182" t="str">
            <v>ACCESORIOS CPVC Ø=2"</v>
          </cell>
          <cell r="C182" t="str">
            <v>UN</v>
          </cell>
          <cell r="D182">
            <v>0</v>
          </cell>
          <cell r="E182">
            <v>34216</v>
          </cell>
          <cell r="F182">
            <v>0</v>
          </cell>
        </row>
        <row r="183">
          <cell r="A183">
            <v>0</v>
          </cell>
          <cell r="F183">
            <v>0</v>
          </cell>
        </row>
        <row r="184">
          <cell r="A184">
            <v>0</v>
          </cell>
          <cell r="B184" t="str">
            <v>MONTAJE DE APARATOS</v>
          </cell>
          <cell r="F184">
            <v>0</v>
          </cell>
        </row>
        <row r="185">
          <cell r="A185">
            <v>0</v>
          </cell>
          <cell r="F185">
            <v>0</v>
          </cell>
        </row>
        <row r="186">
          <cell r="A186">
            <v>0</v>
          </cell>
          <cell r="B186" t="str">
            <v>Mano de obra y materiales para:</v>
          </cell>
          <cell r="F186">
            <v>0</v>
          </cell>
        </row>
        <row r="187">
          <cell r="A187">
            <v>0</v>
          </cell>
          <cell r="B187" t="str">
            <v>La instalación de los aparatos y las conexiones de empate de la tubería hasta la grifería y colocación de grapas.</v>
          </cell>
          <cell r="F187">
            <v>0</v>
          </cell>
        </row>
        <row r="188">
          <cell r="A188">
            <v>0</v>
          </cell>
          <cell r="F188">
            <v>0</v>
          </cell>
        </row>
        <row r="189">
          <cell r="A189" t="str">
            <v>5.12.01</v>
          </cell>
          <cell r="B189" t="str">
            <v>LAVAMANOS</v>
          </cell>
          <cell r="C189" t="str">
            <v>UN</v>
          </cell>
          <cell r="D189">
            <v>15</v>
          </cell>
          <cell r="E189">
            <v>34235</v>
          </cell>
          <cell r="F189">
            <v>513525</v>
          </cell>
        </row>
        <row r="190">
          <cell r="A190" t="str">
            <v>5.12.02</v>
          </cell>
          <cell r="B190" t="str">
            <v>SANITARIO</v>
          </cell>
          <cell r="C190" t="str">
            <v>UN</v>
          </cell>
          <cell r="D190">
            <v>6</v>
          </cell>
          <cell r="E190">
            <v>39016</v>
          </cell>
          <cell r="F190">
            <v>234096</v>
          </cell>
        </row>
        <row r="191">
          <cell r="A191" t="str">
            <v>5.12.03</v>
          </cell>
          <cell r="B191" t="str">
            <v>DUCHAS</v>
          </cell>
          <cell r="C191" t="str">
            <v>UN</v>
          </cell>
          <cell r="D191">
            <v>5</v>
          </cell>
          <cell r="E191">
            <v>29513</v>
          </cell>
          <cell r="F191">
            <v>147565</v>
          </cell>
        </row>
        <row r="192">
          <cell r="A192" t="str">
            <v>5.12.04</v>
          </cell>
          <cell r="B192" t="str">
            <v>DUCHA TELEFONO</v>
          </cell>
          <cell r="C192" t="str">
            <v>UN</v>
          </cell>
          <cell r="D192">
            <v>0</v>
          </cell>
          <cell r="E192">
            <v>29513</v>
          </cell>
          <cell r="F192">
            <v>0</v>
          </cell>
        </row>
        <row r="193">
          <cell r="A193" t="str">
            <v>5.12.05</v>
          </cell>
          <cell r="B193" t="str">
            <v>LAVAPLATOS</v>
          </cell>
          <cell r="C193" t="str">
            <v>UN</v>
          </cell>
          <cell r="D193">
            <v>9</v>
          </cell>
          <cell r="E193">
            <v>34235</v>
          </cell>
          <cell r="F193">
            <v>308115</v>
          </cell>
        </row>
        <row r="194">
          <cell r="A194" t="str">
            <v>5.12.06</v>
          </cell>
          <cell r="B194" t="str">
            <v>LAVADORAS</v>
          </cell>
          <cell r="C194" t="str">
            <v>UN</v>
          </cell>
          <cell r="D194">
            <v>3</v>
          </cell>
          <cell r="E194">
            <v>39016</v>
          </cell>
          <cell r="F194">
            <v>117048</v>
          </cell>
        </row>
        <row r="195">
          <cell r="A195" t="str">
            <v>5.12.07</v>
          </cell>
          <cell r="B195" t="str">
            <v>ORINAL</v>
          </cell>
          <cell r="C195" t="str">
            <v>UN</v>
          </cell>
          <cell r="D195">
            <v>0</v>
          </cell>
          <cell r="E195">
            <v>42579</v>
          </cell>
          <cell r="F195">
            <v>0</v>
          </cell>
        </row>
        <row r="196">
          <cell r="A196" t="str">
            <v>5.12.08</v>
          </cell>
          <cell r="B196" t="str">
            <v>LAVADO ESPECIAL TRABAJO SUCIO</v>
          </cell>
          <cell r="C196" t="str">
            <v>UN</v>
          </cell>
          <cell r="D196">
            <v>5</v>
          </cell>
          <cell r="E196">
            <v>39016</v>
          </cell>
          <cell r="F196">
            <v>195080</v>
          </cell>
        </row>
        <row r="197">
          <cell r="A197" t="str">
            <v>5.12.09</v>
          </cell>
          <cell r="B197" t="str">
            <v>DUCHA DE EMERGENCIA</v>
          </cell>
          <cell r="C197" t="str">
            <v>UN</v>
          </cell>
          <cell r="D197">
            <v>0</v>
          </cell>
          <cell r="E197">
            <v>42579</v>
          </cell>
          <cell r="F197">
            <v>0</v>
          </cell>
        </row>
        <row r="198">
          <cell r="A198" t="str">
            <v>5.12.1</v>
          </cell>
          <cell r="B198" t="str">
            <v>DUCHA Y LAVA OJOS</v>
          </cell>
          <cell r="C198" t="str">
            <v>UN</v>
          </cell>
          <cell r="D198">
            <v>0</v>
          </cell>
          <cell r="E198">
            <v>42579</v>
          </cell>
          <cell r="F198">
            <v>0</v>
          </cell>
        </row>
        <row r="199">
          <cell r="A199" t="str">
            <v>5.12.11</v>
          </cell>
          <cell r="B199" t="str">
            <v>LLAVE MANGUERA Ø=½"</v>
          </cell>
          <cell r="C199" t="str">
            <v>UN</v>
          </cell>
          <cell r="D199">
            <v>7</v>
          </cell>
          <cell r="E199">
            <v>27847</v>
          </cell>
          <cell r="F199">
            <v>194929</v>
          </cell>
        </row>
        <row r="200">
          <cell r="A200">
            <v>0</v>
          </cell>
          <cell r="F200">
            <v>0</v>
          </cell>
        </row>
        <row r="201">
          <cell r="A201">
            <v>0</v>
          </cell>
          <cell r="B201" t="str">
            <v>SOPORTERIA</v>
          </cell>
          <cell r="F201">
            <v>0</v>
          </cell>
        </row>
        <row r="202">
          <cell r="A202">
            <v>0</v>
          </cell>
          <cell r="F202">
            <v>0</v>
          </cell>
        </row>
        <row r="203">
          <cell r="A203">
            <v>0</v>
          </cell>
          <cell r="B203" t="str">
            <v xml:space="preserve">Mano de obra y material para: </v>
          </cell>
          <cell r="F203">
            <v>0</v>
          </cell>
        </row>
        <row r="204">
          <cell r="A204">
            <v>0</v>
          </cell>
          <cell r="B204" t="str">
            <v>La instalación de abrazaderas.</v>
          </cell>
          <cell r="F204">
            <v>0</v>
          </cell>
        </row>
        <row r="205">
          <cell r="A205">
            <v>0</v>
          </cell>
          <cell r="F205">
            <v>0</v>
          </cell>
        </row>
        <row r="206">
          <cell r="A206" t="str">
            <v>5.13.01</v>
          </cell>
          <cell r="B206" t="str">
            <v>ABRAZADERAS Ø=6"</v>
          </cell>
          <cell r="C206" t="str">
            <v>UN</v>
          </cell>
          <cell r="D206">
            <v>0</v>
          </cell>
          <cell r="E206">
            <v>7539</v>
          </cell>
          <cell r="F206">
            <v>0</v>
          </cell>
        </row>
        <row r="207">
          <cell r="A207" t="str">
            <v>5.13.02</v>
          </cell>
          <cell r="B207" t="str">
            <v>ABRAZADERAS Ø=4"</v>
          </cell>
          <cell r="C207" t="str">
            <v>UN</v>
          </cell>
          <cell r="D207">
            <v>85</v>
          </cell>
          <cell r="E207">
            <v>6289</v>
          </cell>
          <cell r="F207">
            <v>534565</v>
          </cell>
        </row>
        <row r="208">
          <cell r="A208" t="str">
            <v>5.13.03</v>
          </cell>
          <cell r="B208" t="str">
            <v>ABRAZADERAS Ø=3"</v>
          </cell>
          <cell r="C208" t="str">
            <v>UN</v>
          </cell>
          <cell r="D208">
            <v>80</v>
          </cell>
          <cell r="E208">
            <v>5490</v>
          </cell>
          <cell r="F208">
            <v>439200</v>
          </cell>
        </row>
        <row r="209">
          <cell r="A209" t="str">
            <v>5.13.04</v>
          </cell>
          <cell r="B209" t="str">
            <v>ABRAZADERAS Ø=2½"</v>
          </cell>
          <cell r="C209" t="str">
            <v>UN</v>
          </cell>
          <cell r="D209">
            <v>22</v>
          </cell>
          <cell r="E209">
            <v>4883</v>
          </cell>
          <cell r="F209">
            <v>107426</v>
          </cell>
        </row>
        <row r="210">
          <cell r="A210" t="str">
            <v>5.13.05</v>
          </cell>
          <cell r="B210" t="str">
            <v>ABRAZADERAS Ø=2"</v>
          </cell>
          <cell r="C210" t="str">
            <v>UN</v>
          </cell>
          <cell r="D210">
            <v>28</v>
          </cell>
          <cell r="E210">
            <v>3878</v>
          </cell>
          <cell r="F210">
            <v>108584</v>
          </cell>
        </row>
        <row r="211">
          <cell r="A211" t="str">
            <v>5.13.06</v>
          </cell>
          <cell r="B211" t="str">
            <v>ABRAZADERAS Ø=1½"</v>
          </cell>
          <cell r="C211" t="str">
            <v>UN</v>
          </cell>
          <cell r="D211">
            <v>44</v>
          </cell>
          <cell r="E211">
            <v>3533</v>
          </cell>
          <cell r="F211">
            <v>155452</v>
          </cell>
        </row>
        <row r="212">
          <cell r="A212" t="str">
            <v>5.13.07</v>
          </cell>
          <cell r="B212" t="str">
            <v>ABRAZADERAS Ø=1¼"</v>
          </cell>
          <cell r="C212" t="str">
            <v>UN</v>
          </cell>
          <cell r="D212">
            <v>48</v>
          </cell>
          <cell r="E212">
            <v>3283</v>
          </cell>
          <cell r="F212">
            <v>157584</v>
          </cell>
        </row>
        <row r="213">
          <cell r="A213" t="str">
            <v>5.13.08</v>
          </cell>
          <cell r="B213" t="str">
            <v>ABRAZADERAS Ø=1"</v>
          </cell>
          <cell r="C213" t="str">
            <v>UN</v>
          </cell>
          <cell r="D213">
            <v>108</v>
          </cell>
          <cell r="E213">
            <v>3054</v>
          </cell>
          <cell r="F213">
            <v>329832</v>
          </cell>
        </row>
        <row r="214">
          <cell r="A214" t="str">
            <v>5.13.09</v>
          </cell>
          <cell r="B214" t="str">
            <v>ABRAZADERAS Ø=¾"</v>
          </cell>
          <cell r="C214" t="str">
            <v>UN</v>
          </cell>
          <cell r="D214">
            <v>136</v>
          </cell>
          <cell r="E214">
            <v>2995</v>
          </cell>
          <cell r="F214">
            <v>407320</v>
          </cell>
        </row>
        <row r="215">
          <cell r="A215" t="str">
            <v>5.13.1</v>
          </cell>
          <cell r="B215" t="str">
            <v>ABRAZADERAS Ø=½"</v>
          </cell>
          <cell r="C215" t="str">
            <v>UN</v>
          </cell>
          <cell r="D215">
            <v>173</v>
          </cell>
          <cell r="E215">
            <v>2934</v>
          </cell>
          <cell r="F215">
            <v>507582</v>
          </cell>
        </row>
        <row r="216">
          <cell r="A216">
            <v>0</v>
          </cell>
          <cell r="F216">
            <v>0</v>
          </cell>
        </row>
        <row r="217">
          <cell r="A217">
            <v>0</v>
          </cell>
          <cell r="B217" t="str">
            <v>CONSTRUCCIONES EN MAMPOSTERÍA Y VARIOS</v>
          </cell>
          <cell r="F217">
            <v>0</v>
          </cell>
        </row>
        <row r="218">
          <cell r="A218">
            <v>0</v>
          </cell>
          <cell r="F218">
            <v>0</v>
          </cell>
        </row>
        <row r="219">
          <cell r="A219" t="str">
            <v>5.14.01</v>
          </cell>
          <cell r="B219" t="str">
            <v>CAJA DE INSPECCIÓN 0,80mx0,80m</v>
          </cell>
          <cell r="C219" t="str">
            <v>UN</v>
          </cell>
          <cell r="D219">
            <v>0</v>
          </cell>
          <cell r="F219">
            <v>0</v>
          </cell>
        </row>
        <row r="220">
          <cell r="A220" t="str">
            <v>5.14.02</v>
          </cell>
          <cell r="B220" t="str">
            <v>TRAMPA DE GRASAS</v>
          </cell>
          <cell r="C220" t="str">
            <v>UN</v>
          </cell>
          <cell r="D220">
            <v>0</v>
          </cell>
          <cell r="F220">
            <v>0</v>
          </cell>
        </row>
        <row r="221">
          <cell r="A221" t="str">
            <v>5.14.03</v>
          </cell>
          <cell r="B221" t="str">
            <v>CAMARA DE ENFRIADO</v>
          </cell>
          <cell r="C221" t="str">
            <v>UN</v>
          </cell>
          <cell r="D221">
            <v>0</v>
          </cell>
          <cell r="F221">
            <v>0</v>
          </cell>
        </row>
        <row r="222">
          <cell r="A222">
            <v>0</v>
          </cell>
          <cell r="F222">
            <v>0</v>
          </cell>
        </row>
        <row r="223">
          <cell r="A223">
            <v>0</v>
          </cell>
          <cell r="B223" t="str">
            <v>ELABORACIÓN DE PLANOS RECORD Y PLANOS DE MANTENIMIENTO</v>
          </cell>
          <cell r="F223">
            <v>0</v>
          </cell>
        </row>
        <row r="224">
          <cell r="A224">
            <v>0</v>
          </cell>
          <cell r="F224">
            <v>0</v>
          </cell>
        </row>
        <row r="225">
          <cell r="A225">
            <v>0</v>
          </cell>
          <cell r="B225" t="str">
            <v>Incluye toda la obra</v>
          </cell>
          <cell r="F225">
            <v>0</v>
          </cell>
        </row>
        <row r="226">
          <cell r="A226">
            <v>0</v>
          </cell>
          <cell r="F226">
            <v>0</v>
          </cell>
        </row>
        <row r="227">
          <cell r="A227" t="str">
            <v>5.15.01</v>
          </cell>
          <cell r="B227" t="str">
            <v>PLANOS RECORD</v>
          </cell>
          <cell r="C227" t="str">
            <v>GL</v>
          </cell>
          <cell r="D227">
            <v>1</v>
          </cell>
          <cell r="E227">
            <v>322000</v>
          </cell>
          <cell r="F227">
            <v>322000</v>
          </cell>
        </row>
        <row r="228">
          <cell r="A228" t="str">
            <v>5.15.02</v>
          </cell>
          <cell r="B228" t="str">
            <v>MANUAL DE MANTENIMIENTO</v>
          </cell>
          <cell r="C228" t="str">
            <v>GL</v>
          </cell>
          <cell r="D228">
            <v>1</v>
          </cell>
          <cell r="E228">
            <v>121380</v>
          </cell>
          <cell r="F228">
            <v>121380</v>
          </cell>
        </row>
        <row r="229">
          <cell r="A229">
            <v>0</v>
          </cell>
          <cell r="F229">
            <v>0</v>
          </cell>
        </row>
        <row r="230">
          <cell r="A230">
            <v>0</v>
          </cell>
          <cell r="B230" t="str">
            <v>DESINFECCIÓN DEL SISTEMA DE AGUA POTABLE</v>
          </cell>
          <cell r="F230">
            <v>0</v>
          </cell>
        </row>
        <row r="231">
          <cell r="A231">
            <v>0</v>
          </cell>
          <cell r="F231">
            <v>0</v>
          </cell>
        </row>
        <row r="232">
          <cell r="A232" t="str">
            <v>5.16.01</v>
          </cell>
          <cell r="B232" t="str">
            <v>DESINFECCIÓN  SISTEMA DE AGUA POTABLE</v>
          </cell>
          <cell r="C232" t="str">
            <v>UN</v>
          </cell>
          <cell r="D232">
            <v>1</v>
          </cell>
          <cell r="E232">
            <v>180136</v>
          </cell>
          <cell r="F232">
            <v>180136</v>
          </cell>
        </row>
        <row r="233">
          <cell r="A233">
            <v>0</v>
          </cell>
          <cell r="F233">
            <v>0</v>
          </cell>
        </row>
        <row r="234">
          <cell r="A234">
            <v>0</v>
          </cell>
          <cell r="B234" t="str">
            <v>MOVIMIENTO DE TIERRAS</v>
          </cell>
          <cell r="F234">
            <v>0</v>
          </cell>
        </row>
        <row r="235">
          <cell r="A235">
            <v>0</v>
          </cell>
          <cell r="F235">
            <v>0</v>
          </cell>
        </row>
        <row r="236">
          <cell r="A236" t="str">
            <v>5.17.01</v>
          </cell>
          <cell r="B236" t="str">
            <v xml:space="preserve">EXCAVACIÓN EN MATERIAL COMÚN </v>
          </cell>
          <cell r="C236" t="str">
            <v>M3</v>
          </cell>
          <cell r="D236">
            <v>20</v>
          </cell>
          <cell r="E236">
            <v>9397</v>
          </cell>
          <cell r="F236">
            <v>187940</v>
          </cell>
        </row>
        <row r="237">
          <cell r="A237">
            <v>0</v>
          </cell>
          <cell r="F237">
            <v>0</v>
          </cell>
        </row>
        <row r="238">
          <cell r="A238">
            <v>0</v>
          </cell>
          <cell r="B238" t="str">
            <v>RED CONTRA INCENDIO</v>
          </cell>
          <cell r="F238">
            <v>0</v>
          </cell>
        </row>
        <row r="239">
          <cell r="A239">
            <v>0</v>
          </cell>
          <cell r="F239">
            <v>0</v>
          </cell>
        </row>
        <row r="240">
          <cell r="A240">
            <v>0</v>
          </cell>
          <cell r="B240" t="str">
            <v>RED GENERAL DE AGUA FRÍA INCENDIO</v>
          </cell>
          <cell r="F240">
            <v>0</v>
          </cell>
        </row>
        <row r="241">
          <cell r="A241">
            <v>0</v>
          </cell>
          <cell r="F241">
            <v>0</v>
          </cell>
        </row>
        <row r="242">
          <cell r="A242">
            <v>0</v>
          </cell>
          <cell r="B242" t="str">
            <v>Mano de obra y material para:</v>
          </cell>
          <cell r="F242">
            <v>0</v>
          </cell>
        </row>
        <row r="243">
          <cell r="A243">
            <v>0</v>
          </cell>
          <cell r="B243" t="str">
            <v>La red de agua fría incendio desde el empate con la red existente hasta la derivación a los gabinetes contra incendio.</v>
          </cell>
          <cell r="F243">
            <v>0</v>
          </cell>
        </row>
        <row r="244">
          <cell r="A244">
            <v>0</v>
          </cell>
          <cell r="F244">
            <v>0</v>
          </cell>
        </row>
        <row r="245">
          <cell r="A245" t="str">
            <v>5.18.01</v>
          </cell>
          <cell r="B245" t="str">
            <v>TUBERÍA ACERO NEGRO SCH - 10 Ø=3"</v>
          </cell>
          <cell r="C245" t="str">
            <v>ML</v>
          </cell>
          <cell r="D245">
            <v>42</v>
          </cell>
          <cell r="E245">
            <v>50174</v>
          </cell>
          <cell r="F245">
            <v>2107308</v>
          </cell>
        </row>
        <row r="246">
          <cell r="A246" t="str">
            <v>5.18.02</v>
          </cell>
          <cell r="B246" t="str">
            <v>ACCESORIOS RANURADO Ø=3"</v>
          </cell>
          <cell r="C246" t="str">
            <v>UN</v>
          </cell>
          <cell r="D246">
            <v>12</v>
          </cell>
          <cell r="E246">
            <v>31590</v>
          </cell>
          <cell r="F246">
            <v>379080</v>
          </cell>
        </row>
        <row r="247">
          <cell r="A247" t="str">
            <v>5.18.03</v>
          </cell>
          <cell r="B247" t="str">
            <v>COUPLINGS Ø=3"</v>
          </cell>
          <cell r="C247" t="str">
            <v>UN</v>
          </cell>
          <cell r="D247">
            <v>26</v>
          </cell>
          <cell r="E247">
            <v>15885</v>
          </cell>
          <cell r="F247">
            <v>413010</v>
          </cell>
        </row>
        <row r="248">
          <cell r="A248" t="str">
            <v>5.18.04</v>
          </cell>
          <cell r="B248" t="str">
            <v>TUBERÍA ACERO NEGRO SCH - 10 Ø=2"</v>
          </cell>
          <cell r="C248" t="str">
            <v>ML</v>
          </cell>
          <cell r="D248">
            <v>24</v>
          </cell>
          <cell r="E248">
            <v>37431</v>
          </cell>
          <cell r="F248">
            <v>898344</v>
          </cell>
        </row>
        <row r="249">
          <cell r="A249" t="str">
            <v>5.18.05</v>
          </cell>
          <cell r="B249" t="str">
            <v>ACCESORIOS RANURADO Ø=2"</v>
          </cell>
          <cell r="C249" t="str">
            <v>UN</v>
          </cell>
          <cell r="D249">
            <v>4</v>
          </cell>
          <cell r="E249">
            <v>19021</v>
          </cell>
          <cell r="F249">
            <v>76084</v>
          </cell>
        </row>
        <row r="250">
          <cell r="A250" t="str">
            <v>5.18.06</v>
          </cell>
          <cell r="B250" t="str">
            <v>COUPLINGS Ø=2"</v>
          </cell>
          <cell r="C250" t="str">
            <v>UN</v>
          </cell>
          <cell r="D250">
            <v>10</v>
          </cell>
          <cell r="E250">
            <v>14136</v>
          </cell>
          <cell r="F250">
            <v>141360</v>
          </cell>
        </row>
        <row r="251">
          <cell r="A251" t="str">
            <v>5.18.07</v>
          </cell>
          <cell r="B251" t="str">
            <v>GABINETE DE INCENDIO CONEXIÓN 1½"</v>
          </cell>
          <cell r="C251" t="str">
            <v>UN</v>
          </cell>
          <cell r="D251">
            <v>1</v>
          </cell>
          <cell r="E251">
            <v>825759</v>
          </cell>
          <cell r="F251">
            <v>825759</v>
          </cell>
        </row>
        <row r="252">
          <cell r="A252" t="str">
            <v>5.18.08</v>
          </cell>
          <cell r="B252" t="str">
            <v>BRIDA ACERO ROSCAR Ø=4"</v>
          </cell>
          <cell r="C252" t="str">
            <v>UN</v>
          </cell>
          <cell r="D252">
            <v>0</v>
          </cell>
          <cell r="E252">
            <v>50143</v>
          </cell>
          <cell r="F252">
            <v>0</v>
          </cell>
        </row>
        <row r="253">
          <cell r="A253" t="str">
            <v>5.18.09</v>
          </cell>
          <cell r="B253" t="str">
            <v>VÁLVULA VASTAGO ASCENDENTE Ø=3" UL/FM</v>
          </cell>
          <cell r="C253" t="str">
            <v>UN</v>
          </cell>
          <cell r="D253">
            <v>0</v>
          </cell>
          <cell r="E253">
            <v>1674223</v>
          </cell>
          <cell r="F253">
            <v>0</v>
          </cell>
        </row>
        <row r="254">
          <cell r="A254">
            <v>0</v>
          </cell>
          <cell r="F254">
            <v>0</v>
          </cell>
        </row>
        <row r="255">
          <cell r="A255">
            <v>0</v>
          </cell>
          <cell r="B255" t="str">
            <v>MONTAJE DE APARATOS RED DE INCENDIO</v>
          </cell>
          <cell r="F255">
            <v>0</v>
          </cell>
        </row>
        <row r="256">
          <cell r="A256">
            <v>0</v>
          </cell>
          <cell r="F256">
            <v>0</v>
          </cell>
        </row>
        <row r="257">
          <cell r="A257">
            <v>0</v>
          </cell>
          <cell r="B257" t="str">
            <v>Mano de obra y materiales para:</v>
          </cell>
          <cell r="F257">
            <v>0</v>
          </cell>
        </row>
        <row r="258">
          <cell r="A258">
            <v>0</v>
          </cell>
          <cell r="B258" t="str">
            <v>La instalación de los gabinetes.</v>
          </cell>
          <cell r="F258">
            <v>0</v>
          </cell>
        </row>
        <row r="259">
          <cell r="A259">
            <v>0</v>
          </cell>
          <cell r="F259">
            <v>0</v>
          </cell>
        </row>
        <row r="260">
          <cell r="A260" t="str">
            <v>5.19.01</v>
          </cell>
          <cell r="B260" t="str">
            <v>MONTAJE GABINETE INCENDIO CONEXIÓN 1½"</v>
          </cell>
          <cell r="C260" t="str">
            <v>UN</v>
          </cell>
          <cell r="D260">
            <v>1</v>
          </cell>
          <cell r="E260">
            <v>70995</v>
          </cell>
          <cell r="F260">
            <v>70995</v>
          </cell>
        </row>
        <row r="261">
          <cell r="A261">
            <v>0</v>
          </cell>
          <cell r="F261">
            <v>0</v>
          </cell>
        </row>
        <row r="262">
          <cell r="A262">
            <v>6</v>
          </cell>
          <cell r="B262" t="str">
            <v>MAMPOSTERÍA</v>
          </cell>
          <cell r="C262">
            <v>0</v>
          </cell>
          <cell r="F262">
            <v>61789493.980716236</v>
          </cell>
        </row>
        <row r="263">
          <cell r="A263" t="str">
            <v>6.1</v>
          </cell>
          <cell r="B263" t="str">
            <v>MURO EN BLOQUE No. 5 de .15 cms</v>
          </cell>
          <cell r="C263" t="str">
            <v>M2</v>
          </cell>
          <cell r="D263">
            <v>1538.7</v>
          </cell>
          <cell r="E263">
            <v>31237.93839372</v>
          </cell>
          <cell r="F263">
            <v>48065815.806416966</v>
          </cell>
        </row>
        <row r="264">
          <cell r="A264" t="str">
            <v>6.3</v>
          </cell>
          <cell r="B264" t="str">
            <v xml:space="preserve">COLUMNETAS EN CONCRETO f´c= 21 Mpa </v>
          </cell>
          <cell r="C264" t="str">
            <v>ML</v>
          </cell>
          <cell r="D264">
            <v>769.35</v>
          </cell>
          <cell r="E264">
            <v>15320.0023729483</v>
          </cell>
          <cell r="F264">
            <v>11786443.825627776</v>
          </cell>
        </row>
        <row r="265">
          <cell r="A265" t="str">
            <v>6.4</v>
          </cell>
          <cell r="B265" t="str">
            <v xml:space="preserve">VIGAS CINTA SOBRE MURO EN CONCRETO f´c= 21 Mpa </v>
          </cell>
          <cell r="C265" t="str">
            <v>ML</v>
          </cell>
          <cell r="D265">
            <v>127.78590376081515</v>
          </cell>
          <cell r="E265">
            <v>15160.0003729483</v>
          </cell>
          <cell r="F265">
            <v>1937234.3486714931</v>
          </cell>
        </row>
        <row r="266">
          <cell r="B266" t="str">
            <v xml:space="preserve">incluir proteccion de esquineros doy dato. </v>
          </cell>
        </row>
        <row r="267">
          <cell r="A267">
            <v>7</v>
          </cell>
          <cell r="B267" t="str">
            <v>MESONES</v>
          </cell>
          <cell r="C267">
            <v>0</v>
          </cell>
          <cell r="F267">
            <v>30232476.517299831</v>
          </cell>
        </row>
        <row r="268">
          <cell r="A268" t="str">
            <v>7.1</v>
          </cell>
          <cell r="B268" t="str">
            <v>MESON EN GRANITO NATURAL, INCLUYE SALPICADERO 0,08, CANTOS REDONDEADOS Y BRILLADOS, COLOR BEIGE</v>
          </cell>
          <cell r="C268" t="str">
            <v>ML</v>
          </cell>
          <cell r="D268">
            <v>92.28</v>
          </cell>
          <cell r="E268">
            <v>327616.78063827299</v>
          </cell>
          <cell r="F268">
            <v>30232476.517299831</v>
          </cell>
        </row>
        <row r="270">
          <cell r="A270">
            <v>10</v>
          </cell>
          <cell r="B270" t="str">
            <v>CARPINTERÍA</v>
          </cell>
          <cell r="C270">
            <v>0</v>
          </cell>
          <cell r="E270">
            <v>0</v>
          </cell>
          <cell r="F270">
            <v>57328576.557746112</v>
          </cell>
        </row>
        <row r="271">
          <cell r="A271" t="str">
            <v>10.1</v>
          </cell>
          <cell r="B271" t="str">
            <v>PUERTAS CON MARCO METALICO HOJA ENTAMBORADA EN TRIPLEX PIZANO 4 MM PEINAZO EN FLOR MORADO O CEDRO</v>
          </cell>
          <cell r="C271" t="str">
            <v>M2</v>
          </cell>
          <cell r="D271">
            <v>68.78</v>
          </cell>
          <cell r="E271">
            <v>130000</v>
          </cell>
          <cell r="F271">
            <v>8941400</v>
          </cell>
        </row>
        <row r="272">
          <cell r="A272">
            <v>10.199999999999999</v>
          </cell>
          <cell r="B272" t="str">
            <v>PUERTA EN PERFIL DE ALUMINIO Y CON PERSIANA DE VENTILACION EN ALUMINIO, LATERALMENTE CON DOS BISAGRAS AL PERFIL LATERAL DE CADA LADO</v>
          </cell>
          <cell r="C272" t="str">
            <v>M2</v>
          </cell>
          <cell r="D272">
            <v>9.24</v>
          </cell>
          <cell r="E272">
            <v>432866.47502977803</v>
          </cell>
          <cell r="F272">
            <v>3999686.2292751488</v>
          </cell>
        </row>
        <row r="273">
          <cell r="A273">
            <v>10.4</v>
          </cell>
          <cell r="B273" t="str">
            <v>CERRADURA SHAGE SERIE H180, CRISTAL INCOLORO DE 10 MM TEMPLADO, PROTECTOR GUARDA CAMILLAS DE GUAYACAN, BORDE REONDEADO, PROTECTOR INFERIOR VISAGRAS HIDRAULICAS TIPO PASADO.</v>
          </cell>
          <cell r="C273" t="str">
            <v>M2</v>
          </cell>
          <cell r="D273">
            <v>15.12</v>
          </cell>
          <cell r="E273">
            <v>613502.55005955603</v>
          </cell>
          <cell r="F273">
            <v>9276158.5569004864</v>
          </cell>
        </row>
        <row r="274">
          <cell r="A274" t="str">
            <v>10.6</v>
          </cell>
          <cell r="B274" t="str">
            <v>PUERTA CON MARCO EN ALUMINIO ANODIZADO PERFIL 50.20, VIDRIO DE 6 MM, CHAPA ORBIT.</v>
          </cell>
          <cell r="C274" t="str">
            <v>M2</v>
          </cell>
          <cell r="D274">
            <v>33.39</v>
          </cell>
          <cell r="E274">
            <v>548936.95005955605</v>
          </cell>
          <cell r="F274">
            <v>18329004.762488578</v>
          </cell>
        </row>
        <row r="275">
          <cell r="A275">
            <v>10.8</v>
          </cell>
          <cell r="B275" t="str">
            <v>VENTANERIA EN ALUMINIO ANONIZADO, PERFIL 2050</v>
          </cell>
          <cell r="C275" t="str">
            <v>M2</v>
          </cell>
          <cell r="D275">
            <v>78.05</v>
          </cell>
          <cell r="E275">
            <v>215020.20511315699</v>
          </cell>
          <cell r="F275">
            <v>16782327.009081904</v>
          </cell>
        </row>
        <row r="277">
          <cell r="A277">
            <v>11</v>
          </cell>
          <cell r="B277" t="str">
            <v>PAÑETES</v>
          </cell>
          <cell r="C277">
            <v>0</v>
          </cell>
          <cell r="E277">
            <v>0</v>
          </cell>
          <cell r="F277">
            <v>45238868.274848074</v>
          </cell>
        </row>
        <row r="278">
          <cell r="A278" t="str">
            <v>11.1</v>
          </cell>
          <cell r="B278" t="str">
            <v>PAÑETE INTERIOR LISO MUROS 1:4 INCLUYE FILOS Y DILATACIONES</v>
          </cell>
          <cell r="C278" t="str">
            <v>M2</v>
          </cell>
          <cell r="D278">
            <v>3268.23</v>
          </cell>
          <cell r="E278">
            <v>12860.2476483876</v>
          </cell>
          <cell r="F278">
            <v>42030247.171889804</v>
          </cell>
        </row>
        <row r="279">
          <cell r="A279" t="str">
            <v>11.2</v>
          </cell>
          <cell r="B279" t="str">
            <v>PAÑETE IMPERMEABILIZADO 1:4 INCLUYE FILOS Y DILATACIONES</v>
          </cell>
          <cell r="C279" t="str">
            <v>M2</v>
          </cell>
          <cell r="D279">
            <v>220.93</v>
          </cell>
          <cell r="E279">
            <v>14523.2476483876</v>
          </cell>
          <cell r="F279">
            <v>3208621.1029582727</v>
          </cell>
        </row>
        <row r="281">
          <cell r="A281">
            <v>12</v>
          </cell>
          <cell r="B281" t="str">
            <v>ENCHAPES Y ACCESORIOS</v>
          </cell>
          <cell r="C281">
            <v>0</v>
          </cell>
          <cell r="F281">
            <v>4773378.1801365428</v>
          </cell>
        </row>
        <row r="282">
          <cell r="A282" t="str">
            <v>12.1</v>
          </cell>
          <cell r="B282" t="str">
            <v>REJILLA PARA SIFON DE PISO CIRCULAR PLASTICA SOSCO 3x2</v>
          </cell>
          <cell r="C282" t="str">
            <v>UN</v>
          </cell>
          <cell r="D282">
            <v>13</v>
          </cell>
          <cell r="E282">
            <v>10686.8972255309</v>
          </cell>
          <cell r="F282">
            <v>138929.66393190171</v>
          </cell>
        </row>
        <row r="283">
          <cell r="A283" t="str">
            <v>12.2</v>
          </cell>
          <cell r="B283" t="str">
            <v>TAPA REGISTRO PLASTICO 20x20</v>
          </cell>
          <cell r="C283" t="str">
            <v>UN</v>
          </cell>
          <cell r="D283">
            <v>15</v>
          </cell>
          <cell r="E283">
            <v>13705.6430638273</v>
          </cell>
          <cell r="F283">
            <v>205584.64595740949</v>
          </cell>
        </row>
        <row r="284">
          <cell r="A284" t="str">
            <v>12.3</v>
          </cell>
          <cell r="B284" t="str">
            <v>ENCHAPE  PARED MACEDONIA DE CORONA O SIMILAR</v>
          </cell>
          <cell r="C284" t="str">
            <v>M2</v>
          </cell>
          <cell r="D284">
            <v>66.28</v>
          </cell>
          <cell r="E284">
            <v>41996.745838296403</v>
          </cell>
          <cell r="F284">
            <v>2783544.3141622855</v>
          </cell>
        </row>
        <row r="285">
          <cell r="A285" t="str">
            <v>12.4</v>
          </cell>
          <cell r="B285" t="str">
            <v xml:space="preserve">JUEGO DE INCRUSTACIONES TEMPO O SIMILAR </v>
          </cell>
          <cell r="C285" t="str">
            <v>UN</v>
          </cell>
          <cell r="D285">
            <v>16</v>
          </cell>
          <cell r="E285">
            <v>94394.972255309098</v>
          </cell>
          <cell r="F285">
            <v>1510319.5560849456</v>
          </cell>
        </row>
        <row r="286">
          <cell r="A286" t="str">
            <v>12.5</v>
          </cell>
          <cell r="B286" t="str">
            <v>TUBO CORTINERO</v>
          </cell>
          <cell r="C286" t="str">
            <v>ML</v>
          </cell>
          <cell r="D286">
            <v>9</v>
          </cell>
          <cell r="E286">
            <v>15000</v>
          </cell>
          <cell r="F286">
            <v>135000</v>
          </cell>
        </row>
        <row r="288">
          <cell r="A288">
            <v>13</v>
          </cell>
          <cell r="B288" t="str">
            <v>PISOS Y ACABADOS</v>
          </cell>
          <cell r="C288">
            <v>0</v>
          </cell>
          <cell r="E288">
            <v>0</v>
          </cell>
          <cell r="F288">
            <v>131272292.95582165</v>
          </cell>
        </row>
        <row r="289">
          <cell r="A289" t="str">
            <v>13.1</v>
          </cell>
          <cell r="B289" t="str">
            <v>NIVELACIÓN DE PISOS EN MORTERO 1:4, E= 4 CM INCLUYE ARENA DE RIO</v>
          </cell>
          <cell r="C289" t="str">
            <v>M2</v>
          </cell>
          <cell r="D289">
            <v>1127.21</v>
          </cell>
          <cell r="E289">
            <v>15446.201786358301</v>
          </cell>
          <cell r="F289">
            <v>17411113.11560094</v>
          </cell>
        </row>
        <row r="290">
          <cell r="A290" t="str">
            <v>13.2</v>
          </cell>
          <cell r="B290" t="str">
            <v>NIVELACIÓN IMPERMEABILIZADA DE PISOS EN MORTERO 1:4, E=4 CM INCLUYE ARENA DE RIO</v>
          </cell>
          <cell r="C290" t="str">
            <v>M2</v>
          </cell>
          <cell r="D290">
            <v>61.69</v>
          </cell>
          <cell r="E290">
            <v>20922.953173592799</v>
          </cell>
          <cell r="F290">
            <v>1290736.9812789396</v>
          </cell>
        </row>
        <row r="291">
          <cell r="A291" t="str">
            <v>13.3</v>
          </cell>
          <cell r="B291" t="str">
            <v>GUARDAESCOBAS EN MEDIA CAÑA GRANITO PULIDO CON DILATACIONES EN BRONCE</v>
          </cell>
          <cell r="C291" t="str">
            <v>ML</v>
          </cell>
          <cell r="D291">
            <v>390.28</v>
          </cell>
          <cell r="E291">
            <v>21391.5402893582</v>
          </cell>
          <cell r="F291">
            <v>8348690.3441307172</v>
          </cell>
        </row>
        <row r="292">
          <cell r="A292" t="str">
            <v>13.5</v>
          </cell>
          <cell r="B292" t="str">
            <v>PISO GALAXIA 41x41 O SIMILAR</v>
          </cell>
          <cell r="C292" t="str">
            <v>M2</v>
          </cell>
          <cell r="D292">
            <v>89.43</v>
          </cell>
          <cell r="E292">
            <v>40175.367370209999</v>
          </cell>
          <cell r="F292">
            <v>3592883.1039178804</v>
          </cell>
        </row>
        <row r="293">
          <cell r="A293" t="str">
            <v>13.10</v>
          </cell>
          <cell r="B293" t="str">
            <v>NORAMENT 926 LUXOR CON INSTALACION DE BALDOSA, INCLUIDO EL GUARDESCOBA.</v>
          </cell>
          <cell r="C293" t="str">
            <v>M2</v>
          </cell>
          <cell r="D293">
            <v>191.37</v>
          </cell>
          <cell r="E293">
            <v>158600</v>
          </cell>
          <cell r="F293">
            <v>30351282</v>
          </cell>
        </row>
        <row r="294">
          <cell r="A294">
            <v>13.12</v>
          </cell>
          <cell r="B294" t="str">
            <v>NORAMENT 926 LUXOR CON INSTALACION DE ROLLO, INCLUIDO EL GUARDESCOBA.</v>
          </cell>
          <cell r="C294" t="str">
            <v>M2</v>
          </cell>
          <cell r="D294">
            <v>60.3</v>
          </cell>
          <cell r="E294">
            <v>90000</v>
          </cell>
          <cell r="F294">
            <v>5427000</v>
          </cell>
        </row>
        <row r="295">
          <cell r="A295">
            <v>13.13</v>
          </cell>
          <cell r="B295" t="str">
            <v>NORAPLAN MEGA ED CON INSTALACION DE ROLLO, INCLUIDO EL GUARDAESCOBA</v>
          </cell>
          <cell r="C295" t="str">
            <v>M2</v>
          </cell>
          <cell r="D295">
            <v>464.68</v>
          </cell>
          <cell r="E295">
            <v>76650.044774634342</v>
          </cell>
          <cell r="F295">
            <v>35617742.80587709</v>
          </cell>
        </row>
        <row r="296">
          <cell r="A296" t="str">
            <v>13.14</v>
          </cell>
          <cell r="B296" t="str">
            <v>GRANITO BEIGE PERLATO CLARO 33X33 - ALFA</v>
          </cell>
          <cell r="C296" t="str">
            <v>M2</v>
          </cell>
          <cell r="D296">
            <v>384.02</v>
          </cell>
          <cell r="E296">
            <v>76123.234740419997</v>
          </cell>
          <cell r="F296">
            <v>29232844.605016086</v>
          </cell>
        </row>
        <row r="298">
          <cell r="A298">
            <v>15</v>
          </cell>
          <cell r="B298" t="str">
            <v>APARATOS SANITARIOS</v>
          </cell>
          <cell r="C298">
            <v>0</v>
          </cell>
          <cell r="F298">
            <v>21771756</v>
          </cell>
        </row>
        <row r="299">
          <cell r="A299" t="str">
            <v>15.1</v>
          </cell>
          <cell r="B299" t="str">
            <v>L/MANOS DE SOBREPONER INST. - MANANTIAL INCLUYE DESAGUE Y SIFON - GRIFERIA PUSH</v>
          </cell>
          <cell r="C299" t="str">
            <v>UN</v>
          </cell>
          <cell r="D299">
            <v>7</v>
          </cell>
          <cell r="E299">
            <v>320160</v>
          </cell>
          <cell r="F299">
            <v>2241120</v>
          </cell>
        </row>
        <row r="300">
          <cell r="A300" t="str">
            <v>15.2</v>
          </cell>
          <cell r="B300" t="str">
            <v>GRIFERÍA Y DUCHA MEZCLADORA GRIVAL 8” REF 60113 TIPO TELÉFONO</v>
          </cell>
          <cell r="C300" t="str">
            <v>UN</v>
          </cell>
          <cell r="D300">
            <v>6</v>
          </cell>
          <cell r="E300">
            <v>199800</v>
          </cell>
          <cell r="F300">
            <v>1198800</v>
          </cell>
        </row>
        <row r="301">
          <cell r="A301" t="str">
            <v>15.4</v>
          </cell>
          <cell r="B301" t="str">
            <v>SANITARIO FLUXOMETRO LINEA INSTITUCIONAL GRIFERIA SLOAN MANUAL, INCLUYE ACCESORIOS Y VALVULA ANTIVADALICA</v>
          </cell>
          <cell r="C301" t="str">
            <v>UN</v>
          </cell>
          <cell r="D301">
            <v>9</v>
          </cell>
          <cell r="E301">
            <v>930204</v>
          </cell>
          <cell r="F301">
            <v>8371836</v>
          </cell>
        </row>
        <row r="302">
          <cell r="A302">
            <v>15.5</v>
          </cell>
          <cell r="B302" t="str">
            <v>GRIFERIA SLOAM QUIRURGICA CUELLO GANSO</v>
          </cell>
          <cell r="C302" t="str">
            <v>UN</v>
          </cell>
          <cell r="D302">
            <v>12</v>
          </cell>
          <cell r="E302">
            <v>230000</v>
          </cell>
          <cell r="F302">
            <v>2760000</v>
          </cell>
        </row>
        <row r="303">
          <cell r="A303">
            <v>15.6</v>
          </cell>
          <cell r="B303" t="str">
            <v>POCETAS EN ACERO INOXIDABLE</v>
          </cell>
          <cell r="C303" t="str">
            <v>UN</v>
          </cell>
          <cell r="D303">
            <v>12</v>
          </cell>
          <cell r="E303">
            <v>600000</v>
          </cell>
          <cell r="F303">
            <v>7200000</v>
          </cell>
        </row>
        <row r="305">
          <cell r="A305">
            <v>16</v>
          </cell>
          <cell r="B305" t="str">
            <v>PINTURA</v>
          </cell>
          <cell r="C305">
            <v>0</v>
          </cell>
          <cell r="E305">
            <v>0</v>
          </cell>
          <cell r="F305">
            <v>63136349.040398888</v>
          </cell>
        </row>
        <row r="306">
          <cell r="A306" t="str">
            <v>16.1</v>
          </cell>
          <cell r="B306" t="str">
            <v xml:space="preserve"> Estuco Acrilico y pintura Epoxica</v>
          </cell>
          <cell r="C306" t="str">
            <v>M2</v>
          </cell>
          <cell r="D306">
            <v>1055.3600000000001</v>
          </cell>
          <cell r="E306">
            <v>36924.546437785</v>
          </cell>
          <cell r="F306">
            <v>38968689.328580782</v>
          </cell>
        </row>
        <row r="307">
          <cell r="A307" t="str">
            <v>16.2</v>
          </cell>
          <cell r="B307" t="str">
            <v xml:space="preserve"> Estuco Acrilico y pintura Acrilica tipo Acrilitex a 3 manos</v>
          </cell>
          <cell r="C307" t="str">
            <v>M2</v>
          </cell>
          <cell r="D307">
            <v>1345.56</v>
          </cell>
          <cell r="E307">
            <v>16996.973104451699</v>
          </cell>
          <cell r="F307">
            <v>22870447.130426027</v>
          </cell>
        </row>
        <row r="308">
          <cell r="A308" t="str">
            <v>16.3</v>
          </cell>
          <cell r="B308" t="str">
            <v>PINTURA KORAZA TRES MANOS SOBRE FACHADA SUPERFICIE ELASTICA</v>
          </cell>
          <cell r="C308" t="str">
            <v>M2</v>
          </cell>
          <cell r="D308">
            <v>92.614999999999995</v>
          </cell>
          <cell r="E308">
            <v>14006.506304508801</v>
          </cell>
          <cell r="F308">
            <v>1297212.5813920826</v>
          </cell>
        </row>
        <row r="310">
          <cell r="A310">
            <v>17</v>
          </cell>
          <cell r="B310" t="str">
            <v>CIELO RASOS</v>
          </cell>
          <cell r="C310">
            <v>0</v>
          </cell>
          <cell r="E310">
            <v>0</v>
          </cell>
          <cell r="F310">
            <v>54180823</v>
          </cell>
        </row>
        <row r="311">
          <cell r="A311" t="str">
            <v>17.1</v>
          </cell>
          <cell r="B311" t="str">
            <v>CIELO RASO EN DRYWALL</v>
          </cell>
          <cell r="C311" t="str">
            <v>M2</v>
          </cell>
          <cell r="D311">
            <v>529.39</v>
          </cell>
          <cell r="E311">
            <v>35500</v>
          </cell>
          <cell r="F311">
            <v>18793345</v>
          </cell>
        </row>
        <row r="312">
          <cell r="A312" t="str">
            <v>17.2</v>
          </cell>
          <cell r="B312" t="str">
            <v>CIELO RASO water resitent</v>
          </cell>
          <cell r="C312" t="str">
            <v>M2</v>
          </cell>
          <cell r="D312">
            <v>82.12</v>
          </cell>
          <cell r="E312">
            <v>38400</v>
          </cell>
          <cell r="F312">
            <v>3153408</v>
          </cell>
        </row>
        <row r="313">
          <cell r="A313" t="str">
            <v>17.3</v>
          </cell>
          <cell r="B313" t="str">
            <v>REMATE DRYWALL CURVO</v>
          </cell>
          <cell r="C313" t="str">
            <v>ML</v>
          </cell>
          <cell r="D313">
            <v>317.32</v>
          </cell>
          <cell r="E313">
            <v>21000</v>
          </cell>
          <cell r="F313">
            <v>6663720</v>
          </cell>
        </row>
        <row r="314">
          <cell r="A314">
            <v>17.399999999999999</v>
          </cell>
          <cell r="B314" t="str">
            <v>CIELORASO DESMONTABLE MODULAR PANEL YESO</v>
          </cell>
          <cell r="C314" t="str">
            <v>M2</v>
          </cell>
          <cell r="D314">
            <v>568.23</v>
          </cell>
          <cell r="E314">
            <v>45000</v>
          </cell>
          <cell r="F314">
            <v>25570350</v>
          </cell>
        </row>
        <row r="316">
          <cell r="A316">
            <v>18</v>
          </cell>
          <cell r="B316" t="str">
            <v>VIDRIOS, ESPEJOS, CERRADURAS Y HERR</v>
          </cell>
          <cell r="C316">
            <v>0</v>
          </cell>
          <cell r="E316">
            <v>0</v>
          </cell>
          <cell r="F316">
            <v>412770</v>
          </cell>
        </row>
        <row r="317">
          <cell r="A317" t="str">
            <v>18.1</v>
          </cell>
          <cell r="B317" t="str">
            <v>ESPEJO CRISTAL E= 4mm BISELADO</v>
          </cell>
          <cell r="C317" t="str">
            <v>M2</v>
          </cell>
          <cell r="D317">
            <v>6</v>
          </cell>
          <cell r="E317">
            <v>68795</v>
          </cell>
          <cell r="F317">
            <v>412770</v>
          </cell>
        </row>
        <row r="319">
          <cell r="A319">
            <v>19</v>
          </cell>
          <cell r="B319" t="str">
            <v>MUEBLES, CORTINAS, GUARDA CAMILLAS</v>
          </cell>
          <cell r="F319">
            <v>8163039.593445519</v>
          </cell>
        </row>
        <row r="320">
          <cell r="A320">
            <v>19.100000000000001</v>
          </cell>
          <cell r="B320" t="str">
            <v>MUEBLES, CORTINAS, GUARDA CAMILLAS</v>
          </cell>
          <cell r="C320" t="str">
            <v>UN</v>
          </cell>
          <cell r="D320">
            <v>1</v>
          </cell>
          <cell r="E320">
            <v>53564.901951062304</v>
          </cell>
          <cell r="F320">
            <v>53564.901951062304</v>
          </cell>
        </row>
        <row r="321">
          <cell r="A321" t="str">
            <v>19.1</v>
          </cell>
          <cell r="B321" t="str">
            <v>GUARDA CAMILLAS</v>
          </cell>
          <cell r="C321" t="str">
            <v>ML</v>
          </cell>
          <cell r="D321">
            <v>100.93</v>
          </cell>
          <cell r="E321">
            <v>80347.515025210101</v>
          </cell>
          <cell r="F321">
            <v>8109474.6914944565</v>
          </cell>
        </row>
        <row r="323">
          <cell r="A323">
            <v>20</v>
          </cell>
          <cell r="B323" t="str">
            <v>INST. ELÉCTRICAS, VOZ Y DATOS Y RED</v>
          </cell>
          <cell r="C323">
            <v>0</v>
          </cell>
          <cell r="F323">
            <v>791542443</v>
          </cell>
        </row>
        <row r="324">
          <cell r="A324">
            <v>20.010000000000002</v>
          </cell>
          <cell r="B324" t="str">
            <v>INSTALACIONES ELECTRICAS</v>
          </cell>
          <cell r="F324">
            <v>0</v>
          </cell>
        </row>
        <row r="325">
          <cell r="A325" t="str">
            <v>20.01.01</v>
          </cell>
          <cell r="B325" t="str">
            <v>SALIDAS DE ALUMBRADO Y TOMAS</v>
          </cell>
          <cell r="F325">
            <v>0</v>
          </cell>
        </row>
        <row r="326">
          <cell r="A326" t="str">
            <v>20.01.01.01</v>
          </cell>
          <cell r="B326" t="str">
            <v>SALIDA LAMPARA INCANDESCENTE ROSETA</v>
          </cell>
          <cell r="C326" t="str">
            <v>UN</v>
          </cell>
          <cell r="D326">
            <v>1</v>
          </cell>
          <cell r="E326">
            <v>73103</v>
          </cell>
          <cell r="F326">
            <v>73103</v>
          </cell>
        </row>
        <row r="327">
          <cell r="A327" t="str">
            <v>20.01.01.02</v>
          </cell>
          <cell r="B327" t="str">
            <v>SALIDA LAMPARA FLUORESCENTE 4x17 T-8 TIPO REJILLA</v>
          </cell>
          <cell r="C327" t="str">
            <v>UN</v>
          </cell>
          <cell r="D327">
            <v>6</v>
          </cell>
          <cell r="E327">
            <v>72630</v>
          </cell>
          <cell r="F327">
            <v>435780</v>
          </cell>
        </row>
        <row r="328">
          <cell r="A328" t="str">
            <v>20.01.01.03</v>
          </cell>
          <cell r="B328" t="str">
            <v>SALIDA LAMPARA FLUORESCENTE 4x17 T-8 TIPO SELLADA</v>
          </cell>
          <cell r="C328" t="str">
            <v>UN</v>
          </cell>
          <cell r="D328">
            <v>113</v>
          </cell>
          <cell r="E328">
            <v>72630</v>
          </cell>
          <cell r="F328">
            <v>8207190</v>
          </cell>
        </row>
        <row r="329">
          <cell r="A329" t="str">
            <v>20.01.01.04</v>
          </cell>
          <cell r="B329" t="str">
            <v>SALIDA LAMPARA TIPO BALA FLUORESCENTE 2x26W</v>
          </cell>
          <cell r="C329" t="str">
            <v>UN</v>
          </cell>
          <cell r="D329">
            <v>50</v>
          </cell>
          <cell r="E329">
            <v>69754</v>
          </cell>
          <cell r="F329">
            <v>3487700</v>
          </cell>
        </row>
        <row r="330">
          <cell r="A330" t="str">
            <v>20.01.01.05</v>
          </cell>
          <cell r="B330" t="str">
            <v>SALIDA BALA HALOGENA 50W</v>
          </cell>
          <cell r="C330" t="str">
            <v>UN</v>
          </cell>
          <cell r="D330">
            <v>19</v>
          </cell>
          <cell r="E330">
            <v>87534</v>
          </cell>
          <cell r="F330">
            <v>1663146</v>
          </cell>
        </row>
        <row r="331">
          <cell r="A331" t="str">
            <v>20.01.01.06</v>
          </cell>
          <cell r="B331" t="str">
            <v>SALIDA LAMPARA DE EMERGENCIA</v>
          </cell>
          <cell r="C331" t="str">
            <v>UN</v>
          </cell>
          <cell r="D331">
            <v>28</v>
          </cell>
          <cell r="E331">
            <v>87042</v>
          </cell>
          <cell r="F331">
            <v>2437176</v>
          </cell>
        </row>
        <row r="332">
          <cell r="A332" t="str">
            <v>20.01.01.07</v>
          </cell>
          <cell r="B332" t="str">
            <v>SALIDA TOMA MONOFASICA DOBLE</v>
          </cell>
          <cell r="C332" t="str">
            <v>UN</v>
          </cell>
          <cell r="D332">
            <v>66</v>
          </cell>
          <cell r="E332">
            <v>72137</v>
          </cell>
          <cell r="F332">
            <v>4761042</v>
          </cell>
        </row>
        <row r="333">
          <cell r="A333" t="str">
            <v>20.01.01.08</v>
          </cell>
          <cell r="B333" t="str">
            <v>SALIDA TOMA MONOFASICA GFCI</v>
          </cell>
          <cell r="C333" t="str">
            <v>UN</v>
          </cell>
          <cell r="D333">
            <v>12</v>
          </cell>
          <cell r="E333">
            <v>102472</v>
          </cell>
          <cell r="F333">
            <v>1229664</v>
          </cell>
        </row>
        <row r="334">
          <cell r="A334" t="str">
            <v>20.01.01.09</v>
          </cell>
          <cell r="B334" t="str">
            <v>SALIDA TOMA MONOFASICA P/T AISLADO HOSPITALARIA (REGULADA)</v>
          </cell>
          <cell r="C334" t="str">
            <v>UN</v>
          </cell>
          <cell r="D334">
            <v>14</v>
          </cell>
          <cell r="E334">
            <v>88473</v>
          </cell>
          <cell r="F334">
            <v>1238622</v>
          </cell>
        </row>
        <row r="335">
          <cell r="A335" t="str">
            <v>20.01.01.10</v>
          </cell>
          <cell r="B335" t="str">
            <v>SALIDA TOMA MONOFASICA P/T TIPO HOSPITALARIA SISTEMA  AISLADO CABLE XLP</v>
          </cell>
          <cell r="C335" t="str">
            <v>UN</v>
          </cell>
          <cell r="D335">
            <v>152</v>
          </cell>
          <cell r="E335">
            <v>183539</v>
          </cell>
          <cell r="F335">
            <v>27897928</v>
          </cell>
        </row>
        <row r="336">
          <cell r="A336" t="str">
            <v>20.01.01.11</v>
          </cell>
          <cell r="B336" t="str">
            <v>SALIDA TOMA MONOFASICA P/T GRADO HOSPITALARIA</v>
          </cell>
          <cell r="C336" t="str">
            <v>UN</v>
          </cell>
          <cell r="D336">
            <v>19</v>
          </cell>
          <cell r="E336">
            <v>98163</v>
          </cell>
          <cell r="F336">
            <v>1865097</v>
          </cell>
        </row>
        <row r="337">
          <cell r="A337" t="str">
            <v>20.01.01.12</v>
          </cell>
          <cell r="B337" t="str">
            <v>SALIDA TOMA MONOFASICA 30 Amp</v>
          </cell>
          <cell r="C337" t="str">
            <v>UN</v>
          </cell>
          <cell r="D337">
            <v>2</v>
          </cell>
          <cell r="E337">
            <v>199208</v>
          </cell>
          <cell r="F337">
            <v>398416</v>
          </cell>
        </row>
        <row r="338">
          <cell r="A338" t="str">
            <v>20.01.01.13</v>
          </cell>
          <cell r="B338" t="str">
            <v>SALIDA MONOFASICA PARA UPS DE 2 KVA</v>
          </cell>
          <cell r="C338" t="str">
            <v>UN</v>
          </cell>
          <cell r="D338">
            <v>2</v>
          </cell>
          <cell r="E338">
            <v>149658</v>
          </cell>
          <cell r="F338">
            <v>299316</v>
          </cell>
        </row>
        <row r="339">
          <cell r="A339" t="str">
            <v>20.01.01.14</v>
          </cell>
          <cell r="B339" t="str">
            <v>SALIDA TRIFASICA PARA UPS DE 20 KVA</v>
          </cell>
          <cell r="C339" t="str">
            <v>UN</v>
          </cell>
          <cell r="D339">
            <v>2</v>
          </cell>
          <cell r="E339">
            <v>361621</v>
          </cell>
          <cell r="F339">
            <v>723242</v>
          </cell>
        </row>
        <row r="340">
          <cell r="A340" t="str">
            <v>20.01.01.15</v>
          </cell>
          <cell r="B340" t="str">
            <v>SALIDA PARA SENSOR DE MOVIMIENTO INCLUYE SENSOR DE MOVIMIENTO</v>
          </cell>
          <cell r="C340" t="str">
            <v>UN</v>
          </cell>
          <cell r="D340">
            <v>2</v>
          </cell>
          <cell r="E340">
            <v>188118</v>
          </cell>
          <cell r="F340">
            <v>376236</v>
          </cell>
        </row>
        <row r="341">
          <cell r="A341" t="str">
            <v>20.01.01.16</v>
          </cell>
          <cell r="B341" t="str">
            <v>SALIDA TOMA BIFASICA 30 Amp MS</v>
          </cell>
          <cell r="C341" t="str">
            <v>UN</v>
          </cell>
          <cell r="D341">
            <v>4</v>
          </cell>
          <cell r="E341">
            <v>176946</v>
          </cell>
          <cell r="F341">
            <v>707784</v>
          </cell>
        </row>
        <row r="342">
          <cell r="A342">
            <v>0</v>
          </cell>
          <cell r="F342">
            <v>0</v>
          </cell>
        </row>
        <row r="343">
          <cell r="A343" t="str">
            <v>20.01.02</v>
          </cell>
          <cell r="B343" t="str">
            <v>SUMINISTRO E INSTALACION DE LUMINARIAS</v>
          </cell>
          <cell r="F343">
            <v>0</v>
          </cell>
        </row>
        <row r="344">
          <cell r="A344" t="str">
            <v>20.01.02.01</v>
          </cell>
          <cell r="B344" t="str">
            <v>SUMINISTRO E INSTALACION DE BALA INCANDESCENTES</v>
          </cell>
          <cell r="C344" t="str">
            <v>UN</v>
          </cell>
          <cell r="D344">
            <v>1</v>
          </cell>
          <cell r="E344">
            <v>146455</v>
          </cell>
          <cell r="F344">
            <v>146455</v>
          </cell>
        </row>
        <row r="345">
          <cell r="A345" t="str">
            <v>20.01.02.02</v>
          </cell>
          <cell r="B345" t="str">
            <v>SUMINISTO E INSTALACION DE LAMPARA FLUORESCENTE 4x17 W TIPO REJILLA</v>
          </cell>
          <cell r="C345" t="str">
            <v>UN</v>
          </cell>
          <cell r="D345">
            <v>6</v>
          </cell>
          <cell r="E345">
            <v>195067</v>
          </cell>
          <cell r="F345">
            <v>1170402</v>
          </cell>
        </row>
        <row r="346">
          <cell r="A346" t="str">
            <v>20.01.02.03</v>
          </cell>
          <cell r="B346" t="str">
            <v>SUMINISTR E INSTALACION DE LAMPARA FLUORESCENTE 4x17 W TIPO SELLADA</v>
          </cell>
          <cell r="C346" t="str">
            <v>UN</v>
          </cell>
          <cell r="D346">
            <v>113</v>
          </cell>
          <cell r="E346">
            <v>368532</v>
          </cell>
          <cell r="F346">
            <v>41644116</v>
          </cell>
        </row>
        <row r="347">
          <cell r="A347" t="str">
            <v>20.01.02.04</v>
          </cell>
          <cell r="B347" t="str">
            <v>SUMINISTRO E INSTALACION DE LAMPARA TIPO BALA FLUORESCENTE 2x26 W</v>
          </cell>
          <cell r="C347" t="str">
            <v>UN</v>
          </cell>
          <cell r="D347">
            <v>50</v>
          </cell>
          <cell r="E347">
            <v>146455</v>
          </cell>
          <cell r="F347">
            <v>7322750</v>
          </cell>
        </row>
        <row r="348">
          <cell r="A348" t="str">
            <v>20.01.02.05</v>
          </cell>
          <cell r="B348" t="str">
            <v>SUINISTRO E INSTALACION DE BALA HALOGENA 50 W</v>
          </cell>
          <cell r="C348" t="str">
            <v>UN</v>
          </cell>
          <cell r="D348">
            <v>19</v>
          </cell>
          <cell r="E348">
            <v>55154</v>
          </cell>
          <cell r="F348">
            <v>1047926</v>
          </cell>
        </row>
        <row r="349">
          <cell r="A349" t="str">
            <v>20.01.02.06</v>
          </cell>
          <cell r="B349" t="str">
            <v>SUMINISTRO E INSALACION DE LAMPARA FLUORESCENTE DE EMERGENCIA</v>
          </cell>
          <cell r="C349" t="str">
            <v>UN</v>
          </cell>
          <cell r="D349">
            <v>28</v>
          </cell>
          <cell r="E349">
            <v>382484</v>
          </cell>
          <cell r="F349">
            <v>10709552</v>
          </cell>
        </row>
        <row r="350">
          <cell r="A350">
            <v>0</v>
          </cell>
          <cell r="F350">
            <v>0</v>
          </cell>
        </row>
        <row r="351">
          <cell r="A351" t="str">
            <v>20.01.03</v>
          </cell>
          <cell r="B351" t="str">
            <v>TABLEROS E INTERRUPTORES AUTOMATICOS</v>
          </cell>
          <cell r="F351">
            <v>0</v>
          </cell>
        </row>
        <row r="352">
          <cell r="A352" t="str">
            <v>20.01.03.01</v>
          </cell>
          <cell r="B352" t="str">
            <v>TABLERO DE 8 CIRCUITOS CON ESPACIO PARA TOTALIZADOR</v>
          </cell>
          <cell r="C352" t="str">
            <v>UN</v>
          </cell>
          <cell r="D352">
            <v>1</v>
          </cell>
          <cell r="E352">
            <v>75664</v>
          </cell>
          <cell r="F352">
            <v>75664</v>
          </cell>
        </row>
        <row r="353">
          <cell r="A353" t="str">
            <v>20.01.03.02</v>
          </cell>
          <cell r="B353" t="str">
            <v>TABLERO TRIFASICO DE 12 CIRCUITOS CON ESPACIO PARA TOTALIZADOR</v>
          </cell>
          <cell r="C353" t="str">
            <v>UN</v>
          </cell>
          <cell r="D353">
            <v>4</v>
          </cell>
          <cell r="E353">
            <v>363150</v>
          </cell>
          <cell r="F353">
            <v>1452600</v>
          </cell>
        </row>
        <row r="354">
          <cell r="A354" t="str">
            <v>20.01.03.03</v>
          </cell>
          <cell r="B354" t="str">
            <v>TABLERO DE 18 CIRCUITOS CON ESPACIO TOTALIZADOR</v>
          </cell>
          <cell r="C354" t="str">
            <v>UN</v>
          </cell>
          <cell r="D354">
            <v>2</v>
          </cell>
          <cell r="E354">
            <v>474718</v>
          </cell>
          <cell r="F354">
            <v>949436</v>
          </cell>
        </row>
        <row r="355">
          <cell r="A355" t="str">
            <v>20.01.03.04</v>
          </cell>
          <cell r="B355" t="str">
            <v>TABLERO DE AISLAMIENTO DE 5 KVA CON OCHO (8) INTERRUPTORES T3</v>
          </cell>
          <cell r="C355" t="str">
            <v>UN</v>
          </cell>
          <cell r="D355">
            <v>4</v>
          </cell>
          <cell r="E355">
            <v>30770749</v>
          </cell>
          <cell r="F355">
            <v>123082996</v>
          </cell>
        </row>
        <row r="356">
          <cell r="A356" t="str">
            <v>20.01.03.05</v>
          </cell>
          <cell r="B356" t="str">
            <v>INTERRUPTOR AUTOMATICO DE 1x30 AMP TIPO INDUSTRIAL</v>
          </cell>
          <cell r="C356" t="str">
            <v>UN</v>
          </cell>
          <cell r="D356">
            <v>1</v>
          </cell>
          <cell r="E356">
            <v>241462</v>
          </cell>
          <cell r="F356">
            <v>241462</v>
          </cell>
        </row>
        <row r="357">
          <cell r="A357" t="str">
            <v>20.01.03.06</v>
          </cell>
          <cell r="B357" t="str">
            <v>INTERRUPTOR AUTOMATICO DE 3x50 AMP TIPO INDUSTRIAL</v>
          </cell>
          <cell r="C357" t="str">
            <v>UN</v>
          </cell>
          <cell r="D357">
            <v>4</v>
          </cell>
          <cell r="E357">
            <v>242059</v>
          </cell>
          <cell r="F357">
            <v>968236</v>
          </cell>
        </row>
        <row r="358">
          <cell r="A358" t="str">
            <v>20.01.03.07</v>
          </cell>
          <cell r="B358" t="str">
            <v>INTERRUPTOR DE 3x30 AMP. TIPO INDUSTRIAL</v>
          </cell>
          <cell r="C358" t="str">
            <v>UN</v>
          </cell>
          <cell r="D358">
            <v>2</v>
          </cell>
          <cell r="E358">
            <v>242059</v>
          </cell>
          <cell r="F358">
            <v>484118</v>
          </cell>
        </row>
        <row r="359">
          <cell r="A359" t="str">
            <v>20.01.03.08</v>
          </cell>
          <cell r="B359" t="str">
            <v>INTERRUPTOR AUTOMATICO DE 1x20 AMP TIPO ENCHUFABLE</v>
          </cell>
          <cell r="C359" t="str">
            <v>UN</v>
          </cell>
          <cell r="D359">
            <v>36</v>
          </cell>
          <cell r="E359">
            <v>11167</v>
          </cell>
          <cell r="F359">
            <v>402012</v>
          </cell>
        </row>
        <row r="360">
          <cell r="A360" t="str">
            <v>20.01.03.09</v>
          </cell>
          <cell r="B360" t="str">
            <v>INTERRUPTOR AUTOMATICO DE 2x20 AMP TIPO ENCHUFABLE</v>
          </cell>
          <cell r="C360" t="str">
            <v>UN</v>
          </cell>
          <cell r="D360">
            <v>4</v>
          </cell>
          <cell r="E360">
            <v>30237</v>
          </cell>
          <cell r="F360">
            <v>120948</v>
          </cell>
        </row>
        <row r="361">
          <cell r="A361" t="str">
            <v>20.01.03.10</v>
          </cell>
          <cell r="B361" t="str">
            <v>UPS TRIFASICA 208/120V DE 15 Kva</v>
          </cell>
          <cell r="C361" t="str">
            <v>UN</v>
          </cell>
          <cell r="D361">
            <v>1</v>
          </cell>
          <cell r="E361">
            <v>34276573</v>
          </cell>
          <cell r="F361">
            <v>34276573</v>
          </cell>
        </row>
        <row r="362">
          <cell r="A362" t="str">
            <v>20.01.03.11</v>
          </cell>
          <cell r="B362" t="str">
            <v>UPS MONOFASICA DE 3 KVA</v>
          </cell>
          <cell r="C362" t="str">
            <v>UN</v>
          </cell>
          <cell r="D362">
            <v>1</v>
          </cell>
          <cell r="E362">
            <v>3045390</v>
          </cell>
          <cell r="F362">
            <v>3045390</v>
          </cell>
        </row>
        <row r="363">
          <cell r="A363">
            <v>0</v>
          </cell>
          <cell r="F363">
            <v>0</v>
          </cell>
        </row>
        <row r="364">
          <cell r="A364" t="str">
            <v>20.01.04</v>
          </cell>
          <cell r="B364" t="str">
            <v>ACOMETIDAS ELECTRICAS DE BAJA TENSION</v>
          </cell>
          <cell r="F364">
            <v>0</v>
          </cell>
        </row>
        <row r="365">
          <cell r="A365" t="str">
            <v>20.01.04.01</v>
          </cell>
          <cell r="B365" t="str">
            <v>ACOMETIDA EN 3#4 + 1#6 + 1#8T THW EN TUBERIA EMT DE 1-1/4"  EMT"</v>
          </cell>
          <cell r="C365" t="str">
            <v>ML</v>
          </cell>
          <cell r="D365">
            <v>6</v>
          </cell>
          <cell r="E365">
            <v>57422</v>
          </cell>
          <cell r="F365">
            <v>344532</v>
          </cell>
        </row>
        <row r="366">
          <cell r="A366" t="str">
            <v>20.01.04.02</v>
          </cell>
          <cell r="B366" t="str">
            <v>ACOMETIDA EN 1 1/4" CON 3#6 + 1#8 + 1#8 THW</v>
          </cell>
          <cell r="C366" t="str">
            <v>ML</v>
          </cell>
          <cell r="D366">
            <v>6</v>
          </cell>
          <cell r="E366">
            <v>45709</v>
          </cell>
          <cell r="F366">
            <v>274254</v>
          </cell>
        </row>
        <row r="367">
          <cell r="A367" t="str">
            <v>20.01.04.03</v>
          </cell>
          <cell r="B367" t="str">
            <v>ACOMETIDA EN UN DUCTO DE 1" EMT CON 3#8 + 1#8 + 1#10T THW</v>
          </cell>
          <cell r="C367" t="str">
            <v>ML</v>
          </cell>
          <cell r="D367">
            <v>28</v>
          </cell>
          <cell r="E367">
            <v>32862</v>
          </cell>
          <cell r="F367">
            <v>920136</v>
          </cell>
        </row>
        <row r="368">
          <cell r="A368" t="str">
            <v>20.01.04.04</v>
          </cell>
          <cell r="B368" t="str">
            <v>ACOMETIDA EN 3#2 + 1#4 + 1#6T THW POR BANDEJA</v>
          </cell>
          <cell r="C368" t="str">
            <v>ML</v>
          </cell>
          <cell r="D368">
            <v>184</v>
          </cell>
          <cell r="E368">
            <v>60620</v>
          </cell>
          <cell r="F368">
            <v>11154080</v>
          </cell>
        </row>
        <row r="369">
          <cell r="A369" t="str">
            <v>20.01.04.05</v>
          </cell>
          <cell r="B369" t="str">
            <v>ACOMETIDA EN 3#4 + 1#6 + 1#8T THW POR BANDEJA</v>
          </cell>
          <cell r="C369" t="str">
            <v>ML</v>
          </cell>
          <cell r="D369">
            <v>64</v>
          </cell>
          <cell r="E369">
            <v>39342</v>
          </cell>
          <cell r="F369">
            <v>2517888</v>
          </cell>
        </row>
        <row r="370">
          <cell r="A370" t="str">
            <v>20.01.04.06</v>
          </cell>
          <cell r="B370" t="str">
            <v>ACOMETIDA EN 2#8 + 1#8 + 1#8T THW EN TUBERIA EMT DE 1"</v>
          </cell>
          <cell r="C370" t="str">
            <v>ML</v>
          </cell>
          <cell r="D370">
            <v>28</v>
          </cell>
          <cell r="E370">
            <v>30510</v>
          </cell>
          <cell r="F370">
            <v>854280</v>
          </cell>
        </row>
        <row r="371">
          <cell r="A371" t="str">
            <v>20.01.04.07</v>
          </cell>
          <cell r="B371" t="str">
            <v>ACOMETIDA EN 3#10 + 1#10 + 1#10T THW EN TUBERIA EMT DE 3/4"</v>
          </cell>
          <cell r="C371" t="str">
            <v>ML</v>
          </cell>
          <cell r="D371">
            <v>77</v>
          </cell>
          <cell r="E371">
            <v>23506</v>
          </cell>
          <cell r="F371">
            <v>1809962</v>
          </cell>
        </row>
        <row r="372">
          <cell r="A372">
            <v>0</v>
          </cell>
          <cell r="F372">
            <v>0</v>
          </cell>
        </row>
        <row r="373">
          <cell r="A373" t="str">
            <v>20.01.05</v>
          </cell>
          <cell r="B373" t="str">
            <v>TABLEROS ELECTRICOS DE BAJA TENSION</v>
          </cell>
          <cell r="F373">
            <v>0</v>
          </cell>
        </row>
        <row r="374">
          <cell r="A374" t="str">
            <v>20.01.05.01</v>
          </cell>
          <cell r="B374" t="str">
            <v>TABLERO DE DISTRIBUCION EMERGENCIA UCI CORONARIA SEGUN DIAGRAMA UNIFILAR ET3</v>
          </cell>
          <cell r="C374" t="str">
            <v>UN</v>
          </cell>
          <cell r="D374">
            <v>1</v>
          </cell>
          <cell r="E374">
            <v>8458074</v>
          </cell>
          <cell r="F374">
            <v>8458074</v>
          </cell>
        </row>
        <row r="375">
          <cell r="A375" t="str">
            <v>20.01.05.02</v>
          </cell>
          <cell r="B375" t="str">
            <v>TABLERO DE DISTRIBUCION NORMAL UCI CORONARIA SEGUN DIAGRAMA UNIFILAR ET3</v>
          </cell>
          <cell r="C375" t="str">
            <v>UN</v>
          </cell>
          <cell r="D375">
            <v>1</v>
          </cell>
          <cell r="E375">
            <v>4279171</v>
          </cell>
          <cell r="F375">
            <v>4279171</v>
          </cell>
        </row>
        <row r="376">
          <cell r="A376" t="str">
            <v>20.01.05.03</v>
          </cell>
          <cell r="B376" t="str">
            <v>TABLERO DE DISTRIBUCION EMERGENCIA UCI NEUROQUIRURGICA SEGUN DIAGRAMA UNIFILAR ET3</v>
          </cell>
          <cell r="C376" t="str">
            <v>UN</v>
          </cell>
          <cell r="D376">
            <v>1</v>
          </cell>
          <cell r="E376">
            <v>8458074</v>
          </cell>
          <cell r="F376">
            <v>8458074</v>
          </cell>
        </row>
        <row r="377">
          <cell r="A377" t="str">
            <v>20.01.05.04</v>
          </cell>
          <cell r="B377" t="str">
            <v>TABLERO DE DISTRIBUCION NORMAL UCI NEUROQUIRURGICA SEGUN DIAGRAMA UNIFILAR ET3</v>
          </cell>
          <cell r="C377" t="str">
            <v>UN</v>
          </cell>
          <cell r="D377">
            <v>1</v>
          </cell>
          <cell r="E377">
            <v>4214660</v>
          </cell>
          <cell r="F377">
            <v>4214660</v>
          </cell>
        </row>
        <row r="378">
          <cell r="A378" t="str">
            <v>20.01.05.05</v>
          </cell>
          <cell r="B378" t="str">
            <v>TABLERO CONTROL DE ALUMBRADO SEGUN DIAGRAMA UNIFILAR ET3</v>
          </cell>
          <cell r="C378" t="str">
            <v>UN</v>
          </cell>
          <cell r="D378">
            <v>2</v>
          </cell>
          <cell r="E378">
            <v>4954430</v>
          </cell>
          <cell r="F378">
            <v>9908860</v>
          </cell>
        </row>
        <row r="379">
          <cell r="A379">
            <v>0</v>
          </cell>
          <cell r="F379">
            <v>0</v>
          </cell>
        </row>
        <row r="380">
          <cell r="A380" t="str">
            <v>20.01.06</v>
          </cell>
          <cell r="B380" t="str">
            <v>SALIDAS SISTEMA COMUNICACIONES</v>
          </cell>
          <cell r="F380">
            <v>0</v>
          </cell>
        </row>
        <row r="381">
          <cell r="A381" t="str">
            <v>20.01.06.01</v>
          </cell>
          <cell r="B381" t="str">
            <v>SALIDA PARA COMUNICACIONES COLUMNA CIELITICA  (Solo Ducto)</v>
          </cell>
          <cell r="C381" t="str">
            <v>UN</v>
          </cell>
          <cell r="D381">
            <v>19</v>
          </cell>
          <cell r="E381">
            <v>153670</v>
          </cell>
          <cell r="F381">
            <v>2919730</v>
          </cell>
        </row>
        <row r="382">
          <cell r="A382" t="str">
            <v>20.01.06.02</v>
          </cell>
          <cell r="B382" t="str">
            <v>SALIDA PARA TOMA DE VOZ Y DATOS TOMA  CAT. 6</v>
          </cell>
          <cell r="C382" t="str">
            <v>UN</v>
          </cell>
          <cell r="D382">
            <v>13</v>
          </cell>
          <cell r="E382">
            <v>151435</v>
          </cell>
          <cell r="F382">
            <v>1968655</v>
          </cell>
        </row>
        <row r="383">
          <cell r="A383" t="str">
            <v>20.01.06.03</v>
          </cell>
          <cell r="B383" t="str">
            <v>CERTIFICACION DE PUNTO VOZ Y DATOS</v>
          </cell>
          <cell r="C383" t="str">
            <v>UN</v>
          </cell>
          <cell r="D383">
            <v>26</v>
          </cell>
          <cell r="E383">
            <v>23310</v>
          </cell>
          <cell r="F383">
            <v>606060</v>
          </cell>
        </row>
        <row r="384">
          <cell r="A384" t="str">
            <v>20.01.06.04</v>
          </cell>
          <cell r="B384" t="str">
            <v>CAJA TIPO STRIP TELEFONICO DE 30 PARES COMUNICACIONES</v>
          </cell>
          <cell r="C384" t="str">
            <v>UN</v>
          </cell>
          <cell r="D384">
            <v>3</v>
          </cell>
          <cell r="E384">
            <v>84993</v>
          </cell>
          <cell r="F384">
            <v>254979</v>
          </cell>
        </row>
        <row r="385">
          <cell r="A385" t="str">
            <v>20.01.06.05</v>
          </cell>
          <cell r="B385" t="str">
            <v>CABLE UTP CATEGORIA 6</v>
          </cell>
          <cell r="C385" t="str">
            <v>ML</v>
          </cell>
          <cell r="D385">
            <v>474</v>
          </cell>
          <cell r="E385">
            <v>4052</v>
          </cell>
          <cell r="F385">
            <v>1920648</v>
          </cell>
        </row>
        <row r="386">
          <cell r="A386" t="str">
            <v>20.01.06.06</v>
          </cell>
          <cell r="B386" t="str">
            <v>PATCH CORD CATEGORIA 6 x 1 Mt 4 PARES</v>
          </cell>
          <cell r="C386" t="str">
            <v>UN</v>
          </cell>
          <cell r="D386">
            <v>26</v>
          </cell>
          <cell r="E386">
            <v>29478</v>
          </cell>
          <cell r="F386">
            <v>766428</v>
          </cell>
        </row>
        <row r="387">
          <cell r="A387" t="str">
            <v>20.01.06.07</v>
          </cell>
          <cell r="B387" t="str">
            <v>PATCH CORD CATEGORIA 6 X 3 Mt 4 PARES</v>
          </cell>
          <cell r="C387" t="str">
            <v>UN</v>
          </cell>
          <cell r="D387">
            <v>26</v>
          </cell>
          <cell r="E387">
            <v>36630</v>
          </cell>
          <cell r="F387">
            <v>952380</v>
          </cell>
        </row>
        <row r="388">
          <cell r="A388" t="str">
            <v>20.01.06.08</v>
          </cell>
          <cell r="B388" t="str">
            <v>BANDEJA PORTACABLE 30 Cms TIPO CABLOFIL</v>
          </cell>
          <cell r="C388" t="str">
            <v>ML</v>
          </cell>
          <cell r="D388">
            <v>22</v>
          </cell>
          <cell r="E388">
            <v>80147</v>
          </cell>
          <cell r="F388">
            <v>1763234</v>
          </cell>
        </row>
        <row r="389">
          <cell r="A389" t="str">
            <v>20.01.06.09</v>
          </cell>
          <cell r="B389" t="str">
            <v>BANDEJA PORTACABLE 20 Cm TIPO CABLOFIL</v>
          </cell>
          <cell r="C389" t="str">
            <v>ML</v>
          </cell>
          <cell r="D389">
            <v>30</v>
          </cell>
          <cell r="E389">
            <v>78116</v>
          </cell>
          <cell r="F389">
            <v>2343480</v>
          </cell>
        </row>
        <row r="390">
          <cell r="A390">
            <v>0</v>
          </cell>
          <cell r="F390">
            <v>0</v>
          </cell>
        </row>
        <row r="391">
          <cell r="A391" t="str">
            <v>20.01.07</v>
          </cell>
          <cell r="B391" t="str">
            <v>SALIDAS SISTEMA TELEVISION</v>
          </cell>
          <cell r="F391">
            <v>0</v>
          </cell>
        </row>
        <row r="392">
          <cell r="A392" t="str">
            <v>20.01.07.01</v>
          </cell>
          <cell r="B392" t="str">
            <v>SALIDA PARA TOMA ANTENA T.V.</v>
          </cell>
          <cell r="C392" t="str">
            <v>UN</v>
          </cell>
          <cell r="D392">
            <v>2</v>
          </cell>
          <cell r="E392">
            <v>115649</v>
          </cell>
          <cell r="F392">
            <v>231298</v>
          </cell>
        </row>
        <row r="393">
          <cell r="A393" t="str">
            <v>20.01.07.02</v>
          </cell>
          <cell r="B393" t="str">
            <v>CABLE COAXIAL RG-59</v>
          </cell>
          <cell r="C393" t="str">
            <v>ML</v>
          </cell>
          <cell r="D393">
            <v>70</v>
          </cell>
          <cell r="E393">
            <v>1678</v>
          </cell>
          <cell r="F393">
            <v>117460</v>
          </cell>
        </row>
        <row r="394">
          <cell r="A394">
            <v>0</v>
          </cell>
          <cell r="F394">
            <v>0</v>
          </cell>
        </row>
        <row r="395">
          <cell r="A395" t="str">
            <v>20.01.08</v>
          </cell>
          <cell r="B395" t="str">
            <v>SALIDAS SISTEMA SONIDO (SOLO DUCTO)</v>
          </cell>
          <cell r="F395">
            <v>0</v>
          </cell>
        </row>
        <row r="396">
          <cell r="A396" t="str">
            <v>20.01.08.01</v>
          </cell>
          <cell r="B396" t="str">
            <v>SALIDA PARA SONIDO (SOLO DUCTO)</v>
          </cell>
          <cell r="C396" t="str">
            <v>UN</v>
          </cell>
          <cell r="D396">
            <v>16</v>
          </cell>
          <cell r="E396">
            <v>74394</v>
          </cell>
          <cell r="F396">
            <v>1190304</v>
          </cell>
        </row>
        <row r="397">
          <cell r="A397">
            <v>0</v>
          </cell>
          <cell r="F397">
            <v>0</v>
          </cell>
        </row>
        <row r="398">
          <cell r="A398">
            <v>0</v>
          </cell>
          <cell r="F398">
            <v>0</v>
          </cell>
        </row>
        <row r="399">
          <cell r="A399">
            <v>0</v>
          </cell>
          <cell r="B399" t="str">
            <v>AIRE ACONDICIONADO</v>
          </cell>
          <cell r="F399">
            <v>0</v>
          </cell>
        </row>
        <row r="400">
          <cell r="A400">
            <v>0</v>
          </cell>
          <cell r="F400">
            <v>0</v>
          </cell>
        </row>
        <row r="401">
          <cell r="A401">
            <v>20.010000000000002</v>
          </cell>
          <cell r="B401" t="str">
            <v>INSTALACIONES ELECTRICAS</v>
          </cell>
          <cell r="F401">
            <v>0</v>
          </cell>
        </row>
        <row r="402">
          <cell r="A402" t="str">
            <v>20.01.01</v>
          </cell>
          <cell r="B402" t="str">
            <v>SALIDAS DE ALUMBRADO Y TOMAS</v>
          </cell>
          <cell r="F402">
            <v>0</v>
          </cell>
        </row>
        <row r="403">
          <cell r="A403" t="str">
            <v>20.01.01.01</v>
          </cell>
          <cell r="B403" t="str">
            <v>SALIDA PARA TERMOSTATO</v>
          </cell>
          <cell r="C403" t="str">
            <v>UN</v>
          </cell>
          <cell r="D403">
            <v>12</v>
          </cell>
          <cell r="E403">
            <v>87886</v>
          </cell>
          <cell r="F403">
            <v>1054632</v>
          </cell>
        </row>
        <row r="404">
          <cell r="A404">
            <v>0</v>
          </cell>
          <cell r="F404">
            <v>0</v>
          </cell>
        </row>
        <row r="405">
          <cell r="A405" t="str">
            <v>20.01.02</v>
          </cell>
          <cell r="B405" t="str">
            <v>ACOMETIDAS ELECTRICAS DE BAJA TENSION</v>
          </cell>
          <cell r="F405">
            <v>0</v>
          </cell>
        </row>
        <row r="406">
          <cell r="A406" t="str">
            <v>20.01.02.01</v>
          </cell>
          <cell r="B406" t="str">
            <v>ACOMETIDA EN 3#4  +1#10 THW EN UN DUCTO DE 1-1/2"  EMT</v>
          </cell>
          <cell r="C406" t="str">
            <v>ML</v>
          </cell>
          <cell r="D406">
            <v>379</v>
          </cell>
          <cell r="E406">
            <v>60615</v>
          </cell>
          <cell r="F406">
            <v>22973085</v>
          </cell>
        </row>
        <row r="407">
          <cell r="A407" t="str">
            <v>20.01.02.02</v>
          </cell>
          <cell r="B407" t="str">
            <v>ACOMETIDA EN 3#8 + 1#10 THW EN TUBERIA EMT DE 1"</v>
          </cell>
          <cell r="C407" t="str">
            <v>ML</v>
          </cell>
          <cell r="D407">
            <v>838</v>
          </cell>
          <cell r="E407">
            <v>28731</v>
          </cell>
          <cell r="F407">
            <v>24076578</v>
          </cell>
        </row>
        <row r="408">
          <cell r="A408" t="str">
            <v>20.01.02.03</v>
          </cell>
          <cell r="B408" t="str">
            <v>ACOMETIDA EN 3#6 + 1#10T THW EN TUBERIA EMT DE 1-1/4"</v>
          </cell>
          <cell r="C408" t="str">
            <v>ML</v>
          </cell>
          <cell r="D408">
            <v>148</v>
          </cell>
          <cell r="E408">
            <v>39544</v>
          </cell>
          <cell r="F408">
            <v>5852512</v>
          </cell>
        </row>
        <row r="409">
          <cell r="A409" t="str">
            <v>20.01.02.04</v>
          </cell>
          <cell r="B409" t="str">
            <v>ACOMETIDA EN 3#10 + 1#10T THW EN TUBERIA EMT DE 3/4"</v>
          </cell>
          <cell r="C409" t="str">
            <v>ML</v>
          </cell>
          <cell r="D409">
            <v>72</v>
          </cell>
          <cell r="E409">
            <v>21231</v>
          </cell>
          <cell r="F409">
            <v>1528632</v>
          </cell>
        </row>
        <row r="410">
          <cell r="A410" t="str">
            <v>20.01.02.05</v>
          </cell>
          <cell r="B410" t="str">
            <v>ACOMETIDA EN 3#2/0 + 1#8 THW EN TUBERIA EMT DE 3"</v>
          </cell>
          <cell r="C410" t="str">
            <v>ML</v>
          </cell>
          <cell r="D410">
            <v>190</v>
          </cell>
          <cell r="E410">
            <v>155832</v>
          </cell>
          <cell r="F410">
            <v>29608080</v>
          </cell>
        </row>
        <row r="411">
          <cell r="A411" t="str">
            <v>20.01.02.06</v>
          </cell>
          <cell r="B411" t="str">
            <v>ACOMETIDA EN 3#250 MCM + 1#8T THW  EN TUBERIA EMT DE 3"</v>
          </cell>
          <cell r="C411" t="str">
            <v>ML</v>
          </cell>
          <cell r="D411">
            <v>9</v>
          </cell>
          <cell r="E411">
            <v>234493</v>
          </cell>
          <cell r="F411">
            <v>2110437</v>
          </cell>
        </row>
        <row r="412">
          <cell r="A412" t="str">
            <v>20.01.02.07</v>
          </cell>
          <cell r="B412" t="str">
            <v>ACOMETIDA EN 3 ( 3#250 MCM ) + 1#2T THW POR BANDEJA</v>
          </cell>
          <cell r="C412" t="str">
            <v>ML</v>
          </cell>
          <cell r="D412">
            <v>102</v>
          </cell>
          <cell r="E412">
            <v>513338</v>
          </cell>
          <cell r="F412">
            <v>52360476</v>
          </cell>
        </row>
        <row r="413">
          <cell r="A413" t="str">
            <v>20.01.02.08</v>
          </cell>
          <cell r="B413" t="str">
            <v>ACOMETIDA EN 3#2/0 + 1#6 THW POR CARCAMO</v>
          </cell>
          <cell r="C413" t="str">
            <v>ML</v>
          </cell>
          <cell r="D413">
            <v>10</v>
          </cell>
          <cell r="E413">
            <v>92775</v>
          </cell>
          <cell r="F413">
            <v>927750</v>
          </cell>
        </row>
        <row r="414">
          <cell r="A414" t="str">
            <v>20.01.02.09</v>
          </cell>
          <cell r="B414" t="str">
            <v>ACOMETIDA EN 3#4  + 1#8T THW POR CARCAMO</v>
          </cell>
          <cell r="C414" t="str">
            <v>ML</v>
          </cell>
          <cell r="D414">
            <v>10</v>
          </cell>
          <cell r="E414">
            <v>32830</v>
          </cell>
          <cell r="F414">
            <v>328300</v>
          </cell>
        </row>
        <row r="415">
          <cell r="A415" t="str">
            <v>20.01.02.10</v>
          </cell>
          <cell r="B415" t="str">
            <v>ACOMETIDA EN 3#2 + 1#8T THW POR CARCAMO</v>
          </cell>
          <cell r="C415" t="str">
            <v>ML</v>
          </cell>
          <cell r="D415">
            <v>10</v>
          </cell>
          <cell r="E415">
            <v>47769</v>
          </cell>
          <cell r="F415">
            <v>477690</v>
          </cell>
        </row>
        <row r="416">
          <cell r="A416" t="str">
            <v>20.01.02.11</v>
          </cell>
          <cell r="B416" t="str">
            <v>ACOMETIDA GENERAL EN 6 ( 3#500 ) + 1#3/0 POR BANDEJA</v>
          </cell>
          <cell r="C416" t="str">
            <v>ML</v>
          </cell>
          <cell r="D416">
            <v>125</v>
          </cell>
          <cell r="E416">
            <v>2075385</v>
          </cell>
          <cell r="F416">
            <v>259423125</v>
          </cell>
        </row>
        <row r="417">
          <cell r="A417" t="str">
            <v>20.01.02.12</v>
          </cell>
          <cell r="B417" t="str">
            <v>TABLERO DISTRIBUCION AIRE ACONDICIONADO SEGUN DIAGRAMA UNIFILAR</v>
          </cell>
          <cell r="C417" t="str">
            <v>UN</v>
          </cell>
          <cell r="D417">
            <v>1</v>
          </cell>
          <cell r="E417">
            <v>14292769</v>
          </cell>
          <cell r="F417">
            <v>14292769</v>
          </cell>
        </row>
        <row r="418">
          <cell r="A418" t="str">
            <v>20.01.02.13</v>
          </cell>
          <cell r="B418" t="str">
            <v>BANDEJA PORTACABLE 60 Cm TIPO CABLOFIL</v>
          </cell>
          <cell r="C418" t="str">
            <v>ML</v>
          </cell>
          <cell r="D418">
            <v>92</v>
          </cell>
          <cell r="E418">
            <v>91041</v>
          </cell>
          <cell r="F418">
            <v>8375772</v>
          </cell>
        </row>
        <row r="419">
          <cell r="A419" t="str">
            <v>20.01.02.14</v>
          </cell>
          <cell r="B419" t="str">
            <v>BANDEJA PORTACABLE 30 Cms TIPO CABLOFIL</v>
          </cell>
          <cell r="C419" t="str">
            <v>ML</v>
          </cell>
          <cell r="D419">
            <v>75</v>
          </cell>
          <cell r="E419">
            <v>80147</v>
          </cell>
          <cell r="F419">
            <v>6011025</v>
          </cell>
        </row>
        <row r="420">
          <cell r="A420" t="str">
            <v>20.01.02.15</v>
          </cell>
          <cell r="B420" t="str">
            <v>BANDEJA PORTACABLE 50 Cm TIPO CABLOFIL</v>
          </cell>
          <cell r="C420" t="str">
            <v>ML</v>
          </cell>
          <cell r="D420">
            <v>125</v>
          </cell>
          <cell r="E420">
            <v>87767</v>
          </cell>
          <cell r="F420">
            <v>10970875</v>
          </cell>
        </row>
        <row r="421">
          <cell r="A421">
            <v>0</v>
          </cell>
          <cell r="F421">
            <v>0</v>
          </cell>
        </row>
        <row r="422">
          <cell r="A422">
            <v>21</v>
          </cell>
          <cell r="B422" t="str">
            <v>SISTEMA DE VENTILACION Y EXTRACCION MECANICA</v>
          </cell>
          <cell r="F422">
            <v>1036751603.52832</v>
          </cell>
        </row>
        <row r="423">
          <cell r="A423">
            <v>21.01</v>
          </cell>
          <cell r="B423" t="str">
            <v>EQUIPOS</v>
          </cell>
          <cell r="E423">
            <v>0</v>
          </cell>
          <cell r="F423">
            <v>0</v>
          </cell>
        </row>
        <row r="424">
          <cell r="E424">
            <v>0</v>
          </cell>
          <cell r="F424">
            <v>0</v>
          </cell>
        </row>
        <row r="425">
          <cell r="B425" t="str">
            <v>SÒTANO ETAPA 2B: LAVANDERIA</v>
          </cell>
          <cell r="E425">
            <v>0</v>
          </cell>
          <cell r="F425">
            <v>0</v>
          </cell>
        </row>
        <row r="426">
          <cell r="E426">
            <v>0</v>
          </cell>
          <cell r="F426">
            <v>0</v>
          </cell>
        </row>
        <row r="427">
          <cell r="A427" t="str">
            <v>21.01.01</v>
          </cell>
          <cell r="B427" t="str">
            <v>UNIDAD DE VENTILACION CENTRIFUGA SISW,TAMAÑO 18, EXT. LAVANDERIA</v>
          </cell>
          <cell r="C427" t="str">
            <v>UN.</v>
          </cell>
          <cell r="D427">
            <v>1</v>
          </cell>
          <cell r="E427">
            <v>5315287.04</v>
          </cell>
          <cell r="F427">
            <v>5315287.04</v>
          </cell>
        </row>
        <row r="428">
          <cell r="A428" t="str">
            <v>21.01.02</v>
          </cell>
          <cell r="B428" t="str">
            <v>MONTAJE DE UNIDAD DE VENTILACION CENTRIFUGA SISW,TAMAÑO 18, EXT. LAVANDERIA</v>
          </cell>
          <cell r="C428" t="str">
            <v>UN.</v>
          </cell>
          <cell r="D428">
            <v>1</v>
          </cell>
          <cell r="E428">
            <v>521999.99999999994</v>
          </cell>
          <cell r="F428">
            <v>521999.99999999994</v>
          </cell>
        </row>
        <row r="429">
          <cell r="A429" t="str">
            <v>21.01.03</v>
          </cell>
          <cell r="B429" t="str">
            <v>UNIDAD FAN COIL HORIZONTAL TIPO PARED DECORATIVO AGUA HELADA, 9.000 BTU/H NOMINAL, OFICINA LAVANDERÌA</v>
          </cell>
          <cell r="C429" t="str">
            <v>UN.</v>
          </cell>
          <cell r="D429">
            <v>1</v>
          </cell>
          <cell r="E429">
            <v>807360</v>
          </cell>
          <cell r="F429">
            <v>807360</v>
          </cell>
        </row>
        <row r="430">
          <cell r="A430" t="str">
            <v>21.01.04</v>
          </cell>
          <cell r="B430" t="str">
            <v>MONTAJE  DE UNIDAD FAN COIL HORIZONTAL TIPO PARED DECORATIVO AGUA HELADA, 9.000 BTU/H NOMINAL, OFICINA LAVANDERIA</v>
          </cell>
          <cell r="C430" t="str">
            <v>UN.</v>
          </cell>
          <cell r="D430">
            <v>1</v>
          </cell>
          <cell r="E430">
            <v>231999.99999999997</v>
          </cell>
          <cell r="F430">
            <v>231999.99999999997</v>
          </cell>
        </row>
        <row r="431">
          <cell r="A431" t="str">
            <v>21.01.05</v>
          </cell>
          <cell r="B431" t="str">
            <v>UNIDAD FAN COIL HORIZONTAL TIPO PARED DECORATIVO AGUA HELADA, 24.000 BTU/H NOMINAL, CONFECCION Y COSTURA</v>
          </cell>
          <cell r="C431" t="str">
            <v>UN.</v>
          </cell>
          <cell r="D431">
            <v>1</v>
          </cell>
          <cell r="E431">
            <v>1563048.96</v>
          </cell>
          <cell r="F431">
            <v>1563048.96</v>
          </cell>
        </row>
        <row r="432">
          <cell r="A432" t="str">
            <v>21.01.06</v>
          </cell>
          <cell r="B432" t="str">
            <v>MONTAJE DE UNIDAD FAN COIL HORIZONTAL TIPO PARED DECORATIVO AGUA HELADA, 24.000 BTU/H NOMINAL, CONFECCION Y COSTURA</v>
          </cell>
          <cell r="C432" t="str">
            <v>UN.</v>
          </cell>
          <cell r="D432">
            <v>1</v>
          </cell>
          <cell r="E432">
            <v>231999.99999999997</v>
          </cell>
          <cell r="F432">
            <v>231999.99999999997</v>
          </cell>
        </row>
        <row r="433">
          <cell r="E433">
            <v>0</v>
          </cell>
          <cell r="F433">
            <v>0</v>
          </cell>
        </row>
        <row r="434">
          <cell r="A434">
            <v>21.02</v>
          </cell>
          <cell r="B434" t="str">
            <v>RED DE CONDUCTOS</v>
          </cell>
          <cell r="E434">
            <v>0</v>
          </cell>
          <cell r="F434">
            <v>0</v>
          </cell>
        </row>
        <row r="435">
          <cell r="E435">
            <v>0</v>
          </cell>
          <cell r="F435">
            <v>0</v>
          </cell>
        </row>
        <row r="436">
          <cell r="B436" t="str">
            <v>SÒTANO ETAPA 2B: LAVANDERIA</v>
          </cell>
          <cell r="E436">
            <v>0</v>
          </cell>
          <cell r="F436">
            <v>0</v>
          </cell>
        </row>
        <row r="437">
          <cell r="E437">
            <v>0</v>
          </cell>
          <cell r="F437">
            <v>0</v>
          </cell>
        </row>
        <row r="438">
          <cell r="A438" t="str">
            <v>21.02.01</v>
          </cell>
          <cell r="B438" t="str">
            <v>CONDUCTOS LAMINA GALVANIZADA (INCLUYE CHAQUETA PARA CONDUCTOS EXTERIORES AISLADOS EN CALIBRE 26, CAJAS Y ANILLOS PARA DIFUSORES DE SUMINISTRO)</v>
          </cell>
          <cell r="C438" t="str">
            <v>KG.</v>
          </cell>
          <cell r="D438">
            <v>1710</v>
          </cell>
          <cell r="E438">
            <v>12992</v>
          </cell>
          <cell r="F438">
            <v>22216320</v>
          </cell>
        </row>
        <row r="439">
          <cell r="A439" t="str">
            <v>21.02.02</v>
          </cell>
          <cell r="B439" t="str">
            <v>REJILLA DE RETORNO DE AIRE ALETA FIJA 18"X18"</v>
          </cell>
          <cell r="C439" t="str">
            <v>UN.</v>
          </cell>
          <cell r="D439">
            <v>3</v>
          </cell>
          <cell r="E439">
            <v>208104</v>
          </cell>
          <cell r="F439">
            <v>624312</v>
          </cell>
        </row>
        <row r="440">
          <cell r="A440" t="str">
            <v>21.02.03</v>
          </cell>
          <cell r="B440" t="str">
            <v>REJILLA DE RETORNO DE AIRE ALETA FIJA 10"X10"</v>
          </cell>
          <cell r="C440" t="str">
            <v>UN.</v>
          </cell>
          <cell r="D440">
            <v>5</v>
          </cell>
          <cell r="E440">
            <v>82708</v>
          </cell>
          <cell r="F440">
            <v>413540</v>
          </cell>
        </row>
        <row r="441">
          <cell r="A441" t="str">
            <v>21.02.04</v>
          </cell>
          <cell r="B441" t="str">
            <v>REJILLA DE RETORNO DE AIRE ALETA FIJA 8"X8"</v>
          </cell>
          <cell r="C441" t="str">
            <v>UN.</v>
          </cell>
          <cell r="D441">
            <v>13</v>
          </cell>
          <cell r="E441">
            <v>61363.999999999985</v>
          </cell>
          <cell r="F441">
            <v>797731.99999999977</v>
          </cell>
        </row>
        <row r="442">
          <cell r="A442" t="str">
            <v>21.02.05</v>
          </cell>
          <cell r="B442" t="str">
            <v>REJILLA DE RETORNO DE AIRE TIPO CUBO 8"X8"</v>
          </cell>
          <cell r="C442" t="str">
            <v>UN.</v>
          </cell>
          <cell r="D442">
            <v>2</v>
          </cell>
          <cell r="E442">
            <v>61363.999999999985</v>
          </cell>
          <cell r="F442">
            <v>122727.99999999997</v>
          </cell>
        </row>
        <row r="443">
          <cell r="A443" t="str">
            <v>21.02.06</v>
          </cell>
          <cell r="B443" t="str">
            <v>REJILLA DE RETORNO DE AIRE TIPO CUBO 6"X6"</v>
          </cell>
          <cell r="C443" t="str">
            <v>UN.</v>
          </cell>
          <cell r="D443">
            <v>4</v>
          </cell>
          <cell r="E443">
            <v>41354</v>
          </cell>
          <cell r="F443">
            <v>165416</v>
          </cell>
        </row>
        <row r="444">
          <cell r="A444" t="str">
            <v>21.02.07</v>
          </cell>
          <cell r="B444" t="str">
            <v>MONTAJE DIFUSORES Y REJILLAS</v>
          </cell>
          <cell r="C444" t="str">
            <v>UN.</v>
          </cell>
          <cell r="D444">
            <v>27</v>
          </cell>
          <cell r="E444">
            <v>20880</v>
          </cell>
          <cell r="F444">
            <v>563760</v>
          </cell>
        </row>
        <row r="445">
          <cell r="A445" t="str">
            <v>21.02.08</v>
          </cell>
          <cell r="B445" t="str">
            <v>CAJA PARA FILTROS CON FILTRO HEPA 24"X24"X12" + PREFILTRO 24"X24"X2" (INCLUYE INSTALACIÓN)</v>
          </cell>
          <cell r="C445" t="str">
            <v>UN.</v>
          </cell>
          <cell r="D445">
            <v>1</v>
          </cell>
          <cell r="E445">
            <v>1614140</v>
          </cell>
          <cell r="F445">
            <v>1614140</v>
          </cell>
        </row>
        <row r="446">
          <cell r="A446" t="str">
            <v>21.02.09</v>
          </cell>
          <cell r="B446" t="str">
            <v>CAJA PORTA FILTROS CON 2 FILTRO MERV11 (FRSE-60) DE 24"X24"X4 + 1 PREFILTROS 24"X24"X2" MERV7 (FML-30) (INCLUYE INSTALACIÓN)</v>
          </cell>
          <cell r="C446" t="str">
            <v>UN.</v>
          </cell>
          <cell r="D446">
            <v>2</v>
          </cell>
          <cell r="E446">
            <v>1027179.9999999998</v>
          </cell>
          <cell r="F446">
            <v>2054359.9999999995</v>
          </cell>
        </row>
        <row r="447">
          <cell r="E447">
            <v>0</v>
          </cell>
          <cell r="F447">
            <v>0</v>
          </cell>
        </row>
        <row r="448">
          <cell r="E448">
            <v>0</v>
          </cell>
          <cell r="F448">
            <v>0</v>
          </cell>
        </row>
        <row r="449">
          <cell r="A449">
            <v>21.03</v>
          </cell>
          <cell r="B449" t="str">
            <v>TUBERIAS Y ACCESORIOS</v>
          </cell>
          <cell r="E449">
            <v>0</v>
          </cell>
          <cell r="F449">
            <v>0</v>
          </cell>
        </row>
        <row r="450">
          <cell r="E450">
            <v>0</v>
          </cell>
          <cell r="F450">
            <v>0</v>
          </cell>
        </row>
        <row r="451">
          <cell r="B451" t="str">
            <v>SÒTANO ETAPA 2B: LAVANDERIA</v>
          </cell>
          <cell r="E451">
            <v>0</v>
          </cell>
          <cell r="F451">
            <v>0</v>
          </cell>
        </row>
        <row r="452">
          <cell r="E452">
            <v>0</v>
          </cell>
          <cell r="F452">
            <v>0</v>
          </cell>
        </row>
        <row r="453">
          <cell r="A453" t="str">
            <v>21.03.01</v>
          </cell>
          <cell r="B453" t="str">
            <v>TUBERIA PVC Ø3/4", AISLADA</v>
          </cell>
          <cell r="C453" t="str">
            <v>ML</v>
          </cell>
          <cell r="D453">
            <v>70</v>
          </cell>
          <cell r="E453">
            <v>17094.919999999998</v>
          </cell>
          <cell r="F453">
            <v>1196644.3999999999</v>
          </cell>
        </row>
        <row r="454">
          <cell r="A454" t="str">
            <v>21.03.02</v>
          </cell>
          <cell r="B454" t="str">
            <v>TUBERIA PVC Ø1/2", AISLADA</v>
          </cell>
          <cell r="C454" t="str">
            <v>ML</v>
          </cell>
          <cell r="D454">
            <v>20</v>
          </cell>
          <cell r="E454">
            <v>15085.8</v>
          </cell>
          <cell r="F454">
            <v>301716</v>
          </cell>
        </row>
        <row r="455">
          <cell r="A455" t="str">
            <v>21.03.03</v>
          </cell>
          <cell r="B455" t="str">
            <v>VALVULAS CORTE Ø3/4"</v>
          </cell>
          <cell r="C455" t="str">
            <v>UN</v>
          </cell>
          <cell r="D455">
            <v>2</v>
          </cell>
          <cell r="E455">
            <v>56027.999999999993</v>
          </cell>
          <cell r="F455">
            <v>112055.99999999999</v>
          </cell>
        </row>
        <row r="456">
          <cell r="A456" t="str">
            <v>21.03.04</v>
          </cell>
          <cell r="B456" t="str">
            <v>VALVULAS CORTE Ø1/2"</v>
          </cell>
          <cell r="C456" t="str">
            <v>UN</v>
          </cell>
          <cell r="D456">
            <v>2</v>
          </cell>
          <cell r="E456">
            <v>43221.599999999999</v>
          </cell>
          <cell r="F456">
            <v>86443.199999999997</v>
          </cell>
        </row>
        <row r="457">
          <cell r="A457" t="str">
            <v>21.03.05</v>
          </cell>
          <cell r="B457" t="str">
            <v>VALVULA DE ZONA DE Ø3/4"</v>
          </cell>
          <cell r="C457" t="str">
            <v>UN</v>
          </cell>
          <cell r="D457">
            <v>1</v>
          </cell>
          <cell r="E457">
            <v>521060.39999999991</v>
          </cell>
          <cell r="F457">
            <v>521060.39999999991</v>
          </cell>
        </row>
        <row r="458">
          <cell r="A458" t="str">
            <v>21.03.06</v>
          </cell>
          <cell r="B458" t="str">
            <v>VALVULA DE ZONA DE Ø1/2"</v>
          </cell>
          <cell r="C458" t="str">
            <v>UN</v>
          </cell>
          <cell r="D458">
            <v>1</v>
          </cell>
          <cell r="E458">
            <v>476237.99999999988</v>
          </cell>
          <cell r="F458">
            <v>476237.99999999988</v>
          </cell>
        </row>
        <row r="459">
          <cell r="A459" t="str">
            <v>21.03.07</v>
          </cell>
          <cell r="B459" t="str">
            <v xml:space="preserve">VALVULA DE BALANCEO DE AGUA TIPO GLOBO Ø3/4" </v>
          </cell>
          <cell r="C459" t="str">
            <v>UN</v>
          </cell>
          <cell r="D459">
            <v>1</v>
          </cell>
          <cell r="E459">
            <v>64992.479999999996</v>
          </cell>
          <cell r="F459">
            <v>64992.479999999996</v>
          </cell>
        </row>
        <row r="460">
          <cell r="A460" t="str">
            <v>21.03.08</v>
          </cell>
          <cell r="B460" t="str">
            <v xml:space="preserve">VALVULA DE BALANCEO DE AGUA TIPO GLOBO Ø1/2" </v>
          </cell>
          <cell r="C460" t="str">
            <v>UN</v>
          </cell>
          <cell r="D460">
            <v>1</v>
          </cell>
          <cell r="E460">
            <v>50911.24</v>
          </cell>
          <cell r="F460">
            <v>50911.24</v>
          </cell>
        </row>
        <row r="461">
          <cell r="E461">
            <v>0</v>
          </cell>
          <cell r="F461">
            <v>0</v>
          </cell>
        </row>
        <row r="462">
          <cell r="A462">
            <v>21.04</v>
          </cell>
          <cell r="B462" t="str">
            <v>CONTROLES Y TABLEROS</v>
          </cell>
          <cell r="E462">
            <v>0</v>
          </cell>
          <cell r="F462">
            <v>0</v>
          </cell>
        </row>
        <row r="463">
          <cell r="E463">
            <v>0</v>
          </cell>
          <cell r="F463">
            <v>0</v>
          </cell>
        </row>
        <row r="464">
          <cell r="B464" t="str">
            <v>SÒTANO ETAPA 2B: LAVANDERIA</v>
          </cell>
          <cell r="E464">
            <v>0</v>
          </cell>
          <cell r="F464">
            <v>0</v>
          </cell>
        </row>
        <row r="465">
          <cell r="E465">
            <v>0</v>
          </cell>
          <cell r="F465">
            <v>0</v>
          </cell>
        </row>
        <row r="466">
          <cell r="A466" t="str">
            <v>21.04.01</v>
          </cell>
          <cell r="B466" t="str">
            <v>SENSOR O SWITCH DE PRESIÒN DIFERENCIAL AIRE</v>
          </cell>
          <cell r="C466" t="str">
            <v>UN.</v>
          </cell>
          <cell r="D466">
            <v>1</v>
          </cell>
          <cell r="E466">
            <v>297219.83999999997</v>
          </cell>
          <cell r="F466">
            <v>297219.83999999997</v>
          </cell>
        </row>
        <row r="467">
          <cell r="A467" t="str">
            <v>21.04.02</v>
          </cell>
          <cell r="B467" t="str">
            <v>SENSOR DIFERENCIAL DE PRESIÒN DE AIRE</v>
          </cell>
          <cell r="C467" t="str">
            <v>UN.</v>
          </cell>
          <cell r="D467">
            <v>1</v>
          </cell>
          <cell r="E467">
            <v>415094.39999999997</v>
          </cell>
          <cell r="F467">
            <v>415094.39999999997</v>
          </cell>
        </row>
        <row r="468">
          <cell r="E468">
            <v>0</v>
          </cell>
          <cell r="F468">
            <v>0</v>
          </cell>
        </row>
        <row r="469">
          <cell r="A469">
            <v>21.05</v>
          </cell>
          <cell r="B469" t="str">
            <v>EQUIPOS</v>
          </cell>
          <cell r="E469">
            <v>0</v>
          </cell>
          <cell r="F469">
            <v>0</v>
          </cell>
        </row>
        <row r="470">
          <cell r="E470">
            <v>0</v>
          </cell>
          <cell r="F470">
            <v>0</v>
          </cell>
        </row>
        <row r="471">
          <cell r="B471" t="str">
            <v>SÒTANO ETAPA 2B: UCI'S Y CTOS TECNICOS</v>
          </cell>
          <cell r="E471">
            <v>0</v>
          </cell>
          <cell r="F471">
            <v>0</v>
          </cell>
        </row>
        <row r="472">
          <cell r="E472">
            <v>0</v>
          </cell>
          <cell r="F472">
            <v>0</v>
          </cell>
        </row>
        <row r="473">
          <cell r="A473" t="str">
            <v>21.05.01</v>
          </cell>
          <cell r="B473" t="str">
            <v>UNIDAD FAN COIL HORIZONTAL TIPO PARED DECORATIVO AGUA HELADA, 12.000 BTU/H NOMINAL</v>
          </cell>
          <cell r="C473" t="str">
            <v>UN.</v>
          </cell>
          <cell r="D473">
            <v>4</v>
          </cell>
          <cell r="E473">
            <v>1039879.6799999998</v>
          </cell>
          <cell r="F473">
            <v>4159518.7199999993</v>
          </cell>
        </row>
        <row r="474">
          <cell r="A474" t="str">
            <v>21.05.02</v>
          </cell>
          <cell r="B474" t="str">
            <v>MONTAJE UNIDAD FAN-COIL DE TECHO FALSO PARA DESCARGA POR CONDUCTOS, AGUA HELADA, 12.000 BTU/H NOMINALES, CTO TEC: HALL INTERNO, T. DE AISL, UPS, LOCUTORIO</v>
          </cell>
          <cell r="C474" t="str">
            <v>UN.</v>
          </cell>
          <cell r="D474">
            <v>4</v>
          </cell>
          <cell r="E474">
            <v>348000</v>
          </cell>
          <cell r="F474">
            <v>1392000</v>
          </cell>
        </row>
        <row r="475">
          <cell r="A475" t="str">
            <v>21.05.03</v>
          </cell>
          <cell r="B475" t="str">
            <v>UNIDAD MANEJADORA DE AIRE, TIPO ESTACIÒN CENTRAL, AGUA HELADA, 208/460-3-60, 3275 @ 1 in wg, INCLUYE FILTROS MERV 7 + MERV 15</v>
          </cell>
          <cell r="C475" t="str">
            <v>UN.</v>
          </cell>
          <cell r="D475">
            <v>1</v>
          </cell>
          <cell r="E475">
            <v>34187520</v>
          </cell>
          <cell r="F475">
            <v>34187520</v>
          </cell>
        </row>
        <row r="476">
          <cell r="A476" t="str">
            <v>21.05.04</v>
          </cell>
          <cell r="B476" t="str">
            <v>MONAJE  DE UNIDAD MANEJADORA DE AIRE, TIPO ESTACIÒN CENTRAL, AGUA HELADA, 208/460-3-60, 3275 @ 1 in wg, INCLUYE FILTROS MERV 7 + MERV 16</v>
          </cell>
          <cell r="C476" t="str">
            <v>UN.</v>
          </cell>
          <cell r="D476">
            <v>1</v>
          </cell>
          <cell r="E476">
            <v>2087999.9999999998</v>
          </cell>
          <cell r="F476">
            <v>2087999.9999999998</v>
          </cell>
        </row>
        <row r="477">
          <cell r="A477" t="str">
            <v>21.05.05</v>
          </cell>
          <cell r="B477" t="str">
            <v>UNIDAD MANEJADORA DE AIRE, TIPO ESTACIÒN CENTRAL, AGUA HELADA, 208/460-3-60, 3545 @ 1 in wg, INCLUYE FILTROS MERV 7 + MERV 15</v>
          </cell>
          <cell r="C477" t="str">
            <v>UN.</v>
          </cell>
          <cell r="D477">
            <v>1</v>
          </cell>
          <cell r="E477">
            <v>34818560</v>
          </cell>
          <cell r="F477">
            <v>34818560</v>
          </cell>
        </row>
        <row r="478">
          <cell r="A478" t="str">
            <v>21.05.06</v>
          </cell>
          <cell r="B478" t="str">
            <v>MONTAJE DE UNIDAD MANEJADORA DE AIRE, TIPO ESTACIÒN CENTRAL, AGUA HELADA, 208/460-3-60, 3545 @ 1 in wg, INCLUYE FILTROS MERV 7 + MERV 16</v>
          </cell>
          <cell r="C478" t="str">
            <v>UN.</v>
          </cell>
          <cell r="D478">
            <v>1</v>
          </cell>
          <cell r="E478">
            <v>2087999.9999999998</v>
          </cell>
          <cell r="F478">
            <v>2087999.9999999998</v>
          </cell>
        </row>
        <row r="479">
          <cell r="A479" t="str">
            <v>21.05.07</v>
          </cell>
          <cell r="B479" t="str">
            <v>UNIDAD DE VENTILACION CENTRIFUGA SISW,TAMAÑO 9, EXT. GAMACAMARA, EXT. BAÑOS UCI'S</v>
          </cell>
          <cell r="C479" t="str">
            <v>UN.</v>
          </cell>
          <cell r="D479">
            <v>1</v>
          </cell>
          <cell r="E479">
            <v>4110408.9599999995</v>
          </cell>
          <cell r="F479">
            <v>4110408.9599999995</v>
          </cell>
        </row>
        <row r="480">
          <cell r="A480" t="str">
            <v>21.05.08</v>
          </cell>
          <cell r="B480" t="str">
            <v>MONTAJE DE UNIDAD DE VENTILACION CENTRIFUGA SISW,TAMAÑO 9, EXT. BAÑOS UCI'S</v>
          </cell>
          <cell r="C480" t="str">
            <v>UN.</v>
          </cell>
          <cell r="D480">
            <v>1</v>
          </cell>
          <cell r="E480">
            <v>290000</v>
          </cell>
          <cell r="F480">
            <v>290000</v>
          </cell>
        </row>
        <row r="481">
          <cell r="A481" t="str">
            <v>21.05.09</v>
          </cell>
          <cell r="B481" t="str">
            <v>UNIDAD DE EXTRACCION CENTRIFUGO CUADRADO EN LINEA DE ROTOR TAMAÑO 10, EXT. NECROPCIA</v>
          </cell>
          <cell r="C481" t="str">
            <v>UN.</v>
          </cell>
          <cell r="D481">
            <v>1</v>
          </cell>
          <cell r="E481">
            <v>2600738.5599999996</v>
          </cell>
          <cell r="F481">
            <v>2600738.5599999996</v>
          </cell>
        </row>
        <row r="482">
          <cell r="A482" t="str">
            <v>21.05.10</v>
          </cell>
          <cell r="B482" t="str">
            <v>MONTAJE DE UNIDAD DE EXTRACCION CENTRIFUGO CUADRADO EN LINEA DE ROTOR TAMAÑO 10, EXT. NECROPCIA</v>
          </cell>
          <cell r="C482" t="str">
            <v>UN.</v>
          </cell>
          <cell r="D482">
            <v>1</v>
          </cell>
          <cell r="E482">
            <v>348000</v>
          </cell>
          <cell r="F482">
            <v>348000</v>
          </cell>
        </row>
        <row r="483">
          <cell r="E483">
            <v>0</v>
          </cell>
          <cell r="F483">
            <v>0</v>
          </cell>
        </row>
        <row r="484">
          <cell r="A484">
            <v>21.06</v>
          </cell>
          <cell r="B484" t="str">
            <v>RED DE CONDUCTOS</v>
          </cell>
          <cell r="E484">
            <v>0</v>
          </cell>
          <cell r="F484">
            <v>0</v>
          </cell>
        </row>
        <row r="485">
          <cell r="E485">
            <v>0</v>
          </cell>
          <cell r="F485">
            <v>0</v>
          </cell>
        </row>
        <row r="486">
          <cell r="B486" t="str">
            <v>PISO 2 ETAPA 2B: UCI'S</v>
          </cell>
          <cell r="E486">
            <v>0</v>
          </cell>
          <cell r="F486">
            <v>0</v>
          </cell>
        </row>
        <row r="487">
          <cell r="E487">
            <v>0</v>
          </cell>
          <cell r="F487">
            <v>0</v>
          </cell>
        </row>
        <row r="488">
          <cell r="A488" t="str">
            <v>21.06.01</v>
          </cell>
          <cell r="B488" t="str">
            <v>CONDUCTOS LAMINA GALVANIZADA (INCLUYE CHAQUETA PARA CONDUCTOS EXTERIORES AISLADOS EN CALIBRE 26, CAJAS Y ANILLOS PARA DIFUSORES DE SUMINISTRO)</v>
          </cell>
          <cell r="C488" t="str">
            <v>KG.</v>
          </cell>
          <cell r="D488">
            <v>4350</v>
          </cell>
          <cell r="E488">
            <v>12992</v>
          </cell>
          <cell r="F488">
            <v>56515200</v>
          </cell>
        </row>
        <row r="489">
          <cell r="A489" t="str">
            <v>21.06.02</v>
          </cell>
          <cell r="B489" t="str">
            <v>AISLAMIENTO TERMICO DUCT-WRAP 1.5"</v>
          </cell>
          <cell r="C489" t="str">
            <v>M2.</v>
          </cell>
          <cell r="D489">
            <v>90</v>
          </cell>
          <cell r="E489">
            <v>34568</v>
          </cell>
          <cell r="F489">
            <v>3111120</v>
          </cell>
        </row>
        <row r="490">
          <cell r="A490" t="str">
            <v>21.06.03</v>
          </cell>
          <cell r="B490" t="str">
            <v>CONDUCTO FLEXIBLE AISLADO Ø12"</v>
          </cell>
          <cell r="C490" t="str">
            <v>ML</v>
          </cell>
          <cell r="D490">
            <v>14.399999999999999</v>
          </cell>
          <cell r="E490">
            <v>42108</v>
          </cell>
          <cell r="F490">
            <v>606355.19999999995</v>
          </cell>
        </row>
        <row r="491">
          <cell r="A491" t="str">
            <v>21.06.04</v>
          </cell>
          <cell r="B491" t="str">
            <v>CONDUCTO FLEXIBLE AISLADO Ø6"</v>
          </cell>
          <cell r="C491" t="str">
            <v>ML</v>
          </cell>
          <cell r="D491">
            <v>55.199999999999996</v>
          </cell>
          <cell r="E491">
            <v>24824</v>
          </cell>
          <cell r="F491">
            <v>1370284.7999999998</v>
          </cell>
        </row>
        <row r="492">
          <cell r="A492" t="str">
            <v>21.06.05</v>
          </cell>
          <cell r="B492" t="str">
            <v>DIFUSOR SUMINISTRO AIRE 1 CONOS 24"X24" Ø12"</v>
          </cell>
          <cell r="C492" t="str">
            <v>UN.</v>
          </cell>
          <cell r="D492">
            <v>4</v>
          </cell>
          <cell r="E492">
            <v>400987.63999999996</v>
          </cell>
          <cell r="F492">
            <v>1603950.5599999998</v>
          </cell>
        </row>
        <row r="493">
          <cell r="A493" t="str">
            <v>21.06.06</v>
          </cell>
          <cell r="B493" t="str">
            <v>DIFUSOR SUMINISTRO AIRE 1 CONOS 24"X24" Ø6"</v>
          </cell>
          <cell r="C493" t="str">
            <v>UN.</v>
          </cell>
          <cell r="D493">
            <v>1</v>
          </cell>
          <cell r="E493">
            <v>400988.8</v>
          </cell>
          <cell r="F493">
            <v>400988.8</v>
          </cell>
        </row>
        <row r="494">
          <cell r="A494" t="str">
            <v>21.06.07</v>
          </cell>
          <cell r="B494" t="str">
            <v>DIFUSOR  DE TECHO RECTANGULAR 6"X6" 3 VIAS</v>
          </cell>
          <cell r="C494" t="str">
            <v>UN.</v>
          </cell>
          <cell r="D494">
            <v>5</v>
          </cell>
          <cell r="E494">
            <v>78706</v>
          </cell>
          <cell r="F494">
            <v>393530</v>
          </cell>
        </row>
        <row r="495">
          <cell r="A495" t="str">
            <v>21.06.08</v>
          </cell>
          <cell r="B495" t="str">
            <v>DIFUSOR  MICROPERFORADO 24"X24" DEFLECTOR 6"X6" 3 VIAS CUELLO Ø6"</v>
          </cell>
          <cell r="C495" t="str">
            <v>UN.</v>
          </cell>
          <cell r="D495">
            <v>1</v>
          </cell>
          <cell r="E495">
            <v>192096</v>
          </cell>
          <cell r="F495">
            <v>192096</v>
          </cell>
        </row>
        <row r="496">
          <cell r="A496" t="str">
            <v>21.06.09</v>
          </cell>
          <cell r="B496" t="str">
            <v>DIFUSOR  MICROPERFORADO 24"X24" DEFLECTOR 10"X10" 3 VIAS CUELLO Ø6"</v>
          </cell>
          <cell r="C496" t="str">
            <v>UN.</v>
          </cell>
          <cell r="D496">
            <v>23</v>
          </cell>
          <cell r="E496">
            <v>192096</v>
          </cell>
          <cell r="F496">
            <v>4418208</v>
          </cell>
        </row>
        <row r="497">
          <cell r="A497" t="str">
            <v>21.06.10</v>
          </cell>
          <cell r="B497" t="str">
            <v>DIFUSOR  MICROPERFORADO 24"X24" DEFLECTOR 10"X10" 3 VIAS CUELLO Ø6"</v>
          </cell>
          <cell r="C497" t="str">
            <v>UN.</v>
          </cell>
          <cell r="D497">
            <v>10</v>
          </cell>
          <cell r="E497">
            <v>192096</v>
          </cell>
          <cell r="F497">
            <v>1920960</v>
          </cell>
        </row>
        <row r="498">
          <cell r="A498" t="str">
            <v>21.06.11</v>
          </cell>
          <cell r="B498" t="str">
            <v>REJILLA DE RETORNO DE AIRE ALETA FIJA 12"X12"</v>
          </cell>
          <cell r="C498" t="str">
            <v>UN.</v>
          </cell>
          <cell r="D498">
            <v>5</v>
          </cell>
          <cell r="E498">
            <v>102718</v>
          </cell>
          <cell r="F498">
            <v>513590</v>
          </cell>
        </row>
        <row r="499">
          <cell r="A499" t="str">
            <v>21.06.12</v>
          </cell>
          <cell r="B499" t="str">
            <v>REJILLA DE RETORNO DE AIRE ALETA FIJA 8"X8"</v>
          </cell>
          <cell r="C499" t="str">
            <v>UN.</v>
          </cell>
          <cell r="D499">
            <v>11</v>
          </cell>
          <cell r="E499">
            <v>61363.999999999985</v>
          </cell>
          <cell r="F499">
            <v>675003.99999999988</v>
          </cell>
        </row>
        <row r="500">
          <cell r="A500" t="str">
            <v>21.06.13</v>
          </cell>
          <cell r="B500" t="str">
            <v>REJILLA DE RETORNO DE AIRE ALETA FIJA 6"X6"</v>
          </cell>
          <cell r="C500" t="str">
            <v>UN.</v>
          </cell>
          <cell r="D500">
            <v>16</v>
          </cell>
          <cell r="E500">
            <v>42688</v>
          </cell>
          <cell r="F500">
            <v>683008</v>
          </cell>
        </row>
        <row r="501">
          <cell r="A501" t="str">
            <v>21.06.14</v>
          </cell>
          <cell r="B501" t="str">
            <v>REJILLA DE RETORNO DE AIRE TIPO CUBO 6"X6"</v>
          </cell>
          <cell r="C501" t="str">
            <v>UN.</v>
          </cell>
          <cell r="D501">
            <v>11</v>
          </cell>
          <cell r="E501">
            <v>41354</v>
          </cell>
          <cell r="F501">
            <v>454894</v>
          </cell>
        </row>
        <row r="502">
          <cell r="A502" t="str">
            <v>21.06.15</v>
          </cell>
          <cell r="B502" t="str">
            <v>REJILLA DE TOMA DE AIRE EXTERIOR 12"X12" CON MALLA</v>
          </cell>
          <cell r="C502" t="str">
            <v>UN.</v>
          </cell>
          <cell r="D502">
            <v>1</v>
          </cell>
          <cell r="E502">
            <v>180090</v>
          </cell>
          <cell r="F502">
            <v>180090</v>
          </cell>
        </row>
        <row r="503">
          <cell r="A503" t="str">
            <v>21.06.16</v>
          </cell>
          <cell r="B503" t="str">
            <v>CAJA PARA FILTROS CON FILTRO HEPA 24"X24"X12" + PREFILTRO 24"X24"X2" (INCLUYE INSTALACIÓN)</v>
          </cell>
          <cell r="C503" t="str">
            <v>UN.</v>
          </cell>
          <cell r="D503">
            <v>1</v>
          </cell>
          <cell r="E503">
            <v>1614140</v>
          </cell>
          <cell r="F503">
            <v>1614140</v>
          </cell>
        </row>
        <row r="504">
          <cell r="A504" t="str">
            <v>21.06.17</v>
          </cell>
          <cell r="B504" t="str">
            <v>CAJA PORTA FILTROS CON 1 FILTRO MERV15 (FRSE-95) DE 24"X12"X4 + 1 PREFILTROS 24"X12"X2" MERV7 (FML-30) + 1 LAMP UV (INCLUYE INSTALACIÓN)</v>
          </cell>
          <cell r="C504" t="str">
            <v>UN.</v>
          </cell>
          <cell r="D504">
            <v>1</v>
          </cell>
          <cell r="E504">
            <v>1558831.2</v>
          </cell>
          <cell r="F504">
            <v>1558831.2</v>
          </cell>
        </row>
        <row r="505">
          <cell r="E505">
            <v>0</v>
          </cell>
          <cell r="F505">
            <v>0</v>
          </cell>
        </row>
        <row r="506">
          <cell r="A506">
            <v>21.07</v>
          </cell>
          <cell r="B506" t="str">
            <v>TUBERIAS Y ACCESORIOS</v>
          </cell>
          <cell r="E506">
            <v>0</v>
          </cell>
          <cell r="F506">
            <v>0</v>
          </cell>
        </row>
        <row r="507">
          <cell r="E507">
            <v>0</v>
          </cell>
          <cell r="F507">
            <v>0</v>
          </cell>
        </row>
        <row r="508">
          <cell r="B508" t="str">
            <v>PISO 2 ETAPA 2B: UCI'S</v>
          </cell>
          <cell r="E508">
            <v>0</v>
          </cell>
          <cell r="F508">
            <v>0</v>
          </cell>
        </row>
        <row r="509">
          <cell r="E509">
            <v>0</v>
          </cell>
          <cell r="F509">
            <v>0</v>
          </cell>
        </row>
        <row r="510">
          <cell r="A510" t="str">
            <v>21.07.01</v>
          </cell>
          <cell r="B510" t="str">
            <v>TUBERIA PVC Ø2" EN CUBIERTA, AISLADA, CON CHAQUETA</v>
          </cell>
          <cell r="C510" t="str">
            <v>ML</v>
          </cell>
          <cell r="D510">
            <v>35</v>
          </cell>
          <cell r="E510">
            <v>57506.999999999993</v>
          </cell>
          <cell r="F510">
            <v>2012744.9999999998</v>
          </cell>
        </row>
        <row r="511">
          <cell r="A511" t="str">
            <v>21.07.02</v>
          </cell>
          <cell r="B511" t="str">
            <v>TUBERIA PVC Ø3/4", AISLADA</v>
          </cell>
          <cell r="C511" t="str">
            <v>ML</v>
          </cell>
          <cell r="D511">
            <v>100</v>
          </cell>
          <cell r="E511">
            <v>38863.479999999996</v>
          </cell>
          <cell r="F511">
            <v>3886347.9999999995</v>
          </cell>
        </row>
        <row r="512">
          <cell r="A512" t="str">
            <v>21.07.03</v>
          </cell>
          <cell r="B512" t="str">
            <v>TUBERIA PVC Ø1/2", AISLADA</v>
          </cell>
          <cell r="C512" t="str">
            <v>ML</v>
          </cell>
          <cell r="D512">
            <v>15</v>
          </cell>
          <cell r="E512">
            <v>15085.8</v>
          </cell>
          <cell r="F512">
            <v>226287</v>
          </cell>
        </row>
        <row r="513">
          <cell r="A513" t="str">
            <v>21.07.04</v>
          </cell>
          <cell r="B513" t="str">
            <v>TUBERIA PVC Ø1", AISLADA</v>
          </cell>
          <cell r="C513" t="str">
            <v>ML</v>
          </cell>
          <cell r="D513">
            <v>5</v>
          </cell>
          <cell r="E513">
            <v>19885.879999999997</v>
          </cell>
          <cell r="F513">
            <v>99429.4</v>
          </cell>
        </row>
        <row r="514">
          <cell r="A514" t="str">
            <v>21.07.05</v>
          </cell>
          <cell r="B514" t="str">
            <v>VALVULAS CORTE Ø2-1/2"</v>
          </cell>
          <cell r="C514" t="str">
            <v>UN</v>
          </cell>
          <cell r="D514">
            <v>2</v>
          </cell>
          <cell r="E514">
            <v>213917.91999999998</v>
          </cell>
          <cell r="F514">
            <v>427835.83999999997</v>
          </cell>
        </row>
        <row r="515">
          <cell r="A515" t="str">
            <v>21.07.06</v>
          </cell>
          <cell r="B515" t="str">
            <v>VALVULAS CORTE Ø3/4"</v>
          </cell>
          <cell r="C515" t="str">
            <v>UN</v>
          </cell>
          <cell r="D515">
            <v>4</v>
          </cell>
          <cell r="E515">
            <v>56027.999999999993</v>
          </cell>
          <cell r="F515">
            <v>224111.99999999997</v>
          </cell>
        </row>
        <row r="516">
          <cell r="A516" t="str">
            <v>21.07.07</v>
          </cell>
          <cell r="B516" t="str">
            <v>VALVULAS CORTE Ø1/2"</v>
          </cell>
          <cell r="C516" t="str">
            <v>UN</v>
          </cell>
          <cell r="D516">
            <v>4</v>
          </cell>
          <cell r="E516">
            <v>43221.599999999999</v>
          </cell>
          <cell r="F516">
            <v>172886.39999999999</v>
          </cell>
        </row>
        <row r="517">
          <cell r="A517" t="str">
            <v>21.07.08</v>
          </cell>
          <cell r="B517" t="str">
            <v>VALVULAS CORTE Ø2"</v>
          </cell>
          <cell r="C517" t="str">
            <v>UN</v>
          </cell>
          <cell r="D517">
            <v>4</v>
          </cell>
          <cell r="E517">
            <v>126239.31999999999</v>
          </cell>
          <cell r="F517">
            <v>504957.27999999997</v>
          </cell>
        </row>
        <row r="518">
          <cell r="A518" t="str">
            <v>21.07.09</v>
          </cell>
          <cell r="B518" t="str">
            <v>VALVULA DE 2 VIAS PROPORCIONAL DE -2"</v>
          </cell>
          <cell r="C518" t="str">
            <v>UN</v>
          </cell>
          <cell r="D518">
            <v>2</v>
          </cell>
          <cell r="E518">
            <v>2358778.7999999993</v>
          </cell>
          <cell r="F518">
            <v>4717557.5999999987</v>
          </cell>
        </row>
        <row r="519">
          <cell r="A519" t="str">
            <v>21.07.10</v>
          </cell>
          <cell r="B519" t="str">
            <v xml:space="preserve">VALVULA DE  REGULACIÓN CIRCUIT-SETTER Ø2" </v>
          </cell>
          <cell r="C519" t="str">
            <v>UN</v>
          </cell>
          <cell r="D519">
            <v>2</v>
          </cell>
          <cell r="E519">
            <v>108060.95999999999</v>
          </cell>
          <cell r="F519">
            <v>216121.91999999998</v>
          </cell>
        </row>
        <row r="520">
          <cell r="A520" t="str">
            <v>21.07.11</v>
          </cell>
          <cell r="B520" t="str">
            <v>VALVULA DE ZONA DE Ø3/4"</v>
          </cell>
          <cell r="C520" t="str">
            <v>UN</v>
          </cell>
          <cell r="D520">
            <v>2</v>
          </cell>
          <cell r="E520">
            <v>521060.39999999991</v>
          </cell>
          <cell r="F520">
            <v>1042120.7999999998</v>
          </cell>
        </row>
        <row r="521">
          <cell r="A521" t="str">
            <v>21.07.12</v>
          </cell>
          <cell r="B521" t="str">
            <v>VALVULA DE ZONA DE Ø1"</v>
          </cell>
          <cell r="C521" t="str">
            <v>UN</v>
          </cell>
          <cell r="D521">
            <v>2</v>
          </cell>
          <cell r="E521">
            <v>661130.39999999991</v>
          </cell>
          <cell r="F521">
            <v>1322260.7999999998</v>
          </cell>
        </row>
        <row r="522">
          <cell r="A522" t="str">
            <v>21.07.13</v>
          </cell>
          <cell r="B522" t="str">
            <v xml:space="preserve">VALVULA DE BALANCEO DE AGUA TIPO GLOBO Ø3/4" </v>
          </cell>
          <cell r="C522" t="str">
            <v>UN</v>
          </cell>
          <cell r="D522">
            <v>2</v>
          </cell>
          <cell r="E522">
            <v>64992.479999999996</v>
          </cell>
          <cell r="F522">
            <v>129984.95999999999</v>
          </cell>
        </row>
        <row r="523">
          <cell r="A523" t="str">
            <v>21.07.14</v>
          </cell>
          <cell r="B523" t="str">
            <v xml:space="preserve">VALVULA DE BALANCEO DE AGUA TIPO GLOBO Ø1/2" </v>
          </cell>
          <cell r="C523" t="str">
            <v>UN</v>
          </cell>
          <cell r="D523">
            <v>2</v>
          </cell>
          <cell r="E523">
            <v>50911.24</v>
          </cell>
          <cell r="F523">
            <v>101822.48</v>
          </cell>
        </row>
        <row r="524">
          <cell r="E524">
            <v>0</v>
          </cell>
          <cell r="F524">
            <v>0</v>
          </cell>
        </row>
        <row r="525">
          <cell r="A525">
            <v>21.08</v>
          </cell>
          <cell r="B525" t="str">
            <v>CONTROLES Y TABLEROS</v>
          </cell>
          <cell r="E525">
            <v>0</v>
          </cell>
          <cell r="F525">
            <v>0</v>
          </cell>
        </row>
        <row r="526">
          <cell r="E526">
            <v>0</v>
          </cell>
          <cell r="F526">
            <v>0</v>
          </cell>
        </row>
        <row r="527">
          <cell r="B527" t="str">
            <v>PISO 2 ETAPA 2B: UCI'S</v>
          </cell>
          <cell r="E527">
            <v>0</v>
          </cell>
          <cell r="F527">
            <v>0</v>
          </cell>
        </row>
        <row r="528">
          <cell r="E528">
            <v>0</v>
          </cell>
          <cell r="F528">
            <v>0</v>
          </cell>
        </row>
        <row r="529">
          <cell r="A529" t="str">
            <v>21.08.01</v>
          </cell>
          <cell r="B529" t="str">
            <v>TABLERO DE CONTROL TCC-01C, FAN COIL'S COSTADO OCCIDENTAL 2DO PISO</v>
          </cell>
          <cell r="C529" t="str">
            <v>UN.</v>
          </cell>
          <cell r="D529">
            <v>1</v>
          </cell>
          <cell r="E529">
            <v>3479999.9999999995</v>
          </cell>
          <cell r="F529">
            <v>3479999.9999999995</v>
          </cell>
        </row>
        <row r="530">
          <cell r="A530" t="str">
            <v>21.08.02</v>
          </cell>
          <cell r="B530" t="str">
            <v>TABLERO DE CONTROL TCC-01H, MANEJADORAS COSTADO NOROCCIDENTE</v>
          </cell>
          <cell r="C530" t="str">
            <v>UN.</v>
          </cell>
          <cell r="D530">
            <v>1</v>
          </cell>
          <cell r="E530">
            <v>15079999.999999998</v>
          </cell>
          <cell r="F530">
            <v>15079999.999999998</v>
          </cell>
        </row>
        <row r="531">
          <cell r="A531" t="str">
            <v>21.08.03</v>
          </cell>
          <cell r="B531" t="str">
            <v>SISTEMA DE CONTROL STAND ALONE</v>
          </cell>
          <cell r="C531" t="str">
            <v>UN</v>
          </cell>
          <cell r="D531">
            <v>1</v>
          </cell>
          <cell r="E531">
            <v>11136000</v>
          </cell>
          <cell r="F531">
            <v>11136000</v>
          </cell>
        </row>
        <row r="532">
          <cell r="A532" t="str">
            <v>21.08.04</v>
          </cell>
          <cell r="B532" t="str">
            <v>CABLEADO SISTEMA DE CONTROL</v>
          </cell>
          <cell r="C532" t="str">
            <v>UN.</v>
          </cell>
          <cell r="D532">
            <v>1</v>
          </cell>
          <cell r="E532">
            <v>1670400</v>
          </cell>
          <cell r="F532">
            <v>1670400</v>
          </cell>
        </row>
        <row r="533">
          <cell r="A533" t="str">
            <v>21.08.05</v>
          </cell>
          <cell r="B533" t="str">
            <v>TERMOSTATO DIGITAL 1 ETAPA BULBO REMOTO VIA CABLE, SEÑAL PROPORCIONAL 0-10VDC</v>
          </cell>
          <cell r="C533" t="str">
            <v>UN.</v>
          </cell>
          <cell r="D533">
            <v>2</v>
          </cell>
          <cell r="E533">
            <v>280140</v>
          </cell>
          <cell r="F533">
            <v>560280</v>
          </cell>
        </row>
        <row r="534">
          <cell r="A534" t="str">
            <v>21.08.06</v>
          </cell>
          <cell r="B534" t="str">
            <v>SENSOR DE TEMPERATURA RESISTIVO PT1000 PARA INSTALACIÓN EN TERMPOZO</v>
          </cell>
          <cell r="C534" t="str">
            <v>UN.</v>
          </cell>
          <cell r="D534">
            <v>4</v>
          </cell>
          <cell r="E534">
            <v>159634.56</v>
          </cell>
          <cell r="F534">
            <v>638538.23999999999</v>
          </cell>
        </row>
        <row r="535">
          <cell r="A535" t="str">
            <v>21.08.07</v>
          </cell>
          <cell r="B535" t="str">
            <v>SENSOR O SWITCH DE PRESIÒN DIFERENCIAL AIRE</v>
          </cell>
          <cell r="D535">
            <v>4</v>
          </cell>
          <cell r="E535">
            <v>297219.83999999997</v>
          </cell>
          <cell r="F535">
            <v>1188879.3599999999</v>
          </cell>
        </row>
        <row r="536">
          <cell r="A536" t="str">
            <v>21.08.08</v>
          </cell>
          <cell r="B536" t="str">
            <v>SENSOR DIFERENCIAL DE PRESIÒN DE AIRE</v>
          </cell>
          <cell r="C536" t="str">
            <v>UN.</v>
          </cell>
          <cell r="D536">
            <v>4</v>
          </cell>
          <cell r="E536">
            <v>415094.39999999997</v>
          </cell>
          <cell r="F536">
            <v>1660377.5999999999</v>
          </cell>
        </row>
        <row r="537">
          <cell r="A537" t="str">
            <v>21.08.09</v>
          </cell>
          <cell r="B537" t="str">
            <v>SENSOR DE TEMPETARUTA DE AIRE</v>
          </cell>
          <cell r="C537" t="str">
            <v>UN.</v>
          </cell>
          <cell r="D537">
            <v>4</v>
          </cell>
          <cell r="E537">
            <v>138364.79999999999</v>
          </cell>
          <cell r="F537">
            <v>553459.19999999995</v>
          </cell>
        </row>
        <row r="538">
          <cell r="E538">
            <v>0</v>
          </cell>
          <cell r="F538">
            <v>0</v>
          </cell>
        </row>
        <row r="539">
          <cell r="E539">
            <v>0</v>
          </cell>
          <cell r="F539">
            <v>0</v>
          </cell>
        </row>
        <row r="540">
          <cell r="A540">
            <v>21.09</v>
          </cell>
          <cell r="B540" t="str">
            <v>EQUIPOS</v>
          </cell>
          <cell r="E540">
            <v>0</v>
          </cell>
          <cell r="F540">
            <v>0</v>
          </cell>
        </row>
        <row r="541">
          <cell r="E541">
            <v>0</v>
          </cell>
          <cell r="F541">
            <v>0</v>
          </cell>
        </row>
        <row r="542">
          <cell r="B542" t="str">
            <v>GENERAL</v>
          </cell>
          <cell r="E542">
            <v>0</v>
          </cell>
          <cell r="F542">
            <v>0</v>
          </cell>
        </row>
        <row r="543">
          <cell r="E543">
            <v>0</v>
          </cell>
          <cell r="F543">
            <v>0</v>
          </cell>
        </row>
        <row r="544">
          <cell r="A544" t="str">
            <v>21.09.01</v>
          </cell>
          <cell r="B544" t="str">
            <v>UNIDAD ENFRIADORA DE AGUA TIPO CONDENSADA POR AIRE, 130 TR</v>
          </cell>
          <cell r="C544" t="str">
            <v>UN.</v>
          </cell>
          <cell r="D544">
            <v>2</v>
          </cell>
          <cell r="E544">
            <v>235415039.99999997</v>
          </cell>
          <cell r="F544">
            <v>470830079.99999994</v>
          </cell>
        </row>
        <row r="545">
          <cell r="A545" t="str">
            <v>21.09.02</v>
          </cell>
          <cell r="B545" t="str">
            <v>MONTAJE DE UNIDAD ENFRIADORA DE AGUA TIPO CONDENSADA POR AIRE, 130 TR</v>
          </cell>
          <cell r="C545" t="str">
            <v>UN.</v>
          </cell>
          <cell r="D545">
            <v>2</v>
          </cell>
          <cell r="E545">
            <v>22620000</v>
          </cell>
          <cell r="F545">
            <v>45240000</v>
          </cell>
        </row>
        <row r="546">
          <cell r="A546" t="str">
            <v>21.09.03</v>
          </cell>
          <cell r="B546" t="str">
            <v>BOMBA DE AGUA FRIA DE 4X4X11.5, 15HP, INCLUYE VÁLVULA TRIPLE PROPÓSITO Y DIFUSOR DE SUCCIÓN</v>
          </cell>
          <cell r="C546" t="str">
            <v>UN.</v>
          </cell>
          <cell r="D546">
            <v>3</v>
          </cell>
          <cell r="E546">
            <v>24066133.333333332</v>
          </cell>
          <cell r="F546">
            <v>72198400</v>
          </cell>
        </row>
        <row r="547">
          <cell r="A547" t="str">
            <v>21.09.04</v>
          </cell>
          <cell r="B547" t="str">
            <v>MONTAJE DE BOMBA DE AGUA FRIA DE 4X4X11.5, 15HP, INCLUYE VÁLVULA TRIPLE PROPÓSITO Y DIFUSOR DE SUCCIÓN</v>
          </cell>
          <cell r="C547" t="str">
            <v>UN.</v>
          </cell>
          <cell r="D547">
            <v>3</v>
          </cell>
          <cell r="E547">
            <v>927999.99999999988</v>
          </cell>
          <cell r="F547">
            <v>2783999.9999999995</v>
          </cell>
        </row>
        <row r="548">
          <cell r="E548">
            <v>0</v>
          </cell>
          <cell r="F548">
            <v>0</v>
          </cell>
        </row>
        <row r="549">
          <cell r="A549" t="str">
            <v>21.10.</v>
          </cell>
          <cell r="B549" t="str">
            <v>TUBERIAS Y ACCESORIOS</v>
          </cell>
          <cell r="E549">
            <v>0</v>
          </cell>
          <cell r="F549">
            <v>0</v>
          </cell>
        </row>
        <row r="550">
          <cell r="E550">
            <v>0</v>
          </cell>
          <cell r="F550">
            <v>0</v>
          </cell>
        </row>
        <row r="551">
          <cell r="B551" t="str">
            <v>GENERAL</v>
          </cell>
          <cell r="E551">
            <v>0</v>
          </cell>
          <cell r="F551">
            <v>0</v>
          </cell>
        </row>
        <row r="552">
          <cell r="E552">
            <v>0</v>
          </cell>
          <cell r="F552">
            <v>0</v>
          </cell>
        </row>
        <row r="553">
          <cell r="A553" t="str">
            <v>21.10.01</v>
          </cell>
          <cell r="B553" t="str">
            <v>TUBERIA PVC Ø2-1/2" EN CUBIERTA, AISLADA, CON CHAQUETA</v>
          </cell>
          <cell r="C553" t="str">
            <v>ML</v>
          </cell>
          <cell r="D553">
            <v>50</v>
          </cell>
          <cell r="E553">
            <v>101936.15999999999</v>
          </cell>
          <cell r="F553">
            <v>5096807.9999999991</v>
          </cell>
        </row>
        <row r="554">
          <cell r="A554" t="str">
            <v>21.10.02</v>
          </cell>
          <cell r="B554" t="str">
            <v>TUBERIA PVC Ø3" EN CUBIERTA, AISLADA, CON CHAQUETA</v>
          </cell>
          <cell r="C554" t="str">
            <v>ML</v>
          </cell>
          <cell r="D554">
            <v>70</v>
          </cell>
          <cell r="E554">
            <v>122323.39199999999</v>
          </cell>
          <cell r="F554">
            <v>8562637.4399999995</v>
          </cell>
        </row>
        <row r="555">
          <cell r="A555" t="str">
            <v>21.10.03</v>
          </cell>
          <cell r="B555" t="str">
            <v>TUBERIA PVC Ø4" EN CUBIERTA, AISLADA, CON CHAQUETA</v>
          </cell>
          <cell r="C555" t="str">
            <v>ML</v>
          </cell>
          <cell r="D555">
            <v>70</v>
          </cell>
          <cell r="E555">
            <v>146788.07039999997</v>
          </cell>
          <cell r="F555">
            <v>10275164.927999998</v>
          </cell>
        </row>
        <row r="556">
          <cell r="A556" t="str">
            <v>21.10.04</v>
          </cell>
          <cell r="B556" t="str">
            <v>TUBERIA PVC Ø6" EN CUBIERTA, AISLADA, CON CHAQUETA</v>
          </cell>
          <cell r="C556" t="str">
            <v>ML</v>
          </cell>
          <cell r="D556">
            <v>110</v>
          </cell>
          <cell r="E556">
            <v>176145.68447999997</v>
          </cell>
          <cell r="F556">
            <v>19376025.292799998</v>
          </cell>
        </row>
        <row r="557">
          <cell r="A557" t="str">
            <v>21.10.05</v>
          </cell>
          <cell r="B557" t="str">
            <v>TUBERIA PVC Ø8" EN CUBIERTA, AISLADA, CON CHAQUETA</v>
          </cell>
          <cell r="C557" t="str">
            <v>ML</v>
          </cell>
          <cell r="D557">
            <v>20</v>
          </cell>
          <cell r="E557">
            <v>211374.82137599992</v>
          </cell>
          <cell r="F557">
            <v>4227496.4275199985</v>
          </cell>
        </row>
        <row r="558">
          <cell r="A558" t="str">
            <v>21.10.06</v>
          </cell>
          <cell r="B558" t="str">
            <v>TANQUE DE EXPANSIÒN 500 LTS</v>
          </cell>
          <cell r="C558" t="str">
            <v>UN.</v>
          </cell>
          <cell r="D558">
            <v>1</v>
          </cell>
          <cell r="E558">
            <v>2320000</v>
          </cell>
          <cell r="F558">
            <v>2320000</v>
          </cell>
        </row>
        <row r="559">
          <cell r="A559" t="str">
            <v>21.10.07</v>
          </cell>
          <cell r="B559" t="str">
            <v>VALVULA MODULANTE DE AGUA CUERPO Ø2" ACTUADOR 24VAC</v>
          </cell>
          <cell r="C559" t="str">
            <v>UN.</v>
          </cell>
          <cell r="D559">
            <v>1</v>
          </cell>
          <cell r="E559">
            <v>4824010.7999999989</v>
          </cell>
          <cell r="F559">
            <v>4824010.7999999989</v>
          </cell>
        </row>
        <row r="560">
          <cell r="E560">
            <v>0</v>
          </cell>
          <cell r="F560">
            <v>0</v>
          </cell>
        </row>
        <row r="561">
          <cell r="A561">
            <v>21.11</v>
          </cell>
          <cell r="B561" t="str">
            <v>TABLEROS Y CONTROL</v>
          </cell>
          <cell r="E561">
            <v>0</v>
          </cell>
          <cell r="F561">
            <v>0</v>
          </cell>
        </row>
        <row r="562">
          <cell r="E562">
            <v>0</v>
          </cell>
          <cell r="F562">
            <v>0</v>
          </cell>
        </row>
        <row r="563">
          <cell r="B563" t="str">
            <v>GENERAL</v>
          </cell>
          <cell r="E563">
            <v>0</v>
          </cell>
          <cell r="F563">
            <v>0</v>
          </cell>
        </row>
        <row r="564">
          <cell r="E564">
            <v>0</v>
          </cell>
          <cell r="F564">
            <v>0</v>
          </cell>
        </row>
        <row r="565">
          <cell r="A565" t="str">
            <v>21.11.01</v>
          </cell>
          <cell r="B565" t="str">
            <v>TABLERO DE CONTROL TCC-01E, PLANTA DE AGUA HELADA</v>
          </cell>
          <cell r="C565" t="str">
            <v>UN.</v>
          </cell>
          <cell r="D565">
            <v>1</v>
          </cell>
          <cell r="E565">
            <v>23664000</v>
          </cell>
          <cell r="F565">
            <v>23664000</v>
          </cell>
        </row>
        <row r="566">
          <cell r="A566" t="str">
            <v>21.11.02</v>
          </cell>
          <cell r="B566" t="str">
            <v>SISTEMA DE CONTROL STAND ALONE</v>
          </cell>
          <cell r="C566" t="str">
            <v>UN</v>
          </cell>
          <cell r="D566">
            <v>1</v>
          </cell>
          <cell r="E566">
            <v>4175999.9999999995</v>
          </cell>
          <cell r="F566">
            <v>4175999.9999999995</v>
          </cell>
        </row>
        <row r="567">
          <cell r="A567" t="str">
            <v>21.11.03</v>
          </cell>
          <cell r="B567" t="str">
            <v>CABLEADO SISTEMA DE CONTROL</v>
          </cell>
          <cell r="C567" t="str">
            <v>UN.</v>
          </cell>
          <cell r="D567">
            <v>1</v>
          </cell>
          <cell r="E567">
            <v>626400</v>
          </cell>
          <cell r="F567">
            <v>626400</v>
          </cell>
        </row>
        <row r="568">
          <cell r="A568" t="str">
            <v>21.11.04</v>
          </cell>
          <cell r="B568" t="str">
            <v>CONTROLADOR CENTRAL</v>
          </cell>
          <cell r="C568" t="str">
            <v>UN.</v>
          </cell>
          <cell r="D568">
            <v>1</v>
          </cell>
          <cell r="E568">
            <v>4732800</v>
          </cell>
          <cell r="F568">
            <v>4732800</v>
          </cell>
        </row>
        <row r="569">
          <cell r="A569" t="str">
            <v>21.11.05</v>
          </cell>
          <cell r="B569" t="str">
            <v>INGENIERIA DE CONTROL</v>
          </cell>
          <cell r="C569" t="str">
            <v>UN.</v>
          </cell>
          <cell r="D569">
            <v>1</v>
          </cell>
          <cell r="E569">
            <v>16703999.999999998</v>
          </cell>
          <cell r="F569">
            <v>16703999.999999998</v>
          </cell>
        </row>
        <row r="570">
          <cell r="E570">
            <v>0</v>
          </cell>
          <cell r="F570">
            <v>0</v>
          </cell>
        </row>
        <row r="571">
          <cell r="E571">
            <v>0</v>
          </cell>
          <cell r="F571">
            <v>0</v>
          </cell>
        </row>
        <row r="572">
          <cell r="A572">
            <v>21.12</v>
          </cell>
          <cell r="B572" t="str">
            <v>INGENIERIA AJUSTE Y BALANCEO</v>
          </cell>
          <cell r="E572">
            <v>0</v>
          </cell>
          <cell r="F572">
            <v>0</v>
          </cell>
        </row>
        <row r="573">
          <cell r="E573">
            <v>0</v>
          </cell>
          <cell r="F573">
            <v>0</v>
          </cell>
        </row>
        <row r="574">
          <cell r="A574" t="str">
            <v>21.12.01</v>
          </cell>
          <cell r="B574" t="str">
            <v>INGENIERIA Y SUPERVISION</v>
          </cell>
          <cell r="C574" t="str">
            <v>GL.</v>
          </cell>
          <cell r="D574">
            <v>1</v>
          </cell>
          <cell r="E574">
            <v>41760000</v>
          </cell>
          <cell r="F574">
            <v>41760000</v>
          </cell>
        </row>
        <row r="575">
          <cell r="A575" t="str">
            <v>21.12.02</v>
          </cell>
          <cell r="B575" t="str">
            <v>MANUAL DE OPERACIÓN Y MANTENIMIENTO</v>
          </cell>
          <cell r="C575" t="str">
            <v>UN.</v>
          </cell>
          <cell r="D575">
            <v>1</v>
          </cell>
          <cell r="E575">
            <v>2320000</v>
          </cell>
          <cell r="F575">
            <v>2320000</v>
          </cell>
        </row>
        <row r="576">
          <cell r="A576" t="str">
            <v>21.12.03</v>
          </cell>
          <cell r="B576" t="str">
            <v>PRUEBAS Y BALANCEO, ARRANQUE SISTEMAS</v>
          </cell>
          <cell r="C576" t="str">
            <v>GL.</v>
          </cell>
          <cell r="D576">
            <v>1</v>
          </cell>
          <cell r="E576">
            <v>20880000</v>
          </cell>
          <cell r="F576">
            <v>20880000</v>
          </cell>
        </row>
        <row r="577">
          <cell r="A577" t="str">
            <v>21.12.04</v>
          </cell>
          <cell r="B577" t="str">
            <v>IMPUESTO, POLIZAS Y TIMBRE (si aplica)</v>
          </cell>
          <cell r="C577" t="str">
            <v>GL.</v>
          </cell>
          <cell r="D577">
            <v>1</v>
          </cell>
          <cell r="E577">
            <v>22040000</v>
          </cell>
          <cell r="F577">
            <v>22040000</v>
          </cell>
        </row>
        <row r="579">
          <cell r="A579">
            <v>22</v>
          </cell>
          <cell r="B579" t="str">
            <v>GASES MEDICINALES Y MOBILIARIO</v>
          </cell>
          <cell r="F579">
            <v>74368960.680000007</v>
          </cell>
        </row>
        <row r="580">
          <cell r="A580">
            <v>22.01</v>
          </cell>
          <cell r="B580" t="str">
            <v>Alarma de Área Amvex O2 VAC AIR con Sensores Remotos y valvulas de bola de 1/4". Incluye Instalación 261853-124. Ver Nota 10.</v>
          </cell>
          <cell r="C580" t="str">
            <v>UND</v>
          </cell>
          <cell r="D580">
            <v>2</v>
          </cell>
          <cell r="E580">
            <v>5713896.6799999997</v>
          </cell>
          <cell r="F580">
            <v>11427793.359999999</v>
          </cell>
        </row>
        <row r="581">
          <cell r="A581">
            <v>22.02</v>
          </cell>
          <cell r="B581" t="str">
            <v xml:space="preserve">Tubería de Cobre tipo L. Díam:  1/2" </v>
          </cell>
          <cell r="C581" t="str">
            <v>M</v>
          </cell>
          <cell r="D581">
            <v>330</v>
          </cell>
          <cell r="E581">
            <v>54777.52</v>
          </cell>
          <cell r="F581">
            <v>18076581.599999998</v>
          </cell>
        </row>
        <row r="582">
          <cell r="A582">
            <v>22.03</v>
          </cell>
          <cell r="B582" t="str">
            <v xml:space="preserve">Tubería de Cobre tipo L. Díam:  3/4" </v>
          </cell>
          <cell r="C582" t="str">
            <v>M</v>
          </cell>
          <cell r="D582">
            <v>171</v>
          </cell>
          <cell r="E582">
            <v>74576.399999999994</v>
          </cell>
          <cell r="F582">
            <v>12752564.399999999</v>
          </cell>
        </row>
        <row r="583">
          <cell r="A583">
            <v>22.04</v>
          </cell>
          <cell r="B583" t="str">
            <v xml:space="preserve">Tubería de Cobre tipo L. Díam:  1-1/4" </v>
          </cell>
          <cell r="C583" t="str">
            <v>M</v>
          </cell>
          <cell r="D583">
            <v>29</v>
          </cell>
          <cell r="E583">
            <v>133512.51999999999</v>
          </cell>
          <cell r="F583">
            <v>3871863.0799999996</v>
          </cell>
        </row>
        <row r="584">
          <cell r="A584">
            <v>22.05</v>
          </cell>
          <cell r="B584" t="str">
            <v xml:space="preserve">Tubería de Cobre tipo L. Díam:  1-1/2" </v>
          </cell>
          <cell r="C584" t="str">
            <v>M</v>
          </cell>
          <cell r="D584">
            <v>4</v>
          </cell>
          <cell r="E584">
            <v>159785.35999999999</v>
          </cell>
          <cell r="F584">
            <v>639141.43999999994</v>
          </cell>
        </row>
        <row r="585">
          <cell r="A585">
            <v>22.06</v>
          </cell>
          <cell r="B585" t="str">
            <v>Valvula de corte en Bronce, Marca CIM. Díam:  1/2". Incluye Adaptadores de Bronce. Todo costo</v>
          </cell>
          <cell r="C585" t="str">
            <v>UND</v>
          </cell>
          <cell r="D585">
            <v>126</v>
          </cell>
          <cell r="E585">
            <v>131829.35999999999</v>
          </cell>
          <cell r="F585">
            <v>16610499.359999998</v>
          </cell>
        </row>
        <row r="586">
          <cell r="A586">
            <v>22.07</v>
          </cell>
          <cell r="B586" t="str">
            <v>Valvula de corte en Bronce, Marca CIM. Díam:  3/4". Incluye Adaptadores de Bronce. Todo costo</v>
          </cell>
          <cell r="C586" t="str">
            <v>UND</v>
          </cell>
          <cell r="D586">
            <v>6</v>
          </cell>
          <cell r="E586">
            <v>137279.03999999998</v>
          </cell>
          <cell r="F586">
            <v>823674.23999999987</v>
          </cell>
        </row>
        <row r="587">
          <cell r="A587">
            <v>22.08</v>
          </cell>
          <cell r="B587" t="str">
            <v xml:space="preserve">Caja de Válvulas con válvulas en SS tipo 4 tornillos 600 WOG. Díam:  3/4"-3/4"-1,1/4". Fabricación Nacional. Incluye instalación. </v>
          </cell>
          <cell r="C587" t="str">
            <v>UND</v>
          </cell>
          <cell r="D587">
            <v>2</v>
          </cell>
          <cell r="E587">
            <v>1441465.88</v>
          </cell>
          <cell r="F587">
            <v>2882931.76</v>
          </cell>
        </row>
        <row r="588">
          <cell r="A588">
            <v>22.09</v>
          </cell>
          <cell r="B588" t="str">
            <v>Acople DISS x 1/2" NPT para Oxígeno</v>
          </cell>
          <cell r="C588" t="str">
            <v>UND</v>
          </cell>
          <cell r="D588">
            <v>38</v>
          </cell>
          <cell r="E588">
            <v>63893.96</v>
          </cell>
          <cell r="F588">
            <v>2427970.48</v>
          </cell>
        </row>
        <row r="589">
          <cell r="A589">
            <v>22.1</v>
          </cell>
          <cell r="B589" t="str">
            <v>Acople DISS x 1/2" NPT para Aire</v>
          </cell>
          <cell r="C589" t="str">
            <v>UND</v>
          </cell>
          <cell r="D589">
            <v>38</v>
          </cell>
          <cell r="E589">
            <v>63893.96</v>
          </cell>
          <cell r="F589">
            <v>2427970.48</v>
          </cell>
        </row>
        <row r="590">
          <cell r="A590">
            <v>22.11</v>
          </cell>
          <cell r="B590" t="str">
            <v>Acople DISS x 1/2" NPT para Vacio</v>
          </cell>
          <cell r="C590" t="str">
            <v>UND</v>
          </cell>
          <cell r="D590">
            <v>38</v>
          </cell>
          <cell r="E590">
            <v>63893.96</v>
          </cell>
          <cell r="F590">
            <v>2427970.48</v>
          </cell>
        </row>
        <row r="592">
          <cell r="A592">
            <v>24</v>
          </cell>
          <cell r="B592" t="str">
            <v>ASEO GENERAL</v>
          </cell>
          <cell r="C592">
            <v>0</v>
          </cell>
          <cell r="F592">
            <v>2670345.81</v>
          </cell>
        </row>
        <row r="593">
          <cell r="A593">
            <v>24.1</v>
          </cell>
          <cell r="B593" t="str">
            <v>ASEO DURANTE Y AL TERMINO DE LA OBRA</v>
          </cell>
          <cell r="C593" t="str">
            <v>M2</v>
          </cell>
          <cell r="D593">
            <v>1200</v>
          </cell>
          <cell r="E593">
            <v>2225.2881750000001</v>
          </cell>
          <cell r="F593">
            <v>2670345.81</v>
          </cell>
        </row>
        <row r="595">
          <cell r="B595" t="str">
            <v>SUBTOTAL COSTO DIRECTO</v>
          </cell>
          <cell r="F595">
            <v>2458197437.5777564</v>
          </cell>
        </row>
        <row r="597">
          <cell r="B597" t="str">
            <v>ADMINISTRACION (Personal Adm 3%, Oficinas 2%, otros costos 2%, Impuesto de guerra 5% y Legalización 3%</v>
          </cell>
          <cell r="C597">
            <v>0.15</v>
          </cell>
          <cell r="F597">
            <v>368729615.63666344</v>
          </cell>
        </row>
        <row r="598">
          <cell r="B598" t="str">
            <v>IMPREVISTOS</v>
          </cell>
          <cell r="C598">
            <v>0.05</v>
          </cell>
          <cell r="F598">
            <v>122909871.87888783</v>
          </cell>
        </row>
        <row r="599">
          <cell r="B599" t="str">
            <v>UTILIDAD</v>
          </cell>
          <cell r="C599">
            <v>0.05</v>
          </cell>
          <cell r="F599">
            <v>122909871.87888783</v>
          </cell>
        </row>
        <row r="600">
          <cell r="B600" t="str">
            <v>IVA S/UTILIDAD</v>
          </cell>
          <cell r="F600">
            <v>0</v>
          </cell>
        </row>
        <row r="603">
          <cell r="B603" t="str">
            <v>TOTAL PRESUPUESTO</v>
          </cell>
          <cell r="F603">
            <v>3072746796.9721956</v>
          </cell>
        </row>
        <row r="605">
          <cell r="B605" t="str">
            <v xml:space="preserve">TOTAL PRIMERA ETAPA </v>
          </cell>
          <cell r="F605">
            <v>6144235000</v>
          </cell>
        </row>
        <row r="606">
          <cell r="B606" t="str">
            <v>TOTAL SEGUNDA ETAPA -A</v>
          </cell>
          <cell r="F606">
            <v>1969347356.3597481</v>
          </cell>
        </row>
        <row r="607">
          <cell r="B607" t="str">
            <v>TOTAL SEGUNDA ETAPA -B</v>
          </cell>
          <cell r="F607">
            <v>3067914810.583024</v>
          </cell>
        </row>
        <row r="608">
          <cell r="B608" t="str">
            <v>TOTAL SEGUNDA ETAPA A+B</v>
          </cell>
          <cell r="F608">
            <v>5037262166.9427719</v>
          </cell>
        </row>
        <row r="609">
          <cell r="B609" t="str">
            <v xml:space="preserve">TOTAL TERCERA ETAPA -UNIDAD SALUD MENTAL </v>
          </cell>
          <cell r="F609">
            <v>3782376000</v>
          </cell>
        </row>
        <row r="610">
          <cell r="B610" t="str">
            <v xml:space="preserve">Cimentacion cortina estructural puentes de conexión </v>
          </cell>
          <cell r="F610">
            <v>313000000</v>
          </cell>
        </row>
        <row r="611">
          <cell r="B611" t="str">
            <v xml:space="preserve">SUMATORIA </v>
          </cell>
          <cell r="F611">
            <v>15276873166.942772</v>
          </cell>
        </row>
        <row r="615">
          <cell r="B615" t="str">
            <v xml:space="preserve">TOTAL PRESUPUESTADO </v>
          </cell>
          <cell r="F615">
            <v>14357677000</v>
          </cell>
        </row>
        <row r="617">
          <cell r="B617" t="str">
            <v>ETAPA 1 - SEGUNDO PISO Y SOTANO</v>
          </cell>
          <cell r="F617">
            <v>5302948543.4799786</v>
          </cell>
        </row>
        <row r="618">
          <cell r="B618" t="str">
            <v>ETAPA 2A - SEGUNDO PISO Y SOTANO</v>
          </cell>
          <cell r="F618">
            <v>2314441429.3222928</v>
          </cell>
        </row>
        <row r="619">
          <cell r="B619" t="str">
            <v>ETAPA 2B - SEGUNDO PISO Y SOTANO</v>
          </cell>
          <cell r="F619">
            <v>3072746796.9721956</v>
          </cell>
        </row>
        <row r="620">
          <cell r="B620" t="str">
            <v>ETAPA 3 UNIDAD MENTAL</v>
          </cell>
          <cell r="F620">
            <v>3667540230.2255335</v>
          </cell>
        </row>
        <row r="621">
          <cell r="B621" t="str">
            <v>TOTAL PROYECTO</v>
          </cell>
          <cell r="F621">
            <v>14357677000</v>
          </cell>
        </row>
      </sheetData>
      <sheetData sheetId="579"/>
      <sheetData sheetId="580"/>
      <sheetData sheetId="581" refreshError="1"/>
      <sheetData sheetId="582"/>
      <sheetData sheetId="583"/>
      <sheetData sheetId="584"/>
      <sheetData sheetId="585"/>
      <sheetData sheetId="586" refreshError="1"/>
      <sheetData sheetId="587"/>
      <sheetData sheetId="588"/>
      <sheetData sheetId="589">
        <row r="33">
          <cell r="C33">
            <v>0.77967625899280601</v>
          </cell>
        </row>
      </sheetData>
      <sheetData sheetId="590">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91" refreshError="1"/>
      <sheetData sheetId="592">
        <row r="4">
          <cell r="C4" t="str">
            <v>INTERVENTORIA TECNICO ADMINISTRATIVA PARA LA CONSTRUCCION, INSTALACION DE EQUIPOS, PRUEBAS Y PUESTA EN MARCHA DEL SISTEMA DE SECTORIZACION DEL OLEODUCTO TRANSANDINO.</v>
          </cell>
        </row>
      </sheetData>
      <sheetData sheetId="593"/>
      <sheetData sheetId="594"/>
      <sheetData sheetId="595"/>
      <sheetData sheetId="596"/>
      <sheetData sheetId="597"/>
      <sheetData sheetId="598">
        <row r="34">
          <cell r="E34">
            <v>38196</v>
          </cell>
        </row>
      </sheetData>
      <sheetData sheetId="599"/>
      <sheetData sheetId="600">
        <row r="34">
          <cell r="E34">
            <v>38196</v>
          </cell>
        </row>
      </sheetData>
      <sheetData sheetId="601"/>
      <sheetData sheetId="602" refreshError="1"/>
      <sheetData sheetId="603" refreshError="1"/>
      <sheetData sheetId="604" refreshError="1"/>
      <sheetData sheetId="605" refreshError="1"/>
      <sheetData sheetId="606" refreshError="1"/>
      <sheetData sheetId="607"/>
      <sheetData sheetId="608"/>
      <sheetData sheetId="609">
        <row r="4">
          <cell r="E4" t="str">
            <v>GUPCO</v>
          </cell>
        </row>
      </sheetData>
      <sheetData sheetId="610" refreshError="1"/>
      <sheetData sheetId="611">
        <row r="4">
          <cell r="E4" t="str">
            <v>GUPCO</v>
          </cell>
        </row>
      </sheetData>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row r="6">
          <cell r="A6" t="str">
            <v>CO-A1</v>
          </cell>
        </row>
      </sheetData>
      <sheetData sheetId="645"/>
      <sheetData sheetId="646">
        <row r="6">
          <cell r="A6" t="str">
            <v>CO-A1</v>
          </cell>
        </row>
      </sheetData>
      <sheetData sheetId="647">
        <row r="6">
          <cell r="A6" t="str">
            <v>CO-A1</v>
          </cell>
        </row>
      </sheetData>
      <sheetData sheetId="648" refreshError="1"/>
      <sheetData sheetId="649"/>
      <sheetData sheetId="650">
        <row r="4">
          <cell r="E4" t="str">
            <v>GUPCO</v>
          </cell>
        </row>
      </sheetData>
      <sheetData sheetId="651"/>
      <sheetData sheetId="652">
        <row r="4">
          <cell r="E4" t="str">
            <v>GUPCO</v>
          </cell>
        </row>
      </sheetData>
      <sheetData sheetId="653">
        <row r="4">
          <cell r="E4" t="str">
            <v>GUPCO</v>
          </cell>
        </row>
      </sheetData>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t="str">
            <v>(ºF)</v>
          </cell>
        </row>
      </sheetData>
      <sheetData sheetId="681" refreshError="1"/>
      <sheetData sheetId="682"/>
      <sheetData sheetId="683" refreshError="1"/>
      <sheetData sheetId="684"/>
      <sheetData sheetId="685"/>
      <sheetData sheetId="686"/>
      <sheetData sheetId="687"/>
      <sheetData sheetId="688"/>
      <sheetData sheetId="689"/>
      <sheetData sheetId="690"/>
      <sheetData sheetId="691"/>
      <sheetData sheetId="692"/>
      <sheetData sheetId="693"/>
      <sheetData sheetId="694" refreshError="1"/>
      <sheetData sheetId="695"/>
      <sheetData sheetId="696"/>
      <sheetData sheetId="697"/>
      <sheetData sheetId="698"/>
      <sheetData sheetId="699" refreshError="1"/>
      <sheetData sheetId="700" refreshError="1"/>
      <sheetData sheetId="701" refreshError="1"/>
      <sheetData sheetId="702"/>
      <sheetData sheetId="703" refreshError="1"/>
      <sheetData sheetId="704" refreshError="1"/>
      <sheetData sheetId="705"/>
      <sheetData sheetId="706"/>
      <sheetData sheetId="707" refreshError="1"/>
      <sheetData sheetId="708" refreshError="1"/>
      <sheetData sheetId="709"/>
      <sheetData sheetId="710" refreshError="1"/>
      <sheetData sheetId="711" refreshError="1"/>
      <sheetData sheetId="712"/>
      <sheetData sheetId="713"/>
      <sheetData sheetId="714"/>
      <sheetData sheetId="715"/>
      <sheetData sheetId="716">
        <row r="18">
          <cell r="C18">
            <v>7000</v>
          </cell>
        </row>
      </sheetData>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4">
          <cell r="B4">
            <v>39886</v>
          </cell>
        </row>
      </sheetData>
      <sheetData sheetId="750"/>
      <sheetData sheetId="751"/>
      <sheetData sheetId="752"/>
      <sheetData sheetId="75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sheetData sheetId="769">
        <row r="1">
          <cell r="A1" t="str">
            <v>ITEM</v>
          </cell>
        </row>
      </sheetData>
      <sheetData sheetId="770">
        <row r="1">
          <cell r="A1" t="str">
            <v>EQUIPO</v>
          </cell>
        </row>
      </sheetData>
      <sheetData sheetId="771">
        <row r="1">
          <cell r="A1" t="str">
            <v>ADMINISTRACION</v>
          </cell>
        </row>
      </sheetData>
      <sheetData sheetId="772">
        <row r="1">
          <cell r="A1" t="str">
            <v>ADMINISTRACION</v>
          </cell>
        </row>
      </sheetData>
      <sheetData sheetId="773"/>
      <sheetData sheetId="774"/>
      <sheetData sheetId="775"/>
      <sheetData sheetId="776"/>
      <sheetData sheetId="777"/>
      <sheetData sheetId="778"/>
      <sheetData sheetId="779"/>
      <sheetData sheetId="780"/>
      <sheetData sheetId="781"/>
      <sheetData sheetId="782"/>
      <sheetData sheetId="783">
        <row r="4">
          <cell r="A4">
            <v>0</v>
          </cell>
        </row>
      </sheetData>
      <sheetData sheetId="784"/>
      <sheetData sheetId="785">
        <row r="3">
          <cell r="A3">
            <v>5.0999999999999996</v>
          </cell>
        </row>
      </sheetData>
      <sheetData sheetId="786">
        <row r="4">
          <cell r="A4">
            <v>0</v>
          </cell>
        </row>
      </sheetData>
      <sheetData sheetId="787">
        <row r="3">
          <cell r="A3">
            <v>5.0999999999999996</v>
          </cell>
        </row>
      </sheetData>
      <sheetData sheetId="788" refreshError="1"/>
      <sheetData sheetId="789"/>
      <sheetData sheetId="790" refreshError="1"/>
      <sheetData sheetId="791" refreshError="1"/>
      <sheetData sheetId="792">
        <row r="1">
          <cell r="A1" t="str">
            <v>ADMINISTRACION</v>
          </cell>
        </row>
      </sheetData>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t="str">
            <v>(ºF)</v>
          </cell>
        </row>
      </sheetData>
      <sheetData sheetId="846"/>
      <sheetData sheetId="847">
        <row r="2">
          <cell r="A2" t="str">
            <v>(ºF)</v>
          </cell>
        </row>
      </sheetData>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row r="2">
          <cell r="A2" t="str">
            <v>HOSPITAL HERNANDO MONCALEANO PERDOMO ETAPA 1</v>
          </cell>
        </row>
      </sheetData>
      <sheetData sheetId="887"/>
      <sheetData sheetId="888">
        <row r="2">
          <cell r="A2" t="str">
            <v>HOSPITAL HERNANDO MONCALEANO PERDOMO ETAPA 2 A</v>
          </cell>
        </row>
      </sheetData>
      <sheetData sheetId="889">
        <row r="2">
          <cell r="A2" t="str">
            <v>HOSPITAL HERNANDO MONCALEANO PERDOMO ETAPA 2B</v>
          </cell>
        </row>
      </sheetData>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refreshError="1"/>
      <sheetData sheetId="968">
        <row r="154">
          <cell r="G154">
            <v>12880</v>
          </cell>
        </row>
      </sheetData>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sheetData sheetId="1025"/>
      <sheetData sheetId="1026"/>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ow r="2">
          <cell r="A2" t="str">
            <v>(ºF)</v>
          </cell>
        </row>
      </sheetData>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ow r="1">
          <cell r="B1" t="str">
            <v>CTO-102-2002</v>
          </cell>
        </row>
      </sheetData>
      <sheetData sheetId="1424"/>
      <sheetData sheetId="1425"/>
      <sheetData sheetId="1426"/>
      <sheetData sheetId="1427"/>
      <sheetData sheetId="1428"/>
      <sheetData sheetId="1429"/>
      <sheetData sheetId="1430"/>
      <sheetData sheetId="1431"/>
      <sheetData sheetId="1432"/>
      <sheetData sheetId="1433"/>
      <sheetData sheetId="1434"/>
      <sheetData sheetId="1435">
        <row r="2">
          <cell r="A2" t="str">
            <v>ACTA No</v>
          </cell>
        </row>
      </sheetData>
      <sheetData sheetId="1436"/>
      <sheetData sheetId="1437"/>
      <sheetData sheetId="1438"/>
      <sheetData sheetId="1439"/>
      <sheetData sheetId="1440"/>
      <sheetData sheetId="1441"/>
      <sheetData sheetId="1442"/>
      <sheetData sheetId="1443"/>
      <sheetData sheetId="1444">
        <row r="2">
          <cell r="A2" t="str">
            <v>ACTA No</v>
          </cell>
        </row>
      </sheetData>
      <sheetData sheetId="1445">
        <row r="2">
          <cell r="A2" t="str">
            <v>ACTA No</v>
          </cell>
        </row>
      </sheetData>
      <sheetData sheetId="1446"/>
      <sheetData sheetId="1447"/>
      <sheetData sheetId="1448"/>
      <sheetData sheetId="1449"/>
      <sheetData sheetId="1450"/>
      <sheetData sheetId="145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ow r="5">
          <cell r="E5" t="str">
            <v>CANTIDAD</v>
          </cell>
        </row>
      </sheetData>
      <sheetData sheetId="1462">
        <row r="5">
          <cell r="E5" t="str">
            <v>CANTIDAD</v>
          </cell>
        </row>
      </sheetData>
      <sheetData sheetId="1463">
        <row r="5">
          <cell r="E5" t="str">
            <v>CANTIDAD</v>
          </cell>
        </row>
      </sheetData>
      <sheetData sheetId="1464">
        <row r="5">
          <cell r="E5" t="str">
            <v>CANTIDAD</v>
          </cell>
        </row>
      </sheetData>
      <sheetData sheetId="1465">
        <row r="1">
          <cell r="A1" t="str">
            <v>INSTITUTO NACIONAL DE VIAS</v>
          </cell>
        </row>
      </sheetData>
      <sheetData sheetId="1466">
        <row r="5">
          <cell r="E5" t="str">
            <v>CANTIDAD</v>
          </cell>
        </row>
      </sheetData>
      <sheetData sheetId="1467">
        <row r="5">
          <cell r="E5" t="str">
            <v>CANTIDAD</v>
          </cell>
        </row>
      </sheetData>
      <sheetData sheetId="1468">
        <row r="5">
          <cell r="E5" t="str">
            <v>CANTIDAD</v>
          </cell>
        </row>
      </sheetData>
      <sheetData sheetId="1469">
        <row r="5">
          <cell r="E5" t="str">
            <v>CANTIDAD</v>
          </cell>
        </row>
      </sheetData>
      <sheetData sheetId="1470">
        <row r="5">
          <cell r="E5" t="str">
            <v>CANTIDAD</v>
          </cell>
        </row>
      </sheetData>
      <sheetData sheetId="1471">
        <row r="5">
          <cell r="E5" t="str">
            <v>CANTIDAD</v>
          </cell>
        </row>
      </sheetData>
      <sheetData sheetId="1472">
        <row r="5">
          <cell r="E5" t="str">
            <v>CANTIDAD</v>
          </cell>
        </row>
      </sheetData>
      <sheetData sheetId="1473">
        <row r="5">
          <cell r="E5" t="str">
            <v>CANTIDAD</v>
          </cell>
        </row>
      </sheetData>
      <sheetData sheetId="1474">
        <row r="5">
          <cell r="E5" t="str">
            <v>CANTIDAD</v>
          </cell>
        </row>
      </sheetData>
      <sheetData sheetId="1475"/>
      <sheetData sheetId="1476"/>
      <sheetData sheetId="1477"/>
      <sheetData sheetId="1478"/>
      <sheetData sheetId="1479">
        <row r="168">
          <cell r="D168">
            <v>0.16</v>
          </cell>
        </row>
      </sheetData>
      <sheetData sheetId="1480">
        <row r="1">
          <cell r="A1" t="str">
            <v>INSTITUTO NACIONAL DE VIAS</v>
          </cell>
        </row>
      </sheetData>
      <sheetData sheetId="1481">
        <row r="7">
          <cell r="B7">
            <v>1</v>
          </cell>
        </row>
      </sheetData>
      <sheetData sheetId="1482"/>
      <sheetData sheetId="1483"/>
      <sheetData sheetId="1484"/>
      <sheetData sheetId="1485"/>
      <sheetData sheetId="1486"/>
      <sheetData sheetId="1487">
        <row r="1">
          <cell r="A1" t="str">
            <v>INSTITUTO NACIONAL DE VIAS</v>
          </cell>
        </row>
      </sheetData>
      <sheetData sheetId="1488">
        <row r="1">
          <cell r="A1" t="str">
            <v>INSTITUTO NACIONAL DE VIAS</v>
          </cell>
        </row>
      </sheetData>
      <sheetData sheetId="1489">
        <row r="1">
          <cell r="A1" t="str">
            <v>EQUIPO</v>
          </cell>
        </row>
      </sheetData>
      <sheetData sheetId="1490"/>
      <sheetData sheetId="1491"/>
      <sheetData sheetId="1492"/>
      <sheetData sheetId="1493"/>
      <sheetData sheetId="1494"/>
      <sheetData sheetId="1495"/>
      <sheetData sheetId="1496">
        <row r="1">
          <cell r="A1" t="str">
            <v>INSTITUTO NACIONAL DE VIAS</v>
          </cell>
        </row>
      </sheetData>
      <sheetData sheetId="1497" refreshError="1"/>
      <sheetData sheetId="1498" refreshError="1"/>
      <sheetData sheetId="1499" refreshError="1"/>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sheetData sheetId="1648"/>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ow r="168">
          <cell r="D168">
            <v>10046</v>
          </cell>
        </row>
      </sheetData>
      <sheetData sheetId="1678">
        <row r="168">
          <cell r="D168">
            <v>10046</v>
          </cell>
        </row>
      </sheetData>
      <sheetData sheetId="1679">
        <row r="1">
          <cell r="A1" t="str">
            <v>ABRAZADERA DE SALIDA TIPO 1</v>
          </cell>
        </row>
      </sheetData>
      <sheetData sheetId="1680"/>
      <sheetData sheetId="1681"/>
      <sheetData sheetId="1682"/>
      <sheetData sheetId="1683">
        <row r="33">
          <cell r="C33">
            <v>0.77967625899280601</v>
          </cell>
        </row>
      </sheetData>
      <sheetData sheetId="1684">
        <row r="1">
          <cell r="A1" t="str">
            <v>ITEM</v>
          </cell>
        </row>
      </sheetData>
      <sheetData sheetId="1685">
        <row r="1">
          <cell r="A1" t="str">
            <v>EQUIPO</v>
          </cell>
        </row>
      </sheetData>
      <sheetData sheetId="1686" refreshError="1"/>
      <sheetData sheetId="1687" refreshError="1"/>
      <sheetData sheetId="1688">
        <row r="52">
          <cell r="H52">
            <v>117768</v>
          </cell>
        </row>
      </sheetData>
      <sheetData sheetId="1689" refreshError="1"/>
      <sheetData sheetId="1690" refreshError="1"/>
      <sheetData sheetId="1691" refreshError="1"/>
      <sheetData sheetId="1692" refreshError="1"/>
      <sheetData sheetId="1693"/>
      <sheetData sheetId="1694" refreshError="1"/>
      <sheetData sheetId="1695" refreshError="1"/>
      <sheetData sheetId="1696">
        <row r="33">
          <cell r="C33">
            <v>0.77967625899280601</v>
          </cell>
        </row>
      </sheetData>
      <sheetData sheetId="1697">
        <row r="2">
          <cell r="A2" t="str">
            <v>ACTA No</v>
          </cell>
        </row>
      </sheetData>
      <sheetData sheetId="1698" refreshError="1"/>
      <sheetData sheetId="1699"/>
      <sheetData sheetId="1700"/>
      <sheetData sheetId="1701"/>
      <sheetData sheetId="1702">
        <row r="5">
          <cell r="E5" t="str">
            <v>CANTIDAD</v>
          </cell>
        </row>
      </sheetData>
      <sheetData sheetId="1703">
        <row r="5">
          <cell r="E5" t="str">
            <v>CANTIDAD</v>
          </cell>
        </row>
      </sheetData>
      <sheetData sheetId="1704"/>
      <sheetData sheetId="1705">
        <row r="1">
          <cell r="A1" t="str">
            <v>ITEM</v>
          </cell>
        </row>
      </sheetData>
      <sheetData sheetId="1706">
        <row r="1">
          <cell r="A1" t="str">
            <v>EQUIPO</v>
          </cell>
        </row>
      </sheetData>
      <sheetData sheetId="1707">
        <row r="1">
          <cell r="A1" t="str">
            <v>ADMINISTRACION</v>
          </cell>
        </row>
      </sheetData>
      <sheetData sheetId="1708">
        <row r="7">
          <cell r="B7">
            <v>1</v>
          </cell>
        </row>
      </sheetData>
      <sheetData sheetId="1709">
        <row r="33">
          <cell r="C33">
            <v>0.77967625899280601</v>
          </cell>
        </row>
      </sheetData>
      <sheetData sheetId="1710">
        <row r="1">
          <cell r="A1" t="str">
            <v>ABRAZADERA DE SALIDA TIPO 1</v>
          </cell>
        </row>
      </sheetData>
      <sheetData sheetId="1711">
        <row r="4">
          <cell r="B4" t="str">
            <v xml:space="preserve"> Bisagra Pivotante </v>
          </cell>
        </row>
      </sheetData>
      <sheetData sheetId="1712"/>
      <sheetData sheetId="1713"/>
      <sheetData sheetId="1714"/>
      <sheetData sheetId="1715">
        <row r="1">
          <cell r="B1" t="str">
            <v>CTO-102-2002</v>
          </cell>
        </row>
      </sheetData>
      <sheetData sheetId="1716">
        <row r="4">
          <cell r="E4" t="str">
            <v>GUPCO</v>
          </cell>
        </row>
      </sheetData>
      <sheetData sheetId="1717">
        <row r="1">
          <cell r="B1" t="str">
            <v>CTO-102-2002</v>
          </cell>
        </row>
      </sheetData>
      <sheetData sheetId="1718">
        <row r="1">
          <cell r="A1" t="str">
            <v>ITEM</v>
          </cell>
        </row>
      </sheetData>
      <sheetData sheetId="1719">
        <row r="1">
          <cell r="A1" t="str">
            <v>EQUIPO</v>
          </cell>
        </row>
      </sheetData>
      <sheetData sheetId="1720">
        <row r="1">
          <cell r="A1" t="str">
            <v>ADMINISTRACION</v>
          </cell>
        </row>
      </sheetData>
      <sheetData sheetId="1721">
        <row r="1">
          <cell r="A1" t="str">
            <v>1P</v>
          </cell>
        </row>
      </sheetData>
      <sheetData sheetId="1722">
        <row r="50">
          <cell r="H50">
            <v>1192</v>
          </cell>
        </row>
      </sheetData>
      <sheetData sheetId="1723">
        <row r="1">
          <cell r="A1" t="str">
            <v>1P</v>
          </cell>
        </row>
      </sheetData>
      <sheetData sheetId="1724">
        <row r="168">
          <cell r="D168">
            <v>10046</v>
          </cell>
        </row>
      </sheetData>
      <sheetData sheetId="1725">
        <row r="51">
          <cell r="D51">
            <v>698</v>
          </cell>
        </row>
      </sheetData>
      <sheetData sheetId="1726"/>
      <sheetData sheetId="1727">
        <row r="51">
          <cell r="D51">
            <v>698</v>
          </cell>
        </row>
      </sheetData>
      <sheetData sheetId="1728"/>
      <sheetData sheetId="1729"/>
      <sheetData sheetId="1730"/>
      <sheetData sheetId="1731"/>
      <sheetData sheetId="1732"/>
      <sheetData sheetId="1733"/>
      <sheetData sheetId="1734"/>
      <sheetData sheetId="1735"/>
      <sheetData sheetId="1736"/>
      <sheetData sheetId="1737"/>
      <sheetData sheetId="1738">
        <row r="168">
          <cell r="D168">
            <v>0.16</v>
          </cell>
        </row>
      </sheetData>
      <sheetData sheetId="1739"/>
      <sheetData sheetId="1740">
        <row r="7">
          <cell r="B7">
            <v>1</v>
          </cell>
        </row>
      </sheetData>
      <sheetData sheetId="1741">
        <row r="1">
          <cell r="A1" t="str">
            <v>INSTITUTO NACIONAL DE VIAS</v>
          </cell>
        </row>
      </sheetData>
      <sheetData sheetId="1742"/>
      <sheetData sheetId="1743"/>
      <sheetData sheetId="1744"/>
      <sheetData sheetId="1745">
        <row r="33">
          <cell r="C33">
            <v>0.77967625899280601</v>
          </cell>
        </row>
      </sheetData>
      <sheetData sheetId="1746"/>
      <sheetData sheetId="1747">
        <row r="33">
          <cell r="C33">
            <v>0.77967625899280601</v>
          </cell>
        </row>
      </sheetData>
      <sheetData sheetId="1748">
        <row r="52">
          <cell r="H52">
            <v>117768</v>
          </cell>
        </row>
      </sheetData>
      <sheetData sheetId="1749">
        <row r="52">
          <cell r="H52">
            <v>117768</v>
          </cell>
        </row>
      </sheetData>
      <sheetData sheetId="1750"/>
      <sheetData sheetId="1751"/>
      <sheetData sheetId="1752">
        <row r="33">
          <cell r="C33">
            <v>0.77967625899280601</v>
          </cell>
        </row>
      </sheetData>
      <sheetData sheetId="1753"/>
      <sheetData sheetId="1754">
        <row r="33">
          <cell r="C33">
            <v>0.77967625899280601</v>
          </cell>
        </row>
      </sheetData>
      <sheetData sheetId="1755"/>
      <sheetData sheetId="1756"/>
      <sheetData sheetId="1757"/>
      <sheetData sheetId="1758"/>
      <sheetData sheetId="1759"/>
      <sheetData sheetId="1760"/>
      <sheetData sheetId="1761"/>
      <sheetData sheetId="1762"/>
      <sheetData sheetId="1763"/>
      <sheetData sheetId="1764">
        <row r="1">
          <cell r="A1" t="str">
            <v>EQUIPO</v>
          </cell>
        </row>
      </sheetData>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sheetData sheetId="2367"/>
      <sheetData sheetId="2368"/>
      <sheetData sheetId="2369"/>
      <sheetData sheetId="2370">
        <row r="18">
          <cell r="C18">
            <v>9000</v>
          </cell>
        </row>
      </sheetData>
      <sheetData sheetId="2371">
        <row r="154">
          <cell r="G154">
            <v>12880</v>
          </cell>
        </row>
      </sheetData>
      <sheetData sheetId="2372"/>
      <sheetData sheetId="2373"/>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sheetData sheetId="2483"/>
      <sheetData sheetId="2484"/>
      <sheetData sheetId="2485">
        <row r="8">
          <cell r="A8">
            <v>2.1</v>
          </cell>
        </row>
      </sheetData>
      <sheetData sheetId="2486">
        <row r="7">
          <cell r="B7">
            <v>1</v>
          </cell>
        </row>
      </sheetData>
      <sheetData sheetId="2487">
        <row r="1">
          <cell r="A1" t="str">
            <v>OCCIDENTAL DE COLOMBIA, LLC. / OCCIDENTAL ANDINA, LLC</v>
          </cell>
        </row>
      </sheetData>
      <sheetData sheetId="2488">
        <row r="7">
          <cell r="B7">
            <v>1</v>
          </cell>
        </row>
      </sheetData>
      <sheetData sheetId="2489">
        <row r="7">
          <cell r="B7">
            <v>1</v>
          </cell>
        </row>
      </sheetData>
      <sheetData sheetId="2490">
        <row r="33">
          <cell r="G33">
            <v>0.59504299999999999</v>
          </cell>
        </row>
      </sheetData>
      <sheetData sheetId="2491"/>
      <sheetData sheetId="2492">
        <row r="1">
          <cell r="A1" t="str">
            <v>INSTITUTO NACIONAL DE VIAS</v>
          </cell>
        </row>
      </sheetData>
      <sheetData sheetId="2493"/>
      <sheetData sheetId="2494"/>
      <sheetData sheetId="2495"/>
      <sheetData sheetId="2496"/>
      <sheetData sheetId="2497"/>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sheetData sheetId="2539"/>
      <sheetData sheetId="2540"/>
      <sheetData sheetId="2541"/>
      <sheetData sheetId="2542"/>
      <sheetData sheetId="2543"/>
      <sheetData sheetId="2544"/>
      <sheetData sheetId="2545"/>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row r="3">
          <cell r="A3">
            <v>1</v>
          </cell>
        </row>
      </sheetData>
      <sheetData sheetId="2946">
        <row r="8">
          <cell r="A8">
            <v>3.1</v>
          </cell>
        </row>
      </sheetData>
      <sheetData sheetId="2947"/>
      <sheetData sheetId="2948"/>
      <sheetData sheetId="2949"/>
      <sheetData sheetId="2950"/>
      <sheetData sheetId="2951"/>
      <sheetData sheetId="2952">
        <row r="1">
          <cell r="A1" t="str">
            <v>LISTADO DE INSUMOS GENERAL</v>
          </cell>
        </row>
      </sheetData>
      <sheetData sheetId="2953"/>
      <sheetData sheetId="2954"/>
      <sheetData sheetId="2955"/>
      <sheetData sheetId="2956"/>
      <sheetData sheetId="2957"/>
      <sheetData sheetId="2958"/>
      <sheetData sheetId="2959">
        <row r="1">
          <cell r="A1" t="str">
            <v>LISTADO DE INSUMOS GENERAL</v>
          </cell>
        </row>
      </sheetData>
      <sheetData sheetId="2960">
        <row r="8">
          <cell r="A8">
            <v>3.1</v>
          </cell>
        </row>
      </sheetData>
      <sheetData sheetId="2961">
        <row r="8">
          <cell r="A8">
            <v>2.1</v>
          </cell>
        </row>
      </sheetData>
      <sheetData sheetId="2962">
        <row r="8">
          <cell r="A8">
            <v>3.1</v>
          </cell>
        </row>
      </sheetData>
      <sheetData sheetId="2963"/>
      <sheetData sheetId="2964"/>
      <sheetData sheetId="2965"/>
      <sheetData sheetId="2966">
        <row r="3">
          <cell r="A3">
            <v>1</v>
          </cell>
        </row>
      </sheetData>
      <sheetData sheetId="2967"/>
      <sheetData sheetId="2968">
        <row r="3">
          <cell r="A3">
            <v>1</v>
          </cell>
        </row>
      </sheetData>
      <sheetData sheetId="2969"/>
      <sheetData sheetId="2970"/>
      <sheetData sheetId="2971"/>
      <sheetData sheetId="2972"/>
      <sheetData sheetId="2973">
        <row r="1">
          <cell r="A1" t="str">
            <v>LISTADO DE INSUMOS GENERAL</v>
          </cell>
        </row>
      </sheetData>
      <sheetData sheetId="2974"/>
      <sheetData sheetId="2975">
        <row r="1">
          <cell r="A1" t="str">
            <v>LISTADO DE INSUMOS GENERAL</v>
          </cell>
        </row>
      </sheetData>
      <sheetData sheetId="2976">
        <row r="8">
          <cell r="A8">
            <v>3.1</v>
          </cell>
        </row>
      </sheetData>
      <sheetData sheetId="2977">
        <row r="8">
          <cell r="A8">
            <v>2.1</v>
          </cell>
        </row>
      </sheetData>
      <sheetData sheetId="2978">
        <row r="8">
          <cell r="A8">
            <v>3.1</v>
          </cell>
        </row>
      </sheetData>
      <sheetData sheetId="2979">
        <row r="1">
          <cell r="A1" t="str">
            <v>ITEM</v>
          </cell>
        </row>
      </sheetData>
      <sheetData sheetId="2980">
        <row r="1">
          <cell r="A1" t="str">
            <v>EQUIPO</v>
          </cell>
        </row>
      </sheetData>
      <sheetData sheetId="2981">
        <row r="1">
          <cell r="A1" t="str">
            <v>ADMINISTRACION</v>
          </cell>
        </row>
      </sheetData>
      <sheetData sheetId="2982">
        <row r="3">
          <cell r="A3">
            <v>1</v>
          </cell>
        </row>
      </sheetData>
      <sheetData sheetId="2983">
        <row r="8">
          <cell r="A8">
            <v>3.1</v>
          </cell>
        </row>
      </sheetData>
      <sheetData sheetId="2984">
        <row r="3">
          <cell r="A3">
            <v>1</v>
          </cell>
        </row>
      </sheetData>
      <sheetData sheetId="2985">
        <row r="3">
          <cell r="A3">
            <v>1</v>
          </cell>
        </row>
      </sheetData>
      <sheetData sheetId="2986">
        <row r="3">
          <cell r="A3">
            <v>1</v>
          </cell>
        </row>
      </sheetData>
      <sheetData sheetId="2987">
        <row r="3">
          <cell r="A3">
            <v>1</v>
          </cell>
        </row>
      </sheetData>
      <sheetData sheetId="2988" refreshError="1"/>
      <sheetData sheetId="2989">
        <row r="1">
          <cell r="A1" t="str">
            <v>LISTADO DE INSUMOS GENERAL</v>
          </cell>
        </row>
      </sheetData>
      <sheetData sheetId="2990" refreshError="1"/>
      <sheetData sheetId="2991">
        <row r="1">
          <cell r="A1" t="str">
            <v>LISTADO DE INSUMOS GENERAL</v>
          </cell>
        </row>
      </sheetData>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row r="1">
          <cell r="A1" t="str">
            <v>ADMINISTRACION</v>
          </cell>
        </row>
      </sheetData>
      <sheetData sheetId="3193"/>
      <sheetData sheetId="3194"/>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ow r="15">
          <cell r="B15" t="str">
            <v>ROSY ARTEAGA ORTEGA</v>
          </cell>
        </row>
      </sheetData>
      <sheetData sheetId="3272">
        <row r="15">
          <cell r="B15" t="str">
            <v>ROSY ARTEAGA ORTEGA</v>
          </cell>
        </row>
      </sheetData>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ow r="1">
          <cell r="B1" t="str">
            <v>CTO-102-2002</v>
          </cell>
        </row>
      </sheetData>
      <sheetData sheetId="3391"/>
      <sheetData sheetId="3392"/>
      <sheetData sheetId="3393"/>
      <sheetData sheetId="3394" refreshError="1"/>
      <sheetData sheetId="3395"/>
      <sheetData sheetId="3396"/>
      <sheetData sheetId="3397"/>
      <sheetData sheetId="3398"/>
      <sheetData sheetId="3399"/>
      <sheetData sheetId="3400"/>
      <sheetData sheetId="3401"/>
      <sheetData sheetId="3402"/>
      <sheetData sheetId="3403" refreshError="1"/>
      <sheetData sheetId="3404" refreshError="1"/>
      <sheetData sheetId="3405"/>
      <sheetData sheetId="3406" refreshError="1"/>
      <sheetData sheetId="3407" refreshError="1"/>
      <sheetData sheetId="3408" refreshError="1"/>
      <sheetData sheetId="3409"/>
      <sheetData sheetId="3410" refreshError="1"/>
      <sheetData sheetId="3411"/>
      <sheetData sheetId="3412"/>
      <sheetData sheetId="3413"/>
      <sheetData sheetId="3414"/>
      <sheetData sheetId="3415">
        <row r="1">
          <cell r="C1">
            <v>0.2</v>
          </cell>
        </row>
      </sheetData>
      <sheetData sheetId="3416"/>
      <sheetData sheetId="3417"/>
      <sheetData sheetId="3418"/>
      <sheetData sheetId="3419"/>
      <sheetData sheetId="3420"/>
      <sheetData sheetId="3421"/>
      <sheetData sheetId="3422"/>
      <sheetData sheetId="3423"/>
      <sheetData sheetId="3424"/>
      <sheetData sheetId="3425"/>
      <sheetData sheetId="3426">
        <row r="1">
          <cell r="B1" t="str">
            <v>CTO-102-2002</v>
          </cell>
        </row>
      </sheetData>
      <sheetData sheetId="3427"/>
      <sheetData sheetId="3428"/>
      <sheetData sheetId="3429">
        <row r="8">
          <cell r="A8">
            <v>2.1</v>
          </cell>
        </row>
      </sheetData>
      <sheetData sheetId="3430">
        <row r="8">
          <cell r="A8">
            <v>3.1</v>
          </cell>
        </row>
      </sheetData>
      <sheetData sheetId="3431"/>
      <sheetData sheetId="3432"/>
      <sheetData sheetId="3433"/>
      <sheetData sheetId="3434"/>
      <sheetData sheetId="3435">
        <row r="1">
          <cell r="A1" t="str">
            <v>EQUIPO</v>
          </cell>
        </row>
      </sheetData>
      <sheetData sheetId="3436"/>
      <sheetData sheetId="3437"/>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ow r="1">
          <cell r="C1">
            <v>0.2</v>
          </cell>
        </row>
      </sheetData>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refreshError="1"/>
      <sheetData sheetId="3476" refreshError="1"/>
      <sheetData sheetId="3477"/>
      <sheetData sheetId="3478" refreshError="1"/>
      <sheetData sheetId="3479">
        <row r="1">
          <cell r="B1" t="str">
            <v>CTO-102-2002</v>
          </cell>
        </row>
      </sheetData>
      <sheetData sheetId="3480">
        <row r="168">
          <cell r="D168">
            <v>10046</v>
          </cell>
        </row>
      </sheetData>
      <sheetData sheetId="3481"/>
      <sheetData sheetId="3482">
        <row r="1">
          <cell r="A1" t="str">
            <v>ITEM</v>
          </cell>
        </row>
      </sheetData>
      <sheetData sheetId="3483">
        <row r="1">
          <cell r="A1" t="str">
            <v>EQUIPO</v>
          </cell>
        </row>
      </sheetData>
      <sheetData sheetId="3484">
        <row r="1">
          <cell r="A1" t="str">
            <v>ADMINISTRACION</v>
          </cell>
        </row>
      </sheetData>
      <sheetData sheetId="3485">
        <row r="1">
          <cell r="A1" t="str">
            <v>ADMINISTRACION</v>
          </cell>
        </row>
      </sheetData>
      <sheetData sheetId="3486">
        <row r="33">
          <cell r="C33">
            <v>0.77967625899280601</v>
          </cell>
        </row>
      </sheetData>
      <sheetData sheetId="3487"/>
      <sheetData sheetId="3488" refreshError="1"/>
      <sheetData sheetId="3489" refreshError="1"/>
      <sheetData sheetId="3490" refreshError="1"/>
      <sheetData sheetId="3491"/>
      <sheetData sheetId="3492"/>
      <sheetData sheetId="3493"/>
      <sheetData sheetId="3494"/>
      <sheetData sheetId="3495">
        <row r="1">
          <cell r="A1" t="str">
            <v>ITEM</v>
          </cell>
        </row>
      </sheetData>
      <sheetData sheetId="3496">
        <row r="1">
          <cell r="A1" t="str">
            <v>EQUIPO</v>
          </cell>
        </row>
      </sheetData>
      <sheetData sheetId="3497">
        <row r="1">
          <cell r="A1" t="str">
            <v>ADMINISTRACION</v>
          </cell>
        </row>
      </sheetData>
      <sheetData sheetId="3498">
        <row r="1">
          <cell r="A1" t="str">
            <v>ITEM</v>
          </cell>
        </row>
      </sheetData>
      <sheetData sheetId="3499">
        <row r="1">
          <cell r="A1" t="str">
            <v>EQUIPO</v>
          </cell>
        </row>
      </sheetData>
      <sheetData sheetId="3500">
        <row r="1">
          <cell r="A1" t="str">
            <v>ADMINISTRACION</v>
          </cell>
        </row>
      </sheetData>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row r="1">
          <cell r="A1" t="str">
            <v>EQUIPO</v>
          </cell>
        </row>
      </sheetData>
      <sheetData sheetId="3523"/>
      <sheetData sheetId="3524"/>
      <sheetData sheetId="3525">
        <row r="1">
          <cell r="A1" t="str">
            <v>ITEM</v>
          </cell>
        </row>
      </sheetData>
      <sheetData sheetId="3526">
        <row r="1">
          <cell r="A1" t="str">
            <v>EQUIPO</v>
          </cell>
        </row>
      </sheetData>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row r="1">
          <cell r="A1" t="str">
            <v>ITEM</v>
          </cell>
        </row>
      </sheetData>
      <sheetData sheetId="3553">
        <row r="1">
          <cell r="A1" t="str">
            <v>EQUIPO</v>
          </cell>
        </row>
      </sheetData>
      <sheetData sheetId="3554">
        <row r="1">
          <cell r="A1" t="str">
            <v>ADMINISTRACION</v>
          </cell>
        </row>
      </sheetData>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row r="1">
          <cell r="A1" t="str">
            <v>ITEM</v>
          </cell>
        </row>
      </sheetData>
      <sheetData sheetId="3574">
        <row r="1">
          <cell r="A1" t="str">
            <v>EQUIPO</v>
          </cell>
        </row>
      </sheetData>
      <sheetData sheetId="3575">
        <row r="1">
          <cell r="A1" t="str">
            <v>ADMINISTRACION</v>
          </cell>
        </row>
      </sheetData>
      <sheetData sheetId="3576"/>
      <sheetData sheetId="3577"/>
      <sheetData sheetId="3578"/>
      <sheetData sheetId="3579"/>
      <sheetData sheetId="3580"/>
      <sheetData sheetId="3581"/>
      <sheetData sheetId="3582">
        <row r="1">
          <cell r="A1" t="str">
            <v>ITEM</v>
          </cell>
        </row>
      </sheetData>
      <sheetData sheetId="3583">
        <row r="1">
          <cell r="A1" t="str">
            <v>EQUIPO</v>
          </cell>
        </row>
      </sheetData>
      <sheetData sheetId="3584">
        <row r="1">
          <cell r="A1" t="str">
            <v>ADMINISTRACION</v>
          </cell>
        </row>
      </sheetData>
      <sheetData sheetId="3585"/>
      <sheetData sheetId="3586"/>
      <sheetData sheetId="3587"/>
      <sheetData sheetId="3588"/>
      <sheetData sheetId="3589"/>
      <sheetData sheetId="3590"/>
      <sheetData sheetId="3591"/>
      <sheetData sheetId="3592"/>
      <sheetData sheetId="3593"/>
      <sheetData sheetId="3594">
        <row r="1">
          <cell r="A1" t="str">
            <v>ITEM</v>
          </cell>
        </row>
      </sheetData>
      <sheetData sheetId="3595">
        <row r="1">
          <cell r="A1" t="str">
            <v>EQUIPO</v>
          </cell>
        </row>
      </sheetData>
      <sheetData sheetId="3596">
        <row r="1">
          <cell r="A1" t="str">
            <v>ADMINISTRACION</v>
          </cell>
        </row>
      </sheetData>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row r="1">
          <cell r="A1" t="str">
            <v>ITEM</v>
          </cell>
        </row>
      </sheetData>
      <sheetData sheetId="3694">
        <row r="1">
          <cell r="A1" t="str">
            <v>EQUIPO</v>
          </cell>
        </row>
      </sheetData>
      <sheetData sheetId="3695">
        <row r="1">
          <cell r="A1" t="str">
            <v>ADMINISTRACION</v>
          </cell>
        </row>
      </sheetData>
      <sheetData sheetId="3696">
        <row r="1">
          <cell r="A1" t="str">
            <v>ITEM</v>
          </cell>
        </row>
      </sheetData>
      <sheetData sheetId="3697">
        <row r="1">
          <cell r="A1" t="str">
            <v>EQUIPO</v>
          </cell>
        </row>
      </sheetData>
      <sheetData sheetId="3698">
        <row r="1">
          <cell r="A1" t="str">
            <v>ADMINISTRACION</v>
          </cell>
        </row>
      </sheetData>
      <sheetData sheetId="3699"/>
      <sheetData sheetId="3700"/>
      <sheetData sheetId="3701"/>
      <sheetData sheetId="3702"/>
      <sheetData sheetId="3703"/>
      <sheetData sheetId="3704"/>
      <sheetData sheetId="3705">
        <row r="1">
          <cell r="A1" t="str">
            <v>ITEM</v>
          </cell>
        </row>
      </sheetData>
      <sheetData sheetId="3706">
        <row r="1">
          <cell r="A1" t="str">
            <v>EQUIPO</v>
          </cell>
        </row>
      </sheetData>
      <sheetData sheetId="3707">
        <row r="1">
          <cell r="A1" t="str">
            <v>ADMINISTRACION</v>
          </cell>
        </row>
      </sheetData>
      <sheetData sheetId="3708"/>
      <sheetData sheetId="3709"/>
      <sheetData sheetId="3710">
        <row r="1">
          <cell r="A1" t="str">
            <v>ITEM</v>
          </cell>
        </row>
      </sheetData>
      <sheetData sheetId="3711">
        <row r="1">
          <cell r="A1" t="str">
            <v>EQUIPO</v>
          </cell>
        </row>
      </sheetData>
      <sheetData sheetId="3712">
        <row r="1">
          <cell r="A1" t="str">
            <v>ADMINISTRACION</v>
          </cell>
        </row>
      </sheetData>
      <sheetData sheetId="3713"/>
      <sheetData sheetId="3714"/>
      <sheetData sheetId="3715">
        <row r="1">
          <cell r="A1" t="str">
            <v>ITEM</v>
          </cell>
        </row>
      </sheetData>
      <sheetData sheetId="3716">
        <row r="1">
          <cell r="A1" t="str">
            <v>EQUIPO</v>
          </cell>
        </row>
      </sheetData>
      <sheetData sheetId="3717">
        <row r="1">
          <cell r="A1" t="str">
            <v>ADMINISTRACION</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row r="1">
          <cell r="A1" t="str">
            <v>ITEM</v>
          </cell>
        </row>
      </sheetData>
      <sheetData sheetId="3737">
        <row r="1">
          <cell r="A1" t="str">
            <v>EQUIPO</v>
          </cell>
        </row>
      </sheetData>
      <sheetData sheetId="3738">
        <row r="1">
          <cell r="A1" t="str">
            <v>ADMINISTRACION</v>
          </cell>
        </row>
      </sheetData>
      <sheetData sheetId="3739">
        <row r="1">
          <cell r="A1" t="str">
            <v>ADMINISTRACION</v>
          </cell>
        </row>
      </sheetData>
      <sheetData sheetId="3740"/>
      <sheetData sheetId="3741"/>
      <sheetData sheetId="3742">
        <row r="1">
          <cell r="A1" t="str">
            <v>ITEM</v>
          </cell>
        </row>
      </sheetData>
      <sheetData sheetId="3743">
        <row r="1">
          <cell r="A1" t="str">
            <v>ADMINISTRACION</v>
          </cell>
        </row>
      </sheetData>
      <sheetData sheetId="3744"/>
      <sheetData sheetId="3745"/>
      <sheetData sheetId="3746"/>
      <sheetData sheetId="3747">
        <row r="1">
          <cell r="A1" t="str">
            <v>ITEM</v>
          </cell>
        </row>
      </sheetData>
      <sheetData sheetId="3748">
        <row r="1">
          <cell r="A1" t="str">
            <v>EQUIPO</v>
          </cell>
        </row>
      </sheetData>
      <sheetData sheetId="3749">
        <row r="1">
          <cell r="A1" t="str">
            <v>ADMINISTRACION</v>
          </cell>
        </row>
      </sheetData>
      <sheetData sheetId="3750"/>
      <sheetData sheetId="3751"/>
      <sheetData sheetId="3752">
        <row r="1">
          <cell r="A1" t="str">
            <v>ITEM</v>
          </cell>
        </row>
      </sheetData>
      <sheetData sheetId="3753">
        <row r="1">
          <cell r="A1" t="str">
            <v>EQUIPO</v>
          </cell>
        </row>
      </sheetData>
      <sheetData sheetId="3754">
        <row r="1">
          <cell r="A1" t="str">
            <v>ADMINISTRACION</v>
          </cell>
        </row>
      </sheetData>
      <sheetData sheetId="3755">
        <row r="1">
          <cell r="A1" t="str">
            <v>INSTITUTO NACIONAL DE VIAS</v>
          </cell>
        </row>
      </sheetData>
      <sheetData sheetId="3756"/>
      <sheetData sheetId="3757"/>
      <sheetData sheetId="3758"/>
      <sheetData sheetId="3759"/>
      <sheetData sheetId="3760"/>
      <sheetData sheetId="3761"/>
      <sheetData sheetId="3762"/>
      <sheetData sheetId="3763"/>
      <sheetData sheetId="3764"/>
      <sheetData sheetId="3765"/>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ow r="4">
          <cell r="E4" t="str">
            <v>GUPCO</v>
          </cell>
        </row>
      </sheetData>
      <sheetData sheetId="4019"/>
      <sheetData sheetId="4020"/>
      <sheetData sheetId="4021"/>
      <sheetData sheetId="4022" refreshError="1"/>
      <sheetData sheetId="4023" refreshError="1"/>
      <sheetData sheetId="4024" refreshError="1"/>
      <sheetData sheetId="4025" refreshError="1"/>
      <sheetData sheetId="4026" refreshError="1"/>
      <sheetData sheetId="4027" refreshError="1"/>
      <sheetData sheetId="4028"/>
      <sheetData sheetId="4029"/>
      <sheetData sheetId="4030"/>
      <sheetData sheetId="4031" refreshError="1"/>
      <sheetData sheetId="4032"/>
      <sheetData sheetId="4033"/>
      <sheetData sheetId="4034"/>
      <sheetData sheetId="4035"/>
      <sheetData sheetId="4036"/>
      <sheetData sheetId="4037"/>
      <sheetData sheetId="4038"/>
      <sheetData sheetId="4039"/>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refreshError="1"/>
      <sheetData sheetId="4052" refreshError="1"/>
      <sheetData sheetId="4053"/>
      <sheetData sheetId="4054" refreshError="1"/>
      <sheetData sheetId="4055"/>
      <sheetData sheetId="4056"/>
      <sheetData sheetId="4057"/>
      <sheetData sheetId="4058"/>
      <sheetData sheetId="4059"/>
      <sheetData sheetId="4060"/>
      <sheetData sheetId="4061" refreshError="1"/>
      <sheetData sheetId="4062"/>
      <sheetData sheetId="4063" refreshError="1"/>
      <sheetData sheetId="4064"/>
      <sheetData sheetId="4065" refreshError="1"/>
      <sheetData sheetId="4066" refreshError="1"/>
      <sheetData sheetId="4067" refreshError="1"/>
      <sheetData sheetId="4068"/>
      <sheetData sheetId="4069"/>
      <sheetData sheetId="4070"/>
      <sheetData sheetId="4071"/>
      <sheetData sheetId="4072"/>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sheetData sheetId="4119"/>
      <sheetData sheetId="4120"/>
      <sheetData sheetId="4121"/>
      <sheetData sheetId="4122"/>
      <sheetData sheetId="4123"/>
      <sheetData sheetId="4124"/>
      <sheetData sheetId="4125"/>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sheetData sheetId="4135"/>
      <sheetData sheetId="4136"/>
      <sheetData sheetId="4137"/>
      <sheetData sheetId="4138"/>
      <sheetData sheetId="4139"/>
      <sheetData sheetId="4140"/>
      <sheetData sheetId="4141"/>
      <sheetData sheetId="4142"/>
      <sheetData sheetId="4143"/>
      <sheetData sheetId="4144"/>
      <sheetData sheetId="4145" refreshError="1"/>
      <sheetData sheetId="4146" refreshError="1"/>
      <sheetData sheetId="4147" refreshError="1"/>
      <sheetData sheetId="4148" refreshError="1"/>
      <sheetData sheetId="4149" refreshError="1"/>
      <sheetData sheetId="4150"/>
      <sheetData sheetId="4151"/>
      <sheetData sheetId="4152" refreshError="1"/>
      <sheetData sheetId="4153"/>
      <sheetData sheetId="4154">
        <row r="4">
          <cell r="B4">
            <v>39886</v>
          </cell>
        </row>
      </sheetData>
      <sheetData sheetId="4155"/>
      <sheetData sheetId="4156"/>
      <sheetData sheetId="4157"/>
      <sheetData sheetId="4158"/>
      <sheetData sheetId="4159"/>
      <sheetData sheetId="4160"/>
      <sheetData sheetId="4161">
        <row r="4">
          <cell r="B4">
            <v>39886</v>
          </cell>
        </row>
      </sheetData>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refreshError="1"/>
      <sheetData sheetId="4188" refreshError="1"/>
      <sheetData sheetId="4189"/>
      <sheetData sheetId="4190"/>
      <sheetData sheetId="4191"/>
      <sheetData sheetId="4192"/>
      <sheetData sheetId="4193"/>
      <sheetData sheetId="4194"/>
      <sheetData sheetId="4195">
        <row r="1">
          <cell r="A1" t="str">
            <v>INSTITUTO NACIONAL DE VIAS</v>
          </cell>
        </row>
      </sheetData>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refreshError="1"/>
      <sheetData sheetId="4209"/>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sheetData sheetId="4290"/>
      <sheetData sheetId="4291">
        <row r="4">
          <cell r="E4" t="str">
            <v>GUPCO</v>
          </cell>
        </row>
      </sheetData>
      <sheetData sheetId="4292"/>
      <sheetData sheetId="4293">
        <row r="4">
          <cell r="E4" t="str">
            <v>GUPCO</v>
          </cell>
        </row>
      </sheetData>
      <sheetData sheetId="4294"/>
      <sheetData sheetId="4295"/>
      <sheetData sheetId="4296"/>
      <sheetData sheetId="4297"/>
      <sheetData sheetId="4298"/>
      <sheetData sheetId="4299" refreshError="1"/>
      <sheetData sheetId="4300"/>
      <sheetData sheetId="4301" refreshError="1"/>
      <sheetData sheetId="4302"/>
      <sheetData sheetId="4303" refreshError="1"/>
      <sheetData sheetId="4304" refreshError="1"/>
      <sheetData sheetId="4305" refreshError="1"/>
      <sheetData sheetId="4306" refreshError="1"/>
      <sheetData sheetId="4307"/>
      <sheetData sheetId="4308"/>
      <sheetData sheetId="4309"/>
      <sheetData sheetId="4310"/>
      <sheetData sheetId="4311"/>
      <sheetData sheetId="4312" refreshError="1"/>
      <sheetData sheetId="4313" refreshError="1"/>
      <sheetData sheetId="4314" refreshError="1"/>
      <sheetData sheetId="4315" refreshError="1"/>
      <sheetData sheetId="4316"/>
      <sheetData sheetId="4317" refreshError="1"/>
      <sheetData sheetId="4318" refreshError="1"/>
      <sheetData sheetId="4319" refreshError="1"/>
      <sheetData sheetId="4320"/>
      <sheetData sheetId="432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refreshError="1"/>
      <sheetData sheetId="4377"/>
      <sheetData sheetId="4378"/>
      <sheetData sheetId="4379" refreshError="1"/>
      <sheetData sheetId="4380"/>
      <sheetData sheetId="4381" refreshError="1"/>
      <sheetData sheetId="4382"/>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sheetData sheetId="4398"/>
      <sheetData sheetId="4399"/>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sheetData sheetId="4410"/>
      <sheetData sheetId="4411"/>
      <sheetData sheetId="4412"/>
      <sheetData sheetId="4413"/>
      <sheetData sheetId="4414"/>
      <sheetData sheetId="4415"/>
      <sheetData sheetId="4416"/>
      <sheetData sheetId="4417"/>
      <sheetData sheetId="4418"/>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ow r="6">
          <cell r="AB6">
            <v>40179</v>
          </cell>
        </row>
      </sheetData>
      <sheetData sheetId="4454"/>
      <sheetData sheetId="4455">
        <row r="6">
          <cell r="AB6">
            <v>40179</v>
          </cell>
        </row>
      </sheetData>
      <sheetData sheetId="4456"/>
      <sheetData sheetId="4457"/>
      <sheetData sheetId="4458"/>
      <sheetData sheetId="4459"/>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sheetData sheetId="4525"/>
      <sheetData sheetId="4526"/>
      <sheetData sheetId="4527" refreshError="1"/>
      <sheetData sheetId="4528" refreshError="1"/>
      <sheetData sheetId="4529" refreshError="1"/>
      <sheetData sheetId="4530" refreshError="1"/>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row r="1">
          <cell r="A1" t="str">
            <v>ITEM</v>
          </cell>
        </row>
      </sheetData>
      <sheetData sheetId="4576">
        <row r="1">
          <cell r="A1" t="str">
            <v>EQUIPO</v>
          </cell>
        </row>
      </sheetData>
      <sheetData sheetId="4577">
        <row r="1">
          <cell r="A1" t="str">
            <v>ADMINISTRACION</v>
          </cell>
        </row>
      </sheetData>
      <sheetData sheetId="4578"/>
      <sheetData sheetId="4579"/>
      <sheetData sheetId="4580"/>
      <sheetData sheetId="4581"/>
      <sheetData sheetId="4582"/>
      <sheetData sheetId="4583">
        <row r="1">
          <cell r="A1" t="str">
            <v>ITEM</v>
          </cell>
        </row>
      </sheetData>
      <sheetData sheetId="4584">
        <row r="1">
          <cell r="A1" t="str">
            <v>EQUIPO</v>
          </cell>
        </row>
      </sheetData>
      <sheetData sheetId="4585">
        <row r="1">
          <cell r="A1" t="str">
            <v>ADMINISTRACION</v>
          </cell>
        </row>
      </sheetData>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ow r="8">
          <cell r="D8" t="str">
            <v>M3</v>
          </cell>
        </row>
      </sheetData>
      <sheetData sheetId="4596"/>
      <sheetData sheetId="4597"/>
      <sheetData sheetId="4598"/>
      <sheetData sheetId="4599"/>
      <sheetData sheetId="4600"/>
      <sheetData sheetId="4601"/>
      <sheetData sheetId="4602"/>
      <sheetData sheetId="4603"/>
      <sheetData sheetId="4604"/>
      <sheetData sheetId="4605"/>
      <sheetData sheetId="4606">
        <row r="6">
          <cell r="A6" t="str">
            <v>TOPÓGRAFO</v>
          </cell>
        </row>
      </sheetData>
      <sheetData sheetId="4607"/>
      <sheetData sheetId="4608"/>
      <sheetData sheetId="4609">
        <row r="5">
          <cell r="E5" t="str">
            <v>CANTIDAD</v>
          </cell>
        </row>
      </sheetData>
      <sheetData sheetId="4610">
        <row r="5">
          <cell r="E5" t="str">
            <v>CANTIDAD</v>
          </cell>
        </row>
      </sheetData>
      <sheetData sheetId="4611">
        <row r="5">
          <cell r="E5" t="str">
            <v>CANTIDAD</v>
          </cell>
        </row>
      </sheetData>
      <sheetData sheetId="4612">
        <row r="5">
          <cell r="E5" t="str">
            <v>CANTIDAD</v>
          </cell>
        </row>
      </sheetData>
      <sheetData sheetId="4613">
        <row r="5">
          <cell r="E5" t="str">
            <v>CANTIDAD</v>
          </cell>
        </row>
      </sheetData>
      <sheetData sheetId="4614">
        <row r="5">
          <cell r="E5" t="str">
            <v>CANTIDAD</v>
          </cell>
        </row>
      </sheetData>
      <sheetData sheetId="4615">
        <row r="5">
          <cell r="E5" t="str">
            <v>CANTIDAD</v>
          </cell>
        </row>
      </sheetData>
      <sheetData sheetId="4616">
        <row r="5">
          <cell r="E5" t="str">
            <v>CANTIDAD</v>
          </cell>
        </row>
      </sheetData>
      <sheetData sheetId="4617">
        <row r="5">
          <cell r="E5" t="str">
            <v>CANTIDAD</v>
          </cell>
        </row>
      </sheetData>
      <sheetData sheetId="4618">
        <row r="5">
          <cell r="E5" t="str">
            <v>CANTIDAD</v>
          </cell>
        </row>
      </sheetData>
      <sheetData sheetId="4619">
        <row r="5">
          <cell r="E5" t="str">
            <v>CANTIDAD</v>
          </cell>
        </row>
      </sheetData>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row r="18">
          <cell r="C18">
            <v>7000</v>
          </cell>
        </row>
      </sheetData>
      <sheetData sheetId="4650"/>
      <sheetData sheetId="4651">
        <row r="18">
          <cell r="C18">
            <v>7000</v>
          </cell>
        </row>
      </sheetData>
      <sheetData sheetId="4652"/>
      <sheetData sheetId="4653">
        <row r="18">
          <cell r="C18">
            <v>7000</v>
          </cell>
        </row>
      </sheetData>
      <sheetData sheetId="4654"/>
      <sheetData sheetId="4655">
        <row r="21">
          <cell r="G21" t="b">
            <v>0</v>
          </cell>
        </row>
      </sheetData>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row r="16">
          <cell r="A16" t="str">
            <v>ABONO 10-30-10</v>
          </cell>
        </row>
      </sheetData>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row r="1">
          <cell r="A1" t="str">
            <v>EQUIPO</v>
          </cell>
        </row>
      </sheetData>
      <sheetData sheetId="4762">
        <row r="1">
          <cell r="A1" t="str">
            <v>ADMINISTRACION</v>
          </cell>
        </row>
      </sheetData>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row r="1">
          <cell r="A1" t="str">
            <v>ITEM</v>
          </cell>
        </row>
      </sheetData>
      <sheetData sheetId="4806">
        <row r="1">
          <cell r="A1" t="str">
            <v>EQUIPO</v>
          </cell>
        </row>
      </sheetData>
      <sheetData sheetId="4807">
        <row r="1">
          <cell r="A1" t="str">
            <v>ADMINISTRACION</v>
          </cell>
        </row>
      </sheetData>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row r="16">
          <cell r="A16" t="str">
            <v>ABONO 10-30-10</v>
          </cell>
        </row>
      </sheetData>
      <sheetData sheetId="4850"/>
      <sheetData sheetId="4851"/>
      <sheetData sheetId="4852"/>
      <sheetData sheetId="4853"/>
      <sheetData sheetId="4854" refreshError="1"/>
      <sheetData sheetId="4855"/>
      <sheetData sheetId="4856" refreshError="1"/>
      <sheetData sheetId="4857" refreshError="1"/>
      <sheetData sheetId="4858" refreshError="1"/>
      <sheetData sheetId="4859" refreshError="1"/>
      <sheetData sheetId="4860" refreshError="1"/>
      <sheetData sheetId="4861"/>
      <sheetData sheetId="4862"/>
      <sheetData sheetId="4863"/>
      <sheetData sheetId="4864"/>
      <sheetData sheetId="4865"/>
      <sheetData sheetId="4866"/>
      <sheetData sheetId="4867"/>
      <sheetData sheetId="4868"/>
      <sheetData sheetId="4869"/>
      <sheetData sheetId="4870"/>
      <sheetData sheetId="487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sheetData sheetId="4893" refreshError="1"/>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sheetData sheetId="5028"/>
      <sheetData sheetId="5029"/>
      <sheetData sheetId="5030"/>
      <sheetData sheetId="5031"/>
      <sheetData sheetId="5032"/>
      <sheetData sheetId="5033"/>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sheetData sheetId="5538"/>
      <sheetData sheetId="5539"/>
      <sheetData sheetId="5540"/>
      <sheetData sheetId="5541"/>
      <sheetData sheetId="5542"/>
      <sheetData sheetId="5543"/>
      <sheetData sheetId="5544"/>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sheetData sheetId="5673">
        <row r="168">
          <cell r="D168">
            <v>0.16</v>
          </cell>
        </row>
      </sheetData>
      <sheetData sheetId="5674"/>
      <sheetData sheetId="5675">
        <row r="7">
          <cell r="B7">
            <v>1</v>
          </cell>
        </row>
      </sheetData>
      <sheetData sheetId="5676">
        <row r="33">
          <cell r="G33">
            <v>0.59504299999999999</v>
          </cell>
        </row>
      </sheetData>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sheetData sheetId="5759"/>
      <sheetData sheetId="5760"/>
      <sheetData sheetId="5761"/>
      <sheetData sheetId="5762"/>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sheetData sheetId="5782" refreshError="1"/>
      <sheetData sheetId="5783">
        <row r="5">
          <cell r="E5" t="str">
            <v>CANTIDAD</v>
          </cell>
        </row>
      </sheetData>
      <sheetData sheetId="5784"/>
      <sheetData sheetId="5785">
        <row r="5">
          <cell r="E5" t="str">
            <v>CANTIDAD</v>
          </cell>
        </row>
      </sheetData>
      <sheetData sheetId="5786">
        <row r="5">
          <cell r="E5" t="str">
            <v>CANTIDAD</v>
          </cell>
        </row>
      </sheetData>
      <sheetData sheetId="5787"/>
      <sheetData sheetId="5788">
        <row r="5">
          <cell r="E5" t="str">
            <v>CANTIDAD</v>
          </cell>
        </row>
      </sheetData>
      <sheetData sheetId="5789"/>
      <sheetData sheetId="5790"/>
      <sheetData sheetId="5791"/>
      <sheetData sheetId="5792"/>
      <sheetData sheetId="5793"/>
      <sheetData sheetId="5794"/>
      <sheetData sheetId="5795">
        <row r="5">
          <cell r="E5" t="str">
            <v>CANTIDAD</v>
          </cell>
        </row>
      </sheetData>
      <sheetData sheetId="5796">
        <row r="5">
          <cell r="E5" t="str">
            <v>CANTIDAD</v>
          </cell>
        </row>
      </sheetData>
      <sheetData sheetId="5797"/>
      <sheetData sheetId="5798">
        <row r="5">
          <cell r="E5" t="str">
            <v>CANTIDAD</v>
          </cell>
        </row>
      </sheetData>
      <sheetData sheetId="5799">
        <row r="5">
          <cell r="E5" t="str">
            <v>CANTIDAD</v>
          </cell>
        </row>
      </sheetData>
      <sheetData sheetId="5800"/>
      <sheetData sheetId="5801">
        <row r="5">
          <cell r="E5" t="str">
            <v>CANTIDAD</v>
          </cell>
        </row>
      </sheetData>
      <sheetData sheetId="5802"/>
      <sheetData sheetId="5803"/>
      <sheetData sheetId="5804"/>
      <sheetData sheetId="5805"/>
      <sheetData sheetId="5806">
        <row r="33">
          <cell r="C33">
            <v>0.77967625899280601</v>
          </cell>
        </row>
      </sheetData>
      <sheetData sheetId="5807"/>
      <sheetData sheetId="5808">
        <row r="168">
          <cell r="D168">
            <v>10046</v>
          </cell>
        </row>
      </sheetData>
      <sheetData sheetId="5809"/>
      <sheetData sheetId="5810"/>
      <sheetData sheetId="5811"/>
      <sheetData sheetId="5812"/>
      <sheetData sheetId="5813">
        <row r="33">
          <cell r="C33">
            <v>0.77967625899280601</v>
          </cell>
        </row>
      </sheetData>
      <sheetData sheetId="5814"/>
      <sheetData sheetId="5815"/>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sheetData sheetId="5831" refreshError="1"/>
      <sheetData sheetId="5832"/>
      <sheetData sheetId="5833"/>
      <sheetData sheetId="5834"/>
      <sheetData sheetId="5835"/>
      <sheetData sheetId="5836">
        <row r="1">
          <cell r="A1" t="str">
            <v>ITEM</v>
          </cell>
        </row>
      </sheetData>
      <sheetData sheetId="5837">
        <row r="1">
          <cell r="A1" t="str">
            <v>ADMINISTRACION</v>
          </cell>
        </row>
      </sheetData>
      <sheetData sheetId="5838">
        <row r="1">
          <cell r="A1" t="str">
            <v>ADMINISTRACION</v>
          </cell>
        </row>
      </sheetData>
      <sheetData sheetId="5839">
        <row r="1">
          <cell r="A1" t="str">
            <v>ADMINISTRACION</v>
          </cell>
        </row>
      </sheetData>
      <sheetData sheetId="5840"/>
      <sheetData sheetId="5841">
        <row r="5">
          <cell r="A5">
            <v>4010000</v>
          </cell>
        </row>
      </sheetData>
      <sheetData sheetId="5842"/>
      <sheetData sheetId="5843"/>
      <sheetData sheetId="5844"/>
      <sheetData sheetId="5845"/>
      <sheetData sheetId="5846"/>
      <sheetData sheetId="5847"/>
      <sheetData sheetId="5848"/>
      <sheetData sheetId="5849"/>
      <sheetData sheetId="5850">
        <row r="1">
          <cell r="A1" t="str">
            <v>ADMINISTRACION</v>
          </cell>
        </row>
      </sheetData>
      <sheetData sheetId="5851">
        <row r="1">
          <cell r="A1" t="str">
            <v>EQUIPO</v>
          </cell>
        </row>
      </sheetData>
      <sheetData sheetId="5852">
        <row r="1">
          <cell r="A1" t="str">
            <v>ADMINISTRACION</v>
          </cell>
        </row>
      </sheetData>
      <sheetData sheetId="5853"/>
      <sheetData sheetId="5854">
        <row r="5">
          <cell r="A5">
            <v>4010000</v>
          </cell>
        </row>
      </sheetData>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refreshError="1"/>
      <sheetData sheetId="5868" refreshError="1"/>
      <sheetData sheetId="5869" refreshError="1"/>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sheetData sheetId="5883" refreshError="1"/>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refreshError="1"/>
      <sheetData sheetId="5897" refreshError="1"/>
      <sheetData sheetId="5898" refreshError="1"/>
      <sheetData sheetId="5899" refreshError="1"/>
      <sheetData sheetId="5900" refreshError="1"/>
      <sheetData sheetId="5901"/>
      <sheetData sheetId="5902"/>
      <sheetData sheetId="5903"/>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sheetData sheetId="5928" refreshError="1"/>
      <sheetData sheetId="5929"/>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sheetData sheetId="6032"/>
      <sheetData sheetId="6033" refreshError="1"/>
      <sheetData sheetId="6034" refreshError="1"/>
      <sheetData sheetId="6035" refreshError="1"/>
      <sheetData sheetId="6036" refreshError="1"/>
      <sheetData sheetId="6037" refreshError="1"/>
      <sheetData sheetId="6038" refreshError="1"/>
      <sheetData sheetId="6039"/>
      <sheetData sheetId="6040"/>
      <sheetData sheetId="604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sheetData sheetId="6380"/>
      <sheetData sheetId="6381"/>
      <sheetData sheetId="6382"/>
      <sheetData sheetId="6383"/>
      <sheetData sheetId="6384" refreshError="1"/>
      <sheetData sheetId="6385" refreshError="1"/>
      <sheetData sheetId="6386"/>
      <sheetData sheetId="6387"/>
      <sheetData sheetId="6388"/>
      <sheetData sheetId="6389"/>
      <sheetData sheetId="6390"/>
      <sheetData sheetId="6391"/>
      <sheetData sheetId="6392"/>
      <sheetData sheetId="6393" refreshError="1"/>
      <sheetData sheetId="6394" refreshError="1"/>
      <sheetData sheetId="6395" refreshError="1"/>
      <sheetData sheetId="6396" refreshError="1"/>
      <sheetData sheetId="6397" refreshError="1"/>
      <sheetData sheetId="6398" refreshError="1"/>
      <sheetData sheetId="6399"/>
      <sheetData sheetId="6400"/>
      <sheetData sheetId="6401"/>
      <sheetData sheetId="6402"/>
      <sheetData sheetId="6403"/>
      <sheetData sheetId="6404"/>
      <sheetData sheetId="6405"/>
      <sheetData sheetId="6406"/>
      <sheetData sheetId="6407" refreshError="1"/>
      <sheetData sheetId="6408" refreshError="1"/>
      <sheetData sheetId="6409" refreshError="1"/>
      <sheetData sheetId="6410" refreshError="1"/>
      <sheetData sheetId="6411" refreshError="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refreshError="1"/>
      <sheetData sheetId="6498" refreshError="1"/>
      <sheetData sheetId="6499" refreshError="1"/>
      <sheetData sheetId="6500" refreshError="1"/>
      <sheetData sheetId="6501" refreshError="1"/>
      <sheetData sheetId="6502" refreshError="1"/>
      <sheetData sheetId="6503" refreshError="1"/>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ow r="5">
          <cell r="E5" t="str">
            <v>CANTIDAD</v>
          </cell>
        </row>
      </sheetData>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ow r="3">
          <cell r="A3">
            <v>1</v>
          </cell>
        </row>
      </sheetData>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sheetData sheetId="6695"/>
      <sheetData sheetId="6696"/>
      <sheetData sheetId="6697"/>
      <sheetData sheetId="6698"/>
      <sheetData sheetId="6699" refreshError="1"/>
      <sheetData sheetId="6700"/>
      <sheetData sheetId="6701"/>
      <sheetData sheetId="6702"/>
      <sheetData sheetId="6703"/>
      <sheetData sheetId="6704"/>
      <sheetData sheetId="6705"/>
      <sheetData sheetId="6706"/>
      <sheetData sheetId="6707"/>
      <sheetData sheetId="6708">
        <row r="33">
          <cell r="C33">
            <v>0.77967625899280601</v>
          </cell>
        </row>
      </sheetData>
      <sheetData sheetId="6709"/>
      <sheetData sheetId="6710">
        <row r="8">
          <cell r="A8">
            <v>2.1</v>
          </cell>
        </row>
      </sheetData>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row r="5">
          <cell r="E5" t="str">
            <v>CANTIDAD</v>
          </cell>
        </row>
      </sheetData>
      <sheetData sheetId="7190"/>
      <sheetData sheetId="7191"/>
      <sheetData sheetId="7192"/>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ow r="5">
          <cell r="A5" t="str">
            <v>Desperdicio</v>
          </cell>
        </row>
      </sheetData>
      <sheetData sheetId="7205" refreshError="1"/>
      <sheetData sheetId="7206" refreshError="1"/>
      <sheetData sheetId="7207" refreshError="1"/>
      <sheetData sheetId="7208" refreshError="1"/>
      <sheetData sheetId="7209" refreshError="1"/>
      <sheetData sheetId="7210" refreshError="1"/>
      <sheetData sheetId="7211">
        <row r="7">
          <cell r="B7">
            <v>0.1</v>
          </cell>
        </row>
      </sheetData>
      <sheetData sheetId="7212">
        <row r="7">
          <cell r="B7">
            <v>0.1</v>
          </cell>
        </row>
      </sheetData>
      <sheetData sheetId="7213"/>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refreshError="1"/>
      <sheetData sheetId="7481"/>
      <sheetData sheetId="7482"/>
      <sheetData sheetId="7483"/>
      <sheetData sheetId="7484">
        <row r="45">
          <cell r="B45" t="str">
            <v>P-002</v>
          </cell>
        </row>
      </sheetData>
      <sheetData sheetId="7485"/>
      <sheetData sheetId="7486"/>
      <sheetData sheetId="7487"/>
      <sheetData sheetId="7488"/>
      <sheetData sheetId="7489"/>
      <sheetData sheetId="7490"/>
      <sheetData sheetId="7491"/>
      <sheetData sheetId="7492"/>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sheetData sheetId="7630" refreshError="1"/>
      <sheetData sheetId="7631"/>
      <sheetData sheetId="7632"/>
      <sheetData sheetId="7633"/>
      <sheetData sheetId="7634"/>
      <sheetData sheetId="7635"/>
      <sheetData sheetId="7636"/>
      <sheetData sheetId="7637"/>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sheetData sheetId="7734"/>
      <sheetData sheetId="7735">
        <row r="14">
          <cell r="D14">
            <v>38504</v>
          </cell>
        </row>
      </sheetData>
      <sheetData sheetId="7736"/>
      <sheetData sheetId="7737"/>
      <sheetData sheetId="7738">
        <row r="14">
          <cell r="D14">
            <v>38504</v>
          </cell>
        </row>
      </sheetData>
      <sheetData sheetId="7739"/>
      <sheetData sheetId="7740"/>
      <sheetData sheetId="7741"/>
      <sheetData sheetId="7742">
        <row r="14">
          <cell r="D14">
            <v>38504</v>
          </cell>
        </row>
      </sheetData>
      <sheetData sheetId="7743"/>
      <sheetData sheetId="7744"/>
      <sheetData sheetId="7745"/>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sheetData sheetId="7790"/>
      <sheetData sheetId="7791"/>
      <sheetData sheetId="7792"/>
      <sheetData sheetId="7793"/>
      <sheetData sheetId="7794"/>
      <sheetData sheetId="7795"/>
      <sheetData sheetId="7796"/>
      <sheetData sheetId="7797" refreshError="1"/>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refreshError="1"/>
      <sheetData sheetId="7845"/>
      <sheetData sheetId="7846"/>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sheetData sheetId="7857"/>
      <sheetData sheetId="7858"/>
      <sheetData sheetId="7859"/>
      <sheetData sheetId="7860"/>
      <sheetData sheetId="7861"/>
      <sheetData sheetId="7862"/>
      <sheetData sheetId="7863"/>
      <sheetData sheetId="7864"/>
      <sheetData sheetId="7865"/>
      <sheetData sheetId="7866" refreshError="1"/>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refreshError="1"/>
      <sheetData sheetId="7973" refreshError="1"/>
      <sheetData sheetId="7974" refreshError="1"/>
      <sheetData sheetId="7975" refreshError="1"/>
      <sheetData sheetId="7976"/>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ow r="1">
          <cell r="A1" t="str">
            <v>Name</v>
          </cell>
        </row>
      </sheetData>
      <sheetData sheetId="8019"/>
      <sheetData sheetId="8020"/>
      <sheetData sheetId="8021"/>
      <sheetData sheetId="8022"/>
      <sheetData sheetId="8023"/>
      <sheetData sheetId="8024"/>
      <sheetData sheetId="8025"/>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sheetData sheetId="8087">
        <row r="1">
          <cell r="A1" t="str">
            <v>EQUIPO</v>
          </cell>
        </row>
      </sheetData>
      <sheetData sheetId="8088" refreshError="1"/>
      <sheetData sheetId="8089"/>
      <sheetData sheetId="8090" refreshError="1"/>
      <sheetData sheetId="809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sheetData sheetId="8131"/>
      <sheetData sheetId="8132"/>
      <sheetData sheetId="8133"/>
      <sheetData sheetId="8134"/>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sheetData sheetId="8150"/>
      <sheetData sheetId="8151"/>
      <sheetData sheetId="8152"/>
      <sheetData sheetId="8153"/>
      <sheetData sheetId="8154"/>
      <sheetData sheetId="8155"/>
      <sheetData sheetId="8156"/>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sheetData sheetId="8191">
        <row r="1">
          <cell r="A1" t="str">
            <v>ITEM</v>
          </cell>
        </row>
      </sheetData>
      <sheetData sheetId="8192">
        <row r="1">
          <cell r="A1" t="str">
            <v>ADMINISTRACION</v>
          </cell>
        </row>
      </sheetData>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row r="1">
          <cell r="B1" t="str">
            <v>CTO-102-2002</v>
          </cell>
        </row>
      </sheetData>
      <sheetData sheetId="8215"/>
      <sheetData sheetId="8216"/>
      <sheetData sheetId="8217"/>
      <sheetData sheetId="8218"/>
      <sheetData sheetId="8219"/>
      <sheetData sheetId="8220">
        <row r="1">
          <cell r="A1" t="str">
            <v>ITEM</v>
          </cell>
        </row>
      </sheetData>
      <sheetData sheetId="8221">
        <row r="1">
          <cell r="A1" t="str">
            <v>EQUIPO</v>
          </cell>
        </row>
      </sheetData>
      <sheetData sheetId="8222">
        <row r="1">
          <cell r="A1" t="str">
            <v>ADMINISTRACION</v>
          </cell>
        </row>
      </sheetData>
      <sheetData sheetId="8223"/>
      <sheetData sheetId="8224">
        <row r="1">
          <cell r="A1" t="str">
            <v>ITEM</v>
          </cell>
        </row>
      </sheetData>
      <sheetData sheetId="8225">
        <row r="1">
          <cell r="A1" t="str">
            <v>EQUIPO</v>
          </cell>
        </row>
      </sheetData>
      <sheetData sheetId="8226">
        <row r="1">
          <cell r="A1" t="str">
            <v>ADMINISTRACION</v>
          </cell>
        </row>
      </sheetData>
      <sheetData sheetId="8227"/>
      <sheetData sheetId="8228"/>
      <sheetData sheetId="8229"/>
      <sheetData sheetId="8230"/>
      <sheetData sheetId="8231">
        <row r="1">
          <cell r="A1" t="str">
            <v>ITEM</v>
          </cell>
        </row>
      </sheetData>
      <sheetData sheetId="8232">
        <row r="1">
          <cell r="A1" t="str">
            <v>EQUIPO</v>
          </cell>
        </row>
      </sheetData>
      <sheetData sheetId="8233">
        <row r="1">
          <cell r="A1" t="str">
            <v>ADMINISTRACION</v>
          </cell>
        </row>
      </sheetData>
      <sheetData sheetId="8234"/>
      <sheetData sheetId="8235"/>
      <sheetData sheetId="8236">
        <row r="1">
          <cell r="A1" t="str">
            <v>ITEM</v>
          </cell>
        </row>
      </sheetData>
      <sheetData sheetId="8237">
        <row r="1">
          <cell r="A1" t="str">
            <v>EQUIPO</v>
          </cell>
        </row>
      </sheetData>
      <sheetData sheetId="8238">
        <row r="1">
          <cell r="A1" t="str">
            <v>ADMINISTRACION</v>
          </cell>
        </row>
      </sheetData>
      <sheetData sheetId="8239"/>
      <sheetData sheetId="8240"/>
      <sheetData sheetId="8241"/>
      <sheetData sheetId="8242"/>
      <sheetData sheetId="8243"/>
      <sheetData sheetId="8244">
        <row r="1">
          <cell r="A1" t="str">
            <v>Name</v>
          </cell>
        </row>
      </sheetData>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row r="1">
          <cell r="A1" t="str">
            <v>ADMINISTRACION</v>
          </cell>
        </row>
      </sheetData>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sheetData sheetId="8299"/>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sheetData sheetId="8361"/>
      <sheetData sheetId="8362" refreshError="1"/>
      <sheetData sheetId="8363" refreshError="1"/>
      <sheetData sheetId="8364"/>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sheetData sheetId="8375"/>
      <sheetData sheetId="8376"/>
      <sheetData sheetId="8377"/>
      <sheetData sheetId="8378"/>
      <sheetData sheetId="8379">
        <row r="1">
          <cell r="B1" t="str">
            <v>CTO-102-2002</v>
          </cell>
        </row>
      </sheetData>
      <sheetData sheetId="8380"/>
      <sheetData sheetId="8381"/>
      <sheetData sheetId="8382"/>
      <sheetData sheetId="8383"/>
      <sheetData sheetId="8384"/>
      <sheetData sheetId="8385"/>
      <sheetData sheetId="8386"/>
      <sheetData sheetId="8387"/>
      <sheetData sheetId="8388"/>
      <sheetData sheetId="8389">
        <row r="1">
          <cell r="B1" t="str">
            <v>CTO-102-2002</v>
          </cell>
        </row>
      </sheetData>
      <sheetData sheetId="8390"/>
      <sheetData sheetId="839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sheetData sheetId="8404"/>
      <sheetData sheetId="8405"/>
      <sheetData sheetId="8406"/>
      <sheetData sheetId="8407"/>
      <sheetData sheetId="8408"/>
      <sheetData sheetId="8409"/>
      <sheetData sheetId="8410"/>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sheetData sheetId="8428"/>
      <sheetData sheetId="8429"/>
      <sheetData sheetId="8430"/>
      <sheetData sheetId="8431"/>
      <sheetData sheetId="8432"/>
      <sheetData sheetId="8433"/>
      <sheetData sheetId="8434"/>
      <sheetData sheetId="8435"/>
      <sheetData sheetId="8436"/>
      <sheetData sheetId="8437">
        <row r="7">
          <cell r="A7" t="str">
            <v>NE-CSJM01</v>
          </cell>
        </row>
      </sheetData>
      <sheetData sheetId="8438">
        <row r="7">
          <cell r="A7" t="str">
            <v>NE-CSJM01</v>
          </cell>
        </row>
      </sheetData>
      <sheetData sheetId="8439">
        <row r="1">
          <cell r="B1" t="str">
            <v>CTO-102-2002</v>
          </cell>
        </row>
      </sheetData>
      <sheetData sheetId="8440"/>
      <sheetData sheetId="8441"/>
      <sheetData sheetId="8442"/>
      <sheetData sheetId="8443"/>
      <sheetData sheetId="8444"/>
      <sheetData sheetId="8445"/>
      <sheetData sheetId="8446" refreshError="1"/>
      <sheetData sheetId="8447" refreshError="1"/>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row r="1">
          <cell r="A1" t="str">
            <v>Name</v>
          </cell>
        </row>
      </sheetData>
      <sheetData sheetId="8467"/>
      <sheetData sheetId="8468"/>
      <sheetData sheetId="8469"/>
      <sheetData sheetId="8470"/>
      <sheetData sheetId="8471"/>
      <sheetData sheetId="8472"/>
      <sheetData sheetId="8473"/>
      <sheetData sheetId="8474">
        <row r="1">
          <cell r="A1" t="str">
            <v>INSTITUTO NACIONAL DE VIAS</v>
          </cell>
        </row>
      </sheetData>
      <sheetData sheetId="8475">
        <row r="1">
          <cell r="A1" t="str">
            <v>INSTITUTO NACIONAL DE VIAS</v>
          </cell>
        </row>
      </sheetData>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row r="1">
          <cell r="A1" t="str">
            <v>INSTITUTO NACIONAL DE VIAS</v>
          </cell>
        </row>
      </sheetData>
      <sheetData sheetId="8506"/>
      <sheetData sheetId="8507"/>
      <sheetData sheetId="8508"/>
      <sheetData sheetId="8509"/>
      <sheetData sheetId="8510"/>
      <sheetData sheetId="8511"/>
      <sheetData sheetId="8512"/>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sheetData sheetId="8525"/>
      <sheetData sheetId="8526"/>
      <sheetData sheetId="8527"/>
      <sheetData sheetId="8528">
        <row r="1">
          <cell r="A1" t="str">
            <v>ITEM</v>
          </cell>
        </row>
      </sheetData>
      <sheetData sheetId="8529">
        <row r="1">
          <cell r="A1" t="str">
            <v>EQUIPO</v>
          </cell>
        </row>
      </sheetData>
      <sheetData sheetId="8530">
        <row r="1">
          <cell r="A1" t="str">
            <v>ADMINISTRACION</v>
          </cell>
        </row>
      </sheetData>
      <sheetData sheetId="8531"/>
      <sheetData sheetId="8532"/>
      <sheetData sheetId="8533"/>
      <sheetData sheetId="8534"/>
      <sheetData sheetId="8535"/>
      <sheetData sheetId="8536"/>
      <sheetData sheetId="8537" refreshError="1"/>
      <sheetData sheetId="8538" refreshError="1"/>
      <sheetData sheetId="8539">
        <row r="1">
          <cell r="D1" t="str">
            <v>Supervendor CODE</v>
          </cell>
        </row>
      </sheetData>
      <sheetData sheetId="8540" refreshError="1"/>
      <sheetData sheetId="8541" refreshError="1"/>
      <sheetData sheetId="8542" refreshError="1"/>
      <sheetData sheetId="8543" refreshError="1"/>
      <sheetData sheetId="8544" refreshError="1"/>
      <sheetData sheetId="8545" refreshError="1"/>
      <sheetData sheetId="8546" refreshError="1"/>
      <sheetData sheetId="8547"/>
      <sheetData sheetId="8548">
        <row r="1">
          <cell r="A1" t="str">
            <v>AMAZONAS</v>
          </cell>
        </row>
      </sheetData>
      <sheetData sheetId="8549"/>
      <sheetData sheetId="8550"/>
      <sheetData sheetId="8551"/>
      <sheetData sheetId="8552">
        <row r="15">
          <cell r="B15">
            <v>1</v>
          </cell>
        </row>
      </sheetData>
      <sheetData sheetId="8553" refreshError="1"/>
      <sheetData sheetId="8554"/>
      <sheetData sheetId="8555" refreshError="1"/>
      <sheetData sheetId="8556"/>
      <sheetData sheetId="8557"/>
      <sheetData sheetId="8558"/>
      <sheetData sheetId="8559">
        <row r="1">
          <cell r="D1" t="str">
            <v xml:space="preserve">Supervendor CODE </v>
          </cell>
        </row>
      </sheetData>
      <sheetData sheetId="8560"/>
      <sheetData sheetId="8561">
        <row r="1">
          <cell r="A1" t="str">
            <v>AMAZONAS</v>
          </cell>
        </row>
      </sheetData>
      <sheetData sheetId="8562"/>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sheetData sheetId="8594"/>
      <sheetData sheetId="8595">
        <row r="6">
          <cell r="A6" t="str">
            <v>CONTRATISTA:</v>
          </cell>
        </row>
      </sheetData>
      <sheetData sheetId="8596" refreshError="1"/>
      <sheetData sheetId="8597" refreshError="1"/>
      <sheetData sheetId="8598" refreshError="1"/>
      <sheetData sheetId="8599"/>
      <sheetData sheetId="8600"/>
      <sheetData sheetId="8601"/>
      <sheetData sheetId="8602"/>
      <sheetData sheetId="8603"/>
      <sheetData sheetId="8604"/>
      <sheetData sheetId="8605"/>
      <sheetData sheetId="8606"/>
      <sheetData sheetId="8607" refreshError="1"/>
      <sheetData sheetId="8608" refreshError="1"/>
      <sheetData sheetId="8609"/>
      <sheetData sheetId="8610"/>
      <sheetData sheetId="8611"/>
      <sheetData sheetId="8612" refreshError="1"/>
      <sheetData sheetId="8613"/>
      <sheetData sheetId="8614"/>
      <sheetData sheetId="8615"/>
      <sheetData sheetId="8616"/>
      <sheetData sheetId="8617">
        <row r="47">
          <cell r="H47">
            <v>17098.051632633331</v>
          </cell>
        </row>
      </sheetData>
      <sheetData sheetId="8618">
        <row r="47">
          <cell r="H47">
            <v>13407.454219619998</v>
          </cell>
        </row>
      </sheetData>
      <sheetData sheetId="8619">
        <row r="47">
          <cell r="H47">
            <v>13178.048204541665</v>
          </cell>
        </row>
      </sheetData>
      <sheetData sheetId="8620">
        <row r="47">
          <cell r="H47">
            <v>17098.051632633331</v>
          </cell>
        </row>
      </sheetData>
      <sheetData sheetId="8621">
        <row r="47">
          <cell r="H47">
            <v>13407.454219619998</v>
          </cell>
        </row>
      </sheetData>
      <sheetData sheetId="8622">
        <row r="47">
          <cell r="H47">
            <v>13178.048204541665</v>
          </cell>
        </row>
      </sheetData>
      <sheetData sheetId="8623">
        <row r="47">
          <cell r="H47">
            <v>19729.199486104168</v>
          </cell>
        </row>
      </sheetData>
      <sheetData sheetId="8624">
        <row r="47">
          <cell r="H47">
            <v>38405.002915416662</v>
          </cell>
        </row>
      </sheetData>
      <sheetData sheetId="8625">
        <row r="47">
          <cell r="H47">
            <v>41159.979021230996</v>
          </cell>
        </row>
      </sheetData>
      <sheetData sheetId="8626">
        <row r="47">
          <cell r="H47">
            <v>16020</v>
          </cell>
        </row>
      </sheetData>
      <sheetData sheetId="8627">
        <row r="47">
          <cell r="H47">
            <v>11675</v>
          </cell>
        </row>
      </sheetData>
      <sheetData sheetId="8628">
        <row r="47">
          <cell r="H47">
            <v>382683.1643235588</v>
          </cell>
        </row>
      </sheetData>
      <sheetData sheetId="8629">
        <row r="47">
          <cell r="H47">
            <v>27108.482479999999</v>
          </cell>
        </row>
      </sheetData>
      <sheetData sheetId="8630">
        <row r="47">
          <cell r="H47">
            <v>18945.0351992</v>
          </cell>
        </row>
      </sheetData>
      <sheetData sheetId="8631">
        <row r="47">
          <cell r="H47">
            <v>88016.225274879995</v>
          </cell>
        </row>
      </sheetData>
      <sheetData sheetId="8632">
        <row r="47">
          <cell r="H47">
            <v>11296.680928966078</v>
          </cell>
        </row>
      </sheetData>
      <sheetData sheetId="8633">
        <row r="47">
          <cell r="H47">
            <v>19660.483631249997</v>
          </cell>
        </row>
      </sheetData>
      <sheetData sheetId="8634">
        <row r="47">
          <cell r="H47">
            <v>19660.483631249997</v>
          </cell>
        </row>
      </sheetData>
      <sheetData sheetId="8635">
        <row r="47">
          <cell r="H47">
            <v>19660.483631249997</v>
          </cell>
        </row>
      </sheetData>
      <sheetData sheetId="8636">
        <row r="47">
          <cell r="H47">
            <v>39947.116768272004</v>
          </cell>
        </row>
      </sheetData>
      <sheetData sheetId="8637">
        <row r="47">
          <cell r="H47">
            <v>37450.421970255004</v>
          </cell>
        </row>
      </sheetData>
      <sheetData sheetId="8638">
        <row r="47">
          <cell r="H47">
            <v>5631.4338221939006</v>
          </cell>
        </row>
      </sheetData>
      <sheetData sheetId="8639">
        <row r="47">
          <cell r="H47">
            <v>29691.867138751997</v>
          </cell>
        </row>
      </sheetData>
      <sheetData sheetId="8640">
        <row r="47">
          <cell r="H47">
            <v>10601.359883464</v>
          </cell>
        </row>
      </sheetData>
      <sheetData sheetId="8641">
        <row r="47">
          <cell r="H47">
            <v>16440.07876665</v>
          </cell>
        </row>
      </sheetData>
      <sheetData sheetId="8642">
        <row r="47">
          <cell r="H47">
            <v>7502.6541280530009</v>
          </cell>
        </row>
      </sheetData>
      <sheetData sheetId="8643">
        <row r="47">
          <cell r="H47">
            <v>63269.394041350002</v>
          </cell>
        </row>
      </sheetData>
      <sheetData sheetId="8644">
        <row r="47">
          <cell r="H47">
            <v>38708.912732384997</v>
          </cell>
        </row>
      </sheetData>
      <sheetData sheetId="8645">
        <row r="47">
          <cell r="H47">
            <v>30140.654422727453</v>
          </cell>
        </row>
      </sheetData>
      <sheetData sheetId="8646">
        <row r="47">
          <cell r="H47">
            <v>39628.094655192057</v>
          </cell>
        </row>
      </sheetData>
      <sheetData sheetId="8647">
        <row r="47">
          <cell r="H47">
            <v>38729.542446049003</v>
          </cell>
        </row>
      </sheetData>
      <sheetData sheetId="8648">
        <row r="47">
          <cell r="H47">
            <v>7116.936965586</v>
          </cell>
        </row>
      </sheetData>
      <sheetData sheetId="8649">
        <row r="47">
          <cell r="H47">
            <v>9391.2743470000005</v>
          </cell>
        </row>
      </sheetData>
      <sheetData sheetId="8650">
        <row r="47">
          <cell r="H47">
            <v>8500.0189065630984</v>
          </cell>
        </row>
      </sheetData>
      <sheetData sheetId="8651">
        <row r="47">
          <cell r="H47">
            <v>32499.094423904498</v>
          </cell>
        </row>
      </sheetData>
      <sheetData sheetId="8652">
        <row r="47">
          <cell r="H47">
            <v>51817.028777055006</v>
          </cell>
        </row>
      </sheetData>
      <sheetData sheetId="8653">
        <row r="47">
          <cell r="H47">
            <v>55430.1575333</v>
          </cell>
        </row>
      </sheetData>
      <sheetData sheetId="8654">
        <row r="47">
          <cell r="H47">
            <v>25786.003498499998</v>
          </cell>
        </row>
      </sheetData>
      <sheetData sheetId="8655">
        <row r="47">
          <cell r="H47">
            <v>21993.806973733335</v>
          </cell>
        </row>
      </sheetData>
      <sheetData sheetId="8656"/>
      <sheetData sheetId="8657"/>
      <sheetData sheetId="8658"/>
      <sheetData sheetId="8659">
        <row r="47">
          <cell r="H47">
            <v>21941.348275</v>
          </cell>
        </row>
      </sheetData>
      <sheetData sheetId="8660">
        <row r="47">
          <cell r="H47">
            <v>576269.26239999989</v>
          </cell>
        </row>
      </sheetData>
      <sheetData sheetId="8661">
        <row r="48">
          <cell r="H48">
            <v>640370.66537874995</v>
          </cell>
        </row>
      </sheetData>
      <sheetData sheetId="8662">
        <row r="47">
          <cell r="H47">
            <v>21941.348275</v>
          </cell>
        </row>
      </sheetData>
      <sheetData sheetId="8663">
        <row r="47">
          <cell r="H47">
            <v>576269.26239999989</v>
          </cell>
        </row>
      </sheetData>
      <sheetData sheetId="8664">
        <row r="47">
          <cell r="H47">
            <v>9078.6352040999991</v>
          </cell>
        </row>
      </sheetData>
      <sheetData sheetId="8665">
        <row r="49">
          <cell r="H49">
            <v>83961.133243064003</v>
          </cell>
        </row>
      </sheetData>
      <sheetData sheetId="8666">
        <row r="47">
          <cell r="H47">
            <v>14670.136122054002</v>
          </cell>
        </row>
      </sheetData>
      <sheetData sheetId="8667">
        <row r="47">
          <cell r="H47">
            <v>9078.6352040999991</v>
          </cell>
        </row>
      </sheetData>
      <sheetData sheetId="8668">
        <row r="51">
          <cell r="H51">
            <v>117309.4992738</v>
          </cell>
        </row>
      </sheetData>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ow r="36">
          <cell r="G36">
            <v>271000.00000162207</v>
          </cell>
        </row>
      </sheetData>
      <sheetData sheetId="8789">
        <row r="33">
          <cell r="G33">
            <v>283000.00002693152</v>
          </cell>
        </row>
      </sheetData>
      <sheetData sheetId="8790">
        <row r="33">
          <cell r="G33">
            <v>290000.00000013626</v>
          </cell>
        </row>
      </sheetData>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refreshError="1"/>
      <sheetData sheetId="8864"/>
      <sheetData sheetId="8865" refreshError="1"/>
      <sheetData sheetId="8866" refreshError="1"/>
      <sheetData sheetId="8867" refreshError="1"/>
      <sheetData sheetId="8868"/>
      <sheetData sheetId="8869"/>
      <sheetData sheetId="8870"/>
      <sheetData sheetId="8871">
        <row r="52">
          <cell r="B52" t="str">
            <v>ANTICIPO</v>
          </cell>
        </row>
      </sheetData>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ow r="52">
          <cell r="H52">
            <v>0</v>
          </cell>
        </row>
      </sheetData>
      <sheetData sheetId="9252"/>
      <sheetData sheetId="9253"/>
      <sheetData sheetId="9254"/>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refreshError="1"/>
      <sheetData sheetId="9291" refreshError="1"/>
      <sheetData sheetId="9292" refreshError="1"/>
      <sheetData sheetId="9293">
        <row r="1">
          <cell r="A1" t="str">
            <v>INSTITUTO NACIONAL DE VIAS</v>
          </cell>
        </row>
      </sheetData>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ow r="103">
          <cell r="C103" t="str">
            <v>EXP</v>
          </cell>
        </row>
      </sheetData>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sheetData sheetId="9435"/>
      <sheetData sheetId="9436"/>
      <sheetData sheetId="9437"/>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ow r="3">
          <cell r="B3">
            <v>1</v>
          </cell>
        </row>
      </sheetData>
      <sheetData sheetId="9514"/>
      <sheetData sheetId="9515">
        <row r="437">
          <cell r="A437" t="str">
            <v>GEOCOMPUESTOS</v>
          </cell>
        </row>
      </sheetData>
      <sheetData sheetId="9516">
        <row r="30">
          <cell r="A30" t="str">
            <v>PRELIMINARES DE OBRA</v>
          </cell>
        </row>
      </sheetData>
      <sheetData sheetId="9517"/>
      <sheetData sheetId="9518"/>
      <sheetData sheetId="9519"/>
      <sheetData sheetId="9520">
        <row r="5">
          <cell r="C5" t="str">
            <v>OBRAS DE PROTECCIÓN Y ADECUACIÓN DE ORILLA DEL PARQUE  RONDA, EN EL RÍO MAGDALENA, ENTRE EL PUENTE VEHICULAR Y EL PUENTE FÉRREO, MUNICIPIO DE GIRARDOT CUNDINAMARCA</v>
          </cell>
        </row>
      </sheetData>
      <sheetData sheetId="9521"/>
      <sheetData sheetId="9522"/>
      <sheetData sheetId="9523"/>
      <sheetData sheetId="9524"/>
      <sheetData sheetId="9525">
        <row r="34">
          <cell r="E34" t="str">
            <v>M3</v>
          </cell>
        </row>
      </sheetData>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row r="13">
          <cell r="A13">
            <v>1</v>
          </cell>
        </row>
      </sheetData>
      <sheetData sheetId="9727"/>
      <sheetData sheetId="9728"/>
      <sheetData sheetId="9729"/>
      <sheetData sheetId="9730" refreshError="1"/>
      <sheetData sheetId="9731" refreshError="1"/>
      <sheetData sheetId="9732" refreshError="1"/>
      <sheetData sheetId="9733">
        <row r="16">
          <cell r="C16" t="str">
            <v>X</v>
          </cell>
        </row>
      </sheetData>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sheetData sheetId="9764"/>
      <sheetData sheetId="9765">
        <row r="1">
          <cell r="W1" t="str">
            <v>TR0001</v>
          </cell>
        </row>
      </sheetData>
      <sheetData sheetId="9766"/>
      <sheetData sheetId="9767"/>
      <sheetData sheetId="9768"/>
      <sheetData sheetId="9769"/>
      <sheetData sheetId="9770"/>
      <sheetData sheetId="9771"/>
      <sheetData sheetId="9772">
        <row r="2">
          <cell r="C2">
            <v>2</v>
          </cell>
        </row>
      </sheetData>
      <sheetData sheetId="9773"/>
      <sheetData sheetId="9774">
        <row r="5">
          <cell r="G5">
            <v>1</v>
          </cell>
        </row>
      </sheetData>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refreshError="1"/>
      <sheetData sheetId="9790" refreshError="1"/>
      <sheetData sheetId="9791"/>
      <sheetData sheetId="9792"/>
      <sheetData sheetId="9793"/>
      <sheetData sheetId="9794"/>
      <sheetData sheetId="9795"/>
      <sheetData sheetId="9796"/>
      <sheetData sheetId="9797">
        <row r="9">
          <cell r="E9">
            <v>19.379681052981429</v>
          </cell>
        </row>
      </sheetData>
      <sheetData sheetId="9798">
        <row r="9">
          <cell r="E9">
            <v>19.372852455375334</v>
          </cell>
        </row>
      </sheetData>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row r="12">
          <cell r="D12">
            <v>1.1105322714947583</v>
          </cell>
        </row>
      </sheetData>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refreshError="1"/>
      <sheetData sheetId="10002" refreshError="1"/>
      <sheetData sheetId="10003" refreshError="1"/>
      <sheetData sheetId="10004" refreshError="1"/>
      <sheetData sheetId="10005" refreshError="1"/>
      <sheetData sheetId="10006"/>
      <sheetData sheetId="10007" refreshError="1"/>
      <sheetData sheetId="10008"/>
      <sheetData sheetId="10009"/>
      <sheetData sheetId="10010"/>
      <sheetData sheetId="10011"/>
      <sheetData sheetId="10012"/>
      <sheetData sheetId="10013"/>
      <sheetData sheetId="10014" refreshError="1"/>
      <sheetData sheetId="10015" refreshError="1"/>
      <sheetData sheetId="10016" refreshError="1"/>
      <sheetData sheetId="10017"/>
      <sheetData sheetId="10018" refreshError="1"/>
      <sheetData sheetId="10019"/>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sheetData sheetId="10045" refreshError="1"/>
      <sheetData sheetId="10046" refreshError="1"/>
      <sheetData sheetId="10047" refreshError="1"/>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refreshError="1"/>
      <sheetData sheetId="10076" refreshError="1"/>
      <sheetData sheetId="10077"/>
      <sheetData sheetId="10078"/>
      <sheetData sheetId="10079"/>
      <sheetData sheetId="10080"/>
      <sheetData sheetId="10081"/>
      <sheetData sheetId="10082"/>
      <sheetData sheetId="10083" refreshError="1"/>
      <sheetData sheetId="10084" refreshError="1"/>
      <sheetData sheetId="10085" refreshError="1"/>
      <sheetData sheetId="10086"/>
      <sheetData sheetId="10087" refreshError="1"/>
      <sheetData sheetId="10088"/>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sheetData sheetId="10113" refreshError="1"/>
      <sheetData sheetId="10114" refreshError="1"/>
      <sheetData sheetId="10115" refreshError="1"/>
      <sheetData sheetId="10116"/>
      <sheetData sheetId="10117"/>
      <sheetData sheetId="10118"/>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sheetData sheetId="10174"/>
      <sheetData sheetId="10175"/>
      <sheetData sheetId="10176"/>
      <sheetData sheetId="10177"/>
      <sheetData sheetId="10178" refreshError="1"/>
      <sheetData sheetId="10179" refreshError="1"/>
      <sheetData sheetId="10180" refreshError="1"/>
      <sheetData sheetId="10181" refreshError="1"/>
      <sheetData sheetId="10182" refreshError="1"/>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refreshError="1"/>
      <sheetData sheetId="10217"/>
      <sheetData sheetId="10218" refreshError="1"/>
      <sheetData sheetId="10219"/>
      <sheetData sheetId="10220" refreshError="1"/>
      <sheetData sheetId="10221" refreshError="1"/>
      <sheetData sheetId="10222" refreshError="1"/>
      <sheetData sheetId="10223" refreshError="1"/>
      <sheetData sheetId="10224" refreshError="1"/>
      <sheetData sheetId="10225"/>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sheetData sheetId="10235">
        <row r="147">
          <cell r="B147" t="str">
            <v>SUB TOTAL OBRAS DE  INSTALACIONES ELÉCTRICAS DE LAS ESTACIONES (Urbanismo)</v>
          </cell>
        </row>
      </sheetData>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row r="8">
          <cell r="D8" t="str">
            <v>P. ALBAÑILERIA</v>
          </cell>
        </row>
      </sheetData>
      <sheetData sheetId="10615"/>
      <sheetData sheetId="10616"/>
      <sheetData sheetId="10617" refreshError="1"/>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row r="12">
          <cell r="A12" t="str">
            <v>COSTOS DE TRANSPORTE</v>
          </cell>
        </row>
      </sheetData>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sheetData sheetId="10970"/>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sheetData sheetId="10982" refreshError="1"/>
      <sheetData sheetId="10983" refreshError="1"/>
      <sheetData sheetId="10984" refreshError="1"/>
      <sheetData sheetId="10985" refreshError="1"/>
      <sheetData sheetId="10986" refreshError="1"/>
      <sheetData sheetId="10987" refreshError="1"/>
      <sheetData sheetId="10988"/>
      <sheetData sheetId="10989"/>
      <sheetData sheetId="10990"/>
      <sheetData sheetId="10991" refreshError="1"/>
      <sheetData sheetId="10992" refreshError="1"/>
      <sheetData sheetId="10993"/>
      <sheetData sheetId="10994"/>
      <sheetData sheetId="10995"/>
      <sheetData sheetId="10996"/>
      <sheetData sheetId="10997"/>
      <sheetData sheetId="10998" refreshError="1"/>
      <sheetData sheetId="10999" refreshError="1"/>
      <sheetData sheetId="11000"/>
      <sheetData sheetId="11001"/>
      <sheetData sheetId="11002"/>
      <sheetData sheetId="11003"/>
      <sheetData sheetId="11004" refreshError="1"/>
      <sheetData sheetId="11005"/>
      <sheetData sheetId="11006"/>
      <sheetData sheetId="11007"/>
      <sheetData sheetId="1100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1o de mayo con 73a "/>
      <sheetName val="Presup Av 68 con 64"/>
      <sheetName val="Presup Av 68 con 10"/>
      <sheetName val="Presup Clle 63 con 50"/>
    </sheetNames>
    <sheetDataSet>
      <sheetData sheetId="0"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1"/>
      <sheetData sheetId="2"/>
      <sheetData sheetId="3"/>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TARIFAS"/>
      <sheetName val="OCTUBRE"/>
      <sheetName val="AEA_944"/>
      <sheetName val="DUB_823"/>
      <sheetName val="ESTADO FINANCIERO"/>
      <sheetName val="BASE DATOS"/>
      <sheetName val="PESOS"/>
      <sheetName val="Sheet1"/>
      <sheetName val="PrecRec"/>
      <sheetName val="EQUI"/>
      <sheetName val="MH"/>
      <sheetName val="estado red"/>
      <sheetName val="210.2.2"/>
      <sheetName val="Sanitario"/>
      <sheetName val="EST2"/>
      <sheetName val="Hoja2"/>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 val="7422CW0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Presup Av 1o de mayo con 73a "/>
      <sheetName val="BASE"/>
      <sheetName val="SKJ452"/>
      <sheetName val="ITA878"/>
      <sheetName val="AEA-944"/>
      <sheetName val="DUB-823"/>
      <sheetName val="GPI 526"/>
      <sheetName val="XXJ617"/>
      <sheetName val="SNG_855"/>
      <sheetName val="VEA 374"/>
      <sheetName val="HFB024"/>
      <sheetName val="PAJ825"/>
      <sheetName val="Insumos"/>
      <sheetName val="APU"/>
      <sheetName val="materiales"/>
      <sheetName val="otros"/>
      <sheetName val="Res-Accide-10"/>
      <sheetName val="basicos"/>
      <sheetName val="Hoja2"/>
      <sheetName val="MAT. Y EQ."/>
      <sheetName val="PRE MERCADO"/>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PPTO REDUCIDO"/>
      <sheetName val="INS"/>
      <sheetName val="Presupuesto HMP E1"/>
      <sheetName val="Presupuesto HMP E2A"/>
      <sheetName val="Presupuesto HMP E2B"/>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esup Av 1o de mayo con 73a "/>
      <sheetName val="INDICMICROEMP"/>
      <sheetName val="Circuitos"/>
      <sheetName val="Tablas"/>
      <sheetName val="Análisis_de_precios"/>
      <sheetName val="Remo__derr_"/>
      <sheetName val="Limp__mec__Alcant_"/>
      <sheetName val="320.1"/>
      <sheetName val="330.2"/>
      <sheetName val="700.1"/>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Compo C"/>
      <sheetName val="Parameter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ow r="52">
          <cell r="H52">
            <v>0</v>
          </cell>
        </row>
      </sheetData>
      <sheetData sheetId="19">
        <row r="52">
          <cell r="H52">
            <v>0</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 val="factores"/>
      <sheetName val="lista recursos"/>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s>
    <sheetDataSet>
      <sheetData sheetId="0">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ndice"/>
      <sheetName val="EV-23"/>
      <sheetName val="EV-23(I)"/>
      <sheetName val="EV-24"/>
      <sheetName val="EV-25"/>
      <sheetName val="EV-26"/>
      <sheetName val="EV-27"/>
      <sheetName val="EV-28"/>
      <sheetName val="Guias_Sectoriales"/>
      <sheetName val="Listado"/>
      <sheetName val="Alternativas"/>
      <sheetName val="procesos"/>
    </sheetNames>
    <sheetDataSet>
      <sheetData sheetId="0"/>
      <sheetData sheetId="1"/>
      <sheetData sheetId="2"/>
      <sheetData sheetId="3"/>
      <sheetData sheetId="4"/>
      <sheetData sheetId="5"/>
      <sheetData sheetId="6"/>
      <sheetData sheetId="7"/>
      <sheetData sheetId="8">
        <row r="1">
          <cell r="A1" t="str">
            <v>Proyectos Ambientales</v>
          </cell>
          <cell r="B1">
            <v>1</v>
          </cell>
          <cell r="C1" t="str">
            <v>Mayo de 2003</v>
          </cell>
        </row>
        <row r="2">
          <cell r="A2" t="str">
            <v>Proyectos de Ciencia y Tecnologia</v>
          </cell>
          <cell r="B2">
            <v>2</v>
          </cell>
          <cell r="C2" t="str">
            <v>Mayo de 2003</v>
          </cell>
        </row>
        <row r="3">
          <cell r="A3" t="str">
            <v>Proyectos Regionales de Comercializacion</v>
          </cell>
          <cell r="B3">
            <v>3</v>
          </cell>
          <cell r="C3" t="str">
            <v>Mayo de 2003</v>
          </cell>
        </row>
        <row r="4">
          <cell r="A4" t="str">
            <v>Proyectos de Pequeña Irrigacion</v>
          </cell>
          <cell r="B4">
            <v>4</v>
          </cell>
          <cell r="C4" t="str">
            <v>Mayo de 2003</v>
          </cell>
        </row>
        <row r="5">
          <cell r="A5" t="str">
            <v xml:space="preserve">Proyectos de Construccion, Mejoramiento y Rehabilitacion de Infraestructura Vial. </v>
          </cell>
          <cell r="B5">
            <v>5</v>
          </cell>
          <cell r="C5" t="str">
            <v>Mayo de 2003</v>
          </cell>
        </row>
        <row r="6">
          <cell r="A6" t="str">
            <v>Proyectos Mineros</v>
          </cell>
          <cell r="B6">
            <v>6</v>
          </cell>
          <cell r="C6" t="str">
            <v>Mayo de 2003</v>
          </cell>
        </row>
        <row r="7">
          <cell r="A7" t="str">
            <v>Modelo Hdm Para Proyectos de Construccion y Mejoramiento de Carreteras</v>
          </cell>
          <cell r="B7">
            <v>7</v>
          </cell>
          <cell r="C7" t="str">
            <v>Mayo de 2003</v>
          </cell>
        </row>
        <row r="8">
          <cell r="A8" t="str">
            <v xml:space="preserve">Proyectos de Gestion Integral de Residuos Solidos </v>
          </cell>
          <cell r="B8">
            <v>8</v>
          </cell>
          <cell r="C8" t="str">
            <v>Mayo de 2003</v>
          </cell>
        </row>
        <row r="9">
          <cell r="A9" t="str">
            <v>Proyectos Carcelarios, Tribunales y despachos Judiciales</v>
          </cell>
          <cell r="B9">
            <v>9</v>
          </cell>
          <cell r="C9" t="str">
            <v>Mayo de 2003</v>
          </cell>
        </row>
        <row r="10">
          <cell r="A10" t="str">
            <v>Proyectos de Educacion</v>
          </cell>
          <cell r="B10">
            <v>10</v>
          </cell>
          <cell r="C10" t="str">
            <v>Mayo de 2003</v>
          </cell>
        </row>
        <row r="11">
          <cell r="A11" t="str">
            <v>Proyectos de Energia</v>
          </cell>
          <cell r="B11">
            <v>11</v>
          </cell>
          <cell r="C11" t="str">
            <v>Mayo de 2003</v>
          </cell>
        </row>
        <row r="12">
          <cell r="A12" t="str">
            <v>Proyectos de Salud</v>
          </cell>
          <cell r="B12">
            <v>12</v>
          </cell>
          <cell r="C12" t="str">
            <v>Mayo de 2003</v>
          </cell>
        </row>
      </sheetData>
      <sheetData sheetId="9"/>
      <sheetData sheetId="10"/>
      <sheetData sheetId="11">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RECOPILACION</v>
          </cell>
        </row>
        <row r="56">
          <cell r="A56" t="str">
            <v>RECREACION</v>
          </cell>
        </row>
        <row r="57">
          <cell r="A57" t="str">
            <v>RECUPERACION</v>
          </cell>
        </row>
        <row r="58">
          <cell r="A58" t="str">
            <v>REESTRUCTURACIO</v>
          </cell>
        </row>
        <row r="59">
          <cell r="A59" t="str">
            <v>REFORESTACION</v>
          </cell>
        </row>
        <row r="60">
          <cell r="A60" t="str">
            <v>REHABILITACION</v>
          </cell>
        </row>
        <row r="61">
          <cell r="A61" t="str">
            <v>REMODELACION</v>
          </cell>
        </row>
        <row r="62">
          <cell r="A62" t="str">
            <v>RENOVACION</v>
          </cell>
        </row>
        <row r="63">
          <cell r="A63" t="str">
            <v>REPARACION</v>
          </cell>
        </row>
        <row r="64">
          <cell r="A64" t="str">
            <v>REPOSICION</v>
          </cell>
        </row>
        <row r="65">
          <cell r="A65" t="str">
            <v>RESTAURACION</v>
          </cell>
        </row>
        <row r="66">
          <cell r="A66" t="str">
            <v>SANEAMIENTO</v>
          </cell>
        </row>
        <row r="67">
          <cell r="A67" t="str">
            <v>SERVICIO</v>
          </cell>
        </row>
        <row r="68">
          <cell r="A68" t="str">
            <v>SISTEMATIZACION</v>
          </cell>
        </row>
        <row r="69">
          <cell r="A69" t="str">
            <v>SUBSIDIO</v>
          </cell>
        </row>
        <row r="70">
          <cell r="A70" t="str">
            <v>SUMINISTRO</v>
          </cell>
        </row>
        <row r="71">
          <cell r="A71" t="str">
            <v>SUSTITUCION</v>
          </cell>
        </row>
        <row r="72">
          <cell r="A72" t="str">
            <v>TITULACION</v>
          </cell>
        </row>
        <row r="73">
          <cell r="A73" t="str">
            <v>TRASLADO</v>
          </cell>
        </row>
      </sheetData>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s>
    <sheetDataSet>
      <sheetData sheetId="0"/>
      <sheetData sheetId="1"/>
      <sheetData sheetId="2"/>
      <sheetData sheetId="3"/>
      <sheetData sheetId="4" refreshError="1">
        <row r="1">
          <cell r="A1" t="str">
            <v>ITEM</v>
          </cell>
        </row>
        <row r="2">
          <cell r="A2" t="str">
            <v>INSUMOS  BASE</v>
          </cell>
        </row>
        <row r="4">
          <cell r="A4" t="str">
            <v>A</v>
          </cell>
        </row>
        <row r="5">
          <cell r="A5" t="str">
            <v>A01</v>
          </cell>
        </row>
        <row r="6">
          <cell r="A6" t="str">
            <v>A13</v>
          </cell>
        </row>
        <row r="7">
          <cell r="A7" t="str">
            <v>A11</v>
          </cell>
        </row>
        <row r="8">
          <cell r="A8" t="str">
            <v>A02</v>
          </cell>
        </row>
        <row r="9">
          <cell r="A9" t="str">
            <v>A04</v>
          </cell>
        </row>
        <row r="10">
          <cell r="A10" t="str">
            <v>A05</v>
          </cell>
        </row>
        <row r="11">
          <cell r="A11" t="str">
            <v>A03</v>
          </cell>
        </row>
        <row r="12">
          <cell r="A12" t="str">
            <v>A14</v>
          </cell>
        </row>
        <row r="13">
          <cell r="A13" t="str">
            <v>A06</v>
          </cell>
        </row>
        <row r="14">
          <cell r="A14" t="str">
            <v>A07</v>
          </cell>
        </row>
        <row r="15">
          <cell r="A15" t="str">
            <v>A08</v>
          </cell>
        </row>
        <row r="16">
          <cell r="A16" t="str">
            <v>A08B</v>
          </cell>
        </row>
        <row r="17">
          <cell r="A17" t="str">
            <v>A08A</v>
          </cell>
        </row>
        <row r="18">
          <cell r="A18" t="str">
            <v>A08C</v>
          </cell>
        </row>
        <row r="19">
          <cell r="A19" t="str">
            <v>A21</v>
          </cell>
        </row>
        <row r="20">
          <cell r="A20" t="str">
            <v>A09</v>
          </cell>
        </row>
        <row r="21">
          <cell r="A21" t="str">
            <v>A09A</v>
          </cell>
        </row>
        <row r="22">
          <cell r="A22" t="str">
            <v>A15</v>
          </cell>
        </row>
        <row r="23">
          <cell r="A23" t="str">
            <v>A16</v>
          </cell>
        </row>
        <row r="24">
          <cell r="A24" t="str">
            <v>A17</v>
          </cell>
        </row>
        <row r="25">
          <cell r="A25" t="str">
            <v>A17A</v>
          </cell>
        </row>
        <row r="26">
          <cell r="A26" t="str">
            <v>A18</v>
          </cell>
        </row>
        <row r="27">
          <cell r="A27" t="str">
            <v>A18A</v>
          </cell>
        </row>
        <row r="28">
          <cell r="A28" t="str">
            <v>A19</v>
          </cell>
        </row>
        <row r="29">
          <cell r="A29" t="str">
            <v>A20</v>
          </cell>
        </row>
        <row r="30">
          <cell r="A30" t="str">
            <v>A22</v>
          </cell>
        </row>
        <row r="31">
          <cell r="A31" t="str">
            <v>A23</v>
          </cell>
        </row>
        <row r="32">
          <cell r="A32" t="str">
            <v>A24</v>
          </cell>
        </row>
        <row r="33">
          <cell r="A33" t="str">
            <v>B</v>
          </cell>
        </row>
        <row r="34">
          <cell r="A34" t="str">
            <v>B01</v>
          </cell>
        </row>
        <row r="35">
          <cell r="A35" t="str">
            <v>B06</v>
          </cell>
        </row>
        <row r="36">
          <cell r="A36" t="str">
            <v>B12</v>
          </cell>
        </row>
        <row r="37">
          <cell r="A37" t="str">
            <v>B12A</v>
          </cell>
        </row>
        <row r="38">
          <cell r="A38" t="str">
            <v>B02</v>
          </cell>
        </row>
        <row r="39">
          <cell r="A39" t="str">
            <v>B07A</v>
          </cell>
        </row>
        <row r="40">
          <cell r="A40" t="str">
            <v>B07</v>
          </cell>
        </row>
        <row r="41">
          <cell r="A41" t="str">
            <v>B09A</v>
          </cell>
        </row>
        <row r="42">
          <cell r="A42" t="str">
            <v>B09</v>
          </cell>
        </row>
        <row r="43">
          <cell r="A43" t="str">
            <v>B03</v>
          </cell>
        </row>
        <row r="44">
          <cell r="A44" t="str">
            <v>B03A</v>
          </cell>
        </row>
        <row r="45">
          <cell r="A45" t="str">
            <v>B05</v>
          </cell>
        </row>
        <row r="46">
          <cell r="A46" t="str">
            <v>B04</v>
          </cell>
        </row>
        <row r="47">
          <cell r="A47" t="str">
            <v>B08</v>
          </cell>
        </row>
        <row r="48">
          <cell r="A48" t="str">
            <v>B11</v>
          </cell>
        </row>
        <row r="49">
          <cell r="A49" t="str">
            <v>B11A</v>
          </cell>
        </row>
        <row r="50">
          <cell r="A50" t="str">
            <v>B10</v>
          </cell>
        </row>
        <row r="51">
          <cell r="A51" t="str">
            <v>B13</v>
          </cell>
        </row>
        <row r="52">
          <cell r="A52" t="str">
            <v>B13A</v>
          </cell>
        </row>
        <row r="53">
          <cell r="A53" t="str">
            <v>B14</v>
          </cell>
        </row>
        <row r="54">
          <cell r="A54" t="str">
            <v>B15</v>
          </cell>
        </row>
        <row r="55">
          <cell r="A55" t="str">
            <v>B16</v>
          </cell>
        </row>
        <row r="56">
          <cell r="A56" t="str">
            <v>B17</v>
          </cell>
        </row>
        <row r="58">
          <cell r="A58" t="str">
            <v>C</v>
          </cell>
        </row>
        <row r="59">
          <cell r="A59" t="str">
            <v>C15</v>
          </cell>
        </row>
        <row r="60">
          <cell r="A60" t="str">
            <v>C15A</v>
          </cell>
        </row>
        <row r="61">
          <cell r="A61" t="str">
            <v>C01</v>
          </cell>
        </row>
        <row r="62">
          <cell r="A62" t="str">
            <v>C48</v>
          </cell>
        </row>
        <row r="63">
          <cell r="A63" t="str">
            <v>C48A</v>
          </cell>
        </row>
        <row r="64">
          <cell r="A64" t="str">
            <v>C48B</v>
          </cell>
        </row>
        <row r="65">
          <cell r="A65" t="str">
            <v>C49</v>
          </cell>
        </row>
        <row r="66">
          <cell r="A66" t="str">
            <v>C66</v>
          </cell>
        </row>
        <row r="67">
          <cell r="A67" t="str">
            <v>C30</v>
          </cell>
        </row>
        <row r="68">
          <cell r="A68" t="str">
            <v>C03</v>
          </cell>
        </row>
        <row r="69">
          <cell r="A69" t="str">
            <v>C24</v>
          </cell>
        </row>
        <row r="70">
          <cell r="A70" t="str">
            <v>C16</v>
          </cell>
        </row>
        <row r="71">
          <cell r="A71" t="str">
            <v>C39</v>
          </cell>
        </row>
        <row r="72">
          <cell r="A72" t="str">
            <v>C40</v>
          </cell>
        </row>
        <row r="73">
          <cell r="A73" t="str">
            <v>C53</v>
          </cell>
        </row>
        <row r="74">
          <cell r="A74" t="str">
            <v>C04</v>
          </cell>
        </row>
        <row r="75">
          <cell r="A75" t="str">
            <v>C41</v>
          </cell>
        </row>
        <row r="76">
          <cell r="A76" t="str">
            <v>C27</v>
          </cell>
        </row>
        <row r="77">
          <cell r="A77" t="str">
            <v>C29</v>
          </cell>
        </row>
        <row r="78">
          <cell r="A78" t="str">
            <v>C28</v>
          </cell>
        </row>
        <row r="79">
          <cell r="A79" t="str">
            <v>C60</v>
          </cell>
        </row>
        <row r="80">
          <cell r="A80" t="str">
            <v>C43</v>
          </cell>
        </row>
        <row r="81">
          <cell r="A81" t="str">
            <v>C44</v>
          </cell>
        </row>
        <row r="82">
          <cell r="A82" t="str">
            <v>C54</v>
          </cell>
        </row>
        <row r="83">
          <cell r="A83" t="str">
            <v>C05</v>
          </cell>
        </row>
        <row r="84">
          <cell r="A84" t="str">
            <v>C42</v>
          </cell>
        </row>
        <row r="85">
          <cell r="A85" t="str">
            <v>C23</v>
          </cell>
        </row>
        <row r="86">
          <cell r="A86" t="str">
            <v>C06</v>
          </cell>
        </row>
        <row r="87">
          <cell r="A87" t="str">
            <v>C04A</v>
          </cell>
        </row>
        <row r="88">
          <cell r="A88" t="str">
            <v>C04B</v>
          </cell>
        </row>
        <row r="89">
          <cell r="A89" t="str">
            <v>C65</v>
          </cell>
        </row>
        <row r="90">
          <cell r="A90" t="str">
            <v>C26</v>
          </cell>
        </row>
        <row r="91">
          <cell r="A91" t="str">
            <v>C20</v>
          </cell>
        </row>
        <row r="92">
          <cell r="A92" t="str">
            <v>C22</v>
          </cell>
        </row>
        <row r="93">
          <cell r="A93" t="str">
            <v>C07</v>
          </cell>
        </row>
        <row r="94">
          <cell r="A94" t="str">
            <v>C18</v>
          </cell>
        </row>
        <row r="95">
          <cell r="A95" t="str">
            <v>C17</v>
          </cell>
        </row>
        <row r="96">
          <cell r="A96" t="str">
            <v>C17A</v>
          </cell>
        </row>
        <row r="97">
          <cell r="A97" t="str">
            <v>C38</v>
          </cell>
        </row>
        <row r="98">
          <cell r="A98" t="str">
            <v>C38A</v>
          </cell>
        </row>
        <row r="99">
          <cell r="A99" t="str">
            <v>C38B</v>
          </cell>
        </row>
        <row r="100">
          <cell r="A100" t="str">
            <v>C12</v>
          </cell>
        </row>
        <row r="101">
          <cell r="A101" t="str">
            <v>C12B</v>
          </cell>
        </row>
        <row r="102">
          <cell r="A102" t="str">
            <v>C12C</v>
          </cell>
        </row>
        <row r="103">
          <cell r="A103" t="str">
            <v>C33</v>
          </cell>
        </row>
        <row r="104">
          <cell r="A104" t="str">
            <v>C33A</v>
          </cell>
        </row>
        <row r="105">
          <cell r="A105" t="str">
            <v>C57</v>
          </cell>
        </row>
        <row r="106">
          <cell r="A106" t="str">
            <v>C58</v>
          </cell>
        </row>
        <row r="107">
          <cell r="A107" t="str">
            <v>C58A</v>
          </cell>
        </row>
        <row r="108">
          <cell r="A108" t="str">
            <v>C58B</v>
          </cell>
        </row>
        <row r="109">
          <cell r="A109" t="str">
            <v>C59</v>
          </cell>
        </row>
        <row r="110">
          <cell r="A110" t="str">
            <v>C61</v>
          </cell>
        </row>
        <row r="111">
          <cell r="A111" t="str">
            <v>C61A</v>
          </cell>
        </row>
        <row r="112">
          <cell r="A112" t="str">
            <v>C37</v>
          </cell>
        </row>
        <row r="113">
          <cell r="A113" t="str">
            <v>C36</v>
          </cell>
        </row>
        <row r="114">
          <cell r="A114" t="str">
            <v>C36A</v>
          </cell>
        </row>
        <row r="115">
          <cell r="A115" t="str">
            <v>C02</v>
          </cell>
        </row>
        <row r="116">
          <cell r="A116" t="str">
            <v>C02A</v>
          </cell>
        </row>
        <row r="117">
          <cell r="A117" t="str">
            <v>C13</v>
          </cell>
        </row>
        <row r="118">
          <cell r="A118" t="str">
            <v>C32</v>
          </cell>
        </row>
        <row r="119">
          <cell r="A119" t="str">
            <v>C21</v>
          </cell>
        </row>
        <row r="120">
          <cell r="A120" t="str">
            <v>C08</v>
          </cell>
        </row>
        <row r="121">
          <cell r="A121" t="str">
            <v>C50</v>
          </cell>
        </row>
        <row r="122">
          <cell r="A122" t="str">
            <v>C51</v>
          </cell>
        </row>
        <row r="123">
          <cell r="A123" t="str">
            <v>C47</v>
          </cell>
        </row>
        <row r="124">
          <cell r="A124" t="str">
            <v>C62</v>
          </cell>
        </row>
        <row r="125">
          <cell r="A125" t="str">
            <v>C64</v>
          </cell>
        </row>
        <row r="126">
          <cell r="A126" t="str">
            <v>C34</v>
          </cell>
        </row>
        <row r="127">
          <cell r="A127" t="str">
            <v>C34A</v>
          </cell>
        </row>
        <row r="128">
          <cell r="A128" t="str">
            <v>C14</v>
          </cell>
        </row>
        <row r="129">
          <cell r="A129" t="str">
            <v>C52</v>
          </cell>
        </row>
        <row r="130">
          <cell r="A130" t="str">
            <v>C45</v>
          </cell>
        </row>
        <row r="131">
          <cell r="A131" t="str">
            <v>C46</v>
          </cell>
        </row>
        <row r="132">
          <cell r="A132" t="str">
            <v>C09</v>
          </cell>
        </row>
        <row r="133">
          <cell r="A133" t="str">
            <v>C63</v>
          </cell>
        </row>
        <row r="134">
          <cell r="A134" t="str">
            <v>C25</v>
          </cell>
        </row>
        <row r="135">
          <cell r="A135" t="str">
            <v>C19</v>
          </cell>
        </row>
        <row r="136">
          <cell r="A136" t="str">
            <v>C19A</v>
          </cell>
        </row>
        <row r="137">
          <cell r="A137" t="str">
            <v>C19B</v>
          </cell>
        </row>
        <row r="138">
          <cell r="A138" t="str">
            <v>C10</v>
          </cell>
        </row>
        <row r="139">
          <cell r="A139" t="str">
            <v>C11</v>
          </cell>
        </row>
        <row r="140">
          <cell r="A140" t="str">
            <v>C31</v>
          </cell>
        </row>
        <row r="141">
          <cell r="A141" t="str">
            <v>C35</v>
          </cell>
        </row>
        <row r="142">
          <cell r="A142" t="str">
            <v>C35A</v>
          </cell>
        </row>
        <row r="143">
          <cell r="A143" t="str">
            <v>C68</v>
          </cell>
        </row>
        <row r="144">
          <cell r="A144" t="str">
            <v>C69</v>
          </cell>
        </row>
        <row r="145">
          <cell r="A145" t="str">
            <v>C68</v>
          </cell>
        </row>
        <row r="146">
          <cell r="A146" t="str">
            <v>C69</v>
          </cell>
        </row>
        <row r="147">
          <cell r="A147" t="str">
            <v>D</v>
          </cell>
        </row>
        <row r="148">
          <cell r="A148" t="str">
            <v>D23</v>
          </cell>
        </row>
        <row r="149">
          <cell r="A149" t="str">
            <v>D22</v>
          </cell>
        </row>
        <row r="150">
          <cell r="A150" t="str">
            <v>D22A</v>
          </cell>
        </row>
        <row r="151">
          <cell r="A151" t="str">
            <v>D20</v>
          </cell>
        </row>
        <row r="152">
          <cell r="A152" t="str">
            <v>D16</v>
          </cell>
        </row>
        <row r="153">
          <cell r="A153" t="str">
            <v>D21</v>
          </cell>
        </row>
        <row r="154">
          <cell r="A154" t="str">
            <v>D17</v>
          </cell>
        </row>
        <row r="155">
          <cell r="A155" t="str">
            <v>D01</v>
          </cell>
        </row>
        <row r="156">
          <cell r="A156" t="str">
            <v>D19</v>
          </cell>
        </row>
        <row r="157">
          <cell r="A157" t="str">
            <v>D15</v>
          </cell>
        </row>
        <row r="158">
          <cell r="A158" t="str">
            <v>D18</v>
          </cell>
        </row>
        <row r="159">
          <cell r="A159" t="str">
            <v>D14</v>
          </cell>
        </row>
        <row r="160">
          <cell r="A160" t="str">
            <v>D14A</v>
          </cell>
        </row>
        <row r="161">
          <cell r="A161" t="str">
            <v>D02</v>
          </cell>
        </row>
        <row r="162">
          <cell r="A162" t="str">
            <v>D02A</v>
          </cell>
        </row>
        <row r="163">
          <cell r="A163" t="str">
            <v>D05</v>
          </cell>
        </row>
        <row r="164">
          <cell r="A164" t="str">
            <v>D05A</v>
          </cell>
        </row>
        <row r="165">
          <cell r="A165" t="str">
            <v>D05B</v>
          </cell>
        </row>
        <row r="166">
          <cell r="A166" t="str">
            <v>D05C</v>
          </cell>
        </row>
        <row r="167">
          <cell r="A167" t="str">
            <v>D05D</v>
          </cell>
        </row>
        <row r="168">
          <cell r="A168" t="str">
            <v>D05E</v>
          </cell>
        </row>
        <row r="169">
          <cell r="A169" t="str">
            <v>D05F</v>
          </cell>
        </row>
        <row r="170">
          <cell r="A170" t="str">
            <v>D05G</v>
          </cell>
        </row>
        <row r="171">
          <cell r="A171" t="str">
            <v>D05H</v>
          </cell>
        </row>
        <row r="172">
          <cell r="A172" t="str">
            <v>D05I</v>
          </cell>
        </row>
        <row r="173">
          <cell r="A173" t="str">
            <v>D05J</v>
          </cell>
        </row>
        <row r="174">
          <cell r="A174" t="str">
            <v>D05K</v>
          </cell>
        </row>
        <row r="175">
          <cell r="A175" t="str">
            <v>D05L</v>
          </cell>
        </row>
        <row r="176">
          <cell r="A176" t="str">
            <v>D05M</v>
          </cell>
        </row>
        <row r="177">
          <cell r="A177" t="str">
            <v>D05N</v>
          </cell>
        </row>
        <row r="178">
          <cell r="A178" t="str">
            <v>D05O</v>
          </cell>
        </row>
        <row r="179">
          <cell r="A179" t="str">
            <v>D13A</v>
          </cell>
        </row>
        <row r="180">
          <cell r="A180" t="str">
            <v>D13B</v>
          </cell>
        </row>
        <row r="181">
          <cell r="A181" t="str">
            <v>D13C</v>
          </cell>
        </row>
        <row r="182">
          <cell r="A182" t="str">
            <v>D13D</v>
          </cell>
        </row>
        <row r="183">
          <cell r="A183" t="str">
            <v>D13E</v>
          </cell>
        </row>
        <row r="184">
          <cell r="A184" t="str">
            <v>D13F</v>
          </cell>
        </row>
        <row r="185">
          <cell r="A185" t="str">
            <v>D13G</v>
          </cell>
        </row>
        <row r="186">
          <cell r="A186" t="str">
            <v>D13H</v>
          </cell>
        </row>
        <row r="187">
          <cell r="A187" t="str">
            <v>D13I</v>
          </cell>
        </row>
        <row r="188">
          <cell r="A188" t="str">
            <v>D13J</v>
          </cell>
        </row>
        <row r="189">
          <cell r="A189" t="str">
            <v>D13K</v>
          </cell>
        </row>
        <row r="190">
          <cell r="A190" t="str">
            <v>D10</v>
          </cell>
        </row>
        <row r="191">
          <cell r="A191" t="str">
            <v>D04</v>
          </cell>
        </row>
        <row r="192">
          <cell r="A192" t="str">
            <v>D04A</v>
          </cell>
        </row>
        <row r="193">
          <cell r="A193" t="str">
            <v>D04B</v>
          </cell>
        </row>
        <row r="194">
          <cell r="A194" t="str">
            <v>D04C</v>
          </cell>
        </row>
        <row r="195">
          <cell r="A195" t="str">
            <v>D04D</v>
          </cell>
        </row>
        <row r="196">
          <cell r="A196" t="str">
            <v>D04E</v>
          </cell>
        </row>
        <row r="197">
          <cell r="A197" t="str">
            <v>D09</v>
          </cell>
        </row>
        <row r="198">
          <cell r="A198" t="str">
            <v>D11</v>
          </cell>
        </row>
        <row r="199">
          <cell r="A199" t="str">
            <v>D11A</v>
          </cell>
        </row>
        <row r="200">
          <cell r="A200" t="str">
            <v>D24</v>
          </cell>
        </row>
        <row r="201">
          <cell r="A201" t="str">
            <v>D24A</v>
          </cell>
        </row>
        <row r="202">
          <cell r="A202" t="str">
            <v>D25</v>
          </cell>
        </row>
        <row r="203">
          <cell r="A203" t="str">
            <v>D25A</v>
          </cell>
        </row>
        <row r="204">
          <cell r="A204" t="str">
            <v>D25B</v>
          </cell>
        </row>
        <row r="205">
          <cell r="A205" t="str">
            <v>D26</v>
          </cell>
        </row>
        <row r="206">
          <cell r="A206" t="str">
            <v>D31</v>
          </cell>
        </row>
        <row r="207">
          <cell r="A207" t="str">
            <v>D32</v>
          </cell>
        </row>
        <row r="208">
          <cell r="A208" t="str">
            <v>D34</v>
          </cell>
        </row>
        <row r="209">
          <cell r="A209" t="str">
            <v>D33</v>
          </cell>
        </row>
        <row r="210">
          <cell r="A210" t="str">
            <v>D35</v>
          </cell>
        </row>
        <row r="211">
          <cell r="A211" t="str">
            <v>D36</v>
          </cell>
        </row>
        <row r="212">
          <cell r="A212" t="str">
            <v>D37</v>
          </cell>
        </row>
        <row r="213">
          <cell r="A213" t="str">
            <v>D38</v>
          </cell>
        </row>
        <row r="214">
          <cell r="A214" t="str">
            <v>D38A</v>
          </cell>
        </row>
        <row r="215">
          <cell r="A215" t="str">
            <v>D38B</v>
          </cell>
        </row>
        <row r="216">
          <cell r="A216" t="str">
            <v>D38C</v>
          </cell>
        </row>
        <row r="217">
          <cell r="A217" t="str">
            <v>D38D</v>
          </cell>
        </row>
        <row r="218">
          <cell r="A218" t="str">
            <v>D38E</v>
          </cell>
        </row>
        <row r="219">
          <cell r="A219" t="str">
            <v>D38F</v>
          </cell>
        </row>
        <row r="220">
          <cell r="A220" t="str">
            <v>D38G</v>
          </cell>
        </row>
        <row r="221">
          <cell r="A221" t="str">
            <v>D38H</v>
          </cell>
        </row>
        <row r="222">
          <cell r="A222" t="str">
            <v>D38I</v>
          </cell>
        </row>
        <row r="223">
          <cell r="A223" t="str">
            <v>D38J</v>
          </cell>
        </row>
        <row r="224">
          <cell r="A224" t="str">
            <v>D38K</v>
          </cell>
        </row>
        <row r="225">
          <cell r="A225" t="str">
            <v>D38L</v>
          </cell>
        </row>
        <row r="226">
          <cell r="A226" t="str">
            <v>D38M</v>
          </cell>
        </row>
        <row r="227">
          <cell r="A227" t="str">
            <v>D38N</v>
          </cell>
        </row>
        <row r="228">
          <cell r="A228" t="str">
            <v>D38O</v>
          </cell>
        </row>
        <row r="229">
          <cell r="A229" t="str">
            <v>D38P</v>
          </cell>
        </row>
        <row r="230">
          <cell r="A230" t="str">
            <v>D39</v>
          </cell>
        </row>
        <row r="231">
          <cell r="A231" t="str">
            <v>D40</v>
          </cell>
        </row>
        <row r="232">
          <cell r="A232" t="str">
            <v>D41</v>
          </cell>
        </row>
        <row r="233">
          <cell r="A233" t="str">
            <v>D41A</v>
          </cell>
        </row>
        <row r="234">
          <cell r="A234" t="str">
            <v>D42</v>
          </cell>
        </row>
        <row r="235">
          <cell r="A235" t="str">
            <v>E</v>
          </cell>
        </row>
        <row r="236">
          <cell r="A236" t="str">
            <v>E01</v>
          </cell>
        </row>
        <row r="237">
          <cell r="A237" t="str">
            <v>E01A</v>
          </cell>
        </row>
        <row r="238">
          <cell r="A238" t="str">
            <v>E01E</v>
          </cell>
        </row>
        <row r="239">
          <cell r="A239" t="str">
            <v>E01B</v>
          </cell>
        </row>
        <row r="240">
          <cell r="A240" t="str">
            <v>E01H</v>
          </cell>
        </row>
        <row r="241">
          <cell r="A241" t="str">
            <v>E01D</v>
          </cell>
        </row>
        <row r="242">
          <cell r="A242" t="str">
            <v>E01I</v>
          </cell>
        </row>
        <row r="243">
          <cell r="A243" t="str">
            <v>E01G</v>
          </cell>
        </row>
        <row r="244">
          <cell r="A244" t="str">
            <v>E01C</v>
          </cell>
        </row>
        <row r="245">
          <cell r="A245" t="str">
            <v>E01F</v>
          </cell>
        </row>
        <row r="246">
          <cell r="A246" t="str">
            <v>E25</v>
          </cell>
        </row>
        <row r="247">
          <cell r="A247" t="str">
            <v>E17</v>
          </cell>
        </row>
        <row r="248">
          <cell r="A248" t="str">
            <v>E09</v>
          </cell>
        </row>
        <row r="249">
          <cell r="A249" t="str">
            <v>E09A</v>
          </cell>
        </row>
        <row r="250">
          <cell r="A250" t="str">
            <v>E21</v>
          </cell>
        </row>
        <row r="251">
          <cell r="A251" t="str">
            <v>E21A</v>
          </cell>
        </row>
        <row r="252">
          <cell r="A252" t="str">
            <v>E28</v>
          </cell>
        </row>
        <row r="253">
          <cell r="A253" t="str">
            <v>E28A</v>
          </cell>
        </row>
        <row r="254">
          <cell r="A254" t="str">
            <v>E28B</v>
          </cell>
        </row>
        <row r="255">
          <cell r="A255" t="str">
            <v>E28C</v>
          </cell>
        </row>
        <row r="256">
          <cell r="A256" t="str">
            <v>E26</v>
          </cell>
        </row>
        <row r="257">
          <cell r="A257" t="str">
            <v>E26D</v>
          </cell>
        </row>
        <row r="258">
          <cell r="A258" t="str">
            <v>E26A</v>
          </cell>
        </row>
        <row r="259">
          <cell r="A259" t="str">
            <v>E26B</v>
          </cell>
        </row>
        <row r="260">
          <cell r="A260" t="str">
            <v>E26C</v>
          </cell>
        </row>
        <row r="261">
          <cell r="A261" t="str">
            <v>E02A</v>
          </cell>
        </row>
        <row r="262">
          <cell r="A262" t="str">
            <v>E02B</v>
          </cell>
        </row>
        <row r="263">
          <cell r="A263" t="str">
            <v>E02C</v>
          </cell>
        </row>
        <row r="264">
          <cell r="A264" t="str">
            <v>E54</v>
          </cell>
        </row>
        <row r="265">
          <cell r="A265" t="str">
            <v>E55</v>
          </cell>
        </row>
        <row r="266">
          <cell r="A266" t="str">
            <v>E52</v>
          </cell>
        </row>
        <row r="267">
          <cell r="A267" t="str">
            <v>E53</v>
          </cell>
        </row>
        <row r="268">
          <cell r="A268" t="str">
            <v>E48</v>
          </cell>
        </row>
        <row r="269">
          <cell r="A269" t="str">
            <v>E50</v>
          </cell>
        </row>
        <row r="270">
          <cell r="A270" t="str">
            <v>E49</v>
          </cell>
        </row>
        <row r="271">
          <cell r="A271" t="str">
            <v>E51</v>
          </cell>
        </row>
        <row r="272">
          <cell r="A272" t="str">
            <v>E44</v>
          </cell>
        </row>
        <row r="273">
          <cell r="A273" t="str">
            <v>E46</v>
          </cell>
        </row>
        <row r="274">
          <cell r="A274" t="str">
            <v>E45</v>
          </cell>
        </row>
        <row r="275">
          <cell r="A275" t="str">
            <v>E47</v>
          </cell>
        </row>
        <row r="276">
          <cell r="A276" t="str">
            <v>E42</v>
          </cell>
        </row>
        <row r="277">
          <cell r="A277" t="str">
            <v>E43</v>
          </cell>
        </row>
        <row r="278">
          <cell r="A278" t="str">
            <v>E40</v>
          </cell>
        </row>
        <row r="279">
          <cell r="A279" t="str">
            <v>E41</v>
          </cell>
        </row>
        <row r="280">
          <cell r="A280" t="str">
            <v>E36</v>
          </cell>
        </row>
        <row r="281">
          <cell r="A281" t="str">
            <v>E38</v>
          </cell>
        </row>
        <row r="282">
          <cell r="A282" t="str">
            <v>E39</v>
          </cell>
        </row>
        <row r="283">
          <cell r="A283" t="str">
            <v>E37</v>
          </cell>
        </row>
        <row r="284">
          <cell r="A284" t="str">
            <v>E32</v>
          </cell>
        </row>
        <row r="285">
          <cell r="A285" t="str">
            <v>E34</v>
          </cell>
        </row>
        <row r="286">
          <cell r="A286" t="str">
            <v>E33</v>
          </cell>
        </row>
        <row r="287">
          <cell r="A287" t="str">
            <v>E35</v>
          </cell>
        </row>
        <row r="288">
          <cell r="A288" t="str">
            <v>E35A</v>
          </cell>
        </row>
        <row r="289">
          <cell r="A289" t="str">
            <v>E03</v>
          </cell>
        </row>
        <row r="290">
          <cell r="A290" t="str">
            <v>E23</v>
          </cell>
        </row>
        <row r="291">
          <cell r="A291" t="str">
            <v>E22</v>
          </cell>
        </row>
        <row r="292">
          <cell r="A292" t="str">
            <v>E04</v>
          </cell>
        </row>
        <row r="293">
          <cell r="A293" t="str">
            <v>E05</v>
          </cell>
        </row>
        <row r="294">
          <cell r="A294" t="str">
            <v>E24</v>
          </cell>
        </row>
        <row r="295">
          <cell r="A295" t="str">
            <v>E68</v>
          </cell>
        </row>
        <row r="296">
          <cell r="A296" t="str">
            <v>E69</v>
          </cell>
        </row>
        <row r="297">
          <cell r="A297" t="str">
            <v>E70</v>
          </cell>
        </row>
        <row r="298">
          <cell r="A298" t="str">
            <v>E71</v>
          </cell>
        </row>
        <row r="299">
          <cell r="A299" t="str">
            <v>E06</v>
          </cell>
        </row>
        <row r="300">
          <cell r="A300" t="str">
            <v>E06D</v>
          </cell>
        </row>
        <row r="301">
          <cell r="A301" t="str">
            <v>E06A</v>
          </cell>
        </row>
        <row r="302">
          <cell r="A302" t="str">
            <v>E06B</v>
          </cell>
        </row>
        <row r="303">
          <cell r="A303" t="str">
            <v>E06C</v>
          </cell>
        </row>
        <row r="304">
          <cell r="A304" t="str">
            <v>E07</v>
          </cell>
        </row>
        <row r="305">
          <cell r="A305" t="str">
            <v>E08</v>
          </cell>
        </row>
        <row r="306">
          <cell r="A306" t="str">
            <v>E31</v>
          </cell>
        </row>
        <row r="307">
          <cell r="A307" t="str">
            <v>E30</v>
          </cell>
        </row>
        <row r="308">
          <cell r="A308" t="str">
            <v>E10</v>
          </cell>
        </row>
        <row r="309">
          <cell r="A309" t="str">
            <v>E29</v>
          </cell>
        </row>
        <row r="310">
          <cell r="A310" t="str">
            <v>E60</v>
          </cell>
        </row>
        <row r="311">
          <cell r="A311" t="str">
            <v>E61</v>
          </cell>
        </row>
        <row r="312">
          <cell r="A312" t="str">
            <v>E58</v>
          </cell>
        </row>
        <row r="313">
          <cell r="A313" t="str">
            <v>E59</v>
          </cell>
        </row>
        <row r="314">
          <cell r="A314" t="str">
            <v>E56</v>
          </cell>
        </row>
        <row r="315">
          <cell r="A315" t="str">
            <v>E57</v>
          </cell>
        </row>
        <row r="316">
          <cell r="A316" t="str">
            <v>E66</v>
          </cell>
        </row>
        <row r="317">
          <cell r="A317" t="str">
            <v>E67</v>
          </cell>
        </row>
        <row r="318">
          <cell r="A318" t="str">
            <v>E67A</v>
          </cell>
        </row>
        <row r="319">
          <cell r="A319" t="str">
            <v>E67B</v>
          </cell>
        </row>
        <row r="320">
          <cell r="A320" t="str">
            <v>E64</v>
          </cell>
        </row>
        <row r="321">
          <cell r="A321" t="str">
            <v>E65</v>
          </cell>
        </row>
        <row r="322">
          <cell r="A322" t="str">
            <v>E62</v>
          </cell>
        </row>
        <row r="323">
          <cell r="A323" t="str">
            <v>E63</v>
          </cell>
        </row>
        <row r="324">
          <cell r="A324" t="str">
            <v>E13</v>
          </cell>
        </row>
        <row r="325">
          <cell r="A325" t="str">
            <v>E12</v>
          </cell>
        </row>
        <row r="326">
          <cell r="A326" t="str">
            <v>E14</v>
          </cell>
        </row>
        <row r="327">
          <cell r="A327" t="str">
            <v>E15</v>
          </cell>
        </row>
        <row r="328">
          <cell r="A328" t="str">
            <v>E16</v>
          </cell>
        </row>
        <row r="329">
          <cell r="A329" t="str">
            <v>E18A</v>
          </cell>
        </row>
        <row r="330">
          <cell r="A330" t="str">
            <v>E18</v>
          </cell>
        </row>
        <row r="331">
          <cell r="A331" t="str">
            <v>E19</v>
          </cell>
        </row>
        <row r="332">
          <cell r="A332" t="str">
            <v>E19A</v>
          </cell>
        </row>
        <row r="333">
          <cell r="A333" t="str">
            <v>E19B</v>
          </cell>
        </row>
        <row r="334">
          <cell r="A334" t="str">
            <v>E19C</v>
          </cell>
        </row>
        <row r="335">
          <cell r="A335" t="str">
            <v>E27</v>
          </cell>
        </row>
        <row r="336">
          <cell r="A336" t="str">
            <v>E27A</v>
          </cell>
        </row>
        <row r="337">
          <cell r="A337" t="str">
            <v>E20</v>
          </cell>
        </row>
        <row r="338">
          <cell r="A338" t="str">
            <v>E20D</v>
          </cell>
        </row>
        <row r="339">
          <cell r="A339" t="str">
            <v>E20A</v>
          </cell>
        </row>
        <row r="340">
          <cell r="A340" t="str">
            <v>E20B</v>
          </cell>
        </row>
        <row r="341">
          <cell r="A341" t="str">
            <v>E20C</v>
          </cell>
        </row>
        <row r="342">
          <cell r="A342" t="str">
            <v>E72</v>
          </cell>
        </row>
        <row r="343">
          <cell r="A343" t="str">
            <v>E76</v>
          </cell>
        </row>
        <row r="344">
          <cell r="A344" t="str">
            <v>E77</v>
          </cell>
        </row>
        <row r="345">
          <cell r="A345" t="str">
            <v>E78</v>
          </cell>
        </row>
        <row r="346">
          <cell r="A346" t="str">
            <v>E79</v>
          </cell>
        </row>
        <row r="347">
          <cell r="A347" t="str">
            <v>E80</v>
          </cell>
        </row>
        <row r="348">
          <cell r="A348" t="str">
            <v>E80A</v>
          </cell>
        </row>
        <row r="349">
          <cell r="A349" t="str">
            <v>E80B</v>
          </cell>
        </row>
        <row r="350">
          <cell r="A350" t="str">
            <v>E81</v>
          </cell>
        </row>
        <row r="351">
          <cell r="A351" t="str">
            <v>E82</v>
          </cell>
        </row>
        <row r="352">
          <cell r="A352" t="str">
            <v>E83</v>
          </cell>
        </row>
        <row r="353">
          <cell r="A353" t="str">
            <v>E84</v>
          </cell>
        </row>
        <row r="354">
          <cell r="A354" t="str">
            <v>E84A</v>
          </cell>
        </row>
        <row r="355">
          <cell r="A355" t="str">
            <v>E85</v>
          </cell>
        </row>
        <row r="356">
          <cell r="A356" t="str">
            <v>E86D</v>
          </cell>
        </row>
        <row r="357">
          <cell r="A357" t="str">
            <v>E86</v>
          </cell>
        </row>
        <row r="358">
          <cell r="A358" t="str">
            <v>E86A</v>
          </cell>
        </row>
        <row r="359">
          <cell r="A359" t="str">
            <v>E86B</v>
          </cell>
        </row>
        <row r="360">
          <cell r="A360" t="str">
            <v>E86C</v>
          </cell>
        </row>
        <row r="361">
          <cell r="A361" t="str">
            <v>E87</v>
          </cell>
        </row>
        <row r="362">
          <cell r="A362" t="str">
            <v>E89</v>
          </cell>
        </row>
        <row r="363">
          <cell r="A363" t="str">
            <v>E90</v>
          </cell>
        </row>
        <row r="364">
          <cell r="A364" t="str">
            <v>E91</v>
          </cell>
        </row>
        <row r="365">
          <cell r="A365" t="str">
            <v>E92</v>
          </cell>
        </row>
        <row r="366">
          <cell r="A366" t="str">
            <v>E93</v>
          </cell>
        </row>
        <row r="367">
          <cell r="A367" t="str">
            <v>E94</v>
          </cell>
        </row>
        <row r="368">
          <cell r="A368" t="str">
            <v>E95</v>
          </cell>
        </row>
        <row r="369">
          <cell r="A369" t="str">
            <v>E96</v>
          </cell>
        </row>
        <row r="370">
          <cell r="A370" t="str">
            <v>E97</v>
          </cell>
        </row>
        <row r="371">
          <cell r="A371" t="str">
            <v>E98</v>
          </cell>
        </row>
        <row r="372">
          <cell r="A372" t="str">
            <v>E99</v>
          </cell>
        </row>
        <row r="373">
          <cell r="A373" t="str">
            <v>E100</v>
          </cell>
        </row>
        <row r="374">
          <cell r="A374" t="str">
            <v>E101</v>
          </cell>
        </row>
        <row r="375">
          <cell r="A375" t="str">
            <v>E102</v>
          </cell>
        </row>
        <row r="376">
          <cell r="A376" t="str">
            <v>E103</v>
          </cell>
        </row>
        <row r="377">
          <cell r="A377" t="str">
            <v>E104</v>
          </cell>
        </row>
        <row r="378">
          <cell r="A378" t="str">
            <v>E105</v>
          </cell>
        </row>
        <row r="379">
          <cell r="A379" t="str">
            <v>E106</v>
          </cell>
        </row>
        <row r="380">
          <cell r="A380" t="str">
            <v>E107</v>
          </cell>
        </row>
        <row r="381">
          <cell r="A381" t="str">
            <v>E108</v>
          </cell>
        </row>
        <row r="382">
          <cell r="A382" t="str">
            <v>E109</v>
          </cell>
        </row>
        <row r="383">
          <cell r="A383" t="str">
            <v>E110</v>
          </cell>
        </row>
        <row r="384">
          <cell r="A384" t="str">
            <v>E111</v>
          </cell>
        </row>
        <row r="385">
          <cell r="A385" t="str">
            <v>E112</v>
          </cell>
        </row>
        <row r="386">
          <cell r="A386" t="str">
            <v>E113</v>
          </cell>
        </row>
        <row r="387">
          <cell r="A387" t="str">
            <v>E114</v>
          </cell>
        </row>
        <row r="388">
          <cell r="A388" t="str">
            <v>E115</v>
          </cell>
        </row>
        <row r="389">
          <cell r="A389" t="str">
            <v>E116</v>
          </cell>
        </row>
        <row r="390">
          <cell r="A390" t="str">
            <v>E117</v>
          </cell>
        </row>
        <row r="391">
          <cell r="A391" t="str">
            <v>E118</v>
          </cell>
        </row>
        <row r="392">
          <cell r="A392" t="str">
            <v>E119</v>
          </cell>
        </row>
        <row r="393">
          <cell r="A393" t="str">
            <v>E119A</v>
          </cell>
        </row>
        <row r="394">
          <cell r="A394" t="str">
            <v>E120</v>
          </cell>
        </row>
        <row r="395">
          <cell r="A395" t="str">
            <v>E121</v>
          </cell>
        </row>
        <row r="396">
          <cell r="A396" t="str">
            <v>F</v>
          </cell>
        </row>
        <row r="397">
          <cell r="A397" t="str">
            <v>F09</v>
          </cell>
        </row>
        <row r="398">
          <cell r="A398" t="str">
            <v>F02</v>
          </cell>
        </row>
        <row r="399">
          <cell r="A399" t="str">
            <v>F01</v>
          </cell>
        </row>
        <row r="400">
          <cell r="A400" t="str">
            <v>F03</v>
          </cell>
        </row>
        <row r="401">
          <cell r="A401" t="str">
            <v>F07</v>
          </cell>
        </row>
        <row r="402">
          <cell r="A402" t="str">
            <v>F11</v>
          </cell>
        </row>
        <row r="403">
          <cell r="A403" t="str">
            <v>F08</v>
          </cell>
        </row>
        <row r="404">
          <cell r="A404" t="str">
            <v>F05</v>
          </cell>
        </row>
        <row r="405">
          <cell r="A405" t="str">
            <v>F04</v>
          </cell>
        </row>
        <row r="406">
          <cell r="A406" t="str">
            <v>F06</v>
          </cell>
        </row>
        <row r="407">
          <cell r="A407" t="str">
            <v>F10</v>
          </cell>
        </row>
        <row r="408">
          <cell r="A408" t="str">
            <v>F12</v>
          </cell>
        </row>
        <row r="409">
          <cell r="A409" t="str">
            <v>F13</v>
          </cell>
        </row>
        <row r="410">
          <cell r="A410" t="str">
            <v>F14</v>
          </cell>
        </row>
        <row r="411">
          <cell r="A411" t="str">
            <v>F15</v>
          </cell>
        </row>
        <row r="412">
          <cell r="A412" t="str">
            <v>F16</v>
          </cell>
        </row>
        <row r="413">
          <cell r="A413" t="str">
            <v>F17</v>
          </cell>
        </row>
        <row r="414">
          <cell r="A414" t="str">
            <v>F18</v>
          </cell>
        </row>
        <row r="415">
          <cell r="A415" t="str">
            <v>F19</v>
          </cell>
        </row>
        <row r="416">
          <cell r="A416" t="str">
            <v>F20</v>
          </cell>
        </row>
        <row r="417">
          <cell r="A417" t="str">
            <v>F21</v>
          </cell>
        </row>
        <row r="418">
          <cell r="A418" t="str">
            <v>F22</v>
          </cell>
        </row>
        <row r="419">
          <cell r="A419" t="str">
            <v>G</v>
          </cell>
        </row>
        <row r="420">
          <cell r="A420" t="str">
            <v>G1</v>
          </cell>
        </row>
        <row r="421">
          <cell r="A421" t="str">
            <v>G2</v>
          </cell>
        </row>
        <row r="423">
          <cell r="A423" t="str">
            <v>H</v>
          </cell>
        </row>
        <row r="424">
          <cell r="A424" t="str">
            <v>H11</v>
          </cell>
        </row>
        <row r="425">
          <cell r="A425" t="str">
            <v>H08</v>
          </cell>
        </row>
        <row r="426">
          <cell r="A426" t="str">
            <v>H01</v>
          </cell>
        </row>
        <row r="427">
          <cell r="A427" t="str">
            <v>H02</v>
          </cell>
        </row>
        <row r="428">
          <cell r="A428" t="str">
            <v>H12</v>
          </cell>
        </row>
        <row r="429">
          <cell r="A429" t="str">
            <v>H03</v>
          </cell>
        </row>
        <row r="430">
          <cell r="A430" t="str">
            <v>H04</v>
          </cell>
        </row>
        <row r="431">
          <cell r="A431" t="str">
            <v>H04A</v>
          </cell>
        </row>
        <row r="432">
          <cell r="A432" t="str">
            <v>H13</v>
          </cell>
        </row>
        <row r="433">
          <cell r="A433" t="str">
            <v>H09</v>
          </cell>
        </row>
        <row r="434">
          <cell r="A434" t="str">
            <v>H10</v>
          </cell>
        </row>
        <row r="435">
          <cell r="A435" t="str">
            <v>H15</v>
          </cell>
        </row>
        <row r="436">
          <cell r="A436" t="str">
            <v>H16</v>
          </cell>
        </row>
        <row r="437">
          <cell r="A437" t="str">
            <v>H16A</v>
          </cell>
        </row>
        <row r="438">
          <cell r="A438" t="str">
            <v>H05</v>
          </cell>
        </row>
        <row r="439">
          <cell r="A439" t="str">
            <v>H06</v>
          </cell>
        </row>
        <row r="440">
          <cell r="A440" t="str">
            <v>H07</v>
          </cell>
        </row>
        <row r="441">
          <cell r="A441" t="str">
            <v>H14</v>
          </cell>
        </row>
        <row r="442">
          <cell r="A442" t="str">
            <v>H17</v>
          </cell>
        </row>
        <row r="443">
          <cell r="A443" t="str">
            <v>H18</v>
          </cell>
        </row>
        <row r="444">
          <cell r="A444" t="str">
            <v>H19</v>
          </cell>
        </row>
        <row r="445">
          <cell r="A445" t="str">
            <v>H20</v>
          </cell>
        </row>
        <row r="446">
          <cell r="A446" t="str">
            <v>I</v>
          </cell>
        </row>
        <row r="447">
          <cell r="A447" t="str">
            <v>I35A</v>
          </cell>
        </row>
        <row r="448">
          <cell r="A448" t="str">
            <v>I35</v>
          </cell>
        </row>
        <row r="449">
          <cell r="A449" t="str">
            <v>I10</v>
          </cell>
        </row>
        <row r="450">
          <cell r="A450" t="str">
            <v>I11</v>
          </cell>
        </row>
        <row r="451">
          <cell r="A451" t="str">
            <v>I41</v>
          </cell>
        </row>
        <row r="452">
          <cell r="A452" t="str">
            <v>I01</v>
          </cell>
        </row>
        <row r="453">
          <cell r="A453" t="str">
            <v>I02</v>
          </cell>
        </row>
        <row r="454">
          <cell r="A454" t="str">
            <v>I03</v>
          </cell>
        </row>
        <row r="455">
          <cell r="A455" t="str">
            <v>I04</v>
          </cell>
        </row>
        <row r="456">
          <cell r="A456" t="str">
            <v>I05</v>
          </cell>
        </row>
        <row r="457">
          <cell r="A457" t="str">
            <v>I06</v>
          </cell>
        </row>
        <row r="458">
          <cell r="A458" t="str">
            <v>I07</v>
          </cell>
        </row>
        <row r="459">
          <cell r="A459" t="str">
            <v>I19</v>
          </cell>
        </row>
        <row r="460">
          <cell r="A460" t="str">
            <v>I08</v>
          </cell>
        </row>
        <row r="461">
          <cell r="A461" t="str">
            <v>I40</v>
          </cell>
        </row>
        <row r="462">
          <cell r="A462" t="str">
            <v>I40A</v>
          </cell>
        </row>
        <row r="463">
          <cell r="A463" t="str">
            <v>I18</v>
          </cell>
        </row>
        <row r="464">
          <cell r="A464" t="str">
            <v>I13</v>
          </cell>
        </row>
        <row r="465">
          <cell r="A465" t="str">
            <v>I14</v>
          </cell>
        </row>
        <row r="466">
          <cell r="A466" t="str">
            <v>I15</v>
          </cell>
        </row>
        <row r="467">
          <cell r="A467" t="str">
            <v>I16</v>
          </cell>
        </row>
        <row r="468">
          <cell r="A468" t="str">
            <v>I17</v>
          </cell>
        </row>
        <row r="469">
          <cell r="A469" t="str">
            <v>I39</v>
          </cell>
        </row>
        <row r="470">
          <cell r="A470" t="str">
            <v>I38</v>
          </cell>
        </row>
        <row r="471">
          <cell r="A471" t="str">
            <v>I20</v>
          </cell>
        </row>
        <row r="472">
          <cell r="A472" t="str">
            <v>I21</v>
          </cell>
        </row>
        <row r="473">
          <cell r="A473" t="str">
            <v>I31</v>
          </cell>
        </row>
        <row r="474">
          <cell r="A474" t="str">
            <v>I34</v>
          </cell>
        </row>
        <row r="475">
          <cell r="A475" t="str">
            <v>I32</v>
          </cell>
        </row>
        <row r="476">
          <cell r="A476" t="str">
            <v>I33</v>
          </cell>
        </row>
        <row r="477">
          <cell r="A477" t="str">
            <v>I22</v>
          </cell>
        </row>
        <row r="478">
          <cell r="A478" t="str">
            <v>I24</v>
          </cell>
        </row>
        <row r="479">
          <cell r="A479" t="str">
            <v>I29</v>
          </cell>
        </row>
        <row r="480">
          <cell r="A480" t="str">
            <v>I25</v>
          </cell>
        </row>
        <row r="481">
          <cell r="A481" t="str">
            <v>J</v>
          </cell>
        </row>
        <row r="482">
          <cell r="A482" t="str">
            <v>J02</v>
          </cell>
        </row>
        <row r="483">
          <cell r="A483" t="str">
            <v>J06</v>
          </cell>
        </row>
        <row r="484">
          <cell r="A484" t="str">
            <v>J06A</v>
          </cell>
        </row>
        <row r="485">
          <cell r="A485" t="str">
            <v>J06B</v>
          </cell>
        </row>
        <row r="486">
          <cell r="A486" t="str">
            <v>J06C</v>
          </cell>
        </row>
        <row r="487">
          <cell r="A487" t="str">
            <v>J12</v>
          </cell>
        </row>
        <row r="488">
          <cell r="A488" t="str">
            <v>J01</v>
          </cell>
        </row>
        <row r="489">
          <cell r="A489" t="str">
            <v>J33</v>
          </cell>
        </row>
        <row r="490">
          <cell r="A490" t="str">
            <v>J08</v>
          </cell>
        </row>
        <row r="491">
          <cell r="A491" t="str">
            <v>J07</v>
          </cell>
        </row>
        <row r="492">
          <cell r="A492" t="str">
            <v>J07A</v>
          </cell>
        </row>
        <row r="493">
          <cell r="A493" t="str">
            <v>J05</v>
          </cell>
        </row>
        <row r="494">
          <cell r="A494" t="str">
            <v>J11</v>
          </cell>
        </row>
        <row r="495">
          <cell r="A495" t="str">
            <v>J14</v>
          </cell>
        </row>
        <row r="496">
          <cell r="A496" t="str">
            <v>J10</v>
          </cell>
        </row>
        <row r="497">
          <cell r="A497" t="str">
            <v>J04</v>
          </cell>
        </row>
        <row r="498">
          <cell r="A498" t="str">
            <v>J09</v>
          </cell>
        </row>
        <row r="499">
          <cell r="A499" t="str">
            <v>J15</v>
          </cell>
        </row>
        <row r="500">
          <cell r="A500" t="str">
            <v>J20</v>
          </cell>
        </row>
        <row r="501">
          <cell r="A501" t="str">
            <v>J21</v>
          </cell>
        </row>
        <row r="502">
          <cell r="A502" t="str">
            <v>J21A</v>
          </cell>
        </row>
        <row r="503">
          <cell r="A503" t="str">
            <v>J21B</v>
          </cell>
        </row>
        <row r="504">
          <cell r="A504" t="str">
            <v>J21C</v>
          </cell>
        </row>
        <row r="505">
          <cell r="A505" t="str">
            <v>J21D</v>
          </cell>
        </row>
        <row r="506">
          <cell r="A506" t="str">
            <v>J22</v>
          </cell>
        </row>
        <row r="507">
          <cell r="A507" t="str">
            <v>J22A</v>
          </cell>
        </row>
        <row r="508">
          <cell r="A508" t="str">
            <v>J23</v>
          </cell>
        </row>
        <row r="509">
          <cell r="A509" t="str">
            <v>J24</v>
          </cell>
        </row>
        <row r="510">
          <cell r="A510" t="str">
            <v>J25</v>
          </cell>
        </row>
        <row r="511">
          <cell r="A511" t="str">
            <v>J26</v>
          </cell>
        </row>
        <row r="512">
          <cell r="A512" t="str">
            <v>J27</v>
          </cell>
        </row>
        <row r="513">
          <cell r="A513" t="str">
            <v>J28</v>
          </cell>
        </row>
        <row r="514">
          <cell r="A514" t="str">
            <v>J29</v>
          </cell>
        </row>
        <row r="515">
          <cell r="A515" t="str">
            <v>J29A</v>
          </cell>
        </row>
        <row r="516">
          <cell r="A516" t="str">
            <v>J29B</v>
          </cell>
        </row>
        <row r="517">
          <cell r="A517" t="str">
            <v>J30</v>
          </cell>
        </row>
        <row r="518">
          <cell r="A518" t="str">
            <v>J30A</v>
          </cell>
        </row>
        <row r="519">
          <cell r="A519" t="str">
            <v>J30B</v>
          </cell>
        </row>
        <row r="520">
          <cell r="A520" t="str">
            <v>J30C</v>
          </cell>
        </row>
        <row r="521">
          <cell r="A521" t="str">
            <v>J30D</v>
          </cell>
        </row>
        <row r="522">
          <cell r="A522" t="str">
            <v>J30E</v>
          </cell>
        </row>
        <row r="523">
          <cell r="A523" t="str">
            <v>J31</v>
          </cell>
        </row>
        <row r="524">
          <cell r="A524" t="str">
            <v>J32</v>
          </cell>
        </row>
        <row r="525">
          <cell r="A525" t="str">
            <v>J32A</v>
          </cell>
        </row>
        <row r="526">
          <cell r="A526" t="str">
            <v>J32B</v>
          </cell>
        </row>
        <row r="527">
          <cell r="A527" t="str">
            <v>K</v>
          </cell>
        </row>
        <row r="528">
          <cell r="A528" t="str">
            <v>K10</v>
          </cell>
        </row>
        <row r="529">
          <cell r="A529" t="str">
            <v>K11</v>
          </cell>
        </row>
        <row r="530">
          <cell r="A530" t="str">
            <v>K13</v>
          </cell>
        </row>
        <row r="531">
          <cell r="A531" t="str">
            <v>K14</v>
          </cell>
        </row>
        <row r="532">
          <cell r="A532" t="str">
            <v>K06</v>
          </cell>
        </row>
        <row r="533">
          <cell r="A533" t="str">
            <v>K07</v>
          </cell>
        </row>
        <row r="534">
          <cell r="A534" t="str">
            <v>K17</v>
          </cell>
        </row>
        <row r="535">
          <cell r="A535" t="str">
            <v>K18</v>
          </cell>
        </row>
        <row r="536">
          <cell r="A536" t="str">
            <v>K08</v>
          </cell>
        </row>
        <row r="537">
          <cell r="A537" t="str">
            <v>K19</v>
          </cell>
        </row>
        <row r="538">
          <cell r="A538" t="str">
            <v>K09</v>
          </cell>
        </row>
        <row r="539">
          <cell r="A539" t="str">
            <v>K12</v>
          </cell>
        </row>
        <row r="540">
          <cell r="A540" t="str">
            <v>K12A</v>
          </cell>
        </row>
        <row r="541">
          <cell r="A541" t="str">
            <v>K12B</v>
          </cell>
        </row>
        <row r="542">
          <cell r="A542" t="str">
            <v>K16</v>
          </cell>
        </row>
        <row r="543">
          <cell r="A543" t="str">
            <v>K02</v>
          </cell>
        </row>
        <row r="544">
          <cell r="A544" t="str">
            <v>K15</v>
          </cell>
        </row>
        <row r="545">
          <cell r="A545" t="str">
            <v>K01</v>
          </cell>
        </row>
        <row r="546">
          <cell r="A546" t="str">
            <v>K01A</v>
          </cell>
        </row>
        <row r="547">
          <cell r="A547" t="str">
            <v>K03</v>
          </cell>
        </row>
        <row r="548">
          <cell r="A548" t="str">
            <v>K04</v>
          </cell>
        </row>
        <row r="549">
          <cell r="A549" t="str">
            <v>K05</v>
          </cell>
        </row>
        <row r="550">
          <cell r="A550" t="str">
            <v>K20</v>
          </cell>
        </row>
        <row r="551">
          <cell r="A551" t="str">
            <v>K21</v>
          </cell>
        </row>
        <row r="552">
          <cell r="A552" t="str">
            <v>K22</v>
          </cell>
        </row>
        <row r="553">
          <cell r="A553" t="str">
            <v>K23</v>
          </cell>
        </row>
        <row r="554">
          <cell r="A554" t="str">
            <v>K23A</v>
          </cell>
        </row>
        <row r="555">
          <cell r="A555" t="str">
            <v>K23B</v>
          </cell>
        </row>
        <row r="556">
          <cell r="A556" t="str">
            <v>K23C</v>
          </cell>
        </row>
        <row r="557">
          <cell r="A557" t="str">
            <v>K23D</v>
          </cell>
        </row>
        <row r="558">
          <cell r="A558" t="str">
            <v>K23E</v>
          </cell>
        </row>
        <row r="559">
          <cell r="A559" t="str">
            <v>K23F</v>
          </cell>
        </row>
        <row r="560">
          <cell r="A560" t="str">
            <v>K23G</v>
          </cell>
        </row>
        <row r="561">
          <cell r="A561" t="str">
            <v>K23H</v>
          </cell>
        </row>
        <row r="562">
          <cell r="A562" t="str">
            <v>K24</v>
          </cell>
        </row>
        <row r="563">
          <cell r="A563" t="str">
            <v>K25</v>
          </cell>
        </row>
        <row r="564">
          <cell r="A564" t="str">
            <v>K26</v>
          </cell>
        </row>
        <row r="565">
          <cell r="A565" t="str">
            <v>K27</v>
          </cell>
        </row>
        <row r="566">
          <cell r="A566" t="str">
            <v>K28</v>
          </cell>
        </row>
        <row r="567">
          <cell r="A567" t="str">
            <v>K29</v>
          </cell>
        </row>
        <row r="568">
          <cell r="A568" t="str">
            <v>K30</v>
          </cell>
        </row>
        <row r="569">
          <cell r="A569" t="str">
            <v>K30A</v>
          </cell>
        </row>
        <row r="570">
          <cell r="A570" t="str">
            <v>K31</v>
          </cell>
        </row>
        <row r="571">
          <cell r="A571" t="str">
            <v>K32</v>
          </cell>
        </row>
        <row r="572">
          <cell r="A572" t="str">
            <v>K33</v>
          </cell>
        </row>
        <row r="573">
          <cell r="A573" t="str">
            <v>K34</v>
          </cell>
        </row>
        <row r="575">
          <cell r="A575" t="str">
            <v>L</v>
          </cell>
        </row>
        <row r="576">
          <cell r="A576" t="str">
            <v>L12</v>
          </cell>
        </row>
        <row r="577">
          <cell r="A577" t="str">
            <v>L02</v>
          </cell>
        </row>
        <row r="578">
          <cell r="A578" t="str">
            <v>L01</v>
          </cell>
        </row>
        <row r="579">
          <cell r="A579" t="str">
            <v>L11</v>
          </cell>
        </row>
        <row r="580">
          <cell r="A580" t="str">
            <v>L03</v>
          </cell>
        </row>
        <row r="581">
          <cell r="A581" t="str">
            <v>L04</v>
          </cell>
        </row>
        <row r="582">
          <cell r="A582" t="str">
            <v>L05</v>
          </cell>
        </row>
        <row r="583">
          <cell r="A583" t="str">
            <v>L06</v>
          </cell>
        </row>
        <row r="584">
          <cell r="A584" t="str">
            <v>L07</v>
          </cell>
        </row>
        <row r="585">
          <cell r="A585" t="str">
            <v>L08</v>
          </cell>
        </row>
        <row r="586">
          <cell r="A586" t="str">
            <v>L09</v>
          </cell>
        </row>
        <row r="587">
          <cell r="A587" t="str">
            <v>L10</v>
          </cell>
        </row>
        <row r="588">
          <cell r="A588" t="str">
            <v>L10A</v>
          </cell>
        </row>
        <row r="589">
          <cell r="A589" t="str">
            <v>L13</v>
          </cell>
        </row>
        <row r="590">
          <cell r="A590" t="str">
            <v>L14</v>
          </cell>
        </row>
        <row r="591">
          <cell r="A591" t="str">
            <v>L15</v>
          </cell>
        </row>
        <row r="592">
          <cell r="A592" t="str">
            <v>L17</v>
          </cell>
        </row>
        <row r="593">
          <cell r="A593" t="str">
            <v>L21</v>
          </cell>
        </row>
        <row r="594">
          <cell r="A594" t="str">
            <v>L22</v>
          </cell>
        </row>
        <row r="595">
          <cell r="A595" t="str">
            <v>L23</v>
          </cell>
        </row>
        <row r="596">
          <cell r="A596" t="str">
            <v>L24</v>
          </cell>
        </row>
        <row r="597">
          <cell r="A597" t="str">
            <v>L25</v>
          </cell>
        </row>
        <row r="598">
          <cell r="A598" t="str">
            <v>L26</v>
          </cell>
        </row>
        <row r="599">
          <cell r="A599" t="str">
            <v>L27</v>
          </cell>
        </row>
        <row r="600">
          <cell r="A600" t="str">
            <v>L28</v>
          </cell>
        </row>
        <row r="601">
          <cell r="A601" t="str">
            <v>L29</v>
          </cell>
        </row>
        <row r="602">
          <cell r="A602" t="str">
            <v>L30</v>
          </cell>
        </row>
        <row r="603">
          <cell r="A603" t="str">
            <v>L31</v>
          </cell>
        </row>
        <row r="604">
          <cell r="A604" t="str">
            <v>L32</v>
          </cell>
        </row>
        <row r="605">
          <cell r="A605" t="str">
            <v>L33</v>
          </cell>
        </row>
        <row r="606">
          <cell r="A606" t="str">
            <v>L34</v>
          </cell>
        </row>
        <row r="607">
          <cell r="A607" t="str">
            <v>L35</v>
          </cell>
        </row>
        <row r="608">
          <cell r="A608" t="str">
            <v>L36</v>
          </cell>
        </row>
        <row r="609">
          <cell r="A609" t="str">
            <v>L37</v>
          </cell>
        </row>
        <row r="610">
          <cell r="A610" t="str">
            <v>L38</v>
          </cell>
        </row>
        <row r="611">
          <cell r="A611" t="str">
            <v>L39</v>
          </cell>
        </row>
        <row r="612">
          <cell r="A612" t="str">
            <v>L40</v>
          </cell>
        </row>
        <row r="613">
          <cell r="A613" t="str">
            <v>L41</v>
          </cell>
        </row>
        <row r="614">
          <cell r="A614" t="str">
            <v>L42</v>
          </cell>
        </row>
        <row r="615">
          <cell r="A615" t="str">
            <v>L42A</v>
          </cell>
        </row>
        <row r="616">
          <cell r="A616" t="str">
            <v>L43</v>
          </cell>
        </row>
        <row r="617">
          <cell r="A617" t="str">
            <v>L44</v>
          </cell>
        </row>
        <row r="618">
          <cell r="A618" t="str">
            <v>L45</v>
          </cell>
        </row>
        <row r="619">
          <cell r="A619" t="str">
            <v>L46</v>
          </cell>
        </row>
        <row r="620">
          <cell r="A620" t="str">
            <v>L47</v>
          </cell>
        </row>
        <row r="621">
          <cell r="A621" t="str">
            <v>L48</v>
          </cell>
        </row>
        <row r="622">
          <cell r="A622" t="str">
            <v>L49</v>
          </cell>
        </row>
        <row r="623">
          <cell r="A623" t="str">
            <v>L50</v>
          </cell>
        </row>
        <row r="624">
          <cell r="A624" t="str">
            <v>L51</v>
          </cell>
        </row>
        <row r="625">
          <cell r="A625" t="str">
            <v>L52</v>
          </cell>
        </row>
        <row r="626">
          <cell r="A626" t="str">
            <v>L53</v>
          </cell>
        </row>
        <row r="627">
          <cell r="A627" t="str">
            <v>L54</v>
          </cell>
        </row>
        <row r="628">
          <cell r="A628" t="str">
            <v>L55</v>
          </cell>
        </row>
        <row r="629">
          <cell r="A629" t="str">
            <v>L56</v>
          </cell>
        </row>
        <row r="630">
          <cell r="A630" t="str">
            <v>L57</v>
          </cell>
        </row>
        <row r="631">
          <cell r="A631" t="str">
            <v>L58</v>
          </cell>
        </row>
        <row r="632">
          <cell r="A632" t="str">
            <v>L59</v>
          </cell>
        </row>
        <row r="633">
          <cell r="A633" t="str">
            <v>L60</v>
          </cell>
        </row>
        <row r="634">
          <cell r="A634" t="str">
            <v>L61</v>
          </cell>
        </row>
        <row r="635">
          <cell r="A635" t="str">
            <v>L62</v>
          </cell>
        </row>
        <row r="636">
          <cell r="A636" t="str">
            <v>L63</v>
          </cell>
        </row>
        <row r="637">
          <cell r="A637" t="str">
            <v>L64</v>
          </cell>
        </row>
        <row r="638">
          <cell r="A638" t="str">
            <v>L65</v>
          </cell>
        </row>
        <row r="639">
          <cell r="A639" t="str">
            <v>L66</v>
          </cell>
        </row>
        <row r="640">
          <cell r="A640" t="str">
            <v>L67</v>
          </cell>
        </row>
        <row r="641">
          <cell r="A641" t="str">
            <v>L68</v>
          </cell>
        </row>
        <row r="642">
          <cell r="A642" t="str">
            <v>L69</v>
          </cell>
        </row>
        <row r="643">
          <cell r="A643" t="str">
            <v>L70</v>
          </cell>
        </row>
        <row r="644">
          <cell r="A644" t="str">
            <v>L71</v>
          </cell>
        </row>
        <row r="645">
          <cell r="A645" t="str">
            <v>L72</v>
          </cell>
        </row>
        <row r="646">
          <cell r="A646" t="str">
            <v>L72A</v>
          </cell>
        </row>
        <row r="647">
          <cell r="A647" t="str">
            <v>L72B</v>
          </cell>
        </row>
        <row r="648">
          <cell r="A648" t="str">
            <v>L73</v>
          </cell>
        </row>
        <row r="649">
          <cell r="A649" t="str">
            <v>L74</v>
          </cell>
        </row>
        <row r="650">
          <cell r="A650" t="str">
            <v>L75</v>
          </cell>
        </row>
        <row r="651">
          <cell r="A651" t="str">
            <v>L76</v>
          </cell>
        </row>
        <row r="652">
          <cell r="A652" t="str">
            <v>L77</v>
          </cell>
        </row>
        <row r="653">
          <cell r="A653" t="str">
            <v>L78</v>
          </cell>
        </row>
        <row r="654">
          <cell r="A654" t="str">
            <v>L79</v>
          </cell>
        </row>
        <row r="655">
          <cell r="A655" t="str">
            <v>L80</v>
          </cell>
        </row>
        <row r="656">
          <cell r="A656" t="str">
            <v>L81</v>
          </cell>
        </row>
        <row r="657">
          <cell r="A657" t="str">
            <v>L82</v>
          </cell>
        </row>
        <row r="658">
          <cell r="A658" t="str">
            <v>L82A</v>
          </cell>
        </row>
        <row r="659">
          <cell r="A659" t="str">
            <v>L83</v>
          </cell>
        </row>
        <row r="660">
          <cell r="A660" t="str">
            <v>L84</v>
          </cell>
        </row>
        <row r="661">
          <cell r="A661" t="str">
            <v>L85</v>
          </cell>
        </row>
        <row r="662">
          <cell r="A662" t="str">
            <v>L86</v>
          </cell>
        </row>
        <row r="663">
          <cell r="A663" t="str">
            <v>L87</v>
          </cell>
        </row>
        <row r="664">
          <cell r="A664" t="str">
            <v>L88</v>
          </cell>
        </row>
        <row r="665">
          <cell r="A665" t="str">
            <v>L89</v>
          </cell>
        </row>
        <row r="666">
          <cell r="A666" t="str">
            <v>L89A</v>
          </cell>
        </row>
        <row r="667">
          <cell r="A667" t="str">
            <v>L90</v>
          </cell>
        </row>
        <row r="668">
          <cell r="A668" t="str">
            <v>L91</v>
          </cell>
        </row>
        <row r="669">
          <cell r="A669" t="str">
            <v>L92</v>
          </cell>
        </row>
        <row r="670">
          <cell r="A670" t="str">
            <v>L93</v>
          </cell>
        </row>
        <row r="671">
          <cell r="A671" t="str">
            <v>L94</v>
          </cell>
        </row>
        <row r="672">
          <cell r="A672" t="str">
            <v>L95</v>
          </cell>
        </row>
        <row r="673">
          <cell r="A673" t="str">
            <v>L96</v>
          </cell>
        </row>
        <row r="674">
          <cell r="A674" t="str">
            <v>L97</v>
          </cell>
        </row>
        <row r="675">
          <cell r="A675" t="str">
            <v>M</v>
          </cell>
        </row>
        <row r="676">
          <cell r="A676" t="str">
            <v>M01</v>
          </cell>
        </row>
        <row r="677">
          <cell r="A677" t="str">
            <v>M01A</v>
          </cell>
        </row>
        <row r="678">
          <cell r="A678" t="str">
            <v>M02</v>
          </cell>
        </row>
        <row r="679">
          <cell r="A679" t="str">
            <v>M19</v>
          </cell>
        </row>
        <row r="680">
          <cell r="A680" t="str">
            <v>M23</v>
          </cell>
        </row>
        <row r="681">
          <cell r="A681" t="str">
            <v>M12</v>
          </cell>
        </row>
        <row r="682">
          <cell r="A682" t="str">
            <v>M24</v>
          </cell>
        </row>
        <row r="683">
          <cell r="A683" t="str">
            <v>M14</v>
          </cell>
        </row>
        <row r="684">
          <cell r="A684" t="str">
            <v>M11</v>
          </cell>
        </row>
        <row r="685">
          <cell r="A685" t="str">
            <v>M10</v>
          </cell>
        </row>
        <row r="686">
          <cell r="A686" t="str">
            <v>M03</v>
          </cell>
        </row>
        <row r="687">
          <cell r="A687" t="str">
            <v>M16</v>
          </cell>
        </row>
        <row r="688">
          <cell r="A688" t="str">
            <v>M21</v>
          </cell>
        </row>
        <row r="689">
          <cell r="A689" t="str">
            <v>M21A</v>
          </cell>
        </row>
        <row r="690">
          <cell r="A690" t="str">
            <v>M17</v>
          </cell>
        </row>
        <row r="691">
          <cell r="A691" t="str">
            <v>M17A</v>
          </cell>
        </row>
        <row r="692">
          <cell r="A692" t="str">
            <v>M22</v>
          </cell>
        </row>
        <row r="693">
          <cell r="A693" t="str">
            <v>M09</v>
          </cell>
        </row>
        <row r="694">
          <cell r="A694" t="str">
            <v>M13A</v>
          </cell>
        </row>
        <row r="695">
          <cell r="A695" t="str">
            <v>M13</v>
          </cell>
        </row>
        <row r="696">
          <cell r="A696" t="str">
            <v>M26</v>
          </cell>
        </row>
        <row r="697">
          <cell r="A697" t="str">
            <v>M05</v>
          </cell>
        </row>
        <row r="698">
          <cell r="A698" t="str">
            <v>M05A</v>
          </cell>
        </row>
        <row r="699">
          <cell r="A699" t="str">
            <v>M05B</v>
          </cell>
        </row>
        <row r="700">
          <cell r="A700" t="str">
            <v>M05C</v>
          </cell>
        </row>
        <row r="701">
          <cell r="A701" t="str">
            <v>M15</v>
          </cell>
        </row>
        <row r="702">
          <cell r="A702" t="str">
            <v>M25</v>
          </cell>
        </row>
        <row r="703">
          <cell r="A703" t="str">
            <v>M06</v>
          </cell>
        </row>
        <row r="704">
          <cell r="A704" t="str">
            <v>M20</v>
          </cell>
        </row>
        <row r="705">
          <cell r="A705" t="str">
            <v>M07</v>
          </cell>
        </row>
        <row r="706">
          <cell r="A706" t="str">
            <v>M08</v>
          </cell>
        </row>
        <row r="707">
          <cell r="A707" t="str">
            <v>M18</v>
          </cell>
        </row>
        <row r="708">
          <cell r="A708" t="str">
            <v>M18A</v>
          </cell>
        </row>
        <row r="709">
          <cell r="A709" t="str">
            <v>M27</v>
          </cell>
        </row>
        <row r="710">
          <cell r="A710" t="str">
            <v>M28</v>
          </cell>
        </row>
        <row r="711">
          <cell r="A711" t="str">
            <v>M29</v>
          </cell>
        </row>
        <row r="712">
          <cell r="A712" t="str">
            <v>M30</v>
          </cell>
        </row>
        <row r="713">
          <cell r="A713" t="str">
            <v>M31</v>
          </cell>
        </row>
        <row r="714">
          <cell r="A714" t="str">
            <v>M32</v>
          </cell>
        </row>
        <row r="715">
          <cell r="A715" t="str">
            <v>M33</v>
          </cell>
        </row>
        <row r="716">
          <cell r="A716" t="str">
            <v>M34</v>
          </cell>
        </row>
        <row r="717">
          <cell r="A717" t="str">
            <v>M35</v>
          </cell>
        </row>
        <row r="719">
          <cell r="A719" t="str">
            <v>N</v>
          </cell>
        </row>
        <row r="720">
          <cell r="A720" t="str">
            <v>N04</v>
          </cell>
        </row>
        <row r="721">
          <cell r="A721" t="str">
            <v>N05</v>
          </cell>
        </row>
        <row r="722">
          <cell r="A722" t="str">
            <v>N06</v>
          </cell>
        </row>
        <row r="723">
          <cell r="A723" t="str">
            <v>N07</v>
          </cell>
        </row>
        <row r="724">
          <cell r="A724" t="str">
            <v>N08</v>
          </cell>
        </row>
        <row r="725">
          <cell r="A725" t="str">
            <v>N02</v>
          </cell>
        </row>
        <row r="726">
          <cell r="A726" t="str">
            <v>N03</v>
          </cell>
        </row>
        <row r="727">
          <cell r="A727" t="str">
            <v>N01</v>
          </cell>
        </row>
        <row r="728">
          <cell r="A728" t="str">
            <v>N09</v>
          </cell>
        </row>
        <row r="729">
          <cell r="A729" t="str">
            <v>N10</v>
          </cell>
        </row>
        <row r="730">
          <cell r="A730" t="str">
            <v>N11</v>
          </cell>
        </row>
        <row r="731">
          <cell r="A731" t="str">
            <v>N12</v>
          </cell>
        </row>
        <row r="732">
          <cell r="A732" t="str">
            <v>N13</v>
          </cell>
        </row>
        <row r="733">
          <cell r="A733" t="str">
            <v>N14</v>
          </cell>
        </row>
        <row r="734">
          <cell r="A734" t="str">
            <v>N15</v>
          </cell>
        </row>
        <row r="735">
          <cell r="A735" t="str">
            <v>N16</v>
          </cell>
        </row>
        <row r="736">
          <cell r="A736" t="str">
            <v>N17</v>
          </cell>
        </row>
        <row r="737">
          <cell r="A737" t="str">
            <v>N18</v>
          </cell>
        </row>
        <row r="738">
          <cell r="A738" t="str">
            <v>N19</v>
          </cell>
        </row>
        <row r="739">
          <cell r="A739" t="str">
            <v>N20</v>
          </cell>
        </row>
        <row r="740">
          <cell r="A740" t="str">
            <v>N21</v>
          </cell>
        </row>
        <row r="741">
          <cell r="A741" t="str">
            <v>N22</v>
          </cell>
        </row>
        <row r="742">
          <cell r="A742" t="str">
            <v>O</v>
          </cell>
        </row>
        <row r="743">
          <cell r="A743" t="str">
            <v>O36</v>
          </cell>
        </row>
        <row r="744">
          <cell r="A744" t="str">
            <v>O12</v>
          </cell>
        </row>
        <row r="745">
          <cell r="A745" t="str">
            <v>O32</v>
          </cell>
        </row>
        <row r="746">
          <cell r="A746" t="str">
            <v>O39</v>
          </cell>
        </row>
        <row r="747">
          <cell r="A747" t="str">
            <v>O39A</v>
          </cell>
        </row>
        <row r="748">
          <cell r="A748" t="str">
            <v>O28</v>
          </cell>
        </row>
        <row r="749">
          <cell r="A749" t="str">
            <v>O28A</v>
          </cell>
        </row>
        <row r="750">
          <cell r="A750" t="str">
            <v>O28B</v>
          </cell>
        </row>
        <row r="751">
          <cell r="A751" t="str">
            <v>O28C</v>
          </cell>
        </row>
        <row r="752">
          <cell r="A752" t="str">
            <v>O28D</v>
          </cell>
        </row>
        <row r="753">
          <cell r="A753" t="str">
            <v>O01</v>
          </cell>
        </row>
        <row r="754">
          <cell r="A754" t="str">
            <v>O33</v>
          </cell>
        </row>
        <row r="755">
          <cell r="A755" t="str">
            <v>O24</v>
          </cell>
        </row>
        <row r="756">
          <cell r="A756" t="str">
            <v>O02</v>
          </cell>
        </row>
        <row r="757">
          <cell r="A757" t="str">
            <v>O03</v>
          </cell>
        </row>
        <row r="758">
          <cell r="A758" t="str">
            <v>O22</v>
          </cell>
        </row>
        <row r="759">
          <cell r="A759" t="str">
            <v>O22A</v>
          </cell>
        </row>
        <row r="760">
          <cell r="A760" t="str">
            <v>O06</v>
          </cell>
        </row>
        <row r="761">
          <cell r="A761" t="str">
            <v>O27</v>
          </cell>
        </row>
        <row r="762">
          <cell r="A762" t="str">
            <v>O26</v>
          </cell>
        </row>
        <row r="763">
          <cell r="A763" t="str">
            <v>O07</v>
          </cell>
        </row>
        <row r="764">
          <cell r="A764" t="str">
            <v>O08</v>
          </cell>
        </row>
        <row r="765">
          <cell r="A765" t="str">
            <v>O08D</v>
          </cell>
        </row>
        <row r="766">
          <cell r="A766" t="str">
            <v>O08E</v>
          </cell>
        </row>
        <row r="767">
          <cell r="A767" t="str">
            <v>O08B</v>
          </cell>
        </row>
        <row r="768">
          <cell r="A768" t="str">
            <v>O08H</v>
          </cell>
        </row>
        <row r="769">
          <cell r="A769" t="str">
            <v>O08F</v>
          </cell>
        </row>
        <row r="770">
          <cell r="A770" t="str">
            <v>O08G</v>
          </cell>
        </row>
        <row r="771">
          <cell r="A771" t="str">
            <v>O08C</v>
          </cell>
        </row>
        <row r="772">
          <cell r="A772" t="str">
            <v>O08I</v>
          </cell>
        </row>
        <row r="773">
          <cell r="A773" t="str">
            <v>O08J</v>
          </cell>
        </row>
        <row r="774">
          <cell r="A774" t="str">
            <v>O09</v>
          </cell>
        </row>
        <row r="775">
          <cell r="A775" t="str">
            <v>O37</v>
          </cell>
        </row>
        <row r="776">
          <cell r="A776" t="str">
            <v>O10</v>
          </cell>
        </row>
        <row r="777">
          <cell r="A777" t="str">
            <v>O11</v>
          </cell>
        </row>
        <row r="778">
          <cell r="A778" t="str">
            <v>O38</v>
          </cell>
        </row>
        <row r="779">
          <cell r="A779" t="str">
            <v>O29</v>
          </cell>
        </row>
        <row r="780">
          <cell r="A780" t="str">
            <v>O05</v>
          </cell>
        </row>
        <row r="781">
          <cell r="A781" t="str">
            <v>O31</v>
          </cell>
        </row>
        <row r="782">
          <cell r="A782" t="str">
            <v>O13</v>
          </cell>
        </row>
        <row r="783">
          <cell r="A783" t="str">
            <v>O14</v>
          </cell>
        </row>
        <row r="784">
          <cell r="A784" t="str">
            <v>O15</v>
          </cell>
        </row>
        <row r="785">
          <cell r="A785" t="str">
            <v>O04</v>
          </cell>
        </row>
        <row r="786">
          <cell r="A786" t="str">
            <v>O16</v>
          </cell>
        </row>
        <row r="787">
          <cell r="A787" t="str">
            <v>O16A</v>
          </cell>
        </row>
        <row r="788">
          <cell r="A788" t="str">
            <v>O17B</v>
          </cell>
        </row>
        <row r="789">
          <cell r="A789" t="str">
            <v>O17A</v>
          </cell>
        </row>
        <row r="790">
          <cell r="A790" t="str">
            <v>O17</v>
          </cell>
        </row>
        <row r="791">
          <cell r="A791" t="str">
            <v>O30</v>
          </cell>
        </row>
        <row r="792">
          <cell r="A792" t="str">
            <v>O35</v>
          </cell>
        </row>
        <row r="793">
          <cell r="A793" t="str">
            <v>O25</v>
          </cell>
        </row>
        <row r="794">
          <cell r="A794" t="str">
            <v>O18</v>
          </cell>
        </row>
        <row r="795">
          <cell r="A795" t="str">
            <v>O34</v>
          </cell>
        </row>
        <row r="796">
          <cell r="A796" t="str">
            <v>O19</v>
          </cell>
        </row>
        <row r="797">
          <cell r="A797" t="str">
            <v>O20</v>
          </cell>
        </row>
        <row r="798">
          <cell r="A798" t="str">
            <v>O20A</v>
          </cell>
        </row>
        <row r="799">
          <cell r="A799" t="str">
            <v>O21</v>
          </cell>
        </row>
        <row r="800">
          <cell r="A800" t="str">
            <v>O21A</v>
          </cell>
        </row>
        <row r="801">
          <cell r="A801" t="str">
            <v>O23</v>
          </cell>
        </row>
        <row r="802">
          <cell r="A802" t="str">
            <v>O23A</v>
          </cell>
        </row>
        <row r="803">
          <cell r="A803" t="str">
            <v>O40</v>
          </cell>
        </row>
        <row r="804">
          <cell r="A804" t="str">
            <v>O41</v>
          </cell>
        </row>
        <row r="805">
          <cell r="A805" t="str">
            <v>O42</v>
          </cell>
        </row>
        <row r="806">
          <cell r="A806" t="str">
            <v>O43</v>
          </cell>
        </row>
        <row r="807">
          <cell r="A807" t="str">
            <v>O44</v>
          </cell>
        </row>
        <row r="808">
          <cell r="A808" t="str">
            <v>O45</v>
          </cell>
        </row>
        <row r="809">
          <cell r="A809" t="str">
            <v>O45</v>
          </cell>
        </row>
        <row r="810">
          <cell r="A810" t="str">
            <v>O46</v>
          </cell>
        </row>
        <row r="811">
          <cell r="A811" t="str">
            <v>O47</v>
          </cell>
        </row>
        <row r="812">
          <cell r="A812" t="str">
            <v>O48</v>
          </cell>
        </row>
        <row r="813">
          <cell r="A813" t="str">
            <v>O49</v>
          </cell>
        </row>
        <row r="814">
          <cell r="A814" t="str">
            <v>O50</v>
          </cell>
        </row>
        <row r="815">
          <cell r="A815" t="str">
            <v>O51</v>
          </cell>
        </row>
        <row r="816">
          <cell r="A816" t="str">
            <v>O52</v>
          </cell>
        </row>
        <row r="817">
          <cell r="A817" t="str">
            <v>O53</v>
          </cell>
        </row>
        <row r="818">
          <cell r="A818" t="str">
            <v>O54</v>
          </cell>
        </row>
        <row r="819">
          <cell r="A819" t="str">
            <v>O55</v>
          </cell>
        </row>
        <row r="820">
          <cell r="A820" t="str">
            <v>O56</v>
          </cell>
        </row>
        <row r="821">
          <cell r="A821" t="str">
            <v>O57</v>
          </cell>
        </row>
        <row r="822">
          <cell r="A822" t="str">
            <v>O58</v>
          </cell>
        </row>
        <row r="823">
          <cell r="A823" t="str">
            <v>O59</v>
          </cell>
        </row>
        <row r="824">
          <cell r="A824" t="str">
            <v>O60</v>
          </cell>
        </row>
        <row r="825">
          <cell r="A825" t="str">
            <v>O61</v>
          </cell>
        </row>
        <row r="826">
          <cell r="A826" t="str">
            <v>O62</v>
          </cell>
        </row>
        <row r="828">
          <cell r="A828" t="str">
            <v>P</v>
          </cell>
        </row>
        <row r="829">
          <cell r="A829" t="str">
            <v>P12</v>
          </cell>
        </row>
        <row r="830">
          <cell r="A830" t="str">
            <v>P11</v>
          </cell>
        </row>
        <row r="831">
          <cell r="A831" t="str">
            <v>P17B</v>
          </cell>
        </row>
        <row r="832">
          <cell r="A832" t="str">
            <v>P17C</v>
          </cell>
        </row>
        <row r="833">
          <cell r="A833" t="str">
            <v>P15</v>
          </cell>
        </row>
        <row r="834">
          <cell r="A834" t="str">
            <v>P02</v>
          </cell>
        </row>
        <row r="835">
          <cell r="A835" t="str">
            <v>P04</v>
          </cell>
        </row>
        <row r="836">
          <cell r="A836" t="str">
            <v>P03</v>
          </cell>
        </row>
        <row r="837">
          <cell r="A837" t="str">
            <v>P10</v>
          </cell>
        </row>
        <row r="838">
          <cell r="A838" t="str">
            <v>P05</v>
          </cell>
        </row>
        <row r="839">
          <cell r="A839" t="str">
            <v>P07</v>
          </cell>
        </row>
        <row r="840">
          <cell r="A840" t="str">
            <v>P13</v>
          </cell>
        </row>
        <row r="841">
          <cell r="A841" t="str">
            <v>P14</v>
          </cell>
        </row>
        <row r="842">
          <cell r="A842" t="str">
            <v>P06</v>
          </cell>
        </row>
        <row r="843">
          <cell r="A843" t="str">
            <v>P08</v>
          </cell>
        </row>
        <row r="844">
          <cell r="A844" t="str">
            <v>P18</v>
          </cell>
        </row>
        <row r="845">
          <cell r="A845" t="str">
            <v>P21</v>
          </cell>
        </row>
        <row r="846">
          <cell r="A846" t="str">
            <v>P22</v>
          </cell>
        </row>
        <row r="847">
          <cell r="A847" t="str">
            <v>Q</v>
          </cell>
        </row>
        <row r="848">
          <cell r="A848" t="str">
            <v>Q06</v>
          </cell>
        </row>
        <row r="849">
          <cell r="A849" t="str">
            <v>Q02</v>
          </cell>
        </row>
        <row r="850">
          <cell r="A850" t="str">
            <v>Q03</v>
          </cell>
        </row>
        <row r="851">
          <cell r="A851" t="str">
            <v>Q05</v>
          </cell>
        </row>
        <row r="852">
          <cell r="A852" t="str">
            <v>Q01</v>
          </cell>
        </row>
        <row r="853">
          <cell r="A853" t="str">
            <v>Q04</v>
          </cell>
        </row>
        <row r="854">
          <cell r="A854" t="str">
            <v>Q08</v>
          </cell>
        </row>
        <row r="855">
          <cell r="A855" t="str">
            <v>Q09</v>
          </cell>
        </row>
        <row r="856">
          <cell r="A856" t="str">
            <v>Q10</v>
          </cell>
        </row>
        <row r="857">
          <cell r="A857" t="str">
            <v>Q11</v>
          </cell>
        </row>
        <row r="858">
          <cell r="A858" t="str">
            <v>Q12</v>
          </cell>
        </row>
        <row r="859">
          <cell r="A859" t="str">
            <v>Q13</v>
          </cell>
        </row>
      </sheetData>
      <sheetData sheetId="5"/>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CUADRILLAS"/>
      <sheetName val="INSUMOS"/>
      <sheetName val="PRESUPUESTO"/>
      <sheetName val="APU_REPLANTEO"/>
      <sheetName val="APU_DEMOLICION M2"/>
      <sheetName val="APU_DEMOLICION M3"/>
      <sheetName val="APU_EXCAV.MECANICA"/>
      <sheetName val="APU_EXCAV.MANUAL"/>
      <sheetName val="APU_SUB BASE SUELO CEMENTO"/>
      <sheetName val="APU_RELLENO SELECCIONADO"/>
      <sheetName val="APU_RELLENO RECEBO"/>
      <sheetName val="APU_ZAPATAS"/>
      <sheetName val="APU_VCIM"/>
      <sheetName val="APU_CONTRAPISO"/>
      <sheetName val="APU_SOLADO"/>
      <sheetName val="APU_PEDESTAL"/>
      <sheetName val="APU_CICLOPEO"/>
      <sheetName val="APU_COLUMNA CUADRADA"/>
      <sheetName val="APU_EST. METALICA"/>
      <sheetName val="APU_V.AEREA"/>
      <sheetName val="APU_V.CANAL"/>
      <sheetName val="APU_P.ALIGERADA"/>
      <sheetName val="APU_ESCALERAS"/>
      <sheetName val="APU_TANQUE"/>
      <sheetName val="APU_P.RAMPA"/>
      <sheetName val="APU_GRADERIAS"/>
      <sheetName val="APU_ACERO REF."/>
      <sheetName val="APU_COLUMNA REDONDA"/>
      <sheetName val="APU_M.E.S."/>
      <sheetName val="APU_MESON GRANITO"/>
      <sheetName val="APU_M.SUPERBOARD 6MM"/>
      <sheetName val="APU_PELDAÑO FIBROCEMENTO"/>
      <sheetName val="APU_PELDAÑO CONCRETO"/>
      <sheetName val="APU_M.SUPERBOARD 14MM"/>
      <sheetName val="APU_PAÑETE IMPER."/>
      <sheetName val="APU_PINTURA"/>
      <sheetName val="APU_ENCHAPE EGEO"/>
      <sheetName val="APU_ENCHAPE TROPICAL"/>
      <sheetName val="APU_ESPEJO"/>
      <sheetName val="APU_PINTURA ROJO"/>
      <sheetName val="APU_PINTURA EPOXICA"/>
      <sheetName val="APU_CIELORASO"/>
      <sheetName val="APU_PISO CONCRETO ESMALTADO"/>
      <sheetName val="APU_PISO  VINILICO COLOR"/>
      <sheetName val="APU_PISO CERAMICO"/>
      <sheetName val="APU_PISO VINILICO MADERA"/>
      <sheetName val="APU_PIRLAN METALICO"/>
      <sheetName val="APU_MEDIA CAÑA VINILO"/>
      <sheetName val="APU_MEDIA CAÑA GRANITO_PREFABR"/>
      <sheetName val="APU_PISO CAUCHO"/>
      <sheetName val="APU_PINTURA DEMARCACION"/>
      <sheetName val="APU_AFINADO 13"/>
      <sheetName val="APU_AFINADO IMPERM"/>
      <sheetName val="APU_CUB TIPO SANDWICH"/>
      <sheetName val="APU_CUBIERTA SENCILLA"/>
      <sheetName val="APU_PERFIL TUBULAR"/>
      <sheetName val="APU_POLICARBONATO"/>
      <sheetName val="APU_CANAL LAM.GALVANIZADA"/>
      <sheetName val="APU_REV.PANEL FS ALUMINIO"/>
      <sheetName val="APU_FACHADA SUPERBOARD 6MM "/>
      <sheetName val="APU_SANITARIO BALTICO"/>
      <sheetName val="APU_SANITARIO KIDDY"/>
      <sheetName val="APU_ORINAL GOTTA"/>
      <sheetName val="APU_SANITARIO DISCAPACITADOS"/>
      <sheetName val="APU_LAVAMANOS DISCAPACITADO"/>
      <sheetName val="APU_PORTAROLLO P.H."/>
      <sheetName val="APU_DISPENS. TOALLAS"/>
      <sheetName val="APU_DISPENS. JABON LIQUIDO"/>
      <sheetName val="APU_SECADOR MANOS"/>
      <sheetName val="APU_GRIFERIA "/>
      <sheetName val="APU_DUCHA ANTIVAND"/>
      <sheetName val="APU_V16-V20"/>
      <sheetName val="APU_VIDRIO OPALIZADO"/>
      <sheetName val="APU_BARANDA CIRCULACION"/>
      <sheetName val="APU_PASAMANOS DOBLE"/>
      <sheetName val="APU_BARANDA T1"/>
      <sheetName val="APU_BARANDA T2"/>
      <sheetName val="APU_PAPELERA"/>
      <sheetName val="APU_SILLA PLEGABLE"/>
      <sheetName val="APU_BARRA PLEGABLE"/>
      <sheetName val="APU_BARRA L"/>
      <sheetName val="APU_PERCHA"/>
      <sheetName val="APU_DIV.ACERO INOX."/>
      <sheetName val="APU_LAVATRAPEROS"/>
      <sheetName val="APU_TELEDUCHA"/>
      <sheetName val="APU_LOCKER"/>
      <sheetName val="APU_SILLETERIA"/>
      <sheetName val="APU_SILLETERIA VIP"/>
      <sheetName val="APU_LAVAPLATOS 50X35"/>
      <sheetName val="APU_PUERTA 133X220"/>
      <sheetName val="APU_PUERTA 100X220 "/>
      <sheetName val="APU_PUERTA 148X220"/>
      <sheetName val="APU_PUERTA 70X220"/>
      <sheetName val="APU_16,1"/>
      <sheetName val="APU_16,2"/>
      <sheetName val="APU_16,3"/>
      <sheetName val="APU_16,4"/>
      <sheetName val="APU_16,5"/>
      <sheetName val="APU_16,6"/>
      <sheetName val="APU_16,7"/>
      <sheetName val="API_16,8"/>
      <sheetName val="APU_16,9"/>
      <sheetName val="APU_16,10"/>
      <sheetName val="APU_16,11"/>
      <sheetName val="APU_16,12"/>
      <sheetName val="APU_V26-V27"/>
      <sheetName val="APU_V22-V25"/>
      <sheetName val="APU_V21"/>
      <sheetName val="APU_V1"/>
      <sheetName val="APU_V2"/>
      <sheetName val="APU_V3"/>
      <sheetName val="APU_V4"/>
      <sheetName val="APU_V5"/>
      <sheetName val="APU_V6"/>
      <sheetName val="APU_V7"/>
      <sheetName val="APU_V8"/>
      <sheetName val="APU_V9"/>
      <sheetName val="APU_V10"/>
      <sheetName val="APU_V11"/>
      <sheetName val="APU_V12"/>
      <sheetName val="APU_V13"/>
      <sheetName val="APU_V14"/>
      <sheetName val="APU_V15"/>
      <sheetName val="APU_V16"/>
      <sheetName val="APU_ESTR.PUNTO ARRANQUE"/>
      <sheetName val="APU_CELDA 15KVA"/>
      <sheetName val="APU_CELDA DE TRANSFORMADOR"/>
      <sheetName val="APU_TRANSFORMADOR 400KVA"/>
      <sheetName val="APU_CABLE XLPE 15KA"/>
      <sheetName val="APU_CANALIZACION 6 X 6&quot; "/>
      <sheetName val="APU_CELDA GRUPO MEDIDA "/>
      <sheetName val="APU_ACOMETIDA 3X500+1X300+1X20 "/>
      <sheetName val="APU_TGA"/>
      <sheetName val="APU_TGD"/>
      <sheetName val="APU_TRANSF-INC"/>
      <sheetName val="APU_ACOMETIDA 2(3x4 0+2 0+2T)"/>
      <sheetName val="APU_PUESTA TIERRA SUBESTACION"/>
      <sheetName val="APU_PUESTA TIERRA-TGA"/>
      <sheetName val="APU_PUESTA TIERRA-TRANSFERENCIA"/>
      <sheetName val="APU_SALIDA ILUMIN PVC"/>
      <sheetName val="APU_SALIDA ILUMIN EMT"/>
      <sheetName val="APU_SALIDA ILUM EMERGENCIA"/>
      <sheetName val="APU_SALIDA TOMA GFCI"/>
      <sheetName val="APU_SALIDA TOMA DOBLE TUB.PVC"/>
      <sheetName val="APU_SALIDA TOMA REGULADA"/>
      <sheetName val="APU_SALIDA TOMA DOBLE TUB.EMT"/>
      <sheetName val="APU_SALIDA VENTILADOR"/>
      <sheetName val="APU_SALIDA SONIDO"/>
      <sheetName val="APU_SALIDA DATOS SENCILLA"/>
      <sheetName val="APU_SALIDA DATOS DOBLE"/>
      <sheetName val="APU_SALIDA BIFASICA"/>
      <sheetName val="APU_LAMP HERMET 2X32W"/>
      <sheetName val="APU_LAMP LED 24W"/>
      <sheetName val="APU_APLIQUE TORTUGA"/>
      <sheetName val="APU_BALASTO"/>
      <sheetName val="APU_LAMP LED 50W "/>
      <sheetName val="APU_PROYECTOR H-BAY75W LED"/>
      <sheetName val="APU_PROYECTOR 112W LED"/>
      <sheetName val="APU_LAMP EMERGENCIA"/>
      <sheetName val="APU_TABLERO 24CTOS"/>
      <sheetName val="APU_TABLERO 12CTOS"/>
      <sheetName val="APU_ACOMETIDA 3x2 0+1x1 0+1x2T"/>
      <sheetName val="APU_ACOMETIDA 3x2+1x4+1x6T "/>
      <sheetName val="APU_ACOMETIDA 3x4+1x6+1x8T Cu"/>
      <sheetName val="APU_ACOMETIDA 3x6+1x8+1x10T Cu"/>
      <sheetName val="APU_ACOMETIDA 3x8+1x10+1x8T Cu"/>
      <sheetName val="APU_CANALIZACION  3x 2&quot; PVC"/>
      <sheetName val="APU_N8000 NETMAX CONTR. 120V"/>
      <sheetName val="APU_AO-1 N8000 ANALOG OUTPUT"/>
      <sheetName val="APU_AO-1 N8000 ANALOG INPUT"/>
      <sheetName val="APU_EVH-1152D 90X90"/>
      <sheetName val="APU_EVH-1152D 90X40"/>
      <sheetName val="APU_CPS2.12 120V"/>
      <sheetName val="APU_RCM-810"/>
      <sheetName val="APU_VRK-3B"/>
      <sheetName val="APU_INST. CABLEADO EQUIPOS"/>
      <sheetName val="APU_PATCH PANEL 24PTOS"/>
      <sheetName val="APU_PATCH CORD 5FT"/>
      <sheetName val="APU_PATCH CORD 3FT"/>
      <sheetName val="APU_ORGANIZADOR HORIZ. 2U"/>
      <sheetName val="APU_RACK1,20M"/>
      <sheetName val="APU_SWITCH 24PTOS"/>
      <sheetName val="APU_BANDEJA FIBRA OPTICA"/>
      <sheetName val="APU_FIBRA OPTICA 8HILOS"/>
      <sheetName val="APU_PATCH CORD FIBRA OPTICA"/>
      <sheetName val="APU_UPS10KVA"/>
      <sheetName val="APU_ACOMETIDA UPS "/>
      <sheetName val="APU_TABLERO UPS"/>
      <sheetName val="APU_CAJA DE PASO 40X40"/>
      <sheetName val="APU_PUNTAS CAPTORAS"/>
      <sheetName val="APU_ALAMBRON 8MM"/>
      <sheetName val="APU_BAJANTE ALAMBRON 8MM"/>
      <sheetName val="APU_PUESTA A TIERRA BAJANTES "/>
      <sheetName val="APU_CABLE.COBRE.2DESN_INTERCONE"/>
      <sheetName val="APU_CAJA CS276"/>
      <sheetName val="APU_CAJA CS275"/>
      <sheetName val="APU_CAJA CS274"/>
      <sheetName val="APU_CONEXION RED PUBLICA"/>
      <sheetName val="APU_TUB PVCP 3-4&quot;"/>
      <sheetName val="APU_ACC PVCP 3-4&quot;"/>
      <sheetName val="APU_REGISTRO 3-4&quot;"/>
      <sheetName val="APU_CHEQUEO 3-4&quot;"/>
      <sheetName val="APU_FLOTADOR 3-4&quot; "/>
      <sheetName val="APU_TUB HG 4&quot;"/>
      <sheetName val="APU_ACC HG 4&quot;"/>
      <sheetName val="APU_ABRAZADERAS 4&quot;"/>
      <sheetName val="APU_TUB HG 3&quot;"/>
      <sheetName val="APU_ACC HG 3&quot;"/>
      <sheetName val="APU_TUB HG 1 1 -2&quot;"/>
      <sheetName val="APU_ACC HG 1 1-2&quot;"/>
      <sheetName val="APU_ABRAZADERAS 1 1-2&quot;"/>
      <sheetName val="APU_COPA EXC 2X3"/>
      <sheetName val="APU_COPA CON 2X3 "/>
      <sheetName val="APU_REGISTRO 4&quot; "/>
      <sheetName val="APU_REGISTRO 3&quot;"/>
      <sheetName val="APU_REGISTRO 1 1-2&quot;"/>
      <sheetName val="APU_CHEQUE 4&quot;"/>
      <sheetName val="APU_CHEQUE 3&quot;"/>
      <sheetName val="APU_CHEQUE 1 1-2&quot;"/>
      <sheetName val="APU_JUNTA EXP BORRACH 2&quot;"/>
      <sheetName val="APU_VALVULA PIE-COLADERA 3&quot;"/>
      <sheetName val="APU_BRIDA 2&quot;"/>
      <sheetName val="APU_BRIDA 4&quot;"/>
      <sheetName val="APU_MANOMETRO"/>
      <sheetName val="APU_TUB PVC P 4&quot;"/>
      <sheetName val="APU_ACC PVC P 4&quot;"/>
      <sheetName val="APU_TUB PVC P 3&quot;"/>
      <sheetName val="APU_ACC PVC P 3&quot;"/>
      <sheetName val="APU_TUB PVC P 2 1-2&quot;"/>
      <sheetName val="APU_ACC PVC P 2 1-2&quot;"/>
      <sheetName val="APU_TUB PVC P 2&quot;"/>
      <sheetName val="APU_ACC PVC P 2&quot;"/>
      <sheetName val="APU_TUB PVC P 1 1-2&quot;"/>
      <sheetName val="APU_ACC PVC P 1 1-2&quot;"/>
      <sheetName val="APU_TUB PVC P 1 1-4&quot; "/>
      <sheetName val="APU_ACC PVC P 1 1-4&quot;"/>
      <sheetName val="APU_TUB PVC P 1&quot; "/>
      <sheetName val="APU_ACC PVC P 1&quot; "/>
      <sheetName val="APU_TUB PVC P 3-4&quot;"/>
      <sheetName val="APU_ACC PVC P 3-4&quot; "/>
      <sheetName val="APU_TUB PVC P 1-2&quot;"/>
      <sheetName val="APU_ACC PVC P 1-2&quot; "/>
      <sheetName val="APU_REGISTRO 1 1-4&quot;"/>
      <sheetName val="APU_REGISTRO 1&quot; "/>
      <sheetName val="APU_REGISTRO 3-4&quot;(2)"/>
      <sheetName val="APU_REGISTRO 1-2&quot;"/>
      <sheetName val="APU_PUNTO A.F. LAVAMAN 1-2&quot;"/>
      <sheetName val="APU_PUNTO A.F. SANIT.FLUX1 1-4&quot;"/>
      <sheetName val="APU_PUNTO A.F. ORINAL 1&quot;"/>
      <sheetName val="APU_TUB CPVC 3-4&quot;"/>
      <sheetName val="APU_ACC CPVC 3-4&quot; "/>
      <sheetName val="APU_TUB CPVC 1-2&quot;"/>
      <sheetName val="APU_ACC CPVC 1-2&quot;"/>
      <sheetName val="APU_PUNTO A.C. DUCHA 1-2&quot;"/>
      <sheetName val="APU_PUNTO SANIT LAVAMAN 2&quot;"/>
      <sheetName val="APU_PUNTO SANIT 4&quot;"/>
      <sheetName val="APU_TUB PVC-L 2&quot;"/>
      <sheetName val="APU_ACC PVC-S 2&quot;"/>
      <sheetName val="APU_TUB PVC-L 3&quot;"/>
      <sheetName val="APU_ACC PVC-S 3&quot;"/>
      <sheetName val="APU_TUB PVC-L 4&quot;"/>
      <sheetName val="APU_ACC PVC-S 4&quot;"/>
      <sheetName val="APU_VALVULA MAXIVENT 3&quot;"/>
      <sheetName val="APU_TUB NOVAFORT 8&quot;"/>
      <sheetName val="APU_TUB NOVAFORT 6&quot;"/>
      <sheetName val="APU_TUB PVC SANIT 4&quot;"/>
      <sheetName val="APU_ACC PVC-S 4&quot; (2)"/>
      <sheetName val="APU_TUB PVC SANIT 3&quot;"/>
      <sheetName val="APU_ACC PVC-S 3&quot; (2)"/>
      <sheetName val="APU_TUB PVC SANIT 2&quot;"/>
      <sheetName val="APU_ACC PVC-S 2&quot; (2)"/>
      <sheetName val="APU_ABRAZADERAS"/>
      <sheetName val="APU_BOX COULVERT"/>
      <sheetName val="APU_C.I. 60X60 (2)"/>
      <sheetName val="APU_RELLENO RECEBO (4)"/>
      <sheetName val="APU_RELLENO SELECCIONADO (4)"/>
      <sheetName val="APU_MONTAJE LLAVE DE MANGUERA"/>
      <sheetName val="APU_MONTAJE EQUIPO A POTABLE"/>
      <sheetName val="APU_MONTAJE EQUIPO R.C.I."/>
      <sheetName val="APU_TUB POLIETILENO RDE 17- 6&quot;"/>
      <sheetName val="APU_ACC POLIETILENO 6&quot;"/>
      <sheetName val="APU_TUB POLIETILENO RDE 17- 4&quot;"/>
      <sheetName val="APU_ACC POLIETILENO A.R.4&quot;"/>
      <sheetName val="APU_TUB POLIETIL_RDE 17- 2 1-2"/>
      <sheetName val="APU_ACC POLIETILENO A.R.2 1-2"/>
      <sheetName val="APU_TUB SCH40 2 1-2&quot;"/>
      <sheetName val="APU_ACC SCH40 2 1-2&quot;"/>
      <sheetName val="APU_TUB SCH40 2&quot;"/>
      <sheetName val="APU_ACC SCH40 2&quot; "/>
      <sheetName val="APU_TUB SCH40 1 1-4&quot;"/>
      <sheetName val="APU_TUB SCH40 1&quot;"/>
      <sheetName val="APU_ACC SCH40 1&quot;"/>
      <sheetName val="APU_STRAP 2&quot; _1 -4&quot;"/>
      <sheetName val="APU_STRAP 2&quot; _1&quot; "/>
      <sheetName val="APU_STRAP 1&quot; _ 1 1-4&quot;"/>
      <sheetName val="APU_ROCIADOR UP-RIGHT 1-2&quot;"/>
      <sheetName val="APU_GABINETE TIPO III"/>
      <sheetName val="APU_SIAMESA"/>
      <sheetName val="APU_CHEQUE 4&quot; SIAMESA"/>
      <sheetName val="APU_CHEQUE 2&quot;"/>
      <sheetName val="APU_VALVULA SENSOR 2&quot;"/>
      <sheetName val="APU_VALVULA MARIPOSA 2&quot;"/>
      <sheetName val="APU_TUB HG 6&quot; "/>
      <sheetName val="APU_TUB HG 4&quot; (3)"/>
      <sheetName val="APU_TUB HG 2&quot;"/>
      <sheetName val="APU_ACC HG 6&quot;"/>
      <sheetName val="APU_ACC HG 4&quot; (3)"/>
      <sheetName val="APU_ACC HG 2&quot;"/>
      <sheetName val="APU_SOPORTE SENCI 6&quot;"/>
      <sheetName val="APU_SOPORTE SENCI 4&quot;"/>
      <sheetName val="APU_SOPORTE SENCI 2&quot;"/>
      <sheetName val="APU_BRIDA 2&quot; (3)"/>
      <sheetName val="APU_MANOMETRO (3)"/>
      <sheetName val="APU_VALVULA MARIPOSA 6&quot;"/>
      <sheetName val="APU_VALVULA MARIPOSA 4&quot;"/>
      <sheetName val="APU_REGISTRO 2&quot;"/>
      <sheetName val="APU_CHEQUE AMORTIGUADOR 6&quot;"/>
      <sheetName val="APU_CHEQUE CORTINA 2&quot;"/>
      <sheetName val="APU_CABEZAL DE PRUEBA 4X2 1-2"/>
      <sheetName val="APU_DESINFECCION"/>
      <sheetName val="APU_LAVADA"/>
      <sheetName val="APU_EQUIPO AGUA POTABLE"/>
      <sheetName val="APU_EQUIPO RED C.I."/>
      <sheetName val="MSP 9000"/>
      <sheetName val="MSP 12000 "/>
      <sheetName val="MSP 18000 "/>
      <sheetName val="CU 1-4"/>
      <sheetName val="CU 1-2"/>
      <sheetName val="EMT 3-4"/>
      <sheetName val="4x12 AWG"/>
      <sheetName val="PVC 3-4"/>
      <sheetName val="APU_ASEO"/>
      <sheetName val="APU_REPLANTEO (2)"/>
      <sheetName val="APU_DESCAPOTE"/>
      <sheetName val="APU_EXCAV.MECANICA (2)"/>
      <sheetName val="APU_RELLENO SELECCIONADO (2)"/>
      <sheetName val="APU_RELLENO BASE GRANULAR"/>
      <sheetName val="APU_ENTRESUELO CASCAJO"/>
      <sheetName val="APU_RELLENO RECEBO (2)"/>
      <sheetName val="APU_GEOTEXTIL NT2000"/>
      <sheetName val="APU_ZAPATAS (2)"/>
      <sheetName val="APU_VCIM (2)"/>
      <sheetName val="APU_SOLADO (2)"/>
      <sheetName val="APU_PEDESTAL (2)"/>
      <sheetName val="APU_EST. METALICA (2)"/>
      <sheetName val="APU_V.AEREA (2)"/>
      <sheetName val="APU_ACERO REF. (2)"/>
      <sheetName val="APU_COLUMNA REDONDA (2)"/>
      <sheetName val="APU_BANCO SUPLENTES"/>
      <sheetName val="APU_BANCO ARBITROS"/>
      <sheetName val="APU_PRO PLAY 20M"/>
      <sheetName val="APU_GRAMA SINTETICA 60MM"/>
      <sheetName val="APU_CANAL SPORTFIX"/>
      <sheetName val="APU_PORTERIA"/>
      <sheetName val="APU_TABLERO MARCADOR"/>
      <sheetName val="APU_SALIDA ILUMIN EXT POSTE"/>
      <sheetName val="APU_ESCALERILLA 30X10"/>
      <sheetName val="APU_REFL_AREN_VISION-MVF403-A2"/>
      <sheetName val="APU_REFL_AREN_VISION-MVF403 A3"/>
      <sheetName val="APU_REFL_AREN_VISION-MVF403 A5"/>
      <sheetName val="APU_PC-AE 1500W"/>
      <sheetName val="APU_RALED II 53W EXTERIOR"/>
      <sheetName val="APU_SALIDA REFLEC_TORRE ILUMINA"/>
      <sheetName val="APU_SALIDA TOMA_TORRE ILUMINACI"/>
      <sheetName val="APU_SALIDA REFLECTOR CUB"/>
      <sheetName val="APU_ACOMETIDA 3x4+1x6+1x8T "/>
      <sheetName val="APU_ACOMETIDA 2x8 1x10T Cu"/>
      <sheetName val="APU_ACOM 4(3x4 0+1x2 0+1x2T) "/>
      <sheetName val="APU_ACOM 3x500+1x350+1x2 0T "/>
      <sheetName val="APU_ACOM 3x400+1x250+1x2 0T"/>
      <sheetName val="APU_TABL_ILUM_CANCHA SUR"/>
      <sheetName val="APU_TABL_ILUM_CANCHA NORTE"/>
      <sheetName val="APU_TABL_EXT_TORRE ILUM"/>
      <sheetName val="APU_CAJA_DERIV_BARRAJE_ILUM"/>
      <sheetName val="APU_PUNTAS CAPTORAS (2)"/>
      <sheetName val="APU_BAJANTE ALAMBRON 8MM (2)"/>
      <sheetName val="APU_PUESTA A TIERRA BAJANTE (2"/>
      <sheetName val="APU_CABLE.COBRE.2DESN_INTER (2"/>
      <sheetName val="APU_PLANTA ELECTRICA 400KVA"/>
      <sheetName val="APU_CAJA CS275 (2)"/>
      <sheetName val="APU_CAJA CS274 (2)"/>
      <sheetName val="APU_TUB NOVAFORT 16&quot;"/>
      <sheetName val="APU_TUB NOVAFORT 14&quot;"/>
      <sheetName val="APU_TUB NOVAFORT 12&quot;"/>
      <sheetName val="APU_TUB NOVAFORT 10&quot;"/>
      <sheetName val="APU_FILTRO  DRENAJE"/>
      <sheetName val="APU_C.I. 60X60"/>
      <sheetName val="APU_RELLENO ARENA"/>
      <sheetName val="APU_RELLENO RECEBO (3)"/>
      <sheetName val="APU_RELLENO SELECCIONADO (3)"/>
      <sheetName val="APU_MONTAJE EQUIPO A.LL."/>
      <sheetName val="APU_MONTAJE EQUIPO RIEGO"/>
      <sheetName val="APU_EQUIPO EYECCION A.LL."/>
      <sheetName val="APU_EQUIPO RIEGO"/>
      <sheetName val="APU_TUB HG 4&quot; (2)"/>
      <sheetName val="APU_ACC HG 4&quot; (2)"/>
      <sheetName val="APU_ABRAZADERAS 4&quot; (2)"/>
      <sheetName val="APU_TUB HG 1 1 -2&quot; (2)"/>
      <sheetName val="APU_ACC HG 1 1-2&quot; (2)"/>
      <sheetName val="APU_ABRAZADERAS 1 1-2&quot; (2)"/>
      <sheetName val="APU_COPA EXC 2X4"/>
      <sheetName val="APU_COPA CON 2X4"/>
      <sheetName val="APU_REGISTRO 4&quot;  (2)"/>
      <sheetName val="APU_REGISTRO 1 1-2&quot; (2)"/>
      <sheetName val="APU_CHEQUE 4&quot; (2)"/>
      <sheetName val="APU_CHEQUE 1 1-2&quot; (2)"/>
      <sheetName val="APU_JUNTA EXP BORRACH 2&quot; (2)"/>
      <sheetName val="APU_VALVULA PIE-COLADERA 4&quot;"/>
      <sheetName val="APU_BRIDA 2&quot; (2)"/>
      <sheetName val="APU_BRIDA 4&quot; (2)"/>
      <sheetName val="APU_MANOMETRO (2)"/>
      <sheetName val="APU_TUB PVC P 3&quot; (2)"/>
      <sheetName val="APU_ACC PVC P 3&quot; (2)"/>
      <sheetName val="APU_REGISTRO 3&quot; (2)"/>
      <sheetName val="APU_CHEQUE 3&quot; (2)"/>
      <sheetName val="APU_TUB PVC P 4&quot; (2)"/>
      <sheetName val="APU_ACC PVC P 4&quot; (2)"/>
      <sheetName val="APU_TUB PVC P 3&quot; (3)"/>
      <sheetName val="APU_ACC PVC P 3&quot; (3)"/>
      <sheetName val="APU_REGISTRO 3&quot; (3)"/>
      <sheetName val="APU_ELECTRO VALVULA"/>
      <sheetName val="APU_ASPERSOR 1 1-4&quot;"/>
      <sheetName val="APU_ASEO (2)"/>
    </sheetNames>
    <sheetDataSet>
      <sheetData sheetId="0"/>
      <sheetData sheetId="1">
        <row r="40">
          <cell r="C40" t="str">
            <v>CUADRILLA DD - CARPINTERIA (Ofic + Ayud + Pres)</v>
          </cell>
        </row>
      </sheetData>
      <sheetData sheetId="2">
        <row r="13">
          <cell r="C13" t="str">
            <v xml:space="preserve">A.C.P.M. </v>
          </cell>
          <cell r="D13" t="str">
            <v xml:space="preserve">GLN </v>
          </cell>
          <cell r="E13">
            <v>8300</v>
          </cell>
        </row>
        <row r="14">
          <cell r="C14" t="str">
            <v>ABRAZADERA DOBLE GALVANIZADA 1 1/2""</v>
          </cell>
          <cell r="D14" t="str">
            <v>UN</v>
          </cell>
          <cell r="E14">
            <v>5800</v>
          </cell>
        </row>
        <row r="15">
          <cell r="C15" t="str">
            <v>ABRAZADERA DOBLE GALVANIZADA 2"</v>
          </cell>
          <cell r="D15" t="str">
            <v>UN</v>
          </cell>
          <cell r="E15">
            <v>6300</v>
          </cell>
        </row>
        <row r="16">
          <cell r="C16" t="str">
            <v>ABRAZADERA DOBLE GALVANIZADA 4"</v>
          </cell>
          <cell r="D16" t="str">
            <v>UN</v>
          </cell>
          <cell r="E16">
            <v>10500</v>
          </cell>
        </row>
        <row r="17">
          <cell r="C17" t="str">
            <v>ACCESORIO CROMADO JABONERA</v>
          </cell>
          <cell r="D17" t="str">
            <v>UN</v>
          </cell>
          <cell r="E17">
            <v>7572.66</v>
          </cell>
        </row>
        <row r="18">
          <cell r="C18" t="str">
            <v>ACCESORIO CROMADO PORTA ROLLO VERA CONSTRUCTOR - GERENCIA</v>
          </cell>
          <cell r="D18" t="str">
            <v>UN</v>
          </cell>
          <cell r="E18">
            <v>32555.439999999999</v>
          </cell>
        </row>
        <row r="19">
          <cell r="C19" t="str">
            <v>ACCESORIO CROMADO TOALLERO ARGOLLA VERA CONSTRUCTOR - GERENCIA</v>
          </cell>
          <cell r="D19" t="str">
            <v>UN</v>
          </cell>
          <cell r="E19">
            <v>35817.51</v>
          </cell>
        </row>
        <row r="20">
          <cell r="C20" t="str">
            <v>Acczent Exc Heterogéneo 2.0 mm capa 0.7 micras Trafico 34/43 Protecciòn Top Clean</v>
          </cell>
          <cell r="D20" t="str">
            <v>M2</v>
          </cell>
          <cell r="E20">
            <v>78423</v>
          </cell>
        </row>
        <row r="21">
          <cell r="C21" t="str">
            <v>ACERO ESTRUCTURAL CORRUGADO  ENCHIPA X KG</v>
          </cell>
          <cell r="D21" t="str">
            <v>KG</v>
          </cell>
          <cell r="E21">
            <v>2489</v>
          </cell>
        </row>
        <row r="22">
          <cell r="C22" t="str">
            <v>ACERO FIGURADO No. 10 (Ø 1 1/4") F'y=60000 PSI corrugado</v>
          </cell>
          <cell r="D22" t="str">
            <v xml:space="preserve">KG </v>
          </cell>
          <cell r="E22">
            <v>1844.5173745173706</v>
          </cell>
        </row>
        <row r="23">
          <cell r="C23" t="str">
            <v xml:space="preserve">ACERO FIGURADO No. 2 (Ø 1/4") F'y=60000 PSI </v>
          </cell>
          <cell r="D23" t="str">
            <v xml:space="preserve">KG </v>
          </cell>
          <cell r="E23">
            <v>2200</v>
          </cell>
        </row>
        <row r="24">
          <cell r="C24" t="str">
            <v xml:space="preserve">ACERO FIGURADO No. 3 (Ø 3/8") F'y=60000 PSI </v>
          </cell>
          <cell r="D24" t="str">
            <v xml:space="preserve">KG </v>
          </cell>
          <cell r="E24">
            <v>2243</v>
          </cell>
        </row>
        <row r="25">
          <cell r="C25" t="str">
            <v xml:space="preserve">ACERO FIGURADO No. 4 (Ø 1/2") F'y=60000 PSI </v>
          </cell>
          <cell r="D25" t="str">
            <v xml:space="preserve">KG </v>
          </cell>
          <cell r="E25">
            <v>1833</v>
          </cell>
        </row>
        <row r="26">
          <cell r="C26" t="str">
            <v xml:space="preserve">ACERO FIGURADO No. 5 (Ø 5/8") F'y=60000 PSI </v>
          </cell>
          <cell r="D26" t="str">
            <v xml:space="preserve">KG </v>
          </cell>
          <cell r="E26">
            <v>2438</v>
          </cell>
        </row>
        <row r="27">
          <cell r="C27" t="str">
            <v xml:space="preserve">ACERO FIGURADO No. 6 (Ø 3/4") F'y=60000 PSI </v>
          </cell>
          <cell r="D27" t="str">
            <v xml:space="preserve">KG </v>
          </cell>
          <cell r="E27">
            <v>2200</v>
          </cell>
        </row>
        <row r="28">
          <cell r="C28" t="str">
            <v xml:space="preserve">ACERO FIGURADO No. 7 (Ø 7/8") F'y=60000 PSI </v>
          </cell>
          <cell r="D28" t="str">
            <v xml:space="preserve">KG </v>
          </cell>
          <cell r="E28">
            <v>2200</v>
          </cell>
        </row>
        <row r="29">
          <cell r="C29" t="str">
            <v xml:space="preserve">ACERO FIGURADO No. 8 (Ø 1") F'y=60000 PSI </v>
          </cell>
          <cell r="D29" t="str">
            <v xml:space="preserve">KG </v>
          </cell>
          <cell r="E29">
            <v>2200</v>
          </cell>
        </row>
        <row r="30">
          <cell r="C30" t="str">
            <v xml:space="preserve">ACERO FIGURADO Ø 1/4" A Ø 1" F'y=60000 PSI </v>
          </cell>
          <cell r="D30" t="str">
            <v xml:space="preserve">KG </v>
          </cell>
          <cell r="E30">
            <v>2200</v>
          </cell>
        </row>
        <row r="31">
          <cell r="C31" t="str">
            <v>ACIDO MURIATICO 5lt</v>
          </cell>
          <cell r="D31" t="str">
            <v>GLN</v>
          </cell>
          <cell r="E31">
            <v>2290</v>
          </cell>
        </row>
        <row r="32">
          <cell r="C32" t="str">
            <v>ACOPLE GRIFLEX SANITARIO AUTOSERVICIO NEUTRO</v>
          </cell>
          <cell r="D32" t="str">
            <v>UN</v>
          </cell>
          <cell r="E32">
            <v>1501</v>
          </cell>
        </row>
        <row r="33">
          <cell r="C33" t="str">
            <v>ACOPLE PLASTICO CON REGISTRO SANITARIO 40 CMS</v>
          </cell>
          <cell r="D33" t="str">
            <v>UN</v>
          </cell>
          <cell r="E33">
            <v>5637</v>
          </cell>
        </row>
        <row r="34">
          <cell r="C34" t="str">
            <v xml:space="preserve">ACOPLE UNIVERSAL D=10" (268 a 286mm) R1 </v>
          </cell>
          <cell r="D34" t="str">
            <v xml:space="preserve">UN </v>
          </cell>
          <cell r="E34">
            <v>348000</v>
          </cell>
        </row>
        <row r="35">
          <cell r="C35" t="str">
            <v xml:space="preserve">ACOPLE UNIVERSAL D=10" (292 a 310mm) R2 </v>
          </cell>
          <cell r="D35" t="str">
            <v xml:space="preserve">UN </v>
          </cell>
          <cell r="E35">
            <v>382800</v>
          </cell>
        </row>
        <row r="36">
          <cell r="C36" t="str">
            <v xml:space="preserve">ACOPLE UNIVERSAL D=12" (315 a 333mm) R1 </v>
          </cell>
          <cell r="D36" t="str">
            <v xml:space="preserve">UN </v>
          </cell>
          <cell r="E36">
            <v>467480</v>
          </cell>
        </row>
        <row r="37">
          <cell r="C37" t="str">
            <v xml:space="preserve">ACOPLE UNIVERSAL D=12" (350 a 368mm) R3 </v>
          </cell>
          <cell r="D37" t="str">
            <v xml:space="preserve">UN </v>
          </cell>
          <cell r="E37">
            <v>518520</v>
          </cell>
        </row>
        <row r="38">
          <cell r="C38" t="str">
            <v xml:space="preserve">ACOPLE UNIVERSAL D=3" (85 a 103mm) </v>
          </cell>
          <cell r="D38" t="str">
            <v xml:space="preserve">UN </v>
          </cell>
          <cell r="E38">
            <v>62640</v>
          </cell>
        </row>
        <row r="39">
          <cell r="C39" t="str">
            <v xml:space="preserve">ACOPLE UNIVERSAL D=4" (110 a 128mm) </v>
          </cell>
          <cell r="D39" t="str">
            <v xml:space="preserve">UN </v>
          </cell>
          <cell r="E39">
            <v>74240</v>
          </cell>
        </row>
        <row r="40">
          <cell r="C40" t="str">
            <v xml:space="preserve">ACOPLE UNIVERSAL D=6" (159 a 181mm) R1 </v>
          </cell>
          <cell r="D40" t="str">
            <v xml:space="preserve">UN </v>
          </cell>
          <cell r="E40">
            <v>116000</v>
          </cell>
        </row>
        <row r="41">
          <cell r="C41" t="str">
            <v xml:space="preserve">ACOPLE UNIVERSAL D=6" (167 a 189mm) R2 </v>
          </cell>
          <cell r="D41" t="str">
            <v xml:space="preserve">UN </v>
          </cell>
          <cell r="E41">
            <v>118320</v>
          </cell>
        </row>
        <row r="42">
          <cell r="C42" t="str">
            <v xml:space="preserve">ACOPLE UNIVERSAL D=8" (218 a 235mm) R1 </v>
          </cell>
          <cell r="D42" t="str">
            <v xml:space="preserve">UN </v>
          </cell>
          <cell r="E42">
            <v>148480</v>
          </cell>
        </row>
        <row r="43">
          <cell r="C43" t="str">
            <v xml:space="preserve">ACOPLE UNIVERSAL D=8" (234 a 252mm) R2 </v>
          </cell>
          <cell r="D43" t="str">
            <v xml:space="preserve">UN </v>
          </cell>
          <cell r="E43">
            <v>150800</v>
          </cell>
        </row>
        <row r="44">
          <cell r="C44" t="str">
            <v>ACRILTEX BLANCO PINTUCO X 5 GALONES</v>
          </cell>
          <cell r="D44" t="str">
            <v>UND</v>
          </cell>
          <cell r="E44">
            <v>223532</v>
          </cell>
        </row>
        <row r="45">
          <cell r="C45" t="str">
            <v>ACRILTEX ROJO COLONIAL 2784 1/4 GALON PINTUCO</v>
          </cell>
          <cell r="D45" t="str">
            <v>UN</v>
          </cell>
          <cell r="E45">
            <v>18434</v>
          </cell>
        </row>
        <row r="46">
          <cell r="C46" t="str">
            <v>ADAPTADOR MACHO DE 2 1/2"</v>
          </cell>
          <cell r="D46" t="str">
            <v>UN</v>
          </cell>
          <cell r="E46">
            <v>9503.6294399999988</v>
          </cell>
        </row>
        <row r="47">
          <cell r="C47" t="str">
            <v xml:space="preserve">ADAPTADOR MACHO PVC U.S. D=2`` </v>
          </cell>
          <cell r="D47" t="str">
            <v xml:space="preserve">UN </v>
          </cell>
          <cell r="E47">
            <v>3875.56</v>
          </cell>
        </row>
        <row r="48">
          <cell r="C48" t="str">
            <v xml:space="preserve">ADAPTADOR MACHO PVC U.S. D=3`` </v>
          </cell>
          <cell r="D48" t="str">
            <v xml:space="preserve">UN </v>
          </cell>
          <cell r="E48">
            <v>15236.6</v>
          </cell>
        </row>
        <row r="49">
          <cell r="C49" t="str">
            <v xml:space="preserve">ADAPTADOR MACHO PVC U.S. D=4`` </v>
          </cell>
          <cell r="D49" t="str">
            <v xml:space="preserve">UN </v>
          </cell>
          <cell r="E49">
            <v>28027.919999999998</v>
          </cell>
        </row>
        <row r="50">
          <cell r="C50" t="str">
            <v xml:space="preserve">ADAPTADOR TERMINAL CAMPANA CONDUIT 3" </v>
          </cell>
          <cell r="D50" t="str">
            <v>UN</v>
          </cell>
          <cell r="E50">
            <v>12065</v>
          </cell>
        </row>
        <row r="51">
          <cell r="C51" t="str">
            <v xml:space="preserve">ADAPTADOR TERMINAL CAMPANA CONDUIT 4" </v>
          </cell>
          <cell r="D51" t="str">
            <v>UN</v>
          </cell>
          <cell r="E51">
            <v>7592</v>
          </cell>
        </row>
        <row r="52">
          <cell r="C52" t="str">
            <v>ADECUACION DE ZONAS DE ALMACEN Y OFICINAS</v>
          </cell>
          <cell r="D52" t="str">
            <v>UN</v>
          </cell>
          <cell r="E52">
            <v>200000</v>
          </cell>
        </row>
        <row r="53">
          <cell r="C53" t="str">
            <v>ADHESIVO EPOXICO RAPIDO PLASTIACERO *25ML SINTECO UNIFIX</v>
          </cell>
          <cell r="D53" t="str">
            <v>UN</v>
          </cell>
          <cell r="E53">
            <v>8251</v>
          </cell>
        </row>
        <row r="54">
          <cell r="C54" t="str">
            <v>Adhesivo Piso en Rollo y Arquitectónico Vinisol</v>
          </cell>
          <cell r="D54" t="str">
            <v xml:space="preserve">GLN </v>
          </cell>
          <cell r="E54">
            <v>63545</v>
          </cell>
        </row>
        <row r="55">
          <cell r="C55" t="str">
            <v>ADOQUIN DE ARCILLA 20x10x4</v>
          </cell>
          <cell r="D55" t="str">
            <v>UN</v>
          </cell>
          <cell r="E55">
            <v>363.75</v>
          </cell>
        </row>
        <row r="56">
          <cell r="C56" t="str">
            <v xml:space="preserve">ADOQUIN DE ARCILLA 20x10x6 </v>
          </cell>
          <cell r="D56" t="str">
            <v>UN</v>
          </cell>
          <cell r="E56">
            <v>475.3</v>
          </cell>
        </row>
        <row r="57">
          <cell r="C57" t="str">
            <v xml:space="preserve">ADOQUIN DE ARCILLA 20x10x8 </v>
          </cell>
          <cell r="D57" t="str">
            <v>UN</v>
          </cell>
          <cell r="E57">
            <v>397.7</v>
          </cell>
        </row>
        <row r="58">
          <cell r="C58" t="str">
            <v xml:space="preserve">ADOQUIN DE ARCILLA COLOR ARENA 20x10x6 </v>
          </cell>
          <cell r="D58" t="str">
            <v>UN</v>
          </cell>
          <cell r="E58">
            <v>500</v>
          </cell>
        </row>
        <row r="59">
          <cell r="C59" t="str">
            <v xml:space="preserve">ADOQUIN DE ARCILLA COLOR CONCRETO 20x10x6 </v>
          </cell>
          <cell r="D59" t="str">
            <v>UN</v>
          </cell>
          <cell r="E59">
            <v>700</v>
          </cell>
        </row>
        <row r="60">
          <cell r="C60" t="str">
            <v xml:space="preserve">ADOQUIN DE CONCRETO (200x100x80mm) COLOR </v>
          </cell>
          <cell r="D60" t="str">
            <v>UN</v>
          </cell>
          <cell r="E60">
            <v>872.41800000000001</v>
          </cell>
        </row>
        <row r="61">
          <cell r="C61" t="str">
            <v xml:space="preserve">ADOQUIN DE CONCRETO A25 (200x100x60mm) </v>
          </cell>
          <cell r="D61" t="str">
            <v>UN</v>
          </cell>
          <cell r="E61">
            <v>574</v>
          </cell>
        </row>
        <row r="62">
          <cell r="C62" t="str">
            <v>Adoquin Ecologico, Gramoquin de 10X29X43 (8UND /M2)</v>
          </cell>
          <cell r="D62" t="str">
            <v>UN</v>
          </cell>
          <cell r="E62">
            <v>5176.8899999999994</v>
          </cell>
        </row>
        <row r="63">
          <cell r="C63" t="str">
            <v>ADOQUIN ECOLOGICO, GRAMOQUIN DE 9x29x43</v>
          </cell>
          <cell r="D63" t="str">
            <v>UN</v>
          </cell>
          <cell r="E63">
            <v>4338</v>
          </cell>
        </row>
        <row r="64">
          <cell r="C64" t="str">
            <v xml:space="preserve">AGUA </v>
          </cell>
          <cell r="D64" t="str">
            <v xml:space="preserve">LT </v>
          </cell>
          <cell r="E64">
            <v>25</v>
          </cell>
        </row>
        <row r="65">
          <cell r="C65" t="str">
            <v>AISLADOR   PIN 15.0 Kv ANSI 55-5</v>
          </cell>
          <cell r="D65" t="str">
            <v>UN</v>
          </cell>
          <cell r="E65">
            <v>19050</v>
          </cell>
        </row>
        <row r="66">
          <cell r="C66" t="str">
            <v>ALAMBRE DE COBRE DESNUDO #8</v>
          </cell>
          <cell r="D66" t="str">
            <v>ML</v>
          </cell>
          <cell r="E66">
            <v>5500</v>
          </cell>
        </row>
        <row r="67">
          <cell r="C67" t="str">
            <v>ALAMBRE NEGRO Nº 18</v>
          </cell>
          <cell r="D67" t="str">
            <v xml:space="preserve">KG </v>
          </cell>
          <cell r="E67">
            <v>2977</v>
          </cell>
        </row>
        <row r="68">
          <cell r="C68" t="str">
            <v xml:space="preserve">ALAMBRE NEGRO No.18 </v>
          </cell>
          <cell r="D68" t="str">
            <v>KG</v>
          </cell>
          <cell r="E68">
            <v>0</v>
          </cell>
        </row>
        <row r="69">
          <cell r="C69" t="str">
            <v>ALLANADORA HELICOPTERO Ø 36" MOTOR GASOLINA 6HP</v>
          </cell>
          <cell r="D69" t="str">
            <v>DD</v>
          </cell>
          <cell r="E69">
            <v>34800</v>
          </cell>
        </row>
        <row r="70">
          <cell r="C70" t="str">
            <v>ALQUILER BAÑO PORTATIL (Incluye aseo 2 veces/semana, papel higién., químico desintegrador de mat. orgánica y transp.)</v>
          </cell>
          <cell r="D70" t="str">
            <v>MES</v>
          </cell>
          <cell r="E70">
            <v>275945.59999999998</v>
          </cell>
        </row>
        <row r="71">
          <cell r="C71" t="str">
            <v>ALQUILER CONTENEDOR OFICINA 2,40x6,00</v>
          </cell>
          <cell r="D71" t="str">
            <v>MES</v>
          </cell>
          <cell r="E71">
            <v>1200000</v>
          </cell>
        </row>
        <row r="72">
          <cell r="C72" t="str">
            <v>ALQUILER CONTENEDOR OFICINA 2,40x9,00</v>
          </cell>
          <cell r="D72" t="str">
            <v>MES</v>
          </cell>
          <cell r="E72">
            <v>2250400</v>
          </cell>
        </row>
        <row r="73">
          <cell r="C73" t="str">
            <v>ALQUILER CORTADORA DE CONCRETO DIESEL</v>
          </cell>
          <cell r="D73" t="str">
            <v>DD</v>
          </cell>
          <cell r="E73">
            <v>55000</v>
          </cell>
        </row>
        <row r="74">
          <cell r="C74" t="str">
            <v>ALQUILER DE ALLANADORA GASOLINA</v>
          </cell>
          <cell r="D74" t="str">
            <v>DD</v>
          </cell>
          <cell r="E74">
            <v>49000</v>
          </cell>
        </row>
        <row r="75">
          <cell r="C75" t="str">
            <v>AMARRE CABALLETE</v>
          </cell>
          <cell r="D75" t="str">
            <v>UN</v>
          </cell>
          <cell r="E75">
            <v>232</v>
          </cell>
        </row>
        <row r="76">
          <cell r="C76" t="str">
            <v>ANCLA DE MANO 3/8"</v>
          </cell>
          <cell r="D76" t="str">
            <v>UN</v>
          </cell>
          <cell r="E76">
            <v>4728</v>
          </cell>
        </row>
        <row r="77">
          <cell r="C77" t="str">
            <v xml:space="preserve">ANDAMIO TUBULAR  1,5x1,5+CRUCETA </v>
          </cell>
          <cell r="D77" t="str">
            <v>DD</v>
          </cell>
          <cell r="E77">
            <v>1350</v>
          </cell>
        </row>
        <row r="78">
          <cell r="C78" t="str">
            <v>ANGULO GALVANIZADO 1-1/4`*3/4` C-26 *2.44M</v>
          </cell>
          <cell r="D78" t="str">
            <v>und</v>
          </cell>
          <cell r="E78">
            <v>1622</v>
          </cell>
        </row>
        <row r="79">
          <cell r="C79" t="str">
            <v>ANTICORROSIVO Y ACABADO EN COLOR NEGRO 1GL ESMALTEX</v>
          </cell>
          <cell r="D79" t="str">
            <v>GLN</v>
          </cell>
          <cell r="E79">
            <v>67742</v>
          </cell>
        </row>
        <row r="80">
          <cell r="C80" t="str">
            <v>ARBOL FUCSIA ARBOREA</v>
          </cell>
          <cell r="D80" t="str">
            <v>UN</v>
          </cell>
          <cell r="E80">
            <v>85000</v>
          </cell>
        </row>
        <row r="81">
          <cell r="C81" t="str">
            <v>ARBOL MANO DE OSO</v>
          </cell>
          <cell r="D81" t="str">
            <v>UN</v>
          </cell>
          <cell r="E81">
            <v>85000</v>
          </cell>
        </row>
        <row r="82">
          <cell r="C82" t="str">
            <v xml:space="preserve">ARBOLES Y GRAMAS </v>
          </cell>
          <cell r="D82">
            <v>0</v>
          </cell>
          <cell r="E82">
            <v>0</v>
          </cell>
        </row>
        <row r="83">
          <cell r="C83" t="str">
            <v>ARENA DE PEÑA</v>
          </cell>
          <cell r="D83" t="str">
            <v>M3</v>
          </cell>
          <cell r="E83">
            <v>36700</v>
          </cell>
        </row>
        <row r="84">
          <cell r="C84" t="str">
            <v>ARENA DE RIO</v>
          </cell>
          <cell r="D84" t="str">
            <v>M3</v>
          </cell>
          <cell r="E84">
            <v>120300</v>
          </cell>
        </row>
        <row r="85">
          <cell r="C85" t="str">
            <v>ARENA LAVADA DE PEÑA</v>
          </cell>
          <cell r="D85" t="str">
            <v>M3</v>
          </cell>
          <cell r="E85">
            <v>75000</v>
          </cell>
        </row>
        <row r="86">
          <cell r="C86" t="str">
            <v>ARENA SEMILAVADA DE PEÑA</v>
          </cell>
          <cell r="D86" t="str">
            <v>M3</v>
          </cell>
          <cell r="E86">
            <v>35000</v>
          </cell>
        </row>
        <row r="87">
          <cell r="C87" t="str">
            <v xml:space="preserve">AROBASE AROTAPA HF TIPO 1 EAAB NP-024 </v>
          </cell>
          <cell r="D87" t="str">
            <v xml:space="preserve">UN </v>
          </cell>
          <cell r="E87">
            <v>174000</v>
          </cell>
        </row>
        <row r="88">
          <cell r="C88" t="str">
            <v xml:space="preserve">ASFALTO DE PENETRACION 80-100 </v>
          </cell>
          <cell r="D88" t="str">
            <v xml:space="preserve">KG </v>
          </cell>
          <cell r="E88">
            <v>814</v>
          </cell>
        </row>
        <row r="89">
          <cell r="C89" t="str">
            <v xml:space="preserve">ASFALTO LIQUIDO MC30 </v>
          </cell>
          <cell r="D89" t="str">
            <v xml:space="preserve">LT </v>
          </cell>
          <cell r="E89">
            <v>2092.4079999999999</v>
          </cell>
        </row>
        <row r="90">
          <cell r="C90" t="str">
            <v xml:space="preserve">ASFALTO MODIFICADO CON POLIMEROS PM-I </v>
          </cell>
          <cell r="D90" t="str">
            <v xml:space="preserve">KG </v>
          </cell>
          <cell r="E90">
            <v>1907.04</v>
          </cell>
        </row>
        <row r="91">
          <cell r="C91" t="str">
            <v xml:space="preserve">ASFALTO MODIFICADO CON POLIMEROS PM-II </v>
          </cell>
          <cell r="D91" t="str">
            <v xml:space="preserve">KG </v>
          </cell>
          <cell r="E91">
            <v>2099.6</v>
          </cell>
        </row>
        <row r="92">
          <cell r="C92" t="str">
            <v>ASIENTO SANITARIO INSTITUCIONAL ABIERTO BLANCO</v>
          </cell>
          <cell r="D92" t="str">
            <v>UN</v>
          </cell>
          <cell r="E92">
            <v>66700</v>
          </cell>
        </row>
        <row r="93">
          <cell r="C93" t="str">
            <v>BALDOSA  EN GRANO DE MARMOL VIBRO PRENSADO, 33*33 CMS GRANO NUMERO 5</v>
          </cell>
          <cell r="D93" t="str">
            <v>M2</v>
          </cell>
          <cell r="E93">
            <v>65000</v>
          </cell>
        </row>
        <row r="94">
          <cell r="C94" t="str">
            <v>BALDOSA DE CAUCHO DE 50 X 50 E=6 MM</v>
          </cell>
          <cell r="D94" t="str">
            <v>M2</v>
          </cell>
          <cell r="E94">
            <v>22377</v>
          </cell>
        </row>
        <row r="95">
          <cell r="C95" t="str">
            <v>BALDOSA EN DUROPISO 30X30 CMS., ANTIDESLIZANTE E=5MM TRÁFICO PESADO</v>
          </cell>
          <cell r="D95" t="str">
            <v>M2</v>
          </cell>
          <cell r="E95">
            <v>28465</v>
          </cell>
        </row>
        <row r="96">
          <cell r="C96" t="str">
            <v xml:space="preserve">BALDOSIN ALFA BH1 0.33x0.33  </v>
          </cell>
          <cell r="D96" t="str">
            <v>M2</v>
          </cell>
          <cell r="E96">
            <v>48900</v>
          </cell>
        </row>
        <row r="97">
          <cell r="C97" t="str">
            <v xml:space="preserve">BANCA EN CONCRETO CON ESPALDAR M30 </v>
          </cell>
          <cell r="D97" t="str">
            <v xml:space="preserve">UN </v>
          </cell>
          <cell r="E97">
            <v>434025.33599999995</v>
          </cell>
        </row>
        <row r="98">
          <cell r="C98" t="str">
            <v xml:space="preserve">BANCA EN CONCRETO SIN ESPALDAR M31 </v>
          </cell>
          <cell r="D98" t="str">
            <v xml:space="preserve">UN </v>
          </cell>
          <cell r="E98">
            <v>208800</v>
          </cell>
        </row>
        <row r="99">
          <cell r="C99" t="str">
            <v xml:space="preserve">BANCA EN MADERA M50 </v>
          </cell>
          <cell r="D99" t="str">
            <v xml:space="preserve">UN </v>
          </cell>
          <cell r="E99">
            <v>324800</v>
          </cell>
        </row>
        <row r="100">
          <cell r="C100" t="str">
            <v xml:space="preserve">BANCA MODULAR EN CONCRETO M40 </v>
          </cell>
          <cell r="D100" t="str">
            <v xml:space="preserve">UN </v>
          </cell>
          <cell r="E100">
            <v>90480</v>
          </cell>
        </row>
        <row r="101">
          <cell r="C101" t="str">
            <v>BAÑO PORTATIL</v>
          </cell>
          <cell r="D101" t="str">
            <v>MS</v>
          </cell>
          <cell r="E101">
            <v>458199.99999999994</v>
          </cell>
        </row>
        <row r="102">
          <cell r="C102" t="str">
            <v xml:space="preserve">BARANDA METALICA M80 (instalado y pintado) </v>
          </cell>
          <cell r="D102" t="str">
            <v xml:space="preserve">ML </v>
          </cell>
          <cell r="E102">
            <v>133400</v>
          </cell>
        </row>
        <row r="103">
          <cell r="C103" t="str">
            <v xml:space="preserve">BARANDA METALICA M81 (instalado y pintado) </v>
          </cell>
          <cell r="D103" t="str">
            <v xml:space="preserve">ML </v>
          </cell>
          <cell r="E103">
            <v>156600</v>
          </cell>
        </row>
        <row r="104">
          <cell r="C104" t="str">
            <v>BARRA DE SEGURIDAD DE PARED A PISO EN ACERO INOXIDABLE SATINADO, CON TORNILLOS ESCONDIDOS PARA INSTALAR DERECHA O IZQUIERDA. IMPORTADO AYA.</v>
          </cell>
          <cell r="D104" t="str">
            <v>UN</v>
          </cell>
          <cell r="E104">
            <v>250559.99999999997</v>
          </cell>
        </row>
        <row r="105">
          <cell r="C105" t="str">
            <v>BARRA DE SEGURIDAD PLEGABLE ACERO INOX. 304, TORNILLOS DE ANCLAJE ACERO INOX. COLOR INOXIDABLE. REF. 706590001 CORONA</v>
          </cell>
          <cell r="D105" t="str">
            <v>UN</v>
          </cell>
          <cell r="E105">
            <v>405300</v>
          </cell>
        </row>
        <row r="106">
          <cell r="C106" t="str">
            <v>BARRA DE SEGURIDAD TIPO "SWING UP 1 1/4"</v>
          </cell>
          <cell r="D106" t="str">
            <v>UN</v>
          </cell>
          <cell r="E106">
            <v>215510</v>
          </cell>
        </row>
        <row r="107">
          <cell r="C107" t="str">
            <v xml:space="preserve">BARRERA BIDIRECCIONAL NEW JERSEY </v>
          </cell>
          <cell r="D107" t="str">
            <v xml:space="preserve">UN </v>
          </cell>
          <cell r="E107">
            <v>286491</v>
          </cell>
        </row>
        <row r="108">
          <cell r="C108" t="str">
            <v>BARRERA EPOX GRIS COMP A(1GAL) + CATALIZ COMPB (1GAL) SIKA</v>
          </cell>
          <cell r="D108" t="str">
            <v>GLN</v>
          </cell>
          <cell r="E108">
            <v>201445</v>
          </cell>
        </row>
        <row r="109">
          <cell r="C109" t="str">
            <v xml:space="preserve">BARRERA MONODIRECCIONAL NEW JERSEY </v>
          </cell>
          <cell r="D109" t="str">
            <v xml:space="preserve">UN </v>
          </cell>
          <cell r="E109">
            <v>133814.70000000001</v>
          </cell>
        </row>
        <row r="110">
          <cell r="C110" t="str">
            <v xml:space="preserve">BARRERA RELLENABLE (1.45x0.45x0.55m) CON CINTA RET </v>
          </cell>
          <cell r="D110" t="str">
            <v xml:space="preserve">UN </v>
          </cell>
          <cell r="E110">
            <v>150800</v>
          </cell>
        </row>
        <row r="111">
          <cell r="C111" t="str">
            <v xml:space="preserve">BARRERA RELLENABLE (2.00x0.55x1.00m) CON CINTA RET </v>
          </cell>
          <cell r="D111" t="str">
            <v xml:space="preserve">UN </v>
          </cell>
          <cell r="E111">
            <v>290000</v>
          </cell>
        </row>
        <row r="112">
          <cell r="C112" t="str">
            <v xml:space="preserve">BASE GRANULAR B-600 </v>
          </cell>
          <cell r="D112" t="str">
            <v>M3</v>
          </cell>
          <cell r="E112">
            <v>41000</v>
          </cell>
        </row>
        <row r="113">
          <cell r="C113" t="str">
            <v>BASE GRANULAR BG</v>
          </cell>
          <cell r="D113" t="str">
            <v>M3</v>
          </cell>
          <cell r="E113">
            <v>52250</v>
          </cell>
        </row>
        <row r="114">
          <cell r="C114" t="str">
            <v>BENTONITA 50 KG</v>
          </cell>
          <cell r="D114">
            <v>0</v>
          </cell>
          <cell r="E114">
            <v>0</v>
          </cell>
        </row>
        <row r="115">
          <cell r="C115" t="str">
            <v>BINDA BOQUILLA BLANCO x 10 KG (SIKA)</v>
          </cell>
          <cell r="D115" t="str">
            <v>KG</v>
          </cell>
          <cell r="E115">
            <v>2295.4079999999999</v>
          </cell>
        </row>
        <row r="116">
          <cell r="C116" t="str">
            <v>BINDA EXTRA GRIS x 50 KG (SIKA)</v>
          </cell>
          <cell r="D116" t="str">
            <v>KG</v>
          </cell>
          <cell r="E116">
            <v>567.10079999999982</v>
          </cell>
        </row>
        <row r="117">
          <cell r="C117" t="str">
            <v>BISAGRA COMUN 2"</v>
          </cell>
          <cell r="D117" t="str">
            <v>UN</v>
          </cell>
          <cell r="E117">
            <v>800</v>
          </cell>
        </row>
        <row r="118">
          <cell r="C118" t="str">
            <v>BISAGRA GATO OMEGA 3"</v>
          </cell>
          <cell r="D118" t="str">
            <v>UN</v>
          </cell>
          <cell r="E118">
            <v>1800</v>
          </cell>
        </row>
        <row r="119">
          <cell r="C119" t="str">
            <v>BISAGRA PLANA 1"</v>
          </cell>
          <cell r="D119" t="str">
            <v>UN</v>
          </cell>
          <cell r="E119">
            <v>800</v>
          </cell>
        </row>
        <row r="120">
          <cell r="C120" t="str">
            <v>BISEL PVC TIPO NOVALOC D=24"</v>
          </cell>
          <cell r="D120" t="str">
            <v xml:space="preserve">UN </v>
          </cell>
          <cell r="E120">
            <v>11344.12</v>
          </cell>
        </row>
        <row r="121">
          <cell r="C121" t="str">
            <v>BISEL PVC TIPO NOVALOC D=33"</v>
          </cell>
          <cell r="D121" t="str">
            <v xml:space="preserve">UN </v>
          </cell>
          <cell r="E121">
            <v>17534.330000000002</v>
          </cell>
        </row>
        <row r="122">
          <cell r="C122" t="str">
            <v>BLOQUE DE CEMENTO LISO DE 14X19X39 cm GRIS</v>
          </cell>
          <cell r="D122" t="str">
            <v>UN</v>
          </cell>
          <cell r="E122">
            <v>2878</v>
          </cell>
        </row>
        <row r="123">
          <cell r="C123" t="str">
            <v>BLOQUE EN CONCRETO TIPO CATALAN REF: CM-14 (15x10x10) COLOR CHOCOLATE</v>
          </cell>
          <cell r="D123" t="str">
            <v>UN</v>
          </cell>
          <cell r="E123">
            <v>1418</v>
          </cell>
        </row>
        <row r="124">
          <cell r="C124" t="str">
            <v>BLOQUE EN CONCRETO TIPO CATALAN REF: CM-14 (15x10x10) COLOR ROJO</v>
          </cell>
          <cell r="D124" t="str">
            <v>UN</v>
          </cell>
          <cell r="E124">
            <v>1660</v>
          </cell>
        </row>
        <row r="125">
          <cell r="C125" t="str">
            <v>BLOQUE EN CONCRETO TIPO CATALAN REF: CM-14 (15x10x30) COLOR BLANCO</v>
          </cell>
          <cell r="D125" t="str">
            <v>UN</v>
          </cell>
          <cell r="E125">
            <v>1639</v>
          </cell>
        </row>
        <row r="126">
          <cell r="C126" t="str">
            <v>BLOQUE EN CONCRETO TIPO CATALAN REF: CM-14 (15x10x30) COLOR OCRE</v>
          </cell>
          <cell r="D126" t="str">
            <v>UN</v>
          </cell>
          <cell r="E126">
            <v>1410</v>
          </cell>
        </row>
        <row r="127">
          <cell r="C127" t="str">
            <v>BLOQUE ESTANDAR No. 3  7x20x30</v>
          </cell>
          <cell r="D127" t="str">
            <v>UN</v>
          </cell>
          <cell r="E127">
            <v>1035</v>
          </cell>
        </row>
        <row r="128">
          <cell r="C128" t="str">
            <v>BLOQUE ESTRUCTURAL 12.5X19X39 SPLIT (13,5 UN/M2)</v>
          </cell>
          <cell r="D128" t="str">
            <v>UN</v>
          </cell>
          <cell r="E128">
            <v>3115</v>
          </cell>
        </row>
        <row r="129">
          <cell r="C129" t="str">
            <v xml:space="preserve">BLOQUE ESTRUCTURAL TIPO PIEDRA GRIS </v>
          </cell>
          <cell r="D129" t="str">
            <v>UN</v>
          </cell>
          <cell r="E129">
            <v>2550.1999999999998</v>
          </cell>
        </row>
        <row r="130">
          <cell r="C130" t="str">
            <v>BLOQUE No. 4 ESTANDAR 30x20x10 cm</v>
          </cell>
          <cell r="D130" t="str">
            <v>UN</v>
          </cell>
          <cell r="E130">
            <v>840</v>
          </cell>
        </row>
        <row r="131">
          <cell r="C131" t="str">
            <v xml:space="preserve">BLOQUE No. 5 </v>
          </cell>
          <cell r="D131" t="str">
            <v>UN</v>
          </cell>
          <cell r="E131">
            <v>835</v>
          </cell>
        </row>
        <row r="132">
          <cell r="C132" t="str">
            <v xml:space="preserve">BLOQUE PARA CAMARA TELEFONICA ETB </v>
          </cell>
          <cell r="D132" t="str">
            <v>UN</v>
          </cell>
          <cell r="E132">
            <v>4000</v>
          </cell>
        </row>
        <row r="133">
          <cell r="C133" t="str">
            <v xml:space="preserve">BOLARDO ALTO EN HIERRO M63 </v>
          </cell>
          <cell r="D133" t="str">
            <v xml:space="preserve">UN </v>
          </cell>
          <cell r="E133">
            <v>102080</v>
          </cell>
        </row>
        <row r="134">
          <cell r="C134" t="str">
            <v xml:space="preserve">BOLARDO BAJO EN CONCRETO M61 </v>
          </cell>
          <cell r="D134" t="str">
            <v xml:space="preserve">UN </v>
          </cell>
          <cell r="E134">
            <v>32480</v>
          </cell>
        </row>
        <row r="135">
          <cell r="C135" t="str">
            <v xml:space="preserve">BOLARDO BAJO EN HIERRO M62 </v>
          </cell>
          <cell r="D135" t="str">
            <v xml:space="preserve">UN </v>
          </cell>
          <cell r="E135">
            <v>107880</v>
          </cell>
        </row>
        <row r="136">
          <cell r="C136" t="str">
            <v xml:space="preserve">BOLARDO EN CONCRETO M60 </v>
          </cell>
          <cell r="D136" t="str">
            <v xml:space="preserve">UN </v>
          </cell>
          <cell r="E136">
            <v>36250</v>
          </cell>
        </row>
        <row r="137">
          <cell r="C137" t="str">
            <v>BOMBA EYECTORA 3"</v>
          </cell>
          <cell r="D137" t="str">
            <v>DD</v>
          </cell>
          <cell r="E137">
            <v>31320</v>
          </cell>
        </row>
        <row r="138">
          <cell r="C138" t="str">
            <v>BOMBA PARA CONCRETO</v>
          </cell>
          <cell r="D138" t="str">
            <v>M3</v>
          </cell>
          <cell r="E138">
            <v>28999.999999999996</v>
          </cell>
        </row>
        <row r="139">
          <cell r="C139" t="str">
            <v xml:space="preserve">BOMBEO DE CONCRETO </v>
          </cell>
          <cell r="D139" t="str">
            <v>M3</v>
          </cell>
          <cell r="E139">
            <v>44200</v>
          </cell>
        </row>
        <row r="140">
          <cell r="C140" t="str">
            <v xml:space="preserve">BOMBILLO SODIO 150 W, 208/220V </v>
          </cell>
          <cell r="D140" t="str">
            <v xml:space="preserve">UN </v>
          </cell>
          <cell r="E140">
            <v>37000</v>
          </cell>
        </row>
        <row r="141">
          <cell r="C141" t="str">
            <v xml:space="preserve">BOMBILLO SODIO 250 W, 208/220V </v>
          </cell>
          <cell r="D141" t="str">
            <v xml:space="preserve">UN </v>
          </cell>
          <cell r="E141">
            <v>44080</v>
          </cell>
        </row>
        <row r="142">
          <cell r="C142" t="str">
            <v xml:space="preserve">BOMBILLO SODIO 400 W, 208/220V </v>
          </cell>
          <cell r="D142" t="str">
            <v xml:space="preserve">UN </v>
          </cell>
          <cell r="E142">
            <v>51040</v>
          </cell>
        </row>
        <row r="143">
          <cell r="C143" t="str">
            <v xml:space="preserve">BOMBILLO SODIO 70 W, 208/220V </v>
          </cell>
          <cell r="D143" t="str">
            <v xml:space="preserve">UN </v>
          </cell>
          <cell r="E143">
            <v>25520</v>
          </cell>
        </row>
        <row r="144">
          <cell r="C144" t="str">
            <v xml:space="preserve">BORDE CONTENEDOR DE RAICES A70 (1080x120x135mm) </v>
          </cell>
          <cell r="D144" t="str">
            <v xml:space="preserve">UN </v>
          </cell>
          <cell r="E144">
            <v>9021.7799999999988</v>
          </cell>
        </row>
        <row r="145">
          <cell r="C145" t="str">
            <v xml:space="preserve">BORDE SEPARADOR VERDE A170 (1000x300x812mm) </v>
          </cell>
          <cell r="D145" t="str">
            <v xml:space="preserve">UN </v>
          </cell>
          <cell r="E145">
            <v>125949.9</v>
          </cell>
        </row>
        <row r="146">
          <cell r="C146" t="str">
            <v xml:space="preserve">BORDILLO PREFABRICADO A80 (800x200x350mm) </v>
          </cell>
          <cell r="D146" t="str">
            <v xml:space="preserve">UN </v>
          </cell>
          <cell r="E146">
            <v>21813</v>
          </cell>
        </row>
        <row r="147">
          <cell r="C147" t="str">
            <v>Botiquín de primeros auxilios sin medicina metalico 4 compartimientos con chapa y dos llaves. Medidas 50 cm de alto.</v>
          </cell>
          <cell r="D147" t="str">
            <v>UN</v>
          </cell>
          <cell r="E147">
            <v>62080</v>
          </cell>
        </row>
        <row r="148">
          <cell r="C148" t="str">
            <v>BOTÓN ANTIVANDALICO, METALICO, CROMADO, CON PALANCA PARA PERSONAS CON NECESIDADES ESPECIALES, SIN TORNILLOS A LA VISTA. IMPORTADO DOCOL.</v>
          </cell>
          <cell r="D148" t="str">
            <v>UN</v>
          </cell>
          <cell r="E148">
            <v>296960</v>
          </cell>
        </row>
        <row r="149">
          <cell r="C149" t="str">
            <v>BOTÓN DE ACCIONAMIENTO ANTIVANDÁLICO, SIN TORNILLOS A LA VISTA, METÁLICO CROMADO. IMPORTADO DOCOL</v>
          </cell>
          <cell r="D149" t="str">
            <v>UN</v>
          </cell>
          <cell r="E149">
            <v>120639.99999999999</v>
          </cell>
        </row>
        <row r="150">
          <cell r="C150" t="str">
            <v>BRAZO PARA SOPORTE LUMINARIA H CON COLLARIN (CODENSA)</v>
          </cell>
          <cell r="D150" t="str">
            <v>UN</v>
          </cell>
          <cell r="E150">
            <v>59000</v>
          </cell>
        </row>
        <row r="151">
          <cell r="C151" t="str">
            <v>BRIDA EN HIERRO  2"</v>
          </cell>
          <cell r="D151" t="str">
            <v>UN</v>
          </cell>
          <cell r="E151">
            <v>74008</v>
          </cell>
        </row>
        <row r="152">
          <cell r="C152" t="str">
            <v>BRIDA EN HIERRO  4"</v>
          </cell>
          <cell r="D152" t="str">
            <v>UN</v>
          </cell>
          <cell r="E152">
            <v>217499.99999999997</v>
          </cell>
        </row>
        <row r="153">
          <cell r="C153" t="str">
            <v>BROCHA MONA 4` KACHE TOOLS (UE=120)</v>
          </cell>
          <cell r="D153" t="str">
            <v>und</v>
          </cell>
          <cell r="E153">
            <v>4502</v>
          </cell>
        </row>
        <row r="154">
          <cell r="C154" t="str">
            <v xml:space="preserve">CABINA TELEFONICA DE PARED M21 </v>
          </cell>
          <cell r="D154" t="str">
            <v xml:space="preserve">UN </v>
          </cell>
          <cell r="E154">
            <v>1687800</v>
          </cell>
        </row>
        <row r="155">
          <cell r="C155" t="str">
            <v xml:space="preserve">CABINA TELEFONICA PEDESTAL M20 </v>
          </cell>
          <cell r="D155" t="str">
            <v xml:space="preserve">UN </v>
          </cell>
          <cell r="E155">
            <v>3364000</v>
          </cell>
        </row>
        <row r="156">
          <cell r="C156" t="str">
            <v>CABLE DE ALUMINIO AISLADO #4</v>
          </cell>
          <cell r="D156" t="str">
            <v>ML</v>
          </cell>
          <cell r="E156">
            <v>1865</v>
          </cell>
        </row>
        <row r="157">
          <cell r="C157" t="str">
            <v>CABLE DE COBRE #10</v>
          </cell>
          <cell r="D157" t="str">
            <v>ML</v>
          </cell>
          <cell r="E157">
            <v>1500</v>
          </cell>
        </row>
        <row r="158">
          <cell r="C158" t="str">
            <v>CABLE DE COBRE #12</v>
          </cell>
          <cell r="D158" t="str">
            <v>ML</v>
          </cell>
          <cell r="E158">
            <v>1300</v>
          </cell>
        </row>
        <row r="159">
          <cell r="C159" t="str">
            <v>CABLE DE COBRE #8</v>
          </cell>
          <cell r="D159" t="str">
            <v>ML</v>
          </cell>
          <cell r="E159">
            <v>2300</v>
          </cell>
        </row>
        <row r="160">
          <cell r="C160" t="str">
            <v>CABLE DE COBRE AISLADO #12 AWG - THHN</v>
          </cell>
          <cell r="D160" t="str">
            <v>ML</v>
          </cell>
          <cell r="E160">
            <v>3100</v>
          </cell>
        </row>
        <row r="161">
          <cell r="C161" t="str">
            <v>CABLE ENCAUCHETADO 3X10 AWG</v>
          </cell>
          <cell r="D161" t="str">
            <v>ML</v>
          </cell>
          <cell r="E161">
            <v>6000</v>
          </cell>
        </row>
        <row r="162">
          <cell r="C162" t="str">
            <v>CABLE TELEFONOS 2 PARES</v>
          </cell>
          <cell r="D162" t="str">
            <v>ML</v>
          </cell>
          <cell r="E162">
            <v>1600</v>
          </cell>
        </row>
        <row r="163">
          <cell r="C163" t="str">
            <v>CAJA A LA PARED TERMOPLASTICA, PARA VALVULA</v>
          </cell>
          <cell r="D163" t="str">
            <v>UN</v>
          </cell>
          <cell r="E163">
            <v>35000</v>
          </cell>
        </row>
        <row r="164">
          <cell r="C164" t="str">
            <v>CAJA GALVANIZADA 5800</v>
          </cell>
          <cell r="D164" t="str">
            <v>UN</v>
          </cell>
          <cell r="E164">
            <v>720</v>
          </cell>
        </row>
        <row r="165">
          <cell r="C165" t="str">
            <v>CALADO EN CONCRETO 20x20x15 GRIS</v>
          </cell>
          <cell r="D165" t="str">
            <v>UN</v>
          </cell>
          <cell r="E165">
            <v>2050</v>
          </cell>
        </row>
        <row r="166">
          <cell r="C166" t="str">
            <v>CAMILLA DE 140X70</v>
          </cell>
          <cell r="D166" t="str">
            <v>MS</v>
          </cell>
          <cell r="E166">
            <v>4524</v>
          </cell>
        </row>
        <row r="167">
          <cell r="C167" t="str">
            <v xml:space="preserve">CAMILLA EN MADERA NUEVA </v>
          </cell>
          <cell r="D167" t="str">
            <v xml:space="preserve">DIA </v>
          </cell>
          <cell r="E167">
            <v>200</v>
          </cell>
        </row>
        <row r="168">
          <cell r="C168" t="str">
            <v xml:space="preserve">CAMILLA EN ORDINARIO 1.40 X 0.70 </v>
          </cell>
          <cell r="D168" t="str">
            <v xml:space="preserve">UN </v>
          </cell>
          <cell r="E168">
            <v>20880</v>
          </cell>
        </row>
        <row r="169">
          <cell r="C169" t="str">
            <v>Camilla rígida en madera de 1,9m de largo x 1,08 de ancho con arnes</v>
          </cell>
          <cell r="D169" t="str">
            <v>UN</v>
          </cell>
          <cell r="E169">
            <v>118340</v>
          </cell>
        </row>
        <row r="170">
          <cell r="C170" t="str">
            <v>CAMIONETA (INCLUYE CONDUCTOR Y COMBUSTIBLE)</v>
          </cell>
          <cell r="D170" t="str">
            <v>UN</v>
          </cell>
          <cell r="E170">
            <v>7972130.8458888885</v>
          </cell>
        </row>
        <row r="171">
          <cell r="C171" t="str">
            <v xml:space="preserve">CANASTAS PARA PILOTES </v>
          </cell>
          <cell r="D171" t="str">
            <v xml:space="preserve">KG </v>
          </cell>
          <cell r="E171">
            <v>2194.14</v>
          </cell>
        </row>
        <row r="172">
          <cell r="C172" t="str">
            <v>CANASTILLA PARALAVAPLATOS 4"</v>
          </cell>
          <cell r="D172" t="str">
            <v>UN</v>
          </cell>
          <cell r="E172">
            <v>10500</v>
          </cell>
        </row>
        <row r="173">
          <cell r="C173" t="str">
            <v xml:space="preserve">CANASTILLA PASAJUNTAS </v>
          </cell>
          <cell r="D173" t="str">
            <v xml:space="preserve">KG </v>
          </cell>
          <cell r="E173">
            <v>1912.84</v>
          </cell>
        </row>
        <row r="174">
          <cell r="C174" t="str">
            <v xml:space="preserve">CANECA EN ACERO INOXIDABLE TIPO BARCELONA </v>
          </cell>
          <cell r="D174" t="str">
            <v xml:space="preserve">UN </v>
          </cell>
          <cell r="E174">
            <v>740775.41999999993</v>
          </cell>
        </row>
        <row r="175">
          <cell r="C175" t="str">
            <v xml:space="preserve">CANECA EN MALLA METALICA M120 </v>
          </cell>
          <cell r="D175" t="str">
            <v xml:space="preserve">UN </v>
          </cell>
          <cell r="E175">
            <v>214600</v>
          </cell>
        </row>
        <row r="176">
          <cell r="C176" t="str">
            <v>CAÑUELA BL CEMENTO V PROF 3 cms DE 22X30X80 TIPO A-120</v>
          </cell>
          <cell r="D176" t="str">
            <v xml:space="preserve">UN </v>
          </cell>
          <cell r="E176">
            <v>20708.439999999999</v>
          </cell>
        </row>
        <row r="177">
          <cell r="C177" t="str">
            <v>CARA EXTERNA E INTERNA CAL 28. ANCHO UTIL DE 1M. ESPUMA PUR 17MM. CLASE 3 - FACTORY MUTUAL CONTRA FUEGO.</v>
          </cell>
          <cell r="D177" t="str">
            <v>glb</v>
          </cell>
          <cell r="E177">
            <v>17615672.479999997</v>
          </cell>
        </row>
        <row r="178">
          <cell r="C178" t="str">
            <v>CARGADOR FRONTAL AE-60 (Incluye balde, operario y combustible)</v>
          </cell>
          <cell r="D178" t="str">
            <v>DD</v>
          </cell>
          <cell r="E178">
            <v>403680</v>
          </cell>
        </row>
        <row r="179">
          <cell r="C179" t="str">
            <v>CASETA PARA VIGILANCIA EN LÁMINA DE ACERO GALVANIZADO</v>
          </cell>
          <cell r="D179" t="str">
            <v>UN</v>
          </cell>
          <cell r="E179">
            <v>562600</v>
          </cell>
        </row>
        <row r="180">
          <cell r="C180" t="str">
            <v>CASETON  RECUPERABLE</v>
          </cell>
          <cell r="D180" t="str">
            <v>M3</v>
          </cell>
          <cell r="E180">
            <v>134000</v>
          </cell>
        </row>
        <row r="181">
          <cell r="C181" t="str">
            <v>CEMENTO BLANCO (2 Kg)</v>
          </cell>
          <cell r="D181" t="str">
            <v>KG</v>
          </cell>
          <cell r="E181">
            <v>989.75785135135243</v>
          </cell>
        </row>
        <row r="182">
          <cell r="C182" t="str">
            <v>CEMENTO GRIS PORTLAND (50Kg)</v>
          </cell>
          <cell r="D182" t="str">
            <v>Bto</v>
          </cell>
          <cell r="E182">
            <v>25300</v>
          </cell>
        </row>
        <row r="183">
          <cell r="C183" t="str">
            <v>CEMENTO SOLVENTE CPVC 1/4 GLN</v>
          </cell>
          <cell r="D183" t="str">
            <v>UN</v>
          </cell>
          <cell r="E183">
            <v>112000</v>
          </cell>
        </row>
        <row r="184">
          <cell r="C184" t="str">
            <v>CERCHAS METALICA 3 MTS</v>
          </cell>
          <cell r="D184" t="str">
            <v>MS</v>
          </cell>
          <cell r="E184">
            <v>4524</v>
          </cell>
        </row>
        <row r="185">
          <cell r="C185" t="str">
            <v xml:space="preserve">CERCO EN ORDINARIO 2.90 X 0.08 X 0.08 </v>
          </cell>
          <cell r="D185" t="str">
            <v xml:space="preserve">UN </v>
          </cell>
          <cell r="E185">
            <v>17284</v>
          </cell>
        </row>
        <row r="186">
          <cell r="C186" t="str">
            <v xml:space="preserve">CERCO EN ORDINARIO 3.90 X 0.08 X 0.08 </v>
          </cell>
          <cell r="D186" t="str">
            <v xml:space="preserve">UN </v>
          </cell>
          <cell r="E186">
            <v>24000</v>
          </cell>
        </row>
        <row r="187">
          <cell r="C187" t="str">
            <v xml:space="preserve">CERCO EN ORDINARIO 4.90 X 0.08 X 0.08 </v>
          </cell>
          <cell r="D187" t="str">
            <v xml:space="preserve">UN </v>
          </cell>
          <cell r="E187">
            <v>40000</v>
          </cell>
        </row>
        <row r="188">
          <cell r="C188" t="str">
            <v xml:space="preserve">CERCO EN ORDINARIO 5.90 X 0.08 X 0.08 </v>
          </cell>
          <cell r="D188" t="str">
            <v xml:space="preserve">UN </v>
          </cell>
          <cell r="E188">
            <v>50000</v>
          </cell>
        </row>
        <row r="189">
          <cell r="C189" t="str">
            <v xml:space="preserve">CERRADURA POMO MADERA </v>
          </cell>
          <cell r="D189" t="str">
            <v>UN</v>
          </cell>
          <cell r="E189">
            <v>17900</v>
          </cell>
        </row>
        <row r="190">
          <cell r="C190" t="str">
            <v>CHAPA LISA 1,22m X 3.00m (9ML)</v>
          </cell>
          <cell r="D190" t="str">
            <v>UN</v>
          </cell>
          <cell r="E190">
            <v>51895.152000000002</v>
          </cell>
        </row>
        <row r="191">
          <cell r="C191" t="str">
            <v>CHAPA POMO</v>
          </cell>
          <cell r="D191" t="str">
            <v>UN</v>
          </cell>
          <cell r="E191">
            <v>29900</v>
          </cell>
        </row>
        <row r="192">
          <cell r="C192" t="str">
            <v>CHAZO ANCLAJE EXPANSIVO1/8"</v>
          </cell>
          <cell r="D192" t="str">
            <v>UN</v>
          </cell>
          <cell r="E192">
            <v>464</v>
          </cell>
        </row>
        <row r="193">
          <cell r="C193" t="str">
            <v xml:space="preserve">CHAZO ENMALLADO 8x4cm </v>
          </cell>
          <cell r="D193" t="str">
            <v>UN</v>
          </cell>
          <cell r="E193">
            <v>1137</v>
          </cell>
        </row>
        <row r="194">
          <cell r="C194" t="str">
            <v>CHAZO MULTIUSOS + BROCA+TORNILLO (3/8) 50UND STANPROF</v>
          </cell>
          <cell r="D194" t="str">
            <v>PAQUETE</v>
          </cell>
          <cell r="E194">
            <v>5956</v>
          </cell>
        </row>
        <row r="195">
          <cell r="C195" t="str">
            <v xml:space="preserve">CHEQUE AMORTIGUADO RANURADO DE Ø4" </v>
          </cell>
          <cell r="D195" t="str">
            <v>UN</v>
          </cell>
          <cell r="E195">
            <v>365795</v>
          </cell>
        </row>
        <row r="196">
          <cell r="C196" t="str">
            <v>CHEQUE CORTINA  1 1/2" HELBERT</v>
          </cell>
          <cell r="D196" t="str">
            <v>UN</v>
          </cell>
          <cell r="E196">
            <v>182932</v>
          </cell>
        </row>
        <row r="197">
          <cell r="C197" t="str">
            <v>CHEQUE CORTINA  3/4" HELBERT</v>
          </cell>
          <cell r="D197" t="str">
            <v>UN</v>
          </cell>
          <cell r="E197">
            <v>64843.999999999993</v>
          </cell>
        </row>
        <row r="198">
          <cell r="C198" t="str">
            <v>CHEQUE HIDRO  3" HELBERT</v>
          </cell>
          <cell r="D198" t="str">
            <v>UN</v>
          </cell>
          <cell r="E198">
            <v>580348</v>
          </cell>
        </row>
        <row r="199">
          <cell r="C199" t="str">
            <v>CHEQUE HIDRO  4" HELBERT</v>
          </cell>
          <cell r="D199" t="str">
            <v>UN</v>
          </cell>
          <cell r="E199">
            <v>992727.99999999988</v>
          </cell>
        </row>
        <row r="200">
          <cell r="C200" t="str">
            <v xml:space="preserve">CICLO-PARQUEADERO M100 </v>
          </cell>
          <cell r="D200" t="str">
            <v xml:space="preserve">UN </v>
          </cell>
          <cell r="E200">
            <v>533600</v>
          </cell>
        </row>
        <row r="201">
          <cell r="C201" t="str">
            <v xml:space="preserve">CICLO-PARQUEADERO M101 </v>
          </cell>
          <cell r="D201" t="str">
            <v xml:space="preserve">UN </v>
          </cell>
          <cell r="E201">
            <v>394400</v>
          </cell>
        </row>
        <row r="202">
          <cell r="C202" t="str">
            <v xml:space="preserve">CINTA DE DEMARCACION Cal. 3 (ROLLO 500mx0.10m) </v>
          </cell>
          <cell r="D202" t="str">
            <v xml:space="preserve">UN </v>
          </cell>
          <cell r="E202">
            <v>23200</v>
          </cell>
        </row>
        <row r="203">
          <cell r="C203" t="str">
            <v xml:space="preserve">CINTA DE SEÑALIZACION CAL 4 (ROLLO 500mx0.10m) </v>
          </cell>
          <cell r="D203" t="str">
            <v xml:space="preserve">UN </v>
          </cell>
          <cell r="E203">
            <v>23200</v>
          </cell>
        </row>
        <row r="204">
          <cell r="C204" t="str">
            <v>CINTA F3 24MM`*40MT ENMASCARAR 3M LT000089400 UE(72)</v>
          </cell>
          <cell r="D204" t="str">
            <v>und</v>
          </cell>
          <cell r="E204">
            <v>5926</v>
          </cell>
        </row>
        <row r="205">
          <cell r="C205" t="str">
            <v xml:space="preserve">CINTA FLEXIBLE PARA SELLO DE JUNTAS A=10cm </v>
          </cell>
          <cell r="D205" t="str">
            <v>ML</v>
          </cell>
          <cell r="E205">
            <v>10904</v>
          </cell>
        </row>
        <row r="206">
          <cell r="C206" t="str">
            <v xml:space="preserve">CINTA FLEXIBLE PARA SELLO DE JUNTAS A=15cm </v>
          </cell>
          <cell r="D206" t="str">
            <v>ML</v>
          </cell>
          <cell r="E206">
            <v>19488</v>
          </cell>
        </row>
        <row r="207">
          <cell r="C207" t="str">
            <v xml:space="preserve">CINTA FLEXIBLE PARA SELLO DE JUNTAS A=22cm </v>
          </cell>
          <cell r="D207" t="str">
            <v>ML</v>
          </cell>
          <cell r="E207">
            <v>33524</v>
          </cell>
        </row>
        <row r="208">
          <cell r="C208" t="str">
            <v>CINTA FOIL ALUMINIO  X 45MT</v>
          </cell>
          <cell r="D208" t="str">
            <v>UN</v>
          </cell>
          <cell r="E208">
            <v>20250</v>
          </cell>
        </row>
        <row r="209">
          <cell r="C209" t="str">
            <v>CINTA MALLA EN FIBRA DE VIDRIO</v>
          </cell>
          <cell r="D209" t="str">
            <v>UN</v>
          </cell>
          <cell r="E209">
            <v>10000</v>
          </cell>
        </row>
        <row r="210">
          <cell r="C210" t="str">
            <v>CINTA MALLA PARA YESO CARTON 2` *90MTS</v>
          </cell>
          <cell r="D210" t="str">
            <v>un</v>
          </cell>
          <cell r="E210">
            <v>8726</v>
          </cell>
        </row>
        <row r="211">
          <cell r="C211" t="str">
            <v xml:space="preserve">CINTA MICROPERFORADA </v>
          </cell>
          <cell r="D211" t="str">
            <v>ML</v>
          </cell>
          <cell r="E211">
            <v>1870</v>
          </cell>
        </row>
        <row r="212">
          <cell r="C212" t="str">
            <v>CINTA SIKA PVC V-15</v>
          </cell>
          <cell r="D212" t="str">
            <v>ML</v>
          </cell>
          <cell r="E212">
            <v>19488</v>
          </cell>
        </row>
        <row r="213">
          <cell r="C213" t="str">
            <v xml:space="preserve">CINTA TEFLON 1/2 X 10MTS </v>
          </cell>
          <cell r="D213" t="str">
            <v>ROLLO</v>
          </cell>
          <cell r="E213">
            <v>2400</v>
          </cell>
        </row>
        <row r="214">
          <cell r="C214" t="str">
            <v>CLIP FIJACION PARA TEJA SIN TRASLAPO 1 1/2` 60*100MM</v>
          </cell>
          <cell r="D214" t="str">
            <v>UN</v>
          </cell>
          <cell r="E214">
            <v>496</v>
          </cell>
        </row>
        <row r="215">
          <cell r="C215" t="str">
            <v>CODO 45º 1/8 CXC SANITARIO 6"</v>
          </cell>
          <cell r="D215" t="str">
            <v>UN</v>
          </cell>
          <cell r="E215">
            <v>25000</v>
          </cell>
        </row>
        <row r="216">
          <cell r="C216" t="str">
            <v>CODO 90° ACERO GALVANIZADO 1 1/2"</v>
          </cell>
          <cell r="D216" t="str">
            <v>UN</v>
          </cell>
          <cell r="E216">
            <v>6324.32</v>
          </cell>
        </row>
        <row r="217">
          <cell r="C217" t="str">
            <v>CODO 90° ACERO GALVANIZADO 2"</v>
          </cell>
          <cell r="D217" t="str">
            <v>UN</v>
          </cell>
          <cell r="E217">
            <v>11303.039999999999</v>
          </cell>
        </row>
        <row r="218">
          <cell r="C218" t="str">
            <v>CODO 90° ACERO GALVANIZADO 3"</v>
          </cell>
          <cell r="D218" t="str">
            <v>UN</v>
          </cell>
          <cell r="E218">
            <v>32294.399999999998</v>
          </cell>
        </row>
        <row r="219">
          <cell r="C219" t="str">
            <v>CODO 90° ACERO GALVANIZADO 4"</v>
          </cell>
          <cell r="D219" t="str">
            <v>UN</v>
          </cell>
          <cell r="E219">
            <v>57860.799999999996</v>
          </cell>
        </row>
        <row r="220">
          <cell r="C220" t="str">
            <v>CODO 90° ACERO GALVANIZADO 6"</v>
          </cell>
          <cell r="D220" t="str">
            <v>UN</v>
          </cell>
          <cell r="E220">
            <v>248935.99999999997</v>
          </cell>
        </row>
        <row r="221">
          <cell r="C221" t="str">
            <v>CODO 90° PCV SCH 80  D=2 1/2"</v>
          </cell>
          <cell r="D221" t="str">
            <v xml:space="preserve">UN </v>
          </cell>
          <cell r="E221">
            <v>28758</v>
          </cell>
        </row>
        <row r="222">
          <cell r="C222" t="str">
            <v>CODO 90° PCV SCH 80  D=4"</v>
          </cell>
          <cell r="D222" t="str">
            <v xml:space="preserve">UN </v>
          </cell>
          <cell r="E222">
            <v>49155</v>
          </cell>
        </row>
        <row r="223">
          <cell r="C223" t="str">
            <v>CODO 90° PCV SCH 80  D=6"</v>
          </cell>
          <cell r="D223" t="str">
            <v xml:space="preserve">UN </v>
          </cell>
          <cell r="E223">
            <v>139874</v>
          </cell>
        </row>
        <row r="224">
          <cell r="C224" t="str">
            <v>CODO 90° RANURADO 1 "</v>
          </cell>
          <cell r="D224" t="str">
            <v>UN</v>
          </cell>
          <cell r="E224">
            <v>8850</v>
          </cell>
        </row>
        <row r="225">
          <cell r="C225" t="str">
            <v>CODO 90° RANURADO 1 1/2"</v>
          </cell>
          <cell r="D225" t="str">
            <v>UN</v>
          </cell>
          <cell r="E225">
            <v>9617</v>
          </cell>
        </row>
        <row r="226">
          <cell r="C226" t="str">
            <v>CODO 90° RANURADO 2 1/2"</v>
          </cell>
          <cell r="D226" t="str">
            <v>UN</v>
          </cell>
          <cell r="E226">
            <v>21500</v>
          </cell>
        </row>
        <row r="227">
          <cell r="C227" t="str">
            <v>CODO 90° RANURADO 2"</v>
          </cell>
          <cell r="D227" t="str">
            <v>UN</v>
          </cell>
          <cell r="E227">
            <v>19750</v>
          </cell>
        </row>
        <row r="228">
          <cell r="C228" t="str">
            <v>CODO 90° RANURADO 3"</v>
          </cell>
          <cell r="D228" t="str">
            <v>UN</v>
          </cell>
          <cell r="E228">
            <v>26152</v>
          </cell>
        </row>
        <row r="229">
          <cell r="C229" t="str">
            <v>CODO 90° RANURADO 4"</v>
          </cell>
          <cell r="D229" t="str">
            <v>UN</v>
          </cell>
          <cell r="E229">
            <v>35432</v>
          </cell>
        </row>
        <row r="230">
          <cell r="C230" t="str">
            <v>CODO 90º 1/4 CXC SANITARIO 2"</v>
          </cell>
          <cell r="D230" t="str">
            <v>UN</v>
          </cell>
          <cell r="E230">
            <v>3169</v>
          </cell>
        </row>
        <row r="231">
          <cell r="C231" t="str">
            <v>CODO 90º 1/4 CXC SANITARIO 3"</v>
          </cell>
          <cell r="D231" t="str">
            <v>UN</v>
          </cell>
          <cell r="E231">
            <v>7343</v>
          </cell>
        </row>
        <row r="232">
          <cell r="C232" t="str">
            <v>CODO 90º 1/4 CXC SANITARIO 4"</v>
          </cell>
          <cell r="D232" t="str">
            <v>UN</v>
          </cell>
          <cell r="E232">
            <v>12652</v>
          </cell>
        </row>
        <row r="233">
          <cell r="C233" t="str">
            <v>CODO 90º CPVC D=1/2"</v>
          </cell>
          <cell r="D233" t="str">
            <v>UN</v>
          </cell>
          <cell r="E233">
            <v>1484</v>
          </cell>
        </row>
        <row r="234">
          <cell r="C234" t="str">
            <v>CODO 90º CPVC D=3/4"</v>
          </cell>
          <cell r="D234" t="str">
            <v>UN</v>
          </cell>
          <cell r="E234">
            <v>2682</v>
          </cell>
        </row>
        <row r="235">
          <cell r="C235" t="str">
            <v>CODO 90º CPVC SCH 80   D=1/2"</v>
          </cell>
          <cell r="D235" t="str">
            <v>UN</v>
          </cell>
          <cell r="E235">
            <v>6983</v>
          </cell>
        </row>
        <row r="236">
          <cell r="C236" t="str">
            <v>CODO 90º CPVC SCH 80   D=3/4"</v>
          </cell>
          <cell r="D236" t="str">
            <v>UN</v>
          </cell>
          <cell r="E236">
            <v>8898</v>
          </cell>
        </row>
        <row r="237">
          <cell r="C237" t="str">
            <v>CODO 90º PVC PRESION  2  1/2"</v>
          </cell>
          <cell r="D237" t="str">
            <v>UN</v>
          </cell>
          <cell r="E237">
            <v>32656</v>
          </cell>
        </row>
        <row r="238">
          <cell r="C238" t="str">
            <v>CODO 90º PVC PRESION 1"</v>
          </cell>
          <cell r="D238" t="str">
            <v>UN</v>
          </cell>
          <cell r="E238">
            <v>1928</v>
          </cell>
        </row>
        <row r="239">
          <cell r="C239" t="str">
            <v>CODO 90º PVC PRESION 1/2"</v>
          </cell>
          <cell r="D239" t="str">
            <v>UN</v>
          </cell>
          <cell r="E239">
            <v>616</v>
          </cell>
        </row>
        <row r="240">
          <cell r="C240" t="str">
            <v>CODO 90º PVC PRESION 1-1/2"</v>
          </cell>
          <cell r="D240" t="str">
            <v>UN</v>
          </cell>
          <cell r="E240">
            <v>6919</v>
          </cell>
        </row>
        <row r="241">
          <cell r="C241" t="str">
            <v>CODO 90º PVC PRESION 1-1/4"</v>
          </cell>
          <cell r="D241" t="str">
            <v>UN</v>
          </cell>
          <cell r="E241">
            <v>3706</v>
          </cell>
        </row>
        <row r="242">
          <cell r="C242" t="str">
            <v>CODO 90º PVC PRESION 2"</v>
          </cell>
          <cell r="D242" t="str">
            <v>UN</v>
          </cell>
          <cell r="E242">
            <v>11339</v>
          </cell>
        </row>
        <row r="243">
          <cell r="C243" t="str">
            <v>CODO 90º PVC PRESION 3"</v>
          </cell>
          <cell r="D243" t="str">
            <v>UN</v>
          </cell>
          <cell r="E243">
            <v>42263</v>
          </cell>
        </row>
        <row r="244">
          <cell r="C244" t="str">
            <v>CODO 90º PVC PRESION 3/4"</v>
          </cell>
          <cell r="D244" t="str">
            <v>UN</v>
          </cell>
          <cell r="E244">
            <v>986</v>
          </cell>
        </row>
        <row r="245">
          <cell r="C245" t="str">
            <v>CODO 90º PVC PRESION 4"</v>
          </cell>
          <cell r="D245" t="str">
            <v>UN</v>
          </cell>
          <cell r="E245">
            <v>91685</v>
          </cell>
        </row>
        <row r="246">
          <cell r="C246" t="str">
            <v>CODO 90º PVCP 1/2"</v>
          </cell>
          <cell r="D246" t="str">
            <v>UN</v>
          </cell>
          <cell r="E246">
            <v>800</v>
          </cell>
        </row>
        <row r="247">
          <cell r="C247" t="str">
            <v>CODO 90º PVCP 3/4</v>
          </cell>
          <cell r="D247" t="str">
            <v>UN</v>
          </cell>
          <cell r="E247">
            <v>1300</v>
          </cell>
        </row>
        <row r="248">
          <cell r="C248" t="str">
            <v xml:space="preserve">CODO G.RAD. PVC U.M. T PLATI11.25° D=2 1/2`` RDE 2 </v>
          </cell>
          <cell r="D248" t="str">
            <v xml:space="preserve">UN </v>
          </cell>
          <cell r="E248">
            <v>21947.200000000001</v>
          </cell>
        </row>
        <row r="249">
          <cell r="C249" t="str">
            <v xml:space="preserve">CODO G.RAD. PVC U.M. T PLATIN22.5° D=2 1/2`` RDE 2 </v>
          </cell>
          <cell r="D249" t="str">
            <v xml:space="preserve">UN </v>
          </cell>
          <cell r="E249">
            <v>23210.44</v>
          </cell>
        </row>
        <row r="250">
          <cell r="C250" t="str">
            <v xml:space="preserve">CODO G.RAD. PVC U.M. T PLATINO 11.25° D=10`` RDE 2 </v>
          </cell>
          <cell r="D250" t="str">
            <v xml:space="preserve">UN </v>
          </cell>
          <cell r="E250">
            <v>583818.72</v>
          </cell>
        </row>
        <row r="251">
          <cell r="C251" t="str">
            <v xml:space="preserve">CODO G.RAD. PVC U.M. T PLATINO 11.25° D=12`` RDE 2 </v>
          </cell>
          <cell r="D251" t="str">
            <v xml:space="preserve">UN </v>
          </cell>
          <cell r="E251">
            <v>772774.6</v>
          </cell>
        </row>
        <row r="252">
          <cell r="C252" t="str">
            <v xml:space="preserve">CODO G.RAD. PVC U.M. T PLATINO 11.25° D=2`` RDE 21 </v>
          </cell>
          <cell r="D252" t="str">
            <v xml:space="preserve">UN </v>
          </cell>
          <cell r="E252">
            <v>19090.12</v>
          </cell>
        </row>
        <row r="253">
          <cell r="C253" t="str">
            <v xml:space="preserve">CODO G.RAD. PVC U.M. T PLATINO 11.25° D=3`` RDE 21 </v>
          </cell>
          <cell r="D253" t="str">
            <v xml:space="preserve">UN </v>
          </cell>
          <cell r="E253">
            <v>30454.639999999999</v>
          </cell>
        </row>
        <row r="254">
          <cell r="C254" t="str">
            <v xml:space="preserve">CODO G.RAD. PVC U.M. T PLATINO 11.25° D=4`` RDE 21 </v>
          </cell>
          <cell r="D254" t="str">
            <v xml:space="preserve">UN </v>
          </cell>
          <cell r="E254">
            <v>58345.68</v>
          </cell>
        </row>
        <row r="255">
          <cell r="C255" t="str">
            <v xml:space="preserve">CODO G.RAD. PVC U.M. T PLATINO 11.25° D=6`` RDE 21 </v>
          </cell>
          <cell r="D255" t="str">
            <v xml:space="preserve">UN </v>
          </cell>
          <cell r="E255">
            <v>134951.32</v>
          </cell>
        </row>
        <row r="256">
          <cell r="C256" t="str">
            <v xml:space="preserve">CODO G.RAD. PVC U.M. T PLATINO 11.25° D=8`` RDE 21 </v>
          </cell>
          <cell r="D256" t="str">
            <v xml:space="preserve">UN </v>
          </cell>
          <cell r="E256">
            <v>273475.8</v>
          </cell>
        </row>
        <row r="257">
          <cell r="C257" t="str">
            <v xml:space="preserve">CODO G.RAD. PVC U.M. T PLATINO 22.5° D=10`` RDE 21 </v>
          </cell>
          <cell r="D257" t="str">
            <v xml:space="preserve">UN </v>
          </cell>
          <cell r="E257">
            <v>713638.96</v>
          </cell>
        </row>
        <row r="258">
          <cell r="C258" t="str">
            <v xml:space="preserve">CODO G.RAD. PVC U.M. T PLATINO 22.5° D=12`` RDE 21 </v>
          </cell>
          <cell r="D258" t="str">
            <v xml:space="preserve">UN </v>
          </cell>
          <cell r="E258">
            <v>961006.64</v>
          </cell>
        </row>
        <row r="259">
          <cell r="C259" t="str">
            <v xml:space="preserve">CODO G.RAD. PVC U.M. T PLATINO 22.5° D=2`` RDE 21 </v>
          </cell>
          <cell r="D259" t="str">
            <v xml:space="preserve">UN </v>
          </cell>
          <cell r="E259">
            <v>16549.72</v>
          </cell>
        </row>
        <row r="260">
          <cell r="C260" t="str">
            <v xml:space="preserve">CODO G.RAD. PVC U.M. T PLATINO 22.5° D=3`` RDE 21 </v>
          </cell>
          <cell r="D260" t="str">
            <v xml:space="preserve">UN </v>
          </cell>
          <cell r="E260">
            <v>33413.800000000003</v>
          </cell>
        </row>
        <row r="261">
          <cell r="C261" t="str">
            <v xml:space="preserve">CODO G.RAD. PVC U.M. T PLATINO 22.5° D=4`` RDE 21 </v>
          </cell>
          <cell r="D261" t="str">
            <v xml:space="preserve">UN </v>
          </cell>
          <cell r="E261">
            <v>61409.24</v>
          </cell>
        </row>
        <row r="262">
          <cell r="C262" t="str">
            <v xml:space="preserve">CODO G.RAD. PVC U.M. T PLATINO 22.5° D=6`` RDE 21 </v>
          </cell>
          <cell r="D262" t="str">
            <v xml:space="preserve">UN </v>
          </cell>
          <cell r="E262">
            <v>150519.28</v>
          </cell>
        </row>
        <row r="263">
          <cell r="C263" t="str">
            <v xml:space="preserve">CODO G.RAD. PVC U.M. T PLATINO 22.5° D=8`` RDE 21 </v>
          </cell>
          <cell r="D263" t="str">
            <v xml:space="preserve">UN </v>
          </cell>
          <cell r="E263">
            <v>318481.48</v>
          </cell>
        </row>
        <row r="264">
          <cell r="C264" t="str">
            <v xml:space="preserve">CODO G.RAD. PVC U.M. T PLATINO 45° D=10`` RDE 21 </v>
          </cell>
          <cell r="D264" t="str">
            <v xml:space="preserve">UN </v>
          </cell>
          <cell r="E264">
            <v>876439.16</v>
          </cell>
        </row>
        <row r="265">
          <cell r="C265" t="str">
            <v xml:space="preserve">CODO G.RAD. PVC U.M. T PLATINO 45° D=12`` RDE 21 </v>
          </cell>
          <cell r="D265" t="str">
            <v xml:space="preserve">UN </v>
          </cell>
          <cell r="E265">
            <v>1230264.68</v>
          </cell>
        </row>
        <row r="266">
          <cell r="C266" t="str">
            <v xml:space="preserve">CODO G.RAD. PVC U.M. T PLATINO 45° D=2 1/2`` RDE 2 </v>
          </cell>
          <cell r="D266" t="str">
            <v xml:space="preserve">UN </v>
          </cell>
          <cell r="E266">
            <v>21480.880000000001</v>
          </cell>
        </row>
        <row r="267">
          <cell r="C267" t="str">
            <v xml:space="preserve">CODO G.RAD. PVC U.M. T PLATINO 45° D=2`` RDE 21 </v>
          </cell>
          <cell r="D267" t="str">
            <v xml:space="preserve">UN </v>
          </cell>
          <cell r="E267">
            <v>18769.96</v>
          </cell>
        </row>
        <row r="268">
          <cell r="C268" t="str">
            <v xml:space="preserve">CODO G.RAD. PVC U.M. T PLATINO 45° D=3`` RDE 21 </v>
          </cell>
          <cell r="D268" t="str">
            <v xml:space="preserve">UN </v>
          </cell>
          <cell r="E268">
            <v>33962.480000000003</v>
          </cell>
        </row>
        <row r="269">
          <cell r="C269" t="str">
            <v xml:space="preserve">CODO G.RAD. PVC U.M. T PLATINO 45° D=4`` RDE 21 </v>
          </cell>
          <cell r="D269" t="str">
            <v xml:space="preserve">UN </v>
          </cell>
          <cell r="E269">
            <v>68409.84</v>
          </cell>
        </row>
        <row r="270">
          <cell r="C270" t="str">
            <v xml:space="preserve">CODO G.RAD. PVC U.M. T PLATINO 45° D=6`` RDE 21 </v>
          </cell>
          <cell r="D270" t="str">
            <v xml:space="preserve">UN </v>
          </cell>
          <cell r="E270">
            <v>188477.96</v>
          </cell>
        </row>
        <row r="271">
          <cell r="C271" t="str">
            <v xml:space="preserve">CODO G.RAD. PVC U.M. T PLATINO 45° D=8`` RDE 21 </v>
          </cell>
          <cell r="D271" t="str">
            <v xml:space="preserve">UN </v>
          </cell>
          <cell r="E271">
            <v>409246.84</v>
          </cell>
        </row>
        <row r="272">
          <cell r="C272" t="str">
            <v xml:space="preserve">CODO G.RAD. PVC U.M. T PLATINO 90° D=10`` RDE 21 </v>
          </cell>
          <cell r="D272" t="str">
            <v xml:space="preserve">UN </v>
          </cell>
          <cell r="E272">
            <v>1339726.92</v>
          </cell>
        </row>
        <row r="273">
          <cell r="C273" t="str">
            <v xml:space="preserve">CODO G.RAD. PVC U.M. T PLATINO 90° D=12`` RDE 21 </v>
          </cell>
          <cell r="D273" t="str">
            <v xml:space="preserve">UN </v>
          </cell>
          <cell r="E273">
            <v>1818254.76</v>
          </cell>
        </row>
        <row r="274">
          <cell r="C274" t="str">
            <v xml:space="preserve">CODO G.RAD. PVC U.M. T PLATINO 90° D=2 1/2`` RDE 2 </v>
          </cell>
          <cell r="D274" t="str">
            <v xml:space="preserve">UN </v>
          </cell>
          <cell r="E274">
            <v>14809.717215999997</v>
          </cell>
        </row>
        <row r="275">
          <cell r="C275" t="str">
            <v xml:space="preserve">CODO G.RAD. PVC U.M. T PLATINO 90° D=2`` RDE 21 </v>
          </cell>
          <cell r="D275" t="str">
            <v xml:space="preserve">UN </v>
          </cell>
          <cell r="E275">
            <v>21711.72</v>
          </cell>
        </row>
        <row r="276">
          <cell r="C276" t="str">
            <v xml:space="preserve">CODO G.RAD. PVC U.M. T PLATINO 90° D=3`` RDE 21 </v>
          </cell>
          <cell r="D276" t="str">
            <v xml:space="preserve">UN </v>
          </cell>
          <cell r="E276">
            <v>26830.289135999999</v>
          </cell>
        </row>
        <row r="277">
          <cell r="C277" t="str">
            <v xml:space="preserve">CODO G.RAD. PVC U.M. T PLATINO 90° D=4`` RDE 21 </v>
          </cell>
          <cell r="D277" t="str">
            <v xml:space="preserve">UN </v>
          </cell>
          <cell r="E277">
            <v>51515.738735999999</v>
          </cell>
        </row>
        <row r="278">
          <cell r="C278" t="str">
            <v xml:space="preserve">CODO G.RAD. PVC U.M. T PLATINO 90° D=6`` RDE 21 </v>
          </cell>
          <cell r="D278" t="str">
            <v xml:space="preserve">UN </v>
          </cell>
          <cell r="E278">
            <v>259031.48</v>
          </cell>
        </row>
        <row r="279">
          <cell r="C279" t="str">
            <v xml:space="preserve">CODO G.RAD. PVC U.M. T PLATINO 90° D=8`` RDE 21 </v>
          </cell>
          <cell r="D279" t="str">
            <v xml:space="preserve">UN </v>
          </cell>
          <cell r="E279">
            <v>615979.72</v>
          </cell>
        </row>
        <row r="280">
          <cell r="C280" t="str">
            <v xml:space="preserve">CODO HD EXTREMO LISO 11.25ºX10`` </v>
          </cell>
          <cell r="D280" t="str">
            <v xml:space="preserve">UN </v>
          </cell>
          <cell r="E280">
            <v>522000</v>
          </cell>
        </row>
        <row r="281">
          <cell r="C281" t="str">
            <v xml:space="preserve">CODO HD EXTREMO LISO 11.25ºX12`` </v>
          </cell>
          <cell r="D281" t="str">
            <v xml:space="preserve">UN </v>
          </cell>
          <cell r="E281">
            <v>754000</v>
          </cell>
        </row>
        <row r="282">
          <cell r="C282" t="str">
            <v xml:space="preserve">CODO HD EXTREMO LISO 11.25ºX2`` </v>
          </cell>
          <cell r="D282" t="str">
            <v xml:space="preserve">UN </v>
          </cell>
          <cell r="E282">
            <v>45240</v>
          </cell>
        </row>
        <row r="283">
          <cell r="C283" t="str">
            <v xml:space="preserve">CODO HD EXTREMO LISO 11.25ºX3`` </v>
          </cell>
          <cell r="D283" t="str">
            <v xml:space="preserve">UN </v>
          </cell>
          <cell r="E283">
            <v>67280</v>
          </cell>
        </row>
        <row r="284">
          <cell r="C284" t="str">
            <v xml:space="preserve">CODO HD EXTREMO LISO 11.25ºX4`` </v>
          </cell>
          <cell r="D284" t="str">
            <v xml:space="preserve">UN </v>
          </cell>
          <cell r="E284">
            <v>89320</v>
          </cell>
        </row>
        <row r="285">
          <cell r="C285" t="str">
            <v xml:space="preserve">CODO HD EXTREMO LISO 11.25ºX6`` </v>
          </cell>
          <cell r="D285" t="str">
            <v xml:space="preserve">UN </v>
          </cell>
          <cell r="E285">
            <v>174000</v>
          </cell>
        </row>
        <row r="286">
          <cell r="C286" t="str">
            <v xml:space="preserve">CODO HD EXTREMO LISO 11.25ºX8`` </v>
          </cell>
          <cell r="D286" t="str">
            <v xml:space="preserve">UN </v>
          </cell>
          <cell r="E286">
            <v>290000</v>
          </cell>
        </row>
        <row r="287">
          <cell r="C287" t="str">
            <v xml:space="preserve">CODO HD EXTREMO LISO 22.5ºX10`` </v>
          </cell>
          <cell r="D287" t="str">
            <v xml:space="preserve">UN </v>
          </cell>
          <cell r="E287">
            <v>522000</v>
          </cell>
        </row>
        <row r="288">
          <cell r="C288" t="str">
            <v xml:space="preserve">CODO HD EXTREMO LISO 22.5ºX12`` </v>
          </cell>
          <cell r="D288" t="str">
            <v xml:space="preserve">UN </v>
          </cell>
          <cell r="E288">
            <v>870000</v>
          </cell>
        </row>
        <row r="289">
          <cell r="C289" t="str">
            <v xml:space="preserve">CODO HD EXTREMO LISO 22.5ºX3`` </v>
          </cell>
          <cell r="D289" t="str">
            <v xml:space="preserve">UN </v>
          </cell>
          <cell r="E289">
            <v>73080</v>
          </cell>
        </row>
        <row r="290">
          <cell r="C290" t="str">
            <v xml:space="preserve">CODO HD EXTREMO LISO 22.5ºX4`` </v>
          </cell>
          <cell r="D290" t="str">
            <v xml:space="preserve">UN </v>
          </cell>
          <cell r="E290">
            <v>112520</v>
          </cell>
        </row>
        <row r="291">
          <cell r="C291" t="str">
            <v xml:space="preserve">CODO HD EXTREMO LISO 22.5ºX6`` </v>
          </cell>
          <cell r="D291" t="str">
            <v xml:space="preserve">UN </v>
          </cell>
          <cell r="E291">
            <v>174000</v>
          </cell>
        </row>
        <row r="292">
          <cell r="C292" t="str">
            <v xml:space="preserve">CODO HD EXTREMO LISO 22.5ºX8`` </v>
          </cell>
          <cell r="D292" t="str">
            <v xml:space="preserve">UN </v>
          </cell>
          <cell r="E292">
            <v>290000</v>
          </cell>
        </row>
        <row r="293">
          <cell r="C293" t="str">
            <v xml:space="preserve">CODO HD EXTREMO LISO 45ºX10`` </v>
          </cell>
          <cell r="D293" t="str">
            <v xml:space="preserve">UN </v>
          </cell>
          <cell r="E293">
            <v>765600</v>
          </cell>
        </row>
        <row r="294">
          <cell r="C294" t="str">
            <v xml:space="preserve">CODO HD EXTREMO LISO 45ºX12`` </v>
          </cell>
          <cell r="D294" t="str">
            <v xml:space="preserve">UN </v>
          </cell>
          <cell r="E294">
            <v>812000</v>
          </cell>
        </row>
        <row r="295">
          <cell r="C295" t="str">
            <v xml:space="preserve">CODO HD EXTREMO LISO 45ºX14`` </v>
          </cell>
          <cell r="D295" t="str">
            <v xml:space="preserve">UN </v>
          </cell>
          <cell r="E295">
            <v>1160000</v>
          </cell>
        </row>
        <row r="296">
          <cell r="C296" t="str">
            <v xml:space="preserve">CODO HD EXTREMO LISO 45ºX16`` </v>
          </cell>
          <cell r="D296" t="str">
            <v xml:space="preserve">UN </v>
          </cell>
          <cell r="E296">
            <v>1740000</v>
          </cell>
        </row>
        <row r="297">
          <cell r="C297" t="str">
            <v xml:space="preserve">CODO HD EXTREMO LISO 45ºX18`` </v>
          </cell>
          <cell r="D297" t="str">
            <v xml:space="preserve">UN </v>
          </cell>
          <cell r="E297">
            <v>2320000</v>
          </cell>
        </row>
        <row r="298">
          <cell r="C298" t="str">
            <v xml:space="preserve">CODO HD EXTREMO LISO 45ºX2`` </v>
          </cell>
          <cell r="D298" t="str">
            <v xml:space="preserve">UN </v>
          </cell>
          <cell r="E298">
            <v>63800</v>
          </cell>
        </row>
        <row r="299">
          <cell r="C299" t="str">
            <v xml:space="preserve">CODO HD EXTREMO LISO 45ºX20`` </v>
          </cell>
          <cell r="D299" t="str">
            <v xml:space="preserve">UN </v>
          </cell>
          <cell r="E299">
            <v>3360520</v>
          </cell>
        </row>
        <row r="300">
          <cell r="C300" t="str">
            <v xml:space="preserve">CODO HD EXTREMO LISO 45ºX3`` </v>
          </cell>
          <cell r="D300" t="str">
            <v xml:space="preserve">UN </v>
          </cell>
          <cell r="E300">
            <v>78880</v>
          </cell>
        </row>
        <row r="301">
          <cell r="C301" t="str">
            <v xml:space="preserve">CODO HD EXTREMO LISO 45ºX4`` </v>
          </cell>
          <cell r="D301" t="str">
            <v xml:space="preserve">UN </v>
          </cell>
          <cell r="E301">
            <v>89320</v>
          </cell>
        </row>
        <row r="302">
          <cell r="C302" t="str">
            <v xml:space="preserve">CODO HD EXTREMO LISO 45ºX6`` </v>
          </cell>
          <cell r="D302" t="str">
            <v xml:space="preserve">UN </v>
          </cell>
          <cell r="E302">
            <v>197200</v>
          </cell>
        </row>
        <row r="303">
          <cell r="C303" t="str">
            <v xml:space="preserve">CODO HD EXTREMO LISO 45ºX8`` </v>
          </cell>
          <cell r="D303" t="str">
            <v xml:space="preserve">UN </v>
          </cell>
          <cell r="E303">
            <v>464000</v>
          </cell>
        </row>
        <row r="304">
          <cell r="C304" t="str">
            <v xml:space="preserve">CODO HD EXTREMO LISO 90ºX10`` </v>
          </cell>
          <cell r="D304" t="str">
            <v xml:space="preserve">UN </v>
          </cell>
          <cell r="E304">
            <v>904800</v>
          </cell>
        </row>
        <row r="305">
          <cell r="C305" t="str">
            <v xml:space="preserve">CODO HD EXTREMO LISO 90ºX12`` </v>
          </cell>
          <cell r="D305" t="str">
            <v xml:space="preserve">UN </v>
          </cell>
          <cell r="E305">
            <v>1055600</v>
          </cell>
        </row>
        <row r="306">
          <cell r="C306" t="str">
            <v xml:space="preserve">CODO HD EXTREMO LISO 90ºX14`` </v>
          </cell>
          <cell r="D306" t="str">
            <v xml:space="preserve">UN </v>
          </cell>
          <cell r="E306">
            <v>1473200</v>
          </cell>
        </row>
        <row r="307">
          <cell r="C307" t="str">
            <v xml:space="preserve">CODO HD EXTREMO LISO 90ºX16`` </v>
          </cell>
          <cell r="D307" t="str">
            <v xml:space="preserve">UN </v>
          </cell>
          <cell r="E307">
            <v>2320000</v>
          </cell>
        </row>
        <row r="308">
          <cell r="C308" t="str">
            <v xml:space="preserve">CODO HD EXTREMO LISO 90ºX18`` </v>
          </cell>
          <cell r="D308" t="str">
            <v xml:space="preserve">UN </v>
          </cell>
          <cell r="E308">
            <v>2668000</v>
          </cell>
        </row>
        <row r="309">
          <cell r="C309" t="str">
            <v xml:space="preserve">CODO HD EXTREMO LISO 90ºX2`` </v>
          </cell>
          <cell r="D309" t="str">
            <v xml:space="preserve">UN </v>
          </cell>
          <cell r="E309">
            <v>52200</v>
          </cell>
        </row>
        <row r="310">
          <cell r="C310" t="str">
            <v xml:space="preserve">CODO HD EXTREMO LISO 90ºX20`` </v>
          </cell>
          <cell r="D310" t="str">
            <v xml:space="preserve">UN </v>
          </cell>
          <cell r="E310">
            <v>3480000</v>
          </cell>
        </row>
        <row r="311">
          <cell r="C311" t="str">
            <v xml:space="preserve">CODO HD EXTREMO LISO 90ºX3`` </v>
          </cell>
          <cell r="D311" t="str">
            <v xml:space="preserve">UN </v>
          </cell>
          <cell r="E311">
            <v>76560</v>
          </cell>
        </row>
        <row r="312">
          <cell r="C312" t="str">
            <v xml:space="preserve">CODO HD EXTREMO LISO 90ºX4`` </v>
          </cell>
          <cell r="D312" t="str">
            <v xml:space="preserve">UN </v>
          </cell>
          <cell r="E312">
            <v>99760</v>
          </cell>
        </row>
        <row r="313">
          <cell r="C313" t="str">
            <v xml:space="preserve">CODO HD EXTREMO LISO 90ºX6`` </v>
          </cell>
          <cell r="D313" t="str">
            <v xml:space="preserve">UN </v>
          </cell>
          <cell r="E313">
            <v>257520</v>
          </cell>
        </row>
        <row r="314">
          <cell r="C314" t="str">
            <v xml:space="preserve">CODO HD EXTREMO LISO 90ºX8`` </v>
          </cell>
          <cell r="D314" t="str">
            <v xml:space="preserve">UN </v>
          </cell>
          <cell r="E314">
            <v>487200</v>
          </cell>
        </row>
        <row r="315">
          <cell r="C315" t="str">
            <v xml:space="preserve">CODO HD JUNTA HIDRAULICA PARA PVC 11.25ºX2`` </v>
          </cell>
          <cell r="D315" t="str">
            <v xml:space="preserve">UN </v>
          </cell>
          <cell r="E315">
            <v>49880</v>
          </cell>
        </row>
        <row r="316">
          <cell r="C316" t="str">
            <v xml:space="preserve">CODO HD JUNTA HIDRAULICA PARA PVC 11.25ºX3`` </v>
          </cell>
          <cell r="D316" t="str">
            <v xml:space="preserve">UN </v>
          </cell>
          <cell r="E316">
            <v>81200</v>
          </cell>
        </row>
        <row r="317">
          <cell r="C317" t="str">
            <v xml:space="preserve">CODO HD JUNTA HIDRAULICA PARA PVC 11.25ºX4`` </v>
          </cell>
          <cell r="D317" t="str">
            <v xml:space="preserve">UN </v>
          </cell>
          <cell r="E317">
            <v>107880</v>
          </cell>
        </row>
        <row r="318">
          <cell r="C318" t="str">
            <v xml:space="preserve">CODO HD JUNTA HIDRAULICA PARA PVC 11.25ºX6`` </v>
          </cell>
          <cell r="D318" t="str">
            <v xml:space="preserve">UN </v>
          </cell>
          <cell r="E318">
            <v>225040</v>
          </cell>
        </row>
        <row r="319">
          <cell r="C319" t="str">
            <v xml:space="preserve">CODO HD JUNTA HIDRAULICA PARA PVC 11.25ºX8`` </v>
          </cell>
          <cell r="D319" t="str">
            <v xml:space="preserve">UN </v>
          </cell>
          <cell r="E319">
            <v>351480</v>
          </cell>
        </row>
        <row r="320">
          <cell r="C320" t="str">
            <v>CODO PVC PRESION 90° D=1"</v>
          </cell>
          <cell r="D320" t="str">
            <v xml:space="preserve">UN </v>
          </cell>
          <cell r="E320">
            <v>1928</v>
          </cell>
        </row>
        <row r="321">
          <cell r="C321" t="str">
            <v>CODO PVC PRESION 90° D=1/2"</v>
          </cell>
          <cell r="D321" t="str">
            <v xml:space="preserve">UN </v>
          </cell>
          <cell r="E321">
            <v>616</v>
          </cell>
        </row>
        <row r="322">
          <cell r="C322" t="str">
            <v>CODO PVC PRESION 90° D=3/4"</v>
          </cell>
          <cell r="D322" t="str">
            <v>UN</v>
          </cell>
          <cell r="E322">
            <v>989</v>
          </cell>
        </row>
        <row r="323">
          <cell r="C323" t="str">
            <v>CODO PVC SANITARIO US 45° D=2"</v>
          </cell>
          <cell r="D323" t="str">
            <v>UN</v>
          </cell>
          <cell r="E323">
            <v>1119</v>
          </cell>
        </row>
        <row r="324">
          <cell r="C324" t="str">
            <v>CODO PVC SANITARIO US 45° D=3"</v>
          </cell>
          <cell r="D324" t="str">
            <v>UN</v>
          </cell>
          <cell r="E324">
            <v>2404.5</v>
          </cell>
        </row>
        <row r="325">
          <cell r="C325" t="str">
            <v>CODO PVC SANITARIO US 45° D=4"</v>
          </cell>
          <cell r="D325" t="str">
            <v>UN</v>
          </cell>
          <cell r="E325">
            <v>4196</v>
          </cell>
        </row>
        <row r="326">
          <cell r="C326" t="str">
            <v>CODO PVC U.M. TIPO NOVAFORT 45° D=160MM (6")</v>
          </cell>
          <cell r="D326" t="str">
            <v>UN</v>
          </cell>
          <cell r="E326">
            <v>18181.150000000001</v>
          </cell>
        </row>
        <row r="327">
          <cell r="C327" t="str">
            <v>CODO PVC U.M. TIPO NOVAFORT 90° D=110MM (4")</v>
          </cell>
          <cell r="D327" t="str">
            <v>UN</v>
          </cell>
          <cell r="E327">
            <v>15550</v>
          </cell>
        </row>
        <row r="328">
          <cell r="C328" t="str">
            <v>CODO PVC U.M. TIPO NOVAFORT 90° D=160MM (6")</v>
          </cell>
          <cell r="D328" t="str">
            <v>UN</v>
          </cell>
          <cell r="E328">
            <v>35240.400000000001</v>
          </cell>
        </row>
        <row r="329">
          <cell r="C329" t="str">
            <v>CODO T PLATINO PCV U.M.90° D=6"</v>
          </cell>
          <cell r="D329" t="str">
            <v xml:space="preserve">UN </v>
          </cell>
          <cell r="E329">
            <v>193062.74</v>
          </cell>
        </row>
        <row r="330">
          <cell r="C330" t="str">
            <v xml:space="preserve">COLCHACRETO BAG-300 </v>
          </cell>
          <cell r="D330" t="str">
            <v xml:space="preserve">UN </v>
          </cell>
          <cell r="E330">
            <v>18792</v>
          </cell>
        </row>
        <row r="331">
          <cell r="C331" t="str">
            <v>COLLAR DE DERIVACION D=1"</v>
          </cell>
          <cell r="D331" t="str">
            <v xml:space="preserve">UN </v>
          </cell>
          <cell r="E331">
            <v>21000</v>
          </cell>
        </row>
        <row r="332">
          <cell r="C332" t="str">
            <v>COLLAR DE DERIVACION D=2"</v>
          </cell>
          <cell r="D332" t="str">
            <v xml:space="preserve">UN </v>
          </cell>
          <cell r="E332">
            <v>19720</v>
          </cell>
        </row>
        <row r="333">
          <cell r="C333" t="str">
            <v>COLLAR DE DERIVACION D=3"</v>
          </cell>
          <cell r="D333" t="str">
            <v xml:space="preserve">UN </v>
          </cell>
          <cell r="E333">
            <v>30160</v>
          </cell>
        </row>
        <row r="334">
          <cell r="C334" t="str">
            <v>COLLAR DE DERIVACION D=3/4"</v>
          </cell>
          <cell r="D334" t="str">
            <v xml:space="preserve">UN </v>
          </cell>
          <cell r="E334">
            <v>17000</v>
          </cell>
        </row>
        <row r="335">
          <cell r="C335" t="str">
            <v>COLOR MINERAL BLANCO ZINC</v>
          </cell>
          <cell r="D335" t="str">
            <v xml:space="preserve">KG </v>
          </cell>
          <cell r="E335">
            <v>1560</v>
          </cell>
        </row>
        <row r="336">
          <cell r="C336" t="str">
            <v>COLOR MINERAL OCRE</v>
          </cell>
          <cell r="D336" t="str">
            <v xml:space="preserve">KG </v>
          </cell>
          <cell r="E336">
            <v>6600</v>
          </cell>
        </row>
        <row r="337">
          <cell r="C337" t="str">
            <v>COMISIÓN DE TOPOGRAFIA</v>
          </cell>
          <cell r="D337" t="str">
            <v>DD</v>
          </cell>
          <cell r="E337">
            <v>182100</v>
          </cell>
        </row>
        <row r="338">
          <cell r="C338" t="str">
            <v>COMPRESOR NEUMATICO 1 MARTILLO</v>
          </cell>
          <cell r="D338" t="str">
            <v>HR</v>
          </cell>
          <cell r="E338">
            <v>43036</v>
          </cell>
        </row>
        <row r="339">
          <cell r="C339" t="str">
            <v>CONCOLOR BOQUILLA BLANCO *5KG</v>
          </cell>
          <cell r="D339" t="str">
            <v>CAJA</v>
          </cell>
          <cell r="E339">
            <v>17079</v>
          </cell>
        </row>
        <row r="340">
          <cell r="C340" t="str">
            <v>CONCRETO FLUIDO 3000 PSI</v>
          </cell>
          <cell r="D340" t="str">
            <v>M3</v>
          </cell>
          <cell r="E340">
            <v>350784</v>
          </cell>
        </row>
        <row r="341">
          <cell r="C341" t="str">
            <v>CONCRETO GRAVA COMUN 1500 PSI  a 28 días</v>
          </cell>
          <cell r="D341" t="str">
            <v>M3</v>
          </cell>
          <cell r="E341">
            <v>275287</v>
          </cell>
        </row>
        <row r="342">
          <cell r="C342" t="str">
            <v>CONCRETO GRAVA COMUN 2000 PSI  a 28 días</v>
          </cell>
          <cell r="D342" t="str">
            <v>M3</v>
          </cell>
          <cell r="E342">
            <v>341967</v>
          </cell>
        </row>
        <row r="343">
          <cell r="C343" t="str">
            <v>CONCRETO GRAVA COMUN 2500 PSI  a 28 días</v>
          </cell>
          <cell r="D343" t="str">
            <v>M3</v>
          </cell>
          <cell r="E343">
            <v>365822</v>
          </cell>
        </row>
        <row r="344">
          <cell r="C344" t="str">
            <v>CONCRETO GRAVA COMUN 3000 PSI  a 28 días</v>
          </cell>
          <cell r="D344" t="str">
            <v>M3</v>
          </cell>
          <cell r="E344">
            <v>390007</v>
          </cell>
        </row>
        <row r="345">
          <cell r="C345" t="str">
            <v>CONCRETO GRAVA COMUN 3000 PSI  a 28 días BOMBEABLE</v>
          </cell>
          <cell r="D345" t="str">
            <v>M3</v>
          </cell>
          <cell r="E345">
            <v>415607</v>
          </cell>
        </row>
        <row r="346">
          <cell r="C346" t="str">
            <v>CONCRETO GRAVA COMUN 3500 PSI  a 28 días</v>
          </cell>
          <cell r="D346" t="str">
            <v>M3</v>
          </cell>
          <cell r="E346">
            <v>438226</v>
          </cell>
        </row>
        <row r="347">
          <cell r="C347" t="str">
            <v>CONCRETO GRAVA COMUN 3500 PSI  a 28 días BOMBEABLE</v>
          </cell>
          <cell r="D347" t="str">
            <v>M3</v>
          </cell>
          <cell r="E347">
            <v>463826</v>
          </cell>
        </row>
        <row r="348">
          <cell r="C348" t="str">
            <v>CONCRETO GRAVA COMUN 4000 PSI  a 28 días</v>
          </cell>
          <cell r="D348" t="str">
            <v>M3</v>
          </cell>
          <cell r="E348">
            <v>468546</v>
          </cell>
        </row>
        <row r="349">
          <cell r="C349" t="str">
            <v>CONCRETO GRAVA COMUN 4000 PSI  a 28 días BOMBEABLE</v>
          </cell>
          <cell r="D349" t="str">
            <v>M3</v>
          </cell>
          <cell r="E349">
            <v>494146</v>
          </cell>
        </row>
        <row r="350">
          <cell r="C350" t="str">
            <v>CONCRETO GRAVA COMUN 4000 PSI  a 3 días</v>
          </cell>
          <cell r="D350" t="str">
            <v>M3</v>
          </cell>
          <cell r="E350">
            <v>542546</v>
          </cell>
        </row>
        <row r="351">
          <cell r="C351" t="str">
            <v>CONCRETO GRAVA COMUN 5000 PSI  a 28 días</v>
          </cell>
          <cell r="D351" t="str">
            <v>M3</v>
          </cell>
          <cell r="E351">
            <v>549399</v>
          </cell>
        </row>
        <row r="352">
          <cell r="C352" t="str">
            <v>CONCRETO GRAVA COMUN 5000 PSI  a 28 días BOMBEABLE</v>
          </cell>
          <cell r="D352" t="str">
            <v>M3</v>
          </cell>
          <cell r="E352">
            <v>574999</v>
          </cell>
        </row>
        <row r="353">
          <cell r="C353" t="str">
            <v>CONCRETO GRAVA COMUN 5500 PSI  a 28 días</v>
          </cell>
          <cell r="D353" t="str">
            <v>M3</v>
          </cell>
          <cell r="E353">
            <v>564311</v>
          </cell>
        </row>
        <row r="354">
          <cell r="C354" t="str">
            <v>CONCRETO GRAVA COMUN IMPERMEABILIZADO 3000 PSI</v>
          </cell>
          <cell r="D354" t="str">
            <v>M3</v>
          </cell>
          <cell r="E354">
            <v>410917</v>
          </cell>
        </row>
        <row r="355">
          <cell r="C355" t="str">
            <v>CONCRETO GRAVA COMUN IMPERMEABILIZADO 4000 PSI</v>
          </cell>
          <cell r="D355" t="str">
            <v>M3</v>
          </cell>
          <cell r="E355">
            <v>489456</v>
          </cell>
        </row>
        <row r="356">
          <cell r="C356" t="str">
            <v>CONCRETO INDUSTRIALIZADO SIUX MURO 5000 PSI a 28 dias GRAVA FINA 55cm</v>
          </cell>
          <cell r="D356" t="str">
            <v>M3</v>
          </cell>
          <cell r="E356">
            <v>362000</v>
          </cell>
        </row>
        <row r="357">
          <cell r="C357" t="str">
            <v>CONCRETO MR-39 a 28 días</v>
          </cell>
          <cell r="D357" t="str">
            <v>M3</v>
          </cell>
          <cell r="E357">
            <v>287000</v>
          </cell>
        </row>
        <row r="358">
          <cell r="C358" t="str">
            <v>CONCRETO MR-41 a 28 días</v>
          </cell>
          <cell r="D358" t="str">
            <v>M3</v>
          </cell>
          <cell r="E358">
            <v>270900</v>
          </cell>
        </row>
        <row r="359">
          <cell r="C359" t="str">
            <v>CONCRETO MR-43 a 28 días</v>
          </cell>
          <cell r="D359" t="str">
            <v>M3</v>
          </cell>
          <cell r="E359">
            <v>312000</v>
          </cell>
        </row>
        <row r="360">
          <cell r="C360" t="str">
            <v>CONCRETO MR-45 a 28 días</v>
          </cell>
          <cell r="D360" t="str">
            <v>M3</v>
          </cell>
          <cell r="E360">
            <v>320000</v>
          </cell>
        </row>
        <row r="361">
          <cell r="C361" t="str">
            <v xml:space="preserve">CONCRETO MR-45 a 3 días </v>
          </cell>
          <cell r="D361" t="str">
            <v>M3</v>
          </cell>
          <cell r="E361">
            <v>331500</v>
          </cell>
        </row>
        <row r="362">
          <cell r="C362" t="str">
            <v>CONCRETO MR-45 a 3 días BOMBEABLE</v>
          </cell>
          <cell r="D362" t="str">
            <v>M3</v>
          </cell>
          <cell r="E362">
            <v>399500</v>
          </cell>
        </row>
        <row r="363">
          <cell r="C363" t="str">
            <v>CONECTOR HCP CRISTAL PARA POLICARBONATO  2,95MT</v>
          </cell>
          <cell r="D363" t="str">
            <v>UN</v>
          </cell>
          <cell r="E363">
            <v>42700</v>
          </cell>
        </row>
        <row r="364">
          <cell r="C364" t="str">
            <v>CONEXIÓN RED PUBLICA</v>
          </cell>
          <cell r="D364" t="str">
            <v>GL</v>
          </cell>
          <cell r="E364">
            <v>200000</v>
          </cell>
        </row>
        <row r="365">
          <cell r="C365" t="str">
            <v xml:space="preserve">CONOS </v>
          </cell>
          <cell r="D365" t="str">
            <v xml:space="preserve">UN </v>
          </cell>
          <cell r="E365">
            <v>27840</v>
          </cell>
        </row>
        <row r="366">
          <cell r="C366" t="str">
            <v>CONTENEDOR 20 PIES</v>
          </cell>
          <cell r="D366" t="str">
            <v>MS</v>
          </cell>
          <cell r="E366">
            <v>380480</v>
          </cell>
        </row>
        <row r="367">
          <cell r="C367" t="str">
            <v>CONTENEDOR DE ALMACEN</v>
          </cell>
          <cell r="D367" t="str">
            <v>UN</v>
          </cell>
          <cell r="E367">
            <v>472222.22222222225</v>
          </cell>
        </row>
        <row r="368">
          <cell r="C368" t="str">
            <v>CONTENEDOR DE OFICINAS</v>
          </cell>
          <cell r="D368" t="str">
            <v>UN</v>
          </cell>
          <cell r="E368">
            <v>694444.4444444445</v>
          </cell>
        </row>
        <row r="369">
          <cell r="C369" t="str">
            <v xml:space="preserve">COPA CONCENTRICA 2" X 3" </v>
          </cell>
          <cell r="D369" t="str">
            <v>UN</v>
          </cell>
          <cell r="E369">
            <v>55800</v>
          </cell>
        </row>
        <row r="370">
          <cell r="C370" t="str">
            <v xml:space="preserve">COPA CONCENTRICA 2" X 4" </v>
          </cell>
          <cell r="D370" t="str">
            <v>UN</v>
          </cell>
          <cell r="E370">
            <v>74258</v>
          </cell>
        </row>
        <row r="371">
          <cell r="C371" t="str">
            <v xml:space="preserve">COPA EXCENTRICA 2" X 3" </v>
          </cell>
          <cell r="D371" t="str">
            <v>UN</v>
          </cell>
          <cell r="E371">
            <v>75800</v>
          </cell>
        </row>
        <row r="372">
          <cell r="C372" t="str">
            <v xml:space="preserve">COPA EXCENTRICA 2" X 4" </v>
          </cell>
          <cell r="D372" t="str">
            <v>UN</v>
          </cell>
          <cell r="E372">
            <v>115847</v>
          </cell>
        </row>
        <row r="373">
          <cell r="C373" t="str">
            <v>CORDON JUNTA EN ESPUMA D=3/8" (10MM) (SIKAROD 3/8)</v>
          </cell>
          <cell r="D373" t="str">
            <v>ML</v>
          </cell>
          <cell r="E373">
            <v>376</v>
          </cell>
        </row>
        <row r="374">
          <cell r="C374" t="str">
            <v>CORTE CON DISCO DIAMANTADO</v>
          </cell>
          <cell r="D374" t="str">
            <v>CM/ML</v>
          </cell>
          <cell r="E374">
            <v>540.6</v>
          </cell>
        </row>
        <row r="375">
          <cell r="C375" t="str">
            <v>CORTE DE JUNTA  H 8 CM CONTRACCIÓN</v>
          </cell>
          <cell r="D375" t="str">
            <v>ML</v>
          </cell>
          <cell r="E375">
            <v>6592</v>
          </cell>
        </row>
        <row r="376">
          <cell r="C376" t="str">
            <v>CRUCETA PLASTICA 4MM*250 PCS PARA REVSTIMIENTO CERAMICO</v>
          </cell>
          <cell r="D376" t="str">
            <v>BOLSA</v>
          </cell>
          <cell r="E376">
            <v>3624</v>
          </cell>
        </row>
        <row r="377">
          <cell r="C377" t="str">
            <v>CRUCETAS CORTAS</v>
          </cell>
          <cell r="D377" t="str">
            <v>MS</v>
          </cell>
          <cell r="E377">
            <v>2320</v>
          </cell>
        </row>
        <row r="378">
          <cell r="C378" t="str">
            <v>CRUCETAS LARGAS</v>
          </cell>
          <cell r="D378" t="str">
            <v>MS</v>
          </cell>
          <cell r="E378">
            <v>2320</v>
          </cell>
        </row>
        <row r="379">
          <cell r="C379" t="str">
            <v>CUBIERTA ARQUITECTONICA EN ACERO GALVANIZADO TIPO G60 CORPACERO E=0,6MM  1,05M X 3,65M</v>
          </cell>
          <cell r="D379" t="str">
            <v>UN</v>
          </cell>
          <cell r="E379">
            <v>106290</v>
          </cell>
        </row>
        <row r="380">
          <cell r="C380" t="str">
            <v>CURADOR PARA CONCRETOS Y MORTEROS (CURASEAL o ANTISOL)</v>
          </cell>
          <cell r="D380" t="str">
            <v>KG</v>
          </cell>
          <cell r="E380">
            <v>2240</v>
          </cell>
        </row>
        <row r="381">
          <cell r="C381" t="str">
            <v>Derecho a botadero</v>
          </cell>
          <cell r="D381" t="str">
            <v>M3</v>
          </cell>
          <cell r="E381">
            <v>4365</v>
          </cell>
        </row>
        <row r="382">
          <cell r="C382" t="str">
            <v>DESAGUE ORINAL</v>
          </cell>
          <cell r="D382" t="str">
            <v>UN</v>
          </cell>
          <cell r="E382">
            <v>9918</v>
          </cell>
        </row>
        <row r="383">
          <cell r="C383" t="str">
            <v>DESAGUE SIFON LVM-ORINAL GRIS</v>
          </cell>
          <cell r="D383" t="str">
            <v>UN</v>
          </cell>
          <cell r="E383">
            <v>6850</v>
          </cell>
        </row>
        <row r="384">
          <cell r="C384" t="str">
            <v>Descapote a máquina en material común e=0.10m (incluye cargue y disposición final de escombros)</v>
          </cell>
          <cell r="D384" t="str">
            <v>M2</v>
          </cell>
          <cell r="E384">
            <v>2766.8761224</v>
          </cell>
        </row>
        <row r="385">
          <cell r="C385" t="str">
            <v xml:space="preserve">DESCARGUE Y SIFÓN PARA ORINAL, PLASTICO COLOR GRIS NACIONAL, VALVULA ANTIBANDALICA PARA ORINAL </v>
          </cell>
          <cell r="D385" t="str">
            <v>UN</v>
          </cell>
          <cell r="E385">
            <v>158710</v>
          </cell>
        </row>
        <row r="386">
          <cell r="C386" t="str">
            <v>DESINFECCION Y PRUEBA DE TUBERIA PVC</v>
          </cell>
          <cell r="D386" t="str">
            <v xml:space="preserve">UN </v>
          </cell>
          <cell r="E386">
            <v>3500000</v>
          </cell>
        </row>
        <row r="387">
          <cell r="C387" t="str">
            <v xml:space="preserve">DESMOLDATOC (Desencofrante para formaletas) </v>
          </cell>
          <cell r="D387" t="str">
            <v>KG</v>
          </cell>
          <cell r="E387">
            <v>9894.7999999999993</v>
          </cell>
        </row>
        <row r="388">
          <cell r="C388" t="str">
            <v>DISCO DIAMANTADO (CORTADORA DE CONCRETO)</v>
          </cell>
          <cell r="D388" t="str">
            <v>UN</v>
          </cell>
          <cell r="E388">
            <v>1406500</v>
          </cell>
        </row>
        <row r="389">
          <cell r="C389" t="str">
            <v>DISCO DIAMANTADO TURBO 7 STANPROF</v>
          </cell>
          <cell r="D389" t="str">
            <v>UND</v>
          </cell>
          <cell r="E389">
            <v>10430</v>
          </cell>
        </row>
        <row r="390">
          <cell r="C390" t="str">
            <v>Diseño mezclas de mortero</v>
          </cell>
          <cell r="D390" t="str">
            <v>UN</v>
          </cell>
          <cell r="E390">
            <v>237529.71999999997</v>
          </cell>
        </row>
        <row r="391">
          <cell r="C391" t="str">
            <v>DISOLVENTE THINER ACRILICO 1/1 PROQUIMICOS</v>
          </cell>
          <cell r="D391" t="str">
            <v>UND</v>
          </cell>
          <cell r="E391">
            <v>25831</v>
          </cell>
        </row>
        <row r="392">
          <cell r="C392" t="str">
            <v>DISPENSADOR DE PAPEL EN FIBRA TIPO FAMILIA 200 MT</v>
          </cell>
          <cell r="D392" t="str">
            <v>UN</v>
          </cell>
          <cell r="E392">
            <v>86768</v>
          </cell>
        </row>
        <row r="393">
          <cell r="C393" t="str">
            <v>DISPENSADOR DE TOALLA DE  PAPEL EN FIBRA</v>
          </cell>
          <cell r="D393" t="str">
            <v>UN</v>
          </cell>
          <cell r="E393">
            <v>104632.00000000001</v>
          </cell>
        </row>
        <row r="394">
          <cell r="C394" t="str">
            <v>DISPENSADOR DE TOALLAS CROMO</v>
          </cell>
          <cell r="D394" t="str">
            <v>UN</v>
          </cell>
          <cell r="E394">
            <v>123893.35</v>
          </cell>
        </row>
        <row r="395">
          <cell r="C395" t="str">
            <v>DISPENSADOR JABON LIQUIDO INSTITUCIONAL CROMO</v>
          </cell>
          <cell r="D395" t="str">
            <v>UN</v>
          </cell>
          <cell r="E395">
            <v>95389.56</v>
          </cell>
        </row>
        <row r="396">
          <cell r="C396" t="str">
            <v>DISPENSADOR PARA JABON LIQUIDO DE INSTALAR EN PARED CON TORNILLOS ESCONDIDOS, CUERPO EN ACERO INOXIDABLE SATINADO, BOTÓN PULSADOR FRONTAL EN A.B.S, CAPACIDAD DE 1.2 LTS, VENTANA INDICADORA DE NIVEL DE JABÓN. IMPORTADO AYA</v>
          </cell>
          <cell r="D396" t="str">
            <v>UN</v>
          </cell>
          <cell r="E396">
            <v>127599.99999999999</v>
          </cell>
        </row>
        <row r="397">
          <cell r="C397" t="str">
            <v>DIVISIONES PISO TECHO PARA OFICINAS</v>
          </cell>
          <cell r="D397" t="str">
            <v>M2</v>
          </cell>
          <cell r="E397">
            <v>196027</v>
          </cell>
        </row>
        <row r="398">
          <cell r="C398" t="str">
            <v>DUCHA ANTIVANDALICA CON REGADERA DE SEGURIDAD, EMPOTRADA A PARED, TIPO PUSH, COLOR CROMO. REF. 704320001 CORONA</v>
          </cell>
          <cell r="D398" t="str">
            <v>UN</v>
          </cell>
          <cell r="E398">
            <v>261100</v>
          </cell>
        </row>
        <row r="399">
          <cell r="C399" t="str">
            <v xml:space="preserve">DUCTO ELECTRICO PESADO PVC TIPO DB D=2" </v>
          </cell>
          <cell r="D399" t="str">
            <v>ML</v>
          </cell>
          <cell r="E399">
            <v>2325.4833333333331</v>
          </cell>
        </row>
        <row r="400">
          <cell r="C400" t="str">
            <v xml:space="preserve">DUCTO ELECTRICO PESADO PVC TIPO DB D=3" </v>
          </cell>
          <cell r="D400" t="str">
            <v>ML</v>
          </cell>
          <cell r="E400">
            <v>5091.45</v>
          </cell>
        </row>
        <row r="401">
          <cell r="C401" t="str">
            <v>DUCTO ELECTRICO TIPO EB D=3"</v>
          </cell>
          <cell r="D401" t="str">
            <v>ML</v>
          </cell>
          <cell r="E401">
            <v>4359.22</v>
          </cell>
        </row>
        <row r="402">
          <cell r="C402" t="str">
            <v>DUCTO ELECTRICO TIPO EB D=6"</v>
          </cell>
          <cell r="D402" t="str">
            <v>ML</v>
          </cell>
          <cell r="E402">
            <v>16392.79</v>
          </cell>
        </row>
        <row r="403">
          <cell r="C403" t="str">
            <v xml:space="preserve">DUCTO PVC TIPO TDP D=3" </v>
          </cell>
          <cell r="D403" t="str">
            <v>ML</v>
          </cell>
          <cell r="E403">
            <v>3241.2249999999999</v>
          </cell>
        </row>
        <row r="404">
          <cell r="C404" t="str">
            <v xml:space="preserve">DUCTO PVC TIPO TDP D=4" </v>
          </cell>
          <cell r="D404" t="str">
            <v>ML</v>
          </cell>
          <cell r="E404">
            <v>4497.1333333333341</v>
          </cell>
        </row>
        <row r="405">
          <cell r="C405" t="str">
            <v xml:space="preserve">DUCTO PVC TIPO TDP D=6" </v>
          </cell>
          <cell r="D405" t="str">
            <v>ML</v>
          </cell>
          <cell r="E405">
            <v>10183.658333333333</v>
          </cell>
        </row>
        <row r="406">
          <cell r="C406" t="str">
            <v xml:space="preserve">DUCTO TELEFONICO LIVIANO PVC TIPO EB D=3" </v>
          </cell>
          <cell r="D406" t="str">
            <v>ML</v>
          </cell>
          <cell r="E406">
            <v>3513.9</v>
          </cell>
        </row>
        <row r="407">
          <cell r="C407" t="str">
            <v xml:space="preserve">DUCTO TELEFONICO LIVIANO PVC TIPO EB D=4" </v>
          </cell>
          <cell r="D407" t="str">
            <v>ML</v>
          </cell>
          <cell r="E407">
            <v>6111.3</v>
          </cell>
        </row>
        <row r="408">
          <cell r="C408" t="str">
            <v xml:space="preserve">DUCTO TELEFONICO LIVIANO PVC TIPO EB D=6" </v>
          </cell>
          <cell r="D408" t="str">
            <v>ML</v>
          </cell>
          <cell r="E408">
            <v>13214.175000000001</v>
          </cell>
        </row>
        <row r="409">
          <cell r="C409" t="str">
            <v xml:space="preserve">DUCTO TELEFONICO PESADO PVC TIPO DB D=2" </v>
          </cell>
          <cell r="D409" t="str">
            <v>ML</v>
          </cell>
          <cell r="E409">
            <v>2325.375</v>
          </cell>
        </row>
        <row r="410">
          <cell r="C410" t="str">
            <v xml:space="preserve">DUCTO TELEFONICO PESADO PVC TIPO DB D=3" </v>
          </cell>
          <cell r="D410" t="str">
            <v>ML</v>
          </cell>
          <cell r="E410">
            <v>5153.5250000000005</v>
          </cell>
        </row>
        <row r="411">
          <cell r="C411" t="str">
            <v xml:space="preserve">DUCTO TELEFONICO PESADO PVC TIPO DB D=4" </v>
          </cell>
          <cell r="D411" t="str">
            <v>ML</v>
          </cell>
          <cell r="E411">
            <v>8476.1083333333336</v>
          </cell>
        </row>
        <row r="412">
          <cell r="C412" t="str">
            <v xml:space="preserve">DUCTO TELEFONICO PESADO PVC TIPO DB D=6" </v>
          </cell>
          <cell r="D412" t="str">
            <v>ML</v>
          </cell>
          <cell r="E412">
            <v>17678.483333333334</v>
          </cell>
        </row>
        <row r="413">
          <cell r="C413" t="str">
            <v>DURAPANEL PARA MURO E=0,15M</v>
          </cell>
          <cell r="D413" t="str">
            <v>M2</v>
          </cell>
          <cell r="E413">
            <v>35000</v>
          </cell>
        </row>
        <row r="414">
          <cell r="C414" t="str">
            <v>DURMIENTE ABARCO 4M</v>
          </cell>
          <cell r="D414" t="str">
            <v>ML</v>
          </cell>
          <cell r="E414">
            <v>5044</v>
          </cell>
        </row>
        <row r="415">
          <cell r="C415" t="str">
            <v xml:space="preserve">DURMIENTE EN ORDINARIO 2.90 X 0.04 X 0.04 </v>
          </cell>
          <cell r="D415" t="str">
            <v xml:space="preserve">UN </v>
          </cell>
          <cell r="E415">
            <v>4321</v>
          </cell>
        </row>
        <row r="416">
          <cell r="C416" t="str">
            <v xml:space="preserve">DURMIENTE EN ORDINARIO 3.90 X 0.04 X 0.04 </v>
          </cell>
          <cell r="D416" t="str">
            <v xml:space="preserve">UN </v>
          </cell>
          <cell r="E416">
            <v>6000</v>
          </cell>
        </row>
        <row r="417">
          <cell r="C417" t="str">
            <v xml:space="preserve">EMPALME MODULAR (CODO) </v>
          </cell>
          <cell r="D417" t="str">
            <v xml:space="preserve">JGO </v>
          </cell>
          <cell r="E417">
            <v>1099742.6399999999</v>
          </cell>
        </row>
        <row r="418">
          <cell r="C418" t="str">
            <v xml:space="preserve">EMPALME MODULAR (DERIVACION) </v>
          </cell>
          <cell r="D418" t="str">
            <v xml:space="preserve">JGO </v>
          </cell>
          <cell r="E418">
            <v>1281493.76</v>
          </cell>
        </row>
        <row r="419">
          <cell r="C419" t="str">
            <v xml:space="preserve">EMPALME TIPO RECTO/DERIVACION B.T. CON RESINA </v>
          </cell>
          <cell r="D419" t="str">
            <v xml:space="preserve">JGOx2 </v>
          </cell>
          <cell r="E419">
            <v>184673.16</v>
          </cell>
        </row>
        <row r="420">
          <cell r="C420" t="str">
            <v xml:space="preserve">EMPALME TIPO RECTO/DERIVACION B.T. CON RESINA </v>
          </cell>
          <cell r="D420" t="str">
            <v xml:space="preserve">JGOx4 </v>
          </cell>
          <cell r="E420">
            <v>310171.24</v>
          </cell>
        </row>
        <row r="421">
          <cell r="C421" t="str">
            <v xml:space="preserve">EMPALME TIPO RECTO/DERIVACION B.T. CON RESINA </v>
          </cell>
          <cell r="D421" t="str">
            <v xml:space="preserve">JGOx4 </v>
          </cell>
          <cell r="E421">
            <v>310171.24</v>
          </cell>
        </row>
        <row r="422">
          <cell r="C422" t="str">
            <v xml:space="preserve">EMULSION ASF. MODIFICADA CON POLIMEROS CRL-1hm </v>
          </cell>
          <cell r="D422" t="str">
            <v xml:space="preserve">LT </v>
          </cell>
          <cell r="E422">
            <v>1508</v>
          </cell>
        </row>
        <row r="423">
          <cell r="C423" t="str">
            <v xml:space="preserve">EMULSION ASFALTICA CRL-0 </v>
          </cell>
          <cell r="D423" t="str">
            <v xml:space="preserve">LT </v>
          </cell>
          <cell r="E423">
            <v>2146</v>
          </cell>
        </row>
        <row r="424">
          <cell r="C424" t="str">
            <v xml:space="preserve">EMULSION ASFALTICA CRL-1 </v>
          </cell>
          <cell r="D424" t="str">
            <v xml:space="preserve">LT </v>
          </cell>
          <cell r="E424">
            <v>1433.76</v>
          </cell>
        </row>
        <row r="425">
          <cell r="C425" t="str">
            <v xml:space="preserve">EMULSION ASFALTICA CRL-1h </v>
          </cell>
          <cell r="D425" t="str">
            <v xml:space="preserve">LT </v>
          </cell>
          <cell r="E425">
            <v>1547.44</v>
          </cell>
        </row>
        <row r="426">
          <cell r="C426" t="str">
            <v xml:space="preserve">EMULSION ASFALTICA CRR-1 </v>
          </cell>
          <cell r="D426" t="str">
            <v xml:space="preserve">LT </v>
          </cell>
          <cell r="E426">
            <v>1473.2</v>
          </cell>
        </row>
        <row r="427">
          <cell r="C427" t="str">
            <v xml:space="preserve">EMULSION ASFALTICA CRR-2 </v>
          </cell>
          <cell r="D427" t="str">
            <v xml:space="preserve">LT </v>
          </cell>
          <cell r="E427">
            <v>1891.96</v>
          </cell>
        </row>
        <row r="428">
          <cell r="C428" t="str">
            <v xml:space="preserve">EMULSION MODIFICADA CON POLIMEROS CRR-1m </v>
          </cell>
          <cell r="D428" t="str">
            <v xml:space="preserve">LT </v>
          </cell>
          <cell r="E428">
            <v>1846.72</v>
          </cell>
        </row>
        <row r="429">
          <cell r="C429" t="str">
            <v xml:space="preserve">EMULSION MODIFICADA CON POLIMEROS CRR-2m </v>
          </cell>
          <cell r="D429" t="str">
            <v xml:space="preserve">LT </v>
          </cell>
          <cell r="E429">
            <v>1891.96</v>
          </cell>
        </row>
        <row r="430">
          <cell r="C430" t="str">
            <v>Ensayo análisis granulométrico recebo</v>
          </cell>
          <cell r="D430" t="str">
            <v>UN</v>
          </cell>
          <cell r="E430">
            <v>50634</v>
          </cell>
        </row>
        <row r="431">
          <cell r="C431" t="str">
            <v>Ensayo CBR material granular</v>
          </cell>
          <cell r="D431" t="str">
            <v>UN</v>
          </cell>
          <cell r="E431">
            <v>176656.4</v>
          </cell>
        </row>
        <row r="432">
          <cell r="C432" t="str">
            <v>Ensayo compactación Proctor</v>
          </cell>
          <cell r="D432" t="str">
            <v>UN</v>
          </cell>
          <cell r="E432">
            <v>64361.439999999995</v>
          </cell>
        </row>
        <row r="433">
          <cell r="C433" t="str">
            <v>Ensayo compresión cilindro concreto</v>
          </cell>
          <cell r="D433" t="str">
            <v>UN</v>
          </cell>
          <cell r="E433">
            <v>4838.3599999999997</v>
          </cell>
        </row>
        <row r="434">
          <cell r="C434" t="str">
            <v>Ensayo compresión cilindro mortero</v>
          </cell>
          <cell r="D434" t="str">
            <v>UN</v>
          </cell>
          <cell r="E434">
            <v>4838.3599999999997</v>
          </cell>
        </row>
        <row r="435">
          <cell r="C435" t="str">
            <v>Ensayo contenido de materia orgánica</v>
          </cell>
          <cell r="D435" t="str">
            <v>UN</v>
          </cell>
          <cell r="E435">
            <v>20793.696</v>
          </cell>
        </row>
        <row r="436">
          <cell r="C436" t="str">
            <v>Ensayo densidad en arena</v>
          </cell>
          <cell r="D436" t="str">
            <v>UN</v>
          </cell>
          <cell r="E436">
            <v>33643.479999999996</v>
          </cell>
        </row>
        <row r="437">
          <cell r="C437" t="str">
            <v>Ensayo densidades (masa unitaria)</v>
          </cell>
          <cell r="D437" t="str">
            <v>UN</v>
          </cell>
          <cell r="E437">
            <v>14627.599999999999</v>
          </cell>
        </row>
        <row r="438">
          <cell r="C438" t="str">
            <v>Ensayo desgaste máquina de los ángeles</v>
          </cell>
          <cell r="D438" t="str">
            <v>UN</v>
          </cell>
          <cell r="E438">
            <v>65351.615999999987</v>
          </cell>
        </row>
        <row r="439">
          <cell r="C439" t="str">
            <v>Ensayo equivalente de arena</v>
          </cell>
          <cell r="D439" t="str">
            <v>UN</v>
          </cell>
          <cell r="E439">
            <v>49471.125200000002</v>
          </cell>
        </row>
        <row r="440">
          <cell r="C440" t="str">
            <v>Ensayo lavado sobre tamiz #200</v>
          </cell>
          <cell r="D440" t="str">
            <v>UN</v>
          </cell>
          <cell r="E440">
            <v>22504</v>
          </cell>
        </row>
        <row r="441">
          <cell r="C441" t="str">
            <v>Ensayo límites de consistencia</v>
          </cell>
          <cell r="D441" t="str">
            <v>UN</v>
          </cell>
          <cell r="E441">
            <v>29255.199999999997</v>
          </cell>
        </row>
        <row r="442">
          <cell r="C442" t="str">
            <v>Ensayo mampostería muretes</v>
          </cell>
          <cell r="D442" t="str">
            <v>UN</v>
          </cell>
          <cell r="E442">
            <v>43545.24</v>
          </cell>
        </row>
        <row r="443">
          <cell r="C443" t="str">
            <v>Ensayo mampostería unidades</v>
          </cell>
          <cell r="D443" t="str">
            <v>UN</v>
          </cell>
          <cell r="E443">
            <v>33756</v>
          </cell>
        </row>
        <row r="444">
          <cell r="C444" t="str">
            <v>Ensayo masa unitaria suelta apisonada</v>
          </cell>
          <cell r="D444" t="str">
            <v>UN</v>
          </cell>
          <cell r="E444">
            <v>32630.799999999999</v>
          </cell>
        </row>
        <row r="445">
          <cell r="C445" t="str">
            <v>Ensayo tensión barras diametro menor a 5/8''</v>
          </cell>
          <cell r="D445" t="str">
            <v>UN</v>
          </cell>
          <cell r="E445">
            <v>108640</v>
          </cell>
        </row>
        <row r="446">
          <cell r="C446" t="str">
            <v>EQUIPO DE EYECCIÓN CON DOBLE SELLO MECÁNICO CARAS DURAS - AGUAS LLUVIAS. suministra a una altura de 15 Mts un caudal de 188 GPM – 11.8 LS compuesto por dos (2) electrobombas al 100% 3HP.</v>
          </cell>
          <cell r="D446" t="str">
            <v>UN</v>
          </cell>
          <cell r="E446">
            <v>7273199.9999999991</v>
          </cell>
        </row>
        <row r="447">
          <cell r="C447" t="str">
            <v>EQUIPO DE RIEGO para una presión de 117 - 137 PSI – 82 MTS con un caudal de 268 GPM – 16.9 LS, compuesto por dos (2) electrobombas al 50 % cada una de 20HP + (1) Tanque hidroacumulador de 1000 Litros tipo Vertical con membrana, construidos en lámina de acero al carbón.</v>
          </cell>
          <cell r="D447" t="str">
            <v>UN</v>
          </cell>
          <cell r="E447">
            <v>21900800</v>
          </cell>
        </row>
        <row r="448">
          <cell r="C448" t="str">
            <v>EQUIPO RED CONTRA INCENDIO LISTADO Y APROBADO UL/FM BOMBA TURBINA VERTICAL 500 GPM A 123 PSI - EJE DE SUCCIÓN ESTÁNDAR DE 3.04 Mts. 75 HP</v>
          </cell>
          <cell r="D448" t="str">
            <v>UN</v>
          </cell>
          <cell r="E448">
            <v>98024176</v>
          </cell>
        </row>
        <row r="449">
          <cell r="C449" t="str">
            <v>ESCOBA NYLON</v>
          </cell>
          <cell r="D449" t="str">
            <v>UN</v>
          </cell>
          <cell r="E449">
            <v>1990</v>
          </cell>
        </row>
        <row r="450">
          <cell r="C450" t="str">
            <v>ESCUDO PARA ROCIADOR BLANCO 1/2"</v>
          </cell>
          <cell r="D450" t="str">
            <v>UN</v>
          </cell>
          <cell r="E450">
            <v>4550</v>
          </cell>
        </row>
        <row r="451">
          <cell r="C451" t="str">
            <v>Espejo cristal claro 4MM</v>
          </cell>
          <cell r="D451" t="str">
            <v>M2</v>
          </cell>
          <cell r="E451">
            <v>35445.839</v>
          </cell>
        </row>
        <row r="452">
          <cell r="C452" t="str">
            <v>ESPEJO FLOTADO Y ESTRUCTURA LATERAL (2) EN TUBULAR DE 1"</v>
          </cell>
          <cell r="D452" t="str">
            <v>M2</v>
          </cell>
          <cell r="E452">
            <v>130000</v>
          </cell>
        </row>
        <row r="453">
          <cell r="C453" t="str">
            <v>ESTACAS DE MADERA</v>
          </cell>
          <cell r="D453" t="str">
            <v>UN</v>
          </cell>
          <cell r="E453">
            <v>1746</v>
          </cell>
        </row>
        <row r="454">
          <cell r="C454" t="str">
            <v>ESTOPA DE LINO BOLSA 100 GR</v>
          </cell>
          <cell r="D454" t="str">
            <v>UN</v>
          </cell>
          <cell r="E454">
            <v>2590</v>
          </cell>
        </row>
        <row r="455">
          <cell r="C455" t="str">
            <v xml:space="preserve">ESTOPEROL 10 cm x 3 cm </v>
          </cell>
          <cell r="D455" t="str">
            <v xml:space="preserve">UN </v>
          </cell>
          <cell r="E455">
            <v>2436</v>
          </cell>
        </row>
        <row r="456">
          <cell r="C456" t="str">
            <v>ESTUCO ACRILICO EXTERIORES</v>
          </cell>
          <cell r="D456" t="str">
            <v xml:space="preserve">GLN </v>
          </cell>
          <cell r="E456">
            <v>15057.96</v>
          </cell>
        </row>
        <row r="457">
          <cell r="C457" t="str">
            <v>ESTUCO PROFESIONAL</v>
          </cell>
          <cell r="D457" t="str">
            <v xml:space="preserve">GLN </v>
          </cell>
          <cell r="E457">
            <v>49313</v>
          </cell>
        </row>
        <row r="458">
          <cell r="C458" t="str">
            <v>ESTUCOLOR</v>
          </cell>
          <cell r="D458" t="str">
            <v xml:space="preserve">GLN </v>
          </cell>
          <cell r="E458">
            <v>13394.519999999999</v>
          </cell>
        </row>
        <row r="459">
          <cell r="C459" t="str">
            <v>EXCAVACIÓN MANUAL (no inlcuye retiro)</v>
          </cell>
          <cell r="D459" t="str">
            <v>M3</v>
          </cell>
          <cell r="E459">
            <v>24380.420110000003</v>
          </cell>
        </row>
        <row r="460">
          <cell r="C460" t="str">
            <v>Exclusive 260 (2,6 mm, wear layer 0,25) Ref. Slim, Metalic, Oxide y Oak Grey / Beige / Natural</v>
          </cell>
          <cell r="D460" t="str">
            <v>M2</v>
          </cell>
          <cell r="E460">
            <v>39118</v>
          </cell>
        </row>
        <row r="461">
          <cell r="C461" t="str">
            <v>Extintor multipropósito 20 lbs tipo ABC. Con boquilla</v>
          </cell>
          <cell r="D461" t="str">
            <v>UN</v>
          </cell>
          <cell r="E461">
            <v>55484</v>
          </cell>
        </row>
        <row r="462">
          <cell r="C462" t="str">
            <v xml:space="preserve">FERRETERIA Y OTROS </v>
          </cell>
          <cell r="D462">
            <v>0</v>
          </cell>
          <cell r="E462">
            <v>0</v>
          </cell>
        </row>
        <row r="463">
          <cell r="C463" t="str">
            <v>FIBRA METALICA DRAMIX 65/60</v>
          </cell>
          <cell r="D463" t="str">
            <v>KG</v>
          </cell>
          <cell r="E463">
            <v>3150</v>
          </cell>
        </row>
        <row r="464">
          <cell r="C464" t="str">
            <v xml:space="preserve">FIJACIONES </v>
          </cell>
          <cell r="D464" t="str">
            <v>UN</v>
          </cell>
          <cell r="E464">
            <v>5076</v>
          </cell>
        </row>
        <row r="465">
          <cell r="C465" t="str">
            <v xml:space="preserve">FIJACIONES Y ANCLAJES VENTANERIA </v>
          </cell>
          <cell r="D465" t="str">
            <v>UN</v>
          </cell>
          <cell r="E465">
            <v>32500</v>
          </cell>
        </row>
        <row r="466">
          <cell r="C466" t="str">
            <v>FLOTADOR MECANICO 3/4</v>
          </cell>
          <cell r="D466" t="str">
            <v>und</v>
          </cell>
          <cell r="E466">
            <v>38280</v>
          </cell>
        </row>
        <row r="467">
          <cell r="C467" t="str">
            <v>FLUXOMETRO BAJO CONSUMO PARA TAZA INSTITUCIONAL</v>
          </cell>
          <cell r="D467" t="str">
            <v>UN</v>
          </cell>
          <cell r="E467">
            <v>276744</v>
          </cell>
        </row>
        <row r="468">
          <cell r="C468" t="str">
            <v xml:space="preserve">FONDO DE JUNTA EN ESPUMA D=1/4" (6MM) </v>
          </cell>
          <cell r="D468" t="str">
            <v>ML</v>
          </cell>
          <cell r="E468">
            <v>533.6</v>
          </cell>
        </row>
        <row r="469">
          <cell r="C469" t="str">
            <v xml:space="preserve">FONDO DE JUNTA EN ESPUMA D=5/8" (16MM) </v>
          </cell>
          <cell r="D469" t="str">
            <v>ML</v>
          </cell>
          <cell r="E469">
            <v>1142.5999999999999</v>
          </cell>
        </row>
        <row r="470">
          <cell r="C470" t="str">
            <v xml:space="preserve">FONDO DE JUNTA EN ESPUMA D=7/8" (22MM) </v>
          </cell>
          <cell r="D470" t="str">
            <v>ML</v>
          </cell>
          <cell r="E470">
            <v>2088</v>
          </cell>
        </row>
        <row r="471">
          <cell r="C471" t="str">
            <v>FORMALETA</v>
          </cell>
          <cell r="D471" t="str">
            <v>GL</v>
          </cell>
          <cell r="E471">
            <v>106000</v>
          </cell>
        </row>
        <row r="472">
          <cell r="C472" t="str">
            <v>FORMALETA ENTREPISO</v>
          </cell>
          <cell r="D472" t="str">
            <v xml:space="preserve">MES </v>
          </cell>
          <cell r="E472">
            <v>6062.9459148446495</v>
          </cell>
        </row>
        <row r="473">
          <cell r="C473" t="str">
            <v xml:space="preserve">FORMALETA MADERA PARA TAPAS-CAJAS Y CAMARAS </v>
          </cell>
          <cell r="D473" t="str">
            <v xml:space="preserve">M2 </v>
          </cell>
          <cell r="E473">
            <v>9709</v>
          </cell>
        </row>
        <row r="474">
          <cell r="C474" t="str">
            <v xml:space="preserve">FORMALETA MADERA SUMIDEROS </v>
          </cell>
          <cell r="D474" t="str">
            <v>UN</v>
          </cell>
          <cell r="E474">
            <v>118320</v>
          </cell>
        </row>
        <row r="475">
          <cell r="C475" t="str">
            <v>FORMALETA METALICA COLUMNA  CIRCULAR D= 50-60CM H=2,50M</v>
          </cell>
          <cell r="D475" t="str">
            <v xml:space="preserve">DIA </v>
          </cell>
          <cell r="E475">
            <v>21765.079999999998</v>
          </cell>
        </row>
        <row r="476">
          <cell r="C476" t="str">
            <v>FORMALETA METALICA COLUMNA H=2,50M</v>
          </cell>
          <cell r="D476" t="str">
            <v xml:space="preserve">DIA </v>
          </cell>
          <cell r="E476">
            <v>15000</v>
          </cell>
        </row>
        <row r="477">
          <cell r="C477" t="str">
            <v xml:space="preserve">FORMALETA METALICA SARDINEL (ML) </v>
          </cell>
          <cell r="D477" t="str">
            <v xml:space="preserve">DIA </v>
          </cell>
          <cell r="E477">
            <v>220.4</v>
          </cell>
        </row>
        <row r="478">
          <cell r="C478" t="str">
            <v xml:space="preserve">FORMALETA PARAL CORTO-CAMILLA MET. 0.73x0.4m (M2) </v>
          </cell>
          <cell r="D478" t="str">
            <v xml:space="preserve">MES </v>
          </cell>
          <cell r="E478">
            <v>4002</v>
          </cell>
        </row>
        <row r="479">
          <cell r="C479" t="str">
            <v>FORMALETA STEEL PLY 1,2x0,30mts</v>
          </cell>
          <cell r="D479" t="str">
            <v xml:space="preserve">DIA </v>
          </cell>
          <cell r="E479">
            <v>463</v>
          </cell>
        </row>
        <row r="480">
          <cell r="C480" t="str">
            <v>FORMALETA STEEL PLY 1,2x0,40mts</v>
          </cell>
          <cell r="D480" t="str">
            <v xml:space="preserve">DIA </v>
          </cell>
          <cell r="E480">
            <v>463</v>
          </cell>
        </row>
        <row r="481">
          <cell r="C481" t="str">
            <v>FORMALETA STEEL PLY 1,2x0,50mts</v>
          </cell>
          <cell r="D481" t="str">
            <v xml:space="preserve">DIA </v>
          </cell>
          <cell r="E481">
            <v>544</v>
          </cell>
        </row>
        <row r="482">
          <cell r="C482" t="str">
            <v>FORMALETA STEEL PLY 1,2x0,60mts</v>
          </cell>
          <cell r="D482" t="str">
            <v xml:space="preserve">DIA </v>
          </cell>
          <cell r="E482">
            <v>591</v>
          </cell>
        </row>
        <row r="483">
          <cell r="C483" t="str">
            <v xml:space="preserve">FOTOCELDA CON BASE </v>
          </cell>
          <cell r="D483" t="str">
            <v xml:space="preserve">UN </v>
          </cell>
          <cell r="E483">
            <v>17052</v>
          </cell>
        </row>
        <row r="484">
          <cell r="C484" t="str">
            <v>GABINETE PARA TOALLAS DE PAPEL DE SOBREPONER EN LA PARED, EN ACERO INOXIDABLE SATINADO 304, CAPACIDAD DE 300 TOALLAS O DE 2 PAQUETES CON LLAVE.</v>
          </cell>
          <cell r="D484" t="str">
            <v>UN</v>
          </cell>
          <cell r="E484">
            <v>245919.99999999997</v>
          </cell>
        </row>
        <row r="485">
          <cell r="C485" t="str">
            <v>GANCHO 150mm</v>
          </cell>
          <cell r="D485" t="str">
            <v>UN</v>
          </cell>
          <cell r="E485">
            <v>696</v>
          </cell>
        </row>
        <row r="486">
          <cell r="C486" t="str">
            <v>GANCHO 250mm</v>
          </cell>
          <cell r="D486" t="str">
            <v>UN</v>
          </cell>
          <cell r="E486">
            <v>754</v>
          </cell>
        </row>
        <row r="487">
          <cell r="C487" t="str">
            <v>GANCHO 55mm</v>
          </cell>
          <cell r="D487" t="str">
            <v>UN</v>
          </cell>
          <cell r="E487">
            <v>429</v>
          </cell>
        </row>
        <row r="488">
          <cell r="C488" t="str">
            <v>Gárgolas en concreto de 025x0.10x0.7M</v>
          </cell>
          <cell r="D488" t="str">
            <v>UN</v>
          </cell>
          <cell r="E488">
            <v>16878</v>
          </cell>
        </row>
        <row r="489">
          <cell r="C489" t="str">
            <v xml:space="preserve">GASOLINA CORRIENTE </v>
          </cell>
          <cell r="D489" t="str">
            <v xml:space="preserve">GLN </v>
          </cell>
          <cell r="E489">
            <v>8600</v>
          </cell>
        </row>
        <row r="490">
          <cell r="C490" t="str">
            <v xml:space="preserve">GEODREN CON TUBERIA CIRCULAR 100mm H=0.5 </v>
          </cell>
          <cell r="D490" t="str">
            <v xml:space="preserve">ML </v>
          </cell>
          <cell r="E490">
            <v>25239</v>
          </cell>
        </row>
        <row r="491">
          <cell r="C491" t="str">
            <v xml:space="preserve">GEODREN CON TUBERIA CIRCULAR 100mm H=1.0 </v>
          </cell>
          <cell r="D491" t="str">
            <v xml:space="preserve">ML </v>
          </cell>
          <cell r="E491">
            <v>36421</v>
          </cell>
        </row>
        <row r="492">
          <cell r="C492" t="str">
            <v xml:space="preserve">GEODREN CON TUBERIA CIRCULAR 100mm H=2.0 </v>
          </cell>
          <cell r="D492" t="str">
            <v xml:space="preserve">ML </v>
          </cell>
          <cell r="E492">
            <v>56787</v>
          </cell>
        </row>
        <row r="493">
          <cell r="C493" t="str">
            <v xml:space="preserve">GEODREN PLANAR H=0.5 </v>
          </cell>
          <cell r="D493" t="str">
            <v xml:space="preserve">ML </v>
          </cell>
          <cell r="E493">
            <v>12649</v>
          </cell>
        </row>
        <row r="494">
          <cell r="C494" t="str">
            <v xml:space="preserve">GEODREN PLANAR H=1.0 </v>
          </cell>
          <cell r="D494" t="str">
            <v xml:space="preserve">ML </v>
          </cell>
          <cell r="E494">
            <v>23830</v>
          </cell>
        </row>
        <row r="495">
          <cell r="C495" t="str">
            <v xml:space="preserve">GEODREN PLANAR H=2.0 </v>
          </cell>
          <cell r="D495" t="str">
            <v xml:space="preserve">ML </v>
          </cell>
          <cell r="E495">
            <v>44797</v>
          </cell>
        </row>
        <row r="496">
          <cell r="C496" t="str">
            <v xml:space="preserve">GEOMALLA FORTGRID BX-25 </v>
          </cell>
          <cell r="D496" t="str">
            <v xml:space="preserve">M2 </v>
          </cell>
          <cell r="E496">
            <v>5800</v>
          </cell>
        </row>
        <row r="497">
          <cell r="C497" t="str">
            <v xml:space="preserve">GEOMALLA FORTGRID UX-100 </v>
          </cell>
          <cell r="D497" t="str">
            <v xml:space="preserve">M2 </v>
          </cell>
          <cell r="E497">
            <v>10904</v>
          </cell>
        </row>
        <row r="498">
          <cell r="C498" t="str">
            <v xml:space="preserve">GEOMALLA FORTGRID UX-165 </v>
          </cell>
          <cell r="D498" t="str">
            <v xml:space="preserve">M2 </v>
          </cell>
          <cell r="E498">
            <v>17632</v>
          </cell>
        </row>
        <row r="499">
          <cell r="C499" t="str">
            <v xml:space="preserve">GEOMALLA TENSAR BX 1100 </v>
          </cell>
          <cell r="D499" t="str">
            <v xml:space="preserve">M2 </v>
          </cell>
          <cell r="E499">
            <v>5452</v>
          </cell>
        </row>
        <row r="500">
          <cell r="C500" t="str">
            <v xml:space="preserve">GEOMALLA TENSAR BX 1200 </v>
          </cell>
          <cell r="D500" t="str">
            <v xml:space="preserve">M2 </v>
          </cell>
          <cell r="E500">
            <v>9541</v>
          </cell>
        </row>
        <row r="501">
          <cell r="C501" t="str">
            <v xml:space="preserve">GEOMALLA TENSAR FIBRA DE VIDRIO GLASGRID 8511 </v>
          </cell>
          <cell r="D501" t="str">
            <v xml:space="preserve">M2 </v>
          </cell>
          <cell r="E501">
            <v>13108</v>
          </cell>
        </row>
        <row r="502">
          <cell r="C502" t="str">
            <v>GEOMEMBRANA HPDE 40mil 1MM</v>
          </cell>
          <cell r="D502" t="str">
            <v>M2</v>
          </cell>
          <cell r="E502">
            <v>11172.110799999999</v>
          </cell>
        </row>
        <row r="503">
          <cell r="C503" t="str">
            <v xml:space="preserve">GEOTEXTIL NT 1600 </v>
          </cell>
          <cell r="D503" t="str">
            <v xml:space="preserve">M2 </v>
          </cell>
          <cell r="E503">
            <v>3042</v>
          </cell>
        </row>
        <row r="504">
          <cell r="C504" t="str">
            <v xml:space="preserve">GEOTEXTIL NT 1800 </v>
          </cell>
          <cell r="D504" t="str">
            <v>ML</v>
          </cell>
          <cell r="E504">
            <v>13800</v>
          </cell>
        </row>
        <row r="505">
          <cell r="C505" t="str">
            <v xml:space="preserve">GEOTEXTIL NT 2000 </v>
          </cell>
          <cell r="D505" t="str">
            <v>ROLLO</v>
          </cell>
          <cell r="E505">
            <v>1421405</v>
          </cell>
        </row>
        <row r="506">
          <cell r="C506" t="str">
            <v xml:space="preserve">GEOTEXTIL NT 2500 </v>
          </cell>
          <cell r="D506" t="str">
            <v xml:space="preserve">M2 </v>
          </cell>
          <cell r="E506">
            <v>4752</v>
          </cell>
        </row>
        <row r="507">
          <cell r="C507" t="str">
            <v xml:space="preserve">GEOTEXTIL NT 3000 </v>
          </cell>
          <cell r="D507" t="str">
            <v xml:space="preserve">M2 </v>
          </cell>
          <cell r="E507">
            <v>5970</v>
          </cell>
        </row>
        <row r="508">
          <cell r="C508" t="str">
            <v xml:space="preserve">GEOTEXTIL NT 4000 </v>
          </cell>
          <cell r="D508" t="str">
            <v xml:space="preserve">M2 </v>
          </cell>
          <cell r="E508">
            <v>7722</v>
          </cell>
        </row>
        <row r="509">
          <cell r="C509" t="str">
            <v xml:space="preserve">GEOTEXTIL NT 5000 </v>
          </cell>
          <cell r="D509" t="str">
            <v xml:space="preserve">M2 </v>
          </cell>
          <cell r="E509">
            <v>9585</v>
          </cell>
        </row>
        <row r="510">
          <cell r="C510" t="str">
            <v xml:space="preserve">GEOTEXTIL NT 6000 </v>
          </cell>
          <cell r="D510" t="str">
            <v xml:space="preserve">M2 </v>
          </cell>
          <cell r="E510">
            <v>10961</v>
          </cell>
        </row>
        <row r="511">
          <cell r="C511" t="str">
            <v xml:space="preserve">GEOTEXTIL NT 7000 </v>
          </cell>
          <cell r="D511" t="str">
            <v xml:space="preserve">M2 </v>
          </cell>
          <cell r="E511">
            <v>13690</v>
          </cell>
        </row>
        <row r="512">
          <cell r="C512" t="str">
            <v xml:space="preserve">GEOTEXTIL REPAV 400 </v>
          </cell>
          <cell r="D512" t="str">
            <v xml:space="preserve">M2 </v>
          </cell>
          <cell r="E512">
            <v>3281</v>
          </cell>
        </row>
        <row r="513">
          <cell r="C513" t="str">
            <v xml:space="preserve">GEOTEXTIL REPAV 450 </v>
          </cell>
          <cell r="D513" t="str">
            <v xml:space="preserve">M2 </v>
          </cell>
          <cell r="E513">
            <v>3897</v>
          </cell>
        </row>
        <row r="514">
          <cell r="C514" t="str">
            <v xml:space="preserve">GEOTEXTIL T 1050 </v>
          </cell>
          <cell r="D514" t="str">
            <v xml:space="preserve">M2 </v>
          </cell>
          <cell r="E514">
            <v>2373</v>
          </cell>
        </row>
        <row r="515">
          <cell r="C515" t="str">
            <v xml:space="preserve">GEOTEXTIL T 1400 </v>
          </cell>
          <cell r="D515" t="str">
            <v xml:space="preserve">M2 </v>
          </cell>
          <cell r="E515">
            <v>3143</v>
          </cell>
        </row>
        <row r="516">
          <cell r="C516" t="str">
            <v xml:space="preserve">GEOTEXTIL T 1700 </v>
          </cell>
          <cell r="D516" t="str">
            <v xml:space="preserve">M2 </v>
          </cell>
          <cell r="E516">
            <v>3888</v>
          </cell>
        </row>
        <row r="517">
          <cell r="C517" t="str">
            <v xml:space="preserve">GEOTEXTIL T 2100 </v>
          </cell>
          <cell r="D517" t="str">
            <v xml:space="preserve">M2 </v>
          </cell>
          <cell r="E517">
            <v>4623</v>
          </cell>
        </row>
        <row r="518">
          <cell r="C518" t="str">
            <v xml:space="preserve">GEOTEXTIL T 2400 </v>
          </cell>
          <cell r="D518" t="str">
            <v xml:space="preserve">M2 </v>
          </cell>
          <cell r="E518">
            <v>2800</v>
          </cell>
        </row>
        <row r="519">
          <cell r="C519" t="str">
            <v xml:space="preserve">GEOTEXTIL TEJIDO FORTEX BX-30 </v>
          </cell>
          <cell r="D519" t="str">
            <v xml:space="preserve">M2 </v>
          </cell>
          <cell r="E519">
            <v>4582</v>
          </cell>
        </row>
        <row r="520">
          <cell r="C520" t="str">
            <v xml:space="preserve">GEOTEXTIL TEJIDO FORTEX BX-40 </v>
          </cell>
          <cell r="D520" t="str">
            <v xml:space="preserve">M2 </v>
          </cell>
          <cell r="E520">
            <v>4814</v>
          </cell>
        </row>
        <row r="521">
          <cell r="C521" t="str">
            <v xml:space="preserve">GEOTEXTIL TEJIDO FORTEX BX-60 </v>
          </cell>
          <cell r="D521" t="str">
            <v xml:space="preserve">M2 </v>
          </cell>
          <cell r="E521">
            <v>7830</v>
          </cell>
        </row>
        <row r="522">
          <cell r="C522" t="str">
            <v xml:space="preserve">GEOTEXTIL TEJIDO FORTEX BX-90 </v>
          </cell>
          <cell r="D522" t="str">
            <v xml:space="preserve">M2 </v>
          </cell>
          <cell r="E522">
            <v>11774</v>
          </cell>
        </row>
        <row r="523">
          <cell r="C523" t="str">
            <v xml:space="preserve">GEOTEXTIL TR 4000 </v>
          </cell>
          <cell r="D523" t="str">
            <v xml:space="preserve">M2 </v>
          </cell>
          <cell r="E523">
            <v>8573</v>
          </cell>
        </row>
        <row r="524">
          <cell r="C524" t="str">
            <v>GRAFIL 4.0mm - 8.0 mm</v>
          </cell>
          <cell r="D524" t="str">
            <v xml:space="preserve">KG </v>
          </cell>
          <cell r="E524">
            <v>2556.4544000000001</v>
          </cell>
        </row>
        <row r="525">
          <cell r="C525" t="str">
            <v xml:space="preserve">GRAMA </v>
          </cell>
          <cell r="D525" t="str">
            <v xml:space="preserve">M2 </v>
          </cell>
          <cell r="E525">
            <v>2425</v>
          </cell>
        </row>
        <row r="526">
          <cell r="C526" t="str">
            <v>GRAMA TIPO HEDRA</v>
          </cell>
          <cell r="D526" t="str">
            <v>M2</v>
          </cell>
          <cell r="E526">
            <v>4300</v>
          </cell>
        </row>
        <row r="527">
          <cell r="C527" t="str">
            <v>GRANITO MARMOL BLANCO N.2 X35KG</v>
          </cell>
          <cell r="D527" t="str">
            <v>BT</v>
          </cell>
          <cell r="E527">
            <v>28900</v>
          </cell>
        </row>
        <row r="528">
          <cell r="C528" t="str">
            <v>GRAVILLA 1"</v>
          </cell>
          <cell r="D528" t="str">
            <v>M3</v>
          </cell>
          <cell r="E528">
            <v>47500</v>
          </cell>
        </row>
        <row r="529">
          <cell r="C529" t="str">
            <v xml:space="preserve">GRAVILLA 1/2" </v>
          </cell>
          <cell r="D529" t="str">
            <v>M3</v>
          </cell>
          <cell r="E529">
            <v>4600</v>
          </cell>
        </row>
        <row r="530">
          <cell r="C530" t="str">
            <v>GRIFERIA  ORINAL PUSH STRETTO</v>
          </cell>
          <cell r="D530" t="str">
            <v>UN</v>
          </cell>
          <cell r="E530">
            <v>119900</v>
          </cell>
        </row>
        <row r="531">
          <cell r="C531" t="str">
            <v>GRIFERIA 4"  PUSH BUTTON CROMO TIPO GRIVAL Y/O SIMILAR</v>
          </cell>
          <cell r="D531" t="str">
            <v>UN</v>
          </cell>
          <cell r="E531">
            <v>168802.88</v>
          </cell>
        </row>
        <row r="532">
          <cell r="C532" t="str">
            <v>GRIFERÍA ANTIVANDÁLICA PARA LAVAMANOS CON DISEÑO ESPECIAL PARA DISCAPACITADOS IMPORTADO DOCOL</v>
          </cell>
          <cell r="D532" t="str">
            <v>UN</v>
          </cell>
          <cell r="E532">
            <v>431519.99999999994</v>
          </cell>
        </row>
        <row r="533">
          <cell r="C533" t="str">
            <v>GRIFERIA ANTIVANDALICA PICO LARGO</v>
          </cell>
          <cell r="D533" t="str">
            <v>UN</v>
          </cell>
          <cell r="E533">
            <v>97614</v>
          </cell>
        </row>
        <row r="534">
          <cell r="C534" t="str">
            <v>GRIFERIA DUCHA PISCIS SSB 6P CR SU.</v>
          </cell>
          <cell r="D534" t="str">
            <v>UN</v>
          </cell>
          <cell r="E534">
            <v>75510</v>
          </cell>
        </row>
        <row r="535">
          <cell r="C535" t="str">
            <v>GRIFERIA LAVAMANOS NOVO CRUCETA 8"</v>
          </cell>
          <cell r="D535" t="str">
            <v>UN</v>
          </cell>
          <cell r="E535">
            <v>269900</v>
          </cell>
        </row>
        <row r="536">
          <cell r="C536" t="str">
            <v>GRIFERIA LAVAMANOS PISCIS CJ 4" PULG</v>
          </cell>
          <cell r="D536" t="str">
            <v>UN</v>
          </cell>
          <cell r="E536">
            <v>75000</v>
          </cell>
        </row>
        <row r="537">
          <cell r="C537" t="str">
            <v xml:space="preserve">GRIFERIA LAVAPLATOS 8" </v>
          </cell>
          <cell r="D537" t="str">
            <v>UN</v>
          </cell>
          <cell r="E537">
            <v>75680</v>
          </cell>
        </row>
        <row r="538">
          <cell r="C538" t="str">
            <v>GRIFERIA ORINAL DE EMPOTRAR PUSH MEDIANO CROMO</v>
          </cell>
          <cell r="D538" t="str">
            <v>UN</v>
          </cell>
          <cell r="E538">
            <v>146393.79</v>
          </cell>
        </row>
        <row r="539">
          <cell r="C539" t="str">
            <v>GRIFERIA ORINAL PUSH ANTIV 3/P+RACOR</v>
          </cell>
          <cell r="D539" t="str">
            <v>UN</v>
          </cell>
          <cell r="E539">
            <v>110000</v>
          </cell>
        </row>
        <row r="540">
          <cell r="C540" t="str">
            <v>GRIFERÍA PARA LAVAMANOS ANTIVANDÁLICA PICO LARGO, EMPOTRADA EN LA PARED, ACCIONAMIENTO HIDROMECÁNICO, CIERRE AUTOMÁTICO, CONEXIÓN HIDRÁULICA 3/4" O 1/2", SIN TORNILLOS A LA VISTA, 8 A 40 M.C.A. ,ACABADO METÁLICO CROMADO. IMPORTADA, MARCA DOCOL</v>
          </cell>
          <cell r="D540" t="str">
            <v>UN</v>
          </cell>
          <cell r="E540">
            <v>295800</v>
          </cell>
        </row>
        <row r="541">
          <cell r="C541" t="str">
            <v>GRIFERIA VALVULA ANTIVANDALICA SANITARIO UA CROMO</v>
          </cell>
          <cell r="D541" t="str">
            <v>UN</v>
          </cell>
          <cell r="E541">
            <v>104978.5</v>
          </cell>
        </row>
        <row r="542">
          <cell r="C542" t="str">
            <v>GUARDA ESCOBA PORCELANATO® NUEVO BOSS REC BEIGE 60x60</v>
          </cell>
          <cell r="D542" t="str">
            <v>ML</v>
          </cell>
          <cell r="E542">
            <v>4200</v>
          </cell>
        </row>
        <row r="543">
          <cell r="C543" t="str">
            <v>GUARDAESCOBA ALFA BH1 H=0,075 BLANCO HUILA</v>
          </cell>
          <cell r="D543" t="str">
            <v xml:space="preserve"> ML </v>
          </cell>
          <cell r="E543">
            <v>13000</v>
          </cell>
        </row>
        <row r="544">
          <cell r="C544" t="str">
            <v>GUARDAESCOBAS EN BALDOSA  EN GRANO DE MARMOL VIBRO PRENSADO GRANO NUMERO 5</v>
          </cell>
          <cell r="D544" t="str">
            <v xml:space="preserve"> ML </v>
          </cell>
          <cell r="E544">
            <v>35000</v>
          </cell>
        </row>
        <row r="545">
          <cell r="C545" t="str">
            <v>HERRAMIENTA MENOR</v>
          </cell>
          <cell r="D545" t="str">
            <v>%</v>
          </cell>
          <cell r="E545">
            <v>0</v>
          </cell>
        </row>
        <row r="546">
          <cell r="C546" t="str">
            <v xml:space="preserve">HIDRANTE EXTREMO BRIDA D=3`` TIPO MILAN </v>
          </cell>
          <cell r="D546" t="str">
            <v xml:space="preserve">UN </v>
          </cell>
          <cell r="E546">
            <v>1531200</v>
          </cell>
        </row>
        <row r="547">
          <cell r="C547" t="str">
            <v xml:space="preserve">HIDRANTE EXTREMO BRIDA D=4`` TIPO MILAN </v>
          </cell>
          <cell r="D547" t="str">
            <v xml:space="preserve">UN </v>
          </cell>
          <cell r="E547">
            <v>1960000</v>
          </cell>
        </row>
        <row r="548">
          <cell r="C548" t="str">
            <v xml:space="preserve">HIDRANTE EXTREMO BRIDA D=4`` TIPO POSTE </v>
          </cell>
          <cell r="D548" t="str">
            <v xml:space="preserve">UN </v>
          </cell>
          <cell r="E548">
            <v>1941840</v>
          </cell>
        </row>
        <row r="549">
          <cell r="C549" t="str">
            <v xml:space="preserve">HIDRANTE EXTREMO BRIDA D=4`` TIPO TRAFICO </v>
          </cell>
          <cell r="D549" t="str">
            <v xml:space="preserve">UN </v>
          </cell>
          <cell r="E549">
            <v>2296800</v>
          </cell>
        </row>
        <row r="550">
          <cell r="C550" t="str">
            <v xml:space="preserve">HIDRANTE EXTREMO BRIDA D=6`` TIPO POSTE </v>
          </cell>
          <cell r="D550" t="str">
            <v xml:space="preserve">UN </v>
          </cell>
          <cell r="E550">
            <v>2072920</v>
          </cell>
        </row>
        <row r="551">
          <cell r="C551" t="str">
            <v xml:space="preserve">HIDRANTE EXTREMO BRIDA D=6`` TIPO TRAFICO </v>
          </cell>
          <cell r="D551" t="str">
            <v xml:space="preserve">UN </v>
          </cell>
          <cell r="E551">
            <v>2807200</v>
          </cell>
        </row>
        <row r="552">
          <cell r="C552" t="str">
            <v>HIDROFUGADO DE MUROS</v>
          </cell>
          <cell r="D552" t="str">
            <v>M2</v>
          </cell>
          <cell r="E552">
            <v>3000</v>
          </cell>
        </row>
        <row r="553">
          <cell r="C553" t="str">
            <v>IGOL DENSO x 180 KG (SIKA)</v>
          </cell>
          <cell r="D553" t="str">
            <v>KG</v>
          </cell>
          <cell r="E553">
            <v>7921.4079999999994</v>
          </cell>
        </row>
        <row r="554">
          <cell r="C554" t="str">
            <v>IMPERMEABILIZANTE ACRÍLICO BLANCO IMPERCOAT S.A.</v>
          </cell>
          <cell r="D554" t="str">
            <v>GLN</v>
          </cell>
          <cell r="E554">
            <v>36941.441200000001</v>
          </cell>
        </row>
        <row r="555">
          <cell r="C555" t="str">
            <v>IMPERMEABILIZANTE ASFÁLTICO BITUMAX DENSO</v>
          </cell>
          <cell r="D555" t="str">
            <v>GLN</v>
          </cell>
          <cell r="E555">
            <v>41187.945999999996</v>
          </cell>
        </row>
        <row r="556">
          <cell r="C556" t="str">
            <v>IMPERMEABILIZANTE INTEGRAL PARA CONCRETO EUCON IM 100</v>
          </cell>
          <cell r="D556" t="str">
            <v>KG</v>
          </cell>
          <cell r="E556">
            <v>6803.4</v>
          </cell>
        </row>
        <row r="557">
          <cell r="C557" t="str">
            <v>IMPERMEABILIZANTE INTEGRAL PARA CONCRETO Plastocrete DM SIKA</v>
          </cell>
          <cell r="D557" t="str">
            <v>KG</v>
          </cell>
          <cell r="E557">
            <v>6850.0000000000009</v>
          </cell>
        </row>
        <row r="558">
          <cell r="C558" t="str">
            <v>IMPERMEABILIZANTE INTEGRAL PARA MORTEROS TOXEMENT 1A</v>
          </cell>
          <cell r="D558" t="str">
            <v>KG</v>
          </cell>
          <cell r="E558">
            <v>7540</v>
          </cell>
        </row>
        <row r="559">
          <cell r="C559" t="str">
            <v>IMPERMEABILIZANTE PARAGUAS  (CUBIERTAS Y TERRAZAS)  CORONA 5GL</v>
          </cell>
          <cell r="D559" t="str">
            <v>GLN</v>
          </cell>
          <cell r="E559">
            <v>37000</v>
          </cell>
        </row>
        <row r="560">
          <cell r="C560" t="str">
            <v>IMPRIMANTE ASFÁLTICO BITUMAX IMPRIMANTE</v>
          </cell>
          <cell r="D560" t="str">
            <v>GLN</v>
          </cell>
          <cell r="E560">
            <v>34818.188799999996</v>
          </cell>
        </row>
        <row r="561">
          <cell r="C561" t="str">
            <v>IMPRIMANTE EPOX ROJO 137008 (A =1 GAL)+CAT(B=0.25GAL) SIKA</v>
          </cell>
          <cell r="D561" t="str">
            <v>GLN</v>
          </cell>
          <cell r="E561">
            <v>122675</v>
          </cell>
        </row>
        <row r="562">
          <cell r="C562" t="str">
            <v xml:space="preserve">INHIBIDOR DE CORROSIÓN PARA ACEROS DE REFUERZO </v>
          </cell>
          <cell r="D562" t="str">
            <v>KG</v>
          </cell>
          <cell r="E562">
            <v>9396</v>
          </cell>
        </row>
        <row r="563">
          <cell r="C563" t="str">
            <v>Inmovilizador de cabeza ergonómico</v>
          </cell>
          <cell r="D563" t="str">
            <v>UN</v>
          </cell>
          <cell r="E563">
            <v>24444</v>
          </cell>
        </row>
        <row r="564">
          <cell r="C564" t="str">
            <v xml:space="preserve">INSTALACIÓN DE CUBIERTA DELFOS PUR. </v>
          </cell>
          <cell r="D564" t="str">
            <v>M2</v>
          </cell>
          <cell r="E564">
            <v>60996.34</v>
          </cell>
        </row>
        <row r="565">
          <cell r="C565" t="str">
            <v>INSTALACIÓN DE REMATES PARA CUBIERTA DELFOS PUR.INCLUYE DOBLES, ANCLAJE Y SELLANTE</v>
          </cell>
          <cell r="D565" t="str">
            <v>ML</v>
          </cell>
          <cell r="E565">
            <v>44844.367999999995</v>
          </cell>
        </row>
        <row r="566">
          <cell r="C566" t="str">
            <v>JUEGO DE INCRSUTACIONES DUCHA ACERO INOX</v>
          </cell>
          <cell r="D566" t="str">
            <v>UN</v>
          </cell>
          <cell r="E566">
            <v>550000</v>
          </cell>
        </row>
        <row r="567">
          <cell r="C567" t="str">
            <v>JUEGO DE INCRUSTACIONES EN PORCELANA LIENA AVANTI</v>
          </cell>
          <cell r="D567" t="str">
            <v>UN</v>
          </cell>
          <cell r="E567">
            <v>70000</v>
          </cell>
        </row>
        <row r="568">
          <cell r="C568" t="str">
            <v>JUEGO MOLDE CAUCHO PARA CONCRETO TEXTURIZADO</v>
          </cell>
          <cell r="D568" t="str">
            <v>DD</v>
          </cell>
          <cell r="E568">
            <v>50000</v>
          </cell>
        </row>
        <row r="569">
          <cell r="C569" t="str">
            <v>JUNTA DE EXPANSION BORRACHA ø 2"</v>
          </cell>
          <cell r="D569" t="str">
            <v>UN</v>
          </cell>
          <cell r="E569">
            <v>94490.000000000015</v>
          </cell>
        </row>
        <row r="570">
          <cell r="C570" t="str">
            <v>KIT ORINAL EP GOTTA GRF ANTIVAN 70302 0.5 LPF</v>
          </cell>
          <cell r="D570" t="str">
            <v>UN</v>
          </cell>
          <cell r="E570">
            <v>585806.96</v>
          </cell>
        </row>
        <row r="571">
          <cell r="C571" t="str">
            <v>LADRILLO ESTRUCTURAL PERF. VERT. DOBLE PARED 33x11.5x23</v>
          </cell>
          <cell r="D571" t="str">
            <v>UN</v>
          </cell>
          <cell r="E571">
            <v>1409.4099999999999</v>
          </cell>
        </row>
        <row r="572">
          <cell r="C572" t="str">
            <v>LADRILLO ESTRUCTURAL PERF. VERT. DOBLE PARED 33x11.5x23 MEDIO</v>
          </cell>
          <cell r="D572" t="str">
            <v>UN</v>
          </cell>
          <cell r="E572">
            <v>765.32999999999993</v>
          </cell>
        </row>
        <row r="573">
          <cell r="C573" t="str">
            <v>LADRILLO ESTRUCTURAL PORTANTE 12 (290x90x120mm)</v>
          </cell>
          <cell r="D573" t="str">
            <v>UN</v>
          </cell>
          <cell r="E573">
            <v>544</v>
          </cell>
        </row>
        <row r="574">
          <cell r="C574" t="str">
            <v>LADRILLO PRENSADO LIVIANO 24.5x12x6</v>
          </cell>
          <cell r="D574" t="str">
            <v>UN</v>
          </cell>
          <cell r="E574">
            <v>514.1</v>
          </cell>
        </row>
        <row r="575">
          <cell r="C575" t="str">
            <v>LADRILLO RECOCIDO COMUN 10x20x6</v>
          </cell>
          <cell r="D575" t="str">
            <v>UN</v>
          </cell>
          <cell r="E575">
            <v>545</v>
          </cell>
        </row>
        <row r="576">
          <cell r="C576" t="str">
            <v>LADRILLO TOLETE COMUN 19x9x6</v>
          </cell>
          <cell r="D576" t="str">
            <v>UN</v>
          </cell>
          <cell r="E576">
            <v>400</v>
          </cell>
        </row>
        <row r="577">
          <cell r="C577" t="str">
            <v>LAMINA ALUZINC MICROPERFORADO SECCION 0,30M</v>
          </cell>
          <cell r="D577" t="str">
            <v>M2</v>
          </cell>
          <cell r="E577">
            <v>235000</v>
          </cell>
        </row>
        <row r="578">
          <cell r="C578" t="str">
            <v>LAMINA ALVEOLAR POLICARBONATO CRISTAL 16mm</v>
          </cell>
          <cell r="D578" t="str">
            <v>M2</v>
          </cell>
          <cell r="E578">
            <v>103200</v>
          </cell>
        </row>
        <row r="579">
          <cell r="C579" t="str">
            <v>LAMINA ALVEOLAR POLICARBONATO CRISTAL 8mm  5,90MX2,10</v>
          </cell>
          <cell r="D579" t="str">
            <v>UN</v>
          </cell>
          <cell r="E579">
            <v>530500</v>
          </cell>
        </row>
        <row r="580">
          <cell r="C580" t="str">
            <v>LAMINA COLD ROLLED CAL 18" 1,00x200</v>
          </cell>
          <cell r="D580" t="str">
            <v>UN</v>
          </cell>
          <cell r="E580">
            <v>83436</v>
          </cell>
        </row>
        <row r="581">
          <cell r="C581" t="str">
            <v>LAMINA GALVANIZADA CAL 22 (0.7MM) 1M *2M</v>
          </cell>
          <cell r="D581" t="str">
            <v>UN</v>
          </cell>
          <cell r="E581">
            <v>39149</v>
          </cell>
        </row>
        <row r="582">
          <cell r="C582" t="str">
            <v>LAMINA PLANA FIBROCEMENTO ETERBOARD 14MMºº</v>
          </cell>
          <cell r="D582" t="str">
            <v>M2</v>
          </cell>
          <cell r="E582">
            <v>65000</v>
          </cell>
        </row>
        <row r="583">
          <cell r="C583" t="str">
            <v>LÁMINA SENCILLA CALIBRE 26</v>
          </cell>
          <cell r="D583" t="str">
            <v>M2</v>
          </cell>
          <cell r="E583">
            <v>17460</v>
          </cell>
        </row>
        <row r="584">
          <cell r="C584" t="str">
            <v>LAMINA TAPA POLICARBOTATO ALVEOLAR TAPA</v>
          </cell>
          <cell r="D584" t="str">
            <v>ML</v>
          </cell>
          <cell r="E584">
            <v>5435</v>
          </cell>
        </row>
        <row r="585">
          <cell r="C585" t="str">
            <v>LÁMINA TIPO STEEL DECK 2" CAL. 22</v>
          </cell>
          <cell r="D585" t="str">
            <v>M2</v>
          </cell>
          <cell r="E585">
            <v>24139.599999999999</v>
          </cell>
        </row>
        <row r="586">
          <cell r="C586" t="str">
            <v xml:space="preserve">Lavadero tipo fregadero en granito pulido de 065x053x09 </v>
          </cell>
          <cell r="D586" t="str">
            <v>UN</v>
          </cell>
          <cell r="E586">
            <v>56259.999999999993</v>
          </cell>
        </row>
        <row r="587">
          <cell r="C587" t="str">
            <v>LAVADO TANQUE INCENDIOS</v>
          </cell>
          <cell r="D587" t="str">
            <v xml:space="preserve">UN </v>
          </cell>
          <cell r="E587">
            <v>1000000</v>
          </cell>
        </row>
        <row r="588">
          <cell r="C588" t="str">
            <v>LAVAMANOS AVANTI</v>
          </cell>
          <cell r="D588" t="str">
            <v>UN</v>
          </cell>
          <cell r="E588">
            <v>70679.05</v>
          </cell>
        </row>
        <row r="589">
          <cell r="C589" t="str">
            <v>LAVAMANOS DE COLGAR CON UN SOLO ORIFICIO CUMPLE CON LA ADA. IMPORTADO TOTO - AGENTE EXCLUSIVO PARA COLOMBIA.</v>
          </cell>
          <cell r="D589" t="str">
            <v>UN</v>
          </cell>
          <cell r="E589">
            <v>359600</v>
          </cell>
        </row>
        <row r="590">
          <cell r="C590" t="str">
            <v>LAVAMANOS DE COLGAR LINEA AVANTI</v>
          </cell>
          <cell r="D590" t="str">
            <v>UN</v>
          </cell>
          <cell r="E590">
            <v>89993</v>
          </cell>
        </row>
        <row r="591">
          <cell r="C591" t="str">
            <v>LAVAMANOS DE PEDESTAL LÍNEA INSTITUCIONAL AVANTI - BLANCO</v>
          </cell>
          <cell r="D591" t="str">
            <v>UN</v>
          </cell>
          <cell r="E591">
            <v>118125.34000000001</v>
          </cell>
        </row>
        <row r="592">
          <cell r="C592" t="str">
            <v>LAVAMANOS HANDICAP</v>
          </cell>
          <cell r="D592" t="str">
            <v>UN</v>
          </cell>
          <cell r="E592">
            <v>257545</v>
          </cell>
        </row>
        <row r="593">
          <cell r="C593" t="str">
            <v>LAVAMANOS NOVARA</v>
          </cell>
          <cell r="D593" t="str">
            <v>UN</v>
          </cell>
          <cell r="E593">
            <v>128028.04055335134</v>
          </cell>
        </row>
        <row r="594">
          <cell r="C594" t="str">
            <v>LAVAMANOS SAN LORENZO INCRUSTAR PREMIUN</v>
          </cell>
          <cell r="D594" t="str">
            <v>UN</v>
          </cell>
          <cell r="E594">
            <v>0</v>
          </cell>
        </row>
        <row r="595">
          <cell r="C595" t="str">
            <v>LAVAMANOS SAN LORENZO PETIT BLANCO</v>
          </cell>
          <cell r="D595" t="str">
            <v>UN</v>
          </cell>
          <cell r="E595">
            <v>80389</v>
          </cell>
        </row>
        <row r="596">
          <cell r="C596" t="str">
            <v xml:space="preserve">LAVAMANOS SUB MONTAJE CAPRI BLANCO </v>
          </cell>
          <cell r="D596" t="str">
            <v>UN</v>
          </cell>
          <cell r="E596">
            <v>111713</v>
          </cell>
        </row>
        <row r="597">
          <cell r="C597" t="str">
            <v>LAVAPLATOS  EN ACERO INOXIDABLE DE SUB MONTAR ESPECIAL PARA LABORATORIOS DE QUIMICA</v>
          </cell>
          <cell r="D597" t="str">
            <v>UN</v>
          </cell>
          <cell r="E597">
            <v>347021</v>
          </cell>
        </row>
        <row r="598">
          <cell r="C598" t="str">
            <v>LAVAPLATOS ACERO INOXIDABLE 45X49</v>
          </cell>
          <cell r="D598" t="str">
            <v>UN</v>
          </cell>
          <cell r="E598">
            <v>120890.00000000001</v>
          </cell>
        </row>
        <row r="599">
          <cell r="C599" t="str">
            <v>Lavaplatos doble de sobreponer Guinovart, medidas externas 1.00x0.52m</v>
          </cell>
          <cell r="D599" t="str">
            <v>UN</v>
          </cell>
          <cell r="E599">
            <v>176000.00000000003</v>
          </cell>
        </row>
        <row r="600">
          <cell r="C600" t="str">
            <v>LAVAPLATOS PARED EXP GALAXIA</v>
          </cell>
          <cell r="D600" t="str">
            <v>UN</v>
          </cell>
          <cell r="E600">
            <v>110034.86</v>
          </cell>
        </row>
        <row r="601">
          <cell r="C601" t="str">
            <v>LAVATRAPEROS PREFABRICADO ESQUINERO 40X40 CM</v>
          </cell>
          <cell r="D601" t="str">
            <v>UN</v>
          </cell>
          <cell r="E601">
            <v>62350</v>
          </cell>
        </row>
        <row r="602">
          <cell r="C602" t="str">
            <v>LIJA DE AGUA 3M 100</v>
          </cell>
          <cell r="D602" t="str">
            <v>UN</v>
          </cell>
          <cell r="E602">
            <v>778</v>
          </cell>
        </row>
        <row r="603">
          <cell r="C603" t="str">
            <v>LIJA PLIEGO</v>
          </cell>
          <cell r="D603" t="str">
            <v>UN</v>
          </cell>
          <cell r="E603">
            <v>180</v>
          </cell>
        </row>
        <row r="604">
          <cell r="C604" t="str">
            <v xml:space="preserve">LIMATON 3.00 M </v>
          </cell>
          <cell r="D604" t="str">
            <v xml:space="preserve">UN </v>
          </cell>
          <cell r="E604">
            <v>8500</v>
          </cell>
        </row>
        <row r="605">
          <cell r="C605" t="str">
            <v xml:space="preserve">LIMATON 4.00 M </v>
          </cell>
          <cell r="D605" t="str">
            <v xml:space="preserve">UN </v>
          </cell>
          <cell r="E605">
            <v>13000</v>
          </cell>
        </row>
        <row r="606">
          <cell r="C606" t="str">
            <v xml:space="preserve">LIMATON 5.00 M </v>
          </cell>
          <cell r="D606" t="str">
            <v xml:space="preserve">UN </v>
          </cell>
          <cell r="E606">
            <v>13000</v>
          </cell>
        </row>
        <row r="607">
          <cell r="C607" t="str">
            <v xml:space="preserve">LIMATON 6.00 M </v>
          </cell>
          <cell r="D607" t="str">
            <v xml:space="preserve">UN </v>
          </cell>
          <cell r="E607">
            <v>18000</v>
          </cell>
        </row>
        <row r="608">
          <cell r="C608" t="str">
            <v xml:space="preserve">LIMATON 7.00 M </v>
          </cell>
          <cell r="D608" t="str">
            <v xml:space="preserve">UN </v>
          </cell>
          <cell r="E608">
            <v>28000</v>
          </cell>
        </row>
        <row r="609">
          <cell r="C609" t="str">
            <v xml:space="preserve">LIMATON 8.00 M </v>
          </cell>
          <cell r="D609" t="str">
            <v xml:space="preserve">UN </v>
          </cell>
          <cell r="E609">
            <v>35000</v>
          </cell>
        </row>
        <row r="610">
          <cell r="C610" t="str">
            <v xml:space="preserve">LIMPIADOR (1/4 GLN) </v>
          </cell>
          <cell r="D610" t="str">
            <v xml:space="preserve">UN </v>
          </cell>
          <cell r="E610">
            <v>15323</v>
          </cell>
        </row>
        <row r="611">
          <cell r="C611" t="str">
            <v>LIMPIADOR ECOLÓGICO DE LADRILLO Construcleaner</v>
          </cell>
          <cell r="D611" t="str">
            <v>GLN</v>
          </cell>
          <cell r="E611">
            <v>29808.798399999996</v>
          </cell>
        </row>
        <row r="612">
          <cell r="C612" t="str">
            <v xml:space="preserve">LINEA TERMOPLASTICA CONT. A=0.12m (con Microesf.) </v>
          </cell>
          <cell r="D612" t="str">
            <v xml:space="preserve">ML </v>
          </cell>
          <cell r="E612">
            <v>6032</v>
          </cell>
        </row>
        <row r="613">
          <cell r="C613" t="str">
            <v xml:space="preserve">LINEA TERMOPLASTICA CONT. A=0.15m (con Microesf.) </v>
          </cell>
          <cell r="D613" t="str">
            <v xml:space="preserve">ML </v>
          </cell>
          <cell r="E613">
            <v>5670</v>
          </cell>
        </row>
        <row r="614">
          <cell r="C614" t="str">
            <v xml:space="preserve">LINEA TERMOPLASTICA DISC. A=0.12m (con Microesf.) </v>
          </cell>
          <cell r="D614" t="str">
            <v xml:space="preserve">ML </v>
          </cell>
          <cell r="E614">
            <v>6032</v>
          </cell>
        </row>
        <row r="615">
          <cell r="C615" t="str">
            <v xml:space="preserve">LINEA TERMOPLASTICA DISC. A=0.15m (con Microesf.) </v>
          </cell>
          <cell r="D615" t="str">
            <v xml:space="preserve">ML </v>
          </cell>
          <cell r="E615">
            <v>5670</v>
          </cell>
        </row>
        <row r="616">
          <cell r="C616" t="str">
            <v>LISTON EN ORDINARIO</v>
          </cell>
          <cell r="D616" t="str">
            <v>M2</v>
          </cell>
          <cell r="E616">
            <v>9300.36</v>
          </cell>
        </row>
        <row r="617">
          <cell r="C617" t="str">
            <v>LLAVE JARDIN DE BOLA D=1/2"</v>
          </cell>
          <cell r="D617" t="str">
            <v xml:space="preserve">UN </v>
          </cell>
          <cell r="E617">
            <v>9065</v>
          </cell>
        </row>
        <row r="618">
          <cell r="C618" t="str">
            <v>LLAVE MANGUERA  PARA  VERTEDEROS LABORATORIOS</v>
          </cell>
          <cell r="D618" t="str">
            <v>UN</v>
          </cell>
          <cell r="E618">
            <v>55000</v>
          </cell>
        </row>
        <row r="619">
          <cell r="C619" t="str">
            <v>LLAVE MANGUERA  PARA ASEO</v>
          </cell>
          <cell r="D619" t="str">
            <v>UN</v>
          </cell>
          <cell r="E619">
            <v>55000</v>
          </cell>
        </row>
        <row r="620">
          <cell r="C620" t="str">
            <v>LLAVE MANGUERA PESADA METAL CROMO</v>
          </cell>
          <cell r="D620" t="str">
            <v>UN</v>
          </cell>
          <cell r="E620">
            <v>24900</v>
          </cell>
        </row>
        <row r="621">
          <cell r="C621" t="str">
            <v>LLAVE PARA JARDIN CON ROSCA CROMADA GRIVAL</v>
          </cell>
          <cell r="D621" t="str">
            <v>UN</v>
          </cell>
          <cell r="E621">
            <v>29813</v>
          </cell>
        </row>
        <row r="622">
          <cell r="C622" t="str">
            <v>LOCKER METALICO 2 PUESTOS/1 CUERPO</v>
          </cell>
          <cell r="D622" t="str">
            <v>UN</v>
          </cell>
          <cell r="E622">
            <v>179800</v>
          </cell>
        </row>
        <row r="623">
          <cell r="C623" t="str">
            <v>LOSETA BICAPA DE 40X40X6 TIPO A-50</v>
          </cell>
          <cell r="D623" t="str">
            <v>M2</v>
          </cell>
          <cell r="E623">
            <v>32492</v>
          </cell>
        </row>
        <row r="624">
          <cell r="C624" t="str">
            <v xml:space="preserve">LOSETA PREFABRICADA A50 (400x400x60mm) </v>
          </cell>
          <cell r="D624" t="str">
            <v xml:space="preserve">M2 </v>
          </cell>
          <cell r="E624">
            <v>42989.31</v>
          </cell>
        </row>
        <row r="625">
          <cell r="C625" t="str">
            <v xml:space="preserve">LOSETA PREFABRICADA A60 (400x200x60mm) </v>
          </cell>
          <cell r="D625" t="str">
            <v xml:space="preserve">M2 </v>
          </cell>
          <cell r="E625">
            <v>44380.88</v>
          </cell>
        </row>
        <row r="626">
          <cell r="C626" t="str">
            <v xml:space="preserve">LOSETA PREFABRICADA TACTIL A-55 (400x400+60mm) </v>
          </cell>
          <cell r="D626" t="str">
            <v>ML</v>
          </cell>
          <cell r="E626">
            <v>13850</v>
          </cell>
        </row>
        <row r="627">
          <cell r="C627" t="str">
            <v>LUBRICANTE DE SILICONA PARA NOVAFORT</v>
          </cell>
          <cell r="D627" t="str">
            <v>UN</v>
          </cell>
          <cell r="E627">
            <v>2671</v>
          </cell>
        </row>
        <row r="628">
          <cell r="C628" t="str">
            <v xml:space="preserve">LUBRICANTE U.M. (EMPAQUE 500 gr) </v>
          </cell>
          <cell r="D628" t="str">
            <v xml:space="preserve">UN </v>
          </cell>
          <cell r="E628">
            <v>13099.88</v>
          </cell>
        </row>
        <row r="629">
          <cell r="C629" t="str">
            <v xml:space="preserve">LUMINARIA DE SODIO 150W, 208/220V PARA AP </v>
          </cell>
          <cell r="D629" t="str">
            <v xml:space="preserve">UN </v>
          </cell>
          <cell r="E629">
            <v>412960</v>
          </cell>
        </row>
        <row r="630">
          <cell r="C630" t="str">
            <v xml:space="preserve">LUMINARIA DE SODIO 150W, ROY ALPHA PARA AP </v>
          </cell>
          <cell r="D630" t="str">
            <v>UN</v>
          </cell>
          <cell r="E630">
            <v>208000</v>
          </cell>
        </row>
        <row r="631">
          <cell r="C631" t="str">
            <v xml:space="preserve">LUMINARIA DE SODIO 250W, 208/220V PARA AP </v>
          </cell>
          <cell r="D631" t="str">
            <v xml:space="preserve">UN </v>
          </cell>
          <cell r="E631">
            <v>479080</v>
          </cell>
        </row>
        <row r="632">
          <cell r="C632" t="str">
            <v xml:space="preserve">LUMINARIA DE SODIO 400W, 208/220V PARA AP </v>
          </cell>
          <cell r="D632" t="str">
            <v xml:space="preserve">UN </v>
          </cell>
          <cell r="E632">
            <v>505760</v>
          </cell>
        </row>
        <row r="633">
          <cell r="C633" t="str">
            <v xml:space="preserve">LUMINARIA DE SODIO 70W, 208/220V PARA AP </v>
          </cell>
          <cell r="D633" t="str">
            <v xml:space="preserve">UN </v>
          </cell>
          <cell r="E633">
            <v>357280</v>
          </cell>
        </row>
        <row r="634">
          <cell r="C634" t="str">
            <v xml:space="preserve">LUMINARIA DE SODIO 70W, ROY ALPHA CON BASE PARA AP </v>
          </cell>
          <cell r="D634" t="str">
            <v>UN</v>
          </cell>
          <cell r="E634">
            <v>125500</v>
          </cell>
        </row>
        <row r="635">
          <cell r="C635" t="str">
            <v>MADERA ROLLIZA D=0,15 M</v>
          </cell>
          <cell r="D635" t="str">
            <v>ML</v>
          </cell>
          <cell r="E635">
            <v>14550</v>
          </cell>
        </row>
        <row r="636">
          <cell r="C636" t="str">
            <v xml:space="preserve">MALLA ELECTROSOLDADA S=150x150mm, Ø=4x4mm </v>
          </cell>
          <cell r="D636" t="str">
            <v xml:space="preserve">KG </v>
          </cell>
          <cell r="E636">
            <v>2146</v>
          </cell>
        </row>
        <row r="637">
          <cell r="C637" t="str">
            <v xml:space="preserve">MALLA ELECTROSOLDADA S=150x150mm, Ø=5x5mm </v>
          </cell>
          <cell r="D637" t="str">
            <v xml:space="preserve">KG </v>
          </cell>
          <cell r="E637">
            <v>2146</v>
          </cell>
        </row>
        <row r="638">
          <cell r="C638" t="str">
            <v xml:space="preserve">MALLA ELECTROSOLDADA S=150x150mm, Ø=6x6mm </v>
          </cell>
          <cell r="D638" t="str">
            <v xml:space="preserve">KG </v>
          </cell>
          <cell r="E638">
            <v>2146</v>
          </cell>
        </row>
        <row r="639">
          <cell r="C639" t="str">
            <v xml:space="preserve">MALLA ELECTROSOLDADA S=150x150mm, Ø=7x7mm </v>
          </cell>
          <cell r="D639" t="str">
            <v xml:space="preserve">KG </v>
          </cell>
          <cell r="E639">
            <v>2146</v>
          </cell>
        </row>
        <row r="640">
          <cell r="C640" t="str">
            <v xml:space="preserve">MALLA ELECTROSOLDADA S=150x150mm, Ø=8x8mm </v>
          </cell>
          <cell r="D640" t="str">
            <v xml:space="preserve">KG </v>
          </cell>
          <cell r="E640">
            <v>2146</v>
          </cell>
        </row>
        <row r="641">
          <cell r="C641" t="str">
            <v xml:space="preserve">MALLA ELECTROSOLDADA S=200x200mm, Ø=4x4mm </v>
          </cell>
          <cell r="D641" t="str">
            <v xml:space="preserve">KG </v>
          </cell>
          <cell r="E641">
            <v>2146</v>
          </cell>
        </row>
        <row r="642">
          <cell r="C642" t="str">
            <v xml:space="preserve">MALLA ELECTROSOLDADA S=250x250mm, Ø=4x4mm </v>
          </cell>
          <cell r="D642" t="str">
            <v xml:space="preserve">KG </v>
          </cell>
          <cell r="E642">
            <v>2146</v>
          </cell>
        </row>
        <row r="643">
          <cell r="C643" t="str">
            <v>MALLA ELECTROSOLDADA. Especial</v>
          </cell>
          <cell r="D643" t="str">
            <v xml:space="preserve">KG </v>
          </cell>
          <cell r="E643">
            <v>2781.4944</v>
          </cell>
        </row>
        <row r="644">
          <cell r="C644" t="str">
            <v>MALLA ELECTROSOLDADA. Estándar</v>
          </cell>
          <cell r="D644" t="str">
            <v xml:space="preserve">KG </v>
          </cell>
          <cell r="E644">
            <v>3739.6</v>
          </cell>
        </row>
        <row r="645">
          <cell r="C645" t="str">
            <v>MALLA PARA CERRAMIENTO ESLABONADA 2" TUBO GALVANIZADO 2" Y ALAMBRE 14"</v>
          </cell>
          <cell r="D645" t="str">
            <v>ML</v>
          </cell>
          <cell r="E645">
            <v>97000</v>
          </cell>
        </row>
        <row r="646">
          <cell r="C646" t="str">
            <v>MALLA PORTERÍA FUTBOL</v>
          </cell>
          <cell r="D646" t="str">
            <v>UN</v>
          </cell>
          <cell r="E646">
            <v>174600</v>
          </cell>
        </row>
        <row r="647">
          <cell r="C647" t="str">
            <v>MALLA RAM</v>
          </cell>
          <cell r="D647" t="str">
            <v xml:space="preserve">KG </v>
          </cell>
          <cell r="E647">
            <v>3344.0944</v>
          </cell>
        </row>
        <row r="648">
          <cell r="C648" t="str">
            <v>MAMANO DE OBRA PUESTA A TIERRA LUMINARIAS</v>
          </cell>
          <cell r="D648" t="str">
            <v>UN</v>
          </cell>
          <cell r="E648">
            <v>53350</v>
          </cell>
        </row>
        <row r="649">
          <cell r="C649" t="str">
            <v>MAMANO DE OBRA SALIDA APLIQUE DE PARED TIPO WALLPACK METAL HALIDE CERAMICO 1x70W (No Incluye Luminaria)</v>
          </cell>
          <cell r="D649" t="str">
            <v>UN</v>
          </cell>
          <cell r="E649">
            <v>43650</v>
          </cell>
        </row>
        <row r="650">
          <cell r="C650" t="str">
            <v>MAMANO DE OBRA SALIDA APLIQUE DE PARED TIPO WALLPACK METAL HALIDE CERAMICO 1x70W A 7mts (No Incluye Luminaria)</v>
          </cell>
          <cell r="D650" t="str">
            <v>UN</v>
          </cell>
          <cell r="E650">
            <v>43650</v>
          </cell>
        </row>
        <row r="651">
          <cell r="C651" t="str">
            <v>MAMANO DE OBRA SUMINISTRO E INSTALACION POSTE LUMINARIA LED 5mts</v>
          </cell>
          <cell r="D651" t="str">
            <v>UN</v>
          </cell>
          <cell r="E651">
            <v>145500</v>
          </cell>
        </row>
        <row r="652">
          <cell r="C652" t="str">
            <v>MANGUERA FLEXIBLE GRIFLEX SANITARIO EA</v>
          </cell>
          <cell r="D652" t="str">
            <v>UN</v>
          </cell>
          <cell r="E652">
            <v>1500</v>
          </cell>
        </row>
        <row r="653">
          <cell r="C653" t="str">
            <v>MANO DE OBRA ACOMETIDA  EN  2#10 + 1#10T + 1#10TA THW (T. REG CAD)</v>
          </cell>
          <cell r="D653" t="str">
            <v>ML</v>
          </cell>
          <cell r="E653">
            <v>2910</v>
          </cell>
        </row>
        <row r="654">
          <cell r="C654" t="str">
            <v>MANO DE OBRA ACOMETIDA  EN  3#6 + 1#6 + 1#10T THW (PCA EXTERIOR)</v>
          </cell>
          <cell r="D654" t="str">
            <v>ML</v>
          </cell>
          <cell r="E654">
            <v>2910</v>
          </cell>
        </row>
        <row r="655">
          <cell r="C655" t="str">
            <v>MANO DE OBRA ACOMETIDA  EN  3#8 + 1#4+ 1#10T+1#10TA THW (T. REG SEG 2)</v>
          </cell>
          <cell r="D655" t="str">
            <v>ML</v>
          </cell>
          <cell r="E655">
            <v>2910</v>
          </cell>
        </row>
        <row r="656">
          <cell r="C656" t="str">
            <v>MANO DE OBRA ACOMETIDA  EN 2 ( 3#4/0 + 1#4/0 + 1#2T ) THW (PLANTA A TRANSFERENCIA)</v>
          </cell>
          <cell r="D656" t="str">
            <v>ML</v>
          </cell>
          <cell r="E656">
            <v>11640</v>
          </cell>
        </row>
        <row r="657">
          <cell r="C657" t="str">
            <v>MANO DE OBRA ACOMETIDA  EN 2 ( 3#4/0 + 1#4/0 + 1#2T ) THW (TRANSFORMADOR A TRANSFERENCIA)</v>
          </cell>
          <cell r="D657" t="str">
            <v>ML</v>
          </cell>
          <cell r="E657">
            <v>11640</v>
          </cell>
        </row>
        <row r="658">
          <cell r="C658" t="str">
            <v>MANO DE OBRA ACOMETIDA  EN 3#2 + 1#2 + 1#8T THW (COMUNAL 2)</v>
          </cell>
          <cell r="D658" t="str">
            <v>ML</v>
          </cell>
          <cell r="E658">
            <v>4268</v>
          </cell>
        </row>
        <row r="659">
          <cell r="C659" t="str">
            <v>MANO DE OBRA ACOMETIDA  EN 3#2 + 1#2 + 1#8T THW (T. COMUNAL 2 208V)</v>
          </cell>
          <cell r="D659" t="str">
            <v>ML</v>
          </cell>
          <cell r="E659">
            <v>4268</v>
          </cell>
        </row>
        <row r="660">
          <cell r="C660" t="str">
            <v>MANO DE OBRA ACOMETIDA  EN 3#2 + 1#2 + 1#8T THW (T. HIDRO 1)</v>
          </cell>
          <cell r="D660" t="str">
            <v>ML</v>
          </cell>
          <cell r="E660">
            <v>4268</v>
          </cell>
        </row>
        <row r="661">
          <cell r="C661" t="str">
            <v>MANO DE OBRA ACOMETIDA  EN 3#2 + 1#2 + 1#8T THW (T. HIDRO 2)</v>
          </cell>
          <cell r="D661" t="str">
            <v>ML</v>
          </cell>
          <cell r="E661">
            <v>4268</v>
          </cell>
        </row>
        <row r="662">
          <cell r="C662" t="str">
            <v>MANO DE OBRA ACOMETIDA  EN 3#2 + 1#2 + 1#8T THW (T. ILUM Y TOMAS RESTAURANTE)</v>
          </cell>
          <cell r="D662" t="str">
            <v>ML</v>
          </cell>
          <cell r="E662">
            <v>4268</v>
          </cell>
        </row>
        <row r="663">
          <cell r="C663" t="str">
            <v>MANO DE OBRA ACOMETIDA  EN 3#8 + 1#8 + 1#10T THW (CAD)</v>
          </cell>
          <cell r="D663" t="str">
            <v>ML</v>
          </cell>
          <cell r="E663">
            <v>2910</v>
          </cell>
        </row>
        <row r="664">
          <cell r="C664" t="str">
            <v>MANO DE OBRA ACOMETIDA  EN 3#8 + 1#8 + 1#10T THW (T. ILUM Y TOMAS CAD)</v>
          </cell>
          <cell r="D664" t="str">
            <v>ML</v>
          </cell>
          <cell r="E664">
            <v>2910</v>
          </cell>
        </row>
        <row r="665">
          <cell r="C665" t="str">
            <v>MANO DE OBRA ACOMETIDA EN 2 ( 4#6 ) THW</v>
          </cell>
          <cell r="D665" t="str">
            <v>ML</v>
          </cell>
          <cell r="E665">
            <v>8536</v>
          </cell>
        </row>
        <row r="666">
          <cell r="C666" t="str">
            <v>MANO DE OBRA ACOMETIDA EN 2#6 THW</v>
          </cell>
          <cell r="D666" t="str">
            <v>ML</v>
          </cell>
          <cell r="E666">
            <v>2134</v>
          </cell>
        </row>
        <row r="667">
          <cell r="C667" t="str">
            <v>MANO DE OBRA ACOMETIDA EN 3#4 + 1#8T THW (BANCO DE CONDENSADORES)</v>
          </cell>
          <cell r="D667" t="str">
            <v>ML</v>
          </cell>
          <cell r="E667">
            <v>4268</v>
          </cell>
        </row>
        <row r="668">
          <cell r="C668" t="str">
            <v>MANO DE OBRA ACOMETIDA EN 3#6 + 1#2 + 1#8T + 1#8TA (T. REG SEG 1)</v>
          </cell>
          <cell r="D668" t="str">
            <v>ML</v>
          </cell>
          <cell r="E668">
            <v>2910</v>
          </cell>
        </row>
        <row r="669">
          <cell r="C669" t="str">
            <v>MANO DE OBRA ACOMETIDA EN 4 ( 4#6 ) THW</v>
          </cell>
          <cell r="D669" t="str">
            <v>ML</v>
          </cell>
          <cell r="E669">
            <v>17072</v>
          </cell>
        </row>
        <row r="670">
          <cell r="C670" t="str">
            <v>MANO DE OBRA ACOMETIDA EN 4#6 THW</v>
          </cell>
          <cell r="D670" t="str">
            <v>ML</v>
          </cell>
          <cell r="E670">
            <v>4268</v>
          </cell>
        </row>
        <row r="671">
          <cell r="C671" t="str">
            <v>MANO DE OBRA BANDEJA PORTACABLE TIPO MALLA 30 Cm</v>
          </cell>
          <cell r="D671" t="str">
            <v>ML</v>
          </cell>
          <cell r="E671">
            <v>4365</v>
          </cell>
        </row>
        <row r="672">
          <cell r="C672" t="str">
            <v>MANO DE OBRA BARRAJE EQUIPOTENCIAL S/E DE 1/8"x2</v>
          </cell>
          <cell r="D672" t="str">
            <v>UN</v>
          </cell>
          <cell r="E672">
            <v>43650</v>
          </cell>
        </row>
        <row r="673">
          <cell r="C673" t="str">
            <v>MANO DE OBRA CABLE 4/0 DESNUDO THW (EQUIPOTENCIALIZACION S/E)</v>
          </cell>
          <cell r="D673" t="str">
            <v>ML</v>
          </cell>
          <cell r="E673">
            <v>3395</v>
          </cell>
        </row>
        <row r="674">
          <cell r="C674" t="str">
            <v>MANO DE OBRA CABLE EN 3#2/0 ALUMINIO 35KV ACSR</v>
          </cell>
          <cell r="D674" t="str">
            <v>ML</v>
          </cell>
          <cell r="E674">
            <v>5820</v>
          </cell>
        </row>
        <row r="675">
          <cell r="C675" t="str">
            <v>MANO DE OBRA CABLE EN 3x1/0 Cu  XLPE 35KV (ETAPA 2-3)</v>
          </cell>
          <cell r="D675" t="str">
            <v>ML</v>
          </cell>
          <cell r="E675">
            <v>10185</v>
          </cell>
        </row>
        <row r="676">
          <cell r="C676" t="str">
            <v>MANO DE OBRA CABLE EN 3x1/0 Cu XLPE 35KV (ETAPA 4)</v>
          </cell>
          <cell r="D676" t="str">
            <v>ML</v>
          </cell>
          <cell r="E676">
            <v>10185</v>
          </cell>
        </row>
        <row r="677">
          <cell r="C677" t="str">
            <v>MANO DE OBRA CABLE EN 3x1/0 Cu XLPE 35KV (ETAPA 5 - 7)</v>
          </cell>
          <cell r="D677" t="str">
            <v>ML</v>
          </cell>
          <cell r="E677">
            <v>10185</v>
          </cell>
        </row>
        <row r="678">
          <cell r="C678" t="str">
            <v>MANO DE OBRA CABLE EN 3x2/0 Cu  XLPE 35KV (ETAPA 1)</v>
          </cell>
          <cell r="D678" t="str">
            <v>ML</v>
          </cell>
          <cell r="E678">
            <v>11640</v>
          </cell>
        </row>
        <row r="679">
          <cell r="C679" t="str">
            <v>MANO DE OBRA CABLE EN 3x4/0  Cu XLPE 35KV (INGRESO RED AL PARQUE INDUSTRIAL)</v>
          </cell>
          <cell r="D679" t="str">
            <v>ML</v>
          </cell>
          <cell r="E679">
            <v>11640</v>
          </cell>
        </row>
        <row r="680">
          <cell r="C680" t="str">
            <v>MANO DE OBRA DPS 35 KV 10 KA OXIDO METALICO</v>
          </cell>
          <cell r="D680" t="str">
            <v>JGO</v>
          </cell>
          <cell r="E680">
            <v>48500</v>
          </cell>
        </row>
        <row r="681">
          <cell r="C681" t="str">
            <v>MANO DE OBRA DPS 35 KV 10 KA OXIDO METALICO</v>
          </cell>
          <cell r="D681" t="str">
            <v>JGO</v>
          </cell>
          <cell r="E681">
            <v>48500</v>
          </cell>
        </row>
        <row r="682">
          <cell r="C682" t="str">
            <v>MANO DE OBRA EMPALME 3M 91 B1</v>
          </cell>
          <cell r="D682" t="str">
            <v>UN</v>
          </cell>
          <cell r="E682">
            <v>7275</v>
          </cell>
        </row>
        <row r="683">
          <cell r="C683" t="str">
            <v>MANO DE OBRA ESTRUCTURA MT LA-101</v>
          </cell>
          <cell r="D683" t="str">
            <v>UN</v>
          </cell>
          <cell r="E683">
            <v>242500</v>
          </cell>
        </row>
        <row r="684">
          <cell r="C684" t="str">
            <v>MANO DE OBRA ESTRUCTURA MT LA-117</v>
          </cell>
          <cell r="D684" t="str">
            <v>UN</v>
          </cell>
          <cell r="E684">
            <v>436500</v>
          </cell>
        </row>
        <row r="685">
          <cell r="C685" t="str">
            <v>MANO DE OBRA INSTALACION APLIQUE DE PARED TIPO WALLPACK METAL HALIDE CERAMICO 70W</v>
          </cell>
          <cell r="D685" t="str">
            <v>UN</v>
          </cell>
          <cell r="E685">
            <v>72750</v>
          </cell>
        </row>
        <row r="686">
          <cell r="C686" t="str">
            <v>MANO DE OBRA INSTALACION APLIQUE DE PARED TIPO WALLPACK METAL HALIDE CERAMICO 70W</v>
          </cell>
          <cell r="D686" t="str">
            <v>UN</v>
          </cell>
          <cell r="E686">
            <v>72750</v>
          </cell>
        </row>
        <row r="687">
          <cell r="C687" t="str">
            <v>MANO DE OBRA INTERCONEXION MT ENTRE CELDAS EN 3#2/0 CU XLPE 35KV</v>
          </cell>
          <cell r="D687" t="str">
            <v>ML</v>
          </cell>
          <cell r="E687">
            <v>11640</v>
          </cell>
        </row>
        <row r="688">
          <cell r="C688" t="str">
            <v>MANO DE OBRA INTERRUPTOR AUTOMATICO 1x20A TIPO ENCHUFABLE</v>
          </cell>
          <cell r="D688" t="str">
            <v>UN</v>
          </cell>
          <cell r="E688">
            <v>7275</v>
          </cell>
        </row>
        <row r="689">
          <cell r="C689" t="str">
            <v>MANO DE OBRA INTERRUPTOR AUTOMATICO 1x30A TIPO ENCHUFABLE</v>
          </cell>
          <cell r="D689" t="str">
            <v>UN</v>
          </cell>
          <cell r="E689">
            <v>7275</v>
          </cell>
        </row>
        <row r="690">
          <cell r="C690" t="str">
            <v>MANO DE OBRA PUESTA A TIERRA CAMARAS EN POSTES</v>
          </cell>
          <cell r="D690" t="str">
            <v>UN</v>
          </cell>
          <cell r="E690">
            <v>53350</v>
          </cell>
        </row>
        <row r="691">
          <cell r="C691" t="str">
            <v>MANO DE OBRA RED SUBTERRANEA EN 2 ( 2#2 + 1#10T + 1#10TA ) THW COBRE</v>
          </cell>
          <cell r="D691" t="str">
            <v>ML</v>
          </cell>
          <cell r="E691">
            <v>8536</v>
          </cell>
        </row>
        <row r="692">
          <cell r="C692" t="str">
            <v>MANO DE OBRA RED SUBTERRANEA EN 2#2 + 1#10T + 1#10TA THW COBRE</v>
          </cell>
          <cell r="D692" t="str">
            <v>ML</v>
          </cell>
          <cell r="E692">
            <v>4268</v>
          </cell>
        </row>
        <row r="693">
          <cell r="C693" t="str">
            <v>MANO DE OBRA RED SUBTERRANEA EN 3 ( 2#2 + 1#10T + 1#10TA ) THW COBRE</v>
          </cell>
          <cell r="D693" t="str">
            <v>ML</v>
          </cell>
          <cell r="E693">
            <v>12804</v>
          </cell>
        </row>
        <row r="694">
          <cell r="C694" t="str">
            <v>MANO DE OBRA RED SUBTERRANEA EN 5 ( 2#2 + 1#10T + 1#10TA ) THW COBRE</v>
          </cell>
          <cell r="D694" t="str">
            <v>ML</v>
          </cell>
          <cell r="E694">
            <v>21340</v>
          </cell>
        </row>
        <row r="695">
          <cell r="C695" t="str">
            <v>MANO DE OBRA RED SUBTERRANEA EN 7 ( 2#2 + 1#10T + 1#10TA ) THW COBRE</v>
          </cell>
          <cell r="D695" t="str">
            <v>ML</v>
          </cell>
          <cell r="E695">
            <v>29876</v>
          </cell>
        </row>
        <row r="696">
          <cell r="C696" t="str">
            <v>MANO DE OBRA SALIDA LUMINARIA METAL HALIDA CERAMICO POSTE 6m,</v>
          </cell>
          <cell r="D696" t="str">
            <v>UN</v>
          </cell>
          <cell r="E696">
            <v>33950</v>
          </cell>
        </row>
        <row r="697">
          <cell r="C697" t="str">
            <v>MANO DE OBRA SALIDA LUMINARIA METAL HALIDE CERAMICO 100W A 12mts (No Incluye Luminaria)</v>
          </cell>
          <cell r="D697" t="str">
            <v>UN</v>
          </cell>
          <cell r="E697">
            <v>42680</v>
          </cell>
        </row>
        <row r="698">
          <cell r="C698" t="str">
            <v>MANO DE OBRA SALIDA POSTE EXTERIOR 6m, DOS LUMINARIAS METAL HALIDE CERAMICO 70W (No Incluye Luminaria)</v>
          </cell>
          <cell r="D698" t="str">
            <v>UN</v>
          </cell>
          <cell r="E698">
            <v>42680</v>
          </cell>
        </row>
        <row r="699">
          <cell r="C699" t="str">
            <v>MANO DE OBRA SALIDA POSTE EXTERIOR DOS LUMINARIAS METAL HALIDE CERAMICO 70W Y 100W A 8 Y 12 mts (No Incluye Luminaria)</v>
          </cell>
          <cell r="D699" t="str">
            <v>UN</v>
          </cell>
          <cell r="E699">
            <v>54320</v>
          </cell>
        </row>
        <row r="700">
          <cell r="C700" t="str">
            <v>MANO DE OBRA SALIDA TOMA REGULADA UPS EN 4#12 ENCAUCHETADO - 1/2" PVC</v>
          </cell>
          <cell r="D700" t="str">
            <v>UN</v>
          </cell>
          <cell r="E700">
            <v>33950</v>
          </cell>
        </row>
        <row r="701">
          <cell r="C701" t="str">
            <v>MANO DE OBRA SALIDA TOMA REGULADA UPS EN 4#12 ENCAUCHETADO - 1/2" PVC</v>
          </cell>
          <cell r="D701" t="str">
            <v>UN</v>
          </cell>
          <cell r="E701">
            <v>33950</v>
          </cell>
        </row>
        <row r="702">
          <cell r="C702" t="str">
            <v>MANO DE OBRA SALIDA TOMACORRIENTE CON POLO A TIERRA Y FALLA A TIERRA PARA PROTECCION PERSONAL (GFCI)</v>
          </cell>
          <cell r="D702" t="str">
            <v>UN</v>
          </cell>
          <cell r="E702">
            <v>33950</v>
          </cell>
        </row>
        <row r="703">
          <cell r="C703" t="str">
            <v>MANO DE OBRA SALIDA TOMAS NORMALES EN 3#12 ENCAUCHETADO - 1/2" PVC</v>
          </cell>
          <cell r="D703" t="str">
            <v>UN</v>
          </cell>
          <cell r="E703">
            <v>33950</v>
          </cell>
        </row>
        <row r="704">
          <cell r="C704" t="str">
            <v>MANO DE OBRA SALIDA TOMAS NORMALES EN 3#12 ENCAUCHETADO - 1/2" PVC</v>
          </cell>
          <cell r="D704" t="str">
            <v>UN</v>
          </cell>
          <cell r="E704">
            <v>33950</v>
          </cell>
        </row>
        <row r="705">
          <cell r="C705" t="str">
            <v>MANO DE OBRA SUMINISTRO E INSTALACION POSTE DOS LUMINARIAS MHC 70W A 6 Mts</v>
          </cell>
          <cell r="D705" t="str">
            <v>UN</v>
          </cell>
          <cell r="E705">
            <v>145500</v>
          </cell>
        </row>
        <row r="706">
          <cell r="C706" t="str">
            <v>MANO DE OBRA SUMINISTRO E INSTALACION POSTE DOS LUMINARIAS MHC 70W Y 100W  A 8 Y 12 Mts</v>
          </cell>
          <cell r="D706" t="str">
            <v>UN</v>
          </cell>
          <cell r="E706">
            <v>145500</v>
          </cell>
        </row>
        <row r="707">
          <cell r="C707" t="str">
            <v xml:space="preserve">MANO DE OBRA SUMINISTRO E INSTALACION POSTE LUMINARIA C 100W A 12 Mts </v>
          </cell>
          <cell r="D707" t="str">
            <v>UN</v>
          </cell>
          <cell r="E707">
            <v>145500</v>
          </cell>
        </row>
        <row r="708">
          <cell r="C708" t="str">
            <v>MANO DE OBRA SUMINISTRO E INSTALACION POSTE LUMINARIA MHC 70W A 6 Mts</v>
          </cell>
          <cell r="D708" t="str">
            <v>UN</v>
          </cell>
          <cell r="E708">
            <v>145500</v>
          </cell>
        </row>
        <row r="709">
          <cell r="C709" t="str">
            <v>MANO DE OBRA SUMINISTRO E SALIDA LUMINARIA LED EN POSTE 5mts</v>
          </cell>
          <cell r="D709" t="str">
            <v>UN</v>
          </cell>
          <cell r="E709">
            <v>33950</v>
          </cell>
        </row>
        <row r="710">
          <cell r="C710" t="str">
            <v>MANO DE OBRA TABLERO MONOFASICO DE 12 CIRCUITOS TIPO TML</v>
          </cell>
          <cell r="D710" t="str">
            <v>UN</v>
          </cell>
          <cell r="E710">
            <v>32010</v>
          </cell>
        </row>
        <row r="711">
          <cell r="C711" t="str">
            <v>MANO DE OBRA TABLERO MONOFASICO DE 8 CIRCUITOS TIPO TML</v>
          </cell>
          <cell r="D711" t="str">
            <v>UN</v>
          </cell>
          <cell r="E711">
            <v>32010</v>
          </cell>
        </row>
        <row r="712">
          <cell r="C712" t="str">
            <v>MANO DE OBRA TABLERO TRIFASICO DE 18 CIRCUITOS CON PUERTA Y CERRADURA</v>
          </cell>
          <cell r="D712" t="str">
            <v>UN</v>
          </cell>
          <cell r="E712">
            <v>43650</v>
          </cell>
        </row>
        <row r="713">
          <cell r="C713" t="str">
            <v>MANO DE OBRA TERMINAL PREMOLDEADO TIPO EXTERIOR PARA CABLE 2/0 35 Kv</v>
          </cell>
          <cell r="D713" t="str">
            <v>JGO</v>
          </cell>
          <cell r="E713">
            <v>436500</v>
          </cell>
        </row>
        <row r="714">
          <cell r="C714" t="str">
            <v>MANO DE OBRA TERMINAL PREMOLDEADO TIPO INTERIOR PARA CABLE 2/0 - 35 KV</v>
          </cell>
          <cell r="D714" t="str">
            <v>JGO</v>
          </cell>
          <cell r="E714">
            <v>436500</v>
          </cell>
        </row>
        <row r="715">
          <cell r="C715" t="str">
            <v xml:space="preserve">MANO DE OBRA, HERRAMIENTAS Y MATERIALES COMPLEMENTARIOS PARA LA INSTALACION DE PELDAÑO PREFABRICADO </v>
          </cell>
          <cell r="D715" t="str">
            <v>UN</v>
          </cell>
          <cell r="E715">
            <v>48448.004907199997</v>
          </cell>
        </row>
        <row r="716">
          <cell r="C716" t="str">
            <v>MANOMETRO SECO 0-160 CONEXION 1/4</v>
          </cell>
          <cell r="D716" t="str">
            <v>UND</v>
          </cell>
          <cell r="E716">
            <v>17068</v>
          </cell>
        </row>
        <row r="717">
          <cell r="C717" t="str">
            <v>MANTENIMIENTO DE FACHADAS Construcleaner</v>
          </cell>
          <cell r="D717" t="str">
            <v>GLN</v>
          </cell>
          <cell r="E717">
            <v>18768.335999999999</v>
          </cell>
        </row>
        <row r="718">
          <cell r="C718" t="str">
            <v xml:space="preserve">MANTO BIOLOGICO BIOTEX </v>
          </cell>
          <cell r="D718" t="str">
            <v xml:space="preserve">M2 </v>
          </cell>
          <cell r="E718">
            <v>4245.6000000000004</v>
          </cell>
        </row>
        <row r="719">
          <cell r="C719" t="str">
            <v>MANTO IMPERMEABILIZANTE EDIL</v>
          </cell>
          <cell r="D719" t="str">
            <v>M2</v>
          </cell>
          <cell r="E719">
            <v>10669.146399999998</v>
          </cell>
        </row>
        <row r="720">
          <cell r="C720" t="str">
            <v>MANTO IMPERMEABILIZANTE P3</v>
          </cell>
          <cell r="D720" t="str">
            <v>RL</v>
          </cell>
          <cell r="E720">
            <v>190000</v>
          </cell>
        </row>
        <row r="721">
          <cell r="C721" t="str">
            <v>MANTO MORTER PLAS AL-300 TEXSA</v>
          </cell>
          <cell r="D721" t="str">
            <v>RL</v>
          </cell>
          <cell r="E721">
            <v>196700</v>
          </cell>
        </row>
        <row r="722">
          <cell r="C722" t="str">
            <v>MAQ Y EQUIP ACOMETIDA  EN  2#10 + 1#10T + 1#10TA THW (T. REG CAD)</v>
          </cell>
          <cell r="D722" t="str">
            <v>ML</v>
          </cell>
          <cell r="E722">
            <v>873</v>
          </cell>
        </row>
        <row r="723">
          <cell r="C723" t="str">
            <v>MAQ Y EQUIP ACOMETIDA  EN  3#6 + 1#6 + 1#10T THW (PCA EXTERIOR)</v>
          </cell>
          <cell r="D723" t="str">
            <v>ML</v>
          </cell>
          <cell r="E723">
            <v>1164</v>
          </cell>
        </row>
        <row r="724">
          <cell r="C724" t="str">
            <v>MAQ Y EQUIP ACOMETIDA  EN  3#8 + 1#4+ 1#10T+1#10TA THW (T. REG SEG 2)</v>
          </cell>
          <cell r="D724" t="str">
            <v>ML</v>
          </cell>
          <cell r="E724">
            <v>873</v>
          </cell>
        </row>
        <row r="725">
          <cell r="C725" t="str">
            <v>MAQ Y EQUIP ACOMETIDA  EN 2 ( 3#4/0 + 1#4/0 + 1#2T ) THW (PLANTA A TRANSFERENCIA)</v>
          </cell>
          <cell r="D725" t="str">
            <v>ML</v>
          </cell>
          <cell r="E725">
            <v>2328</v>
          </cell>
        </row>
        <row r="726">
          <cell r="C726" t="str">
            <v>MAQ Y EQUIP ACOMETIDA  EN 2 ( 3#4/0 + 1#4/0 + 1#2T ) THW (TRANSFORMADOR A TRANSFERENCIA)</v>
          </cell>
          <cell r="D726" t="str">
            <v>ML</v>
          </cell>
          <cell r="E726">
            <v>2328</v>
          </cell>
        </row>
        <row r="727">
          <cell r="C727" t="str">
            <v>MAQ Y EQUIP ACOMETIDA  EN 3#2 + 1#2 + 1#8T THW (COMUNAL 2)</v>
          </cell>
          <cell r="D727" t="str">
            <v>ML</v>
          </cell>
          <cell r="E727">
            <v>1164</v>
          </cell>
        </row>
        <row r="728">
          <cell r="C728" t="str">
            <v>MAQ Y EQUIP ACOMETIDA  EN 3#2 + 1#2 + 1#8T THW (T. COMUNAL 2 208V)</v>
          </cell>
          <cell r="D728" t="str">
            <v>ML</v>
          </cell>
          <cell r="E728">
            <v>1164</v>
          </cell>
        </row>
        <row r="729">
          <cell r="C729" t="str">
            <v>MAQ Y EQUIP ACOMETIDA  EN 3#2 + 1#2 + 1#8T THW (T. HIDRO 1)</v>
          </cell>
          <cell r="D729" t="str">
            <v>ML</v>
          </cell>
          <cell r="E729">
            <v>1164</v>
          </cell>
        </row>
        <row r="730">
          <cell r="C730" t="str">
            <v>MAQ Y EQUIP ACOMETIDA  EN 3#2 + 1#2 + 1#8T THW (T. HIDRO 2)</v>
          </cell>
          <cell r="D730" t="str">
            <v>ML</v>
          </cell>
          <cell r="E730">
            <v>1164</v>
          </cell>
        </row>
        <row r="731">
          <cell r="C731" t="str">
            <v>MAQ Y EQUIP ACOMETIDA  EN 3#2 + 1#2 + 1#8T THW (T. ILUM Y TOMAS RESTAURANTE)</v>
          </cell>
          <cell r="D731" t="str">
            <v>ML</v>
          </cell>
          <cell r="E731">
            <v>1164</v>
          </cell>
        </row>
        <row r="732">
          <cell r="C732" t="str">
            <v>MAQ Y EQUIP ACOMETIDA  EN 3#8 + 1#8 + 1#10T THW (CAD)</v>
          </cell>
          <cell r="D732" t="str">
            <v>ML</v>
          </cell>
          <cell r="E732">
            <v>873</v>
          </cell>
        </row>
        <row r="733">
          <cell r="C733" t="str">
            <v>MAQ Y EQUIP ACOMETIDA  EN 3#8 + 1#8 + 1#10T THW (T. ILUM Y TOMAS CAD)</v>
          </cell>
          <cell r="D733" t="str">
            <v>ML</v>
          </cell>
          <cell r="E733">
            <v>873</v>
          </cell>
        </row>
        <row r="734">
          <cell r="C734" t="str">
            <v>MAQ Y EQUIP ACOMETIDA EN 2 ( 4#6 ) THW</v>
          </cell>
          <cell r="D734" t="str">
            <v>ML</v>
          </cell>
          <cell r="E734">
            <v>2910</v>
          </cell>
        </row>
        <row r="735">
          <cell r="C735" t="str">
            <v>MAQ Y EQUIP ACOMETIDA EN 2#6 THW</v>
          </cell>
          <cell r="D735" t="str">
            <v>ML</v>
          </cell>
          <cell r="E735">
            <v>727.5</v>
          </cell>
        </row>
        <row r="736">
          <cell r="C736" t="str">
            <v>MAQ Y EQUIP ACOMETIDA EN 3#4 + 1#8T THW (BANCO DE CONDENSADORES)</v>
          </cell>
          <cell r="D736" t="str">
            <v>ML</v>
          </cell>
          <cell r="E736">
            <v>1164</v>
          </cell>
        </row>
        <row r="737">
          <cell r="C737" t="str">
            <v>MAQ Y EQUIP ACOMETIDA EN 3#6 + 1#2 + 1#8T + 1#8TA (T. REG SEG 1)</v>
          </cell>
          <cell r="D737" t="str">
            <v>ML</v>
          </cell>
          <cell r="E737">
            <v>1164</v>
          </cell>
        </row>
        <row r="738">
          <cell r="C738" t="str">
            <v>MAQ Y EQUIP ACOMETIDA EN 4 ( 4#6 ) THW</v>
          </cell>
          <cell r="D738" t="str">
            <v>ML</v>
          </cell>
          <cell r="E738">
            <v>5820</v>
          </cell>
        </row>
        <row r="739">
          <cell r="C739" t="str">
            <v>MAQ Y EQUIP ACOMETIDA EN 4#6 THW</v>
          </cell>
          <cell r="D739" t="str">
            <v>ML</v>
          </cell>
          <cell r="E739">
            <v>1455</v>
          </cell>
        </row>
        <row r="740">
          <cell r="C740" t="str">
            <v>MAQ Y EQUIP BANDEJA PORTACABLE TIPO MALLA 30 Cm</v>
          </cell>
          <cell r="D740" t="str">
            <v>ML</v>
          </cell>
          <cell r="E740">
            <v>2425</v>
          </cell>
        </row>
        <row r="741">
          <cell r="C741" t="str">
            <v>MAQ Y EQUIP BARRAJE EQUIPOTENCIAL S/E DE 1/8"x2</v>
          </cell>
          <cell r="D741" t="str">
            <v>UN</v>
          </cell>
          <cell r="E741">
            <v>14550</v>
          </cell>
        </row>
        <row r="742">
          <cell r="C742" t="str">
            <v>MAQ Y EQUIP CABLE 4/0 DESNUDO THW (EQUIPOTENCIALIZACION S/E)</v>
          </cell>
          <cell r="D742" t="str">
            <v>ML</v>
          </cell>
          <cell r="E742">
            <v>970</v>
          </cell>
        </row>
        <row r="743">
          <cell r="C743" t="str">
            <v>MAQ Y EQUIP CABLE EN 3#2/0 ALUMINIO 35KV ACSR</v>
          </cell>
          <cell r="D743" t="str">
            <v>ML</v>
          </cell>
          <cell r="E743">
            <v>970</v>
          </cell>
        </row>
        <row r="744">
          <cell r="C744" t="str">
            <v>MAQ Y EQUIP CABLE EN 3x1/0 Cu  XLPE 35KV (ETAPA 2-3)</v>
          </cell>
          <cell r="D744" t="str">
            <v>ML</v>
          </cell>
          <cell r="E744">
            <v>1455</v>
          </cell>
        </row>
        <row r="745">
          <cell r="C745" t="str">
            <v>MAQ Y EQUIP CABLE EN 3x1/0 Cu XLPE 35KV (ETAPA 4)</v>
          </cell>
          <cell r="D745" t="str">
            <v>ML</v>
          </cell>
          <cell r="E745">
            <v>1455</v>
          </cell>
        </row>
        <row r="746">
          <cell r="C746" t="str">
            <v>MAQ Y EQUIP CABLE EN 3x1/0 Cu XLPE 35KV (ETAPA 5 - 7)</v>
          </cell>
          <cell r="D746" t="str">
            <v>ML</v>
          </cell>
          <cell r="E746">
            <v>1455</v>
          </cell>
        </row>
        <row r="747">
          <cell r="C747" t="str">
            <v>MAQ Y EQUIP CABLE EN 3x2/0 Cu  XLPE 35KV (ETAPA 1)</v>
          </cell>
          <cell r="D747" t="str">
            <v>ML</v>
          </cell>
          <cell r="E747">
            <v>1940</v>
          </cell>
        </row>
        <row r="748">
          <cell r="C748" t="str">
            <v>MAQ Y EQUIP CABLE EN 3x4/0  Cu XLPE 35KV (INGRESO RED AL PARQUE INDUSTRIAL)</v>
          </cell>
          <cell r="D748" t="str">
            <v>ML</v>
          </cell>
          <cell r="E748">
            <v>2910</v>
          </cell>
        </row>
        <row r="749">
          <cell r="C749" t="str">
            <v>MAQ Y EQUIP DPS 35 KV 10 KA OXIDO METALICO</v>
          </cell>
          <cell r="D749" t="str">
            <v>JGO</v>
          </cell>
          <cell r="E749">
            <v>24250</v>
          </cell>
        </row>
        <row r="750">
          <cell r="C750" t="str">
            <v>MAQ Y EQUIP DPS 35 KV 10 KA OXIDO METALICO</v>
          </cell>
          <cell r="D750" t="str">
            <v>JGO</v>
          </cell>
          <cell r="E750">
            <v>24250</v>
          </cell>
        </row>
        <row r="751">
          <cell r="C751" t="str">
            <v>MAQ Y EQUIP EMPALME 3M 91 B1</v>
          </cell>
          <cell r="D751" t="str">
            <v>UN</v>
          </cell>
          <cell r="E751">
            <v>1455</v>
          </cell>
        </row>
        <row r="752">
          <cell r="C752" t="str">
            <v>MAQ Y EQUIP ESTRUCTURA MT LA-101</v>
          </cell>
          <cell r="D752" t="str">
            <v>UN</v>
          </cell>
          <cell r="E752">
            <v>48500</v>
          </cell>
        </row>
        <row r="753">
          <cell r="C753" t="str">
            <v>MAQ Y EQUIP ESTRUCTURA MT LA-117</v>
          </cell>
          <cell r="D753" t="str">
            <v>UN</v>
          </cell>
          <cell r="E753">
            <v>48500</v>
          </cell>
        </row>
        <row r="754">
          <cell r="C754" t="str">
            <v>MAQ Y EQUIP INSTALACION APLIQUE DE PARED TIPO WALLPACK METAL HALIDE CERAMICO 70W</v>
          </cell>
          <cell r="D754" t="str">
            <v>UN</v>
          </cell>
          <cell r="E754">
            <v>7760</v>
          </cell>
        </row>
        <row r="755">
          <cell r="C755" t="str">
            <v>MAQ Y EQUIP INSTALACION APLIQUE DE PARED TIPO WALLPACK METAL HALIDE CERAMICO 70W</v>
          </cell>
          <cell r="D755" t="str">
            <v>UN</v>
          </cell>
          <cell r="E755">
            <v>7760</v>
          </cell>
        </row>
        <row r="756">
          <cell r="C756" t="str">
            <v>MAQ Y EQUIP INTERCONEXION MT ENTRE CELDAS EN 3#2/0 CU XLPE 35KV</v>
          </cell>
          <cell r="D756" t="str">
            <v>ML</v>
          </cell>
          <cell r="E756">
            <v>1940</v>
          </cell>
        </row>
        <row r="757">
          <cell r="C757" t="str">
            <v>MAQ Y EQUIP INTERRUPTOR AUTOMATICO 1x20A TIPO ENCHUFABLE</v>
          </cell>
          <cell r="D757" t="str">
            <v>UN</v>
          </cell>
          <cell r="E757">
            <v>4850</v>
          </cell>
        </row>
        <row r="758">
          <cell r="C758" t="str">
            <v>MAQ Y EQUIP INTERRUPTOR AUTOMATICO 1x30A TIPO ENCHUFABLE</v>
          </cell>
          <cell r="D758" t="str">
            <v>UN</v>
          </cell>
          <cell r="E758">
            <v>4850</v>
          </cell>
        </row>
        <row r="759">
          <cell r="C759" t="str">
            <v>MAQ Y EQUIP PUESTA A TIERRA LUMINARIAS</v>
          </cell>
          <cell r="D759" t="str">
            <v>UN</v>
          </cell>
          <cell r="E759">
            <v>1940</v>
          </cell>
        </row>
        <row r="760">
          <cell r="C760" t="str">
            <v>MAQ Y EQUIP SALIDA APLIQUE DE PARED TIPO WALLPACK METAL HALIDE CERAMICO 1x70W (No Incluye Luminaria)</v>
          </cell>
          <cell r="D760" t="str">
            <v>UN</v>
          </cell>
          <cell r="E760">
            <v>2910</v>
          </cell>
        </row>
        <row r="761">
          <cell r="C761" t="str">
            <v>MAQ Y EQUIP SALIDA APLIQUE DE PARED TIPO WALLPACK METAL HALIDE CERAMICO 1x70W A 7mts (No Incluye Luminaria)</v>
          </cell>
          <cell r="D761" t="str">
            <v>UN</v>
          </cell>
          <cell r="E761">
            <v>2910</v>
          </cell>
        </row>
        <row r="762">
          <cell r="C762" t="str">
            <v>MAQ Y EQUIP SALIDA LUMINARIA METAL HALIDA CERAMICO POSTE 6m,</v>
          </cell>
          <cell r="D762" t="str">
            <v>UN</v>
          </cell>
          <cell r="E762">
            <v>2910</v>
          </cell>
        </row>
        <row r="763">
          <cell r="C763" t="str">
            <v>MAQ Y EQUIP SALIDA LUMINARIA METAL HALIDE CERAMICO 100W A 12mts (No Incluye Luminaria)</v>
          </cell>
          <cell r="D763" t="str">
            <v>UN</v>
          </cell>
          <cell r="E763">
            <v>2910</v>
          </cell>
        </row>
        <row r="764">
          <cell r="C764" t="str">
            <v>MAQ Y EQUIP SALIDA POSTE EXTERIOR 6m, DOS LUMINARIAS METAL HALIDE CERAMICO 70W (No Incluye Luminaria)</v>
          </cell>
          <cell r="D764" t="str">
            <v>UN</v>
          </cell>
          <cell r="E764">
            <v>2910</v>
          </cell>
        </row>
        <row r="765">
          <cell r="C765" t="str">
            <v>MAQ Y EQUIP SALIDA POSTE EXTERIOR DOS LUMINARIAS METAL HALIDE CERAMICO 70W Y 100W A 8 Y 12 mts (No Incluye Luminaria)</v>
          </cell>
          <cell r="D765" t="str">
            <v>UN</v>
          </cell>
          <cell r="E765">
            <v>2910</v>
          </cell>
        </row>
        <row r="766">
          <cell r="C766" t="str">
            <v>MAQ Y EQUIP SALIDA TOMA REGULADA UPS EN 4#12 ENCAUCHETADO - 1/2" PVC</v>
          </cell>
          <cell r="D766" t="str">
            <v>UN</v>
          </cell>
          <cell r="E766">
            <v>2910</v>
          </cell>
        </row>
        <row r="767">
          <cell r="C767" t="str">
            <v>MAQ Y EQUIP SALIDA TOMA REGULADA UPS EN 4#12 ENCAUCHETADO - 1/2" PVC</v>
          </cell>
          <cell r="D767" t="str">
            <v>UN</v>
          </cell>
          <cell r="E767">
            <v>2910</v>
          </cell>
        </row>
        <row r="768">
          <cell r="C768" t="str">
            <v>MAQ Y EQUIP SALIDA TOMACORRIENTE CON POLO A TIERRA Y FALLA A TIERRA PARA PROTECCION PERSONAL (GFCI)</v>
          </cell>
          <cell r="D768" t="str">
            <v>UN</v>
          </cell>
          <cell r="E768">
            <v>2910</v>
          </cell>
        </row>
        <row r="769">
          <cell r="C769" t="str">
            <v>MAQ Y EQUIP SALIDA TOMAS NORMALES EN 3#12 ENCAUCHETADO - 1/2" PVC</v>
          </cell>
          <cell r="D769" t="str">
            <v>UN</v>
          </cell>
          <cell r="E769">
            <v>2910</v>
          </cell>
        </row>
        <row r="770">
          <cell r="C770" t="str">
            <v>MAQ Y EQUIP SALIDA TOMAS NORMALES EN 3#12 ENCAUCHETADO - 1/2" PVC</v>
          </cell>
          <cell r="D770" t="str">
            <v>UN</v>
          </cell>
          <cell r="E770">
            <v>2910</v>
          </cell>
        </row>
        <row r="771">
          <cell r="C771" t="str">
            <v>MAQ Y EQUIP SUMINISTRO E INSTALACION POSTE DOS LUMINARIAS MHC 70W A 6 Mts</v>
          </cell>
          <cell r="D771" t="str">
            <v>UN</v>
          </cell>
          <cell r="E771">
            <v>77600</v>
          </cell>
        </row>
        <row r="772">
          <cell r="C772" t="str">
            <v>MAQ Y EQUIP SUMINISTRO E INSTALACION POSTE DOS LUMINARIAS MHC 70W Y 100W  A 8 Y 12 Mts</v>
          </cell>
          <cell r="D772" t="str">
            <v>UN</v>
          </cell>
          <cell r="E772">
            <v>77600</v>
          </cell>
        </row>
        <row r="773">
          <cell r="C773" t="str">
            <v>MAQ Y EQUIP SUMINISTRO E INSTALACION POSTE LUMINARIA LED 5mts</v>
          </cell>
          <cell r="D773" t="str">
            <v>UN</v>
          </cell>
          <cell r="E773">
            <v>77600</v>
          </cell>
        </row>
        <row r="774">
          <cell r="C774" t="str">
            <v xml:space="preserve">MAQ Y EQUIP SUMINISTRO E INSTALACION POSTE LUMINARIA MHC 100W A 12 Mts </v>
          </cell>
          <cell r="D774" t="str">
            <v>UN</v>
          </cell>
          <cell r="E774">
            <v>77600</v>
          </cell>
        </row>
        <row r="775">
          <cell r="C775" t="str">
            <v>MAQ Y EQUIP SUMINISTRO E INSTALACION POSTE LUMINARIA MHC 70W A 6 Mts</v>
          </cell>
          <cell r="D775" t="str">
            <v>UN</v>
          </cell>
          <cell r="E775">
            <v>77600</v>
          </cell>
        </row>
        <row r="776">
          <cell r="C776" t="str">
            <v>MAQ Y EQUIP SUMINISTRO E SALIDA LUMINARIA LED EN POSTE 5mts</v>
          </cell>
          <cell r="D776" t="str">
            <v>UN</v>
          </cell>
          <cell r="E776">
            <v>2910</v>
          </cell>
        </row>
        <row r="777">
          <cell r="C777" t="str">
            <v>MAQ Y EQUIP TABLERO MONOFASICO DE 12 CIRCUITOS TIPO TML</v>
          </cell>
          <cell r="D777" t="str">
            <v>UN</v>
          </cell>
          <cell r="E777">
            <v>9700</v>
          </cell>
        </row>
        <row r="778">
          <cell r="C778" t="str">
            <v>MAQ Y EQUIP TABLERO MONOFASICO DE 8 CIRCUITOS TIPO TML</v>
          </cell>
          <cell r="D778" t="str">
            <v>UN</v>
          </cell>
          <cell r="E778">
            <v>9700</v>
          </cell>
        </row>
        <row r="779">
          <cell r="C779" t="str">
            <v>MAQ Y EQUIP TABLERO TRIFASICO DE 18 CIRCUITOS CON PUERTA Y CERRADURA</v>
          </cell>
          <cell r="D779" t="str">
            <v>UN</v>
          </cell>
          <cell r="E779">
            <v>24250</v>
          </cell>
        </row>
        <row r="780">
          <cell r="C780" t="str">
            <v>MAQ Y EQUIP TERMINAL PREMOLDEADO TIPO EXTERIOR PARA CABLE 2/0 35 Kv</v>
          </cell>
          <cell r="D780" t="str">
            <v>JGO</v>
          </cell>
          <cell r="E780">
            <v>24250</v>
          </cell>
        </row>
        <row r="781">
          <cell r="C781" t="str">
            <v>MAQ Y EQUIP TERMINAL PREMOLDEADO TIPO INTERIOR PARA CABLE 2/0 - 35 KV</v>
          </cell>
          <cell r="D781" t="str">
            <v>JGO</v>
          </cell>
          <cell r="E781">
            <v>24250</v>
          </cell>
        </row>
        <row r="782">
          <cell r="C782" t="str">
            <v>MAQ Y EQUIPO PUESTA A TIERRA CAMARAS EN POSTES</v>
          </cell>
          <cell r="D782" t="str">
            <v>UN</v>
          </cell>
          <cell r="E782">
            <v>1940</v>
          </cell>
        </row>
        <row r="783">
          <cell r="C783" t="str">
            <v>MAQ Y EQUIPO RED SUBTERRANEA EN 2 ( 2#2 + 1#10T + 1#10TA ) THW COBRE</v>
          </cell>
          <cell r="D783" t="str">
            <v>ML</v>
          </cell>
          <cell r="E783">
            <v>2328</v>
          </cell>
        </row>
        <row r="784">
          <cell r="C784" t="str">
            <v>MAQ Y EQUIPO RED SUBTERRANEA EN 2#2 + 1#10T + 1#10TA THW COBRE</v>
          </cell>
          <cell r="D784" t="str">
            <v>ML</v>
          </cell>
          <cell r="E784">
            <v>1164</v>
          </cell>
        </row>
        <row r="785">
          <cell r="C785" t="str">
            <v>MAQ Y EQUIPO RED SUBTERRANEA EN 3 ( 2#2 + 1#10T + 1#10TA ) THW COBRE</v>
          </cell>
          <cell r="D785" t="str">
            <v>ML</v>
          </cell>
          <cell r="E785">
            <v>3492</v>
          </cell>
        </row>
        <row r="786">
          <cell r="C786" t="str">
            <v>MAQ Y EQUIPO RED SUBTERRANEA EN 5 ( 2#2 + 1#10T + 1#10TA ) THW COBRE</v>
          </cell>
          <cell r="D786" t="str">
            <v>ML</v>
          </cell>
          <cell r="E786">
            <v>5820</v>
          </cell>
        </row>
        <row r="787">
          <cell r="C787" t="str">
            <v>MAQ Y EQUIPO RED SUBTERRANEA EN 7 ( 2#2 + 1#10T + 1#10TA ) THW COBRE</v>
          </cell>
          <cell r="D787" t="str">
            <v>ML</v>
          </cell>
          <cell r="E787">
            <v>8148</v>
          </cell>
        </row>
        <row r="788">
          <cell r="C788" t="str">
            <v>MARCO EN ALUMINIO PUERTA ENTAMBORADA EN TRIPLEX 1.00x2.00M</v>
          </cell>
          <cell r="D788" t="str">
            <v>UN</v>
          </cell>
          <cell r="E788">
            <v>33534</v>
          </cell>
        </row>
        <row r="789">
          <cell r="C789" t="str">
            <v xml:space="preserve">MARCO REJILLA SUMIDERO LATERAL 100 X 65 </v>
          </cell>
          <cell r="D789" t="str">
            <v xml:space="preserve">UN </v>
          </cell>
          <cell r="E789">
            <v>47455.6</v>
          </cell>
        </row>
        <row r="790">
          <cell r="C790" t="str">
            <v>MARCO Y TAPA CAJA INSPECCION 0.60X0.60 EAAB</v>
          </cell>
          <cell r="D790" t="str">
            <v>UN</v>
          </cell>
          <cell r="E790">
            <v>72750</v>
          </cell>
        </row>
        <row r="791">
          <cell r="C791" t="str">
            <v>MARCO Y TAPA CAJA INSPECCION 0.70X0.70 EAAB</v>
          </cell>
          <cell r="D791" t="str">
            <v>UN</v>
          </cell>
          <cell r="E791">
            <v>86500</v>
          </cell>
        </row>
        <row r="792">
          <cell r="C792" t="str">
            <v>MARCO Y TAPA CAJA INSPECCION 0.70X0.80 EAAB</v>
          </cell>
          <cell r="D792" t="str">
            <v>UN</v>
          </cell>
          <cell r="E792">
            <v>92250</v>
          </cell>
        </row>
        <row r="793">
          <cell r="C793" t="str">
            <v>MARCO Y TAPA CAJA INSPECCION 0.80X0.80 EAAB</v>
          </cell>
          <cell r="D793" t="str">
            <v>UN</v>
          </cell>
          <cell r="E793">
            <v>95060</v>
          </cell>
        </row>
        <row r="794">
          <cell r="C794" t="str">
            <v>MARCO Y TAPA CAJA INSPECCION 1.00X1.00 EAAB</v>
          </cell>
          <cell r="D794" t="str">
            <v>UN</v>
          </cell>
          <cell r="E794">
            <v>108640</v>
          </cell>
        </row>
        <row r="795">
          <cell r="C795" t="str">
            <v>MARCO Y TAPA CAJA INSPECCION 1.20X1.20 EAAB</v>
          </cell>
          <cell r="D795" t="str">
            <v>UN</v>
          </cell>
          <cell r="E795">
            <v>203700</v>
          </cell>
        </row>
        <row r="796">
          <cell r="C796" t="str">
            <v>MARCO Y TAPA CAJA INSPECCION 2.00X2.00 EAAB</v>
          </cell>
          <cell r="D796" t="str">
            <v>UN</v>
          </cell>
          <cell r="E796">
            <v>291000</v>
          </cell>
        </row>
        <row r="797">
          <cell r="C797" t="str">
            <v xml:space="preserve">MARCO Y TAPA CAJA INSPECCION AP / BT CODENSA CS274 </v>
          </cell>
          <cell r="D797" t="str">
            <v xml:space="preserve">UN </v>
          </cell>
          <cell r="E797">
            <v>79500</v>
          </cell>
        </row>
        <row r="798">
          <cell r="C798" t="str">
            <v xml:space="preserve">MARCO Y TAPA CAJA INSPECCION SENCILL CODENSA CS275 </v>
          </cell>
          <cell r="D798" t="str">
            <v xml:space="preserve">UN </v>
          </cell>
          <cell r="E798">
            <v>125000</v>
          </cell>
        </row>
        <row r="799">
          <cell r="C799" t="str">
            <v xml:space="preserve">MARCO Y TAPA CAJA PASO SENCILLA ANDEN ETB </v>
          </cell>
          <cell r="D799" t="str">
            <v xml:space="preserve">UN </v>
          </cell>
          <cell r="E799">
            <v>178640</v>
          </cell>
        </row>
        <row r="800">
          <cell r="C800" t="str">
            <v xml:space="preserve">MARCO Y TAPA CAJA PASO SENCILLA EN CALZADA ETB </v>
          </cell>
          <cell r="D800" t="str">
            <v xml:space="preserve">UN </v>
          </cell>
          <cell r="E800">
            <v>139200</v>
          </cell>
        </row>
        <row r="801">
          <cell r="C801" t="str">
            <v xml:space="preserve">MARCO Y TAPA CAMARA F1 TELECOM CT-043 (F) </v>
          </cell>
          <cell r="D801" t="str">
            <v xml:space="preserve">UN </v>
          </cell>
          <cell r="E801">
            <v>174000</v>
          </cell>
        </row>
        <row r="802">
          <cell r="C802" t="str">
            <v xml:space="preserve">MARCO Y TAPA CAMARA F1 TELECOM CT-043 (SF) </v>
          </cell>
          <cell r="D802" t="str">
            <v xml:space="preserve">UN </v>
          </cell>
          <cell r="E802">
            <v>174000</v>
          </cell>
        </row>
        <row r="803">
          <cell r="C803" t="str">
            <v xml:space="preserve">MARCO Y TAPA CAMARA F2 TELECOM CT-053 (F) </v>
          </cell>
          <cell r="D803" t="str">
            <v xml:space="preserve">UN </v>
          </cell>
          <cell r="E803">
            <v>92800</v>
          </cell>
        </row>
        <row r="804">
          <cell r="C804" t="str">
            <v xml:space="preserve">MARCO Y TAPA CAMARA F2 TELECOM CT-053 (SF) </v>
          </cell>
          <cell r="D804" t="str">
            <v xml:space="preserve">UN </v>
          </cell>
          <cell r="E804">
            <v>92800</v>
          </cell>
        </row>
        <row r="805">
          <cell r="C805" t="str">
            <v xml:space="preserve">MARCO Y TAPA CIRCULAR CAJA VEHICULAR CODENSA CS280 </v>
          </cell>
          <cell r="D805" t="str">
            <v xml:space="preserve">UN </v>
          </cell>
          <cell r="E805">
            <v>81200</v>
          </cell>
        </row>
        <row r="806">
          <cell r="C806" t="str">
            <v xml:space="preserve">MARCO Y TAPA PARA SUMIDERO 0.52 X 0.90 EAAB NP-023 </v>
          </cell>
          <cell r="D806" t="str">
            <v xml:space="preserve">UN </v>
          </cell>
          <cell r="E806">
            <v>255200</v>
          </cell>
        </row>
        <row r="807">
          <cell r="C807" t="str">
            <v xml:space="preserve">MARCO Y TAPAS CAJA INSPECCION DOBLE CODENSA CS276 </v>
          </cell>
          <cell r="D807" t="str">
            <v>UN</v>
          </cell>
          <cell r="E807">
            <v>135500</v>
          </cell>
        </row>
        <row r="808">
          <cell r="C808" t="str">
            <v xml:space="preserve">MARCO Y TAPAS CAJA PASO DOBLE ANDEN ETB </v>
          </cell>
          <cell r="D808" t="str">
            <v xml:space="preserve">UN </v>
          </cell>
          <cell r="E808">
            <v>255200</v>
          </cell>
        </row>
        <row r="809">
          <cell r="C809" t="str">
            <v xml:space="preserve">MARCO Y TAPAS CAJA PASO DOBLE EN CALZADA ETB </v>
          </cell>
          <cell r="D809" t="str">
            <v xml:space="preserve">UN </v>
          </cell>
          <cell r="E809">
            <v>255200</v>
          </cell>
        </row>
        <row r="810">
          <cell r="C810" t="str">
            <v xml:space="preserve">MARCO Y TAPAS CAMARA DOBLE F1 TELECOM CT-044 (F) </v>
          </cell>
          <cell r="D810" t="str">
            <v xml:space="preserve">UN </v>
          </cell>
          <cell r="E810">
            <v>174000</v>
          </cell>
        </row>
        <row r="811">
          <cell r="C811" t="str">
            <v xml:space="preserve">MARCO Y TAPAS CAMARA DOBLE F1 TELECOM CT-044 (SF) </v>
          </cell>
          <cell r="D811" t="str">
            <v xml:space="preserve">UN </v>
          </cell>
          <cell r="E811">
            <v>174000</v>
          </cell>
        </row>
        <row r="812">
          <cell r="C812" t="str">
            <v>MARMOLINA BLANCA 35 KG</v>
          </cell>
          <cell r="D812" t="str">
            <v>BT</v>
          </cell>
          <cell r="E812">
            <v>8950</v>
          </cell>
        </row>
        <row r="813">
          <cell r="C813" t="str">
            <v xml:space="preserve">MASILLA ETERCOART HR </v>
          </cell>
          <cell r="D813" t="str">
            <v>GLN</v>
          </cell>
          <cell r="E813">
            <v>17400</v>
          </cell>
        </row>
        <row r="814">
          <cell r="C814" t="str">
            <v>MEDIDOR DE 1/2"</v>
          </cell>
          <cell r="D814" t="str">
            <v>UN</v>
          </cell>
          <cell r="E814">
            <v>92600</v>
          </cell>
        </row>
        <row r="815">
          <cell r="C815" t="str">
            <v>MEDIDOR DE 3/4"</v>
          </cell>
          <cell r="D815" t="str">
            <v>UN</v>
          </cell>
          <cell r="E815">
            <v>170000</v>
          </cell>
        </row>
        <row r="816">
          <cell r="C816" t="str">
            <v>MEDIDOR TOTALIZADOR VOLUMETRICO 1 1/2"</v>
          </cell>
          <cell r="D816" t="str">
            <v>UN</v>
          </cell>
          <cell r="E816">
            <v>680000</v>
          </cell>
        </row>
        <row r="817">
          <cell r="C817" t="str">
            <v>MEDIDOR TOTALIZADOR VOLUMETRICO 1"</v>
          </cell>
          <cell r="D817" t="str">
            <v xml:space="preserve">UN </v>
          </cell>
          <cell r="E817">
            <v>800000</v>
          </cell>
        </row>
        <row r="818">
          <cell r="C818" t="str">
            <v>MEDIDOR TOTALIZADOR VOLUMETRICO 2"</v>
          </cell>
          <cell r="D818" t="str">
            <v xml:space="preserve">UN </v>
          </cell>
          <cell r="E818">
            <v>1000000</v>
          </cell>
        </row>
        <row r="819">
          <cell r="C819" t="str">
            <v>MEDIDOR TOTALIZADOR VOLUMETRICO 3"</v>
          </cell>
          <cell r="D819" t="str">
            <v xml:space="preserve">UN </v>
          </cell>
          <cell r="E819">
            <v>1200000</v>
          </cell>
        </row>
        <row r="820">
          <cell r="C820" t="str">
            <v>MEDIDOR TOTALIZADOR VOLUMETRICO 4"</v>
          </cell>
          <cell r="D820" t="str">
            <v xml:space="preserve">UN </v>
          </cell>
          <cell r="E820">
            <v>1500000</v>
          </cell>
        </row>
        <row r="821">
          <cell r="C821" t="str">
            <v>MEDIDOR TOTALIZADOR VOLUMETRICO 8"</v>
          </cell>
          <cell r="D821" t="str">
            <v>UN</v>
          </cell>
          <cell r="E821">
            <v>3100000</v>
          </cell>
        </row>
        <row r="822">
          <cell r="C822" t="str">
            <v>MEDIDOR TRIFASICO</v>
          </cell>
          <cell r="D822" t="str">
            <v>UN</v>
          </cell>
          <cell r="E822">
            <v>292000</v>
          </cell>
        </row>
        <row r="823">
          <cell r="C823" t="str">
            <v>MEDIO BLOQUE CATALAN TIPO SPLIT COLOR BLANCO (15x10x15)</v>
          </cell>
          <cell r="D823" t="str">
            <v>UN</v>
          </cell>
          <cell r="E823">
            <v>835</v>
          </cell>
        </row>
        <row r="824">
          <cell r="C824" t="str">
            <v>MEDIO BLOQUE CATALAN TIPO SPLIT COLOR CHOCOLATE  (15x10x15)</v>
          </cell>
          <cell r="D824" t="str">
            <v>UN</v>
          </cell>
          <cell r="E824">
            <v>711</v>
          </cell>
        </row>
        <row r="825">
          <cell r="C825" t="str">
            <v>MEDIO BLOQUE CATALAN TIPO SPLIT COLOR OCRE (15x10x15)</v>
          </cell>
          <cell r="D825" t="str">
            <v>UN</v>
          </cell>
          <cell r="E825">
            <v>780</v>
          </cell>
        </row>
        <row r="826">
          <cell r="C826" t="str">
            <v>MEDIO BLOQUE CATALAN TIPO SPLIT COLOR ROJO (15x10x15)</v>
          </cell>
          <cell r="D826" t="str">
            <v>UN</v>
          </cell>
          <cell r="E826">
            <v>736</v>
          </cell>
        </row>
        <row r="827">
          <cell r="C827" t="str">
            <v>Mesones en granito corriente</v>
          </cell>
          <cell r="D827" t="str">
            <v>ml</v>
          </cell>
          <cell r="E827">
            <v>350000</v>
          </cell>
        </row>
        <row r="828">
          <cell r="C828" t="str">
            <v>Mesones en granito pulido corriente</v>
          </cell>
          <cell r="D828" t="str">
            <v>UN</v>
          </cell>
          <cell r="E828">
            <v>78764</v>
          </cell>
        </row>
        <row r="829">
          <cell r="C829" t="str">
            <v>METALDECK 2`` CALIBRE 22 0.75*940*3.1 METROS</v>
          </cell>
          <cell r="D829" t="str">
            <v>UND</v>
          </cell>
          <cell r="E829">
            <v>80978</v>
          </cell>
        </row>
        <row r="830">
          <cell r="C830" t="str">
            <v xml:space="preserve">MEZCLA ASF. EN CALIENTE T. DENSO MD10 ASF. CONV </v>
          </cell>
          <cell r="D830" t="str">
            <v>M3</v>
          </cell>
          <cell r="E830">
            <v>363080</v>
          </cell>
        </row>
        <row r="831">
          <cell r="C831" t="str">
            <v xml:space="preserve">MEZCLA ASF. EN CALIENTE T. DENSO MD12 ASF. CONV </v>
          </cell>
          <cell r="D831" t="str">
            <v>M3</v>
          </cell>
          <cell r="E831">
            <v>315986.32</v>
          </cell>
        </row>
        <row r="832">
          <cell r="C832" t="str">
            <v xml:space="preserve">MEZCLA ASF. EN CALIENTE T. DENSO MD20 ASF. CONV </v>
          </cell>
          <cell r="D832" t="str">
            <v>M3</v>
          </cell>
          <cell r="E832">
            <v>284357.76000000001</v>
          </cell>
        </row>
        <row r="833">
          <cell r="C833" t="str">
            <v xml:space="preserve">MEZCLA DENSA EN CALIENTE MDC-1 (Asf 80-100 INV-02) </v>
          </cell>
          <cell r="D833" t="str">
            <v>M3</v>
          </cell>
          <cell r="E833">
            <v>290000</v>
          </cell>
        </row>
        <row r="834">
          <cell r="C834" t="str">
            <v xml:space="preserve">MEZCLA DENSA EN CALIENTE MDC-2 (Asf 80-100 INV-02) </v>
          </cell>
          <cell r="D834" t="str">
            <v>M3</v>
          </cell>
          <cell r="E834">
            <v>310000</v>
          </cell>
        </row>
        <row r="835">
          <cell r="C835" t="str">
            <v xml:space="preserve">MEZCLA DENSA EN CALIENTE MDC-2 (Asf 80-100 INV-02) </v>
          </cell>
          <cell r="D835" t="str">
            <v>M3</v>
          </cell>
          <cell r="E835">
            <v>294324.47999999998</v>
          </cell>
        </row>
        <row r="836">
          <cell r="C836" t="str">
            <v xml:space="preserve">MEZCLA DENSA EN CALIENTE MDC-3 (Asf 80-100 INV-02) </v>
          </cell>
          <cell r="D836" t="str">
            <v>M3</v>
          </cell>
          <cell r="E836">
            <v>450000</v>
          </cell>
        </row>
        <row r="837">
          <cell r="C837" t="str">
            <v xml:space="preserve">MEZCLA MDC-1 MODIFICADA CON POLIMER (PM-II INV-02) </v>
          </cell>
          <cell r="D837" t="str">
            <v>M3</v>
          </cell>
          <cell r="E837">
            <v>346398</v>
          </cell>
        </row>
        <row r="838">
          <cell r="C838" t="str">
            <v xml:space="preserve">MEZCLA MDC-2 MODIFICADA CON POLIMER (PM-II INV-02) </v>
          </cell>
          <cell r="D838" t="str">
            <v>M3</v>
          </cell>
          <cell r="E838">
            <v>355916</v>
          </cell>
        </row>
        <row r="839">
          <cell r="C839" t="str">
            <v xml:space="preserve">MEZCLA MDC-3 MODIFICADA CON POLIMER (PM-II INV-02) </v>
          </cell>
          <cell r="D839" t="str">
            <v>M3</v>
          </cell>
          <cell r="E839">
            <v>378717</v>
          </cell>
        </row>
        <row r="840">
          <cell r="C840" t="str">
            <v>MIXTO DE RÍO</v>
          </cell>
          <cell r="D840" t="str">
            <v>M3</v>
          </cell>
          <cell r="E840">
            <v>76113.399999999994</v>
          </cell>
        </row>
        <row r="841">
          <cell r="C841" t="str">
            <v>MONTACARGA</v>
          </cell>
          <cell r="D841" t="str">
            <v>HR</v>
          </cell>
          <cell r="E841">
            <v>60000</v>
          </cell>
        </row>
        <row r="842">
          <cell r="C842" t="str">
            <v>MORTERO 1:3 ARENA LAVADA DE PEÑA</v>
          </cell>
          <cell r="D842" t="str">
            <v>M3</v>
          </cell>
          <cell r="E842">
            <v>436315</v>
          </cell>
        </row>
        <row r="843">
          <cell r="C843" t="str">
            <v>MORTERO 1:3 IMPERMEABILIZADO ARENA LAVADA DE PEÑA</v>
          </cell>
          <cell r="D843" t="str">
            <v>M3</v>
          </cell>
          <cell r="E843">
            <v>636395</v>
          </cell>
        </row>
        <row r="844">
          <cell r="C844" t="str">
            <v>MORTERO 1:6</v>
          </cell>
          <cell r="D844" t="str">
            <v>M3</v>
          </cell>
          <cell r="E844">
            <v>186462.46472874997</v>
          </cell>
        </row>
        <row r="845">
          <cell r="C845" t="str">
            <v>MORTERO DE PEGA 1:4</v>
          </cell>
          <cell r="D845" t="str">
            <v>M3</v>
          </cell>
          <cell r="E845">
            <v>233400</v>
          </cell>
        </row>
        <row r="846">
          <cell r="C846" t="str">
            <v xml:space="preserve">MORTERO EPOXICO PARA ANCLAJE </v>
          </cell>
          <cell r="D846" t="str">
            <v>KG</v>
          </cell>
          <cell r="E846">
            <v>22968</v>
          </cell>
        </row>
        <row r="847">
          <cell r="C847" t="str">
            <v>MOTONIVELADORA</v>
          </cell>
          <cell r="D847" t="str">
            <v>TF-HR</v>
          </cell>
          <cell r="E847">
            <v>68900</v>
          </cell>
        </row>
        <row r="848">
          <cell r="C848" t="str">
            <v>MOVILIZACIÓN DE EQUIPOS</v>
          </cell>
          <cell r="D848" t="str">
            <v>GL</v>
          </cell>
          <cell r="E848">
            <v>6066748.8000000007</v>
          </cell>
        </row>
        <row r="849">
          <cell r="C849" t="str">
            <v>MUEBLE PARA LAVAMANOS NOCTIS 60 WENGUE</v>
          </cell>
          <cell r="D849" t="str">
            <v>UN</v>
          </cell>
          <cell r="E849">
            <v>258672.3</v>
          </cell>
        </row>
        <row r="850">
          <cell r="C850" t="str">
            <v>Nomenclatura apartamento</v>
          </cell>
          <cell r="D850" t="str">
            <v>UN</v>
          </cell>
          <cell r="E850">
            <v>0</v>
          </cell>
        </row>
        <row r="851">
          <cell r="C851" t="str">
            <v>Nomenclatura conjunto</v>
          </cell>
          <cell r="D851" t="str">
            <v>UN</v>
          </cell>
          <cell r="E851">
            <v>0</v>
          </cell>
        </row>
        <row r="852">
          <cell r="C852" t="str">
            <v>Nomenclatura cuarto de basuras</v>
          </cell>
          <cell r="D852" t="str">
            <v>UN</v>
          </cell>
          <cell r="E852">
            <v>0</v>
          </cell>
        </row>
        <row r="853">
          <cell r="C853" t="str">
            <v>Nomenclatura edificio</v>
          </cell>
          <cell r="D853" t="str">
            <v>UN</v>
          </cell>
          <cell r="E853">
            <v>0</v>
          </cell>
        </row>
        <row r="854">
          <cell r="C854" t="str">
            <v xml:space="preserve">OMEGA GALVANIZADA 5/16`*3/4` 0.43 C-26 2.44M </v>
          </cell>
          <cell r="D854" t="str">
            <v>UN</v>
          </cell>
          <cell r="E854">
            <v>2545</v>
          </cell>
        </row>
        <row r="855">
          <cell r="C855" t="str">
            <v>ORINAL INFANTIL INSTITUCIONAL</v>
          </cell>
          <cell r="D855" t="str">
            <v>UN</v>
          </cell>
          <cell r="E855">
            <v>182345</v>
          </cell>
        </row>
        <row r="856">
          <cell r="C856" t="str">
            <v>ORINAL MEDIANO BLANCO PRIMERA</v>
          </cell>
          <cell r="D856" t="str">
            <v>UN</v>
          </cell>
          <cell r="E856">
            <v>111713</v>
          </cell>
        </row>
        <row r="857">
          <cell r="C857" t="str">
            <v>ORINAL MEDIANO PARA FLUXOMETRO BLANCO</v>
          </cell>
          <cell r="D857" t="str">
            <v>UN</v>
          </cell>
          <cell r="E857">
            <v>119221</v>
          </cell>
        </row>
        <row r="858">
          <cell r="C858" t="str">
            <v>ORINAL TERRA SIFON INCLUIDO</v>
          </cell>
          <cell r="D858" t="str">
            <v>UN</v>
          </cell>
          <cell r="E858">
            <v>236223</v>
          </cell>
        </row>
        <row r="859">
          <cell r="C859" t="str">
            <v>PANEL DE CUBIERTA SANDWICH DELFOS PUR E=50MM ANCHO 1,10M</v>
          </cell>
          <cell r="D859" t="str">
            <v>M2</v>
          </cell>
          <cell r="E859">
            <v>119460.74400000001</v>
          </cell>
        </row>
        <row r="860">
          <cell r="C860" t="str">
            <v>PANEL METÁLICO PARA CUBIERTA TECHMET DE METECNO, INYECTADO CON LINEA CONTINUA EN POLIURETANO EXPANDIDO DE ALTA DENSIDAD, CARA EXTERNA EN LAMINA DE ACERO GALVANIZADO PREPINTADO Y CARA INTERNA EN PAPEL VINIL, CAL 26, ANCHO UTIL DE 1.00M Y ESPESOR DE 30MM</v>
          </cell>
          <cell r="D860" t="str">
            <v>M2</v>
          </cell>
          <cell r="E860">
            <v>44020</v>
          </cell>
        </row>
        <row r="861">
          <cell r="C861" t="str">
            <v>PANEL METALICO PARA CUBIERTAS INYECTADO EN LINEA CONTINUA CON POLIURETANO EXPANDIDO DE ALTA DENSIDAD, CARA EXTERNA E INTERNA EN LAMINA DE ACERO GALVANIZADO PREPINTADO.</v>
          </cell>
          <cell r="D861" t="str">
            <v>m2</v>
          </cell>
          <cell r="E861">
            <v>266000</v>
          </cell>
        </row>
        <row r="862">
          <cell r="C862" t="str">
            <v>PANEL METÁLICO PARA FACHADA MONOWALL DE METECNO, INYECTADO CON LINEA CONTINUA EN POLIURETANO EXPANDIDO DE ALTA DENSIDAD, CARA EXTERNA E INTERNA EN LAMINA DE ACERO GALVANIZADO PREPINTADO CAL 28, ANCHO UTIL DE 1.00M Y ESPESOR DE 30MM</v>
          </cell>
          <cell r="D862" t="str">
            <v>M2</v>
          </cell>
          <cell r="E862">
            <v>54600</v>
          </cell>
        </row>
        <row r="863">
          <cell r="C863" t="str">
            <v>PAPELERA METALICA EN ACERO INOXIDABLE 340  CORONA</v>
          </cell>
          <cell r="D863" t="str">
            <v>UN</v>
          </cell>
          <cell r="E863">
            <v>299900</v>
          </cell>
        </row>
        <row r="864">
          <cell r="C864" t="str">
            <v xml:space="preserve">PARADERO EN ACERO INOXIDABLE M10 (INSTALADO) </v>
          </cell>
          <cell r="D864" t="str">
            <v xml:space="preserve">UN </v>
          </cell>
          <cell r="E864">
            <v>9048000</v>
          </cell>
        </row>
        <row r="865">
          <cell r="C865" t="str">
            <v>PARAL TELESCÓPICO</v>
          </cell>
          <cell r="D865" t="str">
            <v>DD</v>
          </cell>
          <cell r="E865">
            <v>308.9655172413793</v>
          </cell>
        </row>
        <row r="866">
          <cell r="C866" t="str">
            <v>PARAL TELESCÓPICO 2-4</v>
          </cell>
          <cell r="D866" t="str">
            <v>DD</v>
          </cell>
          <cell r="E866">
            <v>150</v>
          </cell>
        </row>
        <row r="867">
          <cell r="C867" t="str">
            <v>PARALES CORTOS</v>
          </cell>
          <cell r="D867" t="str">
            <v>MS</v>
          </cell>
          <cell r="E867">
            <v>4524</v>
          </cell>
        </row>
        <row r="868">
          <cell r="C868" t="str">
            <v>PARED EGEO CONSTRUCTOR BLANCO 20.5*30.5 CAJA 2MTS</v>
          </cell>
          <cell r="D868" t="str">
            <v>CAJA</v>
          </cell>
          <cell r="E868">
            <v>34127</v>
          </cell>
        </row>
        <row r="869">
          <cell r="C869" t="str">
            <v>PARED MIRAFLORES AMARILLO, VERDE O NARANJA CORONA 25X35 X CAJA 2M2</v>
          </cell>
          <cell r="D869" t="str">
            <v>CAJA</v>
          </cell>
          <cell r="E869">
            <v>41008</v>
          </cell>
        </row>
        <row r="870">
          <cell r="C870" t="str">
            <v>PARQUE INFANTIL EN MADERA (incluye escalera, caseta 2 culumpios, techo, red escaladora, rodadero sencillo)</v>
          </cell>
          <cell r="D870" t="str">
            <v>UN</v>
          </cell>
          <cell r="E870">
            <v>1777815.9999999998</v>
          </cell>
        </row>
        <row r="871">
          <cell r="C871" t="str">
            <v>PASADOR SUECO SATINADO 2" (5cm) STEELOCK</v>
          </cell>
          <cell r="D871" t="str">
            <v>UN</v>
          </cell>
          <cell r="E871">
            <v>2500</v>
          </cell>
        </row>
        <row r="872">
          <cell r="C872" t="str">
            <v>PASOS EN ACERO</v>
          </cell>
          <cell r="D872" t="str">
            <v xml:space="preserve">UN </v>
          </cell>
          <cell r="E872">
            <v>10185</v>
          </cell>
        </row>
        <row r="873">
          <cell r="C873" t="str">
            <v>PEFIL CANAL BASE 9   X 2,44M   CAL. 26</v>
          </cell>
          <cell r="D873" t="str">
            <v>UND</v>
          </cell>
          <cell r="E873">
            <v>4279</v>
          </cell>
        </row>
        <row r="874">
          <cell r="C874" t="str">
            <v>PEFIL PARAL BASE 9   X 2,44M   CAL. 26</v>
          </cell>
          <cell r="D874" t="str">
            <v>UND</v>
          </cell>
          <cell r="E874">
            <v>5255</v>
          </cell>
        </row>
        <row r="875">
          <cell r="C875" t="str">
            <v>PEGACOR INTERIOR BLANCO 10 KG</v>
          </cell>
          <cell r="D875" t="str">
            <v>CAJA</v>
          </cell>
          <cell r="E875">
            <v>13543</v>
          </cell>
        </row>
        <row r="876">
          <cell r="C876" t="str">
            <v xml:space="preserve">PEGANTE EPOXICO </v>
          </cell>
          <cell r="D876" t="str">
            <v xml:space="preserve">KG </v>
          </cell>
          <cell r="E876">
            <v>23200</v>
          </cell>
        </row>
        <row r="877">
          <cell r="C877" t="str">
            <v>PEGANTE PL-285 X 1 GALON</v>
          </cell>
          <cell r="D877" t="str">
            <v>GLN</v>
          </cell>
          <cell r="E877">
            <v>52400</v>
          </cell>
        </row>
        <row r="878">
          <cell r="C878" t="str">
            <v>PELDAÑO PREFABRICADO ACABADO GRANITO GRIS ANTIDESLIZANTE. DIMENSIONES 1,00 X 0,30 X 0,06M</v>
          </cell>
          <cell r="D878" t="str">
            <v>UN</v>
          </cell>
          <cell r="E878">
            <v>168738.3450911642</v>
          </cell>
        </row>
        <row r="879">
          <cell r="C879" t="str">
            <v>PERCHA DOBLE CROMADA. IMPORTADO A Y A.</v>
          </cell>
          <cell r="D879" t="str">
            <v>UN</v>
          </cell>
          <cell r="E879">
            <v>15079.999999999998</v>
          </cell>
        </row>
        <row r="880">
          <cell r="C880" t="str">
            <v>PERFIL ALUMINIO S-343 X 6MTS</v>
          </cell>
          <cell r="D880" t="str">
            <v>UN</v>
          </cell>
          <cell r="E880">
            <v>21876</v>
          </cell>
        </row>
        <row r="881">
          <cell r="C881" t="str">
            <v xml:space="preserve">PERFIL BASE CON ADAPTADOR </v>
          </cell>
          <cell r="D881" t="str">
            <v>ML</v>
          </cell>
          <cell r="E881">
            <v>68800</v>
          </cell>
        </row>
        <row r="882">
          <cell r="C882" t="str">
            <v>PERFIL MARCO PUERTA COMUN EN COLD ROLLED CAL 18x6.00</v>
          </cell>
          <cell r="D882" t="str">
            <v>ML</v>
          </cell>
          <cell r="E882">
            <v>5026</v>
          </cell>
        </row>
        <row r="883">
          <cell r="C883" t="str">
            <v>PERFIL METALICO EN C GALVANIZADO  6x2 CAL 14"</v>
          </cell>
          <cell r="D883" t="str">
            <v>ML</v>
          </cell>
          <cell r="E883">
            <v>3000</v>
          </cell>
        </row>
        <row r="884">
          <cell r="C884" t="str">
            <v xml:space="preserve">PERFIL METALICO ESTRUCTURAL1 1/2"CRUDO  CON ADAPTADOR 6ML </v>
          </cell>
          <cell r="D884" t="str">
            <v>ML</v>
          </cell>
          <cell r="E884">
            <v>8700</v>
          </cell>
        </row>
        <row r="885">
          <cell r="C885" t="str">
            <v>PERFIL METALICO PERLIN EN C NEGRO 3"1-1/2" CAL 18</v>
          </cell>
          <cell r="D885" t="str">
            <v>ML</v>
          </cell>
          <cell r="E885">
            <v>6900</v>
          </cell>
        </row>
        <row r="886">
          <cell r="C886" t="str">
            <v>PERFIL OMEGA BASE Y TAPA EN ALUMINIO</v>
          </cell>
          <cell r="D886" t="str">
            <v>ML</v>
          </cell>
          <cell r="E886">
            <v>17700</v>
          </cell>
        </row>
        <row r="887">
          <cell r="C887" t="str">
            <v>PERFILES METALICOS G50</v>
          </cell>
          <cell r="D887" t="str">
            <v>KG</v>
          </cell>
          <cell r="E887">
            <v>3500</v>
          </cell>
        </row>
        <row r="888">
          <cell r="C888" t="str">
            <v>PERFORACIÓN DE 5/8</v>
          </cell>
          <cell r="D888" t="str">
            <v>CM</v>
          </cell>
          <cell r="E888">
            <v>502.10526315789474</v>
          </cell>
        </row>
        <row r="889">
          <cell r="C889" t="str">
            <v>PIEDRA MEDIA ZONGA</v>
          </cell>
          <cell r="D889" t="str">
            <v>M3</v>
          </cell>
          <cell r="E889">
            <v>29000</v>
          </cell>
        </row>
        <row r="890">
          <cell r="C890" t="str">
            <v xml:space="preserve">PIEZA REMATE A105 - RAMPA A (800x400x275mm) </v>
          </cell>
          <cell r="D890" t="str">
            <v xml:space="preserve">UN </v>
          </cell>
          <cell r="E890">
            <v>51654.8</v>
          </cell>
        </row>
        <row r="891">
          <cell r="C891" t="str">
            <v>PINTURA BASE AGUA USO EXTERIOR Koraza</v>
          </cell>
          <cell r="D891" t="str">
            <v xml:space="preserve">GLN </v>
          </cell>
          <cell r="E891">
            <v>54544.359999999993</v>
          </cell>
        </row>
        <row r="892">
          <cell r="C892" t="str">
            <v>PINTURA BASE AGUA USO INTERIOR Viniltex</v>
          </cell>
          <cell r="D892" t="str">
            <v xml:space="preserve">GLN </v>
          </cell>
          <cell r="E892">
            <v>45743.439999999995</v>
          </cell>
        </row>
        <row r="893">
          <cell r="C893" t="str">
            <v>PINTURA BITUMINOSA DE ALUMINIO ALUTAX</v>
          </cell>
          <cell r="D893" t="str">
            <v>GLN</v>
          </cell>
          <cell r="E893">
            <v>48915.819599999995</v>
          </cell>
        </row>
        <row r="894">
          <cell r="C894" t="str">
            <v xml:space="preserve">PINTURA BLANCA EPOXICA TIPO 1 POLIAMIDA </v>
          </cell>
          <cell r="D894" t="str">
            <v>GLN</v>
          </cell>
          <cell r="E894">
            <v>89900</v>
          </cell>
        </row>
        <row r="895">
          <cell r="C895" t="str">
            <v>PINTURA EPOXICA BLANCO 113580 GALON PINTUCO</v>
          </cell>
          <cell r="D895" t="str">
            <v>GLN</v>
          </cell>
          <cell r="E895">
            <v>61166</v>
          </cell>
        </row>
        <row r="896">
          <cell r="C896" t="str">
            <v>PINTURA ESMALTE Acualux</v>
          </cell>
          <cell r="D896" t="str">
            <v xml:space="preserve">GLN </v>
          </cell>
          <cell r="E896">
            <v>54910.92</v>
          </cell>
        </row>
        <row r="897">
          <cell r="C897" t="str">
            <v xml:space="preserve">PINTURA TERMOPLASTICA (Sum y Aplic. con Microesf.) </v>
          </cell>
          <cell r="D897" t="str">
            <v xml:space="preserve">M2 </v>
          </cell>
          <cell r="E897">
            <v>45360</v>
          </cell>
        </row>
        <row r="898">
          <cell r="C898" t="str">
            <v xml:space="preserve">PINTURA TRAFICO AMARILLA ACRILICA </v>
          </cell>
          <cell r="D898" t="str">
            <v>GLN</v>
          </cell>
          <cell r="E898">
            <v>68900</v>
          </cell>
        </row>
        <row r="899">
          <cell r="C899" t="str">
            <v xml:space="preserve">PINTURA TRAFICO BLANCA ACRILICA </v>
          </cell>
          <cell r="D899" t="str">
            <v>GLN</v>
          </cell>
          <cell r="E899">
            <v>68900</v>
          </cell>
        </row>
        <row r="900">
          <cell r="C900" t="str">
            <v xml:space="preserve">PINTURA VINILTEX BLANCO CANECA </v>
          </cell>
          <cell r="D900" t="str">
            <v>UND</v>
          </cell>
          <cell r="E900">
            <v>214483</v>
          </cell>
        </row>
        <row r="901">
          <cell r="C901" t="str">
            <v xml:space="preserve">PINTUTRAFICO ACRILICA BASE SOLVENTE BLANCO GALON PINTUCO </v>
          </cell>
          <cell r="D901" t="str">
            <v>GLN</v>
          </cell>
          <cell r="E901">
            <v>71825</v>
          </cell>
        </row>
        <row r="902">
          <cell r="C902" t="str">
            <v xml:space="preserve">PIRLAN LISO EN CRUDO*6MT </v>
          </cell>
          <cell r="D902" t="str">
            <v>UN</v>
          </cell>
          <cell r="E902">
            <v>7800</v>
          </cell>
        </row>
        <row r="903">
          <cell r="C903" t="str">
            <v>PISO DE CAUCHO KINDER FLOOR</v>
          </cell>
          <cell r="D903" t="str">
            <v>M2</v>
          </cell>
          <cell r="E903">
            <v>116000</v>
          </cell>
        </row>
        <row r="904">
          <cell r="C904" t="str">
            <v>PISO DE CAUCHO LAMINA 0.50*0.50*3.5MM * MT2</v>
          </cell>
          <cell r="D904" t="str">
            <v>M2</v>
          </cell>
          <cell r="E904">
            <v>78793</v>
          </cell>
        </row>
        <row r="905">
          <cell r="C905" t="str">
            <v>PISO DE CAUCHO TIPO CHIP</v>
          </cell>
          <cell r="D905" t="str">
            <v>M2</v>
          </cell>
          <cell r="E905">
            <v>139200</v>
          </cell>
        </row>
        <row r="906">
          <cell r="C906" t="str">
            <v>Piso Fortaleza Blanco Corona</v>
          </cell>
          <cell r="D906" t="str">
            <v>M2</v>
          </cell>
          <cell r="E906">
            <v>18130.603448275862</v>
          </cell>
        </row>
        <row r="907">
          <cell r="C907" t="str">
            <v>PISO PARED EGEO BLANCO 20.5x20.5</v>
          </cell>
          <cell r="D907" t="str">
            <v>M2</v>
          </cell>
          <cell r="E907">
            <v>18200.399999999998</v>
          </cell>
        </row>
        <row r="908">
          <cell r="C908" t="str">
            <v>PISO TRITURADO SUELTO</v>
          </cell>
          <cell r="D908" t="str">
            <v>M2</v>
          </cell>
          <cell r="E908">
            <v>30500</v>
          </cell>
        </row>
        <row r="909">
          <cell r="C909" t="str">
            <v>PISO-PARED NATAL BLANCO 20.5*20.5 CAJA 1.51MT CORONA</v>
          </cell>
          <cell r="D909" t="str">
            <v>M2</v>
          </cell>
          <cell r="E909">
            <v>21311</v>
          </cell>
        </row>
        <row r="910">
          <cell r="C910" t="str">
            <v xml:space="preserve">PLACA CUBIERTA POZO D=1.70m, e=0.25m </v>
          </cell>
          <cell r="D910" t="str">
            <v xml:space="preserve">UN </v>
          </cell>
          <cell r="E910">
            <v>377756.32</v>
          </cell>
        </row>
        <row r="911">
          <cell r="C911" t="str">
            <v>PLACA ETERBOARD 14MM  1,22 X 2,44M ETERNIT</v>
          </cell>
          <cell r="D911" t="str">
            <v>UND</v>
          </cell>
          <cell r="E911">
            <v>82552</v>
          </cell>
        </row>
        <row r="912">
          <cell r="C912" t="str">
            <v>PLACA ETERBOARD 6MM  1,22 X 2,44M ETERNIT</v>
          </cell>
          <cell r="D912" t="str">
            <v>UND</v>
          </cell>
          <cell r="E912">
            <v>35946</v>
          </cell>
        </row>
        <row r="913">
          <cell r="C913" t="str">
            <v xml:space="preserve">PLACA FONDO POZO D=1.70m, e=0.20m </v>
          </cell>
          <cell r="D913" t="str">
            <v xml:space="preserve">UN </v>
          </cell>
          <cell r="E913">
            <v>643533.19999999995</v>
          </cell>
        </row>
        <row r="914">
          <cell r="C914" t="str">
            <v>PLANCHON</v>
          </cell>
          <cell r="D914" t="str">
            <v>DD</v>
          </cell>
          <cell r="E914">
            <v>368.88</v>
          </cell>
        </row>
        <row r="915">
          <cell r="C915" t="str">
            <v xml:space="preserve">PLANCHON EN ORDINARIO 2.90 X 0.18 X 0.04 </v>
          </cell>
          <cell r="D915" t="str">
            <v>ML</v>
          </cell>
          <cell r="E915">
            <v>2665.56</v>
          </cell>
        </row>
        <row r="916">
          <cell r="C916" t="str">
            <v xml:space="preserve">PLANCHON EN ORDINARIO 3.90 X 0.18 X 0.04 </v>
          </cell>
          <cell r="D916" t="str">
            <v xml:space="preserve">UN </v>
          </cell>
          <cell r="E916">
            <v>24000</v>
          </cell>
        </row>
        <row r="917">
          <cell r="C917" t="str">
            <v xml:space="preserve">PLANCHON EN ORDINARIO 4.90 X 0.18 X 0.04 </v>
          </cell>
          <cell r="D917" t="str">
            <v xml:space="preserve">UN </v>
          </cell>
          <cell r="E917">
            <v>40000</v>
          </cell>
        </row>
        <row r="918">
          <cell r="C918" t="str">
            <v xml:space="preserve">PLANCHON EN ORDINARIO 5.90 X 0.18 X 0.04 </v>
          </cell>
          <cell r="D918" t="str">
            <v xml:space="preserve">UN </v>
          </cell>
          <cell r="E918">
            <v>50000</v>
          </cell>
        </row>
        <row r="919">
          <cell r="C919" t="str">
            <v>Plaqueta soporte lavadero y/o mesón en granito pulido</v>
          </cell>
          <cell r="D919" t="str">
            <v>UN</v>
          </cell>
          <cell r="E919">
            <v>26442.199999999997</v>
          </cell>
        </row>
        <row r="920">
          <cell r="C920" t="str">
            <v>PLATINA SOPORTE 10 CMX</v>
          </cell>
          <cell r="D920" t="str">
            <v>UN</v>
          </cell>
          <cell r="E920">
            <v>7421.3986849970115</v>
          </cell>
        </row>
        <row r="921">
          <cell r="C921" t="str">
            <v>POLISOMBRA</v>
          </cell>
          <cell r="D921" t="str">
            <v>ML</v>
          </cell>
          <cell r="E921">
            <v>2025.36</v>
          </cell>
        </row>
        <row r="922">
          <cell r="C922" t="str">
            <v>PORCELANATO® NUEVO BOSS REC BEIGE 60x60</v>
          </cell>
          <cell r="D922" t="str">
            <v>M2</v>
          </cell>
          <cell r="E922">
            <v>60000</v>
          </cell>
        </row>
        <row r="923">
          <cell r="C923" t="str">
            <v>PORTA CANDADO GATO SIMPLE 3"</v>
          </cell>
          <cell r="D923" t="str">
            <v>UN</v>
          </cell>
          <cell r="E923">
            <v>3700</v>
          </cell>
        </row>
        <row r="924">
          <cell r="C924" t="str">
            <v>PORTERÍA FUTBOL</v>
          </cell>
          <cell r="D924" t="str">
            <v>UN</v>
          </cell>
          <cell r="E924">
            <v>649900</v>
          </cell>
        </row>
        <row r="925">
          <cell r="C925" t="str">
            <v xml:space="preserve">POSTE EN CONCRETO AP, H=10m, CR=1050 KG </v>
          </cell>
          <cell r="D925" t="str">
            <v xml:space="preserve">UN </v>
          </cell>
          <cell r="E925">
            <v>464000</v>
          </cell>
        </row>
        <row r="926">
          <cell r="C926" t="str">
            <v xml:space="preserve">POSTE EN CONCRETO AP, H=10m, CR=510 KG </v>
          </cell>
          <cell r="D926" t="str">
            <v xml:space="preserve">UN </v>
          </cell>
          <cell r="E926">
            <v>348000</v>
          </cell>
        </row>
        <row r="927">
          <cell r="C927" t="str">
            <v xml:space="preserve">POSTE EN CONCRETO AP, H=10m, CR=750 KG </v>
          </cell>
          <cell r="D927" t="str">
            <v xml:space="preserve">UN </v>
          </cell>
          <cell r="E927">
            <v>359600</v>
          </cell>
        </row>
        <row r="928">
          <cell r="C928" t="str">
            <v xml:space="preserve">POSTE EN CONCRETO AP, H=12m, CR=1050 KG </v>
          </cell>
          <cell r="D928" t="str">
            <v xml:space="preserve">UN </v>
          </cell>
          <cell r="E928">
            <v>696000</v>
          </cell>
        </row>
        <row r="929">
          <cell r="C929" t="str">
            <v xml:space="preserve">POSTE EN CONCRETO AP, H=12m, CR=510 KG </v>
          </cell>
          <cell r="D929" t="str">
            <v xml:space="preserve">UN </v>
          </cell>
          <cell r="E929">
            <v>464000</v>
          </cell>
        </row>
        <row r="930">
          <cell r="C930" t="str">
            <v xml:space="preserve">POSTE EN CONCRETO AP, H=14m, CR=1050 KG </v>
          </cell>
          <cell r="D930" t="str">
            <v xml:space="preserve">UN </v>
          </cell>
          <cell r="E930">
            <v>986000</v>
          </cell>
        </row>
        <row r="931">
          <cell r="C931" t="str">
            <v xml:space="preserve">POSTE EN CONCRETO AP, H=14m, CR=1350 KG </v>
          </cell>
          <cell r="D931" t="str">
            <v xml:space="preserve">UN </v>
          </cell>
          <cell r="E931">
            <v>1102000</v>
          </cell>
        </row>
        <row r="932">
          <cell r="C932" t="str">
            <v xml:space="preserve">POSTE EN CONCRETO AP, H=14m, CR=750 KG </v>
          </cell>
          <cell r="D932" t="str">
            <v xml:space="preserve">UN </v>
          </cell>
          <cell r="E932">
            <v>870000</v>
          </cell>
        </row>
        <row r="933">
          <cell r="C933" t="str">
            <v xml:space="preserve">POSTE EN CONCRETO AP, H=8m, CR=510 KG </v>
          </cell>
          <cell r="D933" t="str">
            <v xml:space="preserve">UN </v>
          </cell>
          <cell r="E933">
            <v>232000</v>
          </cell>
        </row>
        <row r="934">
          <cell r="C934" t="str">
            <v xml:space="preserve">POSTE EN CONCRETO AP, H=8m, CR=750 KG </v>
          </cell>
          <cell r="D934" t="str">
            <v xml:space="preserve">UN </v>
          </cell>
          <cell r="E934">
            <v>278400</v>
          </cell>
        </row>
        <row r="935">
          <cell r="C935" t="str">
            <v xml:space="preserve">POSTE EN CONCRETO LA, H=10m, CR=1050 KG </v>
          </cell>
          <cell r="D935" t="str">
            <v xml:space="preserve">UN </v>
          </cell>
          <cell r="E935">
            <v>464000</v>
          </cell>
        </row>
        <row r="936">
          <cell r="C936" t="str">
            <v xml:space="preserve">POSTE EN CONCRETO LA, H=10m, CR=510 KG </v>
          </cell>
          <cell r="D936" t="str">
            <v xml:space="preserve">UN </v>
          </cell>
          <cell r="E936">
            <v>348000</v>
          </cell>
        </row>
        <row r="937">
          <cell r="C937" t="str">
            <v xml:space="preserve">POSTE EN CONCRETO LA, H=10m, CR=750 KG </v>
          </cell>
          <cell r="D937" t="str">
            <v xml:space="preserve">UN </v>
          </cell>
          <cell r="E937">
            <v>359600</v>
          </cell>
        </row>
        <row r="938">
          <cell r="C938" t="str">
            <v xml:space="preserve">POSTE EN CONCRETO LA, H=12m, CR=1050 KG </v>
          </cell>
          <cell r="D938" t="str">
            <v xml:space="preserve">UN </v>
          </cell>
          <cell r="E938">
            <v>750000</v>
          </cell>
        </row>
        <row r="939">
          <cell r="C939" t="str">
            <v xml:space="preserve">POSTE EN CONCRETO LA, H=12m, CR=510 KG </v>
          </cell>
          <cell r="D939" t="str">
            <v xml:space="preserve">UN </v>
          </cell>
          <cell r="E939">
            <v>464000</v>
          </cell>
        </row>
        <row r="940">
          <cell r="C940" t="str">
            <v xml:space="preserve">POSTE EN CONCRETO LA, H=12m, CR=750 KG </v>
          </cell>
          <cell r="D940" t="str">
            <v xml:space="preserve">UN </v>
          </cell>
          <cell r="E940">
            <v>510400</v>
          </cell>
        </row>
        <row r="941">
          <cell r="C941" t="str">
            <v xml:space="preserve">POSTE EN CONCRETO LA, H=14m, CR=1050 KG </v>
          </cell>
          <cell r="D941" t="str">
            <v xml:space="preserve">UN </v>
          </cell>
          <cell r="E941">
            <v>986000</v>
          </cell>
        </row>
        <row r="942">
          <cell r="C942" t="str">
            <v xml:space="preserve">POSTE EN CONCRETO LA, H=14m, CR=1350 KG </v>
          </cell>
          <cell r="D942" t="str">
            <v xml:space="preserve">UN </v>
          </cell>
          <cell r="E942">
            <v>1102000</v>
          </cell>
        </row>
        <row r="943">
          <cell r="C943" t="str">
            <v xml:space="preserve">POSTE EN CONCRETO LA, H=14m, CR=750 KG </v>
          </cell>
          <cell r="D943" t="str">
            <v xml:space="preserve">UN </v>
          </cell>
          <cell r="E943">
            <v>835200</v>
          </cell>
        </row>
        <row r="944">
          <cell r="C944" t="str">
            <v xml:space="preserve">POSTE EN CONCRETO LA, H=18m, CR=750 KG </v>
          </cell>
          <cell r="D944" t="str">
            <v>UN</v>
          </cell>
          <cell r="E944">
            <v>1073828.5714285714</v>
          </cell>
        </row>
        <row r="945">
          <cell r="C945" t="str">
            <v xml:space="preserve">POSTE EN CONCRETO LA, H=8m, CR=1050 KG </v>
          </cell>
          <cell r="D945" t="str">
            <v xml:space="preserve">UN </v>
          </cell>
          <cell r="E945">
            <v>301600</v>
          </cell>
        </row>
        <row r="946">
          <cell r="C946" t="str">
            <v xml:space="preserve">POSTE EN CONCRETO LA, H=8m, CR=510 KG </v>
          </cell>
          <cell r="D946" t="str">
            <v xml:space="preserve">UN </v>
          </cell>
          <cell r="E946">
            <v>23200</v>
          </cell>
        </row>
        <row r="947">
          <cell r="C947" t="str">
            <v xml:space="preserve">POSTE EN CONCRETO LA, H=8m, CR=750 KG </v>
          </cell>
          <cell r="D947" t="str">
            <v xml:space="preserve">UN </v>
          </cell>
          <cell r="E947">
            <v>278400</v>
          </cell>
        </row>
        <row r="948">
          <cell r="C948" t="str">
            <v xml:space="preserve">POSTE HISTORICO M131 H=5m </v>
          </cell>
          <cell r="D948" t="str">
            <v xml:space="preserve">UN </v>
          </cell>
          <cell r="E948">
            <v>3712000</v>
          </cell>
        </row>
        <row r="949">
          <cell r="C949" t="str">
            <v xml:space="preserve">POSTE METALICO H=10m BRAZO DOBLE (PINTADO) </v>
          </cell>
          <cell r="D949" t="str">
            <v xml:space="preserve">UN </v>
          </cell>
          <cell r="E949">
            <v>1026777.48</v>
          </cell>
        </row>
        <row r="950">
          <cell r="C950" t="str">
            <v xml:space="preserve">POSTE METALICO H=10m BRAZO SENCILLO (PINTADO) </v>
          </cell>
          <cell r="D950" t="str">
            <v xml:space="preserve">UN </v>
          </cell>
          <cell r="E950">
            <v>953410.96</v>
          </cell>
        </row>
        <row r="951">
          <cell r="C951" t="str">
            <v xml:space="preserve">POSTE METALICO H=12m BRAZO DOBLE (PINTADO) </v>
          </cell>
          <cell r="D951" t="str">
            <v xml:space="preserve">UN </v>
          </cell>
          <cell r="E951">
            <v>1152995.92</v>
          </cell>
        </row>
        <row r="952">
          <cell r="C952" t="str">
            <v xml:space="preserve">POSTE METALICO H=12m BRAZO SENCILLO (PINTADO) </v>
          </cell>
          <cell r="D952" t="str">
            <v xml:space="preserve">UN </v>
          </cell>
          <cell r="E952">
            <v>1079629.3999999999</v>
          </cell>
        </row>
        <row r="953">
          <cell r="C953" t="str">
            <v xml:space="preserve">POSTE METALICO H=9m BRAZO SENCILLO (PINTADO) </v>
          </cell>
          <cell r="D953" t="str">
            <v xml:space="preserve">UN </v>
          </cell>
          <cell r="E953">
            <v>939292.6</v>
          </cell>
        </row>
        <row r="954">
          <cell r="C954" t="str">
            <v xml:space="preserve">POSTE PEATONAL M130 H=6m BRAZO DOBLE </v>
          </cell>
          <cell r="D954" t="str">
            <v xml:space="preserve">UN </v>
          </cell>
          <cell r="E954">
            <v>700355.8</v>
          </cell>
        </row>
        <row r="955">
          <cell r="C955" t="str">
            <v xml:space="preserve">POSTE PEATONAL M130 H=6m BRAZO SENCILLO </v>
          </cell>
          <cell r="D955" t="str">
            <v xml:space="preserve">UN </v>
          </cell>
          <cell r="E955">
            <v>646958.68000000005</v>
          </cell>
        </row>
        <row r="956">
          <cell r="C956" t="str">
            <v xml:space="preserve">POSTE ROLLIZO </v>
          </cell>
          <cell r="D956" t="str">
            <v xml:space="preserve">ML </v>
          </cell>
          <cell r="E956">
            <v>6500</v>
          </cell>
        </row>
        <row r="957">
          <cell r="C957" t="str">
            <v>PROCESO PILOTES Ø 30 CMS</v>
          </cell>
          <cell r="D957" t="str">
            <v>ML</v>
          </cell>
          <cell r="E957">
            <v>16120.21824</v>
          </cell>
        </row>
        <row r="958">
          <cell r="C958" t="str">
            <v xml:space="preserve">PROTECTOR DE ARBOL DE DOS TUBOS M91 </v>
          </cell>
          <cell r="D958" t="str">
            <v xml:space="preserve">UN </v>
          </cell>
          <cell r="E958">
            <v>133400</v>
          </cell>
        </row>
        <row r="959">
          <cell r="C959" t="str">
            <v xml:space="preserve">PROTECTOR DE ARBOL M90 </v>
          </cell>
          <cell r="D959" t="str">
            <v xml:space="preserve">UN </v>
          </cell>
          <cell r="E959">
            <v>498800</v>
          </cell>
        </row>
        <row r="960">
          <cell r="C960" t="str">
            <v>PROTECTOR PAPEL HIGIENICO EN ACERO INOXIDABLE CON CIERRE LLAVE, CAPACIDAD PARA 200-300M</v>
          </cell>
          <cell r="D960" t="str">
            <v>UN</v>
          </cell>
          <cell r="E960">
            <v>169360</v>
          </cell>
        </row>
        <row r="961">
          <cell r="C961" t="str">
            <v>Provisional acueducto</v>
          </cell>
          <cell r="D961" t="str">
            <v>GLB</v>
          </cell>
          <cell r="E961">
            <v>2783900</v>
          </cell>
        </row>
        <row r="962">
          <cell r="C962" t="str">
            <v>PROVISIONAL DE ENERGIA - PGT - ZFT</v>
          </cell>
          <cell r="D962" t="str">
            <v>m2</v>
          </cell>
          <cell r="E962">
            <v>28600</v>
          </cell>
        </row>
        <row r="963">
          <cell r="C963" t="str">
            <v>Provisional energía</v>
          </cell>
          <cell r="D963" t="str">
            <v>GLB</v>
          </cell>
          <cell r="E963">
            <v>19400000</v>
          </cell>
        </row>
        <row r="964">
          <cell r="C964" t="str">
            <v>Provisional interna de energía</v>
          </cell>
          <cell r="D964" t="str">
            <v>GLB</v>
          </cell>
          <cell r="E964">
            <v>9700000</v>
          </cell>
        </row>
        <row r="965">
          <cell r="C965" t="str">
            <v>PUERTA DE ACCESO OBRA</v>
          </cell>
          <cell r="D965" t="str">
            <v>UN</v>
          </cell>
          <cell r="E965">
            <v>2182500</v>
          </cell>
        </row>
        <row r="966">
          <cell r="C966" t="str">
            <v>PUERTA EN MARCO METÁLICO Y NAVE BATIENTE ENTAMBORADA EN LAMIANA CAL 20 TERMINADA EN LACA CON CHAPA DE SEGURIDAD</v>
          </cell>
          <cell r="D966" t="str">
            <v>m2</v>
          </cell>
          <cell r="E966">
            <v>315136</v>
          </cell>
        </row>
        <row r="967">
          <cell r="C967" t="str">
            <v>PUERTA ENTAMBORADA EN TRIPLEX 1.00x2.00M</v>
          </cell>
          <cell r="D967" t="str">
            <v>UN</v>
          </cell>
          <cell r="E967">
            <v>43017</v>
          </cell>
        </row>
        <row r="968">
          <cell r="C968" t="str">
            <v>PUERTA ENTAMBORADA EN TRIPLEX CON 0,04m ACABADO EN MELAMINICO 0,60x2,00</v>
          </cell>
          <cell r="D968" t="str">
            <v>UN</v>
          </cell>
          <cell r="E968">
            <v>250000</v>
          </cell>
        </row>
        <row r="969">
          <cell r="C969" t="str">
            <v>PUERTA ENTAMBORADA EN TRIPLEX CON 0,04m ACABADO EN MELAMINICO 0,70x2,00</v>
          </cell>
          <cell r="D969" t="str">
            <v>UN</v>
          </cell>
          <cell r="E969">
            <v>260000</v>
          </cell>
        </row>
        <row r="970">
          <cell r="C970" t="str">
            <v>PUERTA ENTAMBORADA EN TRIPLEX CON 0,04m ACABADO EN MELAMINICO 0,78x2,00</v>
          </cell>
          <cell r="D970" t="str">
            <v>UN</v>
          </cell>
          <cell r="E970">
            <v>265000</v>
          </cell>
        </row>
        <row r="971">
          <cell r="C971" t="str">
            <v>PUERTA ENTAMBORADA EN TRIPLEX CON 0,04m ACABADO EN MELAMINICO 0,8x2,00</v>
          </cell>
          <cell r="D971" t="str">
            <v>UN</v>
          </cell>
          <cell r="E971">
            <v>268000</v>
          </cell>
        </row>
        <row r="972">
          <cell r="C972" t="str">
            <v>PUERTA ENTAMBORADA EN TRIPLEX CON 0,04m ACABADO EN MELAMINICO 1,00x2,00</v>
          </cell>
          <cell r="D972" t="str">
            <v>UN</v>
          </cell>
          <cell r="E972">
            <v>280000</v>
          </cell>
        </row>
        <row r="973">
          <cell r="C973" t="str">
            <v>PUERTA P4 - PUERTA ENTAMBORADA EN ALUMINIO TERMINADA EN LACA 2.10X0.95</v>
          </cell>
          <cell r="D973" t="str">
            <v>UN</v>
          </cell>
          <cell r="E973">
            <v>875395.36</v>
          </cell>
        </row>
        <row r="974">
          <cell r="C974" t="str">
            <v xml:space="preserve">PUERTA TIPO ACORDION EN DOS ALAS FABRICADA EN PANEL EN 3" DE ESPESOR, INYECTADA CON POLIURETANO  DE ALTA DENSIDAD 38 KG/MTS3, EN LAMINA PRE PINTADA CON PINTURA EPÓXIDO POLIÉSTER CALIBRE 26, ENCARTERADA EN TODO EL PERIMETRO DE LAS ALAS, PASADORES EN LA PARTE INFERIOR, CON PUERTA PEQUEÑA PARA ENTRADA DEL PERSONAL, CON SUS  RESPECTIVOS HERRAJES DE ISNTALACION, MANO DE OBRA, TRANSPORTE Y VIATICOS </v>
          </cell>
          <cell r="D974" t="str">
            <v>glb</v>
          </cell>
          <cell r="E974">
            <v>0</v>
          </cell>
        </row>
        <row r="975">
          <cell r="C975" t="str">
            <v>PULIDORA ELECTRICA monof. A 110V para trabajo pesado</v>
          </cell>
          <cell r="D975" t="str">
            <v>DD</v>
          </cell>
          <cell r="E975">
            <v>6000</v>
          </cell>
        </row>
        <row r="976">
          <cell r="C976" t="str">
            <v>PUNTILLA  DE ACERO 3/4"</v>
          </cell>
          <cell r="D976" t="str">
            <v>LB</v>
          </cell>
          <cell r="E976">
            <v>2042.25</v>
          </cell>
        </row>
        <row r="977">
          <cell r="C977" t="str">
            <v>PUNTILLA CON CABEZA DE 2"</v>
          </cell>
          <cell r="D977" t="str">
            <v>LB</v>
          </cell>
          <cell r="E977">
            <v>2207.6423999999997</v>
          </cell>
        </row>
        <row r="978">
          <cell r="C978" t="str">
            <v xml:space="preserve">RAJON </v>
          </cell>
          <cell r="D978" t="str">
            <v>M3</v>
          </cell>
          <cell r="E978">
            <v>61428.571428571428</v>
          </cell>
        </row>
        <row r="979">
          <cell r="C979" t="str">
            <v>RAJON PARA MEJORAMIENTO</v>
          </cell>
          <cell r="D979" t="str">
            <v>M3</v>
          </cell>
          <cell r="E979">
            <v>36000</v>
          </cell>
        </row>
        <row r="980">
          <cell r="C980" t="str">
            <v>RECEBO ARENOSO</v>
          </cell>
          <cell r="D980" t="str">
            <v>M3</v>
          </cell>
          <cell r="E980">
            <v>22000</v>
          </cell>
        </row>
        <row r="981">
          <cell r="C981" t="str">
            <v>RECEBO B-200</v>
          </cell>
          <cell r="D981" t="str">
            <v>M3</v>
          </cell>
          <cell r="E981">
            <v>28000</v>
          </cell>
        </row>
        <row r="982">
          <cell r="C982" t="str">
            <v>RECEBO B-400</v>
          </cell>
          <cell r="D982" t="str">
            <v>M3</v>
          </cell>
          <cell r="E982">
            <v>45000</v>
          </cell>
        </row>
        <row r="983">
          <cell r="C983" t="str">
            <v xml:space="preserve">RECEBO COMUN </v>
          </cell>
          <cell r="D983" t="str">
            <v>M3</v>
          </cell>
          <cell r="E983">
            <v>36667</v>
          </cell>
        </row>
        <row r="984">
          <cell r="C984" t="str">
            <v>RECUBRIMIENTO MULTI TRUFLEX  T-MT</v>
          </cell>
          <cell r="D984" t="str">
            <v>M2</v>
          </cell>
          <cell r="E984">
            <v>29000</v>
          </cell>
        </row>
        <row r="985">
          <cell r="C985" t="str">
            <v>REDUCCIÓN BUJE ROSCADO DE  1"x1/2"</v>
          </cell>
          <cell r="D985" t="str">
            <v>UN</v>
          </cell>
          <cell r="E985">
            <v>1600</v>
          </cell>
        </row>
        <row r="986">
          <cell r="C986" t="str">
            <v>REDUCCIÓN BUJE ROSCADO DE  2"x1/2"</v>
          </cell>
          <cell r="D986" t="str">
            <v>UN</v>
          </cell>
          <cell r="E986">
            <v>4600</v>
          </cell>
        </row>
        <row r="987">
          <cell r="C987" t="str">
            <v>REDUCCIÓN BUJE ROSCADO DE  3"x2"</v>
          </cell>
          <cell r="D987" t="str">
            <v>UN</v>
          </cell>
          <cell r="E987">
            <v>19600</v>
          </cell>
        </row>
        <row r="988">
          <cell r="C988" t="str">
            <v>REDUCCIÓN BUJE ROSCADO DE  3/4"x1/2"</v>
          </cell>
          <cell r="D988" t="str">
            <v>UN</v>
          </cell>
          <cell r="E988">
            <v>950</v>
          </cell>
        </row>
        <row r="989">
          <cell r="C989" t="str">
            <v>REDUCCIÓN BUJE ROSCADO DE 1-1/2"x1"</v>
          </cell>
          <cell r="D989" t="str">
            <v>UN</v>
          </cell>
          <cell r="E989">
            <v>2858</v>
          </cell>
        </row>
        <row r="990">
          <cell r="C990" t="str">
            <v>REDUCCIÓN BUJE ROSCADO DE 1-1/2"x1/2"</v>
          </cell>
          <cell r="D990" t="str">
            <v>UN</v>
          </cell>
          <cell r="E990">
            <v>2858</v>
          </cell>
        </row>
        <row r="991">
          <cell r="C991" t="str">
            <v>REDUCCIÓN BUJE ROSCADO DE 1-1/2"x1-1/4"</v>
          </cell>
          <cell r="D991" t="str">
            <v>UN</v>
          </cell>
          <cell r="E991">
            <v>2858</v>
          </cell>
        </row>
        <row r="992">
          <cell r="C992" t="str">
            <v>REDUCCIÓN BUJE ROSCADO DE 1-1/4"x1/2"</v>
          </cell>
          <cell r="D992" t="str">
            <v>UN</v>
          </cell>
          <cell r="E992">
            <v>2397</v>
          </cell>
        </row>
        <row r="993">
          <cell r="C993" t="str">
            <v>REDUCCIÓN BUJE SOLDADO DE  4"x2"</v>
          </cell>
          <cell r="D993" t="str">
            <v>UN</v>
          </cell>
          <cell r="E993">
            <v>5500</v>
          </cell>
        </row>
        <row r="994">
          <cell r="C994" t="str">
            <v>REDUCCIÓN BUJE SOLDADO DE  6"x4"</v>
          </cell>
          <cell r="D994" t="str">
            <v>UN</v>
          </cell>
          <cell r="E994">
            <v>20000</v>
          </cell>
        </row>
        <row r="995">
          <cell r="C995" t="str">
            <v xml:space="preserve">REDUCCION CONCENTRICA HD E.L. 10"x3" (250x75mm) </v>
          </cell>
          <cell r="D995" t="str">
            <v xml:space="preserve">UN </v>
          </cell>
          <cell r="E995">
            <v>356120</v>
          </cell>
        </row>
        <row r="996">
          <cell r="C996" t="str">
            <v xml:space="preserve">REDUCCION CONCENTRICA HD E.L. 10"x4" (250x100mm) </v>
          </cell>
          <cell r="D996" t="str">
            <v xml:space="preserve">UN </v>
          </cell>
          <cell r="E996">
            <v>382800</v>
          </cell>
        </row>
        <row r="997">
          <cell r="C997" t="str">
            <v xml:space="preserve">REDUCCION CONCENTRICA HD E.L. 10"x6" (250x150mm) </v>
          </cell>
          <cell r="D997" t="str">
            <v xml:space="preserve">UN </v>
          </cell>
          <cell r="E997">
            <v>408320</v>
          </cell>
        </row>
        <row r="998">
          <cell r="C998" t="str">
            <v xml:space="preserve">REDUCCION CONCENTRICA HD E.L. 10"x8" (250x200mm) </v>
          </cell>
          <cell r="D998" t="str">
            <v xml:space="preserve">UN </v>
          </cell>
          <cell r="E998">
            <v>484880</v>
          </cell>
        </row>
        <row r="999">
          <cell r="C999" t="str">
            <v xml:space="preserve">REDUCCION CONCENTRICA HD E.L. 12"x10" (300x250mm) </v>
          </cell>
          <cell r="D999" t="str">
            <v xml:space="preserve">UN </v>
          </cell>
          <cell r="E999">
            <v>957000</v>
          </cell>
        </row>
        <row r="1000">
          <cell r="C1000" t="str">
            <v xml:space="preserve">REDUCCION CONCENTRICA HD E.L. 12"x3" (300x75mm) </v>
          </cell>
          <cell r="D1000" t="str">
            <v xml:space="preserve">UN </v>
          </cell>
          <cell r="E1000">
            <v>649600</v>
          </cell>
        </row>
        <row r="1001">
          <cell r="C1001" t="str">
            <v xml:space="preserve">REDUCCION CONCENTRICA HD E.L. 12"x4" (300x100mm) </v>
          </cell>
          <cell r="D1001" t="str">
            <v xml:space="preserve">UN </v>
          </cell>
          <cell r="E1001">
            <v>676280</v>
          </cell>
        </row>
        <row r="1002">
          <cell r="C1002" t="str">
            <v xml:space="preserve">REDUCCION CONCENTRICA HD E.L. 12"x6" (300x150mm) </v>
          </cell>
          <cell r="D1002" t="str">
            <v xml:space="preserve">UN </v>
          </cell>
          <cell r="E1002">
            <v>701800</v>
          </cell>
        </row>
        <row r="1003">
          <cell r="C1003" t="str">
            <v xml:space="preserve">REDUCCION CONCENTRICA HD E.L. 12"x8" (300x200mm) </v>
          </cell>
          <cell r="D1003" t="str">
            <v xml:space="preserve">UN </v>
          </cell>
          <cell r="E1003">
            <v>893200</v>
          </cell>
        </row>
        <row r="1004">
          <cell r="C1004" t="str">
            <v xml:space="preserve">REDUCCION CONCENTRICA HD E.L. 3"x2" (70x50mm) </v>
          </cell>
          <cell r="D1004" t="str">
            <v>UN</v>
          </cell>
          <cell r="E1004">
            <v>40000</v>
          </cell>
        </row>
        <row r="1005">
          <cell r="C1005" t="str">
            <v xml:space="preserve">REDUCCION CONCENTRICA HD E.L. 4"x3" (100x70mm) </v>
          </cell>
          <cell r="D1005" t="str">
            <v>UN</v>
          </cell>
          <cell r="E1005">
            <v>67000</v>
          </cell>
        </row>
        <row r="1006">
          <cell r="C1006" t="str">
            <v xml:space="preserve">REDUCCION CONCENTRICA HD E.L. 6"x2" (150x50mm) </v>
          </cell>
          <cell r="D1006" t="str">
            <v xml:space="preserve">UN </v>
          </cell>
          <cell r="E1006">
            <v>96280</v>
          </cell>
        </row>
        <row r="1007">
          <cell r="C1007" t="str">
            <v xml:space="preserve">REDUCCION CONCENTRICA HD E.L. 6"x3" (150x75mm) </v>
          </cell>
          <cell r="D1007" t="str">
            <v xml:space="preserve">UN </v>
          </cell>
          <cell r="E1007">
            <v>114840</v>
          </cell>
        </row>
        <row r="1008">
          <cell r="C1008" t="str">
            <v xml:space="preserve">REDUCCION CONCENTRICA HD E.L. 6"x4" (150x100mm) </v>
          </cell>
          <cell r="D1008" t="str">
            <v xml:space="preserve">UN </v>
          </cell>
          <cell r="E1008">
            <v>147320</v>
          </cell>
        </row>
        <row r="1009">
          <cell r="C1009" t="str">
            <v xml:space="preserve">REDUCCION CONCENTRICA HD E.L. 8"x2" (200x50mm) </v>
          </cell>
          <cell r="D1009" t="str">
            <v xml:space="preserve">UN </v>
          </cell>
          <cell r="E1009">
            <v>154280</v>
          </cell>
        </row>
        <row r="1010">
          <cell r="C1010" t="str">
            <v xml:space="preserve">REDUCCION CONCENTRICA HD E.L. 8"x3" (200x75mm) </v>
          </cell>
          <cell r="D1010" t="str">
            <v xml:space="preserve">UN </v>
          </cell>
          <cell r="E1010">
            <v>187920</v>
          </cell>
        </row>
        <row r="1011">
          <cell r="C1011" t="str">
            <v xml:space="preserve">REDUCCION CONCENTRICA HD E.L. 8"x4" (200x100mm) </v>
          </cell>
          <cell r="D1011" t="str">
            <v xml:space="preserve">UN </v>
          </cell>
          <cell r="E1011">
            <v>229680</v>
          </cell>
        </row>
        <row r="1012">
          <cell r="C1012" t="str">
            <v xml:space="preserve">REDUCCION CONCENTRICA HD E.L. 8"x6" (200x150mm) </v>
          </cell>
          <cell r="D1012" t="str">
            <v xml:space="preserve">UN </v>
          </cell>
          <cell r="E1012">
            <v>255200</v>
          </cell>
        </row>
        <row r="1013">
          <cell r="C1013" t="str">
            <v>REDUCCION PVC U.M. T PLATINO 1 1/2" x 1"</v>
          </cell>
          <cell r="D1013" t="str">
            <v xml:space="preserve">UN </v>
          </cell>
          <cell r="E1013">
            <v>39800</v>
          </cell>
        </row>
        <row r="1014">
          <cell r="C1014" t="str">
            <v xml:space="preserve">REDUCCION PVC U.M. T PLATINO 4"x2 1/2" </v>
          </cell>
          <cell r="D1014" t="str">
            <v xml:space="preserve">UN </v>
          </cell>
          <cell r="E1014">
            <v>101638.04</v>
          </cell>
        </row>
        <row r="1015">
          <cell r="C1015" t="str">
            <v xml:space="preserve">REDUCCION PVC U.M. T PLATINO 4"x2" </v>
          </cell>
          <cell r="D1015" t="str">
            <v xml:space="preserve">UN </v>
          </cell>
          <cell r="E1015">
            <v>97063</v>
          </cell>
        </row>
        <row r="1016">
          <cell r="C1016" t="str">
            <v xml:space="preserve">REDUCCION PVC U.M. T PLATINO 4"x3" </v>
          </cell>
          <cell r="D1016" t="str">
            <v xml:space="preserve">UN </v>
          </cell>
          <cell r="E1016">
            <v>101638.04</v>
          </cell>
        </row>
        <row r="1017">
          <cell r="C1017" t="str">
            <v xml:space="preserve">REDUCCION PVC U.M. T PLATINO 6"x4" </v>
          </cell>
          <cell r="D1017" t="str">
            <v xml:space="preserve">UN </v>
          </cell>
          <cell r="E1017">
            <v>279410.36</v>
          </cell>
        </row>
        <row r="1018">
          <cell r="C1018" t="str">
            <v xml:space="preserve">REDUCCION PVC U.M. T PLATINO 8"x6" </v>
          </cell>
          <cell r="D1018" t="str">
            <v xml:space="preserve">UN </v>
          </cell>
          <cell r="E1018">
            <v>474458.56</v>
          </cell>
        </row>
        <row r="1019">
          <cell r="C1019" t="str">
            <v>REGISTRO DE CORTE D=1"</v>
          </cell>
          <cell r="D1019" t="str">
            <v>UN</v>
          </cell>
          <cell r="E1019">
            <v>39200</v>
          </cell>
        </row>
        <row r="1020">
          <cell r="C1020" t="str">
            <v>REGISTRO DE CORTE RW D=1-1/2"</v>
          </cell>
          <cell r="D1020" t="str">
            <v>UN</v>
          </cell>
          <cell r="E1020">
            <v>156948</v>
          </cell>
        </row>
        <row r="1021">
          <cell r="C1021" t="str">
            <v>REGISTRO DE CORTE RW D=3"</v>
          </cell>
          <cell r="D1021" t="str">
            <v>UN</v>
          </cell>
          <cell r="E1021">
            <v>613988</v>
          </cell>
        </row>
        <row r="1022">
          <cell r="C1022" t="str">
            <v>REGISTRO DE CORTE RW D=4"</v>
          </cell>
          <cell r="D1022" t="str">
            <v>UN</v>
          </cell>
          <cell r="E1022">
            <v>1440604</v>
          </cell>
        </row>
        <row r="1023">
          <cell r="C1023" t="str">
            <v>REGISTRO DE CORTINA  CON VASTAGO NO ASCENDENTE D=4"</v>
          </cell>
          <cell r="D1023" t="str">
            <v xml:space="preserve">UN </v>
          </cell>
          <cell r="E1023">
            <v>744604</v>
          </cell>
        </row>
        <row r="1024">
          <cell r="C1024" t="str">
            <v>REGISTRO DE CORTINA BRIDADA D=3"</v>
          </cell>
          <cell r="D1024" t="str">
            <v xml:space="preserve">UN </v>
          </cell>
          <cell r="E1024">
            <v>335588</v>
          </cell>
        </row>
        <row r="1025">
          <cell r="C1025" t="str">
            <v>REGISTRO DE CORTINA D=1"</v>
          </cell>
          <cell r="D1025" t="str">
            <v xml:space="preserve">UN </v>
          </cell>
          <cell r="E1025">
            <v>86884</v>
          </cell>
        </row>
        <row r="1026">
          <cell r="C1026" t="str">
            <v>REGISTRO DE CORTINA D=1/2"</v>
          </cell>
          <cell r="D1026" t="str">
            <v xml:space="preserve">UN </v>
          </cell>
          <cell r="E1026">
            <v>48836</v>
          </cell>
        </row>
        <row r="1027">
          <cell r="C1027" t="str">
            <v>REGISTRO DE CORTINA D=2 1/2"</v>
          </cell>
          <cell r="D1027" t="str">
            <v>UN</v>
          </cell>
          <cell r="E1027">
            <v>167720</v>
          </cell>
        </row>
        <row r="1028">
          <cell r="C1028" t="str">
            <v>REGISTRO DE CORTINA D=2"</v>
          </cell>
          <cell r="D1028" t="str">
            <v xml:space="preserve">UN </v>
          </cell>
          <cell r="E1028">
            <v>95690</v>
          </cell>
        </row>
        <row r="1029">
          <cell r="C1029" t="str">
            <v>REGISTRO DE CORTINA D=3/4"</v>
          </cell>
          <cell r="D1029" t="str">
            <v xml:space="preserve">UN </v>
          </cell>
          <cell r="E1029">
            <v>42100</v>
          </cell>
        </row>
        <row r="1030">
          <cell r="C1030" t="str">
            <v>REGISTRO DE CORTINA RW D=1-1/4"</v>
          </cell>
          <cell r="D1030" t="str">
            <v>UN</v>
          </cell>
          <cell r="E1030">
            <v>116696</v>
          </cell>
        </row>
        <row r="1031">
          <cell r="C1031" t="str">
            <v>REJILLA CÁRCAMO ANCHO 30CM</v>
          </cell>
          <cell r="D1031" t="str">
            <v>UN</v>
          </cell>
          <cell r="E1031">
            <v>44660</v>
          </cell>
        </row>
        <row r="1032">
          <cell r="C1032" t="str">
            <v>REJILLA DE VENTILACIÓN 20X20</v>
          </cell>
          <cell r="D1032" t="str">
            <v>UN</v>
          </cell>
          <cell r="E1032">
            <v>3500</v>
          </cell>
        </row>
        <row r="1033">
          <cell r="C1033" t="str">
            <v>REJILLA EN ALUZINC TIPO CELOSCREEN HUNTER DOUGLAS</v>
          </cell>
          <cell r="D1033" t="str">
            <v>M2</v>
          </cell>
          <cell r="E1033">
            <v>110000</v>
          </cell>
        </row>
        <row r="1034">
          <cell r="C1034" t="str">
            <v>REJILLA EN CONCRETO SUMIDERO</v>
          </cell>
          <cell r="D1034" t="str">
            <v>UN</v>
          </cell>
          <cell r="E1034">
            <v>97000</v>
          </cell>
        </row>
        <row r="1035">
          <cell r="C1035" t="str">
            <v>REJILLA PARA CÁRCAMO ANCHO 25 CM</v>
          </cell>
          <cell r="D1035" t="str">
            <v>UN</v>
          </cell>
          <cell r="E1035">
            <v>80000</v>
          </cell>
        </row>
        <row r="1036">
          <cell r="C1036" t="str">
            <v>REJILLA PLASTICA 3X2"</v>
          </cell>
          <cell r="D1036" t="str">
            <v>UN</v>
          </cell>
          <cell r="E1036">
            <v>5000</v>
          </cell>
        </row>
        <row r="1037">
          <cell r="C1037" t="str">
            <v xml:space="preserve">REJILLA SUMIDERO LATERAL 83.50 X 45 </v>
          </cell>
          <cell r="D1037" t="str">
            <v xml:space="preserve">UN </v>
          </cell>
          <cell r="E1037">
            <v>113894.6</v>
          </cell>
        </row>
        <row r="1038">
          <cell r="C1038" t="str">
            <v xml:space="preserve">REJILLA SUMIDERO TRANSVERSAL 50 X 50 </v>
          </cell>
          <cell r="D1038" t="str">
            <v xml:space="preserve">UN </v>
          </cell>
          <cell r="E1038">
            <v>102132</v>
          </cell>
        </row>
        <row r="1039">
          <cell r="C1039" t="str">
            <v>REMATES CA 720</v>
          </cell>
          <cell r="D1039" t="str">
            <v>ML</v>
          </cell>
          <cell r="E1039">
            <v>3827</v>
          </cell>
        </row>
        <row r="1040">
          <cell r="C1040" t="str">
            <v xml:space="preserve">REPISA EN ORDINARIO 2.90 X 0.08 X 0.04 </v>
          </cell>
          <cell r="D1040" t="str">
            <v>ML</v>
          </cell>
          <cell r="E1040">
            <v>2910</v>
          </cell>
        </row>
        <row r="1041">
          <cell r="C1041" t="str">
            <v xml:space="preserve">REPISA EN ORDINARIO 3.90 X 0.08 X 0.04 </v>
          </cell>
          <cell r="D1041" t="str">
            <v xml:space="preserve">UN </v>
          </cell>
          <cell r="E1041">
            <v>12000</v>
          </cell>
        </row>
        <row r="1042">
          <cell r="C1042" t="str">
            <v xml:space="preserve">REPISA EN ORDINARIO 4.90 X 0.08 X 0.04 </v>
          </cell>
          <cell r="D1042" t="str">
            <v xml:space="preserve">UN </v>
          </cell>
          <cell r="E1042">
            <v>20000</v>
          </cell>
        </row>
        <row r="1043">
          <cell r="C1043" t="str">
            <v xml:space="preserve">REPISA EN ORDINARIO 5.90 X 0.08 X 0.04 </v>
          </cell>
          <cell r="D1043" t="str">
            <v xml:space="preserve">UN </v>
          </cell>
          <cell r="E1043">
            <v>25000</v>
          </cell>
        </row>
        <row r="1044">
          <cell r="C1044" t="str">
            <v>RETARDADOR DE EVAPORACION PARA PISOS Y PAVIMENTOS (EUCOBAR o SIKAFILM)</v>
          </cell>
          <cell r="D1044" t="str">
            <v>KG</v>
          </cell>
          <cell r="E1044">
            <v>2400</v>
          </cell>
        </row>
        <row r="1045">
          <cell r="C1045" t="str">
            <v>RETROEXCAVADORA</v>
          </cell>
          <cell r="D1045" t="str">
            <v>TF-HR</v>
          </cell>
          <cell r="E1045">
            <v>90100</v>
          </cell>
        </row>
        <row r="1046">
          <cell r="C1046" t="str">
            <v>ROCIADOR MONTANTE RPTA.RAPIDA D=1/2"</v>
          </cell>
          <cell r="D1046" t="str">
            <v>UN</v>
          </cell>
          <cell r="E1046">
            <v>39800</v>
          </cell>
        </row>
        <row r="1047">
          <cell r="C1047" t="str">
            <v>ROCIADOR PENDIENTE RPTA. RAPIDA D=1/2"</v>
          </cell>
          <cell r="D1047" t="str">
            <v>UN</v>
          </cell>
          <cell r="E1047">
            <v>19000</v>
          </cell>
        </row>
        <row r="1048">
          <cell r="C1048" t="str">
            <v>ROCIADOR SIDE WALL RPTA. RAPIDA D=1/2"</v>
          </cell>
          <cell r="D1048" t="str">
            <v>UN</v>
          </cell>
          <cell r="E1048">
            <v>49800</v>
          </cell>
        </row>
        <row r="1049">
          <cell r="C1049" t="str">
            <v>ROCIADORES UP RIGH ø 1/2" K=5,6</v>
          </cell>
          <cell r="D1049" t="str">
            <v>UN</v>
          </cell>
          <cell r="E1049">
            <v>22643</v>
          </cell>
        </row>
        <row r="1050">
          <cell r="C1050" t="str">
            <v>ROSETA DE PORCELANA Ø4"+ TORNILLOS</v>
          </cell>
          <cell r="D1050" t="str">
            <v>UN</v>
          </cell>
          <cell r="E1050">
            <v>2100</v>
          </cell>
        </row>
        <row r="1051">
          <cell r="C1051" t="str">
            <v>SANITARIO - TAZA ADRIATICO AL. SIN FLUXOMETRO BLANCO</v>
          </cell>
          <cell r="D1051" t="str">
            <v>UN</v>
          </cell>
          <cell r="E1051">
            <v>268146</v>
          </cell>
        </row>
        <row r="1052">
          <cell r="C1052" t="str">
            <v>SANITARIO AVANTI PLUS</v>
          </cell>
          <cell r="D1052" t="str">
            <v>UN</v>
          </cell>
          <cell r="E1052">
            <v>144195</v>
          </cell>
        </row>
        <row r="1053">
          <cell r="C1053" t="str">
            <v xml:space="preserve">SANITARIO DISCAPACITADOS CONEXION POSTERIOR </v>
          </cell>
          <cell r="D1053" t="str">
            <v>UN</v>
          </cell>
          <cell r="E1053">
            <v>384265</v>
          </cell>
        </row>
        <row r="1054">
          <cell r="C1054" t="str">
            <v>SANITARIO INFANTIL KIDDY BLANCO + ASIENTO SANIT</v>
          </cell>
          <cell r="D1054" t="str">
            <v>UN</v>
          </cell>
          <cell r="E1054">
            <v>339209.51999999996</v>
          </cell>
        </row>
        <row r="1055">
          <cell r="C1055" t="str">
            <v>SANITARIO LINEA INFANTIL COLOR BLANCO O EQUIVALENTE</v>
          </cell>
          <cell r="D1055" t="str">
            <v>UN</v>
          </cell>
          <cell r="E1055">
            <v>411345</v>
          </cell>
        </row>
        <row r="1056">
          <cell r="C1056" t="str">
            <v>SANITARIO MAXIMO PLUS</v>
          </cell>
          <cell r="D1056" t="str">
            <v>UN</v>
          </cell>
          <cell r="E1056">
            <v>263879.77</v>
          </cell>
        </row>
        <row r="1057">
          <cell r="C1057" t="str">
            <v>SANITARIO SAN GIORGIO AL. EN CAJA BLANCO</v>
          </cell>
          <cell r="D1057" t="str">
            <v>UN</v>
          </cell>
          <cell r="E1057">
            <v>292616.90000000002</v>
          </cell>
        </row>
        <row r="1058">
          <cell r="C1058" t="str">
            <v>SANITARIO SAN GIORGIO RED EN CAJA BLANCO</v>
          </cell>
          <cell r="D1058" t="str">
            <v>UN</v>
          </cell>
          <cell r="E1058">
            <v>265658.3</v>
          </cell>
        </row>
        <row r="1059">
          <cell r="C1059" t="str">
            <v>SANITARIO TIPO  STILO COMPLETO BLANCO  CORONA O SIMILAR</v>
          </cell>
          <cell r="D1059" t="str">
            <v>UN</v>
          </cell>
          <cell r="E1059">
            <v>349900</v>
          </cell>
        </row>
        <row r="1060">
          <cell r="C1060" t="str">
            <v>SANITARIO TIPO AVANTI BLANCO</v>
          </cell>
          <cell r="D1060" t="str">
            <v>UN</v>
          </cell>
          <cell r="E1060">
            <v>336745</v>
          </cell>
        </row>
        <row r="1061">
          <cell r="C1061" t="str">
            <v xml:space="preserve">SARDINEL ALTO RAMPA A86 </v>
          </cell>
          <cell r="D1061" t="str">
            <v xml:space="preserve">ML </v>
          </cell>
          <cell r="E1061">
            <v>31201.68</v>
          </cell>
        </row>
        <row r="1062">
          <cell r="C1062" t="str">
            <v xml:space="preserve">SARDINEL BAJO A85 - RAMPAS (800x200x350mm) </v>
          </cell>
          <cell r="D1062" t="str">
            <v xml:space="preserve">UN </v>
          </cell>
          <cell r="E1062">
            <v>33430.04</v>
          </cell>
        </row>
        <row r="1063">
          <cell r="C1063" t="str">
            <v xml:space="preserve">SARDINEL ESPECIAL A100 - RAMPA A (600x200x500mm) </v>
          </cell>
          <cell r="D1063" t="str">
            <v xml:space="preserve">UN </v>
          </cell>
          <cell r="E1063">
            <v>33077.980000000003</v>
          </cell>
        </row>
        <row r="1064">
          <cell r="C1064" t="str">
            <v xml:space="preserve">SARDINEL PREFABRICADO A10 (800x200x500mm) </v>
          </cell>
          <cell r="D1064" t="str">
            <v xml:space="preserve">UN </v>
          </cell>
          <cell r="E1064">
            <v>28260</v>
          </cell>
        </row>
        <row r="1065">
          <cell r="C1065" t="str">
            <v>SECADOR MANOS ELECTRICO  POTENZA CON SENSOR REF. 706650001 CORONA</v>
          </cell>
          <cell r="D1065" t="str">
            <v>UN</v>
          </cell>
          <cell r="E1065">
            <v>649900</v>
          </cell>
        </row>
        <row r="1066">
          <cell r="C1066" t="str">
            <v>SECADOR PARA MANOS, CARCASA EN ACERO INOXIDABLE MOTOR SIN ESCOBILLAS, SENSOR AJUSTABLE DE 10 A 33 CM. INDICADOR LED DE COLOR EN LA SALIDA DE AIRE. IMPORTADO AYA</v>
          </cell>
          <cell r="D1066" t="str">
            <v>UN</v>
          </cell>
          <cell r="E1066">
            <v>801560</v>
          </cell>
        </row>
        <row r="1067">
          <cell r="C1067" t="str">
            <v xml:space="preserve">SECCIÓN CILINDRO POZO D=1.20m, H=0.25m </v>
          </cell>
          <cell r="D1067" t="str">
            <v xml:space="preserve">UN </v>
          </cell>
          <cell r="E1067">
            <v>159610.20000000001</v>
          </cell>
        </row>
        <row r="1068">
          <cell r="C1068" t="str">
            <v xml:space="preserve">SECCIÓN CILINDRO POZO D=1.20m, H=0.50m </v>
          </cell>
          <cell r="D1068" t="str">
            <v xml:space="preserve">UN </v>
          </cell>
          <cell r="E1068">
            <v>257586.6</v>
          </cell>
        </row>
        <row r="1069">
          <cell r="C1069" t="str">
            <v xml:space="preserve">SECCIÓN CILINDRO POZO D=1.20m, H=1.00m </v>
          </cell>
          <cell r="D1069" t="str">
            <v xml:space="preserve">UN </v>
          </cell>
          <cell r="E1069">
            <v>482049.6</v>
          </cell>
        </row>
        <row r="1070">
          <cell r="C1070" t="str">
            <v>SEGUETA NICHOLSON</v>
          </cell>
          <cell r="D1070" t="str">
            <v>UN</v>
          </cell>
          <cell r="E1070">
            <v>3990</v>
          </cell>
        </row>
        <row r="1071">
          <cell r="C1071" t="str">
            <v>SELLANTE ELASTOMERICO CON BASE EN POLIURETANO</v>
          </cell>
          <cell r="D1071" t="str">
            <v>KG</v>
          </cell>
          <cell r="E1071">
            <v>152192</v>
          </cell>
        </row>
        <row r="1072">
          <cell r="C1072" t="str">
            <v>SELLANTE ROSCA HIDRAULICA, NEUMATICO ROSCA FINA LOCTITE 545</v>
          </cell>
          <cell r="D1072" t="str">
            <v>UN</v>
          </cell>
          <cell r="E1072">
            <v>109335</v>
          </cell>
        </row>
        <row r="1073">
          <cell r="C1073" t="str">
            <v>SELLO FLEXIBE JUNTA (TIPO VULKEM 45)</v>
          </cell>
          <cell r="D1073" t="str">
            <v>CUÑ</v>
          </cell>
          <cell r="E1073">
            <v>500000</v>
          </cell>
        </row>
        <row r="1074">
          <cell r="C1074" t="str">
            <v>SELLO FLEXIBLE DE JUNTA (Sikaflex®-15 LM SL)</v>
          </cell>
          <cell r="D1074" t="str">
            <v>KG</v>
          </cell>
          <cell r="E1074">
            <v>21330.396475770929</v>
          </cell>
        </row>
        <row r="1075">
          <cell r="C1075" t="str">
            <v>SEMICODO 45º PVC 1"</v>
          </cell>
          <cell r="D1075" t="str">
            <v>UN</v>
          </cell>
          <cell r="E1075">
            <v>2040</v>
          </cell>
        </row>
        <row r="1076">
          <cell r="C1076" t="str">
            <v>SEMICODO 45º PVC 1/2"</v>
          </cell>
          <cell r="D1076" t="str">
            <v>UN</v>
          </cell>
          <cell r="E1076">
            <v>800</v>
          </cell>
        </row>
        <row r="1077">
          <cell r="C1077" t="str">
            <v xml:space="preserve">SEMICODO CONCRETO 6" x 45º </v>
          </cell>
          <cell r="D1077" t="str">
            <v xml:space="preserve">UN </v>
          </cell>
          <cell r="E1077">
            <v>13837.64</v>
          </cell>
        </row>
        <row r="1078">
          <cell r="C1078" t="str">
            <v xml:space="preserve">SEÑAL DE TRANSITO GRUPO I (60x60cm) POSTE 3.5m </v>
          </cell>
          <cell r="D1078" t="str">
            <v xml:space="preserve">UN </v>
          </cell>
          <cell r="E1078">
            <v>148763.04</v>
          </cell>
        </row>
        <row r="1079">
          <cell r="C1079" t="str">
            <v xml:space="preserve">SEÑAL DE TRANSITO GRUPO I (75x75cm) POSTE 3.5m </v>
          </cell>
          <cell r="D1079" t="str">
            <v xml:space="preserve">UN </v>
          </cell>
          <cell r="E1079">
            <v>183860</v>
          </cell>
        </row>
        <row r="1080">
          <cell r="C1080" t="str">
            <v xml:space="preserve">SEÑAL DE TRANSITO GRUPO I (90x90cm) POSTE 3.5m </v>
          </cell>
          <cell r="D1080" t="str">
            <v xml:space="preserve">UN </v>
          </cell>
          <cell r="E1080">
            <v>217438.52</v>
          </cell>
        </row>
        <row r="1081">
          <cell r="C1081" t="str">
            <v xml:space="preserve">SEÑAL EN POLIETILENO ALVEOLAR PARE </v>
          </cell>
          <cell r="D1081" t="str">
            <v xml:space="preserve">UN </v>
          </cell>
          <cell r="E1081">
            <v>17400</v>
          </cell>
        </row>
        <row r="1082">
          <cell r="C1082" t="str">
            <v xml:space="preserve">SEÑALIZACION TUBULAR COLOMBINA PLASTICA </v>
          </cell>
          <cell r="D1082" t="str">
            <v xml:space="preserve">UN </v>
          </cell>
          <cell r="E1082">
            <v>27840</v>
          </cell>
        </row>
        <row r="1083">
          <cell r="C1083" t="str">
            <v>SEPARADOR RUEDA PLÁSTICA 38MM</v>
          </cell>
          <cell r="D1083" t="str">
            <v>UN</v>
          </cell>
          <cell r="E1083">
            <v>206.48</v>
          </cell>
        </row>
        <row r="1084">
          <cell r="C1084" t="str">
            <v>SEPARADOR SILLA MORTERO 25MM</v>
          </cell>
          <cell r="D1084" t="str">
            <v>UN</v>
          </cell>
          <cell r="E1084">
            <v>296.95999999999998</v>
          </cell>
        </row>
        <row r="1085">
          <cell r="C1085" t="str">
            <v>SEPAROL GRIS 15K</v>
          </cell>
          <cell r="D1085" t="str">
            <v>Bto</v>
          </cell>
          <cell r="E1085">
            <v>208000</v>
          </cell>
        </row>
        <row r="1086">
          <cell r="C1086" t="str">
            <v>SEPAROL POLVO GRIS NEUTRO SIKA X 25KILOS</v>
          </cell>
          <cell r="D1086" t="str">
            <v>UND</v>
          </cell>
          <cell r="E1086">
            <v>264850</v>
          </cell>
        </row>
        <row r="1087">
          <cell r="C1087" t="str">
            <v>SIFON SANITARIO D=2"</v>
          </cell>
          <cell r="D1087" t="str">
            <v>UN</v>
          </cell>
          <cell r="E1087">
            <v>5000</v>
          </cell>
        </row>
        <row r="1088">
          <cell r="C1088" t="str">
            <v>SIFON SANITARIO D=3"</v>
          </cell>
          <cell r="D1088" t="str">
            <v>UN</v>
          </cell>
          <cell r="E1088">
            <v>7200</v>
          </cell>
        </row>
        <row r="1089">
          <cell r="C1089" t="str">
            <v>SIKA 1 MORTERO GRIS 10 kilo</v>
          </cell>
          <cell r="D1089" t="str">
            <v>UN</v>
          </cell>
          <cell r="E1089">
            <v>15195</v>
          </cell>
        </row>
        <row r="1090">
          <cell r="C1090" t="str">
            <v>SIKA 101 MORTERO BLANCO x 25 KG</v>
          </cell>
          <cell r="D1090" t="str">
            <v>KG</v>
          </cell>
          <cell r="E1090">
            <v>2340.4159999999997</v>
          </cell>
        </row>
        <row r="1091">
          <cell r="C1091" t="str">
            <v>SIKA 101 MORTERO GRIS x 25 KG</v>
          </cell>
          <cell r="D1091" t="str">
            <v>KG</v>
          </cell>
          <cell r="E1091">
            <v>7300</v>
          </cell>
        </row>
        <row r="1092">
          <cell r="C1092" t="str">
            <v>SIKA 2(5,5KG)</v>
          </cell>
          <cell r="D1092" t="str">
            <v>KG</v>
          </cell>
          <cell r="E1092">
            <v>11832</v>
          </cell>
        </row>
        <row r="1093">
          <cell r="C1093" t="str">
            <v>SIKA ANCHORFIX-4 (300cc)</v>
          </cell>
          <cell r="D1093" t="str">
            <v>UN</v>
          </cell>
          <cell r="E1093">
            <v>46400</v>
          </cell>
        </row>
        <row r="1094">
          <cell r="C1094" t="str">
            <v>SIKA BOOM x 500cc (Relleno y aislante expansivo de poliuretano en espuma, Rend 26 Litros x UN)</v>
          </cell>
          <cell r="D1094" t="str">
            <v>UN</v>
          </cell>
          <cell r="E1094">
            <v>32480</v>
          </cell>
        </row>
        <row r="1095">
          <cell r="C1095" t="str">
            <v>SIKA FLOOR -2430 CO COLOR MARFIL REF: 606973</v>
          </cell>
          <cell r="D1095" t="str">
            <v>KG</v>
          </cell>
          <cell r="E1095">
            <v>25200</v>
          </cell>
        </row>
        <row r="1096">
          <cell r="C1096" t="str">
            <v>SIKA TRANSPARENTE 10 3LT</v>
          </cell>
          <cell r="D1096" t="str">
            <v>GLN</v>
          </cell>
          <cell r="E1096">
            <v>17900</v>
          </cell>
        </row>
        <row r="1097">
          <cell r="C1097" t="str">
            <v>SIKAFLEX-1A 600CC COLOR GRIS</v>
          </cell>
          <cell r="D1097" t="str">
            <v>UN</v>
          </cell>
          <cell r="E1097">
            <v>24360</v>
          </cell>
        </row>
        <row r="1098">
          <cell r="C1098" t="str">
            <v>SIKAFLOOR 3 QUARTZ TOP (Endurecedor de pisos) x 30 Kg</v>
          </cell>
          <cell r="D1098" t="str">
            <v>KG</v>
          </cell>
          <cell r="E1098">
            <v>800</v>
          </cell>
        </row>
        <row r="1099">
          <cell r="C1099" t="str">
            <v>SIKAFLOOR-3 QUARTZTOP NEUTRO * 30 KG SIKA</v>
          </cell>
          <cell r="D1099" t="str">
            <v>und</v>
          </cell>
          <cell r="E1099">
            <v>26003</v>
          </cell>
        </row>
        <row r="1100">
          <cell r="C1100" t="str">
            <v>SIKAGROUT - 200 (30 Kg)</v>
          </cell>
          <cell r="D1100" t="str">
            <v>KG</v>
          </cell>
          <cell r="E1100">
            <v>1784</v>
          </cell>
        </row>
        <row r="1101">
          <cell r="C1101" t="str">
            <v>SILICONA LIQUIDA 50 ML</v>
          </cell>
          <cell r="D1101" t="str">
            <v>UN</v>
          </cell>
          <cell r="E1101">
            <v>1350</v>
          </cell>
        </row>
        <row r="1102">
          <cell r="C1102" t="str">
            <v>SILLA DE SEGURIDAD PLEGABLE PARA DUCHA ANCLADA A MURO DE MAMPOSTERÍA, COLOR INOXIDABLE. REF. 706530001 CORONA</v>
          </cell>
          <cell r="D1102" t="str">
            <v>UN</v>
          </cell>
          <cell r="E1102">
            <v>792500</v>
          </cell>
        </row>
        <row r="1103">
          <cell r="C1103" t="str">
            <v>SIST INST VALVULA ANTIVANDALICA SUP CROMO</v>
          </cell>
          <cell r="D1103" t="str">
            <v>UN</v>
          </cell>
          <cell r="E1103">
            <v>77572</v>
          </cell>
        </row>
        <row r="1104">
          <cell r="C1104" t="str">
            <v>SISTEMA DE INSTALACIÓN ANTIVANDALICO</v>
          </cell>
          <cell r="D1104" t="str">
            <v>UN</v>
          </cell>
          <cell r="E1104">
            <v>115434</v>
          </cell>
        </row>
        <row r="1105">
          <cell r="C1105" t="str">
            <v>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D1105" t="str">
            <v>UN</v>
          </cell>
          <cell r="E1105">
            <v>11832000</v>
          </cell>
        </row>
        <row r="1106">
          <cell r="C1106" t="str">
            <v>SISTEMA INSTALACION VALVULA ANTIVANDALICA ENTRADA SUPERIOR CROMO</v>
          </cell>
          <cell r="D1106" t="str">
            <v>UN</v>
          </cell>
          <cell r="E1106">
            <v>71366.22</v>
          </cell>
        </row>
        <row r="1107">
          <cell r="C1107" t="str">
            <v xml:space="preserve">SOBRETAPA SUMIDERO LATERAL SL-100 </v>
          </cell>
          <cell r="D1107" t="str">
            <v xml:space="preserve">UN </v>
          </cell>
          <cell r="E1107">
            <v>205079.88</v>
          </cell>
        </row>
        <row r="1108">
          <cell r="C1108" t="str">
            <v xml:space="preserve">SOBRETAPA SUMIDERO LATERAL SL-150 </v>
          </cell>
          <cell r="D1108" t="str">
            <v xml:space="preserve">UN </v>
          </cell>
          <cell r="E1108">
            <v>205079.88</v>
          </cell>
        </row>
        <row r="1109">
          <cell r="C1109" t="str">
            <v xml:space="preserve">SOBRETAPA SUMIDERO LATERAL SL-200 </v>
          </cell>
          <cell r="D1109" t="str">
            <v xml:space="preserve">UN </v>
          </cell>
          <cell r="E1109">
            <v>205079.88</v>
          </cell>
        </row>
        <row r="1110">
          <cell r="C1110" t="str">
            <v xml:space="preserve">SOBRETAPA SUMIDERO LATERAL SL-250 </v>
          </cell>
          <cell r="D1110" t="str">
            <v xml:space="preserve">UN </v>
          </cell>
          <cell r="E1110">
            <v>205079.88</v>
          </cell>
        </row>
        <row r="1111">
          <cell r="C1111" t="str">
            <v>SOLDADURA 6013 1/8 GRICON 33 KG LINCOLNRef: LI-6013-1/8</v>
          </cell>
          <cell r="D1111" t="str">
            <v>KG</v>
          </cell>
          <cell r="E1111">
            <v>7579</v>
          </cell>
        </row>
        <row r="1112">
          <cell r="C1112" t="str">
            <v xml:space="preserve">SOLDADURA SOLVENTE PARA CPVC (1/4 GLN) </v>
          </cell>
          <cell r="D1112" t="str">
            <v xml:space="preserve">UN </v>
          </cell>
          <cell r="E1112">
            <v>46095</v>
          </cell>
        </row>
        <row r="1113">
          <cell r="C1113" t="str">
            <v xml:space="preserve">SOLDADURA SOLVENTE PARA PVC (1/4 GLN) </v>
          </cell>
          <cell r="D1113" t="str">
            <v xml:space="preserve">UN </v>
          </cell>
          <cell r="E1113">
            <v>53151</v>
          </cell>
        </row>
        <row r="1114">
          <cell r="C1114" t="str">
            <v>SOPORTE GUAYA</v>
          </cell>
          <cell r="D1114" t="str">
            <v>UN</v>
          </cell>
          <cell r="E1114">
            <v>34110</v>
          </cell>
        </row>
        <row r="1115">
          <cell r="C1115" t="str">
            <v>SUBBASE GRANULAR B-200</v>
          </cell>
          <cell r="D1115" t="str">
            <v>M3</v>
          </cell>
          <cell r="E1115">
            <v>46170</v>
          </cell>
        </row>
        <row r="1116">
          <cell r="C1116" t="str">
            <v xml:space="preserve">SUBBASE GRANULAR B-400 </v>
          </cell>
          <cell r="D1116" t="str">
            <v>M3</v>
          </cell>
          <cell r="E1116">
            <v>15080</v>
          </cell>
        </row>
        <row r="1117">
          <cell r="C1117" t="str">
            <v>SUBBASE GRANULAR B-600</v>
          </cell>
          <cell r="D1117" t="str">
            <v>M3</v>
          </cell>
          <cell r="E1117">
            <v>46170</v>
          </cell>
        </row>
        <row r="1118">
          <cell r="C1118" t="str">
            <v>SUBBASE GRANULAR SBG</v>
          </cell>
          <cell r="D1118" t="str">
            <v>M3</v>
          </cell>
          <cell r="E1118">
            <v>45600</v>
          </cell>
        </row>
        <row r="1119">
          <cell r="C1119" t="str">
            <v>SUBCONTRATO - ACOMETIDA LUMINARIA EN CABLES 2x14 AWG-THHB/THWN</v>
          </cell>
          <cell r="D1119" t="str">
            <v>UN</v>
          </cell>
          <cell r="E1119">
            <v>3902.2774999999997</v>
          </cell>
        </row>
        <row r="1120">
          <cell r="C1120" t="str">
            <v>SUBCONTRATO - ACONDICIONAMIENTO PARA CERTIFICACION LEED - CARPINTERIA MADERA</v>
          </cell>
          <cell r="D1120" t="str">
            <v>glb</v>
          </cell>
          <cell r="E1120">
            <v>68880000</v>
          </cell>
        </row>
        <row r="1121">
          <cell r="C1121" t="str">
            <v>SUBCONTRATO - ACONDICIONAMIENTO PARA CERTIFICACION LEED - COMISSIONING</v>
          </cell>
          <cell r="D1121" t="str">
            <v>glb</v>
          </cell>
          <cell r="E1121">
            <v>8000000</v>
          </cell>
        </row>
        <row r="1122">
          <cell r="C1122" t="str">
            <v>SUBCONTRATO - ACONDICIONAMIENTO PARA CERTIFICACION LEED - CONSULTORIA/ASESOR LEED</v>
          </cell>
          <cell r="D1122" t="str">
            <v>glb</v>
          </cell>
          <cell r="E1122">
            <v>16240000</v>
          </cell>
        </row>
        <row r="1123">
          <cell r="C1123" t="str">
            <v>SUBCONTRATO - ACONDICIONAMIENTO PARA CERTIFICACION LEED - FACHADA FLOTANTE</v>
          </cell>
          <cell r="D1123" t="str">
            <v>glb</v>
          </cell>
          <cell r="E1123">
            <v>5500000</v>
          </cell>
        </row>
        <row r="1124">
          <cell r="C1124" t="str">
            <v>SUBCONTRATO - ACONDICIONAMIENTO PARA CERTIFICACION LEED - INSTALACIONES ELECTRICAS</v>
          </cell>
          <cell r="D1124" t="str">
            <v>glb</v>
          </cell>
          <cell r="E1124">
            <v>3000000</v>
          </cell>
        </row>
        <row r="1125">
          <cell r="C1125" t="str">
            <v>SUBCONTRATO - ACONDICIONAMIENTO PARA CERTIFICACION LEED - MODELAMIENTO ENERGETICO</v>
          </cell>
          <cell r="D1125" t="str">
            <v>glb</v>
          </cell>
          <cell r="E1125">
            <v>51040000</v>
          </cell>
        </row>
        <row r="1126">
          <cell r="C1126" t="str">
            <v>SUBCONTRATO - ACONDICIONAMIENTO PARA CERTIFICACION LEED - PAGO USGBC</v>
          </cell>
          <cell r="D1126" t="str">
            <v>Un</v>
          </cell>
          <cell r="E1126">
            <v>767700</v>
          </cell>
        </row>
        <row r="1127">
          <cell r="C1127" t="str">
            <v>SUBCONTRATO - ACONDICIONAMIENTO PARA CERTIFICACION LEED - PISOS Y ALFOMBRAS</v>
          </cell>
          <cell r="D1127" t="str">
            <v>glb</v>
          </cell>
          <cell r="E1127">
            <v>40000000</v>
          </cell>
        </row>
        <row r="1128">
          <cell r="C1128" t="str">
            <v>SUBCONTRATO - ACONDICIONAMIENTO PARA CERTIFICACION LEED - SANITARIOS, LAVAMANOS Y ACCESORIOS</v>
          </cell>
          <cell r="D1128" t="str">
            <v>glb</v>
          </cell>
          <cell r="E1128">
            <v>14500000</v>
          </cell>
        </row>
        <row r="1129">
          <cell r="C1129" t="str">
            <v>SUBCONTRATO - ACONDICIONAMIENTO PARA CERTIFICACION LEED - SISTEMA DE AGUA POTABLE</v>
          </cell>
          <cell r="D1129" t="str">
            <v>glb</v>
          </cell>
          <cell r="E1129">
            <v>6000000</v>
          </cell>
        </row>
        <row r="1130">
          <cell r="C1130" t="str">
            <v>SUBCONTRATO - ACONDICIONAMIENTO PARA CERTIFICACION LEED - SISTEMA PLUVIAL</v>
          </cell>
          <cell r="D1130" t="str">
            <v>glb</v>
          </cell>
          <cell r="E1130">
            <v>4500000</v>
          </cell>
        </row>
        <row r="1131">
          <cell r="C1131" t="str">
            <v>SUBCONTRATO - ACONDICIONAMIENTO PARA CERTIFICACION LEED - SUMINISTRO E INSTALACION TEJA STANDING SEAM</v>
          </cell>
          <cell r="D1131" t="str">
            <v>glb</v>
          </cell>
          <cell r="E1131">
            <v>11000000</v>
          </cell>
        </row>
        <row r="1132">
          <cell r="C1132" t="str">
            <v>SUBCONTRATO - EMPALME EN RESINA PARA BAJA TENSION</v>
          </cell>
          <cell r="D1132" t="str">
            <v>UN</v>
          </cell>
          <cell r="E1132">
            <v>155800</v>
          </cell>
        </row>
        <row r="1133">
          <cell r="C1133" t="str">
            <v>SUBCONTRATO - IDENTIFICADOR GENERAL IDG-S</v>
          </cell>
          <cell r="D1133" t="str">
            <v>UN</v>
          </cell>
          <cell r="E1133">
            <v>384375</v>
          </cell>
        </row>
        <row r="1134">
          <cell r="C1134" t="str">
            <v>SUBCONTRATO - SEÑAL CIVICA SCV-120 DOBLE CARA</v>
          </cell>
          <cell r="D1134" t="str">
            <v>UN</v>
          </cell>
          <cell r="E1134">
            <v>445874.99999999994</v>
          </cell>
        </row>
        <row r="1135">
          <cell r="C1135" t="str">
            <v>SUBCONTRATO - SERVICIO DE IMPRIMACION</v>
          </cell>
          <cell r="D1135" t="str">
            <v>ML</v>
          </cell>
          <cell r="E1135">
            <v>7648.1</v>
          </cell>
        </row>
        <row r="1136">
          <cell r="C1136" t="str">
            <v>SUBCONTRATO - SUBESTACION DE PEDESTAL</v>
          </cell>
          <cell r="D1136" t="str">
            <v>UN</v>
          </cell>
          <cell r="E1136">
            <v>15374999.999999998</v>
          </cell>
        </row>
        <row r="1137">
          <cell r="C1137" t="str">
            <v>SUBCONTRATO - SUMINISTRO E INSTALACION MEZCLA ASFALTICA MDC2 - CICLORUTA</v>
          </cell>
          <cell r="D1137" t="str">
            <v>ML</v>
          </cell>
          <cell r="E1137">
            <v>6700</v>
          </cell>
        </row>
        <row r="1138">
          <cell r="C1138" t="str">
            <v>SUBCONTRATO - SUMINISTRO, FABRICACION E INSTALACION DE MESON DE LAVAMANOS EN GRANITO NATURAL NEGRO SAN GABRIEL INCLLUIDA LA ESTRUCTURA METALICA SEGÚN DISEÑO ARQUITECTONICO</v>
          </cell>
          <cell r="D1138" t="str">
            <v>ML</v>
          </cell>
          <cell r="E1138">
            <v>630000</v>
          </cell>
        </row>
        <row r="1139">
          <cell r="C1139" t="str">
            <v>SUBCONTRATO - VARILLA DE PUESTA A TIERRA 5/8" x 2.44mts CON CONECTOR</v>
          </cell>
          <cell r="D1139" t="str">
            <v>UN</v>
          </cell>
          <cell r="E1139">
            <v>193724.99999999997</v>
          </cell>
        </row>
        <row r="1140">
          <cell r="C1140" t="str">
            <v>SUB-CONTRATO A TODO COSTO DE ZAFARREO, PAÑETE Y ACABADO COLOR OCRE Y MANO DE OBRA DE INSTALACION DE DURAPANEL</v>
          </cell>
          <cell r="D1140" t="str">
            <v>M2</v>
          </cell>
          <cell r="E1140">
            <v>182090</v>
          </cell>
        </row>
        <row r="1141">
          <cell r="C1141" t="str">
            <v>SUBCONTRATO DEMARCACION  LINEA  CONTINUA  Y  DISCONTINUA  A= 0.15m  (E=2.3MM, TERMOPLÁSTICA. INC. SUMINISTRO Y APLICACIÓN CON EQUIPO. INC. MICROESFERAS)</v>
          </cell>
          <cell r="D1141" t="str">
            <v>UN</v>
          </cell>
          <cell r="E1141">
            <v>7323.5</v>
          </cell>
        </row>
        <row r="1142">
          <cell r="C1142" t="str">
            <v>SUBCONTRATO DEMARCACION  LINEA  CONTINUA  Y  DISCONTINUA  A= 0.15m (E=2.3MM, INC. PINTURA ACRILICA, SUMINISTRO Y APLICACIÓN CON EQUIPO Y MICROESFERA)</v>
          </cell>
          <cell r="D1142" t="str">
            <v>UN</v>
          </cell>
          <cell r="E1142">
            <v>3075.87</v>
          </cell>
        </row>
        <row r="1143">
          <cell r="C1143" t="str">
            <v>SUBCONTRATO DEMARCACION  LINEA  CONTINUA Y DISCONTINUA  A= 0.10m  (E=2.3MM, INC. PINTURA ACRILICA, SUMINISTRO Y APLICACIÓN CON EQUIPO Y MICROESFERA)</v>
          </cell>
          <cell r="D1143" t="str">
            <v>UN</v>
          </cell>
          <cell r="E1143">
            <v>1904.11</v>
          </cell>
        </row>
        <row r="1144">
          <cell r="C1144" t="str">
            <v>SUBCONTRATO DEMARCACION AREA DE MARCAS VIALES  (E=2.3MM, INC. PINTURA ACRILICA, SUMINISTRO Y APLICACIÓN CON EQUIPO Y MICROESFERA)</v>
          </cell>
          <cell r="D1144" t="str">
            <v>UN</v>
          </cell>
          <cell r="E1144">
            <v>20505.8</v>
          </cell>
        </row>
        <row r="1145">
          <cell r="C1145" t="str">
            <v>SUBCONTRATO DEMARCACION AREA DE MARCAS VIALES (E=2.3MM, TERMOPLÁSTICA. INC. SUMINISTRO Y APLICACIÓN CON EQUIPO. INC. MICROESFERAS)</v>
          </cell>
          <cell r="D1145" t="str">
            <v>UN</v>
          </cell>
          <cell r="E1145">
            <v>73235</v>
          </cell>
        </row>
        <row r="1146">
          <cell r="C1146" t="str">
            <v>SUBCONTRATO DEMARCACION LINEA LOGARITMICA A= 0.60m  (E=2.3MM, TERMOPLÁSTICA. INC. SUMINISTRO Y APLICACIÓN CON EQUIPO. INC. MICROESFERAS)</v>
          </cell>
          <cell r="D1146" t="str">
            <v>UN</v>
          </cell>
          <cell r="E1146">
            <v>43941</v>
          </cell>
        </row>
        <row r="1147">
          <cell r="C1147" t="str">
            <v>SUBCONTRATO DEMARCACION PICTOGRAMAS EN CICLORUTAS Y PARQUEADEROS (E=2.3MM, INC. PINTURA ACRILICA, SUMINISTRO Y APLICACIÓN CON EQUIPO Y MICROESFERA)</v>
          </cell>
          <cell r="D1147" t="str">
            <v>UN</v>
          </cell>
          <cell r="E1147">
            <v>23435.200000000001</v>
          </cell>
        </row>
        <row r="1148">
          <cell r="C1148" t="str">
            <v>SUBCONTRATO FUNDIDA EN PLACA EN CONCRETO CON FIBRA TUF STRAND SF 3KG/M3 Y ENDURECEDOR DE CUARZO ROCKTOP, DOSIFICADO 6.0 KG. M2</v>
          </cell>
          <cell r="D1148" t="str">
            <v>un</v>
          </cell>
          <cell r="E1148">
            <v>850000</v>
          </cell>
        </row>
        <row r="1149">
          <cell r="C1149" t="str">
            <v>SUBCONTRATO HITOS (BALIZAS CILINDRICAS) (20 X h 75cm) (INC. SUMINISTRO E INSTALACION)</v>
          </cell>
          <cell r="D1149" t="str">
            <v>UN</v>
          </cell>
          <cell r="E1149">
            <v>95205.5</v>
          </cell>
        </row>
        <row r="1150">
          <cell r="C1150" t="str">
            <v>SUBCONTRATO IMPRIMANTE (INC. SUMINISTRO Y APLICACIÓN)</v>
          </cell>
          <cell r="D1150" t="str">
            <v>UN</v>
          </cell>
          <cell r="E1150">
            <v>1464.7</v>
          </cell>
        </row>
        <row r="1151">
          <cell r="C1151" t="str">
            <v>SUBCONTRATO IMPRIMANTE (INC. SUMINISTRO Y APLICACIÓN)</v>
          </cell>
          <cell r="D1151" t="str">
            <v>UN</v>
          </cell>
          <cell r="E1151">
            <v>14647</v>
          </cell>
        </row>
        <row r="1152">
          <cell r="C1152" t="str">
            <v>SUBCONTRATO INSTALACION MANTO IMPERMEABILIZANTE</v>
          </cell>
          <cell r="D1152" t="str">
            <v>M2</v>
          </cell>
          <cell r="E1152">
            <v>312975</v>
          </cell>
        </row>
        <row r="1153">
          <cell r="C1153" t="str">
            <v>SUBCONTRATO P18 - PUERTA METALICA 1.50X2.40M CON PERSIANA</v>
          </cell>
          <cell r="D1153" t="str">
            <v>un</v>
          </cell>
          <cell r="E1153">
            <v>1400000</v>
          </cell>
        </row>
        <row r="1154">
          <cell r="C1154" t="str">
            <v>SUBCONTRATO P19 - PUERTA METALICA 1.80X2.40M CON PERSIANA</v>
          </cell>
          <cell r="D1154" t="str">
            <v>un</v>
          </cell>
          <cell r="E1154">
            <v>1400000</v>
          </cell>
        </row>
        <row r="1155">
          <cell r="C1155" t="str">
            <v>SUBCONTRATO P20 - PUERTA METALICA 1.95X2.40M CON PERSIANA</v>
          </cell>
          <cell r="D1155" t="str">
            <v>un</v>
          </cell>
          <cell r="E1155">
            <v>1700000</v>
          </cell>
        </row>
        <row r="1156">
          <cell r="C1156" t="str">
            <v>SUBCONTRATO P21 - PUERTA METALICA 2.00X2.40M CON PERSIANA</v>
          </cell>
          <cell r="D1156" t="str">
            <v>m2</v>
          </cell>
          <cell r="E1156">
            <v>26000</v>
          </cell>
        </row>
        <row r="1157">
          <cell r="C1157" t="str">
            <v>SUBCONTRATO P22 - PUERTA METALICA 3.00X2.40M CON PERSIANA</v>
          </cell>
          <cell r="D1157" t="str">
            <v>m2</v>
          </cell>
          <cell r="E1157">
            <v>8000</v>
          </cell>
        </row>
        <row r="1158">
          <cell r="C1158" t="str">
            <v>SUBCONTRATO PUERTA METALICA</v>
          </cell>
          <cell r="D1158" t="str">
            <v>un</v>
          </cell>
          <cell r="E1158">
            <v>874533</v>
          </cell>
        </row>
        <row r="1159">
          <cell r="C1159" t="str">
            <v>SUBCONTRATO PULIDA  GRANITO</v>
          </cell>
          <cell r="D1159" t="str">
            <v>M2</v>
          </cell>
          <cell r="E1159">
            <v>31667</v>
          </cell>
        </row>
        <row r="1160">
          <cell r="C1160" t="str">
            <v>SUBCONTRATO SEÑAL VERTICAL (20x90cm) (Incluye Suministro e Instalación). Señales tipo delineador de obstáculo para tránsito por el costado derecho del obstáculo (DOL).</v>
          </cell>
          <cell r="D1160" t="str">
            <v>UN</v>
          </cell>
          <cell r="E1160">
            <v>219705</v>
          </cell>
        </row>
        <row r="1161">
          <cell r="C1161" t="str">
            <v>SUBCONTRATO SEÑAL VERTICAL (40x90cm) (Incluye Suministro e Instalación). Señales tipo delineador de obstáculo para tránsito por los dos costados del obstáculo (CHEVRON).</v>
          </cell>
          <cell r="D1161" t="str">
            <v>UN</v>
          </cell>
          <cell r="E1161">
            <v>307587</v>
          </cell>
        </row>
        <row r="1162">
          <cell r="C1162" t="str">
            <v>SUBCONTRATO SEÑAL VERTICAL (45x45cm) (Incluye Suministro e Instalación). Todas las señales SP, SR y SI, excepto las que se encuentren en los demás grupos y la SI-04.</v>
          </cell>
          <cell r="D1162" t="str">
            <v>UN</v>
          </cell>
          <cell r="E1162">
            <v>219705</v>
          </cell>
        </row>
        <row r="1163">
          <cell r="C1163" t="str">
            <v>SUBCONTRATO SEÑAL VERTICAL (60x60cm) (Incluye Suministro e Instalación). Todas las señales SP, SR y SI, excepto las que se encuentren en los demás grupos y la SI-04.</v>
          </cell>
          <cell r="D1163" t="str">
            <v>UN</v>
          </cell>
          <cell r="E1163">
            <v>263646</v>
          </cell>
        </row>
        <row r="1164">
          <cell r="C1164" t="str">
            <v>SUBCONTRATO SEÑAL VERTICAL (75x25cm) (Incluye Suministro e Instalación). Señales para sentido ce circulacion doble (SR-39).</v>
          </cell>
          <cell r="D1164" t="str">
            <v>UN</v>
          </cell>
          <cell r="E1164">
            <v>234352</v>
          </cell>
        </row>
        <row r="1165">
          <cell r="C1165" t="str">
            <v>SUBCONTRATO SEÑAL VERTICAL (75x75cm) (Incluye Suministro e Instalación). Todas las señales SP, SR y SI, excepto las que se encuentren en los demás grupos y la SI-04.</v>
          </cell>
          <cell r="D1165" t="str">
            <v>UN</v>
          </cell>
          <cell r="E1165">
            <v>307587</v>
          </cell>
        </row>
        <row r="1166">
          <cell r="C1166" t="str">
            <v>SUBCONTRATO SEÑAL VERTICAL INFORMATIVA GEOGRÁFICA (SI-05).</v>
          </cell>
          <cell r="D1166" t="str">
            <v>UN</v>
          </cell>
          <cell r="E1166">
            <v>292940</v>
          </cell>
        </row>
        <row r="1167">
          <cell r="C1167" t="str">
            <v>SUBCONTRATO SEÑAL VERTICAL INFORMATIVA GEOGRÁFICA (SI-ET).</v>
          </cell>
          <cell r="D1167" t="str">
            <v>UN</v>
          </cell>
          <cell r="E1167">
            <v>292940</v>
          </cell>
        </row>
        <row r="1168">
          <cell r="C1168" t="str">
            <v>SUBCONTRATO SUMINISTRO E INSTALACION - PERGOLA EN MADERA - TERRAZA (INCLUYE VIDRIO DE CUBIERTA)</v>
          </cell>
          <cell r="D1168" t="str">
            <v>Un</v>
          </cell>
          <cell r="E1168">
            <v>855000</v>
          </cell>
        </row>
        <row r="1169">
          <cell r="C1169" t="str">
            <v>SUBCONTRATO SUMINISTRO E INSTALACION - PUERTA ENTAMBORADA EN TRIPLEX COLOR WENGE CAMERUN 4MM DE CORREDERA PARA RACKS 2.40X0.66</v>
          </cell>
          <cell r="D1169" t="str">
            <v>Un</v>
          </cell>
          <cell r="E1169">
            <v>812500</v>
          </cell>
        </row>
        <row r="1170">
          <cell r="C1170" t="str">
            <v>SUBCONTRATO SUMINISTRO E INSTALACION - PUERTA ENTAMBORADA EN TRIPLEX COLOR WENGE CAMERUN 4MM DE CORREDERA PARA RACKS 2.40X0.75</v>
          </cell>
          <cell r="D1170" t="str">
            <v>Un</v>
          </cell>
          <cell r="E1170">
            <v>7500000</v>
          </cell>
        </row>
        <row r="1171">
          <cell r="C1171" t="str">
            <v>SUBCONTRATO SUMINISTRO E INSTALACION - PUERTA ENTAMBORADA EN TRIPLEX COLOR WENGE CAMERUN 4MM PARA BAÑOS 2.40X0.95</v>
          </cell>
          <cell r="D1171" t="str">
            <v>Un</v>
          </cell>
          <cell r="E1171">
            <v>767700</v>
          </cell>
        </row>
        <row r="1172">
          <cell r="C1172" t="str">
            <v>SUBCONTRATO SUMINISTRO E INSTALACION - PUERTA ENTAMBORADA EN TRIPLEX COLOR WENGE CAMERUN 4MM PARA BAÑOS OFICINAS Y COCINETAS 2.40X0.75</v>
          </cell>
          <cell r="D1172" t="str">
            <v>Un</v>
          </cell>
          <cell r="E1172">
            <v>767700</v>
          </cell>
        </row>
        <row r="1173">
          <cell r="C1173" t="str">
            <v>SUBCONTRATO SUMINISTRO E INSTALACION - PUERTA ENTAMBORADA EN TRIPLEX COLOR WENGE CAMERUN 4MM PARA VESTIERS-DUCHAS 2.40X0.90</v>
          </cell>
          <cell r="D1173" t="str">
            <v>Un</v>
          </cell>
          <cell r="E1173">
            <v>812500</v>
          </cell>
        </row>
        <row r="1174">
          <cell r="C1174" t="str">
            <v>SUBCONTRATO SUMINISTRO E INSTALACIÓN BARANDA METALICA 1 1/2" Y 5/8"</v>
          </cell>
          <cell r="D1174" t="str">
            <v>m2</v>
          </cell>
          <cell r="E1174">
            <v>40832</v>
          </cell>
        </row>
        <row r="1175">
          <cell r="C1175" t="str">
            <v>SUBCONTRATO SUMINISTRO E INSTALACIÓN DE ALFOMBRA (ALTO TRÁFICO) EN ROLLO 750 GR/M2 100% NYLON</v>
          </cell>
          <cell r="D1175" t="str">
            <v>M2</v>
          </cell>
          <cell r="E1175">
            <v>45000</v>
          </cell>
        </row>
        <row r="1176">
          <cell r="C1176" t="str">
            <v>SUBCONTRATO SUMINISTRO E INSTALACIÓN DE DIVISIÓN PARA BAÑOS EN ACERO INOXIDABLE</v>
          </cell>
          <cell r="D1176" t="str">
            <v>M2</v>
          </cell>
          <cell r="E1176">
            <v>439209.75</v>
          </cell>
        </row>
        <row r="1177">
          <cell r="C1177" t="str">
            <v>SUBCONTRATO SUMINISTRO E INSTALACIÓN DE PUERTA ENTAMBORADA EN TRIPLEX COLOR WENGE PARA BAÑOS PRIVADOS 2.10X0.75</v>
          </cell>
          <cell r="D1177" t="str">
            <v>UN</v>
          </cell>
          <cell r="E1177">
            <v>273000</v>
          </cell>
        </row>
        <row r="1178">
          <cell r="C1178" t="str">
            <v>SUBCONTRATO SUMINISTRO E INSTALACIÓN DE PUERTA ENTAMBORADA EN TRIPLEX COLOR WENGE PARA BAÑOS Y OFICINAS 2.10X0.95</v>
          </cell>
          <cell r="D1178" t="str">
            <v>UN</v>
          </cell>
          <cell r="E1178">
            <v>330892.79999999999</v>
          </cell>
        </row>
        <row r="1179">
          <cell r="C1179" t="str">
            <v>SUBCONTRATO SUMINISTRO E INSTALACIÓN ENCHAPE EN CERAMICA REC PIZARRA NATURAL 45 X 45</v>
          </cell>
          <cell r="D1179" t="str">
            <v>ml</v>
          </cell>
          <cell r="E1179">
            <v>115000</v>
          </cell>
        </row>
        <row r="1180">
          <cell r="C1180" t="str">
            <v>SUBCONTRATO SUMINISTRO E INSTALACIÓN GUARDAESCIBAS EN CERAMICA REC PIZARRA NATURAL 45 X 45</v>
          </cell>
          <cell r="D1180" t="str">
            <v>ML</v>
          </cell>
          <cell r="E1180">
            <v>5645</v>
          </cell>
        </row>
        <row r="1181">
          <cell r="C1181" t="str">
            <v>SUBCONTRATO SUMINISTRO E INSTALACIÓN GUARDAESCOBAS EN CERAMICA REC METROPOLI GRIS 57 X 57</v>
          </cell>
          <cell r="D1181" t="str">
            <v>ML</v>
          </cell>
          <cell r="E1181">
            <v>6992.5</v>
          </cell>
        </row>
        <row r="1182">
          <cell r="C1182" t="str">
            <v>SUBCONTRATO SUMINISTRO E INSTALACIÓN GUARDAESCOBAS EN CERAMICA REC TRAVERTINO BEIGE 41 X 90</v>
          </cell>
          <cell r="D1182" t="str">
            <v>ML</v>
          </cell>
          <cell r="E1182">
            <v>5000</v>
          </cell>
        </row>
        <row r="1183">
          <cell r="C1183" t="str">
            <v>SUBCONTRATO SUMINISTRO E INSTALACIÓN GUARDAESCOBAS EN CERAMICA REC VALDIVIA WENGUE 20 X 90</v>
          </cell>
          <cell r="D1183" t="str">
            <v>UN</v>
          </cell>
          <cell r="E1183">
            <v>35597899.039999999</v>
          </cell>
        </row>
        <row r="1184">
          <cell r="C1184" t="str">
            <v xml:space="preserve">SUBCONTRATO SUMINISTRO E INSTALACIÓN GUARDAESCOBAS EN LAMINADO REC CHOCOLATE 121 X 19.7 - </v>
          </cell>
          <cell r="D1184" t="str">
            <v>ML</v>
          </cell>
          <cell r="E1184">
            <v>7648.1</v>
          </cell>
        </row>
        <row r="1185">
          <cell r="C1185" t="str">
            <v>SUBCONTRATO SUMINISTRO E INSTALACIÓN GUARDAESCOBAS EN PORCELANATO NUEVO BOSS REC GRIS CLARO 60 X 60</v>
          </cell>
          <cell r="D1185" t="str">
            <v>ML</v>
          </cell>
          <cell r="E1185">
            <v>5307.8</v>
          </cell>
        </row>
        <row r="1186">
          <cell r="C1186" t="str">
            <v xml:space="preserve">SUBCONTRATO SUMINISTRO E INSTALACIÓN GUARDAESCOBAS EN PORCELANATO NUEVO BOSS REC GRIS GRAFITO 60 X 60 </v>
          </cell>
          <cell r="D1186" t="str">
            <v>ML</v>
          </cell>
          <cell r="E1186">
            <v>7584.5</v>
          </cell>
        </row>
        <row r="1187">
          <cell r="C1187" t="str">
            <v>SUBCONTRATO SUMINISTRO E INSTALACIÓN GUARDAESCOBAS EN PORCELANATO REC URBAN BEIGE 28.3 X 56.6</v>
          </cell>
          <cell r="D1187" t="str">
            <v>UN</v>
          </cell>
          <cell r="E1187">
            <v>38028899.439999998</v>
          </cell>
        </row>
        <row r="1188">
          <cell r="C1188" t="str">
            <v>SUBCONTRATO SUMINISTRO E INSTALACIÓN GUARDAESCOBAS SINTETICA</v>
          </cell>
          <cell r="D1188">
            <v>0</v>
          </cell>
          <cell r="E1188">
            <v>0</v>
          </cell>
        </row>
        <row r="1189">
          <cell r="C1189" t="str">
            <v>SUBCONTRATO SUMINISTRO E INSTALACIÓN MEDIA CAÑA VINILICO STICKS 1.45M</v>
          </cell>
          <cell r="D1189" t="str">
            <v>ML</v>
          </cell>
          <cell r="E1189">
            <v>6850.21</v>
          </cell>
        </row>
        <row r="1190">
          <cell r="C1190" t="str">
            <v>SUBCONTRATO SUMINISTRO E INSTALACIÓN PISO EN CERAMICA REC METROPOLI GRIS 57 X 57</v>
          </cell>
          <cell r="D1190" t="str">
            <v>m2</v>
          </cell>
          <cell r="E1190">
            <v>33078</v>
          </cell>
        </row>
        <row r="1191">
          <cell r="C1191" t="str">
            <v>SUBCONTRATO SUMINISTRO E INSTALACIÓN PISO EN CERAMICA REC PIZARRA NATURAL 45 X 45</v>
          </cell>
          <cell r="D1191" t="str">
            <v>m2</v>
          </cell>
          <cell r="E1191">
            <v>48502.11</v>
          </cell>
        </row>
        <row r="1192">
          <cell r="C1192" t="str">
            <v>SUBCONTRATO SUMINISTRO E INSTALACIÓN PISO EN CERAMICA REC TRAVERTINO BEIGE 41 X 90</v>
          </cell>
          <cell r="D1192" t="str">
            <v>m2</v>
          </cell>
          <cell r="E1192">
            <v>49925.04</v>
          </cell>
        </row>
        <row r="1193">
          <cell r="C1193" t="str">
            <v>SUBCONTRATO SUMINISTRO E INSTALACIÓN PISO EN CERAMICA REC VALDIVIA WENGUE 20 X 90</v>
          </cell>
          <cell r="D1193" t="str">
            <v>m2</v>
          </cell>
          <cell r="E1193">
            <v>47000</v>
          </cell>
        </row>
        <row r="1194">
          <cell r="C1194" t="str">
            <v>SUBCONTRATO SUMINISTRO E INSTALACIÓN PISO EN LAMINADO REC CHOCOLATE 121 X 19.7</v>
          </cell>
          <cell r="D1194" t="str">
            <v>m3</v>
          </cell>
          <cell r="E1194">
            <v>56725</v>
          </cell>
        </row>
        <row r="1195">
          <cell r="C1195" t="str">
            <v>SUBCONTRATO SUMINISTRO E INSTALACIÓN PISO EN PORCELANATO NUEVO BOSS REC GRIS CLARO 60 X 60</v>
          </cell>
          <cell r="D1195" t="str">
            <v>M2</v>
          </cell>
          <cell r="E1195">
            <v>54481.54</v>
          </cell>
        </row>
        <row r="1196">
          <cell r="C1196" t="str">
            <v xml:space="preserve">SUBCONTRATO SUMINISTRO E INSTALACIÓN PISO EN PORCELANATO NUEVO BOSS REC GRIS GRAFITO 60 X 60 </v>
          </cell>
          <cell r="D1196" t="str">
            <v>m2</v>
          </cell>
          <cell r="E1196">
            <v>48248.92</v>
          </cell>
        </row>
        <row r="1197">
          <cell r="C1197" t="str">
            <v>SUBCONTRATO SUMINISTRO E INSTALACIÓN PISO EN PORCELANATO REC URBAN BEIGE 28.3 X 56.6</v>
          </cell>
          <cell r="D1197" t="str">
            <v>m2</v>
          </cell>
          <cell r="E1197">
            <v>36450</v>
          </cell>
        </row>
        <row r="1198">
          <cell r="C1198" t="str">
            <v>SUBCONTRATO SUMINISTRO E INSTALACIÓN PISO EN PORCELANATO REC URBAN GRIS OSCURO 28 X 56</v>
          </cell>
          <cell r="D1198" t="str">
            <v>m2</v>
          </cell>
          <cell r="E1198">
            <v>50248.92</v>
          </cell>
        </row>
        <row r="1199">
          <cell r="C1199" t="str">
            <v>SUBCONTRATO SUMINISTRO E INSTALACIÓN PISO VINILICO REF. HELA TRÁFICO</v>
          </cell>
          <cell r="D1199" t="str">
            <v>M2</v>
          </cell>
          <cell r="E1199">
            <v>67700</v>
          </cell>
        </row>
        <row r="1200">
          <cell r="C1200" t="str">
            <v>SUBCONTRATO SUMINISTRO E INSTALACIÓN PISO VINILICO REF. WOOD ALTO TRÁFICO</v>
          </cell>
          <cell r="D1200" t="str">
            <v>M2</v>
          </cell>
          <cell r="E1200">
            <v>55900</v>
          </cell>
        </row>
        <row r="1201">
          <cell r="C1201" t="str">
            <v>SUBCONTRATO SUMINISTRO E INSTALACIÓN PISO VINILICO STICKS 1.45M</v>
          </cell>
          <cell r="D1201" t="str">
            <v>M2</v>
          </cell>
          <cell r="E1201">
            <v>55845</v>
          </cell>
        </row>
        <row r="1202">
          <cell r="C1202" t="str">
            <v>SUBCONTRATO SUMINISTRO E INSTALACIÓN PUERTA  - PUERTA EN ALUMINIO CORREDIZA Y VIDRIO TEMPLADO EN 5MM 2.10X2.10</v>
          </cell>
          <cell r="D1202" t="str">
            <v>un</v>
          </cell>
          <cell r="E1202">
            <v>844676</v>
          </cell>
        </row>
        <row r="1203">
          <cell r="C1203" t="str">
            <v>SUBCONTRATO SUMINISTRO E INSTALACIÓN PUERTA - PUERTA DOBLE Y CUERPO FIJO SUPERIOR, VIDRIO TEMPLADO 10MM CON PELÍCULA DE SEGURIDAD ACCESO OFICINAS</v>
          </cell>
          <cell r="D1203" t="str">
            <v>UN</v>
          </cell>
          <cell r="E1203">
            <v>3023804.6659999997</v>
          </cell>
        </row>
        <row r="1204">
          <cell r="C1204" t="str">
            <v>SUBCONTRATO SUMINISTRO E INSTALACIÓN PUERTA P - PUERTA EN ALUMINIO CORREDIZA Y VIDRIO TEMPLADO EN 5MM 2.10X2.10</v>
          </cell>
          <cell r="D1204" t="str">
            <v>UN</v>
          </cell>
          <cell r="E1204">
            <v>819569.94</v>
          </cell>
        </row>
        <row r="1205">
          <cell r="C1205" t="str">
            <v>SUBCONTRATO SUMINISTRO E INSTALACIÓN PUERTA P - PUERTA EN ALUMINIO Y VIDRIO TEMPLADO EN 5MM STANDAR</v>
          </cell>
          <cell r="D1205" t="str">
            <v>Un</v>
          </cell>
          <cell r="E1205">
            <v>710000</v>
          </cell>
        </row>
        <row r="1206">
          <cell r="C1206" t="str">
            <v>SUBCONTRATO SUMINISTRO E INSTALACION PUERTA P10 - PUERTA EN VIDRIO TEMPLADO 5MM 2.10X2.40</v>
          </cell>
          <cell r="D1206" t="str">
            <v>un</v>
          </cell>
          <cell r="E1206">
            <v>784343</v>
          </cell>
        </row>
        <row r="1207">
          <cell r="C1207" t="str">
            <v>SUBCONTRATO SUMINISTRO E INSTALACION PUERTA P11 - PUERTA DOBLE EN VIDRIO TEMPLADO 10MM 2.35X2.40</v>
          </cell>
          <cell r="D1207" t="str">
            <v>un</v>
          </cell>
          <cell r="E1207">
            <v>826555</v>
          </cell>
        </row>
        <row r="1208">
          <cell r="C1208" t="str">
            <v>SUBCONTRATO SUMINISTRO E INSTALACION PUERTA P12 - PUERTA EN VIDRIO TEMPLADO 5MM 0.75X2.38</v>
          </cell>
          <cell r="D1208" t="str">
            <v>un</v>
          </cell>
          <cell r="E1208">
            <v>2718295</v>
          </cell>
        </row>
        <row r="1209">
          <cell r="C1209" t="str">
            <v>SUBCONTRATO SUMINISTRO E INSTALACION PUERTA P13 - PUERTA EN VIDRIO TEMPLADO 5MM 0.86X2.38</v>
          </cell>
          <cell r="D1209" t="str">
            <v>un</v>
          </cell>
          <cell r="E1209">
            <v>2583839</v>
          </cell>
        </row>
        <row r="1210">
          <cell r="C1210" t="str">
            <v>SUBCONTRATO SUMINISTRO E INSTALACION PUERTA P14 - PUERTA DOBLE EN VIDRIO TEMPLADO 5MM 1.85X2.38</v>
          </cell>
          <cell r="D1210" t="str">
            <v>un</v>
          </cell>
          <cell r="E1210">
            <v>1919722</v>
          </cell>
        </row>
        <row r="1211">
          <cell r="C1211" t="str">
            <v>SUBCONTRATO SUMINISTRO E INSTALACION PUERTA P15 - PUERTA DOBLE EN VIDRIO TEMPLADO 5MM 2.00X2.38</v>
          </cell>
          <cell r="D1211" t="str">
            <v>un</v>
          </cell>
          <cell r="E1211">
            <v>1000000</v>
          </cell>
        </row>
        <row r="1212">
          <cell r="C1212" t="str">
            <v>SUBCONTRATO SUMINISTRO E INSTALACION PUERTA P16 - PUERTA DOBLE EN VIDRIO TEMPLADO 5MM 2.35X2.38</v>
          </cell>
          <cell r="D1212" t="str">
            <v>un</v>
          </cell>
          <cell r="E1212">
            <v>990000</v>
          </cell>
        </row>
        <row r="1213">
          <cell r="C1213" t="str">
            <v>SUBCONTRATO SUMINISTRO E INSTALACION PUERTA P17 - PUERTA CORREDIZA EN VIDRIO TEMPLADO 5MM 0.96X2.40</v>
          </cell>
          <cell r="D1213" t="str">
            <v>un</v>
          </cell>
          <cell r="E1213">
            <v>1380000</v>
          </cell>
        </row>
        <row r="1214">
          <cell r="C1214" t="str">
            <v>SUBCONTRATO SUMINISTRO E INSTALACIÓN PUERTA P22 - PUERTA PIVOTANTE CON CHAPA ANTIPÁNICO, PUERTA DE EMERGENCIA</v>
          </cell>
          <cell r="D1214" t="str">
            <v>UN</v>
          </cell>
          <cell r="E1214">
            <v>1823500</v>
          </cell>
        </row>
        <row r="1215">
          <cell r="C1215" t="str">
            <v>SUBCONTRATO SUMINISTRO E INSTALACIÓN PUERTA P5 - PUERTA DOBLE ENTAMBORADA EN ALUMINIO, COLOR GRIS PLATA 2.10X1.90</v>
          </cell>
          <cell r="D1215" t="str">
            <v>UN</v>
          </cell>
          <cell r="E1215">
            <v>1428798.5559999999</v>
          </cell>
        </row>
        <row r="1216">
          <cell r="C1216" t="str">
            <v>SUBCONTRATO SUMINISTRO E INSTALACION PUERTA P6 - PUERTA EN VIDRIO TEMPLADO 5MM 1.00X2.40</v>
          </cell>
          <cell r="D1216" t="str">
            <v>un</v>
          </cell>
          <cell r="E1216">
            <v>1431755</v>
          </cell>
        </row>
        <row r="1217">
          <cell r="C1217" t="str">
            <v>SUBCONTRATO SUMINISTRO E INSTALACION PUERTA P7 - PUERTA EN VIDRIO TEMPLADO 5MM 0.90X2.40</v>
          </cell>
          <cell r="D1217" t="str">
            <v>un</v>
          </cell>
          <cell r="E1217">
            <v>1459013</v>
          </cell>
        </row>
        <row r="1218">
          <cell r="C1218" t="str">
            <v>SUBCONTRATO SUMINISTRO E INSTALACION PUERTA P8 - PUERTA EN VIDRIO TEMPLADO 5MM 1.90X2.40</v>
          </cell>
          <cell r="D1218" t="str">
            <v>un</v>
          </cell>
          <cell r="E1218">
            <v>1509326</v>
          </cell>
        </row>
        <row r="1219">
          <cell r="C1219" t="str">
            <v>SUBCONTRATO SUMINISTRO E INSTALACION PUERTA P9 - PUERTA EN VIDRIO TEMPLADO 5MM 1.97X2.40</v>
          </cell>
          <cell r="D1219" t="str">
            <v>un</v>
          </cell>
          <cell r="E1219">
            <v>1927479</v>
          </cell>
        </row>
        <row r="1220">
          <cell r="C1220" t="str">
            <v>SUBCONTRATO SUMINISTRO E INSTALACIÓN VENTANA V-1 0.90X1.25M</v>
          </cell>
          <cell r="D1220" t="str">
            <v>UN</v>
          </cell>
          <cell r="E1220">
            <v>132104</v>
          </cell>
        </row>
        <row r="1221">
          <cell r="C1221" t="str">
            <v>SUBCONTRATO SUMINISTRO E INSTALACIÓN VENTANA V-2 1.15X1.35M</v>
          </cell>
          <cell r="D1221" t="str">
            <v>UN</v>
          </cell>
          <cell r="E1221">
            <v>168651</v>
          </cell>
        </row>
        <row r="1222">
          <cell r="C1222" t="str">
            <v>SUBCONTRATO SUMINISTRO E INSTALACIÓN VENTANA V-3 1.20X1.35M</v>
          </cell>
          <cell r="D1222" t="str">
            <v>UN</v>
          </cell>
          <cell r="E1222">
            <v>174929</v>
          </cell>
        </row>
        <row r="1223">
          <cell r="C1223" t="str">
            <v>SUBCONTRATO SUMINISTRO E INSTALACIÓN VENTANA V-4 1.10X1.15M</v>
          </cell>
          <cell r="D1223" t="str">
            <v>UN</v>
          </cell>
          <cell r="E1223">
            <v>144631</v>
          </cell>
        </row>
        <row r="1224">
          <cell r="C1224" t="str">
            <v>SUBCONTRATO SUMINITRO E INSTALACIÓN PISO EN PORCELANATO ALTO TRAFICO ESPAÑOL - ZONAS COMUNES</v>
          </cell>
          <cell r="D1224" t="str">
            <v>M2</v>
          </cell>
          <cell r="E1224">
            <v>99750</v>
          </cell>
        </row>
        <row r="1225">
          <cell r="C1225" t="str">
            <v>SUBCONTRATO SUMINITRO E INSTALACIÓN PISO VINILO DE LUJO EN LISTON 91X15CM - SISTEMA PEGADO</v>
          </cell>
          <cell r="D1225" t="str">
            <v>M2</v>
          </cell>
          <cell r="E1225">
            <v>33400</v>
          </cell>
        </row>
        <row r="1226">
          <cell r="C1226" t="str">
            <v>SUBCONTRATO TACHAS REFLECTIVAS BIDIRECCIONALES (INC. SUMINISTRO E INSTALACION)</v>
          </cell>
          <cell r="D1226" t="str">
            <v>UN</v>
          </cell>
          <cell r="E1226">
            <v>10985.25</v>
          </cell>
        </row>
        <row r="1227">
          <cell r="C1227" t="str">
            <v>SUBCONTRATO TACHAS REFLECTIVAS UNIDIRECCIONALES (INC. SUMINISTRO E INSTALACION)</v>
          </cell>
          <cell r="D1227" t="str">
            <v>UN</v>
          </cell>
          <cell r="E1227">
            <v>10985.25</v>
          </cell>
        </row>
        <row r="1228">
          <cell r="C1228" t="str">
            <v>SUBCONTRATO TACHONES BAJOS (40.0 x 15.0 x h8.0 cm) (INC. SUMINISTRO E INSTALACION)</v>
          </cell>
          <cell r="D1228" t="str">
            <v>UN</v>
          </cell>
          <cell r="E1228">
            <v>65911.5</v>
          </cell>
        </row>
        <row r="1229">
          <cell r="C1229" t="str">
            <v>SUBCONTRATO TODO COSTO - CABEZAL DE PRUEBA 4"</v>
          </cell>
          <cell r="D1229" t="str">
            <v>UN</v>
          </cell>
          <cell r="E1229">
            <v>5500000</v>
          </cell>
        </row>
        <row r="1230">
          <cell r="C1230" t="str">
            <v>SUBCONTRATO TODO COSTO - DEMOLICION ANDENES ZFT</v>
          </cell>
          <cell r="D1230" t="str">
            <v>m2</v>
          </cell>
          <cell r="E1230">
            <v>1512</v>
          </cell>
        </row>
        <row r="1231">
          <cell r="C1231" t="str">
            <v>SUBCONTRATO TODO COSTO - DETECTOR DE FLUJO</v>
          </cell>
          <cell r="D1231" t="str">
            <v>UN</v>
          </cell>
          <cell r="E1231">
            <v>1100000</v>
          </cell>
        </row>
        <row r="1232">
          <cell r="C1232" t="str">
            <v>SUBCONTRATO TODO COSTO - GABINETE CONTRA INCENDIOS TIPO III</v>
          </cell>
          <cell r="D1232" t="str">
            <v>UN</v>
          </cell>
          <cell r="E1232">
            <v>1900000</v>
          </cell>
        </row>
        <row r="1233">
          <cell r="C1233" t="str">
            <v>SUBCONTRATO TODO COSTO - IMPERMEABILIZACION DE TERRAZA</v>
          </cell>
          <cell r="D1233" t="str">
            <v>m3</v>
          </cell>
          <cell r="E1233">
            <v>478700</v>
          </cell>
        </row>
        <row r="1234">
          <cell r="C1234" t="str">
            <v>SUBCONTRATO TODO COSTO - RUANA ANTIVORTICE 8"</v>
          </cell>
          <cell r="D1234" t="str">
            <v>UN</v>
          </cell>
          <cell r="E1234">
            <v>2734200</v>
          </cell>
        </row>
        <row r="1235">
          <cell r="C1235" t="str">
            <v xml:space="preserve">SUBCONTRATO TODO COSTO - SIAMESA 4 x 2 1/2 x 2 1/2 x 2 1/2 x 2 1/2 x 2 1/2 x 2 1/2 </v>
          </cell>
          <cell r="D1235" t="str">
            <v>UN</v>
          </cell>
          <cell r="E1235">
            <v>928200</v>
          </cell>
        </row>
        <row r="1236">
          <cell r="C1236" t="str">
            <v>SUBCONTRATO TODO COSTO - SOPORTES ESPECIALES EQUIPO RCI</v>
          </cell>
          <cell r="D1236" t="str">
            <v>UN</v>
          </cell>
          <cell r="E1236">
            <v>165171</v>
          </cell>
        </row>
        <row r="1237">
          <cell r="C1237" t="str">
            <v>SUBCONTRATO TODO COSTO - SUMINISTRO E INSTALACION PUERTA GRAN TAMAÑO CORREDIZA</v>
          </cell>
          <cell r="D1237">
            <v>0</v>
          </cell>
          <cell r="E1237">
            <v>0</v>
          </cell>
        </row>
        <row r="1238">
          <cell r="C1238" t="str">
            <v>SUBCONTRATO TODO COSTO - SUMINISTRO E INSTALACION PUERTA GRAN TAMAÑO ENROLLABLE FLEJE SOLIDO</v>
          </cell>
          <cell r="D1238">
            <v>0</v>
          </cell>
          <cell r="E1238">
            <v>0</v>
          </cell>
        </row>
        <row r="1239">
          <cell r="C1239" t="str">
            <v>SUBCONTRATO TODO COSTO ALIMENTADORES A GABINETES Y TABLEROS DE DISTRIBUCION EN BAJA TENSION - PGT</v>
          </cell>
          <cell r="D1239" t="str">
            <v>glb</v>
          </cell>
          <cell r="E1239">
            <v>140986101.59999999</v>
          </cell>
        </row>
        <row r="1240">
          <cell r="C1240" t="str">
            <v>SUBCONTRATO TODO COSTO CAJA TIPO CS-275</v>
          </cell>
          <cell r="D1240" t="str">
            <v>ml</v>
          </cell>
          <cell r="E1240">
            <v>9033</v>
          </cell>
        </row>
        <row r="1241">
          <cell r="C1241" t="str">
            <v>SUBCONTRATO TODO COSTO CANOA CAL 24 DE 1.20m</v>
          </cell>
          <cell r="D1241" t="str">
            <v>ML</v>
          </cell>
          <cell r="E1241">
            <v>90577.96</v>
          </cell>
        </row>
        <row r="1242">
          <cell r="C1242" t="str">
            <v>SUBCONTRATO TODO COSTO COMPACTACIÓN DINÁMICA</v>
          </cell>
          <cell r="D1242" t="str">
            <v>M2</v>
          </cell>
          <cell r="E1242">
            <v>30000</v>
          </cell>
        </row>
        <row r="1243">
          <cell r="C1243" t="str">
            <v>SUBCONTRATO TODO COSTO CORTE Y LLENADO DE JUNTAS ELASTICO VULKEM 45SSL</v>
          </cell>
          <cell r="D1243" t="str">
            <v>un</v>
          </cell>
          <cell r="E1243">
            <v>1500000</v>
          </cell>
        </row>
        <row r="1244">
          <cell r="C1244" t="str">
            <v>SUBCONTRATO TODO COSTO CUBIERTA EN TEJA TRASLUCIDA</v>
          </cell>
          <cell r="D1244" t="str">
            <v>M2</v>
          </cell>
          <cell r="E1244">
            <v>52913.168000000005</v>
          </cell>
        </row>
        <row r="1245">
          <cell r="C1245" t="str">
            <v>SUBCONTRATO TODO COSTO CUBIERTA TIPO STANDING SEAM 2" CAL 24</v>
          </cell>
          <cell r="D1245" t="str">
            <v>M2</v>
          </cell>
          <cell r="E1245">
            <v>28174.544000000002</v>
          </cell>
        </row>
        <row r="1246">
          <cell r="C1246" t="str">
            <v>SUBCONTRATO TODO COSTO DE REMATES EN ACERO PREPINTADO PARA CUBIERTA</v>
          </cell>
          <cell r="D1246" t="str">
            <v>ML</v>
          </cell>
          <cell r="E1246">
            <v>18091.896000000001</v>
          </cell>
        </row>
        <row r="1247">
          <cell r="C1247" t="str">
            <v>SUBCONTRATO TODO COSTO EMBUDO DOBLE</v>
          </cell>
          <cell r="D1247" t="str">
            <v>UN</v>
          </cell>
          <cell r="E1247">
            <v>58612.056000000004</v>
          </cell>
        </row>
        <row r="1248">
          <cell r="C1248" t="str">
            <v xml:space="preserve">SUBCONTRATO TODO COSTO EQUIPOS DE BOMBEO - TANQUE DE ALMACENAMIENTO RED DE INCENDIOS </v>
          </cell>
          <cell r="D1248" t="str">
            <v>glb</v>
          </cell>
          <cell r="E1248">
            <v>68167101.600000009</v>
          </cell>
        </row>
        <row r="1249">
          <cell r="C1249" t="str">
            <v>SUBCONTRATO TODO COSTO EQUIPOS DE BOMBEO - TANQUE DE ALMACENAMIENTO RED DE SUMINISTRO</v>
          </cell>
          <cell r="D1249" t="str">
            <v>UN</v>
          </cell>
          <cell r="E1249">
            <v>30000000</v>
          </cell>
        </row>
        <row r="1250">
          <cell r="C1250" t="str">
            <v>SUBCONTRATO TODO COSTO EQUIPOS DE SUBESTACION - PGT</v>
          </cell>
          <cell r="D1250" t="str">
            <v>glb</v>
          </cell>
          <cell r="E1250">
            <v>45217101.600000001</v>
          </cell>
        </row>
        <row r="1251">
          <cell r="C1251" t="str">
            <v>SUBCONTRATO TODO COSTO FACHADA MONOWALL CON POLIURETANO INYECTADO</v>
          </cell>
          <cell r="D1251" t="str">
            <v>M2</v>
          </cell>
          <cell r="E1251">
            <v>73647.168000000005</v>
          </cell>
        </row>
        <row r="1252">
          <cell r="C1252" t="str">
            <v>SUBCONTRATO TODO COSTO GABINETES Y TABLEROS DE DISTRIBUCION DE BAJA TENSION - PGT</v>
          </cell>
          <cell r="D1252" t="str">
            <v>glb</v>
          </cell>
          <cell r="E1252">
            <v>20917101.600000001</v>
          </cell>
        </row>
        <row r="1253">
          <cell r="C1253" t="str">
            <v>SUBCONTRATO TODO COSTO INSTALACIONES ELECTRICAS INTERNAS  - EDIFICIO DE OFICINAS PISO 5 - PGT</v>
          </cell>
          <cell r="D1253" t="str">
            <v>m2</v>
          </cell>
          <cell r="E1253">
            <v>54481.54</v>
          </cell>
        </row>
        <row r="1254">
          <cell r="C1254" t="str">
            <v>SUBCONTRATO TODO COSTO INSTALACIONES ELECTRICAS INTERNAS - ZONA DE PRODUCCION Y PATIO DE MANIOBRAS - PGT</v>
          </cell>
          <cell r="D1254" t="str">
            <v>glb</v>
          </cell>
          <cell r="E1254">
            <v>96230901.600000009</v>
          </cell>
        </row>
        <row r="1255">
          <cell r="C1255" t="str">
            <v>SUBCONTRATO TODO COSTO INSTALACIONES ELECTRICAS Y DE COMUNICACIONES INTERNAS - EDIFICIO DE OFICINAS - PISO 1 - PGT</v>
          </cell>
          <cell r="D1255" t="str">
            <v>glb</v>
          </cell>
          <cell r="E1255">
            <v>45303501.600000001</v>
          </cell>
        </row>
        <row r="1256">
          <cell r="C1256" t="str">
            <v>SUBCONTRATO TODO COSTO INSTALACIONES ELECTRICAS Y DE COMUNICACIONES INTERNAS - EDIFICIO DE OFICINAS - PISO 2 - PGT</v>
          </cell>
          <cell r="D1256" t="str">
            <v>glb</v>
          </cell>
          <cell r="E1256">
            <v>53052501.600000001</v>
          </cell>
        </row>
        <row r="1257">
          <cell r="C1257" t="str">
            <v>SUBCONTRATO TODO COSTO INSTALACIONES ELECTRICAS Y DE COMUNICACIONES INTERNAS - EDIFICIO DE OFICINAS - PISO 3 - PGT</v>
          </cell>
          <cell r="D1257" t="str">
            <v>glb</v>
          </cell>
          <cell r="E1257">
            <v>17601501.600000001</v>
          </cell>
        </row>
        <row r="1258">
          <cell r="C1258" t="str">
            <v>SUBCONTRATO TODO COSTO INSTALACIONES ELECTRICAS Y DE COMUNICACIONES INTERNAS - EDIFICIO DE OFICINAS PISO 4 - PGT</v>
          </cell>
          <cell r="D1258" t="str">
            <v>glb</v>
          </cell>
          <cell r="E1258">
            <v>14820501.6</v>
          </cell>
        </row>
        <row r="1259">
          <cell r="C1259" t="str">
            <v>SUBCONTRATO TODO COSTO ORNAMENTACION CARPINTERIA METALICA</v>
          </cell>
          <cell r="D1259" t="str">
            <v>M2</v>
          </cell>
          <cell r="E1259">
            <v>82000</v>
          </cell>
        </row>
        <row r="1260">
          <cell r="C1260" t="str">
            <v xml:space="preserve">SUBCONTRATO TODO COSTO PANEL BASIC CUBIERTA 30mm:  SANDWICH METECNO </v>
          </cell>
          <cell r="D1260" t="str">
            <v>M2</v>
          </cell>
          <cell r="E1260">
            <v>60381</v>
          </cell>
        </row>
        <row r="1261">
          <cell r="C1261" t="str">
            <v>SUBCONTRATO TODO COSTO PARA SUMINISTRO E INSTALACIÓN DE ESTRUCTURA METÁLICA</v>
          </cell>
          <cell r="D1261" t="str">
            <v>m2</v>
          </cell>
          <cell r="E1261">
            <v>295726.08000000002</v>
          </cell>
        </row>
        <row r="1262">
          <cell r="C1262" t="str">
            <v>SUBCONTRATO TODO COSTO PARA SUMINISTRO E INSTALACIÓN DE ESTRUCTURA METÁLICA (BODEGA LUZ 24M)</v>
          </cell>
          <cell r="D1262" t="str">
            <v>m2</v>
          </cell>
          <cell r="E1262">
            <v>31278.720000000001</v>
          </cell>
        </row>
        <row r="1263">
          <cell r="C1263" t="str">
            <v>SUBCONTRATO TODO COSTO PARA SUMINISTRO E INSTALACIÓN DE ESTRUCTURA METÁLICA (CUBIERTA LUZ 40M)</v>
          </cell>
          <cell r="D1263" t="str">
            <v>m2</v>
          </cell>
          <cell r="E1263">
            <v>226841.80800000002</v>
          </cell>
        </row>
        <row r="1264">
          <cell r="C1264" t="str">
            <v>SUBCONTRATO TODO COSTO PARA SUMINISTRO E INSTALACIÓN DE ESTRUCTURA METÁLICA (FACHADAS H=9M)</v>
          </cell>
          <cell r="D1264" t="str">
            <v>m2</v>
          </cell>
          <cell r="E1264">
            <v>32078</v>
          </cell>
        </row>
        <row r="1265">
          <cell r="C1265" t="str">
            <v>SUBCONTRATO TODO COSTO PARA SUMINISTRO E INSTALACIÓN DE ESTRUCTURA METÁLICA (OFICINAS 4 PISOS)</v>
          </cell>
          <cell r="D1265" t="str">
            <v>m2</v>
          </cell>
          <cell r="E1265">
            <v>266935.44</v>
          </cell>
        </row>
        <row r="1266">
          <cell r="C1266" t="str">
            <v>SUBCONTRATO TODO COSTO PORTICO GRUA TIPO SB-50 CON SPREADER DE 40`DE LARGO</v>
          </cell>
          <cell r="D1266" t="str">
            <v>un</v>
          </cell>
          <cell r="E1266">
            <v>220000000</v>
          </cell>
        </row>
        <row r="1267">
          <cell r="C1267" t="str">
            <v>SUBCONTRATO TODO COSTO PUERTA TIPO CORREDIZA TELESCOPICA DE APERTURA CENTRAL, EN PANEL INYECTADO, 20.00X10.00 - RUEDAS DE SISTEMA PUENTE GRUA - POSTERIOR BODEGA (INCLUIDO MOTOR, CAJA DE CONTROL, PANELES EN POLIESTER Y ESTRUCTURA AUTO SOPORTANTE)</v>
          </cell>
          <cell r="D1267" t="str">
            <v>m2</v>
          </cell>
          <cell r="E1267">
            <v>523028.75400000002</v>
          </cell>
        </row>
        <row r="1268">
          <cell r="C1268" t="str">
            <v>SUBCONTRATO TODO COSTO PUERTA TIPO CORTINA RAPIDA - 10.00X10.00 - ACCESOS VEHICULARES (INCLUIDO MOTOR, CAJA DE CONTROL, PANELES EN POLIESTER Y ESTRUCTURA AUTO SOPORTANTE)</v>
          </cell>
          <cell r="D1268" t="str">
            <v>M2</v>
          </cell>
          <cell r="E1268">
            <v>797145</v>
          </cell>
        </row>
        <row r="1269">
          <cell r="C1269" t="str">
            <v>SUBCONTRATO TODO COSTO PUERTA TIPO CORTINA RAPIDA - MAXIDOOR, 20.00X10.00 - POSTERIOR BODEGA (INCLUIDO MOTOR, CAJA DE CONTROL, PANELES EN POLIESTER Y ESTRUCTURA AUTO SOPORTANTE)</v>
          </cell>
          <cell r="D1269" t="str">
            <v>M2</v>
          </cell>
          <cell r="E1269">
            <v>1293250</v>
          </cell>
        </row>
        <row r="1270">
          <cell r="C1270" t="str">
            <v>SUBCONTRATO TODO COSTO RED DE MEDIA TENSION - PGT</v>
          </cell>
          <cell r="D1270" t="str">
            <v>glb</v>
          </cell>
          <cell r="E1270">
            <v>97327101.600000009</v>
          </cell>
        </row>
        <row r="1271">
          <cell r="C1271" t="str">
            <v>SUBCONTRATO TODO COSTO RED NEUMATICA, INCLUYE COMPRESORES 100 HP, INSTALACIONES ELECTRICAS, SALIDAS Y PLANTA DE EMERGENCIA</v>
          </cell>
          <cell r="D1271" t="str">
            <v>m</v>
          </cell>
          <cell r="E1271">
            <v>132650.20800000001</v>
          </cell>
        </row>
        <row r="1272">
          <cell r="C1272" t="str">
            <v>SUBCONTRATO TODO COSTO REJILLA DE VENTILACIÓN EN LAMINA GALVANIZADA CAL 20</v>
          </cell>
          <cell r="D1272" t="str">
            <v>m2</v>
          </cell>
          <cell r="E1272">
            <v>295726.08000000002</v>
          </cell>
        </row>
        <row r="1273">
          <cell r="C1273" t="str">
            <v>SUBCONTRATO TODO COSTO SISTEMA RED CONTRA INCENDIOS</v>
          </cell>
          <cell r="D1273" t="str">
            <v>glb</v>
          </cell>
          <cell r="E1273">
            <v>60000000</v>
          </cell>
        </row>
        <row r="1274">
          <cell r="C1274" t="str">
            <v>SUBCONTRATO TODO COSTO STEEL DECK 2" CAL 22 CON CONECTORES</v>
          </cell>
          <cell r="D1274" t="str">
            <v>m2</v>
          </cell>
          <cell r="E1274">
            <v>43268.896000000001</v>
          </cell>
        </row>
        <row r="1275">
          <cell r="C1275" t="str">
            <v>SUBCONTRATO TODO COSTO SUMINISTRO E INSTALACIÓN ALIMENTADOR GENERAL TRAFO</v>
          </cell>
          <cell r="D1275" t="str">
            <v>ML</v>
          </cell>
          <cell r="E1275">
            <v>369000</v>
          </cell>
        </row>
        <row r="1276">
          <cell r="C1276" t="str">
            <v>SUBCONTRATO TODO COSTO SUMINISTRO E INSTALACIÓN CABLE 3X2/0 CU XLPE 15 KV</v>
          </cell>
          <cell r="D1276" t="str">
            <v>ML</v>
          </cell>
          <cell r="E1276">
            <v>91200</v>
          </cell>
        </row>
        <row r="1277">
          <cell r="C1277" t="str">
            <v>SUBCONTRATO TODO COSTO SUMINISTRO E INSTALACIÓN DE ASCENSOR</v>
          </cell>
          <cell r="D1277" t="str">
            <v>UN</v>
          </cell>
          <cell r="E1277">
            <v>63022000</v>
          </cell>
        </row>
        <row r="1278">
          <cell r="C1278" t="str">
            <v>SUBCONTRATO TODO COSTO SUMINISTRO E INSTALACIÓN DE GRAMA SINTÉTICA</v>
          </cell>
          <cell r="D1278" t="str">
            <v>M2</v>
          </cell>
          <cell r="E1278">
            <v>46000</v>
          </cell>
        </row>
        <row r="1279">
          <cell r="C1279" t="str">
            <v>SUBCONTRATO TODO COSTO SUMINISTRO E INSTALACIÓN DE SISTEMA DE FACHADA FLOTANTE SERIE CW-50, CON VERTICALES OCULTOS EN AGS-037 Y HORIZONTALES AGS-036/038,  TAPAS HORIZONTALES EN AGS-40 Y AGS-41</v>
          </cell>
          <cell r="D1279" t="str">
            <v>M2</v>
          </cell>
          <cell r="E1279">
            <v>588318</v>
          </cell>
        </row>
        <row r="1280">
          <cell r="C1280" t="str">
            <v>SUBCONTRATO TODO COSTO SUMINISTRO E INSTALACIÓN EQUIPO DE SUBESTACIÓN (INCLUYE CAJA DE MANIOBRAS, CELDAS DE MEDIDA, CELDA DE PROTECCIÓN, TRANSFORMADOR, ADECUACIONES CIVILES Y TABLERO DE DISTRIBUCIÓN</v>
          </cell>
          <cell r="D1280" t="str">
            <v>GLB</v>
          </cell>
          <cell r="E1280">
            <v>155993655.10550916</v>
          </cell>
        </row>
        <row r="1281">
          <cell r="C1281" t="str">
            <v>SUBCONTRATO TODO COSTO SUMINISTRO E INSTALACIÓN LUMINARIAS ALUMBRADO BODEGA</v>
          </cell>
          <cell r="D1281" t="str">
            <v>UN</v>
          </cell>
          <cell r="E1281">
            <v>522000</v>
          </cell>
        </row>
        <row r="1282">
          <cell r="C1282" t="str">
            <v>SUBCONTRATO TODO COSTO SUMINISTRO E INSTALACIÓN LUMINARIAS ALUMBRADO OFICINAS</v>
          </cell>
          <cell r="D1282" t="str">
            <v>UN</v>
          </cell>
          <cell r="E1282">
            <v>165000</v>
          </cell>
        </row>
        <row r="1283">
          <cell r="C1283" t="str">
            <v>SUBCONTRATO TODO COSTO SUMINISTRO E INSTALACIÓN PARCIALES TABLEROS</v>
          </cell>
          <cell r="D1283" t="str">
            <v>ML</v>
          </cell>
          <cell r="E1283">
            <v>144000</v>
          </cell>
        </row>
        <row r="1284">
          <cell r="C1284" t="str">
            <v>SUBCONTRATO TODO COSTO SUMINISTRO E INSTALACIÓN SALIDAS ALUMBRADO BODEGA</v>
          </cell>
          <cell r="D1284" t="str">
            <v>UN</v>
          </cell>
          <cell r="E1284">
            <v>143000</v>
          </cell>
        </row>
        <row r="1285">
          <cell r="C1285" t="str">
            <v>SUBCONTRATO TODO COSTO SUMINISTRO E INSTALACIÓN SALIDAS DE ALUMBRADO EN OFICINAS</v>
          </cell>
          <cell r="D1285" t="str">
            <v>UN</v>
          </cell>
          <cell r="E1285">
            <v>78000</v>
          </cell>
        </row>
        <row r="1286">
          <cell r="C1286" t="str">
            <v>SUBCONTRATO TODO COSTO SUMINISTRO E INSTALACIÓN SALIDAS TIPO TOMA NORMAL EN OFICINAS</v>
          </cell>
          <cell r="D1286" t="str">
            <v>UN</v>
          </cell>
          <cell r="E1286">
            <v>78000</v>
          </cell>
        </row>
        <row r="1287">
          <cell r="C1287" t="str">
            <v>SUBCONTRATO TODO COSTO SUMINISTRO E INSTALACIÓN SALIDAS TIPO TOMA REGULADO</v>
          </cell>
          <cell r="D1287" t="str">
            <v>UN</v>
          </cell>
          <cell r="E1287">
            <v>78000</v>
          </cell>
        </row>
        <row r="1288">
          <cell r="C1288" t="str">
            <v>SUBCONTRATO TODO COSTO SUMINISTRO E INSTALACIÓN TABLEROS PARCIALES DE ALUMBRADO Y TOMAS OFICINAS</v>
          </cell>
          <cell r="D1288" t="str">
            <v>UN</v>
          </cell>
          <cell r="E1288">
            <v>1010000</v>
          </cell>
        </row>
        <row r="1289">
          <cell r="C1289" t="str">
            <v>SUBCONTRATO TODO COSTO TAPA CANOA CAL 24 DE 1.20m</v>
          </cell>
          <cell r="D1289" t="str">
            <v>UN</v>
          </cell>
          <cell r="E1289">
            <v>25627.224000000002</v>
          </cell>
        </row>
        <row r="1290">
          <cell r="C1290" t="str">
            <v>SUBCONTRATO TODO COSTO VIDRIO TEMPLADO  - EQUIPO RED INCENDIOS</v>
          </cell>
          <cell r="D1290" t="str">
            <v>UN</v>
          </cell>
          <cell r="E1290">
            <v>250000</v>
          </cell>
        </row>
        <row r="1291">
          <cell r="C1291" t="str">
            <v>SUBCONTRATO TOPELLANTAS (50 X 20 X h 15 cm) (INC. SUMINISTRO E INSTALACION)</v>
          </cell>
          <cell r="D1291" t="str">
            <v>UN</v>
          </cell>
          <cell r="E1291">
            <v>80558.5</v>
          </cell>
        </row>
        <row r="1292">
          <cell r="C1292" t="str">
            <v>Suelo cemento 1:30 (8%)</v>
          </cell>
          <cell r="D1292" t="str">
            <v>M3</v>
          </cell>
          <cell r="E1292">
            <v>102058</v>
          </cell>
        </row>
        <row r="1293">
          <cell r="C1293" t="str">
            <v xml:space="preserve">SUMIDERO LATERAL SL-100 </v>
          </cell>
          <cell r="D1293" t="str">
            <v xml:space="preserve">UN </v>
          </cell>
          <cell r="E1293">
            <v>346474.6</v>
          </cell>
        </row>
        <row r="1294">
          <cell r="C1294" t="str">
            <v xml:space="preserve">SUMIDERO LATERAL SL-150 </v>
          </cell>
          <cell r="D1294" t="str">
            <v xml:space="preserve">UN </v>
          </cell>
          <cell r="E1294">
            <v>567727.19999999995</v>
          </cell>
        </row>
        <row r="1295">
          <cell r="C1295" t="str">
            <v xml:space="preserve">SUMIDERO LATERAL SL-200 </v>
          </cell>
          <cell r="D1295" t="str">
            <v xml:space="preserve">UN </v>
          </cell>
          <cell r="E1295">
            <v>612326.88</v>
          </cell>
        </row>
        <row r="1296">
          <cell r="C1296" t="str">
            <v xml:space="preserve">SUMIDERO LATERAL SL-250 </v>
          </cell>
          <cell r="D1296" t="str">
            <v xml:space="preserve">UN </v>
          </cell>
          <cell r="E1296">
            <v>908836.8</v>
          </cell>
        </row>
        <row r="1297">
          <cell r="C1297" t="str">
            <v>SUMINISTRO E INSTALACION DE BANCO DE ARBITROS MOBIL: TECHO EN POLICARBONATO MACIZO DE 6 MM ,(GARANTÍA DE 15 AÑOS EN LA CUBIERTA) ESTRUCTURA DE 1.20 X 2.1 TUBERÍA REDONDA DE 2" Y 2 1/2", ESTRUCTURA DE SILLAS MOBIL , TUBERÍA CUADRADA DE 40 X 40 Y TUBERIA REDONDA DE 1 1/2¨ TODO CALIBRE 2.5 MM, PINTURA ELECTROSTAICA COLOR BLANCO, 3 SILLAS TIPO CUBO FABRICADAS EN VINILCUERO COLOR BLANCO</v>
          </cell>
          <cell r="D1297" t="str">
            <v>UND</v>
          </cell>
          <cell r="E1297">
            <v>7887999.9999999991</v>
          </cell>
        </row>
        <row r="1298">
          <cell r="C1298" t="str">
            <v>SUMINISTRO E INSTALACION DE BANCO DE SUPLENTES MOBIL: TECHO EN POLICARBONATO MACIZO DE 6 MM ,(GARANTÍA DE 15 AÑOS EN LA CUBIERTA) ESTRUCTURA DE 1.20 X 6.1 TUBERÍA REDONDA DE 2" Y 2 1/2", ESTRUCTURA DE SILLAS MOBIL , TUBERÍA CUADRADA DE 40 X 40 Y TUBERIA REDONDA DE 1 1/2¨ TODO CALIBRE 2.5 MM, PINTURA ELECTROSTAICA COLOR BLANCO, 10 SILLAS TIPO CUBO FABRICADAS EN VINILCUERO COLOR BLANCO</v>
          </cell>
          <cell r="D1298" t="str">
            <v>UND</v>
          </cell>
          <cell r="E1298">
            <v>22968000</v>
          </cell>
        </row>
        <row r="1299">
          <cell r="C1299" t="str">
            <v>SUMINISTRO E INSTALACIÓN DE CIELO RASO PLANO EN DRYWALL DE 1/2 PINTADO ENCINTADO CON UNA MANO DE VINILO COLOR BLANCO</v>
          </cell>
          <cell r="D1299" t="str">
            <v>M2</v>
          </cell>
          <cell r="E1299">
            <v>27000</v>
          </cell>
        </row>
        <row r="1300">
          <cell r="C1300" t="str">
            <v>SUMINISTRO E INSTALACIÓN DE CIELO RASO PLANO EN SUPERBOARD  PINTADO ENCINTADO CON UNA MANO DE VINILO COLOR BLANCO</v>
          </cell>
          <cell r="D1300" t="str">
            <v>glb</v>
          </cell>
          <cell r="E1300">
            <v>138646030.57600001</v>
          </cell>
        </row>
        <row r="1301">
          <cell r="C1301" t="str">
            <v>SUMINISTRO E INSTALACIÓN DE DIVISIÓN EN ACERO INOXIDABLE PARA BAÑOS EN LÁMINA DE ACERO INOXIDABLE AISI TIPO 304 CALIBRE 20, ANTIMAGNÉTICO Y RESISTENTE A LA CORROSIÓN, ENTAMBORADO DE 1" DE ANCHO CON RELLENO INTERNO EN LÁMINA DE ICOPOR (0.552 MTS2) SANITARIOS, ORINALES Y DUCHAS</v>
          </cell>
          <cell r="D1301" t="str">
            <v>M2</v>
          </cell>
          <cell r="E1301">
            <v>450000</v>
          </cell>
        </row>
        <row r="1302">
          <cell r="C1302" t="str">
            <v>SUMINISTRO E INSTALACION DE ESTRUCTURA DE NIVELACION PARA PANEL 150FS</v>
          </cell>
          <cell r="D1302" t="str">
            <v>M2</v>
          </cell>
          <cell r="E1302">
            <v>70000</v>
          </cell>
        </row>
        <row r="1303">
          <cell r="C1303" t="str">
            <v>SUMINISTRO E INSTALACIÓN DE MURO EN DRYWALL BASE 9 - ACUSTICO,  PINTADO - 0.12CM</v>
          </cell>
          <cell r="D1303" t="str">
            <v>un</v>
          </cell>
          <cell r="E1303">
            <v>642750050</v>
          </cell>
        </row>
        <row r="1304">
          <cell r="C1304" t="str">
            <v>Suministro e instalación de Piso Deck en Madera para Exteriores (incluye impermeabilización)</v>
          </cell>
          <cell r="D1304" t="str">
            <v>UN</v>
          </cell>
          <cell r="E1304">
            <v>170000</v>
          </cell>
        </row>
        <row r="1305">
          <cell r="C1305" t="str">
            <v>SUMINISTRO E INSTALACION DE REMATES LINELAES PARA PANEL 150FS</v>
          </cell>
          <cell r="D1305" t="str">
            <v>ML</v>
          </cell>
          <cell r="E1305">
            <v>15000</v>
          </cell>
        </row>
        <row r="1306">
          <cell r="C1306" t="str">
            <v xml:space="preserve">SUMINISTRO E INSTALACION DE REVESTIMIENTO  PANEL 150 FS </v>
          </cell>
          <cell r="D1306" t="str">
            <v>M2</v>
          </cell>
          <cell r="E1306">
            <v>250000</v>
          </cell>
        </row>
        <row r="1307">
          <cell r="C1307" t="str">
            <v>SUMINISTRO E INSTALACION DE SILLA CON ESPALDAR MS-10, SILLA CON ESPALDAR CERRADO base en POLIPROPILENO de alto impacto GRADO HB de gran resistencia a pruebas mecánicas de acuerdo a la NORMA ASTM y contra diversos solventes químicos con orificio central para el drenaje de líquidos, todas sus paredes incluyendo el frente de forma redondeada para eliminar cualquier zona de presión en las piernas, UV RETARDANTE a la llama, instalada con tres anclajes TIPO HILTY DE 3/8 X 2", O similar directos a la loza de concreto, se le aplica EPÓXICO RE-500 de alta resistencia y torción mecánica DIMENSIONES ANCHO 42 CM ALTO ESPALDAR 33 CM PROFUNDIDAD 37.5 CM</v>
          </cell>
          <cell r="D1307" t="str">
            <v>UND</v>
          </cell>
          <cell r="E1307">
            <v>40020</v>
          </cell>
        </row>
        <row r="1308">
          <cell r="C1308" t="str">
            <v>SUMINISTRO E INSTALACION DE SILLA VIP REF. NOVANTA Monoconcha con espaldar inyectada, anclada a piso.</v>
          </cell>
          <cell r="D1308" t="str">
            <v>UND</v>
          </cell>
          <cell r="E1308">
            <v>119468.4</v>
          </cell>
        </row>
        <row r="1309">
          <cell r="C1309" t="str">
            <v>SUMINISTRO E INSTALACIÓN DE SISTEMA DE FACHADA FLOTANTE FACHADA SERIE 45 PESADA CON VERTICALES DE 45MM X 105MM OCULTOS A LA VISTA EXT. Y HORIZONTALES DE 45MM X 105MM CON TAPA. CRISTAL LAM INC. 4 + INC 4 MM CRUDO. (INCLUYE PUERTAS). + QUIEBRASOL CON 2 TUBULARES DE 1-3/4" X 4" CON EXTREMO A 45° CON ANCLAJES A VERTICALES EN PLATINA. PASO ENTRE ELEMENTOS PORTANTES DE 0,25M.. SIN VIDRIO</v>
          </cell>
          <cell r="D1309" t="str">
            <v>m2</v>
          </cell>
          <cell r="E1309">
            <v>67723</v>
          </cell>
        </row>
        <row r="1310">
          <cell r="C1310" t="str">
            <v>SUMINISTRO, CORTE E INSTALACION DE ESPEJOS EN 4MM BISELADOS SISTEMA FLOTADO</v>
          </cell>
          <cell r="D1310" t="str">
            <v>M2</v>
          </cell>
          <cell r="E1310">
            <v>139500</v>
          </cell>
        </row>
        <row r="1311">
          <cell r="C1311" t="str">
            <v>SUPERMASTIC GYPTEC 28KG (5GLN)</v>
          </cell>
          <cell r="D1311" t="str">
            <v>UND</v>
          </cell>
          <cell r="E1311">
            <v>32427</v>
          </cell>
        </row>
        <row r="1312">
          <cell r="C1312" t="str">
            <v xml:space="preserve">TABLA BURRA EN ORDINARIO 2.90 X 0.13 X 0.025 </v>
          </cell>
          <cell r="D1312" t="str">
            <v xml:space="preserve">UN </v>
          </cell>
          <cell r="E1312">
            <v>5000</v>
          </cell>
        </row>
        <row r="1313">
          <cell r="C1313" t="str">
            <v xml:space="preserve">TABLA BURRA EN ORDINARIO 2.90 X 0.18 X 0.025 </v>
          </cell>
          <cell r="D1313" t="str">
            <v xml:space="preserve">UN </v>
          </cell>
          <cell r="E1313">
            <v>7000</v>
          </cell>
        </row>
        <row r="1314">
          <cell r="C1314" t="str">
            <v xml:space="preserve">TABLA BURRA EN ORDINARIO 2.90 X 0.23 X 0.025 </v>
          </cell>
          <cell r="D1314" t="str">
            <v xml:space="preserve">UN </v>
          </cell>
          <cell r="E1314">
            <v>8500</v>
          </cell>
        </row>
        <row r="1315">
          <cell r="C1315" t="str">
            <v xml:space="preserve">TABLA BURRA EN ORDINARIO 2.90 X 0.28 X 0.025 </v>
          </cell>
          <cell r="D1315" t="str">
            <v xml:space="preserve">UN </v>
          </cell>
          <cell r="E1315">
            <v>10000</v>
          </cell>
        </row>
        <row r="1316">
          <cell r="C1316" t="str">
            <v xml:space="preserve">TABLA CHAPA EN ORDINARIO 2.90 X 0.13 X 0.02 </v>
          </cell>
          <cell r="D1316" t="str">
            <v xml:space="preserve">UN </v>
          </cell>
          <cell r="E1316">
            <v>5046</v>
          </cell>
        </row>
        <row r="1317">
          <cell r="C1317" t="str">
            <v xml:space="preserve">TABLA CHAPA EN ORDINARIO 2.90 X 0.18 X 0.02 </v>
          </cell>
          <cell r="D1317" t="str">
            <v xml:space="preserve">UN </v>
          </cell>
          <cell r="E1317">
            <v>6571</v>
          </cell>
        </row>
        <row r="1318">
          <cell r="C1318" t="str">
            <v xml:space="preserve">TABLA CHAPA EN ORDINARIO 2.90 X 0.23 X 0.02 </v>
          </cell>
          <cell r="D1318" t="str">
            <v xml:space="preserve">UN </v>
          </cell>
          <cell r="E1318">
            <v>7000</v>
          </cell>
        </row>
        <row r="1319">
          <cell r="C1319" t="str">
            <v xml:space="preserve">TABLA CHAPA EN ORDINARIO 2.90 X 0.28 X 0.02 </v>
          </cell>
          <cell r="D1319" t="str">
            <v xml:space="preserve">UN </v>
          </cell>
          <cell r="E1319">
            <v>10500</v>
          </cell>
        </row>
        <row r="1320">
          <cell r="C1320" t="str">
            <v>TABLA CHAPA ORDINARIO 0.10</v>
          </cell>
          <cell r="D1320" t="str">
            <v>ML</v>
          </cell>
          <cell r="E1320">
            <v>989.4</v>
          </cell>
        </row>
        <row r="1321">
          <cell r="C1321" t="str">
            <v>TABLERO  TRIFASICO 12 CIRCUITOS</v>
          </cell>
          <cell r="D1321" t="str">
            <v>UN</v>
          </cell>
          <cell r="E1321">
            <v>150000</v>
          </cell>
        </row>
        <row r="1322">
          <cell r="C1322" t="str">
            <v>TABLERO  TRIFASICO 24 CIRCUITOS</v>
          </cell>
          <cell r="D1322" t="str">
            <v>UN</v>
          </cell>
          <cell r="E1322">
            <v>280000</v>
          </cell>
        </row>
        <row r="1323">
          <cell r="C1323" t="str">
            <v>TABLERO 6 CIRCUITOS</v>
          </cell>
          <cell r="D1323" t="str">
            <v>UN</v>
          </cell>
          <cell r="E1323">
            <v>35000</v>
          </cell>
        </row>
        <row r="1324">
          <cell r="C1324" t="str">
            <v>TABLON DE GRES SAHARA GRAFILADO TIPO ALFA 30,5x30,5 CM</v>
          </cell>
          <cell r="D1324" t="str">
            <v>M2</v>
          </cell>
          <cell r="E1324">
            <v>29330</v>
          </cell>
        </row>
        <row r="1325">
          <cell r="C1325" t="str">
            <v>TABLON EN GRES ROJO TIPO ALFA 30,5x30,5</v>
          </cell>
          <cell r="D1325" t="str">
            <v>M2</v>
          </cell>
          <cell r="E1325">
            <v>28350</v>
          </cell>
        </row>
        <row r="1326">
          <cell r="C1326" t="str">
            <v xml:space="preserve">TACHA REFLECTIVA UNIDIRECCIONAL </v>
          </cell>
          <cell r="D1326" t="str">
            <v xml:space="preserve">UN </v>
          </cell>
          <cell r="E1326">
            <v>7761.6</v>
          </cell>
        </row>
        <row r="1327">
          <cell r="C1327" t="str">
            <v xml:space="preserve">TACHON EN CONCRETO 0.4x0.15x0.08m </v>
          </cell>
          <cell r="D1327" t="str">
            <v xml:space="preserve">UN </v>
          </cell>
          <cell r="E1327">
            <v>26680</v>
          </cell>
        </row>
        <row r="1328">
          <cell r="C1328" t="str">
            <v>TACO TERMOMAGNETICO UNIPOLAR  HQP 30A</v>
          </cell>
          <cell r="D1328" t="str">
            <v>UN</v>
          </cell>
          <cell r="E1328">
            <v>8320</v>
          </cell>
        </row>
        <row r="1329">
          <cell r="C1329" t="str">
            <v>Tapa de alfajor para caja tipo CS-274 y CS-275</v>
          </cell>
          <cell r="D1329" t="str">
            <v>M2</v>
          </cell>
          <cell r="E1329">
            <v>295100</v>
          </cell>
        </row>
        <row r="1330">
          <cell r="C1330" t="str">
            <v>TAPA METALICA INOXIDABLE CAJA  5800</v>
          </cell>
          <cell r="D1330" t="str">
            <v>UN</v>
          </cell>
          <cell r="E1330">
            <v>850</v>
          </cell>
        </row>
        <row r="1331">
          <cell r="C1331" t="str">
            <v>TAPA PARA CAJA DE MEDIDOR TOTALIZADOR</v>
          </cell>
          <cell r="D1331" t="str">
            <v>UN</v>
          </cell>
          <cell r="E1331">
            <v>271600</v>
          </cell>
        </row>
        <row r="1332">
          <cell r="C1332" t="str">
            <v xml:space="preserve">TAPA PARA POZO D=0.70m </v>
          </cell>
          <cell r="D1332" t="str">
            <v xml:space="preserve">UN </v>
          </cell>
          <cell r="E1332">
            <v>113477</v>
          </cell>
        </row>
        <row r="1333">
          <cell r="C1333" t="str">
            <v>TAPA REGISTRO</v>
          </cell>
          <cell r="D1333" t="str">
            <v>UN</v>
          </cell>
          <cell r="E1333">
            <v>45000</v>
          </cell>
        </row>
        <row r="1334">
          <cell r="C1334" t="str">
            <v>TAPA REGISTRO 20X20 PLASTICA</v>
          </cell>
          <cell r="D1334" t="str">
            <v>UN</v>
          </cell>
          <cell r="E1334">
            <v>7500</v>
          </cell>
        </row>
        <row r="1335">
          <cell r="C1335" t="str">
            <v xml:space="preserve">TAPA SUMIDERO LATERAL SL-100 </v>
          </cell>
          <cell r="D1335" t="str">
            <v xml:space="preserve">UN </v>
          </cell>
          <cell r="E1335">
            <v>373409.8</v>
          </cell>
        </row>
        <row r="1336">
          <cell r="C1336" t="str">
            <v xml:space="preserve">TAPA SUMIDERO LATERAL SL-150 </v>
          </cell>
          <cell r="D1336" t="str">
            <v xml:space="preserve">UN </v>
          </cell>
          <cell r="E1336">
            <v>604980</v>
          </cell>
        </row>
        <row r="1337">
          <cell r="C1337" t="str">
            <v xml:space="preserve">TAPA SUMIDERO LATERAL SL-200 </v>
          </cell>
          <cell r="D1337" t="str">
            <v xml:space="preserve">UN </v>
          </cell>
          <cell r="E1337">
            <v>754085.84</v>
          </cell>
        </row>
        <row r="1338">
          <cell r="C1338" t="str">
            <v xml:space="preserve">TAPA SUMIDERO LATERAL SL-250 </v>
          </cell>
          <cell r="D1338" t="str">
            <v xml:space="preserve">UN </v>
          </cell>
          <cell r="E1338">
            <v>938016.6</v>
          </cell>
        </row>
        <row r="1339">
          <cell r="C1339" t="str">
            <v>TAPA VALVULA - MATERIAL NO RECICLABLE</v>
          </cell>
          <cell r="D1339" t="str">
            <v>UN</v>
          </cell>
          <cell r="E1339">
            <v>105000</v>
          </cell>
        </row>
        <row r="1340">
          <cell r="C1340" t="str">
            <v>TAPON CPVC D=1/2"</v>
          </cell>
          <cell r="D1340" t="str">
            <v>UN</v>
          </cell>
          <cell r="E1340">
            <v>1412</v>
          </cell>
        </row>
        <row r="1341">
          <cell r="C1341" t="str">
            <v>TAPON CPVC D=3/4"</v>
          </cell>
          <cell r="D1341" t="str">
            <v>UN</v>
          </cell>
          <cell r="E1341">
            <v>1412</v>
          </cell>
        </row>
        <row r="1342">
          <cell r="C1342" t="str">
            <v>TAPON CPVC SCH 80 D=1/2"</v>
          </cell>
          <cell r="D1342" t="str">
            <v>UN</v>
          </cell>
          <cell r="E1342">
            <v>11507</v>
          </cell>
        </row>
        <row r="1343">
          <cell r="C1343" t="str">
            <v>TAPON CPVC SCH 80 D=3/4"</v>
          </cell>
          <cell r="D1343" t="str">
            <v>UN</v>
          </cell>
          <cell r="E1343">
            <v>16343</v>
          </cell>
        </row>
        <row r="1344">
          <cell r="C1344" t="str">
            <v xml:space="preserve">TAPON HD EXTREMO BRIDA D=3" </v>
          </cell>
          <cell r="D1344" t="str">
            <v>UN</v>
          </cell>
          <cell r="E1344">
            <v>54000</v>
          </cell>
        </row>
        <row r="1345">
          <cell r="C1345" t="str">
            <v xml:space="preserve">TAPON HD EXTREMO LISO D=12" </v>
          </cell>
          <cell r="D1345" t="str">
            <v xml:space="preserve">UN </v>
          </cell>
          <cell r="E1345">
            <v>533600</v>
          </cell>
        </row>
        <row r="1346">
          <cell r="C1346" t="str">
            <v xml:space="preserve">TAPON HD EXTREMO LISO D=4" </v>
          </cell>
          <cell r="D1346" t="str">
            <v xml:space="preserve">UN </v>
          </cell>
          <cell r="E1346">
            <v>63800</v>
          </cell>
        </row>
        <row r="1347">
          <cell r="C1347" t="str">
            <v xml:space="preserve">TAPON HD EXTREMO LISO D=6" </v>
          </cell>
          <cell r="D1347" t="str">
            <v xml:space="preserve">UN </v>
          </cell>
          <cell r="E1347">
            <v>168200</v>
          </cell>
        </row>
        <row r="1348">
          <cell r="C1348" t="str">
            <v xml:space="preserve">TAPON HD EXTREMO LISO D=8" </v>
          </cell>
          <cell r="D1348" t="str">
            <v xml:space="preserve">UN </v>
          </cell>
          <cell r="E1348">
            <v>308560</v>
          </cell>
        </row>
        <row r="1349">
          <cell r="C1349" t="str">
            <v xml:space="preserve">TAPON PVC U.M. T PLATINO D=3" </v>
          </cell>
          <cell r="D1349" t="str">
            <v xml:space="preserve">UN </v>
          </cell>
          <cell r="E1349">
            <v>92577.279999999999</v>
          </cell>
        </row>
        <row r="1350">
          <cell r="C1350" t="str">
            <v xml:space="preserve">TAPON PVC U.M. T PLATINO D=4" </v>
          </cell>
          <cell r="D1350" t="str">
            <v xml:space="preserve">UN </v>
          </cell>
          <cell r="E1350">
            <v>115003.56</v>
          </cell>
        </row>
        <row r="1351">
          <cell r="C1351" t="str">
            <v xml:space="preserve">TAPON PVC U.M. T PLATINO D=6" </v>
          </cell>
          <cell r="D1351" t="str">
            <v xml:space="preserve">UN </v>
          </cell>
          <cell r="E1351">
            <v>163445.13</v>
          </cell>
        </row>
        <row r="1352">
          <cell r="C1352" t="str">
            <v xml:space="preserve">TAPON PVC U.M. T PLATINO D=8" </v>
          </cell>
          <cell r="D1352" t="str">
            <v xml:space="preserve">UN </v>
          </cell>
          <cell r="E1352">
            <v>277552.03999999998</v>
          </cell>
        </row>
        <row r="1353">
          <cell r="C1353" t="str">
            <v>TAPON SANITARIO  2"</v>
          </cell>
          <cell r="D1353" t="str">
            <v>UN</v>
          </cell>
          <cell r="E1353">
            <v>1174</v>
          </cell>
        </row>
        <row r="1354">
          <cell r="C1354" t="str">
            <v>TAPON SANITARIO 3"</v>
          </cell>
          <cell r="D1354" t="str">
            <v>UN</v>
          </cell>
          <cell r="E1354">
            <v>1488</v>
          </cell>
        </row>
        <row r="1355">
          <cell r="C1355" t="str">
            <v>TAPON SANITARIO 4"</v>
          </cell>
          <cell r="D1355" t="str">
            <v>UN</v>
          </cell>
          <cell r="E1355">
            <v>2930</v>
          </cell>
        </row>
        <row r="1356">
          <cell r="C1356" t="str">
            <v>TAPON SOLDADO PVC P D=1 1/4"</v>
          </cell>
          <cell r="D1356" t="str">
            <v>UN</v>
          </cell>
          <cell r="E1356">
            <v>2843</v>
          </cell>
        </row>
        <row r="1357">
          <cell r="C1357" t="str">
            <v>TAPON SOLDADO PVC P D=1"</v>
          </cell>
          <cell r="D1357" t="str">
            <v>UN</v>
          </cell>
          <cell r="E1357">
            <v>1181</v>
          </cell>
        </row>
        <row r="1358">
          <cell r="C1358" t="str">
            <v>TAPON SOLDADO PVC P D=1/2"</v>
          </cell>
          <cell r="D1358" t="str">
            <v>UN</v>
          </cell>
          <cell r="E1358">
            <v>346</v>
          </cell>
        </row>
        <row r="1359">
          <cell r="C1359" t="str">
            <v>TAZA BALTICO AL. ANTIB SIN FLUXOMETRO BLANCO ANTIB ENTRADA SUPERIOR</v>
          </cell>
          <cell r="D1359" t="str">
            <v>UN</v>
          </cell>
          <cell r="E1359">
            <v>236374.8</v>
          </cell>
        </row>
        <row r="1360">
          <cell r="C1360" t="str">
            <v>TAZA SANITARIA ELONGADA CONEXIÓN POSTERIOR DESCARGA 1.28 GPF, RECUBRIMIENTO ANTIBACTERIAL</v>
          </cell>
          <cell r="D1360" t="str">
            <v>UN</v>
          </cell>
          <cell r="E1360">
            <v>388600</v>
          </cell>
        </row>
        <row r="1361">
          <cell r="C1361" t="str">
            <v>TAZA SANITARIA ELONGADA CONEXIÓN SUPERIOR DESCARGA 1.28 GPF, RECUBRIMIENTO ANTIBACTERIAL</v>
          </cell>
          <cell r="D1361" t="str">
            <v>UN</v>
          </cell>
          <cell r="E1361">
            <v>400200</v>
          </cell>
        </row>
        <row r="1362">
          <cell r="C1362" t="str">
            <v>TEE ACERO GALVANIZADO D=2"</v>
          </cell>
          <cell r="D1362" t="str">
            <v xml:space="preserve">UN </v>
          </cell>
          <cell r="E1362">
            <v>7772</v>
          </cell>
        </row>
        <row r="1363">
          <cell r="C1363" t="str">
            <v>TEE ACERO GALVANIZADO D=3"</v>
          </cell>
          <cell r="D1363" t="str">
            <v xml:space="preserve">UN </v>
          </cell>
          <cell r="E1363">
            <v>22040</v>
          </cell>
        </row>
        <row r="1364">
          <cell r="C1364" t="str">
            <v>TEE ACERO GALVANIZADO D=4"</v>
          </cell>
          <cell r="D1364" t="str">
            <v xml:space="preserve">UN </v>
          </cell>
          <cell r="E1364">
            <v>39672</v>
          </cell>
        </row>
        <row r="1365">
          <cell r="C1365" t="str">
            <v>TEE CPCV D=1/2"</v>
          </cell>
          <cell r="D1365" t="str">
            <v>UN</v>
          </cell>
          <cell r="E1365">
            <v>1969</v>
          </cell>
        </row>
        <row r="1366">
          <cell r="C1366" t="str">
            <v>TEE CPCV D=3/4"</v>
          </cell>
          <cell r="D1366" t="str">
            <v>UN</v>
          </cell>
          <cell r="E1366">
            <v>3118</v>
          </cell>
        </row>
        <row r="1367">
          <cell r="C1367" t="str">
            <v>TEE CPCV SCH80 D=1/2"</v>
          </cell>
          <cell r="D1367" t="str">
            <v>UN</v>
          </cell>
          <cell r="E1367">
            <v>16343</v>
          </cell>
        </row>
        <row r="1368">
          <cell r="C1368" t="str">
            <v>TEE CPCV SCH80 D=3/4"</v>
          </cell>
          <cell r="D1368" t="str">
            <v>UN</v>
          </cell>
          <cell r="E1368">
            <v>16644</v>
          </cell>
        </row>
        <row r="1369">
          <cell r="C1369" t="str">
            <v xml:space="preserve">TEE HD EXTREMO JH PVC 8"x4" (200x100mm) </v>
          </cell>
          <cell r="D1369" t="str">
            <v>UN</v>
          </cell>
          <cell r="E1369">
            <v>540000</v>
          </cell>
        </row>
        <row r="1370">
          <cell r="C1370" t="str">
            <v xml:space="preserve">TEE HD EXTREMO LISO 10"x10" (250x250mm) </v>
          </cell>
          <cell r="D1370" t="str">
            <v xml:space="preserve">UN </v>
          </cell>
          <cell r="E1370">
            <v>986000</v>
          </cell>
        </row>
        <row r="1371">
          <cell r="C1371" t="str">
            <v xml:space="preserve">TEE HD EXTREMO LISO 10"x2" (250x50mm) </v>
          </cell>
          <cell r="D1371" t="str">
            <v xml:space="preserve">UN </v>
          </cell>
          <cell r="E1371">
            <v>580000</v>
          </cell>
        </row>
        <row r="1372">
          <cell r="C1372" t="str">
            <v xml:space="preserve">TEE HD EXTREMO LISO 10"x3" (250x75mm) </v>
          </cell>
          <cell r="D1372" t="str">
            <v xml:space="preserve">UN </v>
          </cell>
          <cell r="E1372">
            <v>701800</v>
          </cell>
        </row>
        <row r="1373">
          <cell r="C1373" t="str">
            <v xml:space="preserve">TEE HD EXTREMO LISO 10"x4" (250x100mm) </v>
          </cell>
          <cell r="D1373" t="str">
            <v xml:space="preserve">UN </v>
          </cell>
          <cell r="E1373">
            <v>727320</v>
          </cell>
        </row>
        <row r="1374">
          <cell r="C1374" t="str">
            <v xml:space="preserve">TEE HD EXTREMO LISO 10"x6" (250x150mm) </v>
          </cell>
          <cell r="D1374" t="str">
            <v xml:space="preserve">UN </v>
          </cell>
          <cell r="E1374">
            <v>765600</v>
          </cell>
        </row>
        <row r="1375">
          <cell r="C1375" t="str">
            <v xml:space="preserve">TEE HD EXTREMO LISO 10"x8" (250x200mm) </v>
          </cell>
          <cell r="D1375" t="str">
            <v xml:space="preserve">UN </v>
          </cell>
          <cell r="E1375">
            <v>89320</v>
          </cell>
        </row>
        <row r="1376">
          <cell r="C1376" t="str">
            <v xml:space="preserve">TEE HD EXTREMO LISO 12"X10" (300x250mm) </v>
          </cell>
          <cell r="D1376" t="str">
            <v xml:space="preserve">UN </v>
          </cell>
          <cell r="E1376">
            <v>165880</v>
          </cell>
        </row>
        <row r="1377">
          <cell r="C1377" t="str">
            <v xml:space="preserve">TEE HD EXTREMO LISO 12"x12" (300x300mm) </v>
          </cell>
          <cell r="D1377" t="str">
            <v xml:space="preserve">UN </v>
          </cell>
          <cell r="E1377">
            <v>1914000</v>
          </cell>
        </row>
        <row r="1378">
          <cell r="C1378" t="str">
            <v xml:space="preserve">TEE HD EXTREMO LISO 12"x3" (300x75mm) </v>
          </cell>
          <cell r="D1378" t="str">
            <v xml:space="preserve">UN </v>
          </cell>
          <cell r="E1378">
            <v>1020800</v>
          </cell>
        </row>
        <row r="1379">
          <cell r="C1379" t="str">
            <v xml:space="preserve">TEE HD EXTREMO LISO 12"x4" (300x100mm) </v>
          </cell>
          <cell r="D1379" t="str">
            <v xml:space="preserve">UN </v>
          </cell>
          <cell r="E1379">
            <v>1046320</v>
          </cell>
        </row>
        <row r="1380">
          <cell r="C1380" t="str">
            <v xml:space="preserve">TEE HD EXTREMO LISO 12"x6" (300x150mm) </v>
          </cell>
          <cell r="D1380" t="str">
            <v xml:space="preserve">UN </v>
          </cell>
          <cell r="E1380">
            <v>1276000</v>
          </cell>
        </row>
        <row r="1381">
          <cell r="C1381" t="str">
            <v xml:space="preserve">TEE HD EXTREMO LISO 12"x8" (300x200mm) </v>
          </cell>
          <cell r="D1381" t="str">
            <v xml:space="preserve">UN </v>
          </cell>
          <cell r="E1381">
            <v>1403600</v>
          </cell>
        </row>
        <row r="1382">
          <cell r="C1382" t="str">
            <v xml:space="preserve">TEE HD EXTREMO LISO 24"x10" (600x250mm) </v>
          </cell>
          <cell r="D1382" t="str">
            <v xml:space="preserve">UN </v>
          </cell>
          <cell r="E1382">
            <v>5962400</v>
          </cell>
        </row>
        <row r="1383">
          <cell r="C1383" t="str">
            <v xml:space="preserve">TEE HD EXTREMO LISO 24"x12" (600x300mm) </v>
          </cell>
          <cell r="D1383" t="str">
            <v xml:space="preserve">UN </v>
          </cell>
          <cell r="E1383">
            <v>6107400</v>
          </cell>
        </row>
        <row r="1384">
          <cell r="C1384" t="str">
            <v xml:space="preserve">TEE HD EXTREMO LISO 24"x14" (600x350mm) </v>
          </cell>
          <cell r="D1384" t="str">
            <v xml:space="preserve">UN </v>
          </cell>
          <cell r="E1384">
            <v>6334760</v>
          </cell>
        </row>
        <row r="1385">
          <cell r="C1385" t="str">
            <v xml:space="preserve">TEE HD EXTREMO LISO 24"x16" (600x400mm) </v>
          </cell>
          <cell r="D1385" t="str">
            <v xml:space="preserve">UN </v>
          </cell>
          <cell r="E1385">
            <v>7252320</v>
          </cell>
        </row>
        <row r="1386">
          <cell r="C1386" t="str">
            <v xml:space="preserve">TEE HD EXTREMO LISO 24"x18" (600x450mm) </v>
          </cell>
          <cell r="D1386" t="str">
            <v xml:space="preserve">UN </v>
          </cell>
          <cell r="E1386">
            <v>8128320</v>
          </cell>
        </row>
        <row r="1387">
          <cell r="C1387" t="str">
            <v xml:space="preserve">TEE HD EXTREMO LISO 24"x20" (600x500mm) </v>
          </cell>
          <cell r="D1387" t="str">
            <v xml:space="preserve">UN </v>
          </cell>
          <cell r="E1387">
            <v>9070040</v>
          </cell>
        </row>
        <row r="1388">
          <cell r="C1388" t="str">
            <v xml:space="preserve">TEE HD EXTREMO LISO 24"x24" (600x600mm) </v>
          </cell>
          <cell r="D1388" t="str">
            <v xml:space="preserve">UN </v>
          </cell>
          <cell r="E1388">
            <v>9952800</v>
          </cell>
        </row>
        <row r="1389">
          <cell r="C1389" t="str">
            <v xml:space="preserve">TEE HD EXTREMO LISO 24"x8" (600x200mm) </v>
          </cell>
          <cell r="D1389" t="str">
            <v xml:space="preserve">UN </v>
          </cell>
          <cell r="E1389">
            <v>5447360</v>
          </cell>
        </row>
        <row r="1390">
          <cell r="C1390" t="str">
            <v xml:space="preserve">TEE HD EXTREMO LISO 3"x3" (70x70mm) </v>
          </cell>
          <cell r="D1390" t="str">
            <v>UN</v>
          </cell>
          <cell r="E1390">
            <v>92000</v>
          </cell>
        </row>
        <row r="1391">
          <cell r="C1391" t="str">
            <v xml:space="preserve">TEE HD EXTREMO LISO 4"x3" (100x75mm) </v>
          </cell>
          <cell r="D1391" t="str">
            <v xml:space="preserve">UN </v>
          </cell>
          <cell r="E1391">
            <v>133400</v>
          </cell>
        </row>
        <row r="1392">
          <cell r="C1392" t="str">
            <v xml:space="preserve">TEE HD EXTREMO LISO 4"x4" (100x100mm) </v>
          </cell>
          <cell r="D1392" t="str">
            <v xml:space="preserve">UN </v>
          </cell>
          <cell r="E1392">
            <v>140360</v>
          </cell>
        </row>
        <row r="1393">
          <cell r="C1393" t="str">
            <v xml:space="preserve">TEE HD EXTREMO LISO 6"x2" (150x50mm) </v>
          </cell>
          <cell r="D1393" t="str">
            <v xml:space="preserve">UN </v>
          </cell>
          <cell r="E1393">
            <v>208800</v>
          </cell>
        </row>
        <row r="1394">
          <cell r="C1394" t="str">
            <v xml:space="preserve">TEE HD EXTREMO LISO 6"x3" (150x75mm) </v>
          </cell>
          <cell r="D1394" t="str">
            <v xml:space="preserve">UN </v>
          </cell>
          <cell r="E1394">
            <v>227360</v>
          </cell>
        </row>
        <row r="1395">
          <cell r="C1395" t="str">
            <v xml:space="preserve">TEE HD EXTREMO LISO 6"x4" (150x100mm) </v>
          </cell>
          <cell r="D1395" t="str">
            <v xml:space="preserve">UN </v>
          </cell>
          <cell r="E1395">
            <v>267960</v>
          </cell>
        </row>
        <row r="1396">
          <cell r="C1396" t="str">
            <v xml:space="preserve">TEE HD EXTREMO LISO 6"x6" (150x150mm) </v>
          </cell>
          <cell r="D1396" t="str">
            <v xml:space="preserve">UN </v>
          </cell>
          <cell r="E1396">
            <v>319000</v>
          </cell>
        </row>
        <row r="1397">
          <cell r="C1397" t="str">
            <v xml:space="preserve">TEE HD EXTREMO LISO 8"x2" (200X50mm) </v>
          </cell>
          <cell r="D1397" t="str">
            <v xml:space="preserve">UN </v>
          </cell>
          <cell r="E1397">
            <v>389760</v>
          </cell>
        </row>
        <row r="1398">
          <cell r="C1398" t="str">
            <v xml:space="preserve">TEE HD EXTREMO LISO 8"x3" (200x75mm) </v>
          </cell>
          <cell r="D1398" t="str">
            <v xml:space="preserve">UN </v>
          </cell>
          <cell r="E1398">
            <v>446600</v>
          </cell>
        </row>
        <row r="1399">
          <cell r="C1399" t="str">
            <v xml:space="preserve">TEE HD EXTREMO LISO 8"x4" (200x100mm) </v>
          </cell>
          <cell r="D1399" t="str">
            <v xml:space="preserve">UN </v>
          </cell>
          <cell r="E1399">
            <v>510400</v>
          </cell>
        </row>
        <row r="1400">
          <cell r="C1400" t="str">
            <v xml:space="preserve">TEE HD EXTREMO LISO 8"x6" (200x150mm) </v>
          </cell>
          <cell r="D1400" t="str">
            <v xml:space="preserve">UN </v>
          </cell>
          <cell r="E1400">
            <v>535920</v>
          </cell>
        </row>
        <row r="1401">
          <cell r="C1401" t="str">
            <v xml:space="preserve">TEE HD EXTREMO LISO 8"x8" (200x200mm) </v>
          </cell>
          <cell r="D1401" t="str">
            <v xml:space="preserve">UN </v>
          </cell>
          <cell r="E1401">
            <v>574200</v>
          </cell>
        </row>
        <row r="1402">
          <cell r="C1402" t="str">
            <v>TEE PCV PRESION D=1"</v>
          </cell>
          <cell r="D1402" t="str">
            <v>UN</v>
          </cell>
          <cell r="E1402">
            <v>2684</v>
          </cell>
        </row>
        <row r="1403">
          <cell r="C1403" t="str">
            <v>TEE PCV PRESION D=1/2"</v>
          </cell>
          <cell r="D1403" t="str">
            <v>UN</v>
          </cell>
          <cell r="E1403">
            <v>813</v>
          </cell>
        </row>
        <row r="1404">
          <cell r="C1404" t="str">
            <v>TEE PCV PRESION D=1-1/2"</v>
          </cell>
          <cell r="D1404" t="str">
            <v>UN</v>
          </cell>
          <cell r="E1404">
            <v>9099</v>
          </cell>
        </row>
        <row r="1405">
          <cell r="C1405" t="str">
            <v>TEE PCV PRESION D=1-1/4"</v>
          </cell>
          <cell r="D1405" t="str">
            <v>UN</v>
          </cell>
          <cell r="E1405">
            <v>6931</v>
          </cell>
        </row>
        <row r="1406">
          <cell r="C1406" t="str">
            <v>TEE PCV PRESION D=2"</v>
          </cell>
          <cell r="D1406" t="str">
            <v>UN</v>
          </cell>
          <cell r="E1406">
            <v>14488</v>
          </cell>
        </row>
        <row r="1407">
          <cell r="C1407" t="str">
            <v>TEE PCV PRESION D=2-1/2"</v>
          </cell>
          <cell r="D1407" t="str">
            <v>UN</v>
          </cell>
          <cell r="E1407">
            <v>34367</v>
          </cell>
        </row>
        <row r="1408">
          <cell r="C1408" t="str">
            <v>TEE PCV PRESION D=3"</v>
          </cell>
          <cell r="D1408" t="str">
            <v>UN</v>
          </cell>
          <cell r="E1408">
            <v>54667</v>
          </cell>
        </row>
        <row r="1409">
          <cell r="C1409" t="str">
            <v>TEE PCV PRESION D=3/4"</v>
          </cell>
          <cell r="D1409" t="str">
            <v>UN</v>
          </cell>
          <cell r="E1409">
            <v>1373</v>
          </cell>
        </row>
        <row r="1410">
          <cell r="C1410" t="str">
            <v>TEE PCV PRESION D=4"</v>
          </cell>
          <cell r="D1410" t="str">
            <v>UN</v>
          </cell>
          <cell r="E1410">
            <v>119296</v>
          </cell>
        </row>
        <row r="1411">
          <cell r="C1411" t="str">
            <v>TEE PCV SCH 80  D=2 1/2"</v>
          </cell>
          <cell r="D1411" t="str">
            <v xml:space="preserve">UN </v>
          </cell>
          <cell r="E1411">
            <v>47575</v>
          </cell>
        </row>
        <row r="1412">
          <cell r="C1412" t="str">
            <v>TEE PCV SCH 80  D=4"</v>
          </cell>
          <cell r="D1412" t="str">
            <v xml:space="preserve">UN </v>
          </cell>
          <cell r="E1412">
            <v>68894</v>
          </cell>
        </row>
        <row r="1413">
          <cell r="C1413" t="str">
            <v>TEE PCV SCH 80  D=6"</v>
          </cell>
          <cell r="D1413" t="str">
            <v xml:space="preserve">UN </v>
          </cell>
          <cell r="E1413">
            <v>235222</v>
          </cell>
        </row>
        <row r="1414">
          <cell r="C1414" t="str">
            <v>TEE PVC SANITARIA REDUCIDA US D=4x3"</v>
          </cell>
          <cell r="D1414" t="str">
            <v>UN</v>
          </cell>
          <cell r="E1414">
            <v>15000</v>
          </cell>
        </row>
        <row r="1415">
          <cell r="C1415" t="str">
            <v>TEE PVC SANITARIA US D=2"</v>
          </cell>
          <cell r="D1415" t="str">
            <v>UN</v>
          </cell>
          <cell r="E1415">
            <v>6467</v>
          </cell>
        </row>
        <row r="1416">
          <cell r="C1416" t="str">
            <v>TEE PVC SANITARIA US D=3"</v>
          </cell>
          <cell r="D1416" t="str">
            <v>UN</v>
          </cell>
          <cell r="E1416">
            <v>8114</v>
          </cell>
        </row>
        <row r="1417">
          <cell r="C1417" t="str">
            <v>TEE PVC SANITARIA US D=4"</v>
          </cell>
          <cell r="D1417" t="str">
            <v>UN</v>
          </cell>
          <cell r="E1417">
            <v>16756</v>
          </cell>
        </row>
        <row r="1418">
          <cell r="C1418" t="str">
            <v>TEE RANURADA 1 "</v>
          </cell>
          <cell r="D1418" t="str">
            <v>UN</v>
          </cell>
          <cell r="E1418">
            <v>10500</v>
          </cell>
        </row>
        <row r="1419">
          <cell r="C1419" t="str">
            <v>TEE RANURADA 2 1/2"</v>
          </cell>
          <cell r="D1419" t="str">
            <v>UN</v>
          </cell>
          <cell r="E1419">
            <v>28236</v>
          </cell>
        </row>
        <row r="1420">
          <cell r="C1420" t="str">
            <v>TEE RANURADA 2"</v>
          </cell>
          <cell r="D1420" t="str">
            <v>UN</v>
          </cell>
          <cell r="E1420">
            <v>16500</v>
          </cell>
        </row>
        <row r="1421">
          <cell r="C1421" t="str">
            <v>TEE RANURADA 3"</v>
          </cell>
          <cell r="D1421" t="str">
            <v>UN</v>
          </cell>
          <cell r="E1421">
            <v>37139</v>
          </cell>
        </row>
        <row r="1422">
          <cell r="C1422" t="str">
            <v>TEE RANURADA 4"</v>
          </cell>
          <cell r="D1422" t="str">
            <v>UN</v>
          </cell>
          <cell r="E1422">
            <v>53286</v>
          </cell>
        </row>
        <row r="1423">
          <cell r="C1423" t="str">
            <v>TEJA ONDULADA 1000 ETERNIT Nº 10</v>
          </cell>
          <cell r="D1423" t="str">
            <v>UN</v>
          </cell>
          <cell r="E1423">
            <v>58580</v>
          </cell>
        </row>
        <row r="1424">
          <cell r="C1424" t="str">
            <v>TEJA ONDULADA 1000 ETERNIT Nº 12</v>
          </cell>
          <cell r="D1424" t="str">
            <v>UN</v>
          </cell>
          <cell r="E1424">
            <v>0</v>
          </cell>
        </row>
        <row r="1425">
          <cell r="C1425" t="str">
            <v>TEJA ONDULADA 1000 ETERNIT Nº 2</v>
          </cell>
          <cell r="D1425" t="str">
            <v>UN</v>
          </cell>
          <cell r="E1425">
            <v>11890</v>
          </cell>
        </row>
        <row r="1426">
          <cell r="C1426" t="str">
            <v>TEJA ONDULADA 1000 ETERNIT Nº 3</v>
          </cell>
          <cell r="D1426" t="str">
            <v>UN</v>
          </cell>
          <cell r="E1426">
            <v>17748</v>
          </cell>
        </row>
        <row r="1427">
          <cell r="C1427" t="str">
            <v>TEJA ONDULADA 1000 ETERNIT Nº 4</v>
          </cell>
          <cell r="D1427" t="str">
            <v>UN</v>
          </cell>
          <cell r="E1427">
            <v>23200</v>
          </cell>
        </row>
        <row r="1428">
          <cell r="C1428" t="str">
            <v>TEJA ONDULADA 1000 ETERNIT Nº 5</v>
          </cell>
          <cell r="D1428" t="str">
            <v>UN</v>
          </cell>
          <cell r="E1428">
            <v>29000</v>
          </cell>
        </row>
        <row r="1429">
          <cell r="C1429" t="str">
            <v>TEJA ONDULADA 1000 ETERNIT Nº 6</v>
          </cell>
          <cell r="D1429" t="str">
            <v>UN</v>
          </cell>
          <cell r="E1429">
            <v>34800</v>
          </cell>
        </row>
        <row r="1430">
          <cell r="C1430" t="str">
            <v>TEJA ONDULADA 1000 ETERNIT Nº 8</v>
          </cell>
          <cell r="D1430" t="str">
            <v>UN</v>
          </cell>
          <cell r="E1430">
            <v>46400</v>
          </cell>
        </row>
        <row r="1431">
          <cell r="C1431" t="str">
            <v>TEJA TERMOACUSTICA ECONOROF BLANCA RAL *12M PANELMET</v>
          </cell>
          <cell r="D1431" t="str">
            <v>UN</v>
          </cell>
          <cell r="E1431">
            <v>857428</v>
          </cell>
        </row>
        <row r="1432">
          <cell r="C1432" t="str">
            <v xml:space="preserve">TELA VERDE DE CERRAMIENTO (2.10mx250) </v>
          </cell>
          <cell r="D1432" t="str">
            <v xml:space="preserve">M2 </v>
          </cell>
          <cell r="E1432">
            <v>342</v>
          </cell>
        </row>
        <row r="1433">
          <cell r="C1433" t="str">
            <v>TELEDUCHA COLOR CROMO. Ref: EB4015551 Corona</v>
          </cell>
          <cell r="D1433" t="str">
            <v>UND</v>
          </cell>
          <cell r="E1433">
            <v>167200</v>
          </cell>
        </row>
        <row r="1434">
          <cell r="C1434" t="str">
            <v>TERMINAL CAMPANA D=2"</v>
          </cell>
          <cell r="D1434" t="str">
            <v>UN</v>
          </cell>
          <cell r="E1434">
            <v>1241.5</v>
          </cell>
        </row>
        <row r="1435">
          <cell r="C1435" t="str">
            <v>TERMINAL CAMPANA D=3"</v>
          </cell>
          <cell r="D1435" t="str">
            <v>UN</v>
          </cell>
          <cell r="E1435">
            <v>1880.45</v>
          </cell>
        </row>
        <row r="1436">
          <cell r="C1436" t="str">
            <v>TERMINAL CAMPANA D=4"</v>
          </cell>
          <cell r="D1436" t="str">
            <v>UN</v>
          </cell>
          <cell r="E1436">
            <v>2275.65</v>
          </cell>
        </row>
        <row r="1437">
          <cell r="C1437" t="str">
            <v>TERMINAL CAMPANA D=6"</v>
          </cell>
          <cell r="D1437" t="str">
            <v>UN</v>
          </cell>
          <cell r="E1437">
            <v>6076.2</v>
          </cell>
        </row>
        <row r="1438">
          <cell r="C1438" t="str">
            <v xml:space="preserve">TIERRA NEGRA </v>
          </cell>
          <cell r="D1438" t="str">
            <v>M3</v>
          </cell>
          <cell r="E1438">
            <v>42195</v>
          </cell>
        </row>
        <row r="1439">
          <cell r="C1439" t="str">
            <v>TOCFIBRA 500 1 1/2 FIBRILADA</v>
          </cell>
          <cell r="D1439" t="str">
            <v>KG</v>
          </cell>
          <cell r="E1439">
            <v>14560</v>
          </cell>
        </row>
        <row r="1440">
          <cell r="C1440" t="str">
            <v>TOMA BIFASICA</v>
          </cell>
          <cell r="D1440" t="str">
            <v>UN</v>
          </cell>
          <cell r="E1440">
            <v>6500</v>
          </cell>
        </row>
        <row r="1441">
          <cell r="C1441" t="str">
            <v>TOMA DE VOZ Y DATOS CATEGORIA 6</v>
          </cell>
          <cell r="D1441" t="str">
            <v>UN</v>
          </cell>
          <cell r="E1441">
            <v>20000</v>
          </cell>
        </row>
        <row r="1442">
          <cell r="C1442" t="str">
            <v xml:space="preserve">TOMA DOBLE CON POLO A TIERRA NORMAL </v>
          </cell>
          <cell r="D1442" t="str">
            <v>UN</v>
          </cell>
          <cell r="E1442">
            <v>5000</v>
          </cell>
        </row>
        <row r="1443">
          <cell r="C1443" t="str">
            <v xml:space="preserve">TOMA DOBLE POLO A TIERRA NORMAL </v>
          </cell>
          <cell r="D1443" t="str">
            <v>UN</v>
          </cell>
          <cell r="E1443">
            <v>2100</v>
          </cell>
        </row>
        <row r="1444">
          <cell r="C1444" t="str">
            <v>TOMA TELEFONICA</v>
          </cell>
          <cell r="D1444" t="str">
            <v>UN</v>
          </cell>
          <cell r="E1444">
            <v>6000</v>
          </cell>
        </row>
        <row r="1445">
          <cell r="C1445" t="str">
            <v>TOMA TRIFASICA</v>
          </cell>
          <cell r="D1445" t="str">
            <v>UN</v>
          </cell>
          <cell r="E1445">
            <v>12000</v>
          </cell>
        </row>
        <row r="1446">
          <cell r="C1446" t="str">
            <v xml:space="preserve">TOPELLANTAS (50x20x15Cm) </v>
          </cell>
          <cell r="D1446" t="str">
            <v xml:space="preserve">UN </v>
          </cell>
          <cell r="E1446">
            <v>12002.7</v>
          </cell>
        </row>
        <row r="1447">
          <cell r="C1447" t="str">
            <v>TORNILLO AUTOAVELLANANTE PUNTA DE BROCA 7x1 1/4"</v>
          </cell>
          <cell r="D1447" t="str">
            <v>UN</v>
          </cell>
          <cell r="E1447">
            <v>50</v>
          </cell>
        </row>
        <row r="1448">
          <cell r="C1448" t="str">
            <v>TORNILLO AUTOPERFORANTE 1 1/2" ARANDELA (POLICARBONATO) CAJA 100UND</v>
          </cell>
          <cell r="D1448" t="str">
            <v>UN</v>
          </cell>
          <cell r="E1448">
            <v>54900</v>
          </cell>
        </row>
        <row r="1449">
          <cell r="C1449" t="str">
            <v>TORNILLO AUTOPERFORANTE 1"</v>
          </cell>
          <cell r="D1449" t="str">
            <v>UN</v>
          </cell>
          <cell r="E1449">
            <v>116</v>
          </cell>
        </row>
        <row r="1450">
          <cell r="C1450" t="str">
            <v>TORNILLO AUTOPERFORANTE CON ARANDELA NEOPRENO 2`*12MM</v>
          </cell>
          <cell r="D1450" t="str">
            <v>UN</v>
          </cell>
          <cell r="E1450">
            <v>165</v>
          </cell>
        </row>
        <row r="1451">
          <cell r="C1451" t="str">
            <v>TORNILLO DRYWALL 7X 7/16 PARA ESTRUCTURA UE500</v>
          </cell>
          <cell r="D1451" t="str">
            <v>UN</v>
          </cell>
          <cell r="E1451">
            <v>12</v>
          </cell>
        </row>
        <row r="1452">
          <cell r="C1452" t="str">
            <v>TORNILLO ROSCA FINA DRYWALL 6X1 NG STANPROF UE(1000)</v>
          </cell>
          <cell r="D1452" t="str">
            <v>CAJA</v>
          </cell>
          <cell r="E1452">
            <v>11222</v>
          </cell>
        </row>
        <row r="1453">
          <cell r="C1453" t="str">
            <v>TORNILLO TEJAIND 1/4"X-3/4"</v>
          </cell>
          <cell r="D1453" t="str">
            <v>UN</v>
          </cell>
          <cell r="E1453">
            <v>2192</v>
          </cell>
        </row>
        <row r="1454">
          <cell r="C1454" t="str">
            <v>TRACKTOR D5K</v>
          </cell>
          <cell r="D1454" t="str">
            <v>HH</v>
          </cell>
          <cell r="E1454">
            <v>56000</v>
          </cell>
        </row>
        <row r="1455">
          <cell r="C1455" t="str">
            <v>TRANSPORTE ACOMETIDA  EN  2#10 + 1#10T + 1#10TA THW (T. REG CAD)</v>
          </cell>
          <cell r="D1455" t="str">
            <v>ML</v>
          </cell>
          <cell r="E1455">
            <v>485</v>
          </cell>
        </row>
        <row r="1456">
          <cell r="C1456" t="str">
            <v>TRANSPORTE ACOMETIDA  EN  3#6 + 1#6 + 1#10T THW (PCA EXTERIOR)</v>
          </cell>
          <cell r="D1456" t="str">
            <v>ML</v>
          </cell>
          <cell r="E1456">
            <v>485</v>
          </cell>
        </row>
        <row r="1457">
          <cell r="C1457" t="str">
            <v>TRANSPORTE ACOMETIDA  EN  3#8 + 1#4+ 1#10T+1#10TA THW (T. REG SEG 2)</v>
          </cell>
          <cell r="D1457" t="str">
            <v>ML</v>
          </cell>
          <cell r="E1457">
            <v>485</v>
          </cell>
        </row>
        <row r="1458">
          <cell r="C1458" t="str">
            <v>TRANSPORTE ACOMETIDA  EN 2 ( 3#4/0 + 1#4/0 + 1#2T ) THW (PLANTA A TRANSFERENCIA)</v>
          </cell>
          <cell r="D1458" t="str">
            <v>ML</v>
          </cell>
          <cell r="E1458">
            <v>485</v>
          </cell>
        </row>
        <row r="1459">
          <cell r="C1459" t="str">
            <v>TRANSPORTE ACOMETIDA  EN 2 ( 3#4/0 + 1#4/0 + 1#2T ) THW (TRANSFORMADOR A TRANSFERENCIA)</v>
          </cell>
          <cell r="D1459" t="str">
            <v>ML</v>
          </cell>
          <cell r="E1459">
            <v>485</v>
          </cell>
        </row>
        <row r="1460">
          <cell r="C1460" t="str">
            <v>TRANSPORTE ACOMETIDA  EN 3#2 + 1#2 + 1#8T THW (COMUNAL 2)</v>
          </cell>
          <cell r="D1460" t="str">
            <v>ML</v>
          </cell>
          <cell r="E1460">
            <v>485</v>
          </cell>
        </row>
        <row r="1461">
          <cell r="C1461" t="str">
            <v>TRANSPORTE ACOMETIDA  EN 3#2 + 1#2 + 1#8T THW (T. COMUNAL 2 208V)</v>
          </cell>
          <cell r="D1461" t="str">
            <v>ML</v>
          </cell>
          <cell r="E1461">
            <v>485</v>
          </cell>
        </row>
        <row r="1462">
          <cell r="C1462" t="str">
            <v>TRANSPORTE ACOMETIDA  EN 3#2 + 1#2 + 1#8T THW (T. HIDRO 1)</v>
          </cell>
          <cell r="D1462" t="str">
            <v>ML</v>
          </cell>
          <cell r="E1462">
            <v>485</v>
          </cell>
        </row>
        <row r="1463">
          <cell r="C1463" t="str">
            <v>TRANSPORTE ACOMETIDA  EN 3#2 + 1#2 + 1#8T THW (T. HIDRO 2)</v>
          </cell>
          <cell r="D1463" t="str">
            <v>ML</v>
          </cell>
          <cell r="E1463">
            <v>485</v>
          </cell>
        </row>
        <row r="1464">
          <cell r="C1464" t="str">
            <v>TRANSPORTE ACOMETIDA  EN 3#2 + 1#2 + 1#8T THW (T. ILUM Y TOMAS RESTAURANTE)</v>
          </cell>
          <cell r="D1464" t="str">
            <v>ML</v>
          </cell>
          <cell r="E1464">
            <v>485</v>
          </cell>
        </row>
        <row r="1465">
          <cell r="C1465" t="str">
            <v>TRANSPORTE ACOMETIDA  EN 3#8 + 1#8 + 1#10T THW (CAD)</v>
          </cell>
          <cell r="D1465" t="str">
            <v>ML</v>
          </cell>
          <cell r="E1465">
            <v>485</v>
          </cell>
        </row>
        <row r="1466">
          <cell r="C1466" t="str">
            <v>TRANSPORTE ACOMETIDA  EN 3#8 + 1#8 + 1#10T THW (T. ILUM Y TOMAS CAD)</v>
          </cell>
          <cell r="D1466" t="str">
            <v>ML</v>
          </cell>
          <cell r="E1466">
            <v>485</v>
          </cell>
        </row>
        <row r="1467">
          <cell r="C1467" t="str">
            <v>TRANSPORTE ACOMETIDA EN 2 ( 4#6 ) THW</v>
          </cell>
          <cell r="D1467" t="str">
            <v>ML</v>
          </cell>
          <cell r="E1467">
            <v>485</v>
          </cell>
        </row>
        <row r="1468">
          <cell r="C1468" t="str">
            <v>TRANSPORTE ACOMETIDA EN 2#6 THW</v>
          </cell>
          <cell r="D1468" t="str">
            <v>ML</v>
          </cell>
          <cell r="E1468">
            <v>485</v>
          </cell>
        </row>
        <row r="1469">
          <cell r="C1469" t="str">
            <v>TRANSPORTE ACOMETIDA EN 3#4 + 1#8T THW (BANCO DE CONDENSADORES)</v>
          </cell>
          <cell r="D1469" t="str">
            <v>ML</v>
          </cell>
          <cell r="E1469">
            <v>485</v>
          </cell>
        </row>
        <row r="1470">
          <cell r="C1470" t="str">
            <v>TRANSPORTE ACOMETIDA EN 3#6 + 1#2 + 1#8T + 1#8TA (T. REG SEG 1)</v>
          </cell>
          <cell r="D1470" t="str">
            <v>ML</v>
          </cell>
          <cell r="E1470">
            <v>485</v>
          </cell>
        </row>
        <row r="1471">
          <cell r="C1471" t="str">
            <v>TRANSPORTE ACOMETIDA EN 4 ( 4#6 ) THW</v>
          </cell>
          <cell r="D1471" t="str">
            <v>ML</v>
          </cell>
          <cell r="E1471">
            <v>485</v>
          </cell>
        </row>
        <row r="1472">
          <cell r="C1472" t="str">
            <v>TRANSPORTE ACOMETIDA EN 4#6 THW</v>
          </cell>
          <cell r="D1472" t="str">
            <v>ML</v>
          </cell>
          <cell r="E1472">
            <v>485</v>
          </cell>
        </row>
        <row r="1473">
          <cell r="C1473" t="str">
            <v>TRANSPORTE BANDEJA PORTACABLE TIPO MALLA 30 Cm</v>
          </cell>
          <cell r="D1473" t="str">
            <v>ML</v>
          </cell>
          <cell r="E1473">
            <v>2910</v>
          </cell>
        </row>
        <row r="1474">
          <cell r="C1474" t="str">
            <v>TRANSPORTE BARRAJE EQUIPOTENCIAL S/E DE 1/8"x2</v>
          </cell>
          <cell r="D1474" t="str">
            <v>UN</v>
          </cell>
          <cell r="E1474">
            <v>4850</v>
          </cell>
        </row>
        <row r="1475">
          <cell r="C1475" t="str">
            <v>TRANSPORTE CABLE 4/0 DESNUDO THW (EQUIPOTENCIALIZACION S/E)</v>
          </cell>
          <cell r="D1475" t="str">
            <v>ML</v>
          </cell>
          <cell r="E1475">
            <v>970</v>
          </cell>
        </row>
        <row r="1476">
          <cell r="C1476" t="str">
            <v>TRANSPORTE CABLE EN 3#2/0 ALUMINIO 35KV ACSR</v>
          </cell>
          <cell r="D1476" t="str">
            <v>ML</v>
          </cell>
          <cell r="E1476">
            <v>485</v>
          </cell>
        </row>
        <row r="1477">
          <cell r="C1477" t="str">
            <v>TRANSPORTE CABLE EN 3x1/0 Cu  XLPE 35KV (ETAPA 2-3)</v>
          </cell>
          <cell r="D1477" t="str">
            <v>ML</v>
          </cell>
          <cell r="E1477">
            <v>339.5</v>
          </cell>
        </row>
        <row r="1478">
          <cell r="C1478" t="str">
            <v>TRANSPORTE CABLE EN 3x1/0 Cu XLPE 35KV (ETAPA 4)</v>
          </cell>
          <cell r="D1478" t="str">
            <v>ML</v>
          </cell>
          <cell r="E1478">
            <v>339.5</v>
          </cell>
        </row>
        <row r="1479">
          <cell r="C1479" t="str">
            <v>TRANSPORTE CABLE EN 3x1/0 Cu XLPE 35KV (ETAPA 5 - 7)</v>
          </cell>
          <cell r="D1479" t="str">
            <v>ML</v>
          </cell>
          <cell r="E1479">
            <v>339.5</v>
          </cell>
        </row>
        <row r="1480">
          <cell r="C1480" t="str">
            <v>TRANSPORTE CABLE EN 3x2/0 Cu  XLPE 35KV (ETAPA 1)</v>
          </cell>
          <cell r="D1480" t="str">
            <v>ML</v>
          </cell>
          <cell r="E1480">
            <v>339.5</v>
          </cell>
        </row>
        <row r="1481">
          <cell r="C1481" t="str">
            <v>TRANSPORTE CABLE EN 3x4/0  Cu XLPE 35KV (INGRESO RED AL PARQUE INDUSTRIAL)</v>
          </cell>
          <cell r="D1481" t="str">
            <v>ML</v>
          </cell>
          <cell r="E1481">
            <v>339.5</v>
          </cell>
        </row>
        <row r="1482">
          <cell r="C1482" t="str">
            <v>TRANSPORTE DPS 35 KV 10 KA OXIDO METALICO</v>
          </cell>
          <cell r="D1482" t="str">
            <v>JGO</v>
          </cell>
          <cell r="E1482">
            <v>14550</v>
          </cell>
        </row>
        <row r="1483">
          <cell r="C1483" t="str">
            <v>TRANSPORTE DPS 35 KV 10 KA OXIDO METALICO</v>
          </cell>
          <cell r="D1483" t="str">
            <v>JGO</v>
          </cell>
          <cell r="E1483">
            <v>14550</v>
          </cell>
        </row>
        <row r="1484">
          <cell r="C1484" t="str">
            <v>TRANSPORTE EMPALME 3M 91 B1</v>
          </cell>
          <cell r="D1484" t="str">
            <v>UN</v>
          </cell>
          <cell r="E1484">
            <v>970</v>
          </cell>
        </row>
        <row r="1485">
          <cell r="C1485" t="str">
            <v>TRANSPORTE ESTRUCTURA MT LA-101</v>
          </cell>
          <cell r="D1485" t="str">
            <v>UN</v>
          </cell>
          <cell r="E1485">
            <v>24250</v>
          </cell>
        </row>
        <row r="1486">
          <cell r="C1486" t="str">
            <v>TRANSPORTE ESTRUCTURA MT LA-117</v>
          </cell>
          <cell r="D1486" t="str">
            <v>UN</v>
          </cell>
          <cell r="E1486">
            <v>24250</v>
          </cell>
        </row>
        <row r="1487">
          <cell r="C1487" t="str">
            <v>TRANSPORTE INGRESO</v>
          </cell>
          <cell r="D1487" t="str">
            <v>UN</v>
          </cell>
          <cell r="E1487">
            <v>25000000</v>
          </cell>
        </row>
        <row r="1488">
          <cell r="C1488" t="str">
            <v>TRANSPORTE INSTALACION APLIQUE DE PARED TIPO WALLPACK METAL HALIDE CERAMICO 70W</v>
          </cell>
          <cell r="D1488" t="str">
            <v>UN</v>
          </cell>
          <cell r="E1488">
            <v>0</v>
          </cell>
        </row>
        <row r="1489">
          <cell r="C1489" t="str">
            <v>TRANSPORTE INSTALACION APLIQUE DE PARED TIPO WALLPACK METAL HALIDE CERAMICO 70W</v>
          </cell>
          <cell r="D1489" t="str">
            <v>UN</v>
          </cell>
          <cell r="E1489">
            <v>0</v>
          </cell>
        </row>
        <row r="1490">
          <cell r="C1490" t="str">
            <v>TRANSPORTE INTERCONEXION MT ENTRE CELDAS EN 3#2/0 CU XLPE 35KV</v>
          </cell>
          <cell r="D1490" t="str">
            <v>ML</v>
          </cell>
          <cell r="E1490">
            <v>339.5</v>
          </cell>
        </row>
        <row r="1491">
          <cell r="C1491" t="str">
            <v>TRANSPORTE INTERRUPTOR AUTOMATICO 1x20A TIPO ENCHUFABLE</v>
          </cell>
          <cell r="D1491" t="str">
            <v>UN</v>
          </cell>
          <cell r="E1491">
            <v>1940</v>
          </cell>
        </row>
        <row r="1492">
          <cell r="C1492" t="str">
            <v>TRANSPORTE INTERRUPTOR AUTOMATICO 1x30A TIPO ENCHUFABLE</v>
          </cell>
          <cell r="D1492" t="str">
            <v>UN</v>
          </cell>
          <cell r="E1492">
            <v>1940</v>
          </cell>
        </row>
        <row r="1493">
          <cell r="C1493" t="str">
            <v>TRANSPORTE PELDAÑOS PREFABRICADOS DESDE FIBRIT A OBRA BARRANQUILLA</v>
          </cell>
          <cell r="D1493" t="str">
            <v>UN</v>
          </cell>
          <cell r="E1493">
            <v>20510</v>
          </cell>
        </row>
        <row r="1494">
          <cell r="C1494" t="str">
            <v>TRANSPORTE PUESTA A TIERRA CAMARAS EN POSTES</v>
          </cell>
          <cell r="D1494" t="str">
            <v>UN</v>
          </cell>
          <cell r="E1494">
            <v>1940</v>
          </cell>
        </row>
        <row r="1495">
          <cell r="C1495" t="str">
            <v>TRANSPORTE PUESTA A TIERRA LUMINARIAS</v>
          </cell>
          <cell r="D1495" t="str">
            <v>UN</v>
          </cell>
          <cell r="E1495">
            <v>1940</v>
          </cell>
        </row>
        <row r="1496">
          <cell r="C1496" t="str">
            <v>TRANSPORTE RED SUBTERRANEA EN 2 ( 2#2 + 1#10T + 1#10TA ) THW COBRE</v>
          </cell>
          <cell r="D1496" t="str">
            <v>ML</v>
          </cell>
          <cell r="E1496">
            <v>970</v>
          </cell>
        </row>
        <row r="1497">
          <cell r="C1497" t="str">
            <v>TRANSPORTE RED SUBTERRANEA EN 2#2 + 1#10T + 1#10TA THW COBRE</v>
          </cell>
          <cell r="D1497" t="str">
            <v>ML</v>
          </cell>
          <cell r="E1497">
            <v>485</v>
          </cell>
        </row>
        <row r="1498">
          <cell r="C1498" t="str">
            <v>TRANSPORTE RED SUBTERRANEA EN 3 ( 2#2 + 1#10T + 1#10TA ) THW COBRE</v>
          </cell>
          <cell r="D1498" t="str">
            <v>ML</v>
          </cell>
          <cell r="E1498">
            <v>1455</v>
          </cell>
        </row>
        <row r="1499">
          <cell r="C1499" t="str">
            <v>TRANSPORTE RED SUBTERRANEA EN 5 ( 2#2 + 1#10T + 1#10TA ) THW COBRE</v>
          </cell>
          <cell r="D1499" t="str">
            <v>ML</v>
          </cell>
          <cell r="E1499">
            <v>2425</v>
          </cell>
        </row>
        <row r="1500">
          <cell r="C1500" t="str">
            <v>TRANSPORTE RED SUBTERRANEA EN 7 ( 2#2 + 1#10T + 1#10TA ) THW COBRE</v>
          </cell>
          <cell r="D1500" t="str">
            <v>ML</v>
          </cell>
          <cell r="E1500">
            <v>3395</v>
          </cell>
        </row>
        <row r="1501">
          <cell r="C1501" t="str">
            <v>TRANSPORTE SALIDA</v>
          </cell>
          <cell r="D1501" t="str">
            <v>UN</v>
          </cell>
          <cell r="E1501">
            <v>25000000</v>
          </cell>
        </row>
        <row r="1502">
          <cell r="C1502" t="str">
            <v>TRANSPORTE SALIDA APLIQUE DE PARED TIPO WALLPACK METAL HALIDE CERAMICO 1x70W (No Incluye Luminaria)</v>
          </cell>
          <cell r="D1502" t="str">
            <v>UN</v>
          </cell>
          <cell r="E1502">
            <v>1940</v>
          </cell>
        </row>
        <row r="1503">
          <cell r="C1503" t="str">
            <v>TRANSPORTE SALIDA APLIQUE DE PARED TIPO WALLPACK METAL HALIDE CERAMICO 1x70W A 7mts (No Incluye Luminaria)</v>
          </cell>
          <cell r="D1503" t="str">
            <v>UN</v>
          </cell>
          <cell r="E1503">
            <v>1940</v>
          </cell>
        </row>
        <row r="1504">
          <cell r="C1504" t="str">
            <v>TRANSPORTE SALIDA LUMINARIA METAL HALIDA CERAMICO POSTE 6m,</v>
          </cell>
          <cell r="D1504" t="str">
            <v>UN</v>
          </cell>
          <cell r="E1504">
            <v>1940</v>
          </cell>
        </row>
        <row r="1505">
          <cell r="C1505" t="str">
            <v>TRANSPORTE SALIDA LUMINARIA METAL HALIDE CERAMICO 100W A 12mts (No Incluye Luminaria)</v>
          </cell>
          <cell r="D1505" t="str">
            <v>UN</v>
          </cell>
          <cell r="E1505">
            <v>1940</v>
          </cell>
        </row>
        <row r="1506">
          <cell r="C1506" t="str">
            <v>TRANSPORTE SALIDA POSTE EXTERIOR 6m, DOS LUMINARIAS METAL HALIDE CERAMICO 70W (No Incluye Luminaria)</v>
          </cell>
          <cell r="D1506" t="str">
            <v>UN</v>
          </cell>
          <cell r="E1506">
            <v>1940</v>
          </cell>
        </row>
        <row r="1507">
          <cell r="C1507" t="str">
            <v>TRANSPORTE SALIDA POSTE EXTERIOR DOS LUMINARIAS METAL HALIDE CERAMICO 70W Y 100W A 8 Y 12 mts (No Incluye Luminaria)</v>
          </cell>
          <cell r="D1507" t="str">
            <v>UN</v>
          </cell>
          <cell r="E1507">
            <v>1940</v>
          </cell>
        </row>
        <row r="1508">
          <cell r="C1508" t="str">
            <v>TRANSPORTE SALIDA TOMA REGULADA UPS EN 4#12 ENCAUCHETADO - 1/2" PVC</v>
          </cell>
          <cell r="D1508" t="str">
            <v>UN</v>
          </cell>
          <cell r="E1508">
            <v>242.5</v>
          </cell>
        </row>
        <row r="1509">
          <cell r="C1509" t="str">
            <v>TRANSPORTE SALIDA TOMA REGULADA UPS EN 4#12 ENCAUCHETADO - 1/2" PVC</v>
          </cell>
          <cell r="D1509" t="str">
            <v>UN</v>
          </cell>
          <cell r="E1509">
            <v>242.5</v>
          </cell>
        </row>
        <row r="1510">
          <cell r="C1510" t="str">
            <v>TRANSPORTE SALIDA TOMACORRIENTE CON POLO A TIERRA Y FALLA A TIERRA PARA PROTECCION PERSONAL (GFCI)</v>
          </cell>
          <cell r="D1510" t="str">
            <v>UN</v>
          </cell>
          <cell r="E1510">
            <v>242.5</v>
          </cell>
        </row>
        <row r="1511">
          <cell r="C1511" t="str">
            <v>TRANSPORTE SALIDA TOMAS NORMALES EN 3#12 ENCAUCHETADO - 1/2" PVC</v>
          </cell>
          <cell r="D1511" t="str">
            <v>UN</v>
          </cell>
          <cell r="E1511">
            <v>242.5</v>
          </cell>
        </row>
        <row r="1512">
          <cell r="C1512" t="str">
            <v>TRANSPORTE SALIDA TOMAS NORMALES EN 3#12 ENCAUCHETADO - 1/2" PVC</v>
          </cell>
          <cell r="D1512" t="str">
            <v>UN</v>
          </cell>
          <cell r="E1512">
            <v>242.5</v>
          </cell>
        </row>
        <row r="1513">
          <cell r="C1513" t="str">
            <v>TRANSPORTE SUMINISTRO E INSTALACION POSTE DOS LUMINARIAS MHC 70W A 6 Mts</v>
          </cell>
          <cell r="D1513" t="str">
            <v>UN</v>
          </cell>
          <cell r="E1513">
            <v>58200</v>
          </cell>
        </row>
        <row r="1514">
          <cell r="C1514" t="str">
            <v>TRANSPORTE SUMINISTRO E INSTALACION POSTE DOS LUMINARIAS MHC 70W Y 100W  A 8 Y 12 Mts</v>
          </cell>
          <cell r="D1514" t="str">
            <v>UN</v>
          </cell>
          <cell r="E1514">
            <v>58200</v>
          </cell>
        </row>
        <row r="1515">
          <cell r="C1515" t="str">
            <v>TRANSPORTE SUMINISTRO E INSTALACION POSTE LUMINARIA LED 5mts</v>
          </cell>
          <cell r="D1515" t="str">
            <v>UN</v>
          </cell>
          <cell r="E1515">
            <v>58200</v>
          </cell>
        </row>
        <row r="1516">
          <cell r="C1516" t="str">
            <v xml:space="preserve">TRANSPORTE SUMINISTRO E INSTALACION POSTE LUMINARIA MHC 100W A 12 Mts </v>
          </cell>
          <cell r="D1516" t="str">
            <v>UN</v>
          </cell>
          <cell r="E1516">
            <v>58200</v>
          </cell>
        </row>
        <row r="1517">
          <cell r="C1517" t="str">
            <v>TRANSPORTE SUMINISTRO E INSTALACION POSTE LUMINARIA MHC 70W A 6 Mts</v>
          </cell>
          <cell r="D1517" t="str">
            <v>UN</v>
          </cell>
          <cell r="E1517">
            <v>58200</v>
          </cell>
        </row>
        <row r="1518">
          <cell r="C1518" t="str">
            <v>TRANSPORTE SUMINISTRO E SALIDA LUMINARIA LED EN POSTE 5mts</v>
          </cell>
          <cell r="D1518" t="str">
            <v>UN</v>
          </cell>
          <cell r="E1518">
            <v>1940</v>
          </cell>
        </row>
        <row r="1519">
          <cell r="C1519" t="str">
            <v>TRANSPORTE TABLERO MONOFASICO DE 12 CIRCUITOS TIPO TML</v>
          </cell>
          <cell r="D1519" t="str">
            <v>UN</v>
          </cell>
          <cell r="E1519">
            <v>9700</v>
          </cell>
        </row>
        <row r="1520">
          <cell r="C1520" t="str">
            <v>TRANSPORTE TABLERO MONOFASICO DE 8 CIRCUITOS TIPO TML</v>
          </cell>
          <cell r="D1520" t="str">
            <v>UN</v>
          </cell>
          <cell r="E1520">
            <v>9700</v>
          </cell>
        </row>
        <row r="1521">
          <cell r="C1521" t="str">
            <v>TRANSPORTE TABLERO TRIFASICO DE 18 CIRCUITOS CON PUERTA Y CERRADURA</v>
          </cell>
          <cell r="D1521" t="str">
            <v>UN</v>
          </cell>
          <cell r="E1521">
            <v>9700</v>
          </cell>
        </row>
        <row r="1522">
          <cell r="C1522" t="str">
            <v>TRANSPORTE TERMINAL PREMOLDEADO TIPO EXTERIOR PARA CABLE 2/0 35 Kv</v>
          </cell>
          <cell r="D1522" t="str">
            <v>JGO</v>
          </cell>
          <cell r="E1522">
            <v>24250</v>
          </cell>
        </row>
        <row r="1523">
          <cell r="C1523" t="str">
            <v>TRANSPORTE TERMINAL PREMOLDEADO TIPO INTERIOR PARA CABLE 2/0 - 35 KV</v>
          </cell>
          <cell r="D1523" t="str">
            <v>JGO</v>
          </cell>
          <cell r="E1523">
            <v>24250</v>
          </cell>
        </row>
        <row r="1524">
          <cell r="C1524" t="str">
            <v>TRANSPORTE TRACTOMULA 34 TON</v>
          </cell>
          <cell r="D1524" t="str">
            <v>VJ</v>
          </cell>
          <cell r="E1524">
            <v>875000</v>
          </cell>
        </row>
        <row r="1525">
          <cell r="C1525" t="str">
            <v>TRAYECTOS AEREOS IDA Y REGRESO</v>
          </cell>
          <cell r="D1525" t="str">
            <v>UN</v>
          </cell>
          <cell r="E1525">
            <v>904799.99999999988</v>
          </cell>
        </row>
        <row r="1526">
          <cell r="C1526" t="str">
            <v xml:space="preserve">TRITURADO 2-3" </v>
          </cell>
          <cell r="D1526" t="str">
            <v>M3</v>
          </cell>
          <cell r="E1526">
            <v>38000</v>
          </cell>
        </row>
        <row r="1527">
          <cell r="C1527" t="str">
            <v>TUBERIA ACERO CARBON C/C SCH 40  1 1/2" X 6MT</v>
          </cell>
          <cell r="D1527" t="str">
            <v>UN</v>
          </cell>
          <cell r="E1527">
            <v>83226</v>
          </cell>
        </row>
        <row r="1528">
          <cell r="C1528" t="str">
            <v>TUBERIA ACERO CARBON C/C SCH 40  1 1/4" X 6MT</v>
          </cell>
          <cell r="D1528" t="str">
            <v>UN</v>
          </cell>
          <cell r="E1528">
            <v>72073</v>
          </cell>
        </row>
        <row r="1529">
          <cell r="C1529" t="str">
            <v>TUBERIA ACERO CARBON C/C SCH 40  1" X 6MT</v>
          </cell>
          <cell r="D1529" t="str">
            <v>UN</v>
          </cell>
          <cell r="E1529">
            <v>56043</v>
          </cell>
        </row>
        <row r="1530">
          <cell r="C1530" t="str">
            <v>TUBERIA ACERO CARBON C/C SCH 40  2 1/2" X 6MT</v>
          </cell>
          <cell r="D1530" t="str">
            <v>UN</v>
          </cell>
          <cell r="E1530">
            <v>140941</v>
          </cell>
        </row>
        <row r="1531">
          <cell r="C1531" t="str">
            <v>TUBERIA ACERO CARBON C/C SCH 40  2" X 6MT</v>
          </cell>
          <cell r="D1531" t="str">
            <v>UN</v>
          </cell>
          <cell r="E1531">
            <v>105298</v>
          </cell>
        </row>
        <row r="1532">
          <cell r="C1532" t="str">
            <v>TUBERIA ACERO CARBON C/C SCH 40  3" X 6MT</v>
          </cell>
          <cell r="D1532" t="str">
            <v>UN</v>
          </cell>
          <cell r="E1532">
            <v>172915</v>
          </cell>
        </row>
        <row r="1533">
          <cell r="C1533" t="str">
            <v>TUBERIA ACERO CARBON C/C SCH 40  4" X 6MT</v>
          </cell>
          <cell r="D1533" t="str">
            <v>UN</v>
          </cell>
          <cell r="E1533">
            <v>224074</v>
          </cell>
        </row>
        <row r="1534">
          <cell r="C1534" t="str">
            <v>TUBERIA ACERO GALVANIZADO 1 1/2" X 6MT</v>
          </cell>
          <cell r="D1534" t="str">
            <v>UN</v>
          </cell>
          <cell r="E1534">
            <v>119328.04</v>
          </cell>
        </row>
        <row r="1535">
          <cell r="C1535" t="str">
            <v>TUBERIA ACERO GALVANIZADO D=1" X 6MT</v>
          </cell>
          <cell r="D1535" t="str">
            <v>UN</v>
          </cell>
          <cell r="E1535">
            <v>65189</v>
          </cell>
        </row>
        <row r="1536">
          <cell r="C1536" t="str">
            <v>TUBERIA ACERO GALVANIZADO D=2" X 6MT</v>
          </cell>
          <cell r="D1536" t="str">
            <v>UN</v>
          </cell>
          <cell r="E1536">
            <v>141684</v>
          </cell>
        </row>
        <row r="1537">
          <cell r="C1537" t="str">
            <v>TUBERIA ACERO GALVANIZADO D=3" X 6MT</v>
          </cell>
          <cell r="D1537" t="str">
            <v>UN</v>
          </cell>
          <cell r="E1537">
            <v>241072</v>
          </cell>
        </row>
        <row r="1538">
          <cell r="C1538" t="str">
            <v>TUBERIA ACERO GALVANIZADO D=4" X 6MT</v>
          </cell>
          <cell r="D1538" t="str">
            <v>UN</v>
          </cell>
          <cell r="E1538">
            <v>350439</v>
          </cell>
        </row>
        <row r="1539">
          <cell r="C1539" t="str">
            <v>TUBERIA ACERO GALVANIZADO D=6" X 6MT</v>
          </cell>
          <cell r="D1539" t="str">
            <v>UN</v>
          </cell>
          <cell r="E1539">
            <v>1386007</v>
          </cell>
        </row>
        <row r="1540">
          <cell r="C1540" t="str">
            <v>TUBERIA ALCANTARILLADO NOVAFORT D=10"  X 6MT</v>
          </cell>
          <cell r="D1540" t="str">
            <v>UN</v>
          </cell>
          <cell r="E1540">
            <v>394808</v>
          </cell>
        </row>
        <row r="1541">
          <cell r="C1541" t="str">
            <v>TUBERIA ALCANTARILLADO NOVAFORT D=12"  X 6MT</v>
          </cell>
          <cell r="D1541" t="str">
            <v>UN</v>
          </cell>
          <cell r="E1541">
            <v>583741</v>
          </cell>
        </row>
        <row r="1542">
          <cell r="C1542" t="str">
            <v>TUBERIA ALCANTARILLADO NOVAFORT D=14"  X 6MT</v>
          </cell>
          <cell r="D1542" t="str">
            <v>UN</v>
          </cell>
          <cell r="E1542">
            <v>680827</v>
          </cell>
        </row>
        <row r="1543">
          <cell r="C1543" t="str">
            <v>TUBERIA ALCANTARILLADO NOVAFORT D=16"  X 6MT</v>
          </cell>
          <cell r="D1543" t="str">
            <v>UN</v>
          </cell>
          <cell r="E1543">
            <v>954857</v>
          </cell>
        </row>
        <row r="1544">
          <cell r="C1544" t="str">
            <v>TUBERIA ALCANTARILLADO NOVAFORT D=4"  X 6MT</v>
          </cell>
          <cell r="D1544" t="str">
            <v>UN</v>
          </cell>
          <cell r="E1544">
            <v>101339</v>
          </cell>
        </row>
        <row r="1545">
          <cell r="C1545" t="str">
            <v>TUBERIA ALCANTARILLADO NOVAFORT D=6"  X 6MT</v>
          </cell>
          <cell r="D1545" t="str">
            <v>UN</v>
          </cell>
          <cell r="E1545">
            <v>197933</v>
          </cell>
        </row>
        <row r="1546">
          <cell r="C1546" t="str">
            <v>TUBERIA ALCANTARILLADO NOVAFORT D=8"  X 6MT</v>
          </cell>
          <cell r="D1546" t="str">
            <v>UN</v>
          </cell>
          <cell r="E1546">
            <v>270314</v>
          </cell>
        </row>
        <row r="1547">
          <cell r="C1547" t="str">
            <v xml:space="preserve">TUBERIA CONCRETO CL. UNICA D=27`` (70cm) </v>
          </cell>
          <cell r="D1547" t="str">
            <v xml:space="preserve">ML </v>
          </cell>
          <cell r="E1547">
            <v>213636.04</v>
          </cell>
        </row>
        <row r="1548">
          <cell r="C1548" t="str">
            <v xml:space="preserve">TUBERIA CONCRETO CL. UNICA D=30`` (80cm) </v>
          </cell>
          <cell r="D1548" t="str">
            <v xml:space="preserve">ML </v>
          </cell>
          <cell r="E1548">
            <v>299974</v>
          </cell>
        </row>
        <row r="1549">
          <cell r="C1549" t="str">
            <v xml:space="preserve">TUBERIA CONCRETO CL. UNICA D=36`` (90cm) </v>
          </cell>
          <cell r="D1549" t="str">
            <v xml:space="preserve">ML </v>
          </cell>
          <cell r="E1549">
            <v>335775.92</v>
          </cell>
        </row>
        <row r="1550">
          <cell r="C1550" t="str">
            <v xml:space="preserve">TUBERIA CONCRETO CL. UNICA D=40`` (100cm) </v>
          </cell>
          <cell r="D1550" t="str">
            <v xml:space="preserve">ML </v>
          </cell>
          <cell r="E1550">
            <v>420098.64</v>
          </cell>
        </row>
        <row r="1551">
          <cell r="C1551" t="str">
            <v xml:space="preserve">TUBERIA CONCRETO CL.1 D=10`` (25cm) </v>
          </cell>
          <cell r="D1551" t="str">
            <v xml:space="preserve">ML </v>
          </cell>
          <cell r="E1551">
            <v>32777.24</v>
          </cell>
        </row>
        <row r="1552">
          <cell r="C1552" t="str">
            <v xml:space="preserve">TUBERIA CONCRETO CL.1 D=12`` (30cm) </v>
          </cell>
          <cell r="D1552" t="str">
            <v xml:space="preserve">ML </v>
          </cell>
          <cell r="E1552">
            <v>39089.22</v>
          </cell>
        </row>
        <row r="1553">
          <cell r="C1553" t="str">
            <v xml:space="preserve">TUBERIA CONCRETO CL.1 D=14`` (35cm) </v>
          </cell>
          <cell r="D1553" t="str">
            <v xml:space="preserve">ML </v>
          </cell>
          <cell r="E1553">
            <v>49176.11</v>
          </cell>
        </row>
        <row r="1554">
          <cell r="C1554" t="str">
            <v xml:space="preserve">TUBERIA CONCRETO CL.1 D=16`` (40cm) </v>
          </cell>
          <cell r="D1554" t="str">
            <v xml:space="preserve">ML </v>
          </cell>
          <cell r="E1554">
            <v>64662.58</v>
          </cell>
        </row>
        <row r="1555">
          <cell r="C1555" t="str">
            <v xml:space="preserve">TUBERIA CONCRETO CL.1 D=18`` (45cm) </v>
          </cell>
          <cell r="D1555" t="str">
            <v xml:space="preserve">ML </v>
          </cell>
          <cell r="E1555">
            <v>84197.21</v>
          </cell>
        </row>
        <row r="1556">
          <cell r="C1556" t="str">
            <v xml:space="preserve">TUBERIA CONCRETO CL.1 D=20`` (50cm) </v>
          </cell>
          <cell r="D1556" t="str">
            <v xml:space="preserve">ML </v>
          </cell>
          <cell r="E1556">
            <v>108942.56</v>
          </cell>
        </row>
        <row r="1557">
          <cell r="C1557" t="str">
            <v xml:space="preserve">TUBERIA CONCRETO CL.1 D=24`` (60cm) </v>
          </cell>
          <cell r="D1557" t="str">
            <v xml:space="preserve">ML </v>
          </cell>
          <cell r="E1557">
            <v>160814.28</v>
          </cell>
        </row>
        <row r="1558">
          <cell r="C1558" t="str">
            <v xml:space="preserve">TUBERIA CONCRETO CL.1 D=6`` (15cm) </v>
          </cell>
          <cell r="D1558" t="str">
            <v xml:space="preserve">ML </v>
          </cell>
          <cell r="E1558">
            <v>15872.51</v>
          </cell>
        </row>
        <row r="1559">
          <cell r="C1559" t="str">
            <v xml:space="preserve">TUBERIA CONCRETO CL.1 D=8`` (20cm) </v>
          </cell>
          <cell r="D1559" t="str">
            <v xml:space="preserve">ML </v>
          </cell>
          <cell r="E1559">
            <v>26708.22</v>
          </cell>
        </row>
        <row r="1560">
          <cell r="C1560" t="str">
            <v xml:space="preserve">TUBERIA CONCRETO CL.2 D=10`` (25cm) </v>
          </cell>
          <cell r="D1560" t="str">
            <v xml:space="preserve">ML </v>
          </cell>
          <cell r="E1560">
            <v>35235.46</v>
          </cell>
        </row>
        <row r="1561">
          <cell r="C1561" t="str">
            <v xml:space="preserve">TUBERIA CONCRETO CL.2 D=12`` (30cm) </v>
          </cell>
          <cell r="D1561" t="str">
            <v xml:space="preserve">ML </v>
          </cell>
          <cell r="E1561">
            <v>45225.38</v>
          </cell>
        </row>
        <row r="1562">
          <cell r="C1562" t="str">
            <v xml:space="preserve">TUBERIA CONCRETO CL.2 D=14`` (35cm) </v>
          </cell>
          <cell r="D1562" t="str">
            <v xml:space="preserve">ML </v>
          </cell>
          <cell r="E1562">
            <v>59737.68</v>
          </cell>
        </row>
        <row r="1563">
          <cell r="C1563" t="str">
            <v xml:space="preserve">TUBERIA CONCRETO CL.2 D=16`` (40cm) </v>
          </cell>
          <cell r="D1563" t="str">
            <v xml:space="preserve">ML </v>
          </cell>
          <cell r="E1563">
            <v>77853.86</v>
          </cell>
        </row>
        <row r="1564">
          <cell r="C1564" t="str">
            <v xml:space="preserve">TUBERIA CONCRETO CL.2 D=18`` (45cm) </v>
          </cell>
          <cell r="D1564" t="str">
            <v xml:space="preserve">ML </v>
          </cell>
          <cell r="E1564">
            <v>104951.46</v>
          </cell>
        </row>
        <row r="1565">
          <cell r="C1565" t="str">
            <v xml:space="preserve">TUBERIA CONCRETO CL.2 D=20`` (50cm) </v>
          </cell>
          <cell r="D1565" t="str">
            <v xml:space="preserve">ML </v>
          </cell>
          <cell r="E1565">
            <v>125668.6</v>
          </cell>
        </row>
        <row r="1566">
          <cell r="C1566" t="str">
            <v xml:space="preserve">TUBERIA CONCRETO CL.2 D=24``(60cm) </v>
          </cell>
          <cell r="D1566" t="str">
            <v xml:space="preserve">ML </v>
          </cell>
          <cell r="E1566">
            <v>180821.96</v>
          </cell>
        </row>
        <row r="1567">
          <cell r="C1567" t="str">
            <v xml:space="preserve">TUBERIA CONCRETO CL.2 D=6`` (15cm) </v>
          </cell>
          <cell r="D1567" t="str">
            <v xml:space="preserve">ML </v>
          </cell>
          <cell r="E1567">
            <v>16241.39</v>
          </cell>
        </row>
        <row r="1568">
          <cell r="C1568" t="str">
            <v xml:space="preserve">TUBERIA CONCRETO CL.2 D=8`` (20cm) </v>
          </cell>
          <cell r="D1568" t="str">
            <v xml:space="preserve">ML </v>
          </cell>
          <cell r="E1568">
            <v>27517.98</v>
          </cell>
        </row>
        <row r="1569">
          <cell r="C1569" t="str">
            <v xml:space="preserve">TUBERIA CONCRETO REF. CL.I D=24`` (60cm) </v>
          </cell>
          <cell r="D1569" t="str">
            <v xml:space="preserve">ML </v>
          </cell>
          <cell r="E1569">
            <v>220191.2</v>
          </cell>
        </row>
        <row r="1570">
          <cell r="C1570" t="str">
            <v xml:space="preserve">TUBERIA CONCRETO REF. CL.I D=27`` (70cm) </v>
          </cell>
          <cell r="D1570" t="str">
            <v xml:space="preserve">ML </v>
          </cell>
          <cell r="E1570">
            <v>269080.56</v>
          </cell>
        </row>
        <row r="1571">
          <cell r="C1571" t="str">
            <v xml:space="preserve">TUBERIA CONCRETO REF. CL.I D=32`` (80cm) </v>
          </cell>
          <cell r="D1571" t="str">
            <v xml:space="preserve">ML </v>
          </cell>
          <cell r="E1571">
            <v>336072.88</v>
          </cell>
        </row>
        <row r="1572">
          <cell r="C1572" t="str">
            <v xml:space="preserve">TUBERIA CONCRETO REF. CL.I D=36`` (90cm) </v>
          </cell>
          <cell r="D1572" t="str">
            <v xml:space="preserve">ML </v>
          </cell>
          <cell r="E1572">
            <v>422704</v>
          </cell>
        </row>
        <row r="1573">
          <cell r="C1573" t="str">
            <v xml:space="preserve">TUBERIA CONCRETO REF. CL.I D=40`` (100cm) </v>
          </cell>
          <cell r="D1573" t="str">
            <v xml:space="preserve">ML </v>
          </cell>
          <cell r="E1573">
            <v>528804.56000000006</v>
          </cell>
        </row>
        <row r="1574">
          <cell r="C1574" t="str">
            <v xml:space="preserve">TUBERIA CONCRETO REF. CL.I D=44`` (110cm) </v>
          </cell>
          <cell r="D1574" t="str">
            <v xml:space="preserve">ML </v>
          </cell>
          <cell r="E1574">
            <v>595026.64</v>
          </cell>
        </row>
        <row r="1575">
          <cell r="C1575" t="str">
            <v xml:space="preserve">TUBERIA CONCRETO REF. CL.I D=48`` (120cm) </v>
          </cell>
          <cell r="D1575" t="str">
            <v xml:space="preserve">ML </v>
          </cell>
          <cell r="E1575">
            <v>694413.12</v>
          </cell>
        </row>
        <row r="1576">
          <cell r="C1576" t="str">
            <v xml:space="preserve">TUBERIA CONCRETO REF. CL.I D=52`` (130cm) </v>
          </cell>
          <cell r="D1576" t="str">
            <v xml:space="preserve">ML </v>
          </cell>
          <cell r="E1576">
            <v>768889.76</v>
          </cell>
        </row>
        <row r="1577">
          <cell r="C1577" t="str">
            <v xml:space="preserve">TUBERIA CONCRETO REF. CL.I D=56`` (140cm) </v>
          </cell>
          <cell r="D1577" t="str">
            <v xml:space="preserve">ML </v>
          </cell>
          <cell r="E1577">
            <v>862647.92</v>
          </cell>
        </row>
        <row r="1578">
          <cell r="C1578" t="str">
            <v xml:space="preserve">TUBERIA CONCRETO REF. CL.I D=60`` (150cm) </v>
          </cell>
          <cell r="D1578" t="str">
            <v xml:space="preserve">ML </v>
          </cell>
          <cell r="E1578">
            <v>958554.4</v>
          </cell>
        </row>
        <row r="1579">
          <cell r="C1579" t="str">
            <v xml:space="preserve">TUBERIA CONCRETO REF. CL.I D=64`` (160cm) </v>
          </cell>
          <cell r="D1579" t="str">
            <v xml:space="preserve">ML </v>
          </cell>
          <cell r="E1579">
            <v>1084632.48</v>
          </cell>
        </row>
        <row r="1580">
          <cell r="C1580" t="str">
            <v xml:space="preserve">TUBERIA CONCRETO REF. CL.I D=68`` (170cm) </v>
          </cell>
          <cell r="D1580" t="str">
            <v xml:space="preserve">ML </v>
          </cell>
          <cell r="E1580">
            <v>1226015.6000000001</v>
          </cell>
        </row>
        <row r="1581">
          <cell r="C1581" t="str">
            <v xml:space="preserve">TUBERIA CONCRETO REF. CL.I D=72`` (180cm) </v>
          </cell>
          <cell r="D1581" t="str">
            <v xml:space="preserve">ML </v>
          </cell>
          <cell r="E1581">
            <v>1383040.16</v>
          </cell>
        </row>
        <row r="1582">
          <cell r="C1582" t="str">
            <v xml:space="preserve">TUBERIA CONCRETO REF. CL.I D=80`` (200cm) </v>
          </cell>
          <cell r="D1582" t="str">
            <v xml:space="preserve">ML </v>
          </cell>
          <cell r="E1582">
            <v>1738134.72</v>
          </cell>
        </row>
        <row r="1583">
          <cell r="C1583" t="str">
            <v xml:space="preserve">TUBERIA CONCRETO REF. CL.I D=86`` (215cm) </v>
          </cell>
          <cell r="D1583" t="str">
            <v xml:space="preserve">ML </v>
          </cell>
          <cell r="E1583">
            <v>1961381.36</v>
          </cell>
        </row>
        <row r="1584">
          <cell r="C1584" t="str">
            <v xml:space="preserve">TUBERIA CONCRETO REF. CL.I D=92`` (230cm) </v>
          </cell>
          <cell r="D1584" t="str">
            <v xml:space="preserve">ML </v>
          </cell>
          <cell r="E1584">
            <v>2207155.2000000002</v>
          </cell>
        </row>
        <row r="1585">
          <cell r="C1585" t="str">
            <v xml:space="preserve">TUBERIA CONCRETO REF. CL.II D=24`` (60cm) </v>
          </cell>
          <cell r="D1585" t="str">
            <v xml:space="preserve">ML </v>
          </cell>
          <cell r="E1585">
            <v>220191.2</v>
          </cell>
        </row>
        <row r="1586">
          <cell r="C1586" t="str">
            <v xml:space="preserve">TUBERIA CONCRETO REF. CL.II D=27`` (70cm) </v>
          </cell>
          <cell r="D1586" t="str">
            <v xml:space="preserve">ML </v>
          </cell>
          <cell r="E1586">
            <v>276810.8</v>
          </cell>
        </row>
        <row r="1587">
          <cell r="C1587" t="str">
            <v xml:space="preserve">TUBERIA CONCRETO REF. CL.II D=32`` (80cm) </v>
          </cell>
          <cell r="D1587" t="str">
            <v xml:space="preserve">ML </v>
          </cell>
          <cell r="E1587">
            <v>345589.52</v>
          </cell>
        </row>
        <row r="1588">
          <cell r="C1588" t="str">
            <v xml:space="preserve">TUBERIA CONCRETO REF. CL.II D=36`` (90cm) </v>
          </cell>
          <cell r="D1588" t="str">
            <v xml:space="preserve">ML </v>
          </cell>
          <cell r="E1588">
            <v>733408.48</v>
          </cell>
        </row>
        <row r="1589">
          <cell r="C1589" t="str">
            <v xml:space="preserve">TUBERIA CONCRETO REF. CL.II D=40`` (100cm) </v>
          </cell>
          <cell r="D1589" t="str">
            <v xml:space="preserve">ML </v>
          </cell>
          <cell r="E1589">
            <v>542483.28</v>
          </cell>
        </row>
        <row r="1590">
          <cell r="C1590" t="str">
            <v xml:space="preserve">TUBERIA CONCRETO REF. CL.II D=44`` (110cm) </v>
          </cell>
          <cell r="D1590" t="str">
            <v xml:space="preserve">ML </v>
          </cell>
          <cell r="E1590">
            <v>607526.80000000005</v>
          </cell>
        </row>
        <row r="1591">
          <cell r="C1591" t="str">
            <v xml:space="preserve">TUBERIA CONCRETO REF. CL.II D=48`` (120cm) </v>
          </cell>
          <cell r="D1591" t="str">
            <v xml:space="preserve">ML </v>
          </cell>
          <cell r="E1591">
            <v>712258.56000000006</v>
          </cell>
        </row>
        <row r="1592">
          <cell r="C1592" t="str">
            <v xml:space="preserve">TUBERIA CONCRETO REF. CL.II D=52`` (130cm) </v>
          </cell>
          <cell r="D1592" t="str">
            <v xml:space="preserve">ML </v>
          </cell>
          <cell r="E1592">
            <v>790303.36</v>
          </cell>
        </row>
        <row r="1593">
          <cell r="C1593" t="str">
            <v xml:space="preserve">TUBERIA CONCRETO REF. CL.II D=56`` (140cm) </v>
          </cell>
          <cell r="D1593" t="str">
            <v xml:space="preserve">ML </v>
          </cell>
          <cell r="E1593">
            <v>875138.8</v>
          </cell>
        </row>
        <row r="1594">
          <cell r="C1594" t="str">
            <v xml:space="preserve">TUBERIA CONCRETO REF. CL.II D=60`` (150cm) </v>
          </cell>
          <cell r="D1594" t="str">
            <v xml:space="preserve">ML </v>
          </cell>
          <cell r="E1594">
            <v>978181.6</v>
          </cell>
        </row>
        <row r="1595">
          <cell r="C1595" t="str">
            <v xml:space="preserve">TUBERIA CONCRETO REF. CL.II D=64`` (160cm) </v>
          </cell>
          <cell r="D1595" t="str">
            <v xml:space="preserve">ML </v>
          </cell>
          <cell r="E1595">
            <v>986719.2</v>
          </cell>
        </row>
        <row r="1596">
          <cell r="C1596" t="str">
            <v xml:space="preserve">TUBERIA CONCRETO REF. CL.II D=68`` (170cm) </v>
          </cell>
          <cell r="D1596" t="str">
            <v xml:space="preserve">ML </v>
          </cell>
          <cell r="E1596">
            <v>1256950.48</v>
          </cell>
        </row>
        <row r="1597">
          <cell r="C1597" t="str">
            <v xml:space="preserve">TUBERIA CONCRETO REF. CL.II D=72`` (180cm) </v>
          </cell>
          <cell r="D1597" t="str">
            <v xml:space="preserve">ML </v>
          </cell>
          <cell r="E1597">
            <v>1389582.56</v>
          </cell>
        </row>
        <row r="1598">
          <cell r="C1598" t="str">
            <v xml:space="preserve">TUBERIA CONCRETO REF. CL.II D=80`` (200cm) </v>
          </cell>
          <cell r="D1598" t="str">
            <v xml:space="preserve">ML </v>
          </cell>
          <cell r="E1598">
            <v>1746468.16</v>
          </cell>
        </row>
        <row r="1599">
          <cell r="C1599" t="str">
            <v xml:space="preserve">TUBERIA CONCRETO REF. CL.II D=86`` (215cm) </v>
          </cell>
          <cell r="D1599" t="str">
            <v xml:space="preserve">ML </v>
          </cell>
          <cell r="E1599">
            <v>1993508.72</v>
          </cell>
        </row>
        <row r="1600">
          <cell r="C1600" t="str">
            <v xml:space="preserve">TUBERIA CONCRETO REF. CL.II D=92`` (230cm) </v>
          </cell>
          <cell r="D1600" t="str">
            <v xml:space="preserve">ML </v>
          </cell>
          <cell r="E1600">
            <v>2242846.08</v>
          </cell>
        </row>
        <row r="1601">
          <cell r="C1601" t="str">
            <v xml:space="preserve">TUBERIA CONCRETO REF. CL.III D=24`` (60cm) </v>
          </cell>
          <cell r="D1601" t="str">
            <v xml:space="preserve">ML </v>
          </cell>
          <cell r="E1601">
            <v>220191.2</v>
          </cell>
        </row>
        <row r="1602">
          <cell r="C1602" t="str">
            <v xml:space="preserve">TUBERIA CONCRETO REF. CL.III D=27`` (70cm) </v>
          </cell>
          <cell r="D1602" t="str">
            <v xml:space="preserve">ML </v>
          </cell>
          <cell r="E1602">
            <v>292874.48</v>
          </cell>
        </row>
        <row r="1603">
          <cell r="C1603" t="str">
            <v xml:space="preserve">TUBERIA CONCRETO REF. CL.III D=32`` (80cm) </v>
          </cell>
          <cell r="D1603" t="str">
            <v xml:space="preserve">ML </v>
          </cell>
          <cell r="E1603">
            <v>365226</v>
          </cell>
        </row>
        <row r="1604">
          <cell r="C1604" t="str">
            <v xml:space="preserve">TUBERIA CONCRETO REF. CL.III D=36`` (90cm) </v>
          </cell>
          <cell r="D1604" t="str">
            <v xml:space="preserve">ML </v>
          </cell>
          <cell r="E1604">
            <v>457800.96000000002</v>
          </cell>
        </row>
        <row r="1605">
          <cell r="C1605" t="str">
            <v xml:space="preserve">TUBERIA CONCRETO REF. CL.III D=40`` (100cm) </v>
          </cell>
          <cell r="D1605" t="str">
            <v xml:space="preserve">ML </v>
          </cell>
          <cell r="E1605">
            <v>574012.07999999996</v>
          </cell>
        </row>
        <row r="1606">
          <cell r="C1606" t="str">
            <v xml:space="preserve">TUBERIA CONCRETO REF. CL.III D=44`` (110cm) </v>
          </cell>
          <cell r="D1606" t="str">
            <v xml:space="preserve">ML </v>
          </cell>
          <cell r="E1606">
            <v>642025.19999999995</v>
          </cell>
        </row>
        <row r="1607">
          <cell r="C1607" t="str">
            <v xml:space="preserve">TUBERIA CONCRETO REF. CL.III D=48`` (120cm) </v>
          </cell>
          <cell r="D1607" t="str">
            <v xml:space="preserve">ML </v>
          </cell>
          <cell r="E1607">
            <v>753304</v>
          </cell>
        </row>
        <row r="1608">
          <cell r="C1608" t="str">
            <v xml:space="preserve">TUBERIA CONCRETO REF. CL.III D=52`` (130cm) </v>
          </cell>
          <cell r="D1608" t="str">
            <v xml:space="preserve">ML </v>
          </cell>
          <cell r="E1608">
            <v>835515.52</v>
          </cell>
        </row>
        <row r="1609">
          <cell r="C1609" t="str">
            <v xml:space="preserve">TUBERIA CONCRETO REF. CL.III D=56`` (140cm) </v>
          </cell>
          <cell r="D1609" t="str">
            <v xml:space="preserve">ML </v>
          </cell>
          <cell r="E1609">
            <v>923919.12</v>
          </cell>
        </row>
        <row r="1610">
          <cell r="C1610" t="str">
            <v xml:space="preserve">TUBERIA CONCRETO REF. CL.III D=60`` (150cm) </v>
          </cell>
          <cell r="D1610" t="str">
            <v xml:space="preserve">ML </v>
          </cell>
          <cell r="E1610">
            <v>1101322.56</v>
          </cell>
        </row>
        <row r="1611">
          <cell r="C1611" t="str">
            <v xml:space="preserve">TUBERIA CONCRETO REF. CL.III D=64`` (160cm) </v>
          </cell>
          <cell r="D1611" t="str">
            <v xml:space="preserve">ML </v>
          </cell>
          <cell r="E1611">
            <v>1161373.44</v>
          </cell>
        </row>
        <row r="1612">
          <cell r="C1612" t="str">
            <v xml:space="preserve">TUBERIA CONCRETO REF. CL.III D=68`` (170cm) </v>
          </cell>
          <cell r="D1612" t="str">
            <v xml:space="preserve">ML </v>
          </cell>
          <cell r="E1612">
            <v>1313465.68</v>
          </cell>
        </row>
        <row r="1613">
          <cell r="C1613" t="str">
            <v xml:space="preserve">TUBERIA CONCRETO REF. CL.III D=72`` (180cm) </v>
          </cell>
          <cell r="D1613" t="str">
            <v xml:space="preserve">ML </v>
          </cell>
          <cell r="E1613">
            <v>1532944.64</v>
          </cell>
        </row>
        <row r="1614">
          <cell r="C1614" t="str">
            <v xml:space="preserve">TUBERIA CONCRETO REF. CL.III D=80`` (200cm) </v>
          </cell>
          <cell r="D1614" t="str">
            <v xml:space="preserve">ML </v>
          </cell>
          <cell r="E1614">
            <v>1822012</v>
          </cell>
        </row>
        <row r="1615">
          <cell r="C1615" t="str">
            <v xml:space="preserve">TUBERIA CONCRETO REF. CL.III D=86`` (215cm) </v>
          </cell>
          <cell r="D1615" t="str">
            <v xml:space="preserve">ML </v>
          </cell>
          <cell r="E1615">
            <v>2045258.64</v>
          </cell>
        </row>
        <row r="1616">
          <cell r="C1616" t="str">
            <v xml:space="preserve">TUBERIA CONCRETO REF. CL.III D=92`` (230cm) </v>
          </cell>
          <cell r="D1616" t="str">
            <v xml:space="preserve">ML </v>
          </cell>
          <cell r="E1616">
            <v>2281515.84</v>
          </cell>
        </row>
        <row r="1617">
          <cell r="C1617" t="str">
            <v xml:space="preserve">TUBERIA CONCRETO REF. CL.IV D=24`` (60cm) </v>
          </cell>
          <cell r="D1617" t="str">
            <v xml:space="preserve">ML </v>
          </cell>
          <cell r="E1617">
            <v>249339.68</v>
          </cell>
        </row>
        <row r="1618">
          <cell r="C1618" t="str">
            <v xml:space="preserve">TUBERIA CONCRETO REF. CL.IV D=27`` (70cm) </v>
          </cell>
          <cell r="D1618" t="str">
            <v xml:space="preserve">ML </v>
          </cell>
          <cell r="E1618">
            <v>332732.08</v>
          </cell>
        </row>
        <row r="1619">
          <cell r="C1619" t="str">
            <v xml:space="preserve">TUBERIA CONCRETO REF. CL.IV D=32`` (80cm) </v>
          </cell>
          <cell r="D1619" t="str">
            <v xml:space="preserve">ML </v>
          </cell>
          <cell r="E1619">
            <v>416975.92</v>
          </cell>
        </row>
        <row r="1620">
          <cell r="C1620" t="str">
            <v xml:space="preserve">TUBERIA CONCRETO REF. CL.IV D=36`` (90cm) </v>
          </cell>
          <cell r="D1620" t="str">
            <v xml:space="preserve">ML </v>
          </cell>
          <cell r="E1620">
            <v>522640.32</v>
          </cell>
        </row>
        <row r="1621">
          <cell r="C1621" t="str">
            <v xml:space="preserve">TUBERIA CONCRETO REF. CL.IV D=40`` (100cm) </v>
          </cell>
          <cell r="D1621" t="str">
            <v xml:space="preserve">ML </v>
          </cell>
          <cell r="E1621">
            <v>654321.19999999995</v>
          </cell>
        </row>
        <row r="1622">
          <cell r="C1622" t="str">
            <v xml:space="preserve">TUBERIA CONCRETO REF. CL.IV D=44`` (110cm) </v>
          </cell>
          <cell r="D1622" t="str">
            <v xml:space="preserve">ML </v>
          </cell>
          <cell r="E1622">
            <v>732449.52</v>
          </cell>
        </row>
        <row r="1623">
          <cell r="C1623" t="str">
            <v xml:space="preserve">TUBERIA CONCRETO REF. CL.IV D=48`` (120cm) </v>
          </cell>
          <cell r="D1623" t="str">
            <v xml:space="preserve">ML </v>
          </cell>
          <cell r="E1623">
            <v>859193.44</v>
          </cell>
        </row>
        <row r="1624">
          <cell r="C1624" t="str">
            <v xml:space="preserve">TUBERIA CONCRETO REF. CL.IV D=52`` (130cm) </v>
          </cell>
          <cell r="D1624" t="str">
            <v xml:space="preserve">ML </v>
          </cell>
          <cell r="E1624">
            <v>960442.88</v>
          </cell>
        </row>
        <row r="1625">
          <cell r="C1625" t="str">
            <v xml:space="preserve">TUBERIA CONCRETO REF. CL.IV D=56`` (140cm) </v>
          </cell>
          <cell r="D1625" t="str">
            <v xml:space="preserve">ML </v>
          </cell>
          <cell r="E1625">
            <v>1017906.96</v>
          </cell>
        </row>
        <row r="1626">
          <cell r="C1626" t="str">
            <v xml:space="preserve">TUBERIA CONCRETO REF. CL.IV D=60`` (150cm) </v>
          </cell>
          <cell r="D1626" t="str">
            <v xml:space="preserve">ML </v>
          </cell>
          <cell r="E1626">
            <v>1166166.56</v>
          </cell>
        </row>
        <row r="1627">
          <cell r="C1627" t="str">
            <v xml:space="preserve">TUBERIA CONCRETO REF. CL.IV D=64`` (160cm) </v>
          </cell>
          <cell r="D1627" t="str">
            <v xml:space="preserve">ML </v>
          </cell>
          <cell r="E1627">
            <v>1326153.76</v>
          </cell>
        </row>
        <row r="1628">
          <cell r="C1628" t="str">
            <v xml:space="preserve">TUBERIA CONCRETO REF. CL.IV D=68`` (170cm) </v>
          </cell>
          <cell r="D1628" t="str">
            <v xml:space="preserve">ML </v>
          </cell>
          <cell r="E1628">
            <v>1500847.44</v>
          </cell>
        </row>
        <row r="1629">
          <cell r="C1629" t="str">
            <v xml:space="preserve">TUBERIA CONCRETO REF. CL.IV D=72`` (180cm) </v>
          </cell>
          <cell r="D1629" t="str">
            <v xml:space="preserve">ML </v>
          </cell>
          <cell r="E1629">
            <v>1678093.12</v>
          </cell>
        </row>
        <row r="1630">
          <cell r="C1630" t="str">
            <v xml:space="preserve">TUBERIA CONCRETO REF. CL.IV D=80`` (200cm) </v>
          </cell>
          <cell r="D1630" t="str">
            <v xml:space="preserve">ML </v>
          </cell>
          <cell r="E1630">
            <v>2080190.88</v>
          </cell>
        </row>
        <row r="1631">
          <cell r="C1631" t="str">
            <v xml:space="preserve">TUBERIA CONCRETO REF. CL.IV D=86`` (215cm) </v>
          </cell>
          <cell r="D1631" t="str">
            <v xml:space="preserve">ML </v>
          </cell>
          <cell r="E1631">
            <v>2492605.6800000002</v>
          </cell>
        </row>
        <row r="1632">
          <cell r="C1632" t="str">
            <v xml:space="preserve">TUBERIA CONCRETO REF. CL.IV D=92`` (230cm) </v>
          </cell>
          <cell r="D1632" t="str">
            <v xml:space="preserve">ML </v>
          </cell>
          <cell r="E1632">
            <v>2724097.6</v>
          </cell>
        </row>
        <row r="1633">
          <cell r="C1633" t="str">
            <v xml:space="preserve">TUBERIA CONDUIT GALVANIZADA EMT D=1 1/2" </v>
          </cell>
          <cell r="D1633" t="str">
            <v xml:space="preserve">ML </v>
          </cell>
          <cell r="E1633">
            <v>13015.33</v>
          </cell>
        </row>
        <row r="1634">
          <cell r="C1634" t="str">
            <v xml:space="preserve">TUBERIA CONDUIT GALVANIZADA EMT D=1" </v>
          </cell>
          <cell r="D1634" t="str">
            <v xml:space="preserve">ML </v>
          </cell>
          <cell r="E1634">
            <v>7571.33</v>
          </cell>
        </row>
        <row r="1635">
          <cell r="C1635" t="str">
            <v xml:space="preserve">TUBERIA CONDUIT GALVANIZADA EMT D=2" </v>
          </cell>
          <cell r="D1635" t="str">
            <v xml:space="preserve">ML </v>
          </cell>
          <cell r="E1635">
            <v>19211.919999999998</v>
          </cell>
        </row>
        <row r="1636">
          <cell r="C1636" t="str">
            <v xml:space="preserve">TUBERIA CONDUIT GALVANIZADA IMC D=1 1/2" </v>
          </cell>
          <cell r="D1636" t="str">
            <v xml:space="preserve">ML </v>
          </cell>
          <cell r="E1636">
            <v>24062.67</v>
          </cell>
        </row>
        <row r="1637">
          <cell r="C1637" t="str">
            <v xml:space="preserve">TUBERIA CONDUIT GALVANIZADA IMC D=1" </v>
          </cell>
          <cell r="D1637" t="str">
            <v xml:space="preserve">ML </v>
          </cell>
          <cell r="E1637">
            <v>15270.33</v>
          </cell>
        </row>
        <row r="1638">
          <cell r="C1638" t="str">
            <v xml:space="preserve">TUBERIA CONDUIT GALVANIZADA RMC D=1 1/2" </v>
          </cell>
          <cell r="D1638" t="str">
            <v xml:space="preserve">ML </v>
          </cell>
          <cell r="E1638">
            <v>32021.33</v>
          </cell>
        </row>
        <row r="1639">
          <cell r="C1639" t="str">
            <v xml:space="preserve">TUBERIA CONDUIT GALVANIZADA RMC D=1" </v>
          </cell>
          <cell r="D1639" t="str">
            <v xml:space="preserve">ML </v>
          </cell>
          <cell r="E1639">
            <v>19674.669999999998</v>
          </cell>
        </row>
        <row r="1640">
          <cell r="C1640" t="str">
            <v xml:space="preserve">TUBERIA CONDUIT PVC D=1 1/2" </v>
          </cell>
          <cell r="D1640" t="str">
            <v>ML</v>
          </cell>
          <cell r="E1640">
            <v>3103.75</v>
          </cell>
        </row>
        <row r="1641">
          <cell r="C1641" t="str">
            <v xml:space="preserve">TUBERIA CONDUIT PVC D=1 1/4" </v>
          </cell>
          <cell r="D1641" t="str">
            <v>ML</v>
          </cell>
          <cell r="E1641">
            <v>2434.4666666666667</v>
          </cell>
        </row>
        <row r="1642">
          <cell r="C1642" t="str">
            <v xml:space="preserve">TUBERIA CONDUIT PVC D=1" </v>
          </cell>
          <cell r="D1642" t="str">
            <v>ML</v>
          </cell>
          <cell r="E1642">
            <v>1575.6000000000001</v>
          </cell>
        </row>
        <row r="1643">
          <cell r="C1643" t="str">
            <v xml:space="preserve">TUBERIA CONDUIT PVC D=1/2" </v>
          </cell>
          <cell r="D1643" t="str">
            <v>ML</v>
          </cell>
          <cell r="E1643">
            <v>876</v>
          </cell>
        </row>
        <row r="1644">
          <cell r="C1644" t="str">
            <v xml:space="preserve">TUBERIA CONDUIT PVC D=2" </v>
          </cell>
          <cell r="D1644" t="str">
            <v>ML</v>
          </cell>
          <cell r="E1644">
            <v>4773.6000000000004</v>
          </cell>
        </row>
        <row r="1645">
          <cell r="C1645" t="str">
            <v xml:space="preserve">TUBERIA CONDUIT PVC D=3/4" </v>
          </cell>
          <cell r="D1645" t="str">
            <v>ML</v>
          </cell>
          <cell r="E1645">
            <v>1137.0666666666666</v>
          </cell>
        </row>
        <row r="1646">
          <cell r="C1646" t="str">
            <v>TUBERIA CPVC D=1/2" SCH 80 X 5,795MTS</v>
          </cell>
          <cell r="D1646" t="str">
            <v>UND</v>
          </cell>
          <cell r="E1646">
            <v>118494</v>
          </cell>
        </row>
        <row r="1647">
          <cell r="C1647" t="str">
            <v>TUBERIA CPVC D=1/2" X 3MTS</v>
          </cell>
          <cell r="D1647" t="str">
            <v>UND</v>
          </cell>
          <cell r="E1647">
            <v>20288</v>
          </cell>
        </row>
        <row r="1648">
          <cell r="C1648" t="str">
            <v>TUBERIA CPVC D=3/4" SCH 80 X 5,795MTS</v>
          </cell>
          <cell r="D1648" t="str">
            <v>UND</v>
          </cell>
          <cell r="E1648">
            <v>161582</v>
          </cell>
        </row>
        <row r="1649">
          <cell r="C1649" t="str">
            <v>TUBERIA CPVC D=3/4" X 3MTS</v>
          </cell>
          <cell r="D1649" t="str">
            <v>UND</v>
          </cell>
          <cell r="E1649">
            <v>33340</v>
          </cell>
        </row>
        <row r="1650">
          <cell r="C1650" t="str">
            <v xml:space="preserve">TUBERIA PF D=1/2`` RDE 9 </v>
          </cell>
          <cell r="D1650" t="str">
            <v xml:space="preserve">ML </v>
          </cell>
          <cell r="E1650">
            <v>1599.64</v>
          </cell>
        </row>
        <row r="1651">
          <cell r="C1651" t="str">
            <v>TUBERIA POLIETILENO DE ALTA DENSIDAD RDE-17 D=2 1/2"  X 6MT</v>
          </cell>
          <cell r="D1651" t="str">
            <v xml:space="preserve">ML </v>
          </cell>
          <cell r="E1651">
            <v>243296</v>
          </cell>
        </row>
        <row r="1652">
          <cell r="C1652" t="str">
            <v>TUBERIA POLIETILENO DE ALTA DENSIDAD RDE-17 D=4"  X 6MT</v>
          </cell>
          <cell r="D1652" t="str">
            <v xml:space="preserve">ML </v>
          </cell>
          <cell r="E1652">
            <v>430302</v>
          </cell>
        </row>
        <row r="1653">
          <cell r="C1653" t="str">
            <v>TUBERIA POLIETILENO DE ALTA DENSIDAD RDE-17 D=6"  X 6MT</v>
          </cell>
          <cell r="D1653" t="str">
            <v xml:space="preserve">ML </v>
          </cell>
          <cell r="E1653">
            <v>829117</v>
          </cell>
        </row>
        <row r="1654">
          <cell r="C1654" t="str">
            <v xml:space="preserve">TUBERIA PVC DRENAJE D=100MM (EN ROLLO CON FILTRO) </v>
          </cell>
          <cell r="D1654" t="str">
            <v xml:space="preserve">ML </v>
          </cell>
          <cell r="E1654">
            <v>28337.64</v>
          </cell>
        </row>
        <row r="1655">
          <cell r="C1655" t="str">
            <v xml:space="preserve">TUBERIA PVC DRENAJE D=100MM (TUBO SIN FILTRO) </v>
          </cell>
          <cell r="D1655" t="str">
            <v xml:space="preserve">ML </v>
          </cell>
          <cell r="E1655">
            <v>16800</v>
          </cell>
        </row>
        <row r="1656">
          <cell r="C1656" t="str">
            <v xml:space="preserve">TUBERIA PVC DRENAJE D=160MM (EN ROLLO CON FILTRO) </v>
          </cell>
          <cell r="D1656" t="str">
            <v xml:space="preserve">ML </v>
          </cell>
          <cell r="E1656">
            <v>64890.400000000001</v>
          </cell>
        </row>
        <row r="1657">
          <cell r="C1657" t="str">
            <v xml:space="preserve">TUBERIA PVC DRENAJE D=160MM (TUBO SIN FILTRO) </v>
          </cell>
          <cell r="D1657" t="str">
            <v xml:space="preserve">ML </v>
          </cell>
          <cell r="E1657">
            <v>53328.68</v>
          </cell>
        </row>
        <row r="1658">
          <cell r="C1658" t="str">
            <v xml:space="preserve">TUBERIA PVC DRENAJE D=200MM (EN ROLLO CON FILTRO) </v>
          </cell>
          <cell r="D1658" t="str">
            <v xml:space="preserve">ML </v>
          </cell>
          <cell r="E1658">
            <v>88117.08</v>
          </cell>
        </row>
        <row r="1659">
          <cell r="C1659" t="str">
            <v xml:space="preserve">TUBERIA PVC DRENAJE D=200MM (TUBO SIN FILTRO) </v>
          </cell>
          <cell r="D1659" t="str">
            <v xml:space="preserve">ML </v>
          </cell>
          <cell r="E1659">
            <v>70356.320000000007</v>
          </cell>
        </row>
        <row r="1660">
          <cell r="C1660" t="str">
            <v xml:space="preserve">TUBERIA PVC DRENAJE D=65MM (EN ROLLO CON FILTRO) </v>
          </cell>
          <cell r="D1660" t="str">
            <v xml:space="preserve">ML </v>
          </cell>
          <cell r="E1660">
            <v>16298</v>
          </cell>
        </row>
        <row r="1661">
          <cell r="C1661" t="str">
            <v xml:space="preserve">TUBERIA PVC DRENAJE D=65MM (TUBO SIN FILTRO) </v>
          </cell>
          <cell r="D1661" t="str">
            <v xml:space="preserve">ML </v>
          </cell>
          <cell r="E1661">
            <v>12583.68</v>
          </cell>
        </row>
        <row r="1662">
          <cell r="C1662" t="str">
            <v>TUBERIA PVC LIVIANA D=1 1/2" X 6MT</v>
          </cell>
          <cell r="D1662" t="str">
            <v xml:space="preserve">UND </v>
          </cell>
          <cell r="E1662">
            <v>32038</v>
          </cell>
        </row>
        <row r="1663">
          <cell r="C1663" t="str">
            <v>TUBERIA PVC LIVIANA D=2" X 6MT</v>
          </cell>
          <cell r="D1663" t="str">
            <v xml:space="preserve">UND </v>
          </cell>
          <cell r="E1663">
            <v>46319</v>
          </cell>
        </row>
        <row r="1664">
          <cell r="C1664" t="str">
            <v>TUBERIA PVC LIVIANA D=3" X 6MT</v>
          </cell>
          <cell r="D1664" t="str">
            <v xml:space="preserve">UND </v>
          </cell>
          <cell r="E1664">
            <v>61820</v>
          </cell>
        </row>
        <row r="1665">
          <cell r="C1665" t="str">
            <v>TUBERIA PVC LIVIANA D=4" X 6MT</v>
          </cell>
          <cell r="D1665" t="str">
            <v xml:space="preserve">UND </v>
          </cell>
          <cell r="E1665">
            <v>106602</v>
          </cell>
        </row>
        <row r="1666">
          <cell r="C1666" t="str">
            <v>TUBERIA PVC PRESION U.S. D=1" RDE 21 X 6MTS</v>
          </cell>
          <cell r="D1666" t="str">
            <v>UND</v>
          </cell>
          <cell r="E1666">
            <v>28208</v>
          </cell>
        </row>
        <row r="1667">
          <cell r="C1667" t="str">
            <v>TUBERIA PVC PRESION U.S. D=1/2" RDE 9 X 6MTS</v>
          </cell>
          <cell r="D1667" t="str">
            <v>UND</v>
          </cell>
          <cell r="E1667">
            <v>22735</v>
          </cell>
        </row>
        <row r="1668">
          <cell r="C1668" t="str">
            <v>TUBERIA PVC PRESION U.S. D=1-1/2" RDE 21 X 6MTS</v>
          </cell>
          <cell r="D1668" t="str">
            <v>UND</v>
          </cell>
          <cell r="E1668">
            <v>66342</v>
          </cell>
        </row>
        <row r="1669">
          <cell r="C1669" t="str">
            <v>TUBERIA PVC PRESION U.S. D=1-1/4" RDE 21 X 6MTS</v>
          </cell>
          <cell r="D1669" t="str">
            <v>UND</v>
          </cell>
          <cell r="E1669">
            <v>50808</v>
          </cell>
        </row>
        <row r="1670">
          <cell r="C1670" t="str">
            <v>TUBERIA PVC PRESION U.S. D=2 1/2" RDE 21 X 6MTS</v>
          </cell>
          <cell r="D1670" t="str">
            <v>UND</v>
          </cell>
          <cell r="E1670">
            <v>164873</v>
          </cell>
        </row>
        <row r="1671">
          <cell r="C1671" t="str">
            <v>TUBERIA PVC PRESION U.S. D=2" RDE 21 X 6MTS</v>
          </cell>
          <cell r="D1671" t="str">
            <v>UND</v>
          </cell>
          <cell r="E1671">
            <v>101732</v>
          </cell>
        </row>
        <row r="1672">
          <cell r="C1672" t="str">
            <v>TUBERIA PVC PRESION U.S. D=3" RDE 21 X 6MTS</v>
          </cell>
          <cell r="D1672" t="str">
            <v>UND</v>
          </cell>
          <cell r="E1672">
            <v>220130</v>
          </cell>
        </row>
        <row r="1673">
          <cell r="C1673" t="str">
            <v>TUBERIA PVC PRESION U.S. D=3/4" RDE 21 X 6MTS</v>
          </cell>
          <cell r="D1673" t="str">
            <v>UND</v>
          </cell>
          <cell r="E1673">
            <v>20100</v>
          </cell>
        </row>
        <row r="1674">
          <cell r="C1674" t="str">
            <v>TUBERIA PVC PRESION U.S. D=3/4" RDE11 X 6MTS</v>
          </cell>
          <cell r="D1674" t="str">
            <v>UND</v>
          </cell>
          <cell r="E1674">
            <v>30271</v>
          </cell>
        </row>
        <row r="1675">
          <cell r="C1675" t="str">
            <v>TUBERIA PVC PRESION U.S. D=4" RDE 21 X 6MTS</v>
          </cell>
          <cell r="D1675" t="str">
            <v>UND</v>
          </cell>
          <cell r="E1675">
            <v>375469</v>
          </cell>
        </row>
        <row r="1676">
          <cell r="C1676" t="str">
            <v>TUBERIA PVC RIB STEEL PS 46 D=60"</v>
          </cell>
          <cell r="D1676" t="str">
            <v>ML</v>
          </cell>
          <cell r="E1676">
            <v>2272911</v>
          </cell>
        </row>
        <row r="1677">
          <cell r="C1677" t="str">
            <v>TUBERIA PVC SANITARIA D=1 1/2"  X 6MT</v>
          </cell>
          <cell r="D1677" t="str">
            <v>UN</v>
          </cell>
          <cell r="E1677">
            <v>57020</v>
          </cell>
        </row>
        <row r="1678">
          <cell r="C1678" t="str">
            <v>TUBERIA PVC SANITARIA U.S. D=6"   X 6MT</v>
          </cell>
          <cell r="D1678" t="str">
            <v>UN</v>
          </cell>
          <cell r="E1678">
            <v>311617</v>
          </cell>
        </row>
        <row r="1679">
          <cell r="C1679" t="str">
            <v>TUBERIA PVC SANITARIA US D=2"  X 6MT</v>
          </cell>
          <cell r="D1679" t="str">
            <v>UN</v>
          </cell>
          <cell r="E1679">
            <v>70693</v>
          </cell>
        </row>
        <row r="1680">
          <cell r="C1680" t="str">
            <v>TUBERIA PVC SANITARIA US D=3"  X 6MT</v>
          </cell>
          <cell r="D1680" t="str">
            <v>UN</v>
          </cell>
          <cell r="E1680">
            <v>105590</v>
          </cell>
        </row>
        <row r="1681">
          <cell r="C1681" t="str">
            <v>TUBERIA PVC SANITARIA US D=4"  X 6MT</v>
          </cell>
          <cell r="D1681" t="str">
            <v>UN</v>
          </cell>
          <cell r="E1681">
            <v>147152</v>
          </cell>
        </row>
        <row r="1682">
          <cell r="C1682" t="str">
            <v>TUBERIA PVC SANITARIA US D=8"  X 6MT</v>
          </cell>
          <cell r="D1682" t="str">
            <v>UN</v>
          </cell>
          <cell r="E1682">
            <v>550586</v>
          </cell>
        </row>
        <row r="1683">
          <cell r="C1683" t="str">
            <v xml:space="preserve">TUBERIA PVC U.M. D=1" RDE 21 </v>
          </cell>
          <cell r="D1683" t="str">
            <v xml:space="preserve">ML </v>
          </cell>
          <cell r="E1683">
            <v>2210.2600000000002</v>
          </cell>
        </row>
        <row r="1684">
          <cell r="C1684" t="str">
            <v>TUBERIA PVC U.M. D=1/2"</v>
          </cell>
          <cell r="D1684" t="str">
            <v xml:space="preserve">ML </v>
          </cell>
          <cell r="E1684">
            <v>1800</v>
          </cell>
        </row>
        <row r="1685">
          <cell r="C1685" t="str">
            <v xml:space="preserve">TUBERIA PVC U.M. D=2 1/2" RDE 21 </v>
          </cell>
          <cell r="D1685" t="str">
            <v>ML</v>
          </cell>
          <cell r="E1685">
            <v>3893.0833333333335</v>
          </cell>
        </row>
        <row r="1686">
          <cell r="C1686" t="str">
            <v xml:space="preserve">TUBERIA PVC U.M. D=2" RDE 21 </v>
          </cell>
          <cell r="D1686" t="str">
            <v xml:space="preserve">ML </v>
          </cell>
          <cell r="E1686">
            <v>3449.9833333333336</v>
          </cell>
        </row>
        <row r="1687">
          <cell r="C1687" t="str">
            <v xml:space="preserve">TUBERIA PVC U.M. D=3" RDE 21 </v>
          </cell>
          <cell r="D1687" t="str">
            <v xml:space="preserve">ML </v>
          </cell>
          <cell r="E1687">
            <v>7550.6166666666677</v>
          </cell>
        </row>
        <row r="1688">
          <cell r="C1688" t="str">
            <v xml:space="preserve">TUBERIA PVC U.M. D=4" RDE 21 </v>
          </cell>
          <cell r="D1688" t="str">
            <v xml:space="preserve">ML </v>
          </cell>
          <cell r="E1688">
            <v>12458.333333333334</v>
          </cell>
        </row>
        <row r="1689">
          <cell r="C1689" t="str">
            <v xml:space="preserve">TUBERIA PVC U.M. D=6" RDE 21 </v>
          </cell>
          <cell r="D1689" t="str">
            <v xml:space="preserve">ML </v>
          </cell>
          <cell r="E1689">
            <v>27202.933333333334</v>
          </cell>
        </row>
        <row r="1690">
          <cell r="C1690" t="str">
            <v xml:space="preserve">TUBERIA PVC U.M. TIPO NOVAFORT D=110MM (4") </v>
          </cell>
          <cell r="D1690" t="str">
            <v xml:space="preserve">ML </v>
          </cell>
          <cell r="E1690">
            <v>6215.7333333333336</v>
          </cell>
        </row>
        <row r="1691">
          <cell r="C1691" t="str">
            <v xml:space="preserve">TUBERIA PVC U.M. TIPO NOVAFORT D=160MM (6") </v>
          </cell>
          <cell r="D1691" t="str">
            <v xml:space="preserve">ML </v>
          </cell>
          <cell r="E1691">
            <v>11288.658333333335</v>
          </cell>
        </row>
        <row r="1692">
          <cell r="C1692" t="str">
            <v xml:space="preserve">TUBERIA PVC U.M. TIPO NOVAFORT D=200MM (8") </v>
          </cell>
          <cell r="D1692" t="str">
            <v xml:space="preserve">ML </v>
          </cell>
          <cell r="E1692">
            <v>16502.416666666668</v>
          </cell>
        </row>
        <row r="1693">
          <cell r="C1693" t="str">
            <v xml:space="preserve">TUBERIA PVC U.M. TIPO NOVAFORT D=24" </v>
          </cell>
          <cell r="D1693" t="str">
            <v>ML</v>
          </cell>
          <cell r="E1693">
            <v>164364.9</v>
          </cell>
        </row>
        <row r="1694">
          <cell r="C1694" t="str">
            <v xml:space="preserve">TUBERIA PVC U.M. TIPO NOVAFORT D=250MM (10") </v>
          </cell>
          <cell r="D1694" t="str">
            <v xml:space="preserve">ML </v>
          </cell>
          <cell r="E1694">
            <v>23989.983333333334</v>
          </cell>
        </row>
        <row r="1695">
          <cell r="C1695" t="str">
            <v xml:space="preserve">TUBERIA PVC U.M. TIPO NOVAFORT D=315MM (12") </v>
          </cell>
          <cell r="D1695" t="str">
            <v xml:space="preserve">ML </v>
          </cell>
          <cell r="E1695">
            <v>35470.066666666673</v>
          </cell>
        </row>
        <row r="1696">
          <cell r="C1696" t="str">
            <v xml:space="preserve">TUBERIA PVC U.M. TIPO NOVAFORT D=355MM (14") </v>
          </cell>
          <cell r="D1696" t="str">
            <v>ML</v>
          </cell>
          <cell r="E1696">
            <v>31530.583333333332</v>
          </cell>
        </row>
        <row r="1697">
          <cell r="C1697" t="str">
            <v xml:space="preserve">TUBERIA PVC U.M. TIPO NOVAFORT D=400MM (16") </v>
          </cell>
          <cell r="D1697" t="str">
            <v xml:space="preserve">ML </v>
          </cell>
          <cell r="E1697">
            <v>54939.625</v>
          </cell>
        </row>
        <row r="1698">
          <cell r="C1698" t="str">
            <v xml:space="preserve">TUBERIA PVC U.M. TIPO NOVAFORT D=450MM (18") </v>
          </cell>
          <cell r="D1698" t="str">
            <v xml:space="preserve">ML </v>
          </cell>
          <cell r="E1698">
            <v>72258.875</v>
          </cell>
        </row>
        <row r="1699">
          <cell r="C1699" t="str">
            <v xml:space="preserve">TUBERIA PVC U.M. TIPO NOVAFORT D=500MM (20") </v>
          </cell>
          <cell r="D1699" t="str">
            <v xml:space="preserve">ML </v>
          </cell>
          <cell r="E1699">
            <v>89691.983333333337</v>
          </cell>
        </row>
        <row r="1700">
          <cell r="C1700" t="str">
            <v xml:space="preserve">TUBERIA PVC U.M. TIPO NOVALOC D=24" </v>
          </cell>
          <cell r="D1700" t="str">
            <v xml:space="preserve">ML </v>
          </cell>
          <cell r="E1700">
            <v>126566.46519999999</v>
          </cell>
        </row>
        <row r="1701">
          <cell r="C1701" t="str">
            <v xml:space="preserve">TUBERIA PVC U.M. TIPO NOVALOC D=27" </v>
          </cell>
          <cell r="D1701" t="str">
            <v xml:space="preserve">ML </v>
          </cell>
          <cell r="E1701">
            <v>162297.72999999998</v>
          </cell>
        </row>
        <row r="1702">
          <cell r="C1702" t="str">
            <v xml:space="preserve">TUBERIA PVC U.M. TIPO NOVALOC D=30" </v>
          </cell>
          <cell r="D1702" t="str">
            <v xml:space="preserve">ML </v>
          </cell>
          <cell r="E1702">
            <v>190715.97719999999</v>
          </cell>
        </row>
        <row r="1703">
          <cell r="C1703" t="str">
            <v xml:space="preserve">TUBERIA PVC U.M. TIPO NOVALOC D=33" </v>
          </cell>
          <cell r="D1703" t="str">
            <v xml:space="preserve">ML </v>
          </cell>
          <cell r="E1703">
            <v>214227.65</v>
          </cell>
        </row>
        <row r="1704">
          <cell r="C1704" t="str">
            <v xml:space="preserve">TUBERIA PVC U.M. TIPO NOVALOC D=36" </v>
          </cell>
          <cell r="D1704" t="str">
            <v xml:space="preserve">ML </v>
          </cell>
          <cell r="E1704">
            <v>299852.45919999998</v>
          </cell>
        </row>
        <row r="1705">
          <cell r="C1705" t="str">
            <v xml:space="preserve">TUBERIA PVC U.M. TIPO NOVALOC D=39" </v>
          </cell>
          <cell r="D1705" t="str">
            <v xml:space="preserve">ML </v>
          </cell>
          <cell r="E1705">
            <v>442540.62160000001</v>
          </cell>
        </row>
        <row r="1706">
          <cell r="C1706" t="str">
            <v xml:space="preserve">TUBERIA PVC U.M. TIPO NOVALOC D=42" </v>
          </cell>
          <cell r="D1706" t="str">
            <v xml:space="preserve">ML </v>
          </cell>
          <cell r="E1706">
            <v>475069.76439999993</v>
          </cell>
        </row>
        <row r="1707">
          <cell r="C1707" t="str">
            <v xml:space="preserve">TUBERIA PVC U.M. TIPO PLATINO D=10`` RDE 21 </v>
          </cell>
          <cell r="D1707" t="str">
            <v xml:space="preserve">ML </v>
          </cell>
          <cell r="E1707">
            <v>153036.48000000001</v>
          </cell>
        </row>
        <row r="1708">
          <cell r="C1708" t="str">
            <v xml:space="preserve">TUBERIA PVC U.M. TIPO PLATINO D=10`` RDE 26 </v>
          </cell>
          <cell r="D1708" t="str">
            <v xml:space="preserve">ML </v>
          </cell>
          <cell r="E1708">
            <v>123007.56</v>
          </cell>
        </row>
        <row r="1709">
          <cell r="C1709" t="str">
            <v xml:space="preserve">TUBERIA PVC U.M. TIPO PLATINO D=10`` RDE 32.5 </v>
          </cell>
          <cell r="D1709" t="str">
            <v xml:space="preserve">ML </v>
          </cell>
          <cell r="E1709">
            <v>100807.48</v>
          </cell>
        </row>
        <row r="1710">
          <cell r="C1710" t="str">
            <v xml:space="preserve">TUBERIA PVC U.M. TIPO PLATINO D=10`` RDE 41 </v>
          </cell>
          <cell r="D1710" t="str">
            <v xml:space="preserve">ML </v>
          </cell>
          <cell r="E1710">
            <v>79752.320000000007</v>
          </cell>
        </row>
        <row r="1711">
          <cell r="C1711" t="str">
            <v xml:space="preserve">TUBERIA PVC U.M. TIPO PLATINO D=12`` RDE 21 </v>
          </cell>
          <cell r="D1711" t="str">
            <v xml:space="preserve">ML </v>
          </cell>
          <cell r="E1711">
            <v>212860</v>
          </cell>
        </row>
        <row r="1712">
          <cell r="C1712" t="str">
            <v xml:space="preserve">TUBERIA PVC U.M. TIPO PLATINO D=12`` RDE 26 </v>
          </cell>
          <cell r="D1712" t="str">
            <v xml:space="preserve">ML </v>
          </cell>
          <cell r="E1712">
            <v>175462.76</v>
          </cell>
        </row>
        <row r="1713">
          <cell r="C1713" t="str">
            <v xml:space="preserve">TUBERIA PVC U.M. TIPO PLATINO D=12`` RDE 32.5 </v>
          </cell>
          <cell r="D1713" t="str">
            <v xml:space="preserve">ML </v>
          </cell>
          <cell r="E1713">
            <v>141181.28</v>
          </cell>
        </row>
        <row r="1714">
          <cell r="C1714" t="str">
            <v xml:space="preserve">TUBERIA PVC U.M. TIPO PLATINO D=12`` RDE 41 </v>
          </cell>
          <cell r="D1714" t="str">
            <v xml:space="preserve">ML </v>
          </cell>
          <cell r="E1714">
            <v>112949.2</v>
          </cell>
        </row>
        <row r="1715">
          <cell r="C1715" t="str">
            <v xml:space="preserve">TUBERIA PVC U.M. TIPO PLATINO D=2 1/2`` RDE 21 </v>
          </cell>
          <cell r="D1715" t="str">
            <v xml:space="preserve">ML </v>
          </cell>
          <cell r="E1715">
            <v>11211.4</v>
          </cell>
        </row>
        <row r="1716">
          <cell r="C1716" t="str">
            <v xml:space="preserve">TUBERIA PVC U.M. TIPO PLATINO D=2 1/2`` RDE 26 </v>
          </cell>
          <cell r="D1716" t="str">
            <v xml:space="preserve">ML </v>
          </cell>
          <cell r="E1716">
            <v>9247.52</v>
          </cell>
        </row>
        <row r="1717">
          <cell r="C1717" t="str">
            <v xml:space="preserve">TUBERIA PVC U.M. TIPO PLATINO D=2`` RDE 21 </v>
          </cell>
          <cell r="D1717" t="str">
            <v xml:space="preserve">ML </v>
          </cell>
          <cell r="E1717">
            <v>7420.52</v>
          </cell>
        </row>
        <row r="1718">
          <cell r="C1718" t="str">
            <v xml:space="preserve">TUBERIA PVC U.M. TIPO PLATINO D=2`` RDE 26 </v>
          </cell>
          <cell r="D1718" t="str">
            <v xml:space="preserve">ML </v>
          </cell>
          <cell r="E1718">
            <v>6149.16</v>
          </cell>
        </row>
        <row r="1719">
          <cell r="C1719" t="str">
            <v xml:space="preserve">TUBERIA PVC U.M. TIPO PLATINO D=3`` RDE 21 </v>
          </cell>
          <cell r="D1719" t="str">
            <v xml:space="preserve">ML </v>
          </cell>
          <cell r="E1719">
            <v>15930.28</v>
          </cell>
        </row>
        <row r="1720">
          <cell r="C1720" t="str">
            <v xml:space="preserve">TUBERIA PVC U.M. TIPO PLATINO D=3`` RDE 26 </v>
          </cell>
          <cell r="D1720" t="str">
            <v xml:space="preserve">ML </v>
          </cell>
          <cell r="E1720">
            <v>13365.52</v>
          </cell>
        </row>
        <row r="1721">
          <cell r="C1721" t="str">
            <v xml:space="preserve">TUBERIA PVC U.M. TIPO PLATINO D=3`` RDE 32.5 </v>
          </cell>
          <cell r="D1721" t="str">
            <v xml:space="preserve">ML </v>
          </cell>
          <cell r="E1721">
            <v>10736.96</v>
          </cell>
        </row>
        <row r="1722">
          <cell r="C1722" t="str">
            <v xml:space="preserve">TUBERIA PVC U.M. TIPO PLATINO D=4`` RDE 21 </v>
          </cell>
          <cell r="D1722" t="str">
            <v xml:space="preserve">ML </v>
          </cell>
          <cell r="E1722">
            <v>26281.439999999999</v>
          </cell>
        </row>
        <row r="1723">
          <cell r="C1723" t="str">
            <v xml:space="preserve">TUBERIA PVC U.M. TIPO PLATINO D=4`` RDE 26 </v>
          </cell>
          <cell r="D1723" t="str">
            <v xml:space="preserve">ML </v>
          </cell>
          <cell r="E1723">
            <v>21813.8</v>
          </cell>
        </row>
        <row r="1724">
          <cell r="C1724" t="str">
            <v xml:space="preserve">TUBERIA PVC U.M. TIPO PLATINO D=4`` RDE 32.5 </v>
          </cell>
          <cell r="D1724" t="str">
            <v xml:space="preserve">ML </v>
          </cell>
          <cell r="E1724">
            <v>17594.88</v>
          </cell>
        </row>
        <row r="1725">
          <cell r="C1725" t="str">
            <v xml:space="preserve">TUBERIA PVC U.M. TIPO PLATINO D=4`` RDE 41 </v>
          </cell>
          <cell r="D1725" t="str">
            <v xml:space="preserve">ML </v>
          </cell>
          <cell r="E1725">
            <v>14410.68</v>
          </cell>
        </row>
        <row r="1726">
          <cell r="C1726" t="str">
            <v xml:space="preserve">TUBERIA PVC U.M. TIPO PLATINO D=6`` RDE 21 </v>
          </cell>
          <cell r="D1726" t="str">
            <v xml:space="preserve">ML </v>
          </cell>
          <cell r="E1726">
            <v>57052.28</v>
          </cell>
        </row>
        <row r="1727">
          <cell r="C1727" t="str">
            <v xml:space="preserve">TUBERIA PVC U.M. TIPO PLATINO D=6`` RDE 26 </v>
          </cell>
          <cell r="D1727" t="str">
            <v xml:space="preserve">ML </v>
          </cell>
          <cell r="E1727">
            <v>46728.28</v>
          </cell>
        </row>
        <row r="1728">
          <cell r="C1728" t="str">
            <v xml:space="preserve">TUBERIA PVC U.M. TIPO PLATINO D=6`` RDE 32.5 </v>
          </cell>
          <cell r="D1728" t="str">
            <v xml:space="preserve">ML </v>
          </cell>
          <cell r="E1728">
            <v>38351.919999999998</v>
          </cell>
        </row>
        <row r="1729">
          <cell r="C1729" t="str">
            <v xml:space="preserve">TUBERIA PVC U.M. TIPO PLATINO D=6`` RDE 41 </v>
          </cell>
          <cell r="D1729" t="str">
            <v xml:space="preserve">ML </v>
          </cell>
          <cell r="E1729">
            <v>30194.799999999999</v>
          </cell>
        </row>
        <row r="1730">
          <cell r="C1730" t="str">
            <v xml:space="preserve">TUBERIA PVC U.M. TIPO PLATINO D=8`` RDE 21 </v>
          </cell>
          <cell r="D1730" t="str">
            <v xml:space="preserve">ML </v>
          </cell>
          <cell r="E1730">
            <v>97792.28</v>
          </cell>
        </row>
        <row r="1731">
          <cell r="C1731" t="str">
            <v xml:space="preserve">TUBERIA PVC U.M. TIPO PLATINO D=8`` RDE 26 </v>
          </cell>
          <cell r="D1731" t="str">
            <v xml:space="preserve">ML </v>
          </cell>
          <cell r="E1731">
            <v>79494.8</v>
          </cell>
        </row>
        <row r="1732">
          <cell r="C1732" t="str">
            <v xml:space="preserve">TUBERIA PVC U.M. TIPO PLATINO D=8`` RDE 32.5 </v>
          </cell>
          <cell r="D1732" t="str">
            <v xml:space="preserve">ML </v>
          </cell>
          <cell r="E1732">
            <v>64871.839999999997</v>
          </cell>
        </row>
        <row r="1733">
          <cell r="C1733" t="str">
            <v xml:space="preserve">TUBERIA PVC U.M. TIPO PLATINO D=8`` RDE 41 </v>
          </cell>
          <cell r="D1733" t="str">
            <v xml:space="preserve">ML </v>
          </cell>
          <cell r="E1733">
            <v>51000.56</v>
          </cell>
        </row>
        <row r="1734">
          <cell r="C1734" t="str">
            <v>TUBERIA PVCP SANITARIA RDE 11 3/8</v>
          </cell>
          <cell r="D1734" t="str">
            <v>ML</v>
          </cell>
          <cell r="E1734">
            <v>3900</v>
          </cell>
        </row>
        <row r="1735">
          <cell r="C1735" t="str">
            <v>TUBERIA PVCP SANITARIA RDE 9 1/2"</v>
          </cell>
          <cell r="D1735" t="str">
            <v>ML</v>
          </cell>
          <cell r="E1735">
            <v>3100</v>
          </cell>
        </row>
        <row r="1736">
          <cell r="C1736" t="str">
            <v xml:space="preserve">TUBERIAS DE CONCRETO </v>
          </cell>
          <cell r="D1736">
            <v>0</v>
          </cell>
          <cell r="E1736">
            <v>0</v>
          </cell>
        </row>
        <row r="1737">
          <cell r="C1737" t="str">
            <v>TUBO CERRAMIENTO NEGRO 3" ESP 098x6M</v>
          </cell>
          <cell r="D1737" t="str">
            <v xml:space="preserve">ML </v>
          </cell>
          <cell r="E1737">
            <v>15200</v>
          </cell>
        </row>
        <row r="1738">
          <cell r="C1738" t="str">
            <v>TUBO GALVANIZADO DE 2” PARA CERRAMIENTO 6ML</v>
          </cell>
          <cell r="D1738" t="str">
            <v xml:space="preserve">ML </v>
          </cell>
          <cell r="E1738">
            <v>9988.5</v>
          </cell>
        </row>
        <row r="1739">
          <cell r="C1739" t="str">
            <v>TUBO PRESION PVC 1/2"RDE 13.5</v>
          </cell>
          <cell r="D1739" t="str">
            <v>ML</v>
          </cell>
          <cell r="E1739">
            <v>2098</v>
          </cell>
        </row>
        <row r="1740">
          <cell r="C1740" t="str">
            <v>TUBO PVC SANITARIO 10"</v>
          </cell>
          <cell r="D1740" t="str">
            <v>ML</v>
          </cell>
          <cell r="E1740">
            <v>111200</v>
          </cell>
        </row>
        <row r="1741">
          <cell r="C1741" t="str">
            <v>TUBO PVC SANITARIO 11/2"</v>
          </cell>
          <cell r="D1741" t="str">
            <v>ML</v>
          </cell>
          <cell r="E1741">
            <v>7373</v>
          </cell>
        </row>
        <row r="1742">
          <cell r="C1742" t="str">
            <v>TUBO PVC SANITARIO 2"</v>
          </cell>
          <cell r="D1742" t="str">
            <v>ML</v>
          </cell>
          <cell r="E1742">
            <v>9141</v>
          </cell>
        </row>
        <row r="1743">
          <cell r="C1743" t="str">
            <v>TUBO PVC SANITARIO 3"</v>
          </cell>
          <cell r="D1743" t="str">
            <v>ML</v>
          </cell>
          <cell r="E1743">
            <v>13660</v>
          </cell>
        </row>
        <row r="1744">
          <cell r="C1744" t="str">
            <v>TUBO PVC SANITARIO 4"</v>
          </cell>
          <cell r="D1744" t="str">
            <v>ML</v>
          </cell>
          <cell r="E1744">
            <v>19050</v>
          </cell>
        </row>
        <row r="1745">
          <cell r="C1745" t="str">
            <v xml:space="preserve">U REMATE </v>
          </cell>
          <cell r="D1745" t="str">
            <v>ML</v>
          </cell>
          <cell r="E1745">
            <v>5110</v>
          </cell>
        </row>
        <row r="1746">
          <cell r="C1746" t="str">
            <v>UNION  ACERO GALVANIZADO 1 1/2"</v>
          </cell>
          <cell r="D1746" t="str">
            <v>UN</v>
          </cell>
          <cell r="E1746">
            <v>4265.32</v>
          </cell>
        </row>
        <row r="1747">
          <cell r="C1747" t="str">
            <v>UNION  ACERO GALVANIZADO 2"</v>
          </cell>
          <cell r="D1747" t="str">
            <v>UN</v>
          </cell>
          <cell r="E1747">
            <v>7804.48</v>
          </cell>
        </row>
        <row r="1748">
          <cell r="C1748" t="str">
            <v>UNION  ACERO GALVANIZADO 3"</v>
          </cell>
          <cell r="D1748" t="str">
            <v>UN</v>
          </cell>
          <cell r="E1748">
            <v>22202.399999999998</v>
          </cell>
        </row>
        <row r="1749">
          <cell r="C1749" t="str">
            <v>UNION  ACERO GALVANIZADO 4"</v>
          </cell>
          <cell r="D1749" t="str">
            <v>UN</v>
          </cell>
          <cell r="E1749">
            <v>36331.199999999997</v>
          </cell>
        </row>
        <row r="1750">
          <cell r="C1750" t="str">
            <v>UNION  ACERO GALVANIZADO 6"</v>
          </cell>
          <cell r="D1750" t="str">
            <v>UN</v>
          </cell>
          <cell r="E1750">
            <v>121103.99999999999</v>
          </cell>
        </row>
        <row r="1751">
          <cell r="C1751" t="str">
            <v>UNION CPVC  SCH 80  D=1/2"</v>
          </cell>
          <cell r="D1751" t="str">
            <v xml:space="preserve">UN </v>
          </cell>
          <cell r="E1751">
            <v>7340</v>
          </cell>
        </row>
        <row r="1752">
          <cell r="C1752" t="str">
            <v>UNION CPVC  SCH 80  D=3/4"</v>
          </cell>
          <cell r="D1752" t="str">
            <v xml:space="preserve">UN </v>
          </cell>
          <cell r="E1752">
            <v>10307</v>
          </cell>
        </row>
        <row r="1753">
          <cell r="C1753" t="str">
            <v>UNION CPVC D=1/2"</v>
          </cell>
          <cell r="D1753" t="str">
            <v xml:space="preserve">UN </v>
          </cell>
          <cell r="E1753">
            <v>1484</v>
          </cell>
        </row>
        <row r="1754">
          <cell r="C1754" t="str">
            <v>UNION CPVC D=3/4"</v>
          </cell>
          <cell r="D1754" t="str">
            <v xml:space="preserve">UN </v>
          </cell>
          <cell r="E1754">
            <v>2682</v>
          </cell>
        </row>
        <row r="1755">
          <cell r="C1755" t="str">
            <v xml:space="preserve">UNION DRESSER HD D=10" </v>
          </cell>
          <cell r="D1755" t="str">
            <v xml:space="preserve">UN </v>
          </cell>
          <cell r="E1755">
            <v>388600</v>
          </cell>
        </row>
        <row r="1756">
          <cell r="C1756" t="str">
            <v xml:space="preserve">UNION DRESSER HD D=12" </v>
          </cell>
          <cell r="D1756" t="str">
            <v xml:space="preserve">UN </v>
          </cell>
          <cell r="E1756">
            <v>440800</v>
          </cell>
        </row>
        <row r="1757">
          <cell r="C1757" t="str">
            <v xml:space="preserve">UNION DRESSER HD D=3" </v>
          </cell>
          <cell r="D1757" t="str">
            <v xml:space="preserve">UN </v>
          </cell>
          <cell r="E1757">
            <v>53360</v>
          </cell>
        </row>
        <row r="1758">
          <cell r="C1758" t="str">
            <v xml:space="preserve">UNION DRESSER HD D=4" </v>
          </cell>
          <cell r="D1758" t="str">
            <v xml:space="preserve">UN </v>
          </cell>
          <cell r="E1758">
            <v>63800</v>
          </cell>
        </row>
        <row r="1759">
          <cell r="C1759" t="str">
            <v xml:space="preserve">UNION DRESSER HD D=6" </v>
          </cell>
          <cell r="D1759" t="str">
            <v xml:space="preserve">UN </v>
          </cell>
          <cell r="E1759">
            <v>112520</v>
          </cell>
        </row>
        <row r="1760">
          <cell r="C1760" t="str">
            <v xml:space="preserve">UNION DRESSER HD D=8" </v>
          </cell>
          <cell r="D1760" t="str">
            <v xml:space="preserve">UN </v>
          </cell>
          <cell r="E1760">
            <v>163560</v>
          </cell>
        </row>
        <row r="1761">
          <cell r="C1761" t="str">
            <v xml:space="preserve">UNION GIBAULT HD PARA AC CL 25 D=10`` </v>
          </cell>
          <cell r="D1761" t="str">
            <v xml:space="preserve">UN </v>
          </cell>
          <cell r="E1761">
            <v>278400</v>
          </cell>
        </row>
        <row r="1762">
          <cell r="C1762" t="str">
            <v xml:space="preserve">UNION GIBAULT HD PARA AC CL 25 D=12`` </v>
          </cell>
          <cell r="D1762" t="str">
            <v xml:space="preserve">UN </v>
          </cell>
          <cell r="E1762">
            <v>309720</v>
          </cell>
        </row>
        <row r="1763">
          <cell r="C1763" t="str">
            <v xml:space="preserve">UNION GIBAULT HD PARA AC CL 25 D=3`` </v>
          </cell>
          <cell r="D1763" t="str">
            <v xml:space="preserve">UN </v>
          </cell>
          <cell r="E1763">
            <v>47560</v>
          </cell>
        </row>
        <row r="1764">
          <cell r="C1764" t="str">
            <v xml:space="preserve">UNION GIBAULT HD PARA AC CL 25 D=4`` </v>
          </cell>
          <cell r="D1764" t="str">
            <v xml:space="preserve">UN </v>
          </cell>
          <cell r="E1764">
            <v>64960</v>
          </cell>
        </row>
        <row r="1765">
          <cell r="C1765" t="str">
            <v xml:space="preserve">UNION GIBAULT HD PARA AC CL 25 D=6`` </v>
          </cell>
          <cell r="D1765" t="str">
            <v xml:space="preserve">UN </v>
          </cell>
          <cell r="E1765">
            <v>105560</v>
          </cell>
        </row>
        <row r="1766">
          <cell r="C1766" t="str">
            <v xml:space="preserve">UNION GIBAULT HD PARA AC CL 25 D=8`` </v>
          </cell>
          <cell r="D1766" t="str">
            <v xml:space="preserve">UN </v>
          </cell>
          <cell r="E1766">
            <v>168200</v>
          </cell>
        </row>
        <row r="1767">
          <cell r="C1767" t="str">
            <v>UNION METALICA FLEXIBLE D=8"</v>
          </cell>
          <cell r="D1767" t="str">
            <v>UN</v>
          </cell>
          <cell r="E1767">
            <v>185600</v>
          </cell>
        </row>
        <row r="1768">
          <cell r="C1768" t="str">
            <v>UNION PVC PRESION U.S. D=1  1/2"</v>
          </cell>
          <cell r="D1768" t="str">
            <v xml:space="preserve">UN </v>
          </cell>
          <cell r="E1768">
            <v>2546</v>
          </cell>
        </row>
        <row r="1769">
          <cell r="C1769" t="str">
            <v>UNION PVC PRESION U.S. D=1 1/4"</v>
          </cell>
          <cell r="D1769" t="str">
            <v xml:space="preserve">UN </v>
          </cell>
          <cell r="E1769">
            <v>1864</v>
          </cell>
        </row>
        <row r="1770">
          <cell r="C1770" t="str">
            <v>UNION PVC PRESION U.S. D=1"</v>
          </cell>
          <cell r="D1770" t="str">
            <v xml:space="preserve">UN </v>
          </cell>
          <cell r="E1770">
            <v>1017</v>
          </cell>
        </row>
        <row r="1771">
          <cell r="C1771" t="str">
            <v>UNION PVC PRESION U.S. D=1/2"</v>
          </cell>
          <cell r="D1771" t="str">
            <v xml:space="preserve">UN </v>
          </cell>
          <cell r="E1771">
            <v>394</v>
          </cell>
        </row>
        <row r="1772">
          <cell r="C1772" t="str">
            <v>UNION PVC PRESION U.S. D=2 1/2"</v>
          </cell>
          <cell r="D1772" t="str">
            <v xml:space="preserve">UN </v>
          </cell>
          <cell r="E1772">
            <v>16504</v>
          </cell>
        </row>
        <row r="1773">
          <cell r="C1773" t="str">
            <v>UNION PVC PRESION U.S. D=2"</v>
          </cell>
          <cell r="D1773" t="str">
            <v xml:space="preserve">UN </v>
          </cell>
          <cell r="E1773">
            <v>4171</v>
          </cell>
        </row>
        <row r="1774">
          <cell r="C1774" t="str">
            <v>UNION PVC PRESION U.S. D=3"</v>
          </cell>
          <cell r="D1774" t="str">
            <v xml:space="preserve">UN </v>
          </cell>
          <cell r="E1774">
            <v>24446</v>
          </cell>
        </row>
        <row r="1775">
          <cell r="C1775" t="str">
            <v>UNION PVC PRESION U.S. D=3/4"</v>
          </cell>
          <cell r="D1775" t="str">
            <v xml:space="preserve">UN </v>
          </cell>
          <cell r="E1775">
            <v>623</v>
          </cell>
        </row>
        <row r="1776">
          <cell r="C1776" t="str">
            <v>UNION PVC PRESION U.S. D=4"</v>
          </cell>
          <cell r="D1776" t="str">
            <v xml:space="preserve">UN </v>
          </cell>
          <cell r="E1776">
            <v>44414</v>
          </cell>
        </row>
        <row r="1777">
          <cell r="C1777" t="str">
            <v xml:space="preserve">UNION PVC U.M. TIPO NOVAFORT D=110MM (4") </v>
          </cell>
          <cell r="D1777" t="str">
            <v xml:space="preserve">UN </v>
          </cell>
          <cell r="E1777">
            <v>11477</v>
          </cell>
        </row>
        <row r="1778">
          <cell r="C1778" t="str">
            <v xml:space="preserve">UNION PVC U.M. TIPO NOVAFORT D=160MM (6") </v>
          </cell>
          <cell r="D1778" t="str">
            <v xml:space="preserve">UN </v>
          </cell>
          <cell r="E1778">
            <v>27812</v>
          </cell>
        </row>
        <row r="1779">
          <cell r="C1779" t="str">
            <v xml:space="preserve">UNION PVC U.M. TIPO NOVAFORT D=200MM (8") </v>
          </cell>
          <cell r="D1779" t="str">
            <v xml:space="preserve">ML </v>
          </cell>
          <cell r="E1779">
            <v>46684</v>
          </cell>
        </row>
        <row r="1780">
          <cell r="C1780" t="str">
            <v xml:space="preserve">UNION PVC U.M. TIPO NOVAFORT D=250MM (10") </v>
          </cell>
          <cell r="D1780" t="str">
            <v xml:space="preserve">ML </v>
          </cell>
          <cell r="E1780">
            <v>132604</v>
          </cell>
        </row>
        <row r="1781">
          <cell r="C1781" t="str">
            <v xml:space="preserve">UNION PVC U.M. TIPO NOVAFORT D=315MM (12") </v>
          </cell>
          <cell r="D1781" t="str">
            <v xml:space="preserve">ML </v>
          </cell>
          <cell r="E1781">
            <v>226887</v>
          </cell>
        </row>
        <row r="1782">
          <cell r="C1782" t="str">
            <v xml:space="preserve">UNION PVC U.M. TIPO NOVAFORT D=400MM (16") </v>
          </cell>
          <cell r="D1782" t="str">
            <v xml:space="preserve">ML </v>
          </cell>
          <cell r="E1782">
            <v>345922</v>
          </cell>
        </row>
        <row r="1783">
          <cell r="C1783" t="str">
            <v xml:space="preserve">UNION PVC U.M. TIPO NOVAFORT D=450MM (18") </v>
          </cell>
          <cell r="D1783" t="str">
            <v xml:space="preserve">ML </v>
          </cell>
          <cell r="E1783">
            <v>363866</v>
          </cell>
        </row>
        <row r="1784">
          <cell r="C1784" t="str">
            <v xml:space="preserve">UNION PVC U.M. TIPO NOVAFORT D=500MM (20") </v>
          </cell>
          <cell r="D1784" t="str">
            <v xml:space="preserve">ML </v>
          </cell>
          <cell r="E1784">
            <v>408801</v>
          </cell>
        </row>
        <row r="1785">
          <cell r="C1785" t="str">
            <v xml:space="preserve">UNION PVC U.M. TIPO NOVALOC D=24" </v>
          </cell>
          <cell r="D1785" t="str">
            <v xml:space="preserve">UN </v>
          </cell>
          <cell r="E1785">
            <v>435099</v>
          </cell>
        </row>
        <row r="1786">
          <cell r="C1786" t="str">
            <v xml:space="preserve">UNION PVC U.M. TIPO NOVALOC D=27" </v>
          </cell>
          <cell r="D1786" t="str">
            <v xml:space="preserve">UN </v>
          </cell>
          <cell r="E1786">
            <v>445474</v>
          </cell>
        </row>
        <row r="1787">
          <cell r="C1787" t="str">
            <v xml:space="preserve">UNION PVC U.M. TIPO NOVALOC D=30" </v>
          </cell>
          <cell r="D1787" t="str">
            <v xml:space="preserve">UN </v>
          </cell>
          <cell r="E1787">
            <v>580691</v>
          </cell>
        </row>
        <row r="1788">
          <cell r="C1788" t="str">
            <v xml:space="preserve">UNION PVC U.M. TIPO NOVALOC D=33" </v>
          </cell>
          <cell r="D1788" t="str">
            <v xml:space="preserve">UN </v>
          </cell>
          <cell r="E1788">
            <v>1800452</v>
          </cell>
        </row>
        <row r="1789">
          <cell r="C1789" t="str">
            <v xml:space="preserve">UNION PVC U.M. TIPO NOVALOC D=36" </v>
          </cell>
          <cell r="D1789" t="str">
            <v xml:space="preserve">UN </v>
          </cell>
          <cell r="E1789">
            <v>2713618</v>
          </cell>
        </row>
        <row r="1790">
          <cell r="C1790" t="str">
            <v xml:space="preserve">UNION PVC U.M. TIPO NOVALOC D=39" </v>
          </cell>
          <cell r="D1790" t="str">
            <v xml:space="preserve">UN </v>
          </cell>
          <cell r="E1790">
            <v>3458822</v>
          </cell>
        </row>
        <row r="1791">
          <cell r="C1791" t="str">
            <v xml:space="preserve">UNION PVC U.M. TIPO NOVALOC D=42" </v>
          </cell>
          <cell r="D1791" t="str">
            <v xml:space="preserve">UN </v>
          </cell>
          <cell r="E1791">
            <v>3652505</v>
          </cell>
        </row>
        <row r="1792">
          <cell r="C1792" t="str">
            <v xml:space="preserve">UNION PVC U.M. TIPO PLATINO D=10" </v>
          </cell>
          <cell r="D1792" t="str">
            <v xml:space="preserve">UN </v>
          </cell>
          <cell r="E1792">
            <v>365969.56</v>
          </cell>
        </row>
        <row r="1793">
          <cell r="C1793" t="str">
            <v xml:space="preserve">UNION PVC U.M. TIPO PLATINO D=12" </v>
          </cell>
          <cell r="D1793" t="str">
            <v xml:space="preserve">UN </v>
          </cell>
          <cell r="E1793">
            <v>567171.56000000006</v>
          </cell>
        </row>
        <row r="1794">
          <cell r="C1794" t="str">
            <v xml:space="preserve">UNION PVC U.M. TIPO PLATINO D=2 1/2" </v>
          </cell>
          <cell r="D1794" t="str">
            <v xml:space="preserve">UN </v>
          </cell>
          <cell r="E1794">
            <v>22355.52</v>
          </cell>
        </row>
        <row r="1795">
          <cell r="C1795" t="str">
            <v xml:space="preserve">UNION PVC U.M. TIPO PLATINO D=2" </v>
          </cell>
          <cell r="D1795" t="str">
            <v xml:space="preserve">UN </v>
          </cell>
          <cell r="E1795">
            <v>17155.240000000002</v>
          </cell>
        </row>
        <row r="1796">
          <cell r="C1796" t="str">
            <v xml:space="preserve">UNION PVC U.M. TIPO PLATINO D=3" </v>
          </cell>
          <cell r="D1796" t="str">
            <v xml:space="preserve">UN </v>
          </cell>
          <cell r="E1796">
            <v>39375.839999999997</v>
          </cell>
        </row>
        <row r="1797">
          <cell r="C1797" t="str">
            <v xml:space="preserve">UNION PVC U.M. TIPO PLATINO D=4" </v>
          </cell>
          <cell r="D1797" t="str">
            <v xml:space="preserve">UN </v>
          </cell>
          <cell r="E1797">
            <v>47747.92</v>
          </cell>
        </row>
        <row r="1798">
          <cell r="C1798" t="str">
            <v xml:space="preserve">UNION PVC U.M. TIPO PLATINO D=6" </v>
          </cell>
          <cell r="D1798" t="str">
            <v xml:space="preserve">UN </v>
          </cell>
          <cell r="E1798">
            <v>111487.6</v>
          </cell>
        </row>
        <row r="1799">
          <cell r="C1799" t="str">
            <v xml:space="preserve">UNION PVC U.M. TIPO PLATINO D=8" </v>
          </cell>
          <cell r="D1799" t="str">
            <v xml:space="preserve">UN </v>
          </cell>
          <cell r="E1799">
            <v>204830.48</v>
          </cell>
        </row>
        <row r="1800">
          <cell r="C1800" t="str">
            <v xml:space="preserve">UNION REPARACION HD EXTREMO LISO D=10" </v>
          </cell>
          <cell r="D1800" t="str">
            <v xml:space="preserve">UN </v>
          </cell>
          <cell r="E1800">
            <v>336400</v>
          </cell>
        </row>
        <row r="1801">
          <cell r="C1801" t="str">
            <v xml:space="preserve">UNION REPARACION HD EXTREMO LISO D=12" </v>
          </cell>
          <cell r="D1801" t="str">
            <v xml:space="preserve">UN </v>
          </cell>
          <cell r="E1801">
            <v>535920</v>
          </cell>
        </row>
        <row r="1802">
          <cell r="C1802" t="str">
            <v xml:space="preserve">UNION REPARACION HD EXTREMO LISO D=14" </v>
          </cell>
          <cell r="D1802" t="str">
            <v xml:space="preserve">UN </v>
          </cell>
          <cell r="E1802">
            <v>1102000</v>
          </cell>
        </row>
        <row r="1803">
          <cell r="C1803" t="str">
            <v xml:space="preserve">UNION REPARACION HD EXTREMO LISO D=16" </v>
          </cell>
          <cell r="D1803" t="str">
            <v xml:space="preserve">UN </v>
          </cell>
          <cell r="E1803">
            <v>1409400</v>
          </cell>
        </row>
        <row r="1804">
          <cell r="C1804" t="str">
            <v xml:space="preserve">UNION REPARACION HD EXTREMO LISO D=3" </v>
          </cell>
          <cell r="D1804" t="str">
            <v xml:space="preserve">UN </v>
          </cell>
          <cell r="E1804">
            <v>53360</v>
          </cell>
        </row>
        <row r="1805">
          <cell r="C1805" t="str">
            <v xml:space="preserve">UNION REPARACION HD EXTREMO LISO D=4" </v>
          </cell>
          <cell r="D1805" t="str">
            <v xml:space="preserve">UN </v>
          </cell>
          <cell r="E1805">
            <v>67280</v>
          </cell>
        </row>
        <row r="1806">
          <cell r="C1806" t="str">
            <v xml:space="preserve">UNION REPARACION HD EXTREMO LISO D=6" </v>
          </cell>
          <cell r="D1806" t="str">
            <v xml:space="preserve">UN </v>
          </cell>
          <cell r="E1806">
            <v>147320</v>
          </cell>
        </row>
        <row r="1807">
          <cell r="C1807" t="str">
            <v xml:space="preserve">UNION REPARACION HD EXTREMO LISO D=8" </v>
          </cell>
          <cell r="D1807" t="str">
            <v xml:space="preserve">UN </v>
          </cell>
          <cell r="E1807">
            <v>228520</v>
          </cell>
        </row>
        <row r="1808">
          <cell r="C1808" t="str">
            <v xml:space="preserve">UNION REPARACION PVC U.M. TIPO PLATINO D=10" </v>
          </cell>
          <cell r="D1808" t="str">
            <v xml:space="preserve">UN </v>
          </cell>
          <cell r="E1808">
            <v>390584.76</v>
          </cell>
        </row>
        <row r="1809">
          <cell r="C1809" t="str">
            <v xml:space="preserve">UNION REPARACION PVC U.M. TIPO PLATINO D=12" </v>
          </cell>
          <cell r="D1809" t="str">
            <v xml:space="preserve">UN </v>
          </cell>
          <cell r="E1809">
            <v>715001.96</v>
          </cell>
        </row>
        <row r="1810">
          <cell r="C1810" t="str">
            <v xml:space="preserve">UNION REPARACION PVC U.M. TIPO PLATINO D=2 1/2" </v>
          </cell>
          <cell r="D1810" t="str">
            <v xml:space="preserve">UN </v>
          </cell>
          <cell r="E1810">
            <v>22023.759999999998</v>
          </cell>
        </row>
        <row r="1811">
          <cell r="C1811" t="str">
            <v xml:space="preserve">UNION REPARACION PVC U.M. TIPO PLATINO D=2" </v>
          </cell>
          <cell r="D1811" t="str">
            <v xml:space="preserve">UN </v>
          </cell>
          <cell r="E1811">
            <v>18916.12</v>
          </cell>
        </row>
        <row r="1812">
          <cell r="C1812" t="str">
            <v xml:space="preserve">UNION REPARACION PVC U.M. TIPO PLATINO D=3" </v>
          </cell>
          <cell r="D1812" t="str">
            <v xml:space="preserve">UN </v>
          </cell>
          <cell r="E1812">
            <v>31181.96</v>
          </cell>
        </row>
        <row r="1813">
          <cell r="C1813" t="str">
            <v xml:space="preserve">UNION REPARACION PVC U.M. TIPO PLATINO D=4" </v>
          </cell>
          <cell r="D1813" t="str">
            <v xml:space="preserve">UN </v>
          </cell>
          <cell r="E1813">
            <v>53467.88</v>
          </cell>
        </row>
        <row r="1814">
          <cell r="C1814" t="str">
            <v xml:space="preserve">UNION REPARACION PVC U.M. TIPO PLATINO D=6" </v>
          </cell>
          <cell r="D1814" t="str">
            <v xml:space="preserve">UN </v>
          </cell>
          <cell r="E1814">
            <v>124372.88</v>
          </cell>
        </row>
        <row r="1815">
          <cell r="C1815" t="str">
            <v xml:space="preserve">UNION REPARACION PVC U.M. TIPO PLATINO D=8" </v>
          </cell>
          <cell r="D1815" t="str">
            <v xml:space="preserve">UN </v>
          </cell>
          <cell r="E1815">
            <v>228680.08</v>
          </cell>
        </row>
        <row r="1816">
          <cell r="C1816" t="str">
            <v>VALLA BANNER</v>
          </cell>
          <cell r="D1816" t="str">
            <v>UN</v>
          </cell>
          <cell r="E1816">
            <v>150000</v>
          </cell>
        </row>
        <row r="1817">
          <cell r="C1817" t="str">
            <v>VÁLVULA ANTIVANDÁLICA PARA SANITARIO 1,1/4" ALTA PRESIÓN, BOTÓN CROMADO CON PALANCA PARA MINUSVÁLIDO, PARA ACCIONAR VÁLVULA DE DESCARGA Y ACCESORIOS DE CONEXIÓN POR ENCIMA PARA SANITARIOS.</v>
          </cell>
          <cell r="D1817" t="str">
            <v>UN</v>
          </cell>
          <cell r="E1817">
            <v>328510</v>
          </cell>
        </row>
        <row r="1818">
          <cell r="C1818" t="str">
            <v>VALVULA ANTIVANDALICA SANITARIO UA CROMO</v>
          </cell>
          <cell r="D1818" t="str">
            <v>UN</v>
          </cell>
          <cell r="E1818">
            <v>114107</v>
          </cell>
        </row>
        <row r="1819">
          <cell r="C1819" t="str">
            <v>VALVULA CHEQUE CORTINA DE HIERRO D=6"</v>
          </cell>
          <cell r="D1819" t="str">
            <v xml:space="preserve">UN </v>
          </cell>
          <cell r="E1819">
            <v>1380168</v>
          </cell>
        </row>
        <row r="1820">
          <cell r="C1820" t="str">
            <v>VALVULA CHEQUE DE BOLA HICB</v>
          </cell>
          <cell r="D1820" t="str">
            <v xml:space="preserve">UN </v>
          </cell>
          <cell r="E1820">
            <v>892504</v>
          </cell>
        </row>
        <row r="1821">
          <cell r="C1821" t="str">
            <v>VALVULA CHEQUE DE BOLA HICB D=3"</v>
          </cell>
          <cell r="D1821" t="str">
            <v xml:space="preserve">UN </v>
          </cell>
          <cell r="E1821">
            <v>476644</v>
          </cell>
        </row>
        <row r="1822">
          <cell r="C1822" t="str">
            <v>VALVULA CHEQUE HIDRO ROSCAR HFVC D=4"</v>
          </cell>
          <cell r="D1822" t="str">
            <v xml:space="preserve">UN </v>
          </cell>
          <cell r="E1822">
            <v>752724</v>
          </cell>
        </row>
        <row r="1823">
          <cell r="C1823" t="str">
            <v>VALVULA CHEQUE SELLO CORTINA D=1"</v>
          </cell>
          <cell r="D1823" t="str">
            <v xml:space="preserve">UN </v>
          </cell>
          <cell r="E1823">
            <v>60668</v>
          </cell>
        </row>
        <row r="1824">
          <cell r="C1824" t="str">
            <v>VALVULA CHEQUE SELLO CORTINA D=2"</v>
          </cell>
          <cell r="D1824" t="str">
            <v xml:space="preserve">UN </v>
          </cell>
          <cell r="E1824">
            <v>188268</v>
          </cell>
        </row>
        <row r="1825">
          <cell r="C1825" t="str">
            <v>VALVULA CHEQUE SELLO CORTINA D=3"</v>
          </cell>
          <cell r="D1825" t="str">
            <v xml:space="preserve">UN </v>
          </cell>
          <cell r="E1825">
            <v>562484</v>
          </cell>
        </row>
        <row r="1826">
          <cell r="C1826" t="str">
            <v>VALVULA COMPUERTA ELASTICA EXT BRIDA D=4"</v>
          </cell>
          <cell r="D1826" t="str">
            <v xml:space="preserve">UN </v>
          </cell>
          <cell r="E1826">
            <v>551000</v>
          </cell>
        </row>
        <row r="1827">
          <cell r="C1827" t="str">
            <v xml:space="preserve">VALVULA COMPUERTA ELASTICA VNA E. L. D=10" </v>
          </cell>
          <cell r="D1827" t="str">
            <v xml:space="preserve">UN </v>
          </cell>
          <cell r="E1827">
            <v>2679600</v>
          </cell>
        </row>
        <row r="1828">
          <cell r="C1828" t="str">
            <v xml:space="preserve">VALVULA COMPUERTA ELASTICA VNA E. L. D=12" </v>
          </cell>
          <cell r="D1828" t="str">
            <v xml:space="preserve">UN </v>
          </cell>
          <cell r="E1828">
            <v>3350080</v>
          </cell>
        </row>
        <row r="1829">
          <cell r="C1829" t="str">
            <v xml:space="preserve">VALVULA COMPUERTA ELASTICA VNA E. L. D=2" </v>
          </cell>
          <cell r="D1829" t="str">
            <v xml:space="preserve">UN </v>
          </cell>
          <cell r="E1829">
            <v>256360</v>
          </cell>
        </row>
        <row r="1830">
          <cell r="C1830" t="str">
            <v xml:space="preserve">VALVULA COMPUERTA ELASTICA VNA E. L. D=3" </v>
          </cell>
          <cell r="D1830" t="str">
            <v xml:space="preserve">UN </v>
          </cell>
          <cell r="E1830">
            <v>372360</v>
          </cell>
        </row>
        <row r="1831">
          <cell r="C1831" t="str">
            <v xml:space="preserve">VALVULA COMPUERTA ELASTICA VNA E. L. D=4" </v>
          </cell>
          <cell r="D1831" t="str">
            <v xml:space="preserve">UN </v>
          </cell>
          <cell r="E1831">
            <v>482560</v>
          </cell>
        </row>
        <row r="1832">
          <cell r="C1832" t="str">
            <v xml:space="preserve">VALVULA COMPUERTA ELASTICA VNA E. L. D=6" </v>
          </cell>
          <cell r="D1832" t="str">
            <v xml:space="preserve">UN </v>
          </cell>
          <cell r="E1832">
            <v>871160</v>
          </cell>
        </row>
        <row r="1833">
          <cell r="C1833" t="str">
            <v xml:space="preserve">VALVULA COMPUERTA ELASTICA VNA E. L. D=8" </v>
          </cell>
          <cell r="D1833" t="str">
            <v xml:space="preserve">UN </v>
          </cell>
          <cell r="E1833">
            <v>1288760</v>
          </cell>
        </row>
        <row r="1834">
          <cell r="C1834" t="str">
            <v xml:space="preserve">VALVULA COMPUERTA SB VNA E. L. D=2" </v>
          </cell>
          <cell r="D1834" t="str">
            <v>UN</v>
          </cell>
          <cell r="E1834">
            <v>368000</v>
          </cell>
        </row>
        <row r="1835">
          <cell r="C1835" t="str">
            <v xml:space="preserve">VALVULA COMPUERTA SB VNA E. L. D=3" </v>
          </cell>
          <cell r="D1835" t="str">
            <v>UN</v>
          </cell>
          <cell r="E1835">
            <v>473000</v>
          </cell>
        </row>
        <row r="1836">
          <cell r="C1836" t="str">
            <v>VALVULA CONEXION MANGUERA GLOBO HHRT D=1 1/2"</v>
          </cell>
          <cell r="D1836" t="str">
            <v>UN</v>
          </cell>
          <cell r="E1836">
            <v>282000</v>
          </cell>
        </row>
        <row r="1837">
          <cell r="C1837" t="str">
            <v>VALVULA CONEXION MANGUERA GLOBO HHRT D=2 1/2"</v>
          </cell>
          <cell r="D1837" t="str">
            <v>UN</v>
          </cell>
          <cell r="E1837">
            <v>471000</v>
          </cell>
        </row>
        <row r="1838">
          <cell r="C1838" t="str">
            <v>VALVULA DE ALIVIO PARA AGUA HNVA D=1 1/2"</v>
          </cell>
          <cell r="D1838" t="str">
            <v>UN</v>
          </cell>
          <cell r="E1838">
            <v>590500</v>
          </cell>
        </row>
        <row r="1839">
          <cell r="C1839" t="str">
            <v>VALVULA DE ALIVIO PARA AGUA HNVA D=2"</v>
          </cell>
          <cell r="D1839" t="str">
            <v xml:space="preserve">UN </v>
          </cell>
          <cell r="E1839">
            <v>694260</v>
          </cell>
        </row>
        <row r="1840">
          <cell r="C1840" t="str">
            <v>VALVULA DE ALIVIO PARA AGUA HNVA D=6"</v>
          </cell>
          <cell r="D1840" t="str">
            <v>UN</v>
          </cell>
          <cell r="E1840">
            <v>1450000</v>
          </cell>
        </row>
        <row r="1841">
          <cell r="C1841" t="str">
            <v>VALVULA DE BOLA RADIAL CON DOS UNIVERSALES ROSCAS NPT</v>
          </cell>
          <cell r="D1841" t="str">
            <v xml:space="preserve">UN </v>
          </cell>
          <cell r="E1841">
            <v>260420</v>
          </cell>
        </row>
        <row r="1842">
          <cell r="C1842" t="str">
            <v>VALVULA DE BOLA RADIAL CON DOS UNIVERSALES ROSCAS NPT D=1 1/2"</v>
          </cell>
          <cell r="D1842" t="str">
            <v>UN</v>
          </cell>
          <cell r="E1842">
            <v>49880</v>
          </cell>
        </row>
        <row r="1843">
          <cell r="C1843" t="str">
            <v>VALVULA DE BOLA RADIAL CON DOS UNIVERSALES ROSCAS NPT D=1"</v>
          </cell>
          <cell r="D1843" t="str">
            <v>UN</v>
          </cell>
          <cell r="E1843">
            <v>25000</v>
          </cell>
        </row>
        <row r="1844">
          <cell r="C1844" t="str">
            <v>VALVULA DE BOLA RADIAL CON DOS UNIVERSALES ROSCAS NPT D=3"</v>
          </cell>
          <cell r="D1844" t="str">
            <v xml:space="preserve">UN </v>
          </cell>
          <cell r="E1844">
            <v>232580</v>
          </cell>
        </row>
        <row r="1845">
          <cell r="C1845" t="str">
            <v>VALVULA DE BOLA RADIAL CON DOS UNIVERSALES ROSCAS NPT D=3/4"</v>
          </cell>
          <cell r="D1845" t="str">
            <v>UN</v>
          </cell>
          <cell r="E1845">
            <v>18000</v>
          </cell>
        </row>
        <row r="1846">
          <cell r="C1846" t="str">
            <v>VALVULA DE COMPUERTA ELASTICA EXTERMO LISO D=2"</v>
          </cell>
          <cell r="D1846" t="str">
            <v xml:space="preserve">UN </v>
          </cell>
          <cell r="E1846">
            <v>256360</v>
          </cell>
        </row>
        <row r="1847">
          <cell r="C1847" t="str">
            <v>VALVULA DE CORTINA D=1"</v>
          </cell>
          <cell r="D1847" t="str">
            <v xml:space="preserve">UN </v>
          </cell>
          <cell r="E1847">
            <v>49880</v>
          </cell>
        </row>
        <row r="1848">
          <cell r="C1848" t="str">
            <v>VÁLVULA DE DESCARGA ALTA PRESIÓN, CIERRE AUTOMÁTICO, EMPOTRADO EN LA PARED, LIBRE DE GOLPE DE ARIETE, REGISTRO INTEGRADO QUE CIERRA Y REGULA EL CAUDAL DE AGUA, DE 1,5 HASTA 15 MCA Y 1 1/4” (ALTA PRESIÓN: DE 14,22 HASTA 56,88 LB/POL2). IMPORTADO DOCOL.</v>
          </cell>
          <cell r="D1848" t="str">
            <v>UN</v>
          </cell>
          <cell r="E1848">
            <v>112519.99999999999</v>
          </cell>
        </row>
        <row r="1849">
          <cell r="C1849" t="str">
            <v>VALVULA DE MARIPOSA 15MAS TIPO WAFER D=8"</v>
          </cell>
          <cell r="D1849" t="str">
            <v>UN</v>
          </cell>
          <cell r="E1849">
            <v>440800</v>
          </cell>
        </row>
        <row r="1850">
          <cell r="C1850" t="str">
            <v>VALVULA DE MARIPOSA 7232 TIPO WAFER D=8"</v>
          </cell>
          <cell r="D1850" t="str">
            <v>UN</v>
          </cell>
          <cell r="E1850">
            <v>685795</v>
          </cell>
        </row>
        <row r="1851">
          <cell r="C1851" t="str">
            <v>VALVULA DE PIE DE HIERRO CON CANASTILLA  D=3"</v>
          </cell>
          <cell r="D1851" t="str">
            <v>UN</v>
          </cell>
          <cell r="E1851">
            <v>173884</v>
          </cell>
        </row>
        <row r="1852">
          <cell r="C1852" t="str">
            <v>VALVULA DE PIE DE HIERRO CON CANASTILLA  D=4"</v>
          </cell>
          <cell r="D1852" t="str">
            <v>UN</v>
          </cell>
          <cell r="E1852">
            <v>249979.99999999997</v>
          </cell>
        </row>
        <row r="1853">
          <cell r="C1853" t="str">
            <v>VALVULA DE PIE DE HIERRO CON CANASTILLA  D=6"</v>
          </cell>
          <cell r="D1853" t="str">
            <v>UN</v>
          </cell>
          <cell r="E1853">
            <v>708876</v>
          </cell>
        </row>
        <row r="1854">
          <cell r="C1854" t="str">
            <v>VALVULA EXTREMO BRIDA X JUNTA RAPIDA D=6"</v>
          </cell>
          <cell r="D1854" t="str">
            <v xml:space="preserve">UN </v>
          </cell>
          <cell r="E1854">
            <v>1027760</v>
          </cell>
        </row>
        <row r="1855">
          <cell r="C1855" t="str">
            <v>VALVULA FLOTADORA HKVF COMPLETA (BOLA DE COBRE) D=1"</v>
          </cell>
          <cell r="D1855" t="str">
            <v>UN</v>
          </cell>
          <cell r="E1855">
            <v>104168</v>
          </cell>
        </row>
        <row r="1856">
          <cell r="C1856" t="str">
            <v>VALVULA FLOTADORA HKVF COMPLETA (BOLA DE COBRE) D=2"</v>
          </cell>
          <cell r="D1856" t="str">
            <v>UN</v>
          </cell>
          <cell r="E1856">
            <v>213556</v>
          </cell>
        </row>
        <row r="1857">
          <cell r="C1857" t="str">
            <v>VANDEX SUPER (Impermeabilizante protector del concreto por cristalización)</v>
          </cell>
          <cell r="D1857" t="str">
            <v>KG</v>
          </cell>
          <cell r="E1857">
            <v>7245</v>
          </cell>
        </row>
        <row r="1858">
          <cell r="C1858" t="str">
            <v xml:space="preserve">VARA DE 3cmX3cm </v>
          </cell>
          <cell r="D1858" t="str">
            <v xml:space="preserve">ML </v>
          </cell>
          <cell r="E1858">
            <v>2320</v>
          </cell>
        </row>
        <row r="1859">
          <cell r="C1859" t="str">
            <v xml:space="preserve">VARA DE CLAVO 3.00 M </v>
          </cell>
          <cell r="D1859" t="str">
            <v xml:space="preserve">UN </v>
          </cell>
          <cell r="E1859">
            <v>5000</v>
          </cell>
        </row>
        <row r="1860">
          <cell r="C1860" t="str">
            <v xml:space="preserve">VARA DE CLAVO 6.00 M </v>
          </cell>
          <cell r="D1860" t="str">
            <v xml:space="preserve">UN </v>
          </cell>
          <cell r="E1860">
            <v>9000</v>
          </cell>
        </row>
        <row r="1861">
          <cell r="C1861" t="str">
            <v xml:space="preserve">VARA DE CORREDOR 3.0 M </v>
          </cell>
          <cell r="D1861" t="str">
            <v xml:space="preserve">UN </v>
          </cell>
          <cell r="E1861">
            <v>3500</v>
          </cell>
        </row>
        <row r="1862">
          <cell r="C1862" t="str">
            <v xml:space="preserve">VARA DE CORREDOR 4.0 M </v>
          </cell>
          <cell r="D1862" t="str">
            <v xml:space="preserve">UN </v>
          </cell>
          <cell r="E1862">
            <v>7000</v>
          </cell>
        </row>
        <row r="1863">
          <cell r="C1863" t="str">
            <v xml:space="preserve">VARA DE CORREDOR 5.0 M </v>
          </cell>
          <cell r="D1863" t="str">
            <v xml:space="preserve">UN </v>
          </cell>
          <cell r="E1863">
            <v>8750</v>
          </cell>
        </row>
        <row r="1864">
          <cell r="C1864" t="str">
            <v xml:space="preserve">VARA DE CORREDOR 6.0 M </v>
          </cell>
          <cell r="D1864" t="str">
            <v xml:space="preserve">UN </v>
          </cell>
          <cell r="E1864">
            <v>10500</v>
          </cell>
        </row>
        <row r="1865">
          <cell r="C1865" t="str">
            <v xml:space="preserve">VARA DE CORREDOR 7.0 M </v>
          </cell>
          <cell r="D1865" t="str">
            <v xml:space="preserve">UN </v>
          </cell>
          <cell r="E1865">
            <v>20000</v>
          </cell>
        </row>
        <row r="1866">
          <cell r="C1866" t="str">
            <v>VARA DE LIMATON 8M</v>
          </cell>
          <cell r="D1866" t="str">
            <v xml:space="preserve">UN </v>
          </cell>
          <cell r="E1866">
            <v>30000</v>
          </cell>
        </row>
        <row r="1867">
          <cell r="C1867" t="str">
            <v>VARILLA LISA DE Ø 1"</v>
          </cell>
          <cell r="D1867" t="str">
            <v xml:space="preserve">KG </v>
          </cell>
          <cell r="E1867">
            <v>1844.5173745173706</v>
          </cell>
        </row>
        <row r="1868">
          <cell r="C1868" t="str">
            <v>VARILLA LISA DE Ø 1/2"</v>
          </cell>
          <cell r="D1868" t="str">
            <v xml:space="preserve">KG </v>
          </cell>
          <cell r="E1868">
            <v>1855.9999999999998</v>
          </cell>
        </row>
        <row r="1869">
          <cell r="C1869" t="str">
            <v>VARILLA LISA DE Ø 1-1/2"</v>
          </cell>
          <cell r="D1869" t="str">
            <v xml:space="preserve">KG </v>
          </cell>
          <cell r="E1869">
            <v>1784.7490347490389</v>
          </cell>
        </row>
        <row r="1870">
          <cell r="C1870" t="str">
            <v>VARILLA LISA DE Ø 1-1/4"</v>
          </cell>
          <cell r="D1870" t="str">
            <v xml:space="preserve">KG </v>
          </cell>
          <cell r="E1870">
            <v>1886.0231660231723</v>
          </cell>
        </row>
        <row r="1871">
          <cell r="C1871" t="str">
            <v>VARILLA LISA DE Ø 1-1/8"</v>
          </cell>
          <cell r="D1871" t="str">
            <v xml:space="preserve">KG </v>
          </cell>
          <cell r="E1871">
            <v>1886.0231660231723</v>
          </cell>
        </row>
        <row r="1872">
          <cell r="C1872" t="str">
            <v>VARILLA LISA DE Ø 1-3/8"</v>
          </cell>
          <cell r="D1872" t="str">
            <v xml:space="preserve">KG </v>
          </cell>
          <cell r="E1872">
            <v>1784.7490347490389</v>
          </cell>
        </row>
        <row r="1873">
          <cell r="C1873" t="str">
            <v>VARILLA LISA DE Ø 7/8"</v>
          </cell>
          <cell r="D1873" t="str">
            <v xml:space="preserve">KG </v>
          </cell>
          <cell r="E1873">
            <v>1844.5173745173706</v>
          </cell>
        </row>
        <row r="1874">
          <cell r="C1874" t="str">
            <v>VENTANALES CUERPO FIJO EN ALUMINIO ANODIZADO NATURAL Y VIDRIO CRISTAL DE 6MM TEMPLADO</v>
          </cell>
          <cell r="D1874" t="str">
            <v>m2</v>
          </cell>
          <cell r="E1874">
            <v>275670</v>
          </cell>
        </row>
        <row r="1875">
          <cell r="C1875" t="str">
            <v>VENTANALES EN ALUMINIO ANODIZADO NATURAL CORREDIZA. VIDRIO TEMPLADO DE 5MM</v>
          </cell>
          <cell r="D1875" t="str">
            <v>m2</v>
          </cell>
          <cell r="E1875">
            <v>122554</v>
          </cell>
        </row>
        <row r="1876">
          <cell r="C1876" t="str">
            <v>VIBRADOR PARA CONCRETO</v>
          </cell>
          <cell r="D1876" t="str">
            <v>DD</v>
          </cell>
          <cell r="E1876">
            <v>34800</v>
          </cell>
        </row>
        <row r="1877">
          <cell r="C1877" t="str">
            <v>VIBROCOMPACTADOR CILINDRO</v>
          </cell>
          <cell r="D1877" t="str">
            <v>TF-HR</v>
          </cell>
          <cell r="E1877">
            <v>68900</v>
          </cell>
        </row>
        <row r="1878">
          <cell r="C1878" t="str">
            <v>VIBROCOMPACTADOR TIPO RANA</v>
          </cell>
          <cell r="D1878" t="str">
            <v>DD</v>
          </cell>
          <cell r="E1878">
            <v>51040</v>
          </cell>
        </row>
        <row r="1879">
          <cell r="C1879" t="str">
            <v xml:space="preserve">VIDRIO 6MM LAMINADO 3+3 COLOR </v>
          </cell>
          <cell r="D1879" t="str">
            <v>M2</v>
          </cell>
          <cell r="E1879">
            <v>135000</v>
          </cell>
        </row>
        <row r="1880">
          <cell r="C1880" t="str">
            <v>VIDRIO 6MM LAMINADO 3+3 CRUDO</v>
          </cell>
          <cell r="D1880" t="str">
            <v>M2</v>
          </cell>
          <cell r="E1880">
            <v>65300</v>
          </cell>
        </row>
        <row r="1881">
          <cell r="C1881" t="str">
            <v>VIGUETA GALV ROL 1 1/2`* 3/4` C-26 *2.44</v>
          </cell>
          <cell r="D1881" t="str">
            <v>UN</v>
          </cell>
          <cell r="E1881">
            <v>2572</v>
          </cell>
        </row>
        <row r="1882">
          <cell r="C1882" t="str">
            <v>VOLQUETA 3 M3</v>
          </cell>
          <cell r="D1882" t="str">
            <v>VJ</v>
          </cell>
          <cell r="E1882">
            <v>55000</v>
          </cell>
        </row>
        <row r="1883">
          <cell r="C1883" t="str">
            <v>WIN ALUMINIO MATE 3M</v>
          </cell>
          <cell r="D1883" t="str">
            <v>ML</v>
          </cell>
          <cell r="E1883">
            <v>4400</v>
          </cell>
        </row>
        <row r="1884">
          <cell r="C1884" t="str">
            <v>WIN BLANCO 2.4m</v>
          </cell>
          <cell r="D1884" t="str">
            <v>ML</v>
          </cell>
          <cell r="E1884">
            <v>2800</v>
          </cell>
        </row>
        <row r="1885">
          <cell r="C1885" t="str">
            <v xml:space="preserve">YEE CONCRETO 10" x 6" x 1.25m </v>
          </cell>
          <cell r="D1885" t="str">
            <v xml:space="preserve">UN </v>
          </cell>
          <cell r="E1885">
            <v>76555.360000000001</v>
          </cell>
        </row>
        <row r="1886">
          <cell r="C1886" t="str">
            <v xml:space="preserve">YEE CONCRETO 12" x 6" x 1.25m </v>
          </cell>
          <cell r="D1886" t="str">
            <v xml:space="preserve">UN </v>
          </cell>
          <cell r="E1886">
            <v>98004.34</v>
          </cell>
        </row>
        <row r="1887">
          <cell r="C1887" t="str">
            <v xml:space="preserve">YEE CONCRETO 14" x 6" x 1.25m </v>
          </cell>
          <cell r="D1887" t="str">
            <v xml:space="preserve">UN </v>
          </cell>
          <cell r="E1887">
            <v>117360.68</v>
          </cell>
        </row>
        <row r="1888">
          <cell r="C1888" t="str">
            <v xml:space="preserve">YEE CONCRETO 16" x 6" x 1.25m </v>
          </cell>
          <cell r="D1888" t="str">
            <v xml:space="preserve">UN </v>
          </cell>
          <cell r="E1888">
            <v>149604.62</v>
          </cell>
        </row>
        <row r="1889">
          <cell r="C1889" t="str">
            <v xml:space="preserve">YEE CONCRETO 18" x 6" x 1.25m </v>
          </cell>
          <cell r="D1889" t="str">
            <v xml:space="preserve">UN </v>
          </cell>
          <cell r="E1889">
            <v>176294.48</v>
          </cell>
        </row>
        <row r="1890">
          <cell r="C1890" t="str">
            <v xml:space="preserve">YEE CONCRETO 20" x 6" x 1.25m </v>
          </cell>
          <cell r="D1890" t="str">
            <v xml:space="preserve">UN </v>
          </cell>
          <cell r="E1890">
            <v>227571.7</v>
          </cell>
        </row>
        <row r="1891">
          <cell r="C1891" t="str">
            <v xml:space="preserve">YEE CONCRETO 24" x 6" x 1.25m </v>
          </cell>
          <cell r="D1891" t="str">
            <v xml:space="preserve">UN </v>
          </cell>
          <cell r="E1891">
            <v>336347.8</v>
          </cell>
        </row>
        <row r="1892">
          <cell r="C1892" t="str">
            <v xml:space="preserve">YEE CONCRETO 8" x 6" x 0.60m </v>
          </cell>
          <cell r="D1892" t="str">
            <v xml:space="preserve">UN </v>
          </cell>
          <cell r="E1892">
            <v>43372.98</v>
          </cell>
        </row>
        <row r="1893">
          <cell r="C1893" t="str">
            <v>YEE PVC SANITARIA REDUCIDA US D=3x2"</v>
          </cell>
          <cell r="D1893" t="str">
            <v>UN</v>
          </cell>
          <cell r="E1893">
            <v>6800</v>
          </cell>
        </row>
        <row r="1894">
          <cell r="C1894" t="str">
            <v>YEE PVC SANITARIA REDUCIDA US D=4x2"</v>
          </cell>
          <cell r="D1894" t="str">
            <v>UN</v>
          </cell>
          <cell r="E1894">
            <v>6518</v>
          </cell>
        </row>
        <row r="1895">
          <cell r="C1895" t="str">
            <v>YEE PVC SANITARIA REDUCIDA US D=4x3"</v>
          </cell>
          <cell r="D1895" t="str">
            <v>UN</v>
          </cell>
          <cell r="E1895">
            <v>6518</v>
          </cell>
        </row>
        <row r="1896">
          <cell r="C1896" t="str">
            <v>YEE PVC SANITARIA REDUCIDA US D=6x3"</v>
          </cell>
          <cell r="D1896" t="str">
            <v>UN</v>
          </cell>
          <cell r="E1896">
            <v>58000</v>
          </cell>
        </row>
        <row r="1897">
          <cell r="C1897" t="str">
            <v>YEE PVC SANITARIA REDUCIDA US D=6x4"</v>
          </cell>
          <cell r="D1897" t="str">
            <v>UN</v>
          </cell>
          <cell r="E1897">
            <v>65000</v>
          </cell>
        </row>
        <row r="1898">
          <cell r="C1898" t="str">
            <v>YEE PVC SANITARIA US D=2"</v>
          </cell>
          <cell r="D1898" t="str">
            <v>UN</v>
          </cell>
          <cell r="E1898">
            <v>2144</v>
          </cell>
        </row>
        <row r="1899">
          <cell r="C1899" t="str">
            <v>YEE PVC SANITARIA US D=3"</v>
          </cell>
          <cell r="D1899" t="str">
            <v>UN</v>
          </cell>
          <cell r="E1899">
            <v>6800</v>
          </cell>
        </row>
        <row r="1900">
          <cell r="C1900" t="str">
            <v>YEE PVC SANITARIA US D=4"</v>
          </cell>
          <cell r="D1900" t="str">
            <v>UN</v>
          </cell>
          <cell r="E1900">
            <v>7593</v>
          </cell>
        </row>
        <row r="1901">
          <cell r="C1901" t="str">
            <v>ZOCALO CORRIENTE ROJO TIPO ALFA  24,5x9 CM</v>
          </cell>
          <cell r="D1901" t="str">
            <v>UN</v>
          </cell>
          <cell r="E1901">
            <v>3900</v>
          </cell>
        </row>
        <row r="1902">
          <cell r="C1902" t="str">
            <v>ZOCALO GRANITO 5 30*7*MT LINEAL- ALFA</v>
          </cell>
          <cell r="D1902" t="str">
            <v>ML</v>
          </cell>
          <cell r="E1902">
            <v>11878</v>
          </cell>
        </row>
      </sheetData>
      <sheetData sheetId="3">
        <row r="22">
          <cell r="B22" t="str">
            <v>2.1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50">
          <cell r="T50">
            <v>382608.38519999996</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48">
          <cell r="T48">
            <v>830579.19999999995</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3(i)"/>
      <sheetName val="PE-04"/>
      <sheetName val="PE-04(I)"/>
      <sheetName val="PE-05"/>
      <sheetName val="PE-06"/>
      <sheetName val="PE-07"/>
      <sheetName val="PE-08"/>
      <sheetName val="PE-08(I)"/>
      <sheetName val="PE-09"/>
      <sheetName val="PE-09(I)"/>
      <sheetName val="PE-10"/>
      <sheetName val="PE-11"/>
      <sheetName val="PE-12"/>
      <sheetName val="PE-13"/>
      <sheetName val="PE-14"/>
      <sheetName val="PE-15"/>
      <sheetName val="PE-16"/>
      <sheetName val="PE-17"/>
      <sheetName val="PE-18"/>
      <sheetName val="PE-18(I)"/>
      <sheetName val="PE-19"/>
      <sheetName val="PE-20"/>
      <sheetName val="PE-21"/>
      <sheetName val="PE-22"/>
      <sheetName val="PE-23"/>
      <sheetName val="PE-23(I)"/>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2">
          <cell r="T2" t="str">
            <v>Plan de Desarrollo</v>
          </cell>
          <cell r="AE2" t="str">
            <v>Alta</v>
          </cell>
        </row>
        <row r="3">
          <cell r="T3" t="str">
            <v>Plan de Ordenamiento Territorial,POT</v>
          </cell>
          <cell r="AE3" t="str">
            <v>Media</v>
          </cell>
        </row>
        <row r="4">
          <cell r="T4" t="str">
            <v>Régimen Tributario, Tasas</v>
          </cell>
          <cell r="AE4" t="str">
            <v>Baja</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B11" t="str">
            <v>Internacional</v>
          </cell>
          <cell r="T11" t="str">
            <v>Contratos de Concesión</v>
          </cell>
        </row>
        <row r="12">
          <cell r="B12" t="str">
            <v>Costa Atlántica</v>
          </cell>
          <cell r="T12" t="str">
            <v>Otras Normas</v>
          </cell>
        </row>
        <row r="13">
          <cell r="B13" t="str">
            <v>Occidente</v>
          </cell>
        </row>
        <row r="14">
          <cell r="B14" t="str">
            <v>Centro Oriente</v>
          </cell>
        </row>
        <row r="15">
          <cell r="B15" t="str">
            <v>Orinoquía</v>
          </cell>
        </row>
        <row r="16">
          <cell r="B16" t="str">
            <v>Amazonía</v>
          </cell>
        </row>
        <row r="17">
          <cell r="B17" t="str">
            <v>Bogotá</v>
          </cell>
        </row>
      </sheetData>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FIBRA ÓPTICA"/>
      <sheetName val="TARIFAS"/>
      <sheetName val="Personalizar"/>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temes_Renovación"/>
      <sheetName val="2103mar_"/>
      <sheetName val="FECHAS_DE_CORTE"/>
      <sheetName val="Informacion_General"/>
      <sheetName val="A__P__U_"/>
      <sheetName val="TRAYECTO_1"/>
      <sheetName val="PR_01"/>
      <sheetName val="PR_18"/>
      <sheetName val="PR_210"/>
      <sheetName val="PR_38"/>
      <sheetName val="PR_410"/>
      <sheetName val="PR_51"/>
      <sheetName val="PR_61"/>
      <sheetName val="PR_71"/>
      <sheetName val="PR_81"/>
      <sheetName val="PR_91"/>
      <sheetName val="PR_101"/>
      <sheetName val="PR_112"/>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Itemes_Renovación1"/>
      <sheetName val="2103mar_1"/>
      <sheetName val="FECHAS_DE_CORTE1"/>
      <sheetName val="Informacion_General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3"/>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Itemes_Renovación2"/>
      <sheetName val="2103mar_2"/>
      <sheetName val="FECHAS_DE_CORTE2"/>
      <sheetName val="Informacion_General2"/>
      <sheetName val="A__P__U_2"/>
      <sheetName val="TRAYECTO_12"/>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Itemes_Renovación3"/>
      <sheetName val="2103mar_3"/>
      <sheetName val="FECHAS_DE_CORTE3"/>
      <sheetName val="Informacion_General3"/>
      <sheetName val="A__P__U_3"/>
      <sheetName val="TRAYECTO_13"/>
      <sheetName val="ELECTRICO"/>
      <sheetName val="Vuelta"/>
      <sheetName val="Análisis de precios"/>
      <sheetName val="2103mar%20.xls"/>
      <sheetName val="Formulas"/>
      <sheetName val="INDICE"/>
      <sheetName val="DISTANCIA"/>
      <sheetName val="PERSONAL"/>
      <sheetName val="Hoja1"/>
      <sheetName val="BASE"/>
      <sheetName val="1_Preliminares"/>
      <sheetName val="M.Obra"/>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t="str">
            <v>INVÍAS - TERRITORIAL CORDOBA - GRUPO 3</v>
          </cell>
        </row>
      </sheetData>
      <sheetData sheetId="67">
        <row r="2">
          <cell r="A2" t="str">
            <v>INVÍAS - TERRITORIAL CORDOBA - GRUPO 3</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ow r="2">
          <cell r="A2" t="str">
            <v>INVÍAS - TERRITORIAL CORDOBA - GRUPO 3</v>
          </cell>
        </row>
      </sheetData>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2">
          <cell r="A2" t="str">
            <v>INVÍAS - TERRITORIAL CORDOBA - GRUPO 3</v>
          </cell>
        </row>
      </sheetData>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ow r="2">
          <cell r="A2" t="str">
            <v>INVÍAS - TERRITORIAL CORDOBA - GRUPO 3</v>
          </cell>
        </row>
      </sheetData>
      <sheetData sheetId="232">
        <row r="2">
          <cell r="A2" t="str">
            <v>INVÍAS - TERRITORIAL CORDOBA - GRUPO 3</v>
          </cell>
        </row>
      </sheetData>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 val="INDICE"/>
      <sheetName val="ESTADO RED"/>
      <sheetName val="CARRETERAS"/>
      <sheetName val="GENERALIDADES "/>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UnitPrices"/>
      <sheetName val="DATOS GRAFIC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AIU"/>
      <sheetName val="Item"/>
      <sheetName val="Itemes Renovación"/>
      <sheetName val="CONT_ADI"/>
      <sheetName val="OCTUBRE"/>
      <sheetName val="PRECIOS"/>
      <sheetName val="320.1"/>
      <sheetName val="330.2"/>
      <sheetName val="700.1"/>
      <sheetName val="ACTA_DE_OBRA"/>
      <sheetName val="ESTADO_FINANCIERO"/>
      <sheetName val="GPI_526"/>
      <sheetName val="VEA_374"/>
      <sheetName val="DATOS_GRAFICOS"/>
      <sheetName val="Itemes_Renovación"/>
      <sheetName val="320_1"/>
      <sheetName val="330_2"/>
      <sheetName val="700_1"/>
      <sheetName val="ACTA_DE_OBRA1"/>
      <sheetName val="ESTADO_FINANCIERO1"/>
      <sheetName val="GPI_5261"/>
      <sheetName val="VEA_3741"/>
      <sheetName val="DATOS_GRAFICOS1"/>
      <sheetName val="Itemes_Renovación1"/>
      <sheetName val="320_11"/>
      <sheetName val="330_21"/>
      <sheetName val="700_11"/>
      <sheetName val="ACTA_DE_OBRA2"/>
      <sheetName val="ESTADO_FINANCIERO2"/>
      <sheetName val="GPI_5262"/>
      <sheetName val="VEA_3742"/>
      <sheetName val="DATOS_GRAFICOS2"/>
      <sheetName val="Itemes_Renovación2"/>
      <sheetName val="320_12"/>
      <sheetName val="330_22"/>
      <sheetName val="700_12"/>
      <sheetName val="ACTA_DE_OBRA3"/>
      <sheetName val="ESTADO_FINANCIERO3"/>
      <sheetName val="GPI_5263"/>
      <sheetName val="VEA_3743"/>
      <sheetName val="DATOS_GRAFICOS3"/>
      <sheetName val="Itemes_Renovación3"/>
      <sheetName val="320_13"/>
      <sheetName val="330_23"/>
      <sheetName val="700_13"/>
      <sheetName val="Hoja1"/>
      <sheetName val="Sheet1"/>
      <sheetName val="DATOS_GRAFICOS4"/>
      <sheetName val="DATOS_GRAFICOS5"/>
      <sheetName val="DATOS_GRAFICOS6"/>
      <sheetName val="DATOS_GRAFICOS7"/>
      <sheetName val="DATOS_GRAFICOS9"/>
      <sheetName val="DATOS_GRAFICOS8"/>
      <sheetName val="DATOS_GRAFICOS10"/>
      <sheetName val="necesidades_de_la_via11"/>
      <sheetName val="5+440_RÍO_SECO11"/>
      <sheetName val="21+100_11"/>
      <sheetName val="31+250_PTE__GUADUALITO11"/>
      <sheetName val="31+580_P__GUADUAL11"/>
      <sheetName val="34+_27011"/>
      <sheetName val="36+380_11"/>
      <sheetName val="64+110_P__GUADUAS_II11"/>
      <sheetName val="64+180_P__GUADUAS_I11"/>
      <sheetName val="64+820_P__QUEBRADA_CUNE11"/>
      <sheetName val="66+480_PUENTE_VARIANTE_211"/>
      <sheetName val="FRESADO_68_-_11411"/>
      <sheetName val="68+370_P__FÉRREO_11"/>
      <sheetName val="68+520_P__GUANÁBANO11"/>
      <sheetName val="69+030_RÍO_VILLETA11"/>
      <sheetName val="Villeta_centro11"/>
      <sheetName val="72+1020_LA_MARÍA11"/>
      <sheetName val="78+600_EL_ZANCUDO11"/>
      <sheetName val="81+650_LA_HONDA11"/>
      <sheetName val="83+230_QDA__NAUTATÁ11"/>
      <sheetName val="86+220_PUENTE_AZUL11"/>
      <sheetName val="86+600_PUENTE_HILA11"/>
      <sheetName val="101+800_QDA__EL_CHUSCAL11"/>
      <sheetName val="FRESADO_68-_11411"/>
      <sheetName val="REMOCION_DERRUMBES_68_-__11411"/>
      <sheetName val="DESARENADORES_68-114_11"/>
      <sheetName val="Lineas_de_demarcacion_68-11_11"/>
      <sheetName val="REALCE_BORDILLOS_68-114_11"/>
      <sheetName val="PARCHEO_68-114_11"/>
      <sheetName val="DESTAPE_ALCANTARILLAS_000-1_11"/>
      <sheetName val="tachas_reflectivas_68-114_11"/>
      <sheetName val="pinmuros_68+114_11"/>
      <sheetName val="CUNETAS_68-114_11"/>
      <sheetName val="DEFENSAS_METALICAS_68-114_11"/>
      <sheetName val="REFERENCICACIÓN_VIAL_11"/>
      <sheetName val="REMOCION_DERRUMBES11"/>
      <sheetName val="DESARENADORES_68-11411"/>
      <sheetName val="REALCE_BORDILLOS_68-11411"/>
      <sheetName val="PARCHEO_68-11411"/>
      <sheetName val="DESTAPE_ALCANTARILLAS_000-11411"/>
      <sheetName val="pinmuros_68+11411"/>
      <sheetName val="CUNETAS_68-11411"/>
      <sheetName val="SEÑALI_68-11411"/>
      <sheetName val="DEFENSAS_METALICAS_68-11411"/>
      <sheetName val="REFERENCICACIÓN_VIAL11"/>
      <sheetName val="juntas_de_expansion11"/>
      <sheetName val="Hincado_de_rieles11"/>
      <sheetName val="Pintura_muros_y_cabezotes11"/>
      <sheetName val="Suministro_e_instal_rieles11"/>
      <sheetName val="Drenes_PVC_4_pulg11"/>
      <sheetName val="SELLOS_PARA_JUNTAS_DE_PUENTES11"/>
      <sheetName val="Sello_de_grietas_de_concreto11"/>
      <sheetName val="Tubería_PVC_4_pulg11"/>
      <sheetName val="SECCIÓN_FINAL11"/>
      <sheetName val="DEFENSA_METÁLICA11"/>
      <sheetName val="Postes_de_kilometraje11"/>
      <sheetName val="REMOCIÓN_DE_DERRUMBES11"/>
      <sheetName val="Mant__Postes_de_kilometraje11"/>
      <sheetName val="PU_201,3_11"/>
      <sheetName val="PU211P_111"/>
      <sheetName val="PU211P_211"/>
      <sheetName val="201p_311"/>
      <sheetName val="PU_320,111"/>
      <sheetName val="PU330,1_11"/>
      <sheetName val="PU450P,1_(tapada_huecos)11"/>
      <sheetName val="PU460_Parcheo11"/>
      <sheetName val="PU600P_1_11"/>
      <sheetName val="PU610,1_11"/>
      <sheetName val="PU630,4_11"/>
      <sheetName val="PU630,4_acelerante11"/>
      <sheetName val="PU630,4_D11"/>
      <sheetName val="PU630,6_especial_por_M311"/>
      <sheetName val="PU630,6_Simple11"/>
      <sheetName val="PU630,6_especial_por_M211"/>
      <sheetName val="PU630,6_F11"/>
      <sheetName val="PU630P_7_11"/>
      <sheetName val="PU630,7_11"/>
      <sheetName val="PU630,7_Especial11"/>
      <sheetName val="PU630P_1511"/>
      <sheetName val="PU660_211"/>
      <sheetName val="670_311"/>
      <sheetName val="PU673_11"/>
      <sheetName val="PU681,1_Esp__Q_Caliche11"/>
      <sheetName val="PU830P_1_11"/>
      <sheetName val="DATOS_GRAFICOS11"/>
      <sheetName val="ESTADO_RED11"/>
      <sheetName val="GENERALIDADES_11"/>
      <sheetName val="PR_111"/>
      <sheetName val="necesidades_de_la_via12"/>
      <sheetName val="5+440_RÍO_SECO12"/>
      <sheetName val="21+100_12"/>
      <sheetName val="31+250_PTE__GUADUALITO12"/>
      <sheetName val="31+580_P__GUADUAL12"/>
      <sheetName val="34+_27012"/>
      <sheetName val="36+380_12"/>
      <sheetName val="64+110_P__GUADUAS_II12"/>
      <sheetName val="64+180_P__GUADUAS_I12"/>
      <sheetName val="64+820_P__QUEBRADA_CUNE12"/>
      <sheetName val="66+480_PUENTE_VARIANTE_212"/>
      <sheetName val="FRESADO_68_-_11412"/>
      <sheetName val="68+370_P__FÉRREO_12"/>
      <sheetName val="68+520_P__GUANÁBANO12"/>
      <sheetName val="69+030_RÍO_VILLETA12"/>
      <sheetName val="Villeta_centro12"/>
      <sheetName val="72+1020_LA_MARÍA12"/>
      <sheetName val="78+600_EL_ZANCUDO12"/>
      <sheetName val="81+650_LA_HONDA12"/>
      <sheetName val="83+230_QDA__NAUTATÁ12"/>
      <sheetName val="86+220_PUENTE_AZUL12"/>
      <sheetName val="86+600_PUENTE_HILA12"/>
      <sheetName val="101+800_QDA__EL_CHUSCAL12"/>
      <sheetName val="FRESADO_68-_11412"/>
      <sheetName val="REMOCION_DERRUMBES_68_-__11412"/>
      <sheetName val="DESARENADORES_68-114_12"/>
      <sheetName val="Lineas_de_demarcacion_68-11_12"/>
      <sheetName val="REALCE_BORDILLOS_68-114_12"/>
      <sheetName val="PARCHEO_68-114_12"/>
      <sheetName val="DESTAPE_ALCANTARILLAS_000-1_12"/>
      <sheetName val="tachas_reflectivas_68-114_12"/>
      <sheetName val="pinmuros_68+114_12"/>
      <sheetName val="CUNETAS_68-114_12"/>
      <sheetName val="DEFENSAS_METALICAS_68-114_12"/>
      <sheetName val="REFERENCICACIÓN_VIAL_12"/>
      <sheetName val="REMOCION_DERRUMBES12"/>
      <sheetName val="DESARENADORES_68-11412"/>
      <sheetName val="REALCE_BORDILLOS_68-11412"/>
      <sheetName val="PARCHEO_68-11412"/>
      <sheetName val="DESTAPE_ALCANTARILLAS_000-11412"/>
      <sheetName val="pinmuros_68+11412"/>
      <sheetName val="CUNETAS_68-11412"/>
      <sheetName val="SEÑALI_68-11412"/>
      <sheetName val="DEFENSAS_METALICAS_68-11412"/>
      <sheetName val="REFERENCICACIÓN_VIAL12"/>
      <sheetName val="juntas_de_expansion12"/>
      <sheetName val="Hincado_de_rieles12"/>
      <sheetName val="Pintura_muros_y_cabezotes12"/>
      <sheetName val="Suministro_e_instal_rieles12"/>
      <sheetName val="Drenes_PVC_4_pulg12"/>
      <sheetName val="SELLOS_PARA_JUNTAS_DE_PUENTES12"/>
      <sheetName val="Sello_de_grietas_de_concreto12"/>
      <sheetName val="Tubería_PVC_4_pulg12"/>
      <sheetName val="SECCIÓN_FINAL12"/>
      <sheetName val="DEFENSA_METÁLICA12"/>
      <sheetName val="Postes_de_kilometraje12"/>
      <sheetName val="REMOCIÓN_DE_DERRUMBES12"/>
      <sheetName val="Mant__Postes_de_kilometraje12"/>
      <sheetName val="PU_201,3_12"/>
      <sheetName val="PU211P_112"/>
      <sheetName val="PU211P_212"/>
      <sheetName val="201p_312"/>
      <sheetName val="PU_320,112"/>
      <sheetName val="PU330,1_12"/>
      <sheetName val="PU450P,1_(tapada_huecos)12"/>
      <sheetName val="PU460_Parcheo12"/>
      <sheetName val="PU600P_1_12"/>
      <sheetName val="PU610,1_12"/>
      <sheetName val="PU630,4_12"/>
      <sheetName val="PU630,4_acelerante12"/>
      <sheetName val="PU630,4_D12"/>
      <sheetName val="PU630,6_especial_por_M312"/>
      <sheetName val="PU630,6_Simple12"/>
      <sheetName val="PU630,6_especial_por_M212"/>
      <sheetName val="PU630,6_F12"/>
      <sheetName val="PU630P_7_12"/>
      <sheetName val="PU630,7_12"/>
      <sheetName val="PU630,7_Especial12"/>
      <sheetName val="PU630P_1512"/>
      <sheetName val="PU660_212"/>
      <sheetName val="670_312"/>
      <sheetName val="PU673_12"/>
      <sheetName val="PU681,1_Esp__Q_Caliche12"/>
      <sheetName val="PU830P_1_12"/>
      <sheetName val="DATOS_GRAFICOS12"/>
      <sheetName val="ESTADO_RED12"/>
      <sheetName val="GENERALIDADES_12"/>
      <sheetName val="PR_112"/>
      <sheetName val="necesidades_de_la_via13"/>
      <sheetName val="5+440_RÍO_SECO13"/>
      <sheetName val="21+100_13"/>
      <sheetName val="31+250_PTE__GUADUALITO13"/>
      <sheetName val="31+580_P__GUADUAL13"/>
      <sheetName val="34+_27013"/>
      <sheetName val="36+380_13"/>
      <sheetName val="64+110_P__GUADUAS_II13"/>
      <sheetName val="64+180_P__GUADUAS_I13"/>
      <sheetName val="64+820_P__QUEBRADA_CUNE13"/>
      <sheetName val="66+480_PUENTE_VARIANTE_213"/>
      <sheetName val="FRESADO_68_-_11413"/>
      <sheetName val="68+370_P__FÉRREO_13"/>
      <sheetName val="68+520_P__GUANÁBANO13"/>
      <sheetName val="69+030_RÍO_VILLETA13"/>
      <sheetName val="Villeta_centro13"/>
      <sheetName val="72+1020_LA_MARÍA13"/>
      <sheetName val="78+600_EL_ZANCUDO13"/>
      <sheetName val="81+650_LA_HONDA13"/>
      <sheetName val="83+230_QDA__NAUTATÁ13"/>
      <sheetName val="86+220_PUENTE_AZUL13"/>
      <sheetName val="86+600_PUENTE_HILA13"/>
      <sheetName val="101+800_QDA__EL_CHUSCAL13"/>
      <sheetName val="FRESADO_68-_11413"/>
      <sheetName val="REMOCION_DERRUMBES_68_-__11413"/>
      <sheetName val="DESARENADORES_68-114_13"/>
      <sheetName val="Lineas_de_demarcacion_68-11_13"/>
      <sheetName val="REALCE_BORDILLOS_68-114_13"/>
      <sheetName val="PARCHEO_68-114_13"/>
      <sheetName val="DESTAPE_ALCANTARILLAS_000-1_13"/>
      <sheetName val="tachas_reflectivas_68-114_13"/>
      <sheetName val="pinmuros_68+114_13"/>
      <sheetName val="CUNETAS_68-114_13"/>
      <sheetName val="DEFENSAS_METALICAS_68-114_13"/>
      <sheetName val="REFERENCICACIÓN_VIAL_13"/>
      <sheetName val="REMOCION_DERRUMBES13"/>
      <sheetName val="DESARENADORES_68-11413"/>
      <sheetName val="REALCE_BORDILLOS_68-11413"/>
      <sheetName val="PARCHEO_68-11413"/>
      <sheetName val="DESTAPE_ALCANTARILLAS_000-11413"/>
      <sheetName val="pinmuros_68+11413"/>
      <sheetName val="CUNETAS_68-11413"/>
      <sheetName val="SEÑALI_68-11413"/>
      <sheetName val="DEFENSAS_METALICAS_68-11413"/>
      <sheetName val="REFERENCICACIÓN_VIAL13"/>
      <sheetName val="juntas_de_expansion13"/>
      <sheetName val="Hincado_de_rieles13"/>
      <sheetName val="Pintura_muros_y_cabezotes13"/>
      <sheetName val="Suministro_e_instal_rieles13"/>
      <sheetName val="Drenes_PVC_4_pulg13"/>
      <sheetName val="SELLOS_PARA_JUNTAS_DE_PUENTES13"/>
      <sheetName val="Sello_de_grietas_de_concreto13"/>
      <sheetName val="Tubería_PVC_4_pulg13"/>
      <sheetName val="SECCIÓN_FINAL13"/>
      <sheetName val="DEFENSA_METÁLICA13"/>
      <sheetName val="Postes_de_kilometraje13"/>
      <sheetName val="REMOCIÓN_DE_DERRUMBES13"/>
      <sheetName val="Mant__Postes_de_kilometraje13"/>
      <sheetName val="PU_201,3_13"/>
      <sheetName val="PU211P_113"/>
      <sheetName val="PU211P_213"/>
      <sheetName val="201p_313"/>
      <sheetName val="PU_320,113"/>
      <sheetName val="PU330,1_13"/>
      <sheetName val="PU450P,1_(tapada_huecos)13"/>
      <sheetName val="PU460_Parcheo13"/>
      <sheetName val="PU600P_1_13"/>
      <sheetName val="PU610,1_13"/>
      <sheetName val="PU630,4_13"/>
      <sheetName val="PU630,4_acelerante13"/>
      <sheetName val="PU630,4_D13"/>
      <sheetName val="PU630,6_especial_por_M313"/>
      <sheetName val="PU630,6_Simple13"/>
      <sheetName val="PU630,6_especial_por_M213"/>
      <sheetName val="PU630,6_F13"/>
      <sheetName val="PU630P_7_13"/>
      <sheetName val="PU630,7_13"/>
      <sheetName val="PU630,7_Especial13"/>
      <sheetName val="PU630P_1513"/>
      <sheetName val="PU660_213"/>
      <sheetName val="670_313"/>
      <sheetName val="PU673_13"/>
      <sheetName val="PU681,1_Esp__Q_Caliche13"/>
      <sheetName val="PU830P_1_13"/>
      <sheetName val="ESTADO_RED13"/>
      <sheetName val="GENERALIDADES_13"/>
      <sheetName val="PR_113"/>
      <sheetName val="ACTA_DE_OBRA4"/>
      <sheetName val="ESTADO_FINANCIERO4"/>
      <sheetName val="GPI_5264"/>
      <sheetName val="VEA_3744"/>
      <sheetName val="MANO_DE_OBRA11"/>
      <sheetName val="DATOS_GRAFICOS13"/>
      <sheetName val="Itemes_Renovación4"/>
      <sheetName val="320_14"/>
      <sheetName val="330_24"/>
      <sheetName val="700_14"/>
      <sheetName val="necesidades_de_la_via14"/>
      <sheetName val="5+440_RÍO_SECO14"/>
      <sheetName val="21+100_14"/>
      <sheetName val="31+250_PTE__GUADUALITO14"/>
      <sheetName val="31+580_P__GUADUAL14"/>
      <sheetName val="34+_27014"/>
      <sheetName val="36+380_14"/>
      <sheetName val="64+110_P__GUADUAS_II14"/>
      <sheetName val="64+180_P__GUADUAS_I14"/>
      <sheetName val="64+820_P__QUEBRADA_CUNE14"/>
      <sheetName val="66+480_PUENTE_VARIANTE_214"/>
      <sheetName val="FRESADO_68_-_11414"/>
      <sheetName val="68+370_P__FÉRREO_14"/>
      <sheetName val="68+520_P__GUANÁBANO14"/>
      <sheetName val="69+030_RÍO_VILLETA14"/>
      <sheetName val="Villeta_centro14"/>
      <sheetName val="72+1020_LA_MARÍA14"/>
      <sheetName val="78+600_EL_ZANCUDO14"/>
      <sheetName val="81+650_LA_HONDA14"/>
      <sheetName val="83+230_QDA__NAUTATÁ14"/>
      <sheetName val="86+220_PUENTE_AZUL14"/>
      <sheetName val="86+600_PUENTE_HILA14"/>
      <sheetName val="101+800_QDA__EL_CHUSCAL14"/>
      <sheetName val="FRESADO_68-_11414"/>
      <sheetName val="REMOCION_DERRUMBES_68_-__11414"/>
      <sheetName val="DESARENADORES_68-114_14"/>
      <sheetName val="Lineas_de_demarcacion_68-11_14"/>
      <sheetName val="REALCE_BORDILLOS_68-114_14"/>
      <sheetName val="PARCHEO_68-114_14"/>
      <sheetName val="DESTAPE_ALCANTARILLAS_000-1_14"/>
      <sheetName val="tachas_reflectivas_68-114_14"/>
      <sheetName val="pinmuros_68+114_14"/>
      <sheetName val="CUNETAS_68-114_14"/>
      <sheetName val="DEFENSAS_METALICAS_68-114_14"/>
      <sheetName val="REFERENCICACIÓN_VIAL_14"/>
      <sheetName val="REMOCION_DERRUMBES14"/>
      <sheetName val="DESARENADORES_68-11414"/>
      <sheetName val="REALCE_BORDILLOS_68-11414"/>
      <sheetName val="PARCHEO_68-11414"/>
      <sheetName val="DESTAPE_ALCANTARILLAS_000-11414"/>
      <sheetName val="pinmuros_68+11414"/>
      <sheetName val="CUNETAS_68-11414"/>
      <sheetName val="SEÑALI_68-11414"/>
      <sheetName val="DEFENSAS_METALICAS_68-11414"/>
      <sheetName val="REFERENCICACIÓN_VIAL14"/>
      <sheetName val="juntas_de_expansion14"/>
      <sheetName val="Hincado_de_rieles14"/>
      <sheetName val="Pintura_muros_y_cabezotes14"/>
      <sheetName val="Suministro_e_instal_rieles14"/>
      <sheetName val="Drenes_PVC_4_pulg14"/>
      <sheetName val="SELLOS_PARA_JUNTAS_DE_PUENTES14"/>
      <sheetName val="Sello_de_grietas_de_concreto14"/>
      <sheetName val="Tubería_PVC_4_pulg14"/>
      <sheetName val="SECCIÓN_FINAL14"/>
      <sheetName val="DEFENSA_METÁLICA14"/>
      <sheetName val="Postes_de_kilometraje14"/>
      <sheetName val="REMOCIÓN_DE_DERRUMBES14"/>
      <sheetName val="Mant__Postes_de_kilometraje14"/>
      <sheetName val="PU_201,3_14"/>
      <sheetName val="PU211P_114"/>
      <sheetName val="PU211P_214"/>
      <sheetName val="201p_314"/>
      <sheetName val="PU_320,114"/>
      <sheetName val="PU330,1_14"/>
      <sheetName val="PU450P,1_(tapada_huecos)14"/>
      <sheetName val="PU460_Parcheo14"/>
      <sheetName val="PU600P_1_14"/>
      <sheetName val="PU610,1_14"/>
      <sheetName val="PU630,4_14"/>
      <sheetName val="PU630,4_acelerante14"/>
      <sheetName val="PU630,4_D14"/>
      <sheetName val="PU630,6_especial_por_M314"/>
      <sheetName val="PU630,6_Simple14"/>
      <sheetName val="PU630,6_especial_por_M214"/>
      <sheetName val="PU630,6_F14"/>
      <sheetName val="PU630P_7_14"/>
      <sheetName val="PU630,7_14"/>
      <sheetName val="PU630,7_Especial14"/>
      <sheetName val="PU630P_1514"/>
      <sheetName val="PU660_214"/>
      <sheetName val="670_314"/>
      <sheetName val="PU673_14"/>
      <sheetName val="PU681,1_Esp__Q_Caliche14"/>
      <sheetName val="PU830P_1_14"/>
      <sheetName val="ESTADO_RED14"/>
      <sheetName val="GENERALIDADES_14"/>
      <sheetName val="PR_114"/>
      <sheetName val="ACTA_DE_OBRA5"/>
      <sheetName val="ESTADO_FINANCIERO5"/>
      <sheetName val="GPI_5265"/>
      <sheetName val="VEA_3745"/>
      <sheetName val="MANO_DE_OBRA12"/>
      <sheetName val="DATOS_GRAFICOS14"/>
      <sheetName val="Itemes_Renovación5"/>
      <sheetName val="320_15"/>
      <sheetName val="330_25"/>
      <sheetName val="700_15"/>
      <sheetName val="necesidades_de_la_via15"/>
      <sheetName val="5+440_RÍO_SECO15"/>
      <sheetName val="21+100_15"/>
      <sheetName val="31+250_PTE__GUADUALITO15"/>
      <sheetName val="31+580_P__GUADUAL15"/>
      <sheetName val="34+_27015"/>
      <sheetName val="36+380_15"/>
      <sheetName val="64+110_P__GUADUAS_II15"/>
      <sheetName val="64+180_P__GUADUAS_I15"/>
      <sheetName val="64+820_P__QUEBRADA_CUNE15"/>
      <sheetName val="66+480_PUENTE_VARIANTE_215"/>
      <sheetName val="FRESADO_68_-_11415"/>
      <sheetName val="68+370_P__FÉRREO_15"/>
      <sheetName val="68+520_P__GUANÁBANO15"/>
      <sheetName val="69+030_RÍO_VILLETA15"/>
      <sheetName val="Villeta_centro15"/>
      <sheetName val="72+1020_LA_MARÍA15"/>
      <sheetName val="78+600_EL_ZANCUDO15"/>
      <sheetName val="81+650_LA_HONDA15"/>
      <sheetName val="83+230_QDA__NAUTATÁ15"/>
      <sheetName val="86+220_PUENTE_AZUL15"/>
      <sheetName val="86+600_PUENTE_HILA15"/>
      <sheetName val="101+800_QDA__EL_CHUSCAL15"/>
      <sheetName val="FRESADO_68-_11415"/>
      <sheetName val="REMOCION_DERRUMBES_68_-__11415"/>
      <sheetName val="DESARENADORES_68-114_15"/>
      <sheetName val="Lineas_de_demarcacion_68-11_15"/>
      <sheetName val="REALCE_BORDILLOS_68-114_15"/>
      <sheetName val="PARCHEO_68-114_15"/>
      <sheetName val="DESTAPE_ALCANTARILLAS_000-1_15"/>
      <sheetName val="tachas_reflectivas_68-114_15"/>
      <sheetName val="pinmuros_68+114_15"/>
      <sheetName val="CUNETAS_68-114_15"/>
      <sheetName val="DEFENSAS_METALICAS_68-114_15"/>
      <sheetName val="REFERENCICACIÓN_VIAL_15"/>
      <sheetName val="REMOCION_DERRUMBES15"/>
      <sheetName val="DESARENADORES_68-11415"/>
      <sheetName val="REALCE_BORDILLOS_68-11415"/>
      <sheetName val="PARCHEO_68-11415"/>
      <sheetName val="DESTAPE_ALCANTARILLAS_000-11415"/>
      <sheetName val="pinmuros_68+11415"/>
      <sheetName val="CUNETAS_68-11415"/>
      <sheetName val="SEÑALI_68-11415"/>
      <sheetName val="DEFENSAS_METALICAS_68-11415"/>
      <sheetName val="REFERENCICACIÓN_VIAL15"/>
      <sheetName val="juntas_de_expansion15"/>
      <sheetName val="Hincado_de_rieles15"/>
      <sheetName val="Pintura_muros_y_cabezotes15"/>
      <sheetName val="Suministro_e_instal_rieles15"/>
      <sheetName val="Drenes_PVC_4_pulg15"/>
      <sheetName val="SELLOS_PARA_JUNTAS_DE_PUENTES15"/>
      <sheetName val="Sello_de_grietas_de_concreto15"/>
      <sheetName val="Tubería_PVC_4_pulg15"/>
      <sheetName val="SECCIÓN_FINAL15"/>
      <sheetName val="DEFENSA_METÁLICA15"/>
      <sheetName val="Postes_de_kilometraje15"/>
      <sheetName val="REMOCIÓN_DE_DERRUMBES15"/>
      <sheetName val="Mant__Postes_de_kilometraje15"/>
      <sheetName val="PU_201,3_15"/>
      <sheetName val="PU211P_115"/>
      <sheetName val="PU211P_215"/>
      <sheetName val="201p_315"/>
      <sheetName val="PU_320,115"/>
      <sheetName val="PU330,1_15"/>
      <sheetName val="PU450P,1_(tapada_huecos)15"/>
      <sheetName val="PU460_Parcheo15"/>
      <sheetName val="PU600P_1_15"/>
      <sheetName val="PU610,1_15"/>
      <sheetName val="PU630,4_15"/>
      <sheetName val="PU630,4_acelerante15"/>
      <sheetName val="PU630,4_D15"/>
      <sheetName val="PU630,6_especial_por_M315"/>
      <sheetName val="PU630,6_Simple15"/>
      <sheetName val="PU630,6_especial_por_M215"/>
      <sheetName val="PU630,6_F15"/>
      <sheetName val="PU630P_7_15"/>
      <sheetName val="PU630,7_15"/>
      <sheetName val="PU630,7_Especial15"/>
      <sheetName val="PU630P_1515"/>
      <sheetName val="PU660_215"/>
      <sheetName val="670_315"/>
      <sheetName val="PU673_15"/>
      <sheetName val="PU681,1_Esp__Q_Caliche15"/>
      <sheetName val="PU830P_1_15"/>
      <sheetName val="ESTADO_RED15"/>
      <sheetName val="GENERALIDADES_15"/>
      <sheetName val="PR_115"/>
      <sheetName val="ACTA_DE_OBRA6"/>
      <sheetName val="ESTADO_FINANCIERO6"/>
      <sheetName val="GPI_5266"/>
      <sheetName val="VEA_3746"/>
      <sheetName val="MANO_DE_OBRA13"/>
      <sheetName val="DATOS_GRAFICOS15"/>
      <sheetName val="Itemes_Renovación6"/>
      <sheetName val="320_16"/>
      <sheetName val="330_26"/>
      <sheetName val="700_16"/>
      <sheetName val="necesidades_de_la_via16"/>
      <sheetName val="5+440_RÍO_SECO16"/>
      <sheetName val="21+100_16"/>
      <sheetName val="31+250_PTE__GUADUALITO16"/>
      <sheetName val="31+580_P__GUADUAL16"/>
      <sheetName val="34+_27016"/>
      <sheetName val="36+380_16"/>
      <sheetName val="64+110_P__GUADUAS_II16"/>
      <sheetName val="64+180_P__GUADUAS_I16"/>
      <sheetName val="64+820_P__QUEBRADA_CUNE16"/>
      <sheetName val="66+480_PUENTE_VARIANTE_216"/>
      <sheetName val="FRESADO_68_-_11416"/>
      <sheetName val="68+370_P__FÉRREO_16"/>
      <sheetName val="68+520_P__GUANÁBANO16"/>
      <sheetName val="69+030_RÍO_VILLETA16"/>
      <sheetName val="Villeta_centro16"/>
      <sheetName val="72+1020_LA_MARÍA16"/>
      <sheetName val="78+600_EL_ZANCUDO16"/>
      <sheetName val="81+650_LA_HONDA16"/>
      <sheetName val="83+230_QDA__NAUTATÁ16"/>
      <sheetName val="86+220_PUENTE_AZUL16"/>
      <sheetName val="86+600_PUENTE_HILA16"/>
      <sheetName val="101+800_QDA__EL_CHUSCAL16"/>
      <sheetName val="FRESADO_68-_11416"/>
      <sheetName val="REMOCION_DERRUMBES_68_-__11416"/>
      <sheetName val="DESARENADORES_68-114_16"/>
      <sheetName val="Lineas_de_demarcacion_68-11_16"/>
      <sheetName val="REALCE_BORDILLOS_68-114_16"/>
      <sheetName val="PARCHEO_68-114_16"/>
      <sheetName val="DESTAPE_ALCANTARILLAS_000-1_16"/>
      <sheetName val="tachas_reflectivas_68-114_16"/>
      <sheetName val="pinmuros_68+114_16"/>
      <sheetName val="CUNETAS_68-114_16"/>
      <sheetName val="DEFENSAS_METALICAS_68-114_16"/>
      <sheetName val="REFERENCICACIÓN_VIAL_16"/>
      <sheetName val="REMOCION_DERRUMBES16"/>
      <sheetName val="DESARENADORES_68-11416"/>
      <sheetName val="REALCE_BORDILLOS_68-11416"/>
      <sheetName val="PARCHEO_68-11416"/>
      <sheetName val="DESTAPE_ALCANTARILLAS_000-11416"/>
      <sheetName val="pinmuros_68+11416"/>
      <sheetName val="CUNETAS_68-11416"/>
      <sheetName val="SEÑALI_68-11416"/>
      <sheetName val="DEFENSAS_METALICAS_68-11416"/>
      <sheetName val="REFERENCICACIÓN_VIAL16"/>
      <sheetName val="juntas_de_expansion16"/>
      <sheetName val="Hincado_de_rieles16"/>
      <sheetName val="Pintura_muros_y_cabezotes16"/>
      <sheetName val="Suministro_e_instal_rieles16"/>
      <sheetName val="Drenes_PVC_4_pulg16"/>
      <sheetName val="SELLOS_PARA_JUNTAS_DE_PUENTES16"/>
      <sheetName val="Sello_de_grietas_de_concreto16"/>
      <sheetName val="Tubería_PVC_4_pulg16"/>
      <sheetName val="SECCIÓN_FINAL16"/>
      <sheetName val="DEFENSA_METÁLICA16"/>
      <sheetName val="Postes_de_kilometraje16"/>
      <sheetName val="REMOCIÓN_DE_DERRUMBES16"/>
      <sheetName val="Mant__Postes_de_kilometraje16"/>
      <sheetName val="PU_201,3_16"/>
      <sheetName val="PU211P_116"/>
      <sheetName val="PU211P_216"/>
      <sheetName val="201p_316"/>
      <sheetName val="PU_320,116"/>
      <sheetName val="PU330,1_16"/>
      <sheetName val="PU450P,1_(tapada_huecos)16"/>
      <sheetName val="PU460_Parcheo16"/>
      <sheetName val="PU600P_1_16"/>
      <sheetName val="PU610,1_16"/>
      <sheetName val="PU630,4_16"/>
      <sheetName val="PU630,4_acelerante16"/>
      <sheetName val="PU630,4_D16"/>
      <sheetName val="PU630,6_especial_por_M316"/>
      <sheetName val="PU630,6_Simple16"/>
      <sheetName val="PU630,6_especial_por_M216"/>
      <sheetName val="PU630,6_F16"/>
      <sheetName val="PU630P_7_16"/>
      <sheetName val="PU630,7_16"/>
      <sheetName val="PU630,7_Especial16"/>
      <sheetName val="PU630P_1516"/>
      <sheetName val="PU660_216"/>
      <sheetName val="670_316"/>
      <sheetName val="PU673_16"/>
      <sheetName val="PU681,1_Esp__Q_Caliche16"/>
      <sheetName val="PU830P_1_16"/>
      <sheetName val="ESTADO_RED16"/>
      <sheetName val="GENERALIDADES_16"/>
      <sheetName val="PR_116"/>
      <sheetName val="ACTA_DE_OBRA7"/>
      <sheetName val="ESTADO_FINANCIERO7"/>
      <sheetName val="GPI_5267"/>
      <sheetName val="VEA_3747"/>
      <sheetName val="MANO_DE_OBRA14"/>
      <sheetName val="DATOS_GRAFICOS16"/>
      <sheetName val="Itemes_Renovación7"/>
      <sheetName val="320_17"/>
      <sheetName val="330_27"/>
      <sheetName val="700_17"/>
      <sheetName val="BASE"/>
      <sheetName val="Desmonte y Limpieza"/>
      <sheetName val="Indicadores de Producto"/>
    </sheetNames>
    <sheetDataSet>
      <sheetData sheetId="0">
        <row r="4">
          <cell r="C4">
            <v>200.1</v>
          </cell>
        </row>
      </sheetData>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refreshError="1"/>
      <sheetData sheetId="1239" refreshError="1"/>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supuesto"/>
      <sheetName val="Apus_Preliminares"/>
      <sheetName val="Apus_Cimentación_Est.Met"/>
      <sheetName val="Apus_HS"/>
      <sheetName val="Apus_In.Elect"/>
      <sheetName val="Apus_Cubierta"/>
      <sheetName val="Equipo_Trans "/>
      <sheetName val="M.Obra"/>
      <sheetName val="ESP.GENERAL"/>
    </sheetNames>
    <sheetDataSet>
      <sheetData sheetId="0" refreshError="1">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Base"/>
      <sheetName val="Presupuesto TIPACOQUE"/>
      <sheetName val="Presupuesto PASO ELEVADO"/>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t="str">
            <v/>
          </cell>
          <cell r="B474" t="str">
            <v/>
          </cell>
          <cell r="C474" t="str">
            <v/>
          </cell>
        </row>
        <row r="475">
          <cell r="A475" t="str">
            <v/>
          </cell>
          <cell r="B475" t="str">
            <v/>
          </cell>
          <cell r="C475" t="str">
            <v/>
          </cell>
        </row>
        <row r="476">
          <cell r="A476" t="str">
            <v/>
          </cell>
          <cell r="B476" t="str">
            <v/>
          </cell>
          <cell r="C476" t="str">
            <v/>
          </cell>
        </row>
        <row r="477">
          <cell r="A477" t="str">
            <v/>
          </cell>
          <cell r="B477" t="str">
            <v/>
          </cell>
          <cell r="C477" t="str">
            <v/>
          </cell>
        </row>
        <row r="478">
          <cell r="A478" t="str">
            <v/>
          </cell>
          <cell r="B478" t="str">
            <v/>
          </cell>
          <cell r="C478" t="str">
            <v/>
          </cell>
        </row>
        <row r="479">
          <cell r="A479" t="str">
            <v/>
          </cell>
          <cell r="B479" t="str">
            <v/>
          </cell>
          <cell r="C479" t="str">
            <v/>
          </cell>
        </row>
        <row r="480">
          <cell r="A480" t="str">
            <v/>
          </cell>
          <cell r="B480" t="str">
            <v/>
          </cell>
          <cell r="C480" t="str">
            <v/>
          </cell>
        </row>
        <row r="481">
          <cell r="A481" t="str">
            <v/>
          </cell>
          <cell r="B481" t="str">
            <v/>
          </cell>
          <cell r="C481" t="str">
            <v/>
          </cell>
        </row>
        <row r="482">
          <cell r="A482" t="str">
            <v/>
          </cell>
          <cell r="B482" t="str">
            <v/>
          </cell>
          <cell r="C482" t="str">
            <v/>
          </cell>
        </row>
        <row r="483">
          <cell r="A483" t="str">
            <v/>
          </cell>
          <cell r="B483" t="str">
            <v/>
          </cell>
          <cell r="C483" t="str">
            <v/>
          </cell>
        </row>
        <row r="484">
          <cell r="A484" t="str">
            <v/>
          </cell>
          <cell r="B484" t="str">
            <v/>
          </cell>
          <cell r="C484" t="str">
            <v/>
          </cell>
        </row>
        <row r="485">
          <cell r="A485" t="str">
            <v/>
          </cell>
          <cell r="B485" t="str">
            <v/>
          </cell>
          <cell r="C485" t="str">
            <v/>
          </cell>
        </row>
        <row r="486">
          <cell r="A486" t="str">
            <v/>
          </cell>
          <cell r="B486" t="str">
            <v/>
          </cell>
          <cell r="C486" t="str">
            <v/>
          </cell>
        </row>
        <row r="487">
          <cell r="A487" t="str">
            <v/>
          </cell>
          <cell r="B487" t="str">
            <v/>
          </cell>
          <cell r="C487" t="str">
            <v/>
          </cell>
        </row>
        <row r="488">
          <cell r="A488" t="str">
            <v/>
          </cell>
          <cell r="B488" t="str">
            <v/>
          </cell>
          <cell r="C488" t="str">
            <v/>
          </cell>
        </row>
        <row r="489">
          <cell r="A489" t="str">
            <v/>
          </cell>
          <cell r="B489" t="str">
            <v/>
          </cell>
          <cell r="C489" t="str">
            <v/>
          </cell>
        </row>
        <row r="490">
          <cell r="A490" t="str">
            <v/>
          </cell>
          <cell r="B490" t="str">
            <v/>
          </cell>
          <cell r="C490" t="str">
            <v/>
          </cell>
        </row>
        <row r="491">
          <cell r="A491" t="str">
            <v/>
          </cell>
          <cell r="B491" t="str">
            <v/>
          </cell>
          <cell r="C491" t="str">
            <v/>
          </cell>
        </row>
        <row r="492">
          <cell r="A492" t="str">
            <v/>
          </cell>
          <cell r="B492" t="str">
            <v/>
          </cell>
          <cell r="C492" t="str">
            <v/>
          </cell>
        </row>
        <row r="493">
          <cell r="A493" t="str">
            <v/>
          </cell>
          <cell r="B493" t="str">
            <v/>
          </cell>
          <cell r="C493" t="str">
            <v/>
          </cell>
        </row>
        <row r="494">
          <cell r="A494" t="str">
            <v/>
          </cell>
          <cell r="B494" t="str">
            <v/>
          </cell>
          <cell r="C494" t="str">
            <v/>
          </cell>
        </row>
        <row r="495">
          <cell r="A495" t="str">
            <v/>
          </cell>
          <cell r="B495" t="str">
            <v/>
          </cell>
          <cell r="C495" t="str">
            <v/>
          </cell>
        </row>
        <row r="496">
          <cell r="A496" t="str">
            <v/>
          </cell>
          <cell r="B496" t="str">
            <v/>
          </cell>
          <cell r="C496" t="str">
            <v/>
          </cell>
        </row>
        <row r="497">
          <cell r="A497" t="str">
            <v/>
          </cell>
          <cell r="B497" t="str">
            <v/>
          </cell>
          <cell r="C497" t="str">
            <v/>
          </cell>
        </row>
        <row r="498">
          <cell r="A498" t="str">
            <v/>
          </cell>
          <cell r="B498" t="str">
            <v/>
          </cell>
          <cell r="C498" t="str">
            <v/>
          </cell>
        </row>
        <row r="499">
          <cell r="A499" t="str">
            <v/>
          </cell>
          <cell r="B499" t="str">
            <v/>
          </cell>
          <cell r="C499" t="str">
            <v/>
          </cell>
        </row>
        <row r="500">
          <cell r="A500" t="str">
            <v/>
          </cell>
          <cell r="B500" t="str">
            <v/>
          </cell>
          <cell r="C500" t="str">
            <v/>
          </cell>
        </row>
        <row r="501">
          <cell r="A501" t="str">
            <v/>
          </cell>
          <cell r="B501" t="str">
            <v/>
          </cell>
          <cell r="C501" t="str">
            <v/>
          </cell>
        </row>
        <row r="502">
          <cell r="A502" t="str">
            <v/>
          </cell>
          <cell r="B502" t="str">
            <v/>
          </cell>
          <cell r="C502" t="str">
            <v/>
          </cell>
        </row>
        <row r="503">
          <cell r="A503" t="str">
            <v/>
          </cell>
          <cell r="B503" t="str">
            <v/>
          </cell>
          <cell r="C503" t="str">
            <v/>
          </cell>
        </row>
        <row r="504">
          <cell r="A504" t="str">
            <v/>
          </cell>
          <cell r="B504" t="str">
            <v/>
          </cell>
          <cell r="C504" t="str">
            <v/>
          </cell>
        </row>
        <row r="505">
          <cell r="A505" t="str">
            <v/>
          </cell>
          <cell r="B505" t="str">
            <v/>
          </cell>
          <cell r="C505" t="str">
            <v/>
          </cell>
        </row>
        <row r="506">
          <cell r="A506" t="str">
            <v/>
          </cell>
          <cell r="B506" t="str">
            <v/>
          </cell>
          <cell r="C506" t="str">
            <v/>
          </cell>
        </row>
        <row r="507">
          <cell r="A507" t="str">
            <v/>
          </cell>
          <cell r="B507" t="str">
            <v/>
          </cell>
          <cell r="C507" t="str">
            <v/>
          </cell>
        </row>
        <row r="508">
          <cell r="A508" t="str">
            <v/>
          </cell>
          <cell r="B508" t="str">
            <v/>
          </cell>
          <cell r="C508" t="str">
            <v/>
          </cell>
        </row>
        <row r="509">
          <cell r="A509" t="str">
            <v/>
          </cell>
          <cell r="B509" t="str">
            <v/>
          </cell>
          <cell r="C509" t="str">
            <v/>
          </cell>
        </row>
        <row r="510">
          <cell r="A510" t="str">
            <v/>
          </cell>
          <cell r="B510" t="str">
            <v/>
          </cell>
          <cell r="C510" t="str">
            <v/>
          </cell>
        </row>
        <row r="511">
          <cell r="A511" t="str">
            <v/>
          </cell>
          <cell r="B511" t="str">
            <v/>
          </cell>
          <cell r="C511" t="str">
            <v/>
          </cell>
        </row>
        <row r="512">
          <cell r="A512" t="str">
            <v/>
          </cell>
          <cell r="B512" t="str">
            <v/>
          </cell>
          <cell r="C512" t="str">
            <v/>
          </cell>
        </row>
        <row r="513">
          <cell r="A513" t="str">
            <v/>
          </cell>
          <cell r="B513" t="str">
            <v/>
          </cell>
          <cell r="C513" t="str">
            <v/>
          </cell>
        </row>
        <row r="514">
          <cell r="A514" t="str">
            <v/>
          </cell>
          <cell r="B514" t="str">
            <v/>
          </cell>
          <cell r="C514" t="str">
            <v/>
          </cell>
        </row>
        <row r="515">
          <cell r="A515" t="str">
            <v/>
          </cell>
          <cell r="B515" t="str">
            <v/>
          </cell>
          <cell r="C515" t="str">
            <v/>
          </cell>
        </row>
        <row r="516">
          <cell r="A516" t="str">
            <v/>
          </cell>
          <cell r="B516" t="str">
            <v/>
          </cell>
          <cell r="C516" t="str">
            <v/>
          </cell>
        </row>
        <row r="517">
          <cell r="A517" t="str">
            <v/>
          </cell>
          <cell r="B517" t="str">
            <v/>
          </cell>
          <cell r="C517" t="str">
            <v/>
          </cell>
        </row>
        <row r="518">
          <cell r="A518" t="str">
            <v/>
          </cell>
          <cell r="B518" t="str">
            <v/>
          </cell>
          <cell r="C518" t="str">
            <v/>
          </cell>
        </row>
        <row r="519">
          <cell r="A519" t="str">
            <v/>
          </cell>
          <cell r="B519" t="str">
            <v/>
          </cell>
          <cell r="C519" t="str">
            <v/>
          </cell>
        </row>
        <row r="520">
          <cell r="A520" t="str">
            <v/>
          </cell>
          <cell r="B520" t="str">
            <v/>
          </cell>
          <cell r="C520" t="str">
            <v/>
          </cell>
        </row>
        <row r="521">
          <cell r="A521" t="str">
            <v/>
          </cell>
          <cell r="B521" t="str">
            <v/>
          </cell>
          <cell r="C521" t="str">
            <v/>
          </cell>
        </row>
        <row r="522">
          <cell r="A522" t="str">
            <v/>
          </cell>
          <cell r="B522" t="str">
            <v/>
          </cell>
          <cell r="C522" t="str">
            <v/>
          </cell>
        </row>
        <row r="523">
          <cell r="A523" t="str">
            <v/>
          </cell>
          <cell r="B523" t="str">
            <v/>
          </cell>
          <cell r="C523" t="str">
            <v/>
          </cell>
        </row>
        <row r="524">
          <cell r="A524" t="str">
            <v/>
          </cell>
          <cell r="B524" t="str">
            <v/>
          </cell>
          <cell r="C524" t="str">
            <v/>
          </cell>
        </row>
        <row r="525">
          <cell r="A525" t="str">
            <v/>
          </cell>
          <cell r="B525" t="str">
            <v/>
          </cell>
          <cell r="C525" t="str">
            <v/>
          </cell>
        </row>
        <row r="526">
          <cell r="A526" t="str">
            <v/>
          </cell>
          <cell r="B526" t="str">
            <v/>
          </cell>
          <cell r="C526" t="str">
            <v/>
          </cell>
        </row>
        <row r="527">
          <cell r="A527" t="str">
            <v/>
          </cell>
          <cell r="B527" t="str">
            <v/>
          </cell>
          <cell r="C527" t="str">
            <v/>
          </cell>
        </row>
        <row r="528">
          <cell r="A528" t="str">
            <v/>
          </cell>
          <cell r="B528" t="str">
            <v/>
          </cell>
          <cell r="C528" t="str">
            <v/>
          </cell>
        </row>
        <row r="529">
          <cell r="A529" t="str">
            <v/>
          </cell>
          <cell r="B529" t="str">
            <v/>
          </cell>
          <cell r="C529" t="str">
            <v/>
          </cell>
        </row>
        <row r="530">
          <cell r="A530" t="str">
            <v/>
          </cell>
          <cell r="B530" t="str">
            <v/>
          </cell>
          <cell r="C530" t="str">
            <v/>
          </cell>
        </row>
        <row r="531">
          <cell r="A531" t="str">
            <v/>
          </cell>
          <cell r="B531" t="str">
            <v/>
          </cell>
          <cell r="C531" t="str">
            <v/>
          </cell>
        </row>
        <row r="532">
          <cell r="A532" t="str">
            <v/>
          </cell>
          <cell r="B532" t="str">
            <v/>
          </cell>
          <cell r="C532" t="str">
            <v/>
          </cell>
        </row>
        <row r="533">
          <cell r="A533" t="str">
            <v/>
          </cell>
          <cell r="B533" t="str">
            <v/>
          </cell>
          <cell r="C533" t="str">
            <v/>
          </cell>
        </row>
        <row r="534">
          <cell r="A534" t="str">
            <v/>
          </cell>
          <cell r="B534" t="str">
            <v/>
          </cell>
          <cell r="C534" t="str">
            <v/>
          </cell>
        </row>
        <row r="535">
          <cell r="A535" t="str">
            <v/>
          </cell>
          <cell r="B535" t="str">
            <v/>
          </cell>
          <cell r="C535" t="str">
            <v/>
          </cell>
        </row>
        <row r="536">
          <cell r="A536" t="str">
            <v/>
          </cell>
          <cell r="B536" t="str">
            <v/>
          </cell>
          <cell r="C536" t="str">
            <v/>
          </cell>
        </row>
        <row r="537">
          <cell r="A537" t="str">
            <v/>
          </cell>
          <cell r="B537" t="str">
            <v/>
          </cell>
          <cell r="C537" t="str">
            <v/>
          </cell>
        </row>
        <row r="538">
          <cell r="A538" t="str">
            <v/>
          </cell>
          <cell r="B538" t="str">
            <v/>
          </cell>
          <cell r="C538" t="str">
            <v/>
          </cell>
        </row>
        <row r="539">
          <cell r="A539" t="str">
            <v/>
          </cell>
          <cell r="B539" t="str">
            <v/>
          </cell>
          <cell r="C539" t="str">
            <v/>
          </cell>
        </row>
        <row r="540">
          <cell r="A540" t="str">
            <v/>
          </cell>
          <cell r="B540" t="str">
            <v/>
          </cell>
          <cell r="C540" t="str">
            <v/>
          </cell>
        </row>
        <row r="541">
          <cell r="A541" t="str">
            <v/>
          </cell>
          <cell r="B541" t="str">
            <v/>
          </cell>
          <cell r="C541" t="str">
            <v/>
          </cell>
        </row>
        <row r="542">
          <cell r="A542" t="str">
            <v/>
          </cell>
          <cell r="B542" t="str">
            <v/>
          </cell>
          <cell r="C542" t="str">
            <v/>
          </cell>
        </row>
        <row r="543">
          <cell r="A543" t="str">
            <v/>
          </cell>
          <cell r="B543" t="str">
            <v/>
          </cell>
          <cell r="C543" t="str">
            <v/>
          </cell>
        </row>
        <row r="544">
          <cell r="A544" t="str">
            <v/>
          </cell>
          <cell r="B544" t="str">
            <v/>
          </cell>
          <cell r="C544" t="str">
            <v/>
          </cell>
        </row>
        <row r="545">
          <cell r="A545" t="str">
            <v/>
          </cell>
          <cell r="B545" t="str">
            <v/>
          </cell>
          <cell r="C545" t="str">
            <v/>
          </cell>
        </row>
        <row r="546">
          <cell r="A546" t="str">
            <v/>
          </cell>
          <cell r="B546" t="str">
            <v/>
          </cell>
          <cell r="C546" t="str">
            <v/>
          </cell>
        </row>
        <row r="547">
          <cell r="A547" t="str">
            <v/>
          </cell>
          <cell r="B547" t="str">
            <v/>
          </cell>
          <cell r="C547" t="str">
            <v/>
          </cell>
        </row>
        <row r="548">
          <cell r="A548" t="str">
            <v/>
          </cell>
          <cell r="B548" t="str">
            <v/>
          </cell>
          <cell r="C548" t="str">
            <v/>
          </cell>
        </row>
        <row r="549">
          <cell r="A549" t="str">
            <v/>
          </cell>
          <cell r="B549" t="str">
            <v/>
          </cell>
          <cell r="C549" t="str">
            <v/>
          </cell>
        </row>
        <row r="550">
          <cell r="A550" t="str">
            <v/>
          </cell>
          <cell r="B550" t="str">
            <v/>
          </cell>
          <cell r="C550" t="str">
            <v/>
          </cell>
        </row>
        <row r="551">
          <cell r="A551" t="str">
            <v/>
          </cell>
          <cell r="B551" t="str">
            <v/>
          </cell>
          <cell r="C551" t="str">
            <v/>
          </cell>
        </row>
        <row r="552">
          <cell r="A552" t="str">
            <v/>
          </cell>
          <cell r="B552" t="str">
            <v/>
          </cell>
          <cell r="C552" t="str">
            <v/>
          </cell>
        </row>
        <row r="553">
          <cell r="A553" t="str">
            <v/>
          </cell>
          <cell r="B553" t="str">
            <v/>
          </cell>
          <cell r="C553" t="str">
            <v/>
          </cell>
        </row>
        <row r="554">
          <cell r="A554" t="str">
            <v/>
          </cell>
          <cell r="B554" t="str">
            <v/>
          </cell>
          <cell r="C554" t="str">
            <v/>
          </cell>
        </row>
        <row r="555">
          <cell r="A555" t="str">
            <v/>
          </cell>
          <cell r="B555" t="str">
            <v/>
          </cell>
          <cell r="C555" t="str">
            <v/>
          </cell>
        </row>
        <row r="556">
          <cell r="A556" t="str">
            <v/>
          </cell>
          <cell r="B556" t="str">
            <v/>
          </cell>
          <cell r="C556" t="str">
            <v/>
          </cell>
        </row>
        <row r="557">
          <cell r="A557" t="str">
            <v/>
          </cell>
          <cell r="B557" t="str">
            <v/>
          </cell>
          <cell r="C557" t="str">
            <v/>
          </cell>
        </row>
        <row r="558">
          <cell r="A558" t="str">
            <v/>
          </cell>
          <cell r="B558" t="str">
            <v/>
          </cell>
          <cell r="C558" t="str">
            <v/>
          </cell>
        </row>
        <row r="559">
          <cell r="A559" t="str">
            <v/>
          </cell>
          <cell r="B559" t="str">
            <v/>
          </cell>
          <cell r="C559" t="str">
            <v/>
          </cell>
        </row>
        <row r="560">
          <cell r="A560" t="str">
            <v/>
          </cell>
          <cell r="B560" t="str">
            <v/>
          </cell>
          <cell r="C560" t="str">
            <v/>
          </cell>
        </row>
        <row r="561">
          <cell r="A561" t="str">
            <v/>
          </cell>
          <cell r="B561" t="str">
            <v/>
          </cell>
          <cell r="C561" t="str">
            <v/>
          </cell>
        </row>
        <row r="562">
          <cell r="A562" t="str">
            <v/>
          </cell>
          <cell r="B562" t="str">
            <v/>
          </cell>
          <cell r="C562" t="str">
            <v/>
          </cell>
        </row>
        <row r="563">
          <cell r="A563" t="str">
            <v/>
          </cell>
          <cell r="B563" t="str">
            <v/>
          </cell>
          <cell r="C563" t="str">
            <v/>
          </cell>
        </row>
        <row r="564">
          <cell r="A564" t="str">
            <v/>
          </cell>
          <cell r="B564" t="str">
            <v/>
          </cell>
          <cell r="C564" t="str">
            <v/>
          </cell>
        </row>
        <row r="565">
          <cell r="A565" t="str">
            <v/>
          </cell>
          <cell r="B565" t="str">
            <v/>
          </cell>
          <cell r="C565" t="str">
            <v/>
          </cell>
        </row>
        <row r="566">
          <cell r="A566" t="str">
            <v/>
          </cell>
          <cell r="B566" t="str">
            <v/>
          </cell>
          <cell r="C566" t="str">
            <v/>
          </cell>
        </row>
        <row r="567">
          <cell r="A567" t="str">
            <v/>
          </cell>
          <cell r="B567" t="str">
            <v/>
          </cell>
          <cell r="C567" t="str">
            <v/>
          </cell>
        </row>
        <row r="568">
          <cell r="A568" t="str">
            <v/>
          </cell>
          <cell r="B568" t="str">
            <v/>
          </cell>
          <cell r="C568" t="str">
            <v/>
          </cell>
        </row>
        <row r="569">
          <cell r="A569" t="str">
            <v/>
          </cell>
          <cell r="B569" t="str">
            <v/>
          </cell>
          <cell r="C569" t="str">
            <v/>
          </cell>
        </row>
        <row r="570">
          <cell r="A570" t="str">
            <v/>
          </cell>
          <cell r="B570" t="str">
            <v/>
          </cell>
          <cell r="C570" t="str">
            <v/>
          </cell>
        </row>
        <row r="571">
          <cell r="A571" t="str">
            <v/>
          </cell>
          <cell r="B571" t="str">
            <v/>
          </cell>
          <cell r="C571" t="str">
            <v/>
          </cell>
        </row>
        <row r="572">
          <cell r="A572" t="str">
            <v/>
          </cell>
          <cell r="B572" t="str">
            <v/>
          </cell>
          <cell r="C572" t="str">
            <v/>
          </cell>
        </row>
        <row r="573">
          <cell r="A573" t="str">
            <v/>
          </cell>
          <cell r="B573" t="str">
            <v/>
          </cell>
          <cell r="C573" t="str">
            <v/>
          </cell>
        </row>
        <row r="574">
          <cell r="A574" t="str">
            <v/>
          </cell>
          <cell r="B574" t="str">
            <v/>
          </cell>
          <cell r="C574" t="str">
            <v/>
          </cell>
        </row>
        <row r="575">
          <cell r="A575" t="str">
            <v/>
          </cell>
          <cell r="B575" t="str">
            <v/>
          </cell>
          <cell r="C575" t="str">
            <v/>
          </cell>
        </row>
        <row r="576">
          <cell r="A576" t="str">
            <v/>
          </cell>
          <cell r="B576" t="str">
            <v/>
          </cell>
          <cell r="C576" t="str">
            <v/>
          </cell>
        </row>
        <row r="577">
          <cell r="A577" t="str">
            <v/>
          </cell>
          <cell r="B577" t="str">
            <v/>
          </cell>
          <cell r="C577" t="str">
            <v/>
          </cell>
        </row>
        <row r="578">
          <cell r="A578" t="str">
            <v/>
          </cell>
          <cell r="B578" t="str">
            <v/>
          </cell>
          <cell r="C578" t="str">
            <v/>
          </cell>
        </row>
        <row r="579">
          <cell r="A579" t="str">
            <v/>
          </cell>
          <cell r="B579" t="str">
            <v/>
          </cell>
          <cell r="C579" t="str">
            <v/>
          </cell>
        </row>
        <row r="580">
          <cell r="A580" t="str">
            <v/>
          </cell>
          <cell r="B580" t="str">
            <v/>
          </cell>
          <cell r="C580" t="str">
            <v/>
          </cell>
        </row>
        <row r="581">
          <cell r="A581" t="str">
            <v/>
          </cell>
          <cell r="B581" t="str">
            <v/>
          </cell>
          <cell r="C581" t="str">
            <v/>
          </cell>
        </row>
        <row r="582">
          <cell r="A582" t="str">
            <v/>
          </cell>
          <cell r="B582" t="str">
            <v/>
          </cell>
          <cell r="C582" t="str">
            <v/>
          </cell>
        </row>
        <row r="583">
          <cell r="A583" t="str">
            <v/>
          </cell>
          <cell r="B583" t="str">
            <v/>
          </cell>
          <cell r="C583" t="str">
            <v/>
          </cell>
        </row>
        <row r="584">
          <cell r="A584" t="str">
            <v/>
          </cell>
          <cell r="B584" t="str">
            <v/>
          </cell>
          <cell r="C584" t="str">
            <v/>
          </cell>
        </row>
        <row r="585">
          <cell r="A585" t="str">
            <v/>
          </cell>
          <cell r="B585" t="str">
            <v/>
          </cell>
          <cell r="C585" t="str">
            <v/>
          </cell>
        </row>
        <row r="586">
          <cell r="A586" t="str">
            <v/>
          </cell>
          <cell r="B586" t="str">
            <v/>
          </cell>
          <cell r="C586" t="str">
            <v/>
          </cell>
        </row>
        <row r="587">
          <cell r="A587" t="str">
            <v/>
          </cell>
          <cell r="B587" t="str">
            <v/>
          </cell>
          <cell r="C587" t="str">
            <v/>
          </cell>
        </row>
        <row r="588">
          <cell r="A588" t="str">
            <v/>
          </cell>
          <cell r="B588" t="str">
            <v/>
          </cell>
          <cell r="C588" t="str">
            <v/>
          </cell>
        </row>
        <row r="589">
          <cell r="A589" t="str">
            <v/>
          </cell>
          <cell r="B589" t="str">
            <v/>
          </cell>
          <cell r="C589" t="str">
            <v/>
          </cell>
        </row>
        <row r="590">
          <cell r="A590" t="str">
            <v/>
          </cell>
          <cell r="B590" t="str">
            <v/>
          </cell>
          <cell r="C590" t="str">
            <v/>
          </cell>
        </row>
        <row r="591">
          <cell r="A591" t="str">
            <v/>
          </cell>
          <cell r="B591" t="str">
            <v/>
          </cell>
          <cell r="C591" t="str">
            <v/>
          </cell>
        </row>
        <row r="592">
          <cell r="A592" t="str">
            <v/>
          </cell>
          <cell r="B592" t="str">
            <v/>
          </cell>
          <cell r="C592" t="str">
            <v/>
          </cell>
        </row>
        <row r="593">
          <cell r="A593" t="str">
            <v/>
          </cell>
          <cell r="B593" t="str">
            <v/>
          </cell>
          <cell r="C593" t="str">
            <v/>
          </cell>
        </row>
        <row r="594">
          <cell r="A594" t="str">
            <v/>
          </cell>
          <cell r="B594" t="str">
            <v/>
          </cell>
          <cell r="C594" t="str">
            <v/>
          </cell>
        </row>
        <row r="595">
          <cell r="A595" t="str">
            <v/>
          </cell>
          <cell r="B595" t="str">
            <v/>
          </cell>
          <cell r="C595" t="str">
            <v/>
          </cell>
        </row>
        <row r="596">
          <cell r="A596" t="str">
            <v/>
          </cell>
          <cell r="B596" t="str">
            <v/>
          </cell>
          <cell r="C596" t="str">
            <v/>
          </cell>
        </row>
        <row r="597">
          <cell r="A597" t="str">
            <v/>
          </cell>
          <cell r="B597" t="str">
            <v/>
          </cell>
          <cell r="C597" t="str">
            <v/>
          </cell>
        </row>
        <row r="598">
          <cell r="A598" t="str">
            <v/>
          </cell>
          <cell r="B598" t="str">
            <v/>
          </cell>
          <cell r="C598" t="str">
            <v/>
          </cell>
        </row>
        <row r="599">
          <cell r="A599" t="str">
            <v/>
          </cell>
          <cell r="B599" t="str">
            <v/>
          </cell>
          <cell r="C599" t="str">
            <v/>
          </cell>
        </row>
        <row r="600">
          <cell r="A600" t="str">
            <v/>
          </cell>
          <cell r="B600" t="str">
            <v/>
          </cell>
          <cell r="C600" t="str">
            <v/>
          </cell>
        </row>
        <row r="601">
          <cell r="A601" t="str">
            <v/>
          </cell>
          <cell r="B601" t="str">
            <v/>
          </cell>
          <cell r="C601" t="str">
            <v/>
          </cell>
        </row>
        <row r="602">
          <cell r="A602" t="str">
            <v/>
          </cell>
          <cell r="B602" t="str">
            <v/>
          </cell>
          <cell r="C602" t="str">
            <v/>
          </cell>
        </row>
        <row r="603">
          <cell r="A603" t="str">
            <v/>
          </cell>
          <cell r="B603" t="str">
            <v/>
          </cell>
          <cell r="C603" t="str">
            <v/>
          </cell>
        </row>
        <row r="604">
          <cell r="A604" t="str">
            <v/>
          </cell>
          <cell r="B604" t="str">
            <v/>
          </cell>
          <cell r="C604" t="str">
            <v/>
          </cell>
        </row>
        <row r="605">
          <cell r="A605" t="str">
            <v/>
          </cell>
          <cell r="B605" t="str">
            <v/>
          </cell>
          <cell r="C605" t="str">
            <v/>
          </cell>
        </row>
        <row r="606">
          <cell r="A606" t="str">
            <v/>
          </cell>
          <cell r="B606" t="str">
            <v/>
          </cell>
          <cell r="C606" t="str">
            <v/>
          </cell>
        </row>
        <row r="607">
          <cell r="A607" t="str">
            <v/>
          </cell>
          <cell r="B607" t="str">
            <v/>
          </cell>
          <cell r="C607" t="str">
            <v/>
          </cell>
        </row>
        <row r="608">
          <cell r="A608" t="str">
            <v/>
          </cell>
          <cell r="B608" t="str">
            <v/>
          </cell>
          <cell r="C608" t="str">
            <v/>
          </cell>
        </row>
        <row r="609">
          <cell r="A609" t="str">
            <v/>
          </cell>
          <cell r="B609" t="str">
            <v/>
          </cell>
          <cell r="C609" t="str">
            <v/>
          </cell>
        </row>
        <row r="610">
          <cell r="A610" t="str">
            <v/>
          </cell>
          <cell r="B610" t="str">
            <v/>
          </cell>
          <cell r="C610" t="str">
            <v/>
          </cell>
        </row>
        <row r="611">
          <cell r="A611" t="str">
            <v/>
          </cell>
          <cell r="B611" t="str">
            <v/>
          </cell>
          <cell r="C611" t="str">
            <v/>
          </cell>
        </row>
        <row r="612">
          <cell r="A612" t="str">
            <v/>
          </cell>
          <cell r="B612" t="str">
            <v/>
          </cell>
          <cell r="C612" t="str">
            <v/>
          </cell>
        </row>
        <row r="613">
          <cell r="A613" t="str">
            <v/>
          </cell>
          <cell r="B613" t="str">
            <v/>
          </cell>
          <cell r="C613" t="str">
            <v/>
          </cell>
        </row>
        <row r="614">
          <cell r="A614" t="str">
            <v/>
          </cell>
          <cell r="B614" t="str">
            <v/>
          </cell>
          <cell r="C614" t="str">
            <v/>
          </cell>
        </row>
        <row r="615">
          <cell r="A615" t="str">
            <v/>
          </cell>
          <cell r="B615" t="str">
            <v/>
          </cell>
          <cell r="C615" t="str">
            <v/>
          </cell>
        </row>
        <row r="616">
          <cell r="A616" t="str">
            <v/>
          </cell>
          <cell r="B616" t="str">
            <v/>
          </cell>
          <cell r="C616" t="str">
            <v/>
          </cell>
        </row>
        <row r="617">
          <cell r="A617" t="str">
            <v/>
          </cell>
          <cell r="B617" t="str">
            <v/>
          </cell>
          <cell r="C617" t="str">
            <v/>
          </cell>
        </row>
        <row r="618">
          <cell r="A618" t="str">
            <v/>
          </cell>
          <cell r="B618" t="str">
            <v/>
          </cell>
          <cell r="C618" t="str">
            <v/>
          </cell>
        </row>
        <row r="619">
          <cell r="A619" t="str">
            <v/>
          </cell>
          <cell r="B619" t="str">
            <v/>
          </cell>
          <cell r="C619" t="str">
            <v/>
          </cell>
        </row>
        <row r="620">
          <cell r="A620" t="str">
            <v/>
          </cell>
          <cell r="B620" t="str">
            <v/>
          </cell>
          <cell r="C620" t="str">
            <v/>
          </cell>
        </row>
        <row r="621">
          <cell r="A621" t="str">
            <v/>
          </cell>
          <cell r="B621" t="str">
            <v/>
          </cell>
          <cell r="C621" t="str">
            <v/>
          </cell>
        </row>
        <row r="622">
          <cell r="A622" t="str">
            <v/>
          </cell>
          <cell r="B622" t="str">
            <v/>
          </cell>
          <cell r="C622" t="str">
            <v/>
          </cell>
        </row>
        <row r="623">
          <cell r="A623" t="str">
            <v/>
          </cell>
          <cell r="B623" t="str">
            <v/>
          </cell>
          <cell r="C623" t="str">
            <v/>
          </cell>
        </row>
        <row r="624">
          <cell r="A624" t="str">
            <v/>
          </cell>
          <cell r="B624" t="str">
            <v/>
          </cell>
          <cell r="C624" t="str">
            <v/>
          </cell>
        </row>
        <row r="625">
          <cell r="A625" t="str">
            <v/>
          </cell>
          <cell r="B625" t="str">
            <v/>
          </cell>
          <cell r="C625" t="str">
            <v/>
          </cell>
        </row>
        <row r="626">
          <cell r="A626" t="str">
            <v/>
          </cell>
          <cell r="B626" t="str">
            <v/>
          </cell>
          <cell r="C626" t="str">
            <v/>
          </cell>
        </row>
        <row r="627">
          <cell r="A627" t="str">
            <v/>
          </cell>
          <cell r="B627" t="str">
            <v/>
          </cell>
          <cell r="C627" t="str">
            <v/>
          </cell>
        </row>
        <row r="628">
          <cell r="A628" t="str">
            <v/>
          </cell>
          <cell r="B628" t="str">
            <v/>
          </cell>
          <cell r="C628" t="str">
            <v/>
          </cell>
        </row>
        <row r="629">
          <cell r="A629" t="str">
            <v/>
          </cell>
          <cell r="B629" t="str">
            <v/>
          </cell>
          <cell r="C629" t="str">
            <v/>
          </cell>
        </row>
        <row r="630">
          <cell r="A630" t="str">
            <v/>
          </cell>
          <cell r="B630" t="str">
            <v/>
          </cell>
          <cell r="C630" t="str">
            <v/>
          </cell>
        </row>
        <row r="631">
          <cell r="A631" t="str">
            <v/>
          </cell>
          <cell r="B631" t="str">
            <v/>
          </cell>
          <cell r="C631" t="str">
            <v/>
          </cell>
        </row>
        <row r="632">
          <cell r="A632" t="str">
            <v/>
          </cell>
          <cell r="B632" t="str">
            <v/>
          </cell>
          <cell r="C632" t="str">
            <v/>
          </cell>
        </row>
        <row r="633">
          <cell r="A633" t="str">
            <v/>
          </cell>
          <cell r="B633" t="str">
            <v/>
          </cell>
          <cell r="C633" t="str">
            <v/>
          </cell>
        </row>
        <row r="634">
          <cell r="A634" t="str">
            <v/>
          </cell>
          <cell r="B634" t="str">
            <v/>
          </cell>
          <cell r="C634" t="str">
            <v/>
          </cell>
        </row>
        <row r="635">
          <cell r="A635" t="str">
            <v/>
          </cell>
          <cell r="B635" t="str">
            <v/>
          </cell>
          <cell r="C635" t="str">
            <v/>
          </cell>
        </row>
        <row r="636">
          <cell r="A636" t="str">
            <v/>
          </cell>
          <cell r="B636" t="str">
            <v/>
          </cell>
          <cell r="C636" t="str">
            <v/>
          </cell>
        </row>
        <row r="637">
          <cell r="A637" t="str">
            <v/>
          </cell>
          <cell r="B637" t="str">
            <v/>
          </cell>
          <cell r="C637" t="str">
            <v/>
          </cell>
        </row>
        <row r="638">
          <cell r="A638" t="str">
            <v/>
          </cell>
          <cell r="B638" t="str">
            <v/>
          </cell>
          <cell r="C638" t="str">
            <v/>
          </cell>
        </row>
        <row r="639">
          <cell r="A639" t="str">
            <v/>
          </cell>
          <cell r="B639" t="str">
            <v/>
          </cell>
          <cell r="C639" t="str">
            <v/>
          </cell>
        </row>
        <row r="640">
          <cell r="A640" t="str">
            <v/>
          </cell>
          <cell r="B640" t="str">
            <v/>
          </cell>
          <cell r="C640" t="str">
            <v/>
          </cell>
        </row>
        <row r="641">
          <cell r="A641" t="str">
            <v/>
          </cell>
          <cell r="B641" t="str">
            <v/>
          </cell>
          <cell r="C641" t="str">
            <v/>
          </cell>
        </row>
        <row r="642">
          <cell r="A642" t="str">
            <v/>
          </cell>
          <cell r="B642" t="str">
            <v/>
          </cell>
          <cell r="C642" t="str">
            <v/>
          </cell>
        </row>
        <row r="643">
          <cell r="A643" t="str">
            <v/>
          </cell>
          <cell r="B643" t="str">
            <v/>
          </cell>
          <cell r="C643" t="str">
            <v/>
          </cell>
        </row>
        <row r="644">
          <cell r="A644" t="str">
            <v/>
          </cell>
          <cell r="B644" t="str">
            <v/>
          </cell>
          <cell r="C644" t="str">
            <v/>
          </cell>
        </row>
        <row r="645">
          <cell r="A645" t="str">
            <v/>
          </cell>
          <cell r="B645" t="str">
            <v/>
          </cell>
          <cell r="C645" t="str">
            <v/>
          </cell>
        </row>
        <row r="646">
          <cell r="A646" t="str">
            <v/>
          </cell>
          <cell r="B646" t="str">
            <v/>
          </cell>
          <cell r="C646" t="str">
            <v/>
          </cell>
        </row>
        <row r="647">
          <cell r="A647" t="str">
            <v/>
          </cell>
          <cell r="B647" t="str">
            <v/>
          </cell>
          <cell r="C647" t="str">
            <v/>
          </cell>
        </row>
        <row r="648">
          <cell r="A648" t="str">
            <v/>
          </cell>
          <cell r="B648" t="str">
            <v/>
          </cell>
          <cell r="C648" t="str">
            <v/>
          </cell>
        </row>
        <row r="649">
          <cell r="A649" t="str">
            <v/>
          </cell>
          <cell r="B649" t="str">
            <v/>
          </cell>
          <cell r="C649" t="str">
            <v/>
          </cell>
        </row>
        <row r="650">
          <cell r="A650" t="str">
            <v/>
          </cell>
          <cell r="B650" t="str">
            <v/>
          </cell>
          <cell r="C650" t="str">
            <v/>
          </cell>
        </row>
        <row r="651">
          <cell r="A651" t="str">
            <v/>
          </cell>
          <cell r="B651" t="str">
            <v/>
          </cell>
          <cell r="C651" t="str">
            <v/>
          </cell>
        </row>
        <row r="652">
          <cell r="A652" t="str">
            <v/>
          </cell>
          <cell r="B652" t="str">
            <v/>
          </cell>
          <cell r="C652" t="str">
            <v/>
          </cell>
        </row>
        <row r="653">
          <cell r="A653" t="str">
            <v/>
          </cell>
          <cell r="B653" t="str">
            <v/>
          </cell>
          <cell r="C653" t="str">
            <v/>
          </cell>
        </row>
        <row r="654">
          <cell r="A654" t="str">
            <v/>
          </cell>
          <cell r="B654" t="str">
            <v/>
          </cell>
          <cell r="C654" t="str">
            <v/>
          </cell>
        </row>
        <row r="655">
          <cell r="A655" t="str">
            <v/>
          </cell>
          <cell r="B655" t="str">
            <v/>
          </cell>
          <cell r="C655" t="str">
            <v/>
          </cell>
        </row>
        <row r="656">
          <cell r="A656" t="str">
            <v/>
          </cell>
          <cell r="B656" t="str">
            <v/>
          </cell>
          <cell r="C656" t="str">
            <v/>
          </cell>
        </row>
        <row r="657">
          <cell r="A657" t="str">
            <v/>
          </cell>
          <cell r="B657" t="str">
            <v/>
          </cell>
          <cell r="C657" t="str">
            <v/>
          </cell>
        </row>
        <row r="658">
          <cell r="A658" t="str">
            <v/>
          </cell>
          <cell r="B658" t="str">
            <v/>
          </cell>
          <cell r="C658" t="str">
            <v/>
          </cell>
        </row>
        <row r="659">
          <cell r="A659" t="str">
            <v/>
          </cell>
          <cell r="B659" t="str">
            <v/>
          </cell>
          <cell r="C659" t="str">
            <v/>
          </cell>
        </row>
        <row r="660">
          <cell r="A660" t="str">
            <v/>
          </cell>
          <cell r="B660" t="str">
            <v/>
          </cell>
          <cell r="C660" t="str">
            <v/>
          </cell>
        </row>
        <row r="661">
          <cell r="A661" t="str">
            <v/>
          </cell>
          <cell r="B661" t="str">
            <v/>
          </cell>
          <cell r="C661" t="str">
            <v/>
          </cell>
        </row>
        <row r="662">
          <cell r="A662" t="str">
            <v/>
          </cell>
          <cell r="B662" t="str">
            <v/>
          </cell>
          <cell r="C662" t="str">
            <v/>
          </cell>
        </row>
        <row r="663">
          <cell r="A663" t="str">
            <v/>
          </cell>
          <cell r="B663" t="str">
            <v/>
          </cell>
          <cell r="C663" t="str">
            <v/>
          </cell>
        </row>
        <row r="664">
          <cell r="A664" t="str">
            <v/>
          </cell>
          <cell r="B664" t="str">
            <v/>
          </cell>
          <cell r="C664" t="str">
            <v/>
          </cell>
        </row>
        <row r="665">
          <cell r="A665" t="str">
            <v/>
          </cell>
          <cell r="B665" t="str">
            <v/>
          </cell>
          <cell r="C665" t="str">
            <v/>
          </cell>
        </row>
        <row r="666">
          <cell r="A666" t="str">
            <v/>
          </cell>
          <cell r="B666" t="str">
            <v/>
          </cell>
          <cell r="C666" t="str">
            <v/>
          </cell>
        </row>
        <row r="667">
          <cell r="A667" t="str">
            <v/>
          </cell>
          <cell r="B667" t="str">
            <v/>
          </cell>
          <cell r="C667" t="str">
            <v/>
          </cell>
        </row>
        <row r="668">
          <cell r="A668" t="str">
            <v/>
          </cell>
          <cell r="B668" t="str">
            <v/>
          </cell>
          <cell r="C668" t="str">
            <v/>
          </cell>
        </row>
        <row r="669">
          <cell r="A669" t="str">
            <v/>
          </cell>
          <cell r="B669" t="str">
            <v/>
          </cell>
          <cell r="C669" t="str">
            <v/>
          </cell>
        </row>
        <row r="670">
          <cell r="A670" t="str">
            <v/>
          </cell>
          <cell r="B670" t="str">
            <v/>
          </cell>
          <cell r="C670" t="str">
            <v/>
          </cell>
        </row>
        <row r="671">
          <cell r="A671" t="str">
            <v/>
          </cell>
          <cell r="B671" t="str">
            <v/>
          </cell>
          <cell r="C671" t="str">
            <v/>
          </cell>
        </row>
        <row r="672">
          <cell r="A672" t="str">
            <v/>
          </cell>
          <cell r="B672" t="str">
            <v/>
          </cell>
          <cell r="C672" t="str">
            <v/>
          </cell>
        </row>
        <row r="673">
          <cell r="A673" t="str">
            <v/>
          </cell>
          <cell r="B673" t="str">
            <v/>
          </cell>
          <cell r="C673" t="str">
            <v/>
          </cell>
        </row>
        <row r="674">
          <cell r="A674" t="str">
            <v/>
          </cell>
          <cell r="B674" t="str">
            <v/>
          </cell>
          <cell r="C674" t="str">
            <v/>
          </cell>
        </row>
        <row r="675">
          <cell r="A675" t="str">
            <v/>
          </cell>
          <cell r="B675" t="str">
            <v/>
          </cell>
          <cell r="C675" t="str">
            <v/>
          </cell>
        </row>
        <row r="676">
          <cell r="A676" t="str">
            <v/>
          </cell>
          <cell r="B676" t="str">
            <v/>
          </cell>
          <cell r="C676" t="str">
            <v/>
          </cell>
        </row>
        <row r="677">
          <cell r="A677" t="str">
            <v/>
          </cell>
          <cell r="B677" t="str">
            <v/>
          </cell>
          <cell r="C677" t="str">
            <v/>
          </cell>
        </row>
        <row r="678">
          <cell r="A678" t="str">
            <v/>
          </cell>
          <cell r="B678" t="str">
            <v/>
          </cell>
          <cell r="C678" t="str">
            <v/>
          </cell>
        </row>
        <row r="679">
          <cell r="A679" t="str">
            <v/>
          </cell>
          <cell r="B679" t="str">
            <v/>
          </cell>
          <cell r="C679" t="str">
            <v/>
          </cell>
        </row>
        <row r="680">
          <cell r="A680" t="str">
            <v/>
          </cell>
          <cell r="B680" t="str">
            <v/>
          </cell>
          <cell r="C680" t="str">
            <v/>
          </cell>
        </row>
        <row r="681">
          <cell r="A681" t="str">
            <v/>
          </cell>
          <cell r="B681" t="str">
            <v/>
          </cell>
          <cell r="C681" t="str">
            <v/>
          </cell>
        </row>
        <row r="682">
          <cell r="A682" t="str">
            <v/>
          </cell>
          <cell r="B682" t="str">
            <v/>
          </cell>
          <cell r="C682" t="str">
            <v/>
          </cell>
        </row>
        <row r="683">
          <cell r="A683" t="str">
            <v/>
          </cell>
          <cell r="B683" t="str">
            <v/>
          </cell>
          <cell r="C683" t="str">
            <v/>
          </cell>
        </row>
        <row r="684">
          <cell r="A684" t="str">
            <v/>
          </cell>
          <cell r="B684" t="str">
            <v/>
          </cell>
          <cell r="C684" t="str">
            <v/>
          </cell>
        </row>
        <row r="685">
          <cell r="A685" t="str">
            <v/>
          </cell>
          <cell r="B685" t="str">
            <v/>
          </cell>
          <cell r="C685" t="str">
            <v/>
          </cell>
        </row>
        <row r="686">
          <cell r="A686" t="str">
            <v/>
          </cell>
          <cell r="B686" t="str">
            <v/>
          </cell>
          <cell r="C686" t="str">
            <v/>
          </cell>
        </row>
        <row r="687">
          <cell r="A687" t="str">
            <v/>
          </cell>
          <cell r="B687" t="str">
            <v/>
          </cell>
          <cell r="C687" t="str">
            <v/>
          </cell>
        </row>
        <row r="688">
          <cell r="A688" t="str">
            <v/>
          </cell>
          <cell r="B688" t="str">
            <v/>
          </cell>
          <cell r="C688" t="str">
            <v/>
          </cell>
        </row>
        <row r="689">
          <cell r="A689" t="str">
            <v/>
          </cell>
          <cell r="B689" t="str">
            <v/>
          </cell>
          <cell r="C689" t="str">
            <v/>
          </cell>
        </row>
        <row r="690">
          <cell r="A690" t="str">
            <v/>
          </cell>
          <cell r="B690" t="str">
            <v/>
          </cell>
          <cell r="C690" t="str">
            <v/>
          </cell>
        </row>
        <row r="691">
          <cell r="A691" t="str">
            <v/>
          </cell>
          <cell r="B691" t="str">
            <v/>
          </cell>
          <cell r="C691" t="str">
            <v/>
          </cell>
        </row>
        <row r="692">
          <cell r="A692" t="str">
            <v/>
          </cell>
          <cell r="B692" t="str">
            <v/>
          </cell>
          <cell r="C692" t="str">
            <v/>
          </cell>
        </row>
        <row r="693">
          <cell r="A693" t="str">
            <v/>
          </cell>
          <cell r="B693" t="str">
            <v/>
          </cell>
          <cell r="C693" t="str">
            <v/>
          </cell>
        </row>
        <row r="694">
          <cell r="A694" t="str">
            <v/>
          </cell>
          <cell r="B694" t="str">
            <v/>
          </cell>
          <cell r="C694" t="str">
            <v/>
          </cell>
        </row>
        <row r="695">
          <cell r="A695" t="str">
            <v/>
          </cell>
          <cell r="B695" t="str">
            <v/>
          </cell>
          <cell r="C695" t="str">
            <v/>
          </cell>
        </row>
        <row r="696">
          <cell r="A696" t="str">
            <v/>
          </cell>
          <cell r="B696" t="str">
            <v/>
          </cell>
          <cell r="C696" t="str">
            <v/>
          </cell>
        </row>
        <row r="697">
          <cell r="A697" t="str">
            <v/>
          </cell>
          <cell r="B697" t="str">
            <v/>
          </cell>
          <cell r="C697" t="str">
            <v/>
          </cell>
        </row>
        <row r="698">
          <cell r="A698" t="str">
            <v/>
          </cell>
          <cell r="B698" t="str">
            <v/>
          </cell>
          <cell r="C698" t="str">
            <v/>
          </cell>
        </row>
        <row r="699">
          <cell r="A699" t="str">
            <v/>
          </cell>
          <cell r="B699" t="str">
            <v/>
          </cell>
          <cell r="C699" t="str">
            <v/>
          </cell>
        </row>
        <row r="700">
          <cell r="A700" t="str">
            <v/>
          </cell>
          <cell r="B700" t="str">
            <v/>
          </cell>
          <cell r="C700" t="str">
            <v/>
          </cell>
        </row>
        <row r="701">
          <cell r="A701" t="str">
            <v/>
          </cell>
          <cell r="B701" t="str">
            <v/>
          </cell>
          <cell r="C701" t="str">
            <v/>
          </cell>
        </row>
        <row r="702">
          <cell r="A702" t="str">
            <v/>
          </cell>
          <cell r="B702" t="str">
            <v/>
          </cell>
          <cell r="C702" t="str">
            <v/>
          </cell>
        </row>
        <row r="703">
          <cell r="A703" t="str">
            <v/>
          </cell>
          <cell r="B703" t="str">
            <v/>
          </cell>
          <cell r="C703" t="str">
            <v/>
          </cell>
        </row>
        <row r="704">
          <cell r="A704" t="str">
            <v/>
          </cell>
          <cell r="B704" t="str">
            <v/>
          </cell>
          <cell r="C704" t="str">
            <v/>
          </cell>
        </row>
        <row r="705">
          <cell r="A705" t="str">
            <v/>
          </cell>
          <cell r="B705" t="str">
            <v/>
          </cell>
          <cell r="C705" t="str">
            <v/>
          </cell>
        </row>
        <row r="706">
          <cell r="A706" t="str">
            <v/>
          </cell>
          <cell r="B706" t="str">
            <v/>
          </cell>
          <cell r="C706" t="str">
            <v/>
          </cell>
        </row>
        <row r="707">
          <cell r="A707" t="str">
            <v/>
          </cell>
          <cell r="B707" t="str">
            <v/>
          </cell>
          <cell r="C707" t="str">
            <v/>
          </cell>
        </row>
        <row r="708">
          <cell r="A708" t="str">
            <v/>
          </cell>
          <cell r="B708" t="str">
            <v/>
          </cell>
          <cell r="C708" t="str">
            <v/>
          </cell>
        </row>
        <row r="709">
          <cell r="A709" t="str">
            <v/>
          </cell>
          <cell r="B709" t="str">
            <v/>
          </cell>
          <cell r="C709" t="str">
            <v/>
          </cell>
        </row>
        <row r="710">
          <cell r="A710" t="str">
            <v/>
          </cell>
          <cell r="B710" t="str">
            <v/>
          </cell>
          <cell r="C710" t="str">
            <v/>
          </cell>
        </row>
        <row r="711">
          <cell r="A711" t="str">
            <v/>
          </cell>
          <cell r="B711" t="str">
            <v/>
          </cell>
          <cell r="C711" t="str">
            <v/>
          </cell>
        </row>
        <row r="712">
          <cell r="A712" t="str">
            <v/>
          </cell>
          <cell r="B712" t="str">
            <v/>
          </cell>
          <cell r="C712" t="str">
            <v/>
          </cell>
        </row>
        <row r="713">
          <cell r="A713" t="str">
            <v/>
          </cell>
          <cell r="B713" t="str">
            <v/>
          </cell>
          <cell r="C713" t="str">
            <v/>
          </cell>
        </row>
        <row r="714">
          <cell r="A714" t="str">
            <v/>
          </cell>
          <cell r="B714" t="str">
            <v/>
          </cell>
          <cell r="C714" t="str">
            <v/>
          </cell>
        </row>
        <row r="715">
          <cell r="A715" t="str">
            <v/>
          </cell>
          <cell r="B715" t="str">
            <v/>
          </cell>
          <cell r="C715" t="str">
            <v/>
          </cell>
        </row>
        <row r="716">
          <cell r="A716" t="str">
            <v/>
          </cell>
          <cell r="B716" t="str">
            <v/>
          </cell>
          <cell r="C716" t="str">
            <v/>
          </cell>
        </row>
        <row r="717">
          <cell r="A717" t="str">
            <v/>
          </cell>
          <cell r="B717" t="str">
            <v/>
          </cell>
          <cell r="C717" t="str">
            <v/>
          </cell>
        </row>
        <row r="718">
          <cell r="A718" t="str">
            <v/>
          </cell>
          <cell r="B718" t="str">
            <v/>
          </cell>
          <cell r="C718" t="str">
            <v/>
          </cell>
        </row>
        <row r="719">
          <cell r="A719" t="str">
            <v/>
          </cell>
          <cell r="B719" t="str">
            <v/>
          </cell>
          <cell r="C719" t="str">
            <v/>
          </cell>
        </row>
        <row r="720">
          <cell r="A720" t="str">
            <v/>
          </cell>
          <cell r="B720" t="str">
            <v/>
          </cell>
          <cell r="C720" t="str">
            <v/>
          </cell>
        </row>
        <row r="721">
          <cell r="A721" t="str">
            <v/>
          </cell>
          <cell r="B721" t="str">
            <v/>
          </cell>
          <cell r="C721" t="str">
            <v/>
          </cell>
        </row>
        <row r="722">
          <cell r="A722" t="str">
            <v/>
          </cell>
          <cell r="B722" t="str">
            <v/>
          </cell>
          <cell r="C722" t="str">
            <v/>
          </cell>
        </row>
        <row r="723">
          <cell r="A723" t="str">
            <v/>
          </cell>
          <cell r="B723" t="str">
            <v/>
          </cell>
          <cell r="C723" t="str">
            <v/>
          </cell>
        </row>
        <row r="724">
          <cell r="A724" t="str">
            <v/>
          </cell>
          <cell r="B724" t="str">
            <v/>
          </cell>
          <cell r="C724" t="str">
            <v/>
          </cell>
        </row>
        <row r="725">
          <cell r="A725" t="str">
            <v/>
          </cell>
          <cell r="B725" t="str">
            <v/>
          </cell>
          <cell r="C725" t="str">
            <v/>
          </cell>
        </row>
        <row r="726">
          <cell r="A726" t="str">
            <v/>
          </cell>
          <cell r="B726" t="str">
            <v/>
          </cell>
          <cell r="C726" t="str">
            <v/>
          </cell>
        </row>
        <row r="727">
          <cell r="A727" t="str">
            <v/>
          </cell>
          <cell r="B727" t="str">
            <v/>
          </cell>
          <cell r="C727" t="str">
            <v/>
          </cell>
        </row>
        <row r="728">
          <cell r="A728" t="str">
            <v/>
          </cell>
          <cell r="B728" t="str">
            <v/>
          </cell>
          <cell r="C728" t="str">
            <v/>
          </cell>
        </row>
        <row r="729">
          <cell r="A729" t="str">
            <v/>
          </cell>
          <cell r="B729" t="str">
            <v/>
          </cell>
          <cell r="C729" t="str">
            <v/>
          </cell>
        </row>
        <row r="730">
          <cell r="A730" t="str">
            <v/>
          </cell>
          <cell r="B730" t="str">
            <v/>
          </cell>
          <cell r="C730" t="str">
            <v/>
          </cell>
        </row>
        <row r="731">
          <cell r="A731" t="str">
            <v/>
          </cell>
          <cell r="B731" t="str">
            <v/>
          </cell>
          <cell r="C731" t="str">
            <v/>
          </cell>
        </row>
        <row r="732">
          <cell r="A732" t="str">
            <v/>
          </cell>
          <cell r="B732" t="str">
            <v/>
          </cell>
          <cell r="C732" t="str">
            <v/>
          </cell>
        </row>
        <row r="733">
          <cell r="A733" t="str">
            <v/>
          </cell>
          <cell r="B733" t="str">
            <v/>
          </cell>
          <cell r="C733" t="str">
            <v/>
          </cell>
        </row>
        <row r="734">
          <cell r="A734" t="str">
            <v/>
          </cell>
          <cell r="B734" t="str">
            <v/>
          </cell>
          <cell r="C734" t="str">
            <v/>
          </cell>
        </row>
        <row r="735">
          <cell r="A735" t="str">
            <v/>
          </cell>
          <cell r="B735" t="str">
            <v/>
          </cell>
          <cell r="C735" t="str">
            <v/>
          </cell>
        </row>
        <row r="736">
          <cell r="A736" t="str">
            <v/>
          </cell>
          <cell r="B736" t="str">
            <v/>
          </cell>
          <cell r="C736" t="str">
            <v/>
          </cell>
        </row>
        <row r="737">
          <cell r="A737" t="str">
            <v/>
          </cell>
          <cell r="B737" t="str">
            <v/>
          </cell>
          <cell r="C737" t="str">
            <v/>
          </cell>
        </row>
        <row r="738">
          <cell r="A738" t="str">
            <v/>
          </cell>
          <cell r="B738" t="str">
            <v/>
          </cell>
          <cell r="C738" t="str">
            <v/>
          </cell>
        </row>
        <row r="739">
          <cell r="A739" t="str">
            <v/>
          </cell>
          <cell r="B739" t="str">
            <v/>
          </cell>
          <cell r="C739" t="str">
            <v/>
          </cell>
        </row>
        <row r="740">
          <cell r="A740" t="str">
            <v/>
          </cell>
          <cell r="B740" t="str">
            <v/>
          </cell>
          <cell r="C740" t="str">
            <v/>
          </cell>
        </row>
        <row r="741">
          <cell r="A741" t="str">
            <v/>
          </cell>
          <cell r="B741" t="str">
            <v/>
          </cell>
          <cell r="C741" t="str">
            <v/>
          </cell>
        </row>
        <row r="742">
          <cell r="A742" t="str">
            <v/>
          </cell>
          <cell r="B742" t="str">
            <v/>
          </cell>
          <cell r="C742" t="str">
            <v/>
          </cell>
        </row>
        <row r="743">
          <cell r="A743" t="str">
            <v/>
          </cell>
          <cell r="B743" t="str">
            <v/>
          </cell>
          <cell r="C743" t="str">
            <v/>
          </cell>
        </row>
        <row r="744">
          <cell r="A744" t="str">
            <v/>
          </cell>
          <cell r="B744" t="str">
            <v/>
          </cell>
          <cell r="C744" t="str">
            <v/>
          </cell>
        </row>
        <row r="745">
          <cell r="A745" t="str">
            <v/>
          </cell>
          <cell r="B745" t="str">
            <v/>
          </cell>
          <cell r="C745" t="str">
            <v/>
          </cell>
        </row>
        <row r="746">
          <cell r="A746" t="str">
            <v/>
          </cell>
          <cell r="B746" t="str">
            <v/>
          </cell>
          <cell r="C746" t="str">
            <v/>
          </cell>
        </row>
        <row r="747">
          <cell r="A747" t="str">
            <v/>
          </cell>
          <cell r="B747" t="str">
            <v/>
          </cell>
          <cell r="C747" t="str">
            <v/>
          </cell>
        </row>
        <row r="748">
          <cell r="A748" t="str">
            <v/>
          </cell>
          <cell r="B748" t="str">
            <v/>
          </cell>
          <cell r="C748" t="str">
            <v/>
          </cell>
        </row>
        <row r="749">
          <cell r="A749" t="str">
            <v/>
          </cell>
          <cell r="B749" t="str">
            <v/>
          </cell>
          <cell r="C749" t="str">
            <v/>
          </cell>
        </row>
        <row r="750">
          <cell r="A750" t="str">
            <v/>
          </cell>
          <cell r="B750" t="str">
            <v/>
          </cell>
          <cell r="C750" t="str">
            <v/>
          </cell>
        </row>
        <row r="751">
          <cell r="A751" t="str">
            <v/>
          </cell>
          <cell r="B751" t="str">
            <v/>
          </cell>
          <cell r="C751" t="str">
            <v/>
          </cell>
        </row>
        <row r="752">
          <cell r="A752" t="str">
            <v/>
          </cell>
          <cell r="B752" t="str">
            <v/>
          </cell>
          <cell r="C752" t="str">
            <v/>
          </cell>
        </row>
        <row r="753">
          <cell r="A753" t="str">
            <v/>
          </cell>
          <cell r="B753" t="str">
            <v/>
          </cell>
          <cell r="C753" t="str">
            <v/>
          </cell>
        </row>
        <row r="754">
          <cell r="A754" t="str">
            <v/>
          </cell>
          <cell r="B754" t="str">
            <v/>
          </cell>
          <cell r="C754" t="str">
            <v/>
          </cell>
        </row>
        <row r="755">
          <cell r="A755" t="str">
            <v/>
          </cell>
          <cell r="B755" t="str">
            <v/>
          </cell>
          <cell r="C755" t="str">
            <v/>
          </cell>
        </row>
        <row r="756">
          <cell r="A756" t="str">
            <v/>
          </cell>
          <cell r="B756" t="str">
            <v/>
          </cell>
          <cell r="C756" t="str">
            <v/>
          </cell>
        </row>
        <row r="757">
          <cell r="A757" t="str">
            <v/>
          </cell>
          <cell r="B757" t="str">
            <v/>
          </cell>
          <cell r="C757" t="str">
            <v/>
          </cell>
        </row>
        <row r="758">
          <cell r="A758" t="str">
            <v/>
          </cell>
          <cell r="B758" t="str">
            <v/>
          </cell>
          <cell r="C758" t="str">
            <v/>
          </cell>
        </row>
        <row r="759">
          <cell r="A759" t="str">
            <v/>
          </cell>
          <cell r="B759" t="str">
            <v/>
          </cell>
          <cell r="C759" t="str">
            <v/>
          </cell>
        </row>
        <row r="760">
          <cell r="A760" t="str">
            <v/>
          </cell>
          <cell r="B760" t="str">
            <v/>
          </cell>
          <cell r="C760" t="str">
            <v/>
          </cell>
        </row>
        <row r="761">
          <cell r="A761" t="str">
            <v/>
          </cell>
          <cell r="B761" t="str">
            <v/>
          </cell>
          <cell r="C761" t="str">
            <v/>
          </cell>
        </row>
        <row r="762">
          <cell r="A762" t="str">
            <v/>
          </cell>
          <cell r="B762" t="str">
            <v/>
          </cell>
          <cell r="C762" t="str">
            <v/>
          </cell>
        </row>
        <row r="763">
          <cell r="A763" t="str">
            <v/>
          </cell>
          <cell r="B763" t="str">
            <v/>
          </cell>
          <cell r="C763" t="str">
            <v/>
          </cell>
        </row>
        <row r="764">
          <cell r="A764" t="str">
            <v/>
          </cell>
          <cell r="B764" t="str">
            <v/>
          </cell>
          <cell r="C764" t="str">
            <v/>
          </cell>
        </row>
        <row r="765">
          <cell r="A765" t="str">
            <v/>
          </cell>
          <cell r="B765" t="str">
            <v/>
          </cell>
          <cell r="C765" t="str">
            <v/>
          </cell>
        </row>
        <row r="766">
          <cell r="A766" t="str">
            <v/>
          </cell>
          <cell r="B766" t="str">
            <v/>
          </cell>
          <cell r="C766" t="str">
            <v/>
          </cell>
        </row>
        <row r="767">
          <cell r="A767" t="str">
            <v/>
          </cell>
          <cell r="B767" t="str">
            <v/>
          </cell>
          <cell r="C767" t="str">
            <v/>
          </cell>
        </row>
        <row r="768">
          <cell r="A768" t="str">
            <v/>
          </cell>
          <cell r="B768" t="str">
            <v/>
          </cell>
          <cell r="C768" t="str">
            <v/>
          </cell>
        </row>
        <row r="769">
          <cell r="A769" t="str">
            <v/>
          </cell>
          <cell r="B769" t="str">
            <v/>
          </cell>
          <cell r="C769" t="str">
            <v/>
          </cell>
        </row>
        <row r="770">
          <cell r="A770" t="str">
            <v/>
          </cell>
          <cell r="B770" t="str">
            <v/>
          </cell>
          <cell r="C770" t="str">
            <v/>
          </cell>
        </row>
        <row r="771">
          <cell r="A771" t="str">
            <v/>
          </cell>
          <cell r="B771" t="str">
            <v/>
          </cell>
          <cell r="C771" t="str">
            <v/>
          </cell>
        </row>
        <row r="772">
          <cell r="A772" t="str">
            <v/>
          </cell>
          <cell r="B772" t="str">
            <v/>
          </cell>
          <cell r="C772" t="str">
            <v/>
          </cell>
        </row>
        <row r="773">
          <cell r="A773" t="str">
            <v/>
          </cell>
          <cell r="B773" t="str">
            <v/>
          </cell>
          <cell r="C773" t="str">
            <v/>
          </cell>
        </row>
        <row r="774">
          <cell r="A774" t="str">
            <v/>
          </cell>
          <cell r="B774" t="str">
            <v/>
          </cell>
          <cell r="C774" t="str">
            <v/>
          </cell>
        </row>
        <row r="775">
          <cell r="A775" t="str">
            <v/>
          </cell>
          <cell r="B775" t="str">
            <v/>
          </cell>
          <cell r="C775" t="str">
            <v/>
          </cell>
        </row>
        <row r="776">
          <cell r="A776" t="str">
            <v/>
          </cell>
          <cell r="B776" t="str">
            <v/>
          </cell>
          <cell r="C776" t="str">
            <v/>
          </cell>
        </row>
        <row r="777">
          <cell r="A777" t="str">
            <v/>
          </cell>
          <cell r="B777" t="str">
            <v/>
          </cell>
          <cell r="C777" t="str">
            <v/>
          </cell>
        </row>
        <row r="778">
          <cell r="A778" t="str">
            <v/>
          </cell>
          <cell r="B778" t="str">
            <v/>
          </cell>
          <cell r="C778" t="str">
            <v/>
          </cell>
        </row>
        <row r="779">
          <cell r="A779" t="str">
            <v/>
          </cell>
          <cell r="B779" t="str">
            <v/>
          </cell>
          <cell r="C779" t="str">
            <v/>
          </cell>
        </row>
        <row r="780">
          <cell r="A780" t="str">
            <v/>
          </cell>
          <cell r="B780" t="str">
            <v/>
          </cell>
          <cell r="C780" t="str">
            <v/>
          </cell>
        </row>
        <row r="781">
          <cell r="A781" t="str">
            <v/>
          </cell>
          <cell r="B781" t="str">
            <v/>
          </cell>
          <cell r="C781" t="str">
            <v/>
          </cell>
        </row>
        <row r="782">
          <cell r="A782" t="str">
            <v/>
          </cell>
          <cell r="B782" t="str">
            <v/>
          </cell>
          <cell r="C782" t="str">
            <v/>
          </cell>
        </row>
        <row r="783">
          <cell r="A783" t="str">
            <v/>
          </cell>
          <cell r="B783" t="str">
            <v/>
          </cell>
          <cell r="C783" t="str">
            <v/>
          </cell>
        </row>
        <row r="784">
          <cell r="A784" t="str">
            <v/>
          </cell>
          <cell r="B784" t="str">
            <v/>
          </cell>
          <cell r="C784" t="str">
            <v/>
          </cell>
        </row>
        <row r="785">
          <cell r="A785" t="str">
            <v/>
          </cell>
          <cell r="B785" t="str">
            <v/>
          </cell>
          <cell r="C785" t="str">
            <v/>
          </cell>
        </row>
        <row r="786">
          <cell r="A786" t="str">
            <v/>
          </cell>
          <cell r="B786" t="str">
            <v/>
          </cell>
          <cell r="C786" t="str">
            <v/>
          </cell>
        </row>
        <row r="787">
          <cell r="A787" t="str">
            <v/>
          </cell>
          <cell r="B787" t="str">
            <v/>
          </cell>
          <cell r="C787" t="str">
            <v/>
          </cell>
        </row>
        <row r="788">
          <cell r="A788" t="str">
            <v/>
          </cell>
          <cell r="B788" t="str">
            <v/>
          </cell>
          <cell r="C788" t="str">
            <v/>
          </cell>
        </row>
        <row r="789">
          <cell r="A789" t="str">
            <v/>
          </cell>
          <cell r="B789" t="str">
            <v/>
          </cell>
          <cell r="C789" t="str">
            <v/>
          </cell>
        </row>
        <row r="790">
          <cell r="A790" t="str">
            <v/>
          </cell>
          <cell r="B790" t="str">
            <v/>
          </cell>
          <cell r="C790" t="str">
            <v/>
          </cell>
        </row>
        <row r="791">
          <cell r="A791" t="str">
            <v/>
          </cell>
          <cell r="B791" t="str">
            <v/>
          </cell>
          <cell r="C791" t="str">
            <v/>
          </cell>
        </row>
        <row r="792">
          <cell r="A792" t="str">
            <v/>
          </cell>
          <cell r="B792" t="str">
            <v/>
          </cell>
          <cell r="C792" t="str">
            <v/>
          </cell>
        </row>
        <row r="793">
          <cell r="A793" t="str">
            <v/>
          </cell>
          <cell r="B793" t="str">
            <v/>
          </cell>
          <cell r="C793" t="str">
            <v/>
          </cell>
        </row>
        <row r="794">
          <cell r="A794" t="str">
            <v/>
          </cell>
          <cell r="B794" t="str">
            <v/>
          </cell>
          <cell r="C794" t="str">
            <v/>
          </cell>
        </row>
        <row r="795">
          <cell r="A795" t="str">
            <v/>
          </cell>
          <cell r="B795" t="str">
            <v/>
          </cell>
          <cell r="C795" t="str">
            <v/>
          </cell>
        </row>
        <row r="796">
          <cell r="A796" t="str">
            <v/>
          </cell>
          <cell r="B796" t="str">
            <v/>
          </cell>
          <cell r="C796" t="str">
            <v/>
          </cell>
        </row>
        <row r="797">
          <cell r="A797" t="str">
            <v/>
          </cell>
          <cell r="B797" t="str">
            <v/>
          </cell>
          <cell r="C797" t="str">
            <v/>
          </cell>
        </row>
        <row r="798">
          <cell r="A798" t="str">
            <v/>
          </cell>
          <cell r="B798" t="str">
            <v/>
          </cell>
          <cell r="C798" t="str">
            <v/>
          </cell>
        </row>
        <row r="799">
          <cell r="A799" t="str">
            <v/>
          </cell>
          <cell r="B799" t="str">
            <v/>
          </cell>
          <cell r="C799" t="str">
            <v/>
          </cell>
        </row>
        <row r="800">
          <cell r="A800" t="str">
            <v/>
          </cell>
          <cell r="B800" t="str">
            <v/>
          </cell>
          <cell r="C800" t="str">
            <v/>
          </cell>
        </row>
        <row r="801">
          <cell r="A801" t="str">
            <v/>
          </cell>
          <cell r="B801" t="str">
            <v/>
          </cell>
          <cell r="C801" t="str">
            <v/>
          </cell>
        </row>
        <row r="802">
          <cell r="A802" t="str">
            <v/>
          </cell>
          <cell r="B802" t="str">
            <v/>
          </cell>
          <cell r="C802" t="str">
            <v/>
          </cell>
        </row>
        <row r="803">
          <cell r="A803" t="str">
            <v/>
          </cell>
          <cell r="B803" t="str">
            <v/>
          </cell>
          <cell r="C803" t="str">
            <v/>
          </cell>
        </row>
        <row r="804">
          <cell r="A804" t="str">
            <v/>
          </cell>
          <cell r="B804" t="str">
            <v/>
          </cell>
          <cell r="C804" t="str">
            <v/>
          </cell>
        </row>
        <row r="805">
          <cell r="A805" t="str">
            <v/>
          </cell>
          <cell r="B805" t="str">
            <v/>
          </cell>
          <cell r="C805" t="str">
            <v/>
          </cell>
        </row>
        <row r="806">
          <cell r="A806" t="str">
            <v/>
          </cell>
          <cell r="B806" t="str">
            <v/>
          </cell>
          <cell r="C806" t="str">
            <v/>
          </cell>
        </row>
        <row r="807">
          <cell r="A807" t="str">
            <v/>
          </cell>
          <cell r="B807" t="str">
            <v/>
          </cell>
          <cell r="C807" t="str">
            <v/>
          </cell>
        </row>
        <row r="808">
          <cell r="A808" t="str">
            <v/>
          </cell>
          <cell r="B808" t="str">
            <v/>
          </cell>
          <cell r="C808" t="str">
            <v/>
          </cell>
        </row>
        <row r="809">
          <cell r="A809" t="str">
            <v/>
          </cell>
          <cell r="B809" t="str">
            <v/>
          </cell>
          <cell r="C809" t="str">
            <v/>
          </cell>
        </row>
        <row r="810">
          <cell r="A810" t="str">
            <v/>
          </cell>
          <cell r="B810" t="str">
            <v/>
          </cell>
          <cell r="C810" t="str">
            <v/>
          </cell>
        </row>
        <row r="811">
          <cell r="A811" t="str">
            <v/>
          </cell>
          <cell r="B811" t="str">
            <v/>
          </cell>
          <cell r="C811" t="str">
            <v/>
          </cell>
        </row>
        <row r="812">
          <cell r="A812" t="str">
            <v/>
          </cell>
          <cell r="B812" t="str">
            <v/>
          </cell>
          <cell r="C812" t="str">
            <v/>
          </cell>
        </row>
        <row r="813">
          <cell r="A813" t="str">
            <v/>
          </cell>
          <cell r="B813" t="str">
            <v/>
          </cell>
          <cell r="C813" t="str">
            <v/>
          </cell>
        </row>
        <row r="814">
          <cell r="A814" t="str">
            <v/>
          </cell>
          <cell r="B814" t="str">
            <v/>
          </cell>
          <cell r="C814" t="str">
            <v/>
          </cell>
        </row>
        <row r="815">
          <cell r="A815" t="str">
            <v/>
          </cell>
          <cell r="B815" t="str">
            <v/>
          </cell>
          <cell r="C815" t="str">
            <v/>
          </cell>
        </row>
        <row r="816">
          <cell r="A816" t="str">
            <v/>
          </cell>
          <cell r="B816" t="str">
            <v/>
          </cell>
          <cell r="C816" t="str">
            <v/>
          </cell>
        </row>
        <row r="817">
          <cell r="A817" t="str">
            <v/>
          </cell>
          <cell r="B817" t="str">
            <v/>
          </cell>
          <cell r="C817" t="str">
            <v/>
          </cell>
        </row>
        <row r="818">
          <cell r="A818" t="str">
            <v/>
          </cell>
          <cell r="B818" t="str">
            <v/>
          </cell>
          <cell r="C818" t="str">
            <v/>
          </cell>
        </row>
        <row r="819">
          <cell r="A819" t="str">
            <v/>
          </cell>
          <cell r="B819" t="str">
            <v/>
          </cell>
          <cell r="C819" t="str">
            <v/>
          </cell>
        </row>
        <row r="820">
          <cell r="A820" t="str">
            <v/>
          </cell>
          <cell r="B820" t="str">
            <v/>
          </cell>
          <cell r="C820" t="str">
            <v/>
          </cell>
        </row>
        <row r="821">
          <cell r="A821" t="str">
            <v/>
          </cell>
          <cell r="B821" t="str">
            <v/>
          </cell>
          <cell r="C821" t="str">
            <v/>
          </cell>
        </row>
        <row r="822">
          <cell r="A822" t="str">
            <v/>
          </cell>
          <cell r="B822" t="str">
            <v/>
          </cell>
          <cell r="C822" t="str">
            <v/>
          </cell>
        </row>
        <row r="823">
          <cell r="A823" t="str">
            <v/>
          </cell>
          <cell r="B823" t="str">
            <v/>
          </cell>
          <cell r="C823" t="str">
            <v/>
          </cell>
        </row>
        <row r="824">
          <cell r="A824" t="str">
            <v/>
          </cell>
          <cell r="B824" t="str">
            <v/>
          </cell>
          <cell r="C824" t="str">
            <v/>
          </cell>
        </row>
        <row r="825">
          <cell r="A825" t="str">
            <v/>
          </cell>
          <cell r="B825" t="str">
            <v/>
          </cell>
          <cell r="C825" t="str">
            <v/>
          </cell>
        </row>
        <row r="826">
          <cell r="A826" t="str">
            <v/>
          </cell>
          <cell r="B826" t="str">
            <v/>
          </cell>
          <cell r="C826" t="str">
            <v/>
          </cell>
        </row>
        <row r="827">
          <cell r="A827" t="str">
            <v/>
          </cell>
          <cell r="B827" t="str">
            <v/>
          </cell>
          <cell r="C827" t="str">
            <v/>
          </cell>
        </row>
        <row r="828">
          <cell r="A828" t="str">
            <v/>
          </cell>
          <cell r="B828" t="str">
            <v/>
          </cell>
          <cell r="C828" t="str">
            <v/>
          </cell>
        </row>
        <row r="829">
          <cell r="A829" t="str">
            <v/>
          </cell>
          <cell r="B829" t="str">
            <v/>
          </cell>
          <cell r="C829" t="str">
            <v/>
          </cell>
        </row>
        <row r="830">
          <cell r="A830" t="str">
            <v/>
          </cell>
          <cell r="B830" t="str">
            <v/>
          </cell>
          <cell r="C830" t="str">
            <v/>
          </cell>
        </row>
        <row r="831">
          <cell r="A831" t="str">
            <v/>
          </cell>
          <cell r="B831" t="str">
            <v/>
          </cell>
          <cell r="C831" t="str">
            <v/>
          </cell>
        </row>
        <row r="832">
          <cell r="A832" t="str">
            <v/>
          </cell>
          <cell r="B832" t="str">
            <v/>
          </cell>
          <cell r="C832" t="str">
            <v/>
          </cell>
        </row>
        <row r="833">
          <cell r="A833" t="str">
            <v/>
          </cell>
          <cell r="B833" t="str">
            <v/>
          </cell>
          <cell r="C833" t="str">
            <v/>
          </cell>
        </row>
        <row r="834">
          <cell r="A834" t="str">
            <v/>
          </cell>
          <cell r="B834" t="str">
            <v/>
          </cell>
          <cell r="C834" t="str">
            <v/>
          </cell>
        </row>
        <row r="835">
          <cell r="A835" t="str">
            <v/>
          </cell>
          <cell r="B835" t="str">
            <v/>
          </cell>
          <cell r="C835" t="str">
            <v/>
          </cell>
        </row>
        <row r="836">
          <cell r="A836" t="str">
            <v/>
          </cell>
          <cell r="B836" t="str">
            <v/>
          </cell>
          <cell r="C836" t="str">
            <v/>
          </cell>
        </row>
        <row r="837">
          <cell r="A837" t="str">
            <v/>
          </cell>
          <cell r="B837" t="str">
            <v/>
          </cell>
          <cell r="C837" t="str">
            <v/>
          </cell>
        </row>
        <row r="838">
          <cell r="A838" t="str">
            <v/>
          </cell>
          <cell r="B838" t="str">
            <v/>
          </cell>
          <cell r="C838" t="str">
            <v/>
          </cell>
        </row>
        <row r="839">
          <cell r="A839" t="str">
            <v/>
          </cell>
          <cell r="B839" t="str">
            <v/>
          </cell>
          <cell r="C839" t="str">
            <v/>
          </cell>
        </row>
        <row r="840">
          <cell r="A840" t="str">
            <v/>
          </cell>
          <cell r="B840" t="str">
            <v/>
          </cell>
          <cell r="C840" t="str">
            <v/>
          </cell>
        </row>
        <row r="841">
          <cell r="A841" t="str">
            <v/>
          </cell>
          <cell r="B841" t="str">
            <v/>
          </cell>
          <cell r="C841" t="str">
            <v/>
          </cell>
        </row>
        <row r="842">
          <cell r="A842" t="str">
            <v/>
          </cell>
          <cell r="B842" t="str">
            <v/>
          </cell>
          <cell r="C842" t="str">
            <v/>
          </cell>
        </row>
        <row r="843">
          <cell r="A843" t="str">
            <v/>
          </cell>
          <cell r="B843" t="str">
            <v/>
          </cell>
          <cell r="C843" t="str">
            <v/>
          </cell>
        </row>
        <row r="844">
          <cell r="A844" t="str">
            <v/>
          </cell>
          <cell r="B844" t="str">
            <v/>
          </cell>
          <cell r="C844" t="str">
            <v/>
          </cell>
        </row>
        <row r="845">
          <cell r="A845" t="str">
            <v/>
          </cell>
          <cell r="B845" t="str">
            <v/>
          </cell>
          <cell r="C845" t="str">
            <v/>
          </cell>
        </row>
        <row r="846">
          <cell r="A846" t="str">
            <v/>
          </cell>
          <cell r="B846" t="str">
            <v/>
          </cell>
          <cell r="C846" t="str">
            <v/>
          </cell>
        </row>
        <row r="847">
          <cell r="A847" t="str">
            <v/>
          </cell>
          <cell r="B847" t="str">
            <v/>
          </cell>
          <cell r="C847" t="str">
            <v/>
          </cell>
        </row>
        <row r="848">
          <cell r="A848" t="str">
            <v/>
          </cell>
          <cell r="B848" t="str">
            <v/>
          </cell>
          <cell r="C848" t="str">
            <v/>
          </cell>
        </row>
        <row r="849">
          <cell r="A849" t="str">
            <v/>
          </cell>
          <cell r="B849" t="str">
            <v/>
          </cell>
          <cell r="C849" t="str">
            <v/>
          </cell>
        </row>
        <row r="850">
          <cell r="A850" t="str">
            <v/>
          </cell>
          <cell r="B850" t="str">
            <v/>
          </cell>
          <cell r="C850" t="str">
            <v/>
          </cell>
        </row>
        <row r="851">
          <cell r="A851" t="str">
            <v/>
          </cell>
          <cell r="B851" t="str">
            <v/>
          </cell>
          <cell r="C851" t="str">
            <v/>
          </cell>
        </row>
        <row r="852">
          <cell r="A852" t="str">
            <v/>
          </cell>
          <cell r="B852" t="str">
            <v/>
          </cell>
          <cell r="C852" t="str">
            <v/>
          </cell>
        </row>
        <row r="853">
          <cell r="A853" t="str">
            <v/>
          </cell>
          <cell r="B853" t="str">
            <v/>
          </cell>
          <cell r="C853" t="str">
            <v/>
          </cell>
        </row>
        <row r="854">
          <cell r="A854" t="str">
            <v/>
          </cell>
          <cell r="B854" t="str">
            <v/>
          </cell>
          <cell r="C854" t="str">
            <v/>
          </cell>
        </row>
        <row r="855">
          <cell r="A855" t="str">
            <v/>
          </cell>
          <cell r="B855" t="str">
            <v/>
          </cell>
          <cell r="C855" t="str">
            <v/>
          </cell>
        </row>
        <row r="856">
          <cell r="A856" t="str">
            <v/>
          </cell>
          <cell r="B856" t="str">
            <v/>
          </cell>
          <cell r="C856" t="str">
            <v/>
          </cell>
        </row>
        <row r="857">
          <cell r="A857" t="str">
            <v/>
          </cell>
          <cell r="B857" t="str">
            <v/>
          </cell>
          <cell r="C857" t="str">
            <v/>
          </cell>
        </row>
        <row r="858">
          <cell r="A858" t="str">
            <v/>
          </cell>
          <cell r="B858" t="str">
            <v/>
          </cell>
          <cell r="C858" t="str">
            <v/>
          </cell>
        </row>
        <row r="859">
          <cell r="A859" t="str">
            <v/>
          </cell>
          <cell r="B859" t="str">
            <v/>
          </cell>
          <cell r="C859" t="str">
            <v/>
          </cell>
        </row>
        <row r="860">
          <cell r="A860" t="str">
            <v/>
          </cell>
          <cell r="B860" t="str">
            <v/>
          </cell>
          <cell r="C860" t="str">
            <v/>
          </cell>
        </row>
        <row r="861">
          <cell r="A861" t="str">
            <v/>
          </cell>
          <cell r="B861" t="str">
            <v/>
          </cell>
          <cell r="C861" t="str">
            <v/>
          </cell>
        </row>
        <row r="862">
          <cell r="A862" t="str">
            <v/>
          </cell>
          <cell r="B862" t="str">
            <v/>
          </cell>
          <cell r="C862" t="str">
            <v/>
          </cell>
        </row>
        <row r="863">
          <cell r="A863" t="str">
            <v/>
          </cell>
          <cell r="B863" t="str">
            <v/>
          </cell>
          <cell r="C863" t="str">
            <v/>
          </cell>
        </row>
        <row r="864">
          <cell r="A864" t="str">
            <v/>
          </cell>
          <cell r="B864" t="str">
            <v/>
          </cell>
          <cell r="C864" t="str">
            <v/>
          </cell>
        </row>
        <row r="865">
          <cell r="A865" t="str">
            <v/>
          </cell>
          <cell r="B865" t="str">
            <v/>
          </cell>
          <cell r="C865" t="str">
            <v/>
          </cell>
        </row>
        <row r="866">
          <cell r="A866" t="str">
            <v/>
          </cell>
          <cell r="B866" t="str">
            <v/>
          </cell>
          <cell r="C866" t="str">
            <v/>
          </cell>
        </row>
        <row r="867">
          <cell r="A867" t="str">
            <v/>
          </cell>
          <cell r="B867" t="str">
            <v/>
          </cell>
          <cell r="C867" t="str">
            <v/>
          </cell>
        </row>
        <row r="868">
          <cell r="A868" t="str">
            <v/>
          </cell>
          <cell r="B868" t="str">
            <v/>
          </cell>
          <cell r="C868" t="str">
            <v/>
          </cell>
        </row>
        <row r="869">
          <cell r="A869" t="str">
            <v/>
          </cell>
          <cell r="B869" t="str">
            <v/>
          </cell>
          <cell r="C869" t="str">
            <v/>
          </cell>
        </row>
        <row r="870">
          <cell r="A870" t="str">
            <v/>
          </cell>
          <cell r="B870" t="str">
            <v/>
          </cell>
          <cell r="C870" t="str">
            <v/>
          </cell>
        </row>
        <row r="871">
          <cell r="A871" t="str">
            <v/>
          </cell>
          <cell r="B871" t="str">
            <v/>
          </cell>
          <cell r="C871" t="str">
            <v/>
          </cell>
        </row>
        <row r="872">
          <cell r="A872" t="str">
            <v/>
          </cell>
          <cell r="B872" t="str">
            <v/>
          </cell>
          <cell r="C872" t="str">
            <v/>
          </cell>
        </row>
        <row r="873">
          <cell r="A873" t="str">
            <v/>
          </cell>
          <cell r="B873" t="str">
            <v/>
          </cell>
          <cell r="C873" t="str">
            <v/>
          </cell>
        </row>
        <row r="874">
          <cell r="A874" t="str">
            <v/>
          </cell>
          <cell r="B874" t="str">
            <v/>
          </cell>
          <cell r="C874" t="str">
            <v/>
          </cell>
        </row>
        <row r="875">
          <cell r="A875" t="str">
            <v/>
          </cell>
          <cell r="B875" t="str">
            <v/>
          </cell>
          <cell r="C875" t="str">
            <v/>
          </cell>
        </row>
        <row r="876">
          <cell r="A876" t="str">
            <v/>
          </cell>
          <cell r="B876" t="str">
            <v/>
          </cell>
          <cell r="C876" t="str">
            <v/>
          </cell>
        </row>
        <row r="877">
          <cell r="A877" t="str">
            <v/>
          </cell>
          <cell r="B877" t="str">
            <v/>
          </cell>
          <cell r="C877" t="str">
            <v/>
          </cell>
        </row>
        <row r="878">
          <cell r="A878" t="str">
            <v/>
          </cell>
          <cell r="B878" t="str">
            <v/>
          </cell>
          <cell r="C878" t="str">
            <v/>
          </cell>
        </row>
        <row r="879">
          <cell r="A879" t="str">
            <v/>
          </cell>
          <cell r="B879" t="str">
            <v/>
          </cell>
          <cell r="C879" t="str">
            <v/>
          </cell>
        </row>
        <row r="880">
          <cell r="A880" t="str">
            <v/>
          </cell>
          <cell r="B880" t="str">
            <v/>
          </cell>
          <cell r="C880" t="str">
            <v/>
          </cell>
        </row>
        <row r="881">
          <cell r="A881" t="str">
            <v/>
          </cell>
          <cell r="B881" t="str">
            <v/>
          </cell>
          <cell r="C881" t="str">
            <v/>
          </cell>
        </row>
        <row r="882">
          <cell r="A882" t="str">
            <v/>
          </cell>
          <cell r="B882" t="str">
            <v/>
          </cell>
          <cell r="C882" t="str">
            <v/>
          </cell>
        </row>
        <row r="883">
          <cell r="A883" t="str">
            <v/>
          </cell>
          <cell r="B883" t="str">
            <v/>
          </cell>
          <cell r="C883" t="str">
            <v/>
          </cell>
        </row>
        <row r="884">
          <cell r="A884" t="str">
            <v/>
          </cell>
          <cell r="B884" t="str">
            <v/>
          </cell>
          <cell r="C884" t="str">
            <v/>
          </cell>
        </row>
        <row r="885">
          <cell r="A885" t="str">
            <v/>
          </cell>
          <cell r="B885" t="str">
            <v/>
          </cell>
          <cell r="C885" t="str">
            <v/>
          </cell>
        </row>
        <row r="886">
          <cell r="A886" t="str">
            <v/>
          </cell>
          <cell r="B886" t="str">
            <v/>
          </cell>
          <cell r="C886" t="str">
            <v/>
          </cell>
        </row>
        <row r="887">
          <cell r="A887" t="str">
            <v/>
          </cell>
          <cell r="B887" t="str">
            <v/>
          </cell>
          <cell r="C887" t="str">
            <v/>
          </cell>
        </row>
        <row r="888">
          <cell r="A888" t="str">
            <v/>
          </cell>
          <cell r="B888" t="str">
            <v/>
          </cell>
          <cell r="C888" t="str">
            <v/>
          </cell>
        </row>
        <row r="889">
          <cell r="A889" t="str">
            <v/>
          </cell>
          <cell r="B889" t="str">
            <v/>
          </cell>
          <cell r="C889" t="str">
            <v/>
          </cell>
        </row>
        <row r="890">
          <cell r="A890" t="str">
            <v/>
          </cell>
          <cell r="B890" t="str">
            <v/>
          </cell>
          <cell r="C890" t="str">
            <v/>
          </cell>
        </row>
        <row r="891">
          <cell r="A891" t="str">
            <v/>
          </cell>
          <cell r="B891" t="str">
            <v/>
          </cell>
          <cell r="C891" t="str">
            <v/>
          </cell>
        </row>
        <row r="892">
          <cell r="A892" t="str">
            <v/>
          </cell>
          <cell r="B892" t="str">
            <v/>
          </cell>
          <cell r="C892" t="str">
            <v/>
          </cell>
        </row>
        <row r="893">
          <cell r="A893" t="str">
            <v/>
          </cell>
          <cell r="B893" t="str">
            <v/>
          </cell>
          <cell r="C893" t="str">
            <v/>
          </cell>
        </row>
        <row r="894">
          <cell r="A894" t="str">
            <v/>
          </cell>
          <cell r="B894" t="str">
            <v/>
          </cell>
          <cell r="C894" t="str">
            <v/>
          </cell>
        </row>
        <row r="895">
          <cell r="A895" t="str">
            <v/>
          </cell>
          <cell r="B895" t="str">
            <v/>
          </cell>
          <cell r="C895" t="str">
            <v/>
          </cell>
        </row>
        <row r="896">
          <cell r="A896" t="str">
            <v/>
          </cell>
          <cell r="B896" t="str">
            <v/>
          </cell>
          <cell r="C896" t="str">
            <v/>
          </cell>
        </row>
        <row r="897">
          <cell r="A897" t="str">
            <v/>
          </cell>
          <cell r="B897" t="str">
            <v/>
          </cell>
          <cell r="C897" t="str">
            <v/>
          </cell>
        </row>
        <row r="898">
          <cell r="A898" t="str">
            <v/>
          </cell>
          <cell r="B898" t="str">
            <v/>
          </cell>
          <cell r="C898" t="str">
            <v/>
          </cell>
        </row>
        <row r="899">
          <cell r="A899" t="str">
            <v/>
          </cell>
          <cell r="B899" t="str">
            <v/>
          </cell>
          <cell r="C899" t="str">
            <v/>
          </cell>
        </row>
        <row r="900">
          <cell r="A900" t="str">
            <v/>
          </cell>
          <cell r="B900" t="str">
            <v/>
          </cell>
          <cell r="C900" t="str">
            <v/>
          </cell>
        </row>
        <row r="901">
          <cell r="A901" t="str">
            <v/>
          </cell>
          <cell r="B901" t="str">
            <v/>
          </cell>
          <cell r="C901" t="str">
            <v/>
          </cell>
        </row>
        <row r="902">
          <cell r="A902" t="str">
            <v/>
          </cell>
          <cell r="B902" t="str">
            <v/>
          </cell>
          <cell r="C902" t="str">
            <v/>
          </cell>
        </row>
        <row r="903">
          <cell r="A903" t="str">
            <v/>
          </cell>
          <cell r="B903" t="str">
            <v/>
          </cell>
          <cell r="C903" t="str">
            <v/>
          </cell>
        </row>
        <row r="904">
          <cell r="A904" t="str">
            <v/>
          </cell>
          <cell r="B904" t="str">
            <v/>
          </cell>
          <cell r="C904" t="str">
            <v/>
          </cell>
        </row>
        <row r="905">
          <cell r="A905" t="str">
            <v/>
          </cell>
          <cell r="B905" t="str">
            <v/>
          </cell>
          <cell r="C905" t="str">
            <v/>
          </cell>
        </row>
        <row r="906">
          <cell r="A906" t="str">
            <v/>
          </cell>
          <cell r="B906" t="str">
            <v/>
          </cell>
          <cell r="C906" t="str">
            <v/>
          </cell>
        </row>
        <row r="907">
          <cell r="A907" t="str">
            <v/>
          </cell>
          <cell r="B907" t="str">
            <v/>
          </cell>
          <cell r="C907" t="str">
            <v/>
          </cell>
        </row>
        <row r="908">
          <cell r="A908" t="str">
            <v/>
          </cell>
          <cell r="B908" t="str">
            <v/>
          </cell>
          <cell r="C908" t="str">
            <v/>
          </cell>
        </row>
        <row r="909">
          <cell r="A909" t="str">
            <v/>
          </cell>
          <cell r="B909" t="str">
            <v/>
          </cell>
          <cell r="C909" t="str">
            <v/>
          </cell>
        </row>
        <row r="910">
          <cell r="A910" t="str">
            <v/>
          </cell>
          <cell r="B910" t="str">
            <v/>
          </cell>
          <cell r="C910" t="str">
            <v/>
          </cell>
        </row>
        <row r="911">
          <cell r="A911" t="str">
            <v/>
          </cell>
          <cell r="B911" t="str">
            <v/>
          </cell>
          <cell r="C911" t="str">
            <v/>
          </cell>
        </row>
        <row r="912">
          <cell r="A912" t="str">
            <v/>
          </cell>
          <cell r="B912" t="str">
            <v/>
          </cell>
          <cell r="C912" t="str">
            <v/>
          </cell>
        </row>
        <row r="913">
          <cell r="A913" t="str">
            <v/>
          </cell>
          <cell r="B913" t="str">
            <v/>
          </cell>
          <cell r="C913" t="str">
            <v/>
          </cell>
        </row>
        <row r="914">
          <cell r="A914" t="str">
            <v/>
          </cell>
          <cell r="B914" t="str">
            <v/>
          </cell>
          <cell r="C914" t="str">
            <v/>
          </cell>
        </row>
        <row r="915">
          <cell r="A915" t="str">
            <v/>
          </cell>
          <cell r="B915" t="str">
            <v/>
          </cell>
          <cell r="C915" t="str">
            <v/>
          </cell>
        </row>
        <row r="916">
          <cell r="A916" t="str">
            <v/>
          </cell>
          <cell r="B916" t="str">
            <v/>
          </cell>
          <cell r="C916" t="str">
            <v/>
          </cell>
        </row>
        <row r="917">
          <cell r="A917" t="str">
            <v/>
          </cell>
          <cell r="B917" t="str">
            <v/>
          </cell>
          <cell r="C917" t="str">
            <v/>
          </cell>
        </row>
        <row r="918">
          <cell r="A918" t="str">
            <v/>
          </cell>
          <cell r="B918" t="str">
            <v/>
          </cell>
          <cell r="C918" t="str">
            <v/>
          </cell>
        </row>
        <row r="919">
          <cell r="A919" t="str">
            <v/>
          </cell>
          <cell r="B919" t="str">
            <v/>
          </cell>
          <cell r="C919" t="str">
            <v/>
          </cell>
        </row>
        <row r="920">
          <cell r="A920" t="str">
            <v/>
          </cell>
          <cell r="B920" t="str">
            <v/>
          </cell>
          <cell r="C920" t="str">
            <v/>
          </cell>
        </row>
        <row r="921">
          <cell r="A921" t="str">
            <v/>
          </cell>
          <cell r="B921" t="str">
            <v/>
          </cell>
          <cell r="C921" t="str">
            <v/>
          </cell>
        </row>
        <row r="922">
          <cell r="A922" t="str">
            <v/>
          </cell>
          <cell r="B922" t="str">
            <v/>
          </cell>
          <cell r="C922" t="str">
            <v/>
          </cell>
        </row>
        <row r="923">
          <cell r="A923" t="str">
            <v/>
          </cell>
          <cell r="B923" t="str">
            <v/>
          </cell>
          <cell r="C923" t="str">
            <v/>
          </cell>
        </row>
        <row r="924">
          <cell r="A924" t="str">
            <v/>
          </cell>
          <cell r="B924" t="str">
            <v/>
          </cell>
          <cell r="C924" t="str">
            <v/>
          </cell>
        </row>
        <row r="925">
          <cell r="A925" t="str">
            <v/>
          </cell>
          <cell r="B925" t="str">
            <v/>
          </cell>
          <cell r="C925" t="str">
            <v/>
          </cell>
        </row>
        <row r="926">
          <cell r="A926" t="str">
            <v/>
          </cell>
          <cell r="B926" t="str">
            <v/>
          </cell>
          <cell r="C926" t="str">
            <v/>
          </cell>
        </row>
        <row r="927">
          <cell r="A927" t="str">
            <v/>
          </cell>
          <cell r="B927" t="str">
            <v/>
          </cell>
          <cell r="C927" t="str">
            <v/>
          </cell>
        </row>
        <row r="928">
          <cell r="A928" t="str">
            <v/>
          </cell>
          <cell r="B928" t="str">
            <v/>
          </cell>
          <cell r="C928" t="str">
            <v/>
          </cell>
        </row>
        <row r="929">
          <cell r="A929" t="str">
            <v/>
          </cell>
          <cell r="B929" t="str">
            <v/>
          </cell>
          <cell r="C929" t="str">
            <v/>
          </cell>
        </row>
        <row r="930">
          <cell r="A930" t="str">
            <v/>
          </cell>
          <cell r="B930" t="str">
            <v/>
          </cell>
          <cell r="C930" t="str">
            <v/>
          </cell>
        </row>
        <row r="931">
          <cell r="A931" t="str">
            <v/>
          </cell>
          <cell r="B931" t="str">
            <v/>
          </cell>
          <cell r="C931" t="str">
            <v/>
          </cell>
        </row>
        <row r="932">
          <cell r="A932" t="str">
            <v/>
          </cell>
          <cell r="B932" t="str">
            <v/>
          </cell>
          <cell r="C932" t="str">
            <v/>
          </cell>
        </row>
        <row r="933">
          <cell r="A933" t="str">
            <v/>
          </cell>
          <cell r="B933" t="str">
            <v/>
          </cell>
          <cell r="C933" t="str">
            <v/>
          </cell>
        </row>
        <row r="934">
          <cell r="A934" t="str">
            <v/>
          </cell>
          <cell r="B934" t="str">
            <v/>
          </cell>
          <cell r="C934" t="str">
            <v/>
          </cell>
        </row>
        <row r="935">
          <cell r="A935" t="str">
            <v/>
          </cell>
          <cell r="B935" t="str">
            <v/>
          </cell>
          <cell r="C935" t="str">
            <v/>
          </cell>
        </row>
        <row r="936">
          <cell r="A936" t="str">
            <v/>
          </cell>
          <cell r="B936" t="str">
            <v/>
          </cell>
          <cell r="C936" t="str">
            <v/>
          </cell>
        </row>
        <row r="937">
          <cell r="A937" t="str">
            <v/>
          </cell>
          <cell r="B937" t="str">
            <v/>
          </cell>
          <cell r="C937" t="str">
            <v/>
          </cell>
        </row>
        <row r="938">
          <cell r="A938" t="str">
            <v/>
          </cell>
          <cell r="B938" t="str">
            <v/>
          </cell>
          <cell r="C938" t="str">
            <v/>
          </cell>
        </row>
        <row r="939">
          <cell r="A939" t="str">
            <v/>
          </cell>
          <cell r="B939" t="str">
            <v/>
          </cell>
          <cell r="C939" t="str">
            <v/>
          </cell>
        </row>
        <row r="940">
          <cell r="A940" t="str">
            <v/>
          </cell>
          <cell r="B940" t="str">
            <v/>
          </cell>
          <cell r="C940" t="str">
            <v/>
          </cell>
        </row>
        <row r="941">
          <cell r="A941" t="str">
            <v/>
          </cell>
          <cell r="B941" t="str">
            <v/>
          </cell>
          <cell r="C941" t="str">
            <v/>
          </cell>
        </row>
        <row r="942">
          <cell r="A942" t="str">
            <v/>
          </cell>
          <cell r="B942" t="str">
            <v/>
          </cell>
          <cell r="C942" t="str">
            <v/>
          </cell>
        </row>
        <row r="943">
          <cell r="A943" t="str">
            <v/>
          </cell>
          <cell r="B943" t="str">
            <v/>
          </cell>
          <cell r="C943" t="str">
            <v/>
          </cell>
        </row>
        <row r="944">
          <cell r="A944" t="str">
            <v/>
          </cell>
          <cell r="B944" t="str">
            <v/>
          </cell>
          <cell r="C944" t="str">
            <v/>
          </cell>
        </row>
        <row r="945">
          <cell r="A945" t="str">
            <v/>
          </cell>
          <cell r="B945" t="str">
            <v/>
          </cell>
          <cell r="C945" t="str">
            <v/>
          </cell>
        </row>
        <row r="946">
          <cell r="A946" t="str">
            <v/>
          </cell>
          <cell r="B946" t="str">
            <v/>
          </cell>
          <cell r="C946" t="str">
            <v/>
          </cell>
        </row>
        <row r="947">
          <cell r="A947" t="str">
            <v/>
          </cell>
          <cell r="B947" t="str">
            <v/>
          </cell>
          <cell r="C947" t="str">
            <v/>
          </cell>
        </row>
        <row r="948">
          <cell r="A948" t="str">
            <v/>
          </cell>
          <cell r="B948" t="str">
            <v/>
          </cell>
          <cell r="C948" t="str">
            <v/>
          </cell>
        </row>
        <row r="949">
          <cell r="A949" t="str">
            <v/>
          </cell>
          <cell r="B949" t="str">
            <v/>
          </cell>
          <cell r="C949" t="str">
            <v/>
          </cell>
        </row>
        <row r="950">
          <cell r="A950" t="str">
            <v/>
          </cell>
          <cell r="B950" t="str">
            <v/>
          </cell>
          <cell r="C950" t="str">
            <v/>
          </cell>
        </row>
        <row r="951">
          <cell r="A951" t="str">
            <v/>
          </cell>
          <cell r="B951" t="str">
            <v/>
          </cell>
          <cell r="C951" t="str">
            <v/>
          </cell>
        </row>
        <row r="952">
          <cell r="A952" t="str">
            <v/>
          </cell>
          <cell r="B952" t="str">
            <v/>
          </cell>
          <cell r="C952" t="str">
            <v/>
          </cell>
        </row>
        <row r="953">
          <cell r="A953" t="str">
            <v/>
          </cell>
          <cell r="B953" t="str">
            <v/>
          </cell>
          <cell r="C953" t="str">
            <v/>
          </cell>
        </row>
        <row r="954">
          <cell r="A954" t="str">
            <v/>
          </cell>
          <cell r="B954" t="str">
            <v/>
          </cell>
          <cell r="C954" t="str">
            <v/>
          </cell>
        </row>
        <row r="955">
          <cell r="A955" t="str">
            <v/>
          </cell>
          <cell r="B955" t="str">
            <v/>
          </cell>
          <cell r="C955" t="str">
            <v/>
          </cell>
        </row>
        <row r="956">
          <cell r="A956" t="str">
            <v/>
          </cell>
          <cell r="B956" t="str">
            <v/>
          </cell>
          <cell r="C956" t="str">
            <v/>
          </cell>
        </row>
        <row r="957">
          <cell r="A957" t="str">
            <v/>
          </cell>
          <cell r="B957" t="str">
            <v/>
          </cell>
          <cell r="C957" t="str">
            <v/>
          </cell>
        </row>
        <row r="958">
          <cell r="A958" t="str">
            <v/>
          </cell>
          <cell r="B958" t="str">
            <v/>
          </cell>
          <cell r="C958" t="str">
            <v/>
          </cell>
        </row>
        <row r="959">
          <cell r="A959" t="str">
            <v/>
          </cell>
          <cell r="B959" t="str">
            <v/>
          </cell>
          <cell r="C959" t="str">
            <v/>
          </cell>
        </row>
        <row r="960">
          <cell r="A960" t="str">
            <v/>
          </cell>
          <cell r="B960" t="str">
            <v/>
          </cell>
          <cell r="C960" t="str">
            <v/>
          </cell>
        </row>
        <row r="961">
          <cell r="A961" t="str">
            <v/>
          </cell>
          <cell r="B961" t="str">
            <v/>
          </cell>
          <cell r="C961" t="str">
            <v/>
          </cell>
        </row>
        <row r="962">
          <cell r="A962" t="str">
            <v/>
          </cell>
          <cell r="B962" t="str">
            <v/>
          </cell>
          <cell r="C962" t="str">
            <v/>
          </cell>
        </row>
        <row r="963">
          <cell r="A963" t="str">
            <v/>
          </cell>
          <cell r="B963" t="str">
            <v/>
          </cell>
          <cell r="C963" t="str">
            <v/>
          </cell>
        </row>
        <row r="964">
          <cell r="A964" t="str">
            <v/>
          </cell>
          <cell r="B964" t="str">
            <v/>
          </cell>
          <cell r="C964" t="str">
            <v/>
          </cell>
        </row>
        <row r="965">
          <cell r="A965" t="str">
            <v/>
          </cell>
          <cell r="B965" t="str">
            <v/>
          </cell>
          <cell r="C965" t="str">
            <v/>
          </cell>
        </row>
        <row r="966">
          <cell r="A966" t="str">
            <v/>
          </cell>
          <cell r="B966" t="str">
            <v/>
          </cell>
          <cell r="C966" t="str">
            <v/>
          </cell>
        </row>
        <row r="967">
          <cell r="A967" t="str">
            <v/>
          </cell>
          <cell r="B967" t="str">
            <v/>
          </cell>
          <cell r="C967" t="str">
            <v/>
          </cell>
        </row>
        <row r="968">
          <cell r="A968" t="str">
            <v/>
          </cell>
          <cell r="B968" t="str">
            <v/>
          </cell>
          <cell r="C968" t="str">
            <v/>
          </cell>
        </row>
        <row r="969">
          <cell r="A969" t="str">
            <v/>
          </cell>
          <cell r="B969" t="str">
            <v/>
          </cell>
          <cell r="C969" t="str">
            <v/>
          </cell>
        </row>
        <row r="970">
          <cell r="A970" t="str">
            <v/>
          </cell>
          <cell r="B970" t="str">
            <v/>
          </cell>
          <cell r="C970" t="str">
            <v/>
          </cell>
        </row>
        <row r="971">
          <cell r="A971" t="str">
            <v/>
          </cell>
          <cell r="B971" t="str">
            <v/>
          </cell>
          <cell r="C971" t="str">
            <v/>
          </cell>
        </row>
        <row r="972">
          <cell r="A972" t="str">
            <v/>
          </cell>
          <cell r="B972" t="str">
            <v/>
          </cell>
          <cell r="C972" t="str">
            <v/>
          </cell>
        </row>
        <row r="973">
          <cell r="A973" t="str">
            <v/>
          </cell>
          <cell r="B973" t="str">
            <v/>
          </cell>
          <cell r="C973" t="str">
            <v/>
          </cell>
        </row>
        <row r="974">
          <cell r="A974" t="str">
            <v/>
          </cell>
          <cell r="B974" t="str">
            <v/>
          </cell>
          <cell r="C974" t="str">
            <v/>
          </cell>
        </row>
        <row r="975">
          <cell r="A975" t="str">
            <v/>
          </cell>
          <cell r="B975" t="str">
            <v/>
          </cell>
          <cell r="C975" t="str">
            <v/>
          </cell>
        </row>
        <row r="976">
          <cell r="A976" t="str">
            <v/>
          </cell>
          <cell r="B976" t="str">
            <v/>
          </cell>
          <cell r="C976" t="str">
            <v/>
          </cell>
        </row>
        <row r="977">
          <cell r="A977" t="str">
            <v/>
          </cell>
          <cell r="B977" t="str">
            <v/>
          </cell>
          <cell r="C977" t="str">
            <v/>
          </cell>
        </row>
        <row r="978">
          <cell r="A978" t="str">
            <v/>
          </cell>
          <cell r="B978" t="str">
            <v/>
          </cell>
          <cell r="C978" t="str">
            <v/>
          </cell>
        </row>
        <row r="979">
          <cell r="A979" t="str">
            <v/>
          </cell>
          <cell r="B979" t="str">
            <v/>
          </cell>
          <cell r="C979" t="str">
            <v/>
          </cell>
        </row>
        <row r="980">
          <cell r="A980" t="str">
            <v/>
          </cell>
          <cell r="B980" t="str">
            <v/>
          </cell>
          <cell r="C980" t="str">
            <v/>
          </cell>
        </row>
        <row r="981">
          <cell r="A981" t="str">
            <v/>
          </cell>
          <cell r="B981" t="str">
            <v/>
          </cell>
          <cell r="C981" t="str">
            <v/>
          </cell>
        </row>
        <row r="982">
          <cell r="A982" t="str">
            <v/>
          </cell>
          <cell r="B982" t="str">
            <v/>
          </cell>
          <cell r="C982" t="str">
            <v/>
          </cell>
        </row>
        <row r="983">
          <cell r="A983" t="str">
            <v/>
          </cell>
          <cell r="B983" t="str">
            <v/>
          </cell>
          <cell r="C983" t="str">
            <v/>
          </cell>
        </row>
        <row r="984">
          <cell r="A984" t="str">
            <v/>
          </cell>
          <cell r="B984" t="str">
            <v/>
          </cell>
          <cell r="C984" t="str">
            <v/>
          </cell>
        </row>
        <row r="985">
          <cell r="A985" t="str">
            <v/>
          </cell>
          <cell r="B985" t="str">
            <v/>
          </cell>
          <cell r="C985" t="str">
            <v/>
          </cell>
        </row>
        <row r="986">
          <cell r="A986" t="str">
            <v/>
          </cell>
          <cell r="B986" t="str">
            <v/>
          </cell>
          <cell r="C986" t="str">
            <v/>
          </cell>
        </row>
        <row r="987">
          <cell r="A987" t="str">
            <v/>
          </cell>
          <cell r="B987" t="str">
            <v/>
          </cell>
          <cell r="C987" t="str">
            <v/>
          </cell>
        </row>
        <row r="988">
          <cell r="A988" t="str">
            <v/>
          </cell>
          <cell r="B988" t="str">
            <v/>
          </cell>
          <cell r="C988" t="str">
            <v/>
          </cell>
        </row>
        <row r="989">
          <cell r="A989" t="str">
            <v/>
          </cell>
          <cell r="B989" t="str">
            <v/>
          </cell>
          <cell r="C989" t="str">
            <v/>
          </cell>
        </row>
        <row r="990">
          <cell r="A990" t="str">
            <v/>
          </cell>
          <cell r="B990" t="str">
            <v/>
          </cell>
          <cell r="C990" t="str">
            <v/>
          </cell>
        </row>
        <row r="991">
          <cell r="A991" t="str">
            <v/>
          </cell>
          <cell r="B991" t="str">
            <v/>
          </cell>
          <cell r="C991" t="str">
            <v/>
          </cell>
        </row>
        <row r="992">
          <cell r="A992" t="str">
            <v/>
          </cell>
          <cell r="B992" t="str">
            <v/>
          </cell>
          <cell r="C992" t="str">
            <v/>
          </cell>
        </row>
        <row r="993">
          <cell r="A993" t="str">
            <v/>
          </cell>
          <cell r="B993" t="str">
            <v/>
          </cell>
          <cell r="C993" t="str">
            <v/>
          </cell>
        </row>
        <row r="994">
          <cell r="A994" t="str">
            <v/>
          </cell>
          <cell r="B994" t="str">
            <v/>
          </cell>
          <cell r="C994" t="str">
            <v/>
          </cell>
        </row>
        <row r="995">
          <cell r="A995" t="str">
            <v/>
          </cell>
          <cell r="B995" t="str">
            <v/>
          </cell>
          <cell r="C995" t="str">
            <v/>
          </cell>
        </row>
        <row r="996">
          <cell r="A996" t="str">
            <v/>
          </cell>
          <cell r="B996" t="str">
            <v/>
          </cell>
          <cell r="C996" t="str">
            <v/>
          </cell>
        </row>
        <row r="997">
          <cell r="A997" t="str">
            <v/>
          </cell>
          <cell r="B997" t="str">
            <v/>
          </cell>
          <cell r="C997" t="str">
            <v/>
          </cell>
        </row>
        <row r="998">
          <cell r="A998" t="str">
            <v/>
          </cell>
          <cell r="B998" t="str">
            <v/>
          </cell>
          <cell r="C998" t="str">
            <v/>
          </cell>
        </row>
        <row r="999">
          <cell r="A999" t="str">
            <v/>
          </cell>
          <cell r="B999" t="str">
            <v/>
          </cell>
          <cell r="C999" t="str">
            <v/>
          </cell>
        </row>
        <row r="1000">
          <cell r="A1000" t="str">
            <v/>
          </cell>
          <cell r="B1000" t="str">
            <v/>
          </cell>
          <cell r="C1000" t="str">
            <v/>
          </cell>
        </row>
        <row r="1001">
          <cell r="A1001" t="str">
            <v/>
          </cell>
          <cell r="B1001" t="str">
            <v/>
          </cell>
          <cell r="C1001" t="str">
            <v/>
          </cell>
        </row>
        <row r="1002">
          <cell r="A1002" t="str">
            <v/>
          </cell>
          <cell r="B1002" t="str">
            <v/>
          </cell>
          <cell r="C1002" t="str">
            <v/>
          </cell>
        </row>
        <row r="1003">
          <cell r="A1003" t="str">
            <v/>
          </cell>
          <cell r="B1003" t="str">
            <v/>
          </cell>
          <cell r="C1003" t="str">
            <v/>
          </cell>
        </row>
        <row r="1004">
          <cell r="A1004" t="str">
            <v/>
          </cell>
          <cell r="B1004" t="str">
            <v/>
          </cell>
          <cell r="C1004" t="str">
            <v/>
          </cell>
        </row>
        <row r="1005">
          <cell r="A1005" t="str">
            <v/>
          </cell>
          <cell r="B1005" t="str">
            <v/>
          </cell>
          <cell r="C1005" t="str">
            <v/>
          </cell>
        </row>
        <row r="1006">
          <cell r="A1006" t="str">
            <v/>
          </cell>
          <cell r="B1006" t="str">
            <v/>
          </cell>
          <cell r="C1006" t="str">
            <v/>
          </cell>
        </row>
        <row r="1007">
          <cell r="A1007" t="str">
            <v/>
          </cell>
          <cell r="B1007" t="str">
            <v/>
          </cell>
          <cell r="C1007" t="str">
            <v/>
          </cell>
        </row>
        <row r="1008">
          <cell r="A1008" t="str">
            <v/>
          </cell>
          <cell r="B1008" t="str">
            <v/>
          </cell>
          <cell r="C1008" t="str">
            <v/>
          </cell>
        </row>
        <row r="1009">
          <cell r="A1009" t="str">
            <v/>
          </cell>
          <cell r="B1009" t="str">
            <v/>
          </cell>
          <cell r="C1009" t="str">
            <v/>
          </cell>
        </row>
        <row r="1010">
          <cell r="A1010" t="str">
            <v/>
          </cell>
          <cell r="B1010" t="str">
            <v/>
          </cell>
          <cell r="C1010" t="str">
            <v/>
          </cell>
        </row>
        <row r="1011">
          <cell r="A1011" t="str">
            <v/>
          </cell>
          <cell r="B1011" t="str">
            <v/>
          </cell>
          <cell r="C1011" t="str">
            <v/>
          </cell>
        </row>
        <row r="1012">
          <cell r="A1012" t="str">
            <v/>
          </cell>
          <cell r="B1012" t="str">
            <v/>
          </cell>
          <cell r="C1012" t="str">
            <v/>
          </cell>
        </row>
        <row r="1013">
          <cell r="A1013" t="str">
            <v/>
          </cell>
          <cell r="B1013" t="str">
            <v/>
          </cell>
          <cell r="C1013" t="str">
            <v/>
          </cell>
        </row>
        <row r="1014">
          <cell r="A1014" t="str">
            <v/>
          </cell>
          <cell r="B1014" t="str">
            <v/>
          </cell>
          <cell r="C1014" t="str">
            <v/>
          </cell>
        </row>
        <row r="1015">
          <cell r="A1015" t="str">
            <v/>
          </cell>
          <cell r="B1015" t="str">
            <v/>
          </cell>
          <cell r="C1015" t="str">
            <v/>
          </cell>
        </row>
        <row r="1016">
          <cell r="A1016" t="str">
            <v/>
          </cell>
          <cell r="B1016" t="str">
            <v/>
          </cell>
          <cell r="C1016" t="str">
            <v/>
          </cell>
        </row>
        <row r="1017">
          <cell r="A1017" t="str">
            <v/>
          </cell>
          <cell r="B1017" t="str">
            <v/>
          </cell>
          <cell r="C1017" t="str">
            <v/>
          </cell>
        </row>
        <row r="1018">
          <cell r="A1018" t="str">
            <v/>
          </cell>
          <cell r="B1018" t="str">
            <v/>
          </cell>
          <cell r="C1018" t="str">
            <v/>
          </cell>
        </row>
        <row r="1019">
          <cell r="A1019" t="str">
            <v/>
          </cell>
          <cell r="B1019" t="str">
            <v/>
          </cell>
          <cell r="C1019" t="str">
            <v/>
          </cell>
        </row>
        <row r="1020">
          <cell r="A1020" t="str">
            <v/>
          </cell>
          <cell r="B1020" t="str">
            <v/>
          </cell>
          <cell r="C1020" t="str">
            <v/>
          </cell>
        </row>
        <row r="1021">
          <cell r="A1021" t="str">
            <v/>
          </cell>
          <cell r="B1021" t="str">
            <v/>
          </cell>
          <cell r="C1021" t="str">
            <v/>
          </cell>
        </row>
        <row r="1022">
          <cell r="A1022" t="str">
            <v/>
          </cell>
          <cell r="B1022" t="str">
            <v/>
          </cell>
          <cell r="C1022" t="str">
            <v/>
          </cell>
        </row>
        <row r="1023">
          <cell r="A1023" t="str">
            <v/>
          </cell>
          <cell r="B1023" t="str">
            <v/>
          </cell>
          <cell r="C1023" t="str">
            <v/>
          </cell>
        </row>
        <row r="1024">
          <cell r="A1024" t="str">
            <v/>
          </cell>
          <cell r="B1024" t="str">
            <v/>
          </cell>
          <cell r="C1024" t="str">
            <v/>
          </cell>
        </row>
        <row r="1025">
          <cell r="A1025" t="str">
            <v/>
          </cell>
          <cell r="B1025" t="str">
            <v/>
          </cell>
          <cell r="C1025" t="str">
            <v/>
          </cell>
        </row>
        <row r="1026">
          <cell r="A1026" t="str">
            <v/>
          </cell>
          <cell r="B1026" t="str">
            <v/>
          </cell>
          <cell r="C1026" t="str">
            <v/>
          </cell>
        </row>
        <row r="1027">
          <cell r="A1027" t="str">
            <v/>
          </cell>
          <cell r="B1027" t="str">
            <v/>
          </cell>
          <cell r="C1027" t="str">
            <v/>
          </cell>
        </row>
        <row r="1028">
          <cell r="A1028" t="str">
            <v/>
          </cell>
          <cell r="B1028" t="str">
            <v/>
          </cell>
          <cell r="C1028" t="str">
            <v/>
          </cell>
        </row>
        <row r="1029">
          <cell r="A1029" t="str">
            <v/>
          </cell>
          <cell r="B1029" t="str">
            <v/>
          </cell>
          <cell r="C1029" t="str">
            <v/>
          </cell>
        </row>
        <row r="1030">
          <cell r="A1030" t="str">
            <v/>
          </cell>
          <cell r="B1030" t="str">
            <v/>
          </cell>
          <cell r="C1030" t="str">
            <v/>
          </cell>
        </row>
        <row r="1031">
          <cell r="A1031" t="str">
            <v/>
          </cell>
          <cell r="B1031" t="str">
            <v/>
          </cell>
          <cell r="C1031" t="str">
            <v/>
          </cell>
        </row>
        <row r="1032">
          <cell r="A1032" t="str">
            <v/>
          </cell>
          <cell r="B1032" t="str">
            <v/>
          </cell>
          <cell r="C1032" t="str">
            <v/>
          </cell>
        </row>
        <row r="1033">
          <cell r="A1033" t="str">
            <v/>
          </cell>
          <cell r="B1033" t="str">
            <v/>
          </cell>
          <cell r="C1033" t="str">
            <v/>
          </cell>
        </row>
        <row r="1034">
          <cell r="A1034" t="str">
            <v/>
          </cell>
          <cell r="B1034" t="str">
            <v/>
          </cell>
          <cell r="C1034" t="str">
            <v/>
          </cell>
        </row>
        <row r="1035">
          <cell r="A1035" t="str">
            <v/>
          </cell>
          <cell r="B1035" t="str">
            <v/>
          </cell>
          <cell r="C1035" t="str">
            <v/>
          </cell>
        </row>
        <row r="1036">
          <cell r="A1036" t="str">
            <v/>
          </cell>
          <cell r="B1036" t="str">
            <v/>
          </cell>
          <cell r="C1036" t="str">
            <v/>
          </cell>
        </row>
        <row r="1037">
          <cell r="A1037" t="str">
            <v/>
          </cell>
          <cell r="B1037" t="str">
            <v/>
          </cell>
          <cell r="C1037" t="str">
            <v/>
          </cell>
        </row>
        <row r="1038">
          <cell r="A1038" t="str">
            <v/>
          </cell>
          <cell r="B1038" t="str">
            <v/>
          </cell>
          <cell r="C1038" t="str">
            <v/>
          </cell>
        </row>
        <row r="1039">
          <cell r="A1039" t="str">
            <v/>
          </cell>
          <cell r="B1039" t="str">
            <v/>
          </cell>
          <cell r="C1039" t="str">
            <v/>
          </cell>
        </row>
        <row r="1040">
          <cell r="A1040" t="str">
            <v/>
          </cell>
          <cell r="B1040" t="str">
            <v/>
          </cell>
          <cell r="C1040" t="str">
            <v/>
          </cell>
        </row>
        <row r="1041">
          <cell r="A1041" t="str">
            <v/>
          </cell>
          <cell r="B1041" t="str">
            <v/>
          </cell>
          <cell r="C1041" t="str">
            <v/>
          </cell>
        </row>
        <row r="1042">
          <cell r="A1042" t="str">
            <v/>
          </cell>
          <cell r="B1042" t="str">
            <v/>
          </cell>
          <cell r="C1042" t="str">
            <v/>
          </cell>
        </row>
        <row r="1043">
          <cell r="A1043" t="str">
            <v/>
          </cell>
          <cell r="B1043" t="str">
            <v/>
          </cell>
          <cell r="C1043" t="str">
            <v/>
          </cell>
        </row>
        <row r="1044">
          <cell r="A1044" t="str">
            <v/>
          </cell>
          <cell r="B1044" t="str">
            <v/>
          </cell>
          <cell r="C1044" t="str">
            <v/>
          </cell>
        </row>
        <row r="1045">
          <cell r="A1045" t="str">
            <v/>
          </cell>
          <cell r="B1045" t="str">
            <v/>
          </cell>
          <cell r="C1045" t="str">
            <v/>
          </cell>
        </row>
        <row r="1046">
          <cell r="A1046" t="str">
            <v/>
          </cell>
          <cell r="B1046" t="str">
            <v/>
          </cell>
          <cell r="C1046" t="str">
            <v/>
          </cell>
        </row>
        <row r="1047">
          <cell r="A1047" t="str">
            <v/>
          </cell>
          <cell r="B1047" t="str">
            <v/>
          </cell>
          <cell r="C1047" t="str">
            <v/>
          </cell>
        </row>
        <row r="1048">
          <cell r="A1048" t="str">
            <v/>
          </cell>
          <cell r="B1048" t="str">
            <v/>
          </cell>
          <cell r="C1048" t="str">
            <v/>
          </cell>
        </row>
        <row r="1049">
          <cell r="A1049" t="str">
            <v/>
          </cell>
          <cell r="B1049" t="str">
            <v/>
          </cell>
          <cell r="C1049" t="str">
            <v/>
          </cell>
        </row>
        <row r="1050">
          <cell r="A1050" t="str">
            <v/>
          </cell>
          <cell r="B1050" t="str">
            <v/>
          </cell>
          <cell r="C1050" t="str">
            <v/>
          </cell>
        </row>
        <row r="1051">
          <cell r="A1051" t="str">
            <v/>
          </cell>
          <cell r="B1051" t="str">
            <v/>
          </cell>
          <cell r="C1051" t="str">
            <v/>
          </cell>
        </row>
        <row r="1052">
          <cell r="A1052" t="str">
            <v/>
          </cell>
          <cell r="B1052" t="str">
            <v/>
          </cell>
          <cell r="C1052" t="str">
            <v/>
          </cell>
        </row>
        <row r="1053">
          <cell r="A1053" t="str">
            <v/>
          </cell>
          <cell r="B1053" t="str">
            <v/>
          </cell>
          <cell r="C1053" t="str">
            <v/>
          </cell>
        </row>
        <row r="1054">
          <cell r="A1054" t="str">
            <v/>
          </cell>
          <cell r="B1054" t="str">
            <v/>
          </cell>
          <cell r="C1054" t="str">
            <v/>
          </cell>
        </row>
        <row r="1055">
          <cell r="A1055" t="str">
            <v/>
          </cell>
          <cell r="B1055" t="str">
            <v/>
          </cell>
          <cell r="C1055" t="str">
            <v/>
          </cell>
        </row>
        <row r="1056">
          <cell r="A1056" t="str">
            <v/>
          </cell>
          <cell r="B1056" t="str">
            <v/>
          </cell>
          <cell r="C1056" t="str">
            <v/>
          </cell>
        </row>
        <row r="1057">
          <cell r="A1057" t="str">
            <v/>
          </cell>
          <cell r="B1057" t="str">
            <v/>
          </cell>
          <cell r="C1057" t="str">
            <v/>
          </cell>
        </row>
        <row r="1058">
          <cell r="A1058" t="str">
            <v/>
          </cell>
          <cell r="B1058" t="str">
            <v/>
          </cell>
          <cell r="C1058" t="str">
            <v/>
          </cell>
        </row>
        <row r="1059">
          <cell r="A1059" t="str">
            <v/>
          </cell>
          <cell r="B1059" t="str">
            <v/>
          </cell>
          <cell r="C1059" t="str">
            <v/>
          </cell>
        </row>
        <row r="1060">
          <cell r="A1060" t="str">
            <v/>
          </cell>
          <cell r="B1060" t="str">
            <v/>
          </cell>
          <cell r="C1060" t="str">
            <v/>
          </cell>
        </row>
        <row r="1061">
          <cell r="A1061" t="str">
            <v/>
          </cell>
          <cell r="B1061" t="str">
            <v/>
          </cell>
          <cell r="C1061" t="str">
            <v/>
          </cell>
        </row>
        <row r="1062">
          <cell r="A1062" t="str">
            <v/>
          </cell>
          <cell r="B1062" t="str">
            <v/>
          </cell>
          <cell r="C1062" t="str">
            <v/>
          </cell>
        </row>
        <row r="1063">
          <cell r="A1063" t="str">
            <v/>
          </cell>
          <cell r="B1063" t="str">
            <v/>
          </cell>
          <cell r="C1063" t="str">
            <v/>
          </cell>
        </row>
        <row r="1064">
          <cell r="A1064" t="str">
            <v/>
          </cell>
          <cell r="B1064" t="str">
            <v/>
          </cell>
          <cell r="C1064" t="str">
            <v/>
          </cell>
        </row>
        <row r="1065">
          <cell r="A1065" t="str">
            <v/>
          </cell>
          <cell r="B1065" t="str">
            <v/>
          </cell>
          <cell r="C1065" t="str">
            <v/>
          </cell>
        </row>
        <row r="1066">
          <cell r="A1066" t="str">
            <v/>
          </cell>
          <cell r="B1066" t="str">
            <v/>
          </cell>
          <cell r="C1066" t="str">
            <v/>
          </cell>
        </row>
        <row r="1067">
          <cell r="A1067" t="str">
            <v/>
          </cell>
          <cell r="B1067" t="str">
            <v/>
          </cell>
          <cell r="C1067" t="str">
            <v/>
          </cell>
        </row>
        <row r="1068">
          <cell r="A1068" t="str">
            <v/>
          </cell>
          <cell r="B1068" t="str">
            <v/>
          </cell>
          <cell r="C1068" t="str">
            <v/>
          </cell>
        </row>
        <row r="1069">
          <cell r="A1069" t="str">
            <v/>
          </cell>
          <cell r="B1069" t="str">
            <v/>
          </cell>
          <cell r="C1069" t="str">
            <v/>
          </cell>
        </row>
        <row r="1070">
          <cell r="A1070" t="str">
            <v/>
          </cell>
          <cell r="B1070" t="str">
            <v/>
          </cell>
          <cell r="C1070" t="str">
            <v/>
          </cell>
        </row>
        <row r="1071">
          <cell r="A1071" t="str">
            <v/>
          </cell>
          <cell r="B1071" t="str">
            <v/>
          </cell>
          <cell r="C1071" t="str">
            <v/>
          </cell>
        </row>
        <row r="1072">
          <cell r="A1072" t="str">
            <v/>
          </cell>
          <cell r="B1072" t="str">
            <v/>
          </cell>
          <cell r="C1072" t="str">
            <v/>
          </cell>
        </row>
        <row r="1073">
          <cell r="A1073" t="str">
            <v/>
          </cell>
          <cell r="B1073" t="str">
            <v/>
          </cell>
          <cell r="C1073" t="str">
            <v/>
          </cell>
        </row>
        <row r="1074">
          <cell r="A1074" t="str">
            <v/>
          </cell>
          <cell r="B1074" t="str">
            <v/>
          </cell>
          <cell r="C1074" t="str">
            <v/>
          </cell>
        </row>
        <row r="1075">
          <cell r="A1075" t="str">
            <v/>
          </cell>
          <cell r="B1075" t="str">
            <v/>
          </cell>
          <cell r="C1075" t="str">
            <v/>
          </cell>
        </row>
        <row r="1076">
          <cell r="A1076" t="str">
            <v/>
          </cell>
          <cell r="B1076" t="str">
            <v/>
          </cell>
          <cell r="C1076" t="str">
            <v/>
          </cell>
        </row>
        <row r="1077">
          <cell r="A1077" t="str">
            <v/>
          </cell>
          <cell r="B1077" t="str">
            <v/>
          </cell>
          <cell r="C1077" t="str">
            <v/>
          </cell>
        </row>
        <row r="1078">
          <cell r="A1078" t="str">
            <v/>
          </cell>
          <cell r="B1078" t="str">
            <v/>
          </cell>
          <cell r="C1078" t="str">
            <v/>
          </cell>
        </row>
        <row r="1079">
          <cell r="A1079" t="str">
            <v/>
          </cell>
          <cell r="B1079" t="str">
            <v/>
          </cell>
          <cell r="C1079" t="str">
            <v/>
          </cell>
        </row>
        <row r="1080">
          <cell r="A1080" t="str">
            <v/>
          </cell>
          <cell r="B1080" t="str">
            <v/>
          </cell>
          <cell r="C1080" t="str">
            <v/>
          </cell>
        </row>
        <row r="1081">
          <cell r="A1081" t="str">
            <v/>
          </cell>
          <cell r="B1081" t="str">
            <v/>
          </cell>
          <cell r="C1081" t="str">
            <v/>
          </cell>
        </row>
        <row r="1082">
          <cell r="A1082" t="str">
            <v/>
          </cell>
          <cell r="B1082" t="str">
            <v/>
          </cell>
          <cell r="C1082" t="str">
            <v/>
          </cell>
        </row>
        <row r="1083">
          <cell r="A1083" t="str">
            <v/>
          </cell>
          <cell r="B1083" t="str">
            <v/>
          </cell>
          <cell r="C1083" t="str">
            <v/>
          </cell>
        </row>
        <row r="1084">
          <cell r="A1084" t="str">
            <v/>
          </cell>
          <cell r="B1084" t="str">
            <v/>
          </cell>
          <cell r="C1084" t="str">
            <v/>
          </cell>
        </row>
        <row r="1085">
          <cell r="A1085" t="str">
            <v/>
          </cell>
          <cell r="B1085" t="str">
            <v/>
          </cell>
          <cell r="C1085" t="str">
            <v/>
          </cell>
        </row>
        <row r="1086">
          <cell r="A1086" t="str">
            <v/>
          </cell>
          <cell r="B1086" t="str">
            <v/>
          </cell>
          <cell r="C1086" t="str">
            <v/>
          </cell>
        </row>
        <row r="1087">
          <cell r="A1087" t="str">
            <v/>
          </cell>
          <cell r="B1087" t="str">
            <v/>
          </cell>
          <cell r="C1087" t="str">
            <v/>
          </cell>
        </row>
        <row r="1088">
          <cell r="A1088" t="str">
            <v/>
          </cell>
          <cell r="B1088" t="str">
            <v/>
          </cell>
          <cell r="C1088" t="str">
            <v/>
          </cell>
        </row>
        <row r="1089">
          <cell r="A1089" t="str">
            <v/>
          </cell>
          <cell r="B1089" t="str">
            <v/>
          </cell>
          <cell r="C1089" t="str">
            <v/>
          </cell>
        </row>
        <row r="1090">
          <cell r="A1090" t="str">
            <v/>
          </cell>
          <cell r="B1090" t="str">
            <v/>
          </cell>
          <cell r="C1090" t="str">
            <v/>
          </cell>
        </row>
        <row r="1091">
          <cell r="A1091" t="str">
            <v/>
          </cell>
          <cell r="B1091" t="str">
            <v/>
          </cell>
          <cell r="C1091" t="str">
            <v/>
          </cell>
        </row>
        <row r="1092">
          <cell r="A1092" t="str">
            <v/>
          </cell>
          <cell r="B1092" t="str">
            <v/>
          </cell>
          <cell r="C1092" t="str">
            <v/>
          </cell>
        </row>
        <row r="1093">
          <cell r="A1093" t="str">
            <v/>
          </cell>
          <cell r="B1093" t="str">
            <v/>
          </cell>
          <cell r="C1093" t="str">
            <v/>
          </cell>
        </row>
        <row r="1094">
          <cell r="A1094" t="str">
            <v/>
          </cell>
          <cell r="B1094" t="str">
            <v/>
          </cell>
          <cell r="C1094" t="str">
            <v/>
          </cell>
        </row>
        <row r="1095">
          <cell r="A1095" t="str">
            <v/>
          </cell>
          <cell r="B1095" t="str">
            <v/>
          </cell>
          <cell r="C1095" t="str">
            <v/>
          </cell>
        </row>
        <row r="1096">
          <cell r="A1096" t="str">
            <v/>
          </cell>
          <cell r="B1096" t="str">
            <v/>
          </cell>
          <cell r="C1096" t="str">
            <v/>
          </cell>
        </row>
        <row r="1097">
          <cell r="A1097" t="str">
            <v/>
          </cell>
          <cell r="B1097" t="str">
            <v/>
          </cell>
          <cell r="C1097" t="str">
            <v/>
          </cell>
        </row>
        <row r="1098">
          <cell r="A1098" t="str">
            <v/>
          </cell>
          <cell r="B1098" t="str">
            <v/>
          </cell>
          <cell r="C1098" t="str">
            <v/>
          </cell>
        </row>
        <row r="1099">
          <cell r="A1099" t="str">
            <v/>
          </cell>
          <cell r="B1099" t="str">
            <v/>
          </cell>
          <cell r="C1099" t="str">
            <v/>
          </cell>
        </row>
        <row r="1100">
          <cell r="A1100" t="str">
            <v/>
          </cell>
          <cell r="B1100" t="str">
            <v/>
          </cell>
          <cell r="C1100" t="str">
            <v/>
          </cell>
        </row>
        <row r="1101">
          <cell r="A1101" t="str">
            <v/>
          </cell>
          <cell r="B1101" t="str">
            <v/>
          </cell>
          <cell r="C1101" t="str">
            <v/>
          </cell>
        </row>
        <row r="1102">
          <cell r="A1102" t="str">
            <v/>
          </cell>
          <cell r="B1102" t="str">
            <v/>
          </cell>
          <cell r="C1102" t="str">
            <v/>
          </cell>
        </row>
        <row r="1103">
          <cell r="A1103" t="str">
            <v/>
          </cell>
          <cell r="B1103" t="str">
            <v/>
          </cell>
          <cell r="C1103" t="str">
            <v/>
          </cell>
        </row>
        <row r="1104">
          <cell r="A1104" t="str">
            <v/>
          </cell>
          <cell r="B1104" t="str">
            <v/>
          </cell>
          <cell r="C1104" t="str">
            <v/>
          </cell>
        </row>
        <row r="1105">
          <cell r="A1105" t="str">
            <v/>
          </cell>
          <cell r="B1105" t="str">
            <v/>
          </cell>
          <cell r="C1105" t="str">
            <v/>
          </cell>
        </row>
        <row r="1106">
          <cell r="A1106" t="str">
            <v/>
          </cell>
          <cell r="B1106" t="str">
            <v/>
          </cell>
          <cell r="C1106" t="str">
            <v/>
          </cell>
        </row>
        <row r="1107">
          <cell r="A1107" t="str">
            <v/>
          </cell>
          <cell r="B1107" t="str">
            <v/>
          </cell>
          <cell r="C1107" t="str">
            <v/>
          </cell>
        </row>
        <row r="1108">
          <cell r="A1108" t="str">
            <v/>
          </cell>
          <cell r="B1108" t="str">
            <v/>
          </cell>
          <cell r="C1108" t="str">
            <v/>
          </cell>
        </row>
        <row r="1109">
          <cell r="A1109" t="str">
            <v/>
          </cell>
          <cell r="B1109" t="str">
            <v/>
          </cell>
          <cell r="C1109" t="str">
            <v/>
          </cell>
        </row>
        <row r="1110">
          <cell r="A1110" t="str">
            <v/>
          </cell>
          <cell r="B1110" t="str">
            <v/>
          </cell>
          <cell r="C1110" t="str">
            <v/>
          </cell>
        </row>
        <row r="1111">
          <cell r="A1111" t="str">
            <v/>
          </cell>
          <cell r="B1111" t="str">
            <v/>
          </cell>
          <cell r="C1111" t="str">
            <v/>
          </cell>
        </row>
        <row r="1112">
          <cell r="A1112" t="str">
            <v/>
          </cell>
          <cell r="B1112" t="str">
            <v/>
          </cell>
          <cell r="C1112" t="str">
            <v/>
          </cell>
        </row>
        <row r="1113">
          <cell r="A1113" t="str">
            <v/>
          </cell>
          <cell r="B1113" t="str">
            <v/>
          </cell>
          <cell r="C1113" t="str">
            <v/>
          </cell>
        </row>
        <row r="1114">
          <cell r="A1114" t="str">
            <v/>
          </cell>
          <cell r="B1114" t="str">
            <v/>
          </cell>
          <cell r="C1114" t="str">
            <v/>
          </cell>
        </row>
        <row r="1115">
          <cell r="A1115" t="str">
            <v/>
          </cell>
          <cell r="B1115" t="str">
            <v/>
          </cell>
          <cell r="C1115" t="str">
            <v/>
          </cell>
        </row>
        <row r="1116">
          <cell r="A1116" t="str">
            <v/>
          </cell>
          <cell r="B1116" t="str">
            <v/>
          </cell>
          <cell r="C1116" t="str">
            <v/>
          </cell>
        </row>
        <row r="1117">
          <cell r="A1117" t="str">
            <v/>
          </cell>
          <cell r="B1117" t="str">
            <v/>
          </cell>
          <cell r="C1117" t="str">
            <v/>
          </cell>
        </row>
        <row r="1118">
          <cell r="A1118" t="str">
            <v/>
          </cell>
          <cell r="B1118" t="str">
            <v/>
          </cell>
          <cell r="C1118" t="str">
            <v/>
          </cell>
        </row>
        <row r="1119">
          <cell r="A1119" t="str">
            <v/>
          </cell>
          <cell r="B1119" t="str">
            <v/>
          </cell>
          <cell r="C1119" t="str">
            <v/>
          </cell>
        </row>
        <row r="1120">
          <cell r="A1120" t="str">
            <v/>
          </cell>
          <cell r="B1120" t="str">
            <v/>
          </cell>
          <cell r="C1120" t="str">
            <v/>
          </cell>
        </row>
        <row r="1121">
          <cell r="A1121" t="str">
            <v/>
          </cell>
          <cell r="B1121" t="str">
            <v/>
          </cell>
          <cell r="C1121" t="str">
            <v/>
          </cell>
        </row>
        <row r="1122">
          <cell r="A1122" t="str">
            <v/>
          </cell>
          <cell r="B1122" t="str">
            <v/>
          </cell>
          <cell r="C1122" t="str">
            <v/>
          </cell>
        </row>
        <row r="1123">
          <cell r="A1123" t="str">
            <v/>
          </cell>
          <cell r="B1123" t="str">
            <v/>
          </cell>
          <cell r="C1123" t="str">
            <v/>
          </cell>
        </row>
        <row r="1124">
          <cell r="A1124" t="str">
            <v/>
          </cell>
          <cell r="B1124" t="str">
            <v/>
          </cell>
          <cell r="C1124" t="str">
            <v/>
          </cell>
        </row>
        <row r="1125">
          <cell r="A1125" t="str">
            <v/>
          </cell>
          <cell r="B1125" t="str">
            <v/>
          </cell>
          <cell r="C1125" t="str">
            <v/>
          </cell>
        </row>
        <row r="1126">
          <cell r="A1126" t="str">
            <v/>
          </cell>
          <cell r="B1126" t="str">
            <v/>
          </cell>
          <cell r="C1126" t="str">
            <v/>
          </cell>
        </row>
        <row r="1127">
          <cell r="A1127" t="str">
            <v/>
          </cell>
          <cell r="B1127" t="str">
            <v/>
          </cell>
          <cell r="C1127" t="str">
            <v/>
          </cell>
        </row>
        <row r="1128">
          <cell r="A1128" t="str">
            <v/>
          </cell>
          <cell r="B1128" t="str">
            <v/>
          </cell>
          <cell r="C1128" t="str">
            <v/>
          </cell>
        </row>
        <row r="1129">
          <cell r="A1129" t="str">
            <v/>
          </cell>
          <cell r="B1129" t="str">
            <v/>
          </cell>
          <cell r="C1129" t="str">
            <v/>
          </cell>
        </row>
        <row r="1130">
          <cell r="A1130" t="str">
            <v/>
          </cell>
          <cell r="B1130" t="str">
            <v/>
          </cell>
          <cell r="C1130" t="str">
            <v/>
          </cell>
        </row>
        <row r="1131">
          <cell r="A1131" t="str">
            <v/>
          </cell>
          <cell r="B1131" t="str">
            <v/>
          </cell>
          <cell r="C1131" t="str">
            <v/>
          </cell>
        </row>
        <row r="1132">
          <cell r="A1132" t="str">
            <v/>
          </cell>
          <cell r="B1132" t="str">
            <v/>
          </cell>
          <cell r="C1132" t="str">
            <v/>
          </cell>
        </row>
        <row r="1133">
          <cell r="A1133" t="str">
            <v/>
          </cell>
          <cell r="B1133" t="str">
            <v/>
          </cell>
          <cell r="C1133" t="str">
            <v/>
          </cell>
        </row>
        <row r="1134">
          <cell r="A1134" t="str">
            <v/>
          </cell>
          <cell r="B1134" t="str">
            <v/>
          </cell>
          <cell r="C1134" t="str">
            <v/>
          </cell>
        </row>
        <row r="1135">
          <cell r="A1135" t="str">
            <v/>
          </cell>
          <cell r="B1135" t="str">
            <v/>
          </cell>
          <cell r="C1135" t="str">
            <v/>
          </cell>
        </row>
        <row r="1136">
          <cell r="A1136" t="str">
            <v/>
          </cell>
          <cell r="B1136" t="str">
            <v/>
          </cell>
          <cell r="C1136" t="str">
            <v/>
          </cell>
        </row>
        <row r="1137">
          <cell r="A1137" t="str">
            <v/>
          </cell>
          <cell r="B1137" t="str">
            <v/>
          </cell>
          <cell r="C1137" t="str">
            <v/>
          </cell>
        </row>
        <row r="1138">
          <cell r="A1138" t="str">
            <v/>
          </cell>
          <cell r="B1138" t="str">
            <v/>
          </cell>
          <cell r="C1138" t="str">
            <v/>
          </cell>
        </row>
        <row r="1139">
          <cell r="A1139" t="str">
            <v/>
          </cell>
          <cell r="B1139" t="str">
            <v/>
          </cell>
          <cell r="C1139" t="str">
            <v/>
          </cell>
        </row>
        <row r="1140">
          <cell r="A1140" t="str">
            <v/>
          </cell>
          <cell r="B1140" t="str">
            <v/>
          </cell>
          <cell r="C1140" t="str">
            <v/>
          </cell>
        </row>
        <row r="1141">
          <cell r="A1141" t="str">
            <v/>
          </cell>
          <cell r="B1141" t="str">
            <v/>
          </cell>
          <cell r="C1141" t="str">
            <v/>
          </cell>
        </row>
        <row r="1142">
          <cell r="A1142" t="str">
            <v/>
          </cell>
          <cell r="B1142" t="str">
            <v/>
          </cell>
          <cell r="C1142" t="str">
            <v/>
          </cell>
        </row>
        <row r="1143">
          <cell r="A1143" t="str">
            <v/>
          </cell>
          <cell r="B1143" t="str">
            <v/>
          </cell>
          <cell r="C1143" t="str">
            <v/>
          </cell>
        </row>
        <row r="1144">
          <cell r="A1144" t="str">
            <v/>
          </cell>
          <cell r="B1144" t="str">
            <v/>
          </cell>
          <cell r="C1144" t="str">
            <v/>
          </cell>
        </row>
        <row r="1145">
          <cell r="A1145" t="str">
            <v/>
          </cell>
          <cell r="B1145" t="str">
            <v/>
          </cell>
          <cell r="C1145" t="str">
            <v/>
          </cell>
        </row>
        <row r="1146">
          <cell r="A1146" t="str">
            <v/>
          </cell>
          <cell r="B1146" t="str">
            <v/>
          </cell>
          <cell r="C1146" t="str">
            <v/>
          </cell>
        </row>
        <row r="1147">
          <cell r="A1147" t="str">
            <v/>
          </cell>
          <cell r="B1147" t="str">
            <v/>
          </cell>
          <cell r="C1147" t="str">
            <v/>
          </cell>
        </row>
        <row r="1148">
          <cell r="A1148" t="str">
            <v/>
          </cell>
          <cell r="B1148" t="str">
            <v/>
          </cell>
          <cell r="C1148" t="str">
            <v/>
          </cell>
        </row>
        <row r="1149">
          <cell r="A1149" t="str">
            <v/>
          </cell>
          <cell r="B1149" t="str">
            <v/>
          </cell>
          <cell r="C1149" t="str">
            <v/>
          </cell>
        </row>
        <row r="1150">
          <cell r="A1150" t="str">
            <v/>
          </cell>
          <cell r="B1150" t="str">
            <v/>
          </cell>
          <cell r="C1150" t="str">
            <v/>
          </cell>
        </row>
        <row r="1151">
          <cell r="A1151" t="str">
            <v/>
          </cell>
          <cell r="B1151" t="str">
            <v/>
          </cell>
          <cell r="C1151" t="str">
            <v/>
          </cell>
        </row>
        <row r="1152">
          <cell r="A1152" t="str">
            <v/>
          </cell>
          <cell r="B1152" t="str">
            <v/>
          </cell>
          <cell r="C1152" t="str">
            <v/>
          </cell>
        </row>
        <row r="1153">
          <cell r="A1153" t="str">
            <v/>
          </cell>
          <cell r="B1153" t="str">
            <v/>
          </cell>
          <cell r="C1153" t="str">
            <v/>
          </cell>
        </row>
        <row r="1154">
          <cell r="A1154" t="str">
            <v/>
          </cell>
          <cell r="B1154" t="str">
            <v/>
          </cell>
          <cell r="C1154" t="str">
            <v/>
          </cell>
        </row>
        <row r="1155">
          <cell r="A1155" t="str">
            <v/>
          </cell>
          <cell r="B1155" t="str">
            <v/>
          </cell>
          <cell r="C1155" t="str">
            <v/>
          </cell>
        </row>
        <row r="1156">
          <cell r="A1156" t="str">
            <v/>
          </cell>
          <cell r="B1156" t="str">
            <v/>
          </cell>
          <cell r="C1156" t="str">
            <v/>
          </cell>
        </row>
        <row r="1157">
          <cell r="A1157" t="str">
            <v/>
          </cell>
          <cell r="B1157" t="str">
            <v/>
          </cell>
          <cell r="C1157" t="str">
            <v/>
          </cell>
        </row>
        <row r="1158">
          <cell r="A1158" t="str">
            <v/>
          </cell>
          <cell r="B1158" t="str">
            <v/>
          </cell>
          <cell r="C1158" t="str">
            <v/>
          </cell>
        </row>
        <row r="1159">
          <cell r="A1159" t="str">
            <v/>
          </cell>
          <cell r="B1159" t="str">
            <v/>
          </cell>
          <cell r="C1159" t="str">
            <v/>
          </cell>
        </row>
        <row r="1160">
          <cell r="A1160" t="str">
            <v/>
          </cell>
          <cell r="B1160" t="str">
            <v/>
          </cell>
          <cell r="C1160" t="str">
            <v/>
          </cell>
        </row>
        <row r="1161">
          <cell r="A1161" t="str">
            <v/>
          </cell>
          <cell r="B1161" t="str">
            <v/>
          </cell>
          <cell r="C1161" t="str">
            <v/>
          </cell>
        </row>
        <row r="1162">
          <cell r="A1162" t="str">
            <v/>
          </cell>
          <cell r="B1162" t="str">
            <v/>
          </cell>
          <cell r="C1162" t="str">
            <v/>
          </cell>
        </row>
        <row r="1163">
          <cell r="A1163" t="str">
            <v/>
          </cell>
          <cell r="B1163" t="str">
            <v/>
          </cell>
          <cell r="C1163" t="str">
            <v/>
          </cell>
        </row>
        <row r="1164">
          <cell r="A1164" t="str">
            <v/>
          </cell>
          <cell r="B1164" t="str">
            <v/>
          </cell>
          <cell r="C1164" t="str">
            <v/>
          </cell>
        </row>
        <row r="1165">
          <cell r="A1165" t="str">
            <v/>
          </cell>
          <cell r="B1165" t="str">
            <v/>
          </cell>
          <cell r="C1165" t="str">
            <v/>
          </cell>
        </row>
        <row r="1166">
          <cell r="A1166" t="str">
            <v/>
          </cell>
          <cell r="B1166" t="str">
            <v/>
          </cell>
          <cell r="C1166" t="str">
            <v/>
          </cell>
        </row>
        <row r="1167">
          <cell r="A1167" t="str">
            <v/>
          </cell>
          <cell r="B1167" t="str">
            <v/>
          </cell>
          <cell r="C1167" t="str">
            <v/>
          </cell>
        </row>
        <row r="1168">
          <cell r="A1168" t="str">
            <v/>
          </cell>
          <cell r="B1168" t="str">
            <v/>
          </cell>
          <cell r="C1168" t="str">
            <v/>
          </cell>
        </row>
        <row r="1169">
          <cell r="A1169" t="str">
            <v/>
          </cell>
          <cell r="B1169" t="str">
            <v/>
          </cell>
          <cell r="C1169" t="str">
            <v/>
          </cell>
        </row>
        <row r="1170">
          <cell r="A1170" t="str">
            <v/>
          </cell>
          <cell r="B1170" t="str">
            <v/>
          </cell>
          <cell r="C1170" t="str">
            <v/>
          </cell>
        </row>
        <row r="1171">
          <cell r="A1171" t="str">
            <v/>
          </cell>
          <cell r="B1171" t="str">
            <v/>
          </cell>
          <cell r="C1171" t="str">
            <v/>
          </cell>
        </row>
        <row r="1172">
          <cell r="A1172" t="str">
            <v/>
          </cell>
          <cell r="B1172" t="str">
            <v/>
          </cell>
          <cell r="C1172" t="str">
            <v/>
          </cell>
        </row>
        <row r="1173">
          <cell r="A1173" t="str">
            <v/>
          </cell>
          <cell r="B1173" t="str">
            <v/>
          </cell>
          <cell r="C1173" t="str">
            <v/>
          </cell>
        </row>
        <row r="1174">
          <cell r="A1174" t="str">
            <v/>
          </cell>
          <cell r="B1174" t="str">
            <v/>
          </cell>
          <cell r="C1174" t="str">
            <v/>
          </cell>
        </row>
        <row r="1175">
          <cell r="A1175" t="str">
            <v/>
          </cell>
          <cell r="B1175" t="str">
            <v/>
          </cell>
          <cell r="C1175" t="str">
            <v/>
          </cell>
        </row>
        <row r="1176">
          <cell r="A1176" t="str">
            <v/>
          </cell>
          <cell r="B1176" t="str">
            <v/>
          </cell>
          <cell r="C1176" t="str">
            <v/>
          </cell>
        </row>
        <row r="1177">
          <cell r="A1177" t="str">
            <v/>
          </cell>
          <cell r="B1177" t="str">
            <v/>
          </cell>
          <cell r="C1177" t="str">
            <v/>
          </cell>
        </row>
        <row r="1178">
          <cell r="A1178" t="str">
            <v/>
          </cell>
          <cell r="B1178" t="str">
            <v/>
          </cell>
          <cell r="C1178" t="str">
            <v/>
          </cell>
        </row>
        <row r="1179">
          <cell r="A1179" t="str">
            <v/>
          </cell>
          <cell r="B1179" t="str">
            <v/>
          </cell>
          <cell r="C1179" t="str">
            <v/>
          </cell>
        </row>
        <row r="1180">
          <cell r="A1180" t="str">
            <v/>
          </cell>
          <cell r="B1180" t="str">
            <v/>
          </cell>
          <cell r="C1180" t="str">
            <v/>
          </cell>
        </row>
        <row r="1181">
          <cell r="A1181" t="str">
            <v/>
          </cell>
          <cell r="B1181" t="str">
            <v/>
          </cell>
          <cell r="C1181" t="str">
            <v/>
          </cell>
        </row>
        <row r="1182">
          <cell r="A1182" t="str">
            <v/>
          </cell>
          <cell r="B1182" t="str">
            <v/>
          </cell>
          <cell r="C1182" t="str">
            <v/>
          </cell>
        </row>
        <row r="1183">
          <cell r="A1183" t="str">
            <v/>
          </cell>
          <cell r="B1183" t="str">
            <v/>
          </cell>
          <cell r="C1183" t="str">
            <v/>
          </cell>
        </row>
        <row r="1184">
          <cell r="A1184" t="str">
            <v/>
          </cell>
          <cell r="B1184" t="str">
            <v/>
          </cell>
          <cell r="C1184" t="str">
            <v/>
          </cell>
        </row>
        <row r="1185">
          <cell r="A1185" t="str">
            <v/>
          </cell>
          <cell r="B1185" t="str">
            <v/>
          </cell>
          <cell r="C1185" t="str">
            <v/>
          </cell>
        </row>
        <row r="1186">
          <cell r="A1186" t="str">
            <v/>
          </cell>
          <cell r="B1186" t="str">
            <v/>
          </cell>
          <cell r="C1186" t="str">
            <v/>
          </cell>
        </row>
        <row r="1187">
          <cell r="A1187" t="str">
            <v/>
          </cell>
          <cell r="B1187" t="str">
            <v/>
          </cell>
          <cell r="C1187" t="str">
            <v/>
          </cell>
        </row>
        <row r="1188">
          <cell r="A1188" t="str">
            <v/>
          </cell>
          <cell r="B1188" t="str">
            <v/>
          </cell>
          <cell r="C1188" t="str">
            <v/>
          </cell>
        </row>
        <row r="1189">
          <cell r="A1189" t="str">
            <v/>
          </cell>
          <cell r="B1189" t="str">
            <v/>
          </cell>
          <cell r="C1189" t="str">
            <v/>
          </cell>
        </row>
        <row r="1190">
          <cell r="A1190" t="str">
            <v/>
          </cell>
          <cell r="B1190" t="str">
            <v/>
          </cell>
          <cell r="C1190" t="str">
            <v/>
          </cell>
        </row>
        <row r="1191">
          <cell r="A1191" t="str">
            <v/>
          </cell>
          <cell r="B1191" t="str">
            <v/>
          </cell>
          <cell r="C1191" t="str">
            <v/>
          </cell>
        </row>
        <row r="1192">
          <cell r="A1192" t="str">
            <v/>
          </cell>
          <cell r="B1192" t="str">
            <v/>
          </cell>
          <cell r="C1192" t="str">
            <v/>
          </cell>
        </row>
        <row r="1193">
          <cell r="A1193" t="str">
            <v/>
          </cell>
          <cell r="B1193" t="str">
            <v/>
          </cell>
          <cell r="C1193" t="str">
            <v/>
          </cell>
        </row>
        <row r="1194">
          <cell r="A1194" t="str">
            <v/>
          </cell>
          <cell r="B1194" t="str">
            <v/>
          </cell>
          <cell r="C1194" t="str">
            <v/>
          </cell>
        </row>
        <row r="1195">
          <cell r="A1195" t="str">
            <v/>
          </cell>
          <cell r="B1195" t="str">
            <v/>
          </cell>
          <cell r="C1195" t="str">
            <v/>
          </cell>
        </row>
        <row r="1196">
          <cell r="A1196" t="str">
            <v/>
          </cell>
          <cell r="B1196" t="str">
            <v/>
          </cell>
          <cell r="C1196" t="str">
            <v/>
          </cell>
        </row>
        <row r="1197">
          <cell r="A1197" t="str">
            <v/>
          </cell>
          <cell r="B1197" t="str">
            <v/>
          </cell>
          <cell r="C1197" t="str">
            <v/>
          </cell>
        </row>
        <row r="1198">
          <cell r="A1198" t="str">
            <v/>
          </cell>
          <cell r="B1198" t="str">
            <v/>
          </cell>
          <cell r="C1198" t="str">
            <v/>
          </cell>
        </row>
        <row r="1199">
          <cell r="A1199" t="str">
            <v/>
          </cell>
          <cell r="B1199" t="str">
            <v/>
          </cell>
          <cell r="C1199" t="str">
            <v/>
          </cell>
        </row>
        <row r="1200">
          <cell r="A1200" t="str">
            <v/>
          </cell>
          <cell r="B1200" t="str">
            <v/>
          </cell>
          <cell r="C1200" t="str">
            <v/>
          </cell>
        </row>
        <row r="1201">
          <cell r="A1201" t="str">
            <v/>
          </cell>
          <cell r="B1201" t="str">
            <v/>
          </cell>
          <cell r="C1201" t="str">
            <v/>
          </cell>
        </row>
        <row r="1202">
          <cell r="A1202" t="str">
            <v/>
          </cell>
          <cell r="B1202" t="str">
            <v/>
          </cell>
          <cell r="C1202" t="str">
            <v/>
          </cell>
        </row>
        <row r="1203">
          <cell r="A1203" t="str">
            <v/>
          </cell>
          <cell r="B1203" t="str">
            <v/>
          </cell>
          <cell r="C1203" t="str">
            <v/>
          </cell>
        </row>
        <row r="1204">
          <cell r="A1204" t="str">
            <v/>
          </cell>
          <cell r="B1204" t="str">
            <v/>
          </cell>
          <cell r="C1204" t="str">
            <v/>
          </cell>
        </row>
        <row r="1205">
          <cell r="A1205" t="str">
            <v/>
          </cell>
          <cell r="B1205" t="str">
            <v/>
          </cell>
          <cell r="C1205" t="str">
            <v/>
          </cell>
        </row>
        <row r="1206">
          <cell r="A1206" t="str">
            <v/>
          </cell>
          <cell r="B1206" t="str">
            <v/>
          </cell>
          <cell r="C1206" t="str">
            <v/>
          </cell>
        </row>
        <row r="1207">
          <cell r="A1207" t="str">
            <v/>
          </cell>
          <cell r="B1207" t="str">
            <v/>
          </cell>
          <cell r="C1207" t="str">
            <v/>
          </cell>
        </row>
        <row r="1208">
          <cell r="A1208" t="str">
            <v/>
          </cell>
          <cell r="B1208" t="str">
            <v/>
          </cell>
          <cell r="C1208" t="str">
            <v/>
          </cell>
        </row>
        <row r="1209">
          <cell r="A1209" t="str">
            <v/>
          </cell>
          <cell r="B1209" t="str">
            <v/>
          </cell>
          <cell r="C1209" t="str">
            <v/>
          </cell>
        </row>
        <row r="1210">
          <cell r="A1210" t="str">
            <v/>
          </cell>
          <cell r="B1210" t="str">
            <v/>
          </cell>
          <cell r="C1210" t="str">
            <v/>
          </cell>
        </row>
        <row r="1211">
          <cell r="A1211" t="str">
            <v/>
          </cell>
          <cell r="B1211" t="str">
            <v/>
          </cell>
          <cell r="C1211" t="str">
            <v/>
          </cell>
        </row>
        <row r="1212">
          <cell r="A1212" t="str">
            <v/>
          </cell>
          <cell r="B1212" t="str">
            <v/>
          </cell>
          <cell r="C1212" t="str">
            <v/>
          </cell>
        </row>
        <row r="1213">
          <cell r="A1213" t="str">
            <v/>
          </cell>
          <cell r="B1213" t="str">
            <v/>
          </cell>
          <cell r="C1213" t="str">
            <v/>
          </cell>
        </row>
        <row r="1214">
          <cell r="A1214" t="str">
            <v/>
          </cell>
          <cell r="B1214" t="str">
            <v/>
          </cell>
          <cell r="C1214" t="str">
            <v/>
          </cell>
        </row>
        <row r="1215">
          <cell r="A1215" t="str">
            <v/>
          </cell>
          <cell r="B1215" t="str">
            <v/>
          </cell>
          <cell r="C1215" t="str">
            <v/>
          </cell>
        </row>
        <row r="1216">
          <cell r="A1216" t="str">
            <v/>
          </cell>
          <cell r="B1216" t="str">
            <v/>
          </cell>
          <cell r="C1216" t="str">
            <v/>
          </cell>
        </row>
        <row r="1217">
          <cell r="A1217" t="str">
            <v/>
          </cell>
          <cell r="B1217" t="str">
            <v/>
          </cell>
          <cell r="C1217" t="str">
            <v/>
          </cell>
        </row>
        <row r="1218">
          <cell r="A1218" t="str">
            <v/>
          </cell>
          <cell r="B1218" t="str">
            <v/>
          </cell>
          <cell r="C1218" t="str">
            <v/>
          </cell>
        </row>
        <row r="1219">
          <cell r="A1219" t="str">
            <v/>
          </cell>
          <cell r="B1219" t="str">
            <v/>
          </cell>
          <cell r="C1219" t="str">
            <v/>
          </cell>
        </row>
        <row r="1220">
          <cell r="A1220" t="str">
            <v/>
          </cell>
          <cell r="B1220" t="str">
            <v/>
          </cell>
          <cell r="C1220" t="str">
            <v/>
          </cell>
        </row>
        <row r="1221">
          <cell r="A1221" t="str">
            <v/>
          </cell>
          <cell r="B1221" t="str">
            <v/>
          </cell>
          <cell r="C1221" t="str">
            <v/>
          </cell>
        </row>
        <row r="1222">
          <cell r="A1222" t="str">
            <v/>
          </cell>
          <cell r="B1222" t="str">
            <v/>
          </cell>
          <cell r="C1222" t="str">
            <v/>
          </cell>
        </row>
        <row r="1223">
          <cell r="A1223" t="str">
            <v/>
          </cell>
          <cell r="B1223" t="str">
            <v/>
          </cell>
          <cell r="C1223" t="str">
            <v/>
          </cell>
        </row>
        <row r="1224">
          <cell r="A1224" t="str">
            <v/>
          </cell>
          <cell r="B1224" t="str">
            <v/>
          </cell>
          <cell r="C1224" t="str">
            <v/>
          </cell>
        </row>
        <row r="1225">
          <cell r="A1225" t="str">
            <v/>
          </cell>
          <cell r="B1225" t="str">
            <v/>
          </cell>
          <cell r="C1225" t="str">
            <v/>
          </cell>
        </row>
        <row r="1226">
          <cell r="A1226" t="str">
            <v/>
          </cell>
          <cell r="B1226" t="str">
            <v/>
          </cell>
          <cell r="C1226" t="str">
            <v/>
          </cell>
        </row>
        <row r="1227">
          <cell r="A1227" t="str">
            <v/>
          </cell>
          <cell r="B1227" t="str">
            <v/>
          </cell>
          <cell r="C1227" t="str">
            <v/>
          </cell>
        </row>
        <row r="1228">
          <cell r="A1228" t="str">
            <v/>
          </cell>
          <cell r="B1228" t="str">
            <v/>
          </cell>
          <cell r="C1228" t="str">
            <v/>
          </cell>
        </row>
        <row r="1229">
          <cell r="A1229" t="str">
            <v/>
          </cell>
          <cell r="B1229" t="str">
            <v/>
          </cell>
          <cell r="C1229" t="str">
            <v/>
          </cell>
        </row>
        <row r="1230">
          <cell r="A1230" t="str">
            <v/>
          </cell>
          <cell r="B1230" t="str">
            <v/>
          </cell>
          <cell r="C1230" t="str">
            <v/>
          </cell>
        </row>
        <row r="1231">
          <cell r="A1231" t="str">
            <v/>
          </cell>
          <cell r="B1231" t="str">
            <v/>
          </cell>
          <cell r="C1231" t="str">
            <v/>
          </cell>
        </row>
        <row r="1232">
          <cell r="A1232" t="str">
            <v/>
          </cell>
          <cell r="B1232" t="str">
            <v/>
          </cell>
          <cell r="C1232" t="str">
            <v/>
          </cell>
        </row>
        <row r="1233">
          <cell r="A1233" t="str">
            <v/>
          </cell>
          <cell r="B1233" t="str">
            <v/>
          </cell>
          <cell r="C1233" t="str">
            <v/>
          </cell>
        </row>
        <row r="1234">
          <cell r="A1234" t="str">
            <v/>
          </cell>
          <cell r="B1234" t="str">
            <v/>
          </cell>
          <cell r="C1234" t="str">
            <v/>
          </cell>
        </row>
        <row r="1235">
          <cell r="A1235" t="str">
            <v/>
          </cell>
          <cell r="B1235" t="str">
            <v/>
          </cell>
          <cell r="C1235" t="str">
            <v/>
          </cell>
        </row>
        <row r="1236">
          <cell r="A1236" t="str">
            <v/>
          </cell>
          <cell r="B1236" t="str">
            <v/>
          </cell>
          <cell r="C1236" t="str">
            <v/>
          </cell>
        </row>
        <row r="1237">
          <cell r="A1237" t="str">
            <v/>
          </cell>
          <cell r="B1237" t="str">
            <v/>
          </cell>
          <cell r="C1237" t="str">
            <v/>
          </cell>
        </row>
        <row r="1238">
          <cell r="A1238" t="str">
            <v/>
          </cell>
          <cell r="B1238" t="str">
            <v/>
          </cell>
          <cell r="C1238" t="str">
            <v/>
          </cell>
        </row>
        <row r="1239">
          <cell r="A1239" t="str">
            <v/>
          </cell>
          <cell r="B1239" t="str">
            <v/>
          </cell>
          <cell r="C1239" t="str">
            <v/>
          </cell>
        </row>
        <row r="1240">
          <cell r="A1240" t="str">
            <v/>
          </cell>
          <cell r="B1240" t="str">
            <v/>
          </cell>
          <cell r="C1240" t="str">
            <v/>
          </cell>
        </row>
        <row r="1241">
          <cell r="A1241" t="str">
            <v/>
          </cell>
          <cell r="B1241" t="str">
            <v/>
          </cell>
          <cell r="C1241" t="str">
            <v/>
          </cell>
        </row>
        <row r="1242">
          <cell r="A1242" t="str">
            <v/>
          </cell>
          <cell r="B1242" t="str">
            <v/>
          </cell>
          <cell r="C1242" t="str">
            <v/>
          </cell>
        </row>
        <row r="1243">
          <cell r="A1243" t="str">
            <v/>
          </cell>
          <cell r="B1243" t="str">
            <v/>
          </cell>
          <cell r="C1243" t="str">
            <v/>
          </cell>
        </row>
        <row r="1244">
          <cell r="A1244" t="str">
            <v/>
          </cell>
          <cell r="B1244" t="str">
            <v/>
          </cell>
          <cell r="C1244" t="str">
            <v/>
          </cell>
        </row>
        <row r="1245">
          <cell r="A1245" t="str">
            <v/>
          </cell>
          <cell r="B1245" t="str">
            <v/>
          </cell>
          <cell r="C1245" t="str">
            <v/>
          </cell>
        </row>
        <row r="1246">
          <cell r="A1246" t="str">
            <v/>
          </cell>
          <cell r="B1246" t="str">
            <v/>
          </cell>
          <cell r="C1246" t="str">
            <v/>
          </cell>
        </row>
        <row r="1247">
          <cell r="A1247" t="str">
            <v/>
          </cell>
          <cell r="B1247" t="str">
            <v/>
          </cell>
          <cell r="C1247" t="str">
            <v/>
          </cell>
        </row>
        <row r="1248">
          <cell r="A1248" t="str">
            <v/>
          </cell>
          <cell r="B1248" t="str">
            <v/>
          </cell>
          <cell r="C1248" t="str">
            <v/>
          </cell>
        </row>
        <row r="1249">
          <cell r="A1249" t="str">
            <v/>
          </cell>
          <cell r="B1249" t="str">
            <v/>
          </cell>
          <cell r="C1249" t="str">
            <v/>
          </cell>
        </row>
        <row r="1250">
          <cell r="A1250" t="str">
            <v/>
          </cell>
          <cell r="B1250" t="str">
            <v/>
          </cell>
          <cell r="C1250" t="str">
            <v/>
          </cell>
        </row>
        <row r="1251">
          <cell r="A1251" t="str">
            <v/>
          </cell>
          <cell r="B1251" t="str">
            <v/>
          </cell>
          <cell r="C1251" t="str">
            <v/>
          </cell>
        </row>
        <row r="1252">
          <cell r="A1252" t="str">
            <v/>
          </cell>
          <cell r="B1252" t="str">
            <v/>
          </cell>
          <cell r="C1252" t="str">
            <v/>
          </cell>
        </row>
        <row r="1253">
          <cell r="A1253" t="str">
            <v/>
          </cell>
          <cell r="B1253" t="str">
            <v/>
          </cell>
          <cell r="C1253" t="str">
            <v/>
          </cell>
        </row>
        <row r="1254">
          <cell r="A1254" t="str">
            <v/>
          </cell>
          <cell r="B1254" t="str">
            <v/>
          </cell>
          <cell r="C1254" t="str">
            <v/>
          </cell>
        </row>
        <row r="1255">
          <cell r="A1255" t="str">
            <v/>
          </cell>
          <cell r="B1255" t="str">
            <v/>
          </cell>
          <cell r="C1255" t="str">
            <v/>
          </cell>
        </row>
        <row r="1256">
          <cell r="A1256" t="str">
            <v/>
          </cell>
          <cell r="B1256" t="str">
            <v/>
          </cell>
          <cell r="C1256" t="str">
            <v/>
          </cell>
        </row>
        <row r="1257">
          <cell r="A1257" t="str">
            <v/>
          </cell>
          <cell r="B1257" t="str">
            <v/>
          </cell>
          <cell r="C1257" t="str">
            <v/>
          </cell>
        </row>
        <row r="1258">
          <cell r="A1258" t="str">
            <v/>
          </cell>
          <cell r="B1258" t="str">
            <v/>
          </cell>
          <cell r="C1258" t="str">
            <v/>
          </cell>
        </row>
        <row r="1259">
          <cell r="A1259" t="str">
            <v/>
          </cell>
          <cell r="B1259" t="str">
            <v/>
          </cell>
          <cell r="C1259" t="str">
            <v/>
          </cell>
        </row>
        <row r="1260">
          <cell r="A1260" t="str">
            <v/>
          </cell>
          <cell r="B1260" t="str">
            <v/>
          </cell>
          <cell r="C1260" t="str">
            <v/>
          </cell>
        </row>
        <row r="1261">
          <cell r="A1261" t="str">
            <v/>
          </cell>
          <cell r="B1261" t="str">
            <v/>
          </cell>
          <cell r="C1261" t="str">
            <v/>
          </cell>
        </row>
        <row r="1262">
          <cell r="A1262" t="str">
            <v/>
          </cell>
          <cell r="B1262" t="str">
            <v/>
          </cell>
          <cell r="C1262" t="str">
            <v/>
          </cell>
        </row>
        <row r="1263">
          <cell r="A1263" t="str">
            <v/>
          </cell>
          <cell r="B1263" t="str">
            <v/>
          </cell>
          <cell r="C1263" t="str">
            <v/>
          </cell>
        </row>
        <row r="1264">
          <cell r="A1264" t="str">
            <v/>
          </cell>
          <cell r="B1264" t="str">
            <v/>
          </cell>
          <cell r="C1264" t="str">
            <v/>
          </cell>
        </row>
        <row r="1265">
          <cell r="A1265" t="str">
            <v/>
          </cell>
          <cell r="B1265" t="str">
            <v/>
          </cell>
          <cell r="C1265" t="str">
            <v/>
          </cell>
        </row>
        <row r="1266">
          <cell r="A1266" t="str">
            <v/>
          </cell>
          <cell r="B1266" t="str">
            <v/>
          </cell>
          <cell r="C1266" t="str">
            <v/>
          </cell>
        </row>
        <row r="1267">
          <cell r="A1267" t="str">
            <v/>
          </cell>
          <cell r="B1267" t="str">
            <v/>
          </cell>
          <cell r="C1267" t="str">
            <v/>
          </cell>
        </row>
        <row r="1268">
          <cell r="A1268" t="str">
            <v/>
          </cell>
          <cell r="B1268" t="str">
            <v/>
          </cell>
          <cell r="C1268" t="str">
            <v/>
          </cell>
        </row>
        <row r="1269">
          <cell r="A1269" t="str">
            <v/>
          </cell>
          <cell r="B1269" t="str">
            <v/>
          </cell>
          <cell r="C1269" t="str">
            <v/>
          </cell>
        </row>
        <row r="1270">
          <cell r="A1270" t="str">
            <v/>
          </cell>
          <cell r="B1270" t="str">
            <v/>
          </cell>
          <cell r="C1270" t="str">
            <v/>
          </cell>
        </row>
        <row r="1271">
          <cell r="A1271" t="str">
            <v/>
          </cell>
          <cell r="B1271" t="str">
            <v/>
          </cell>
          <cell r="C1271" t="str">
            <v/>
          </cell>
        </row>
        <row r="1272">
          <cell r="A1272" t="str">
            <v/>
          </cell>
          <cell r="B1272" t="str">
            <v/>
          </cell>
          <cell r="C1272" t="str">
            <v/>
          </cell>
        </row>
        <row r="1273">
          <cell r="A1273" t="str">
            <v/>
          </cell>
          <cell r="B1273" t="str">
            <v/>
          </cell>
          <cell r="C1273" t="str">
            <v/>
          </cell>
        </row>
        <row r="1274">
          <cell r="A1274" t="str">
            <v/>
          </cell>
          <cell r="B1274" t="str">
            <v/>
          </cell>
          <cell r="C1274" t="str">
            <v/>
          </cell>
        </row>
        <row r="1275">
          <cell r="A1275" t="str">
            <v/>
          </cell>
          <cell r="B1275" t="str">
            <v/>
          </cell>
          <cell r="C1275" t="str">
            <v/>
          </cell>
        </row>
        <row r="1276">
          <cell r="A1276" t="str">
            <v/>
          </cell>
          <cell r="B1276" t="str">
            <v/>
          </cell>
          <cell r="C1276" t="str">
            <v/>
          </cell>
        </row>
        <row r="1277">
          <cell r="A1277" t="str">
            <v/>
          </cell>
          <cell r="B1277" t="str">
            <v/>
          </cell>
          <cell r="C1277" t="str">
            <v/>
          </cell>
        </row>
        <row r="1278">
          <cell r="A1278" t="str">
            <v/>
          </cell>
          <cell r="B1278" t="str">
            <v/>
          </cell>
          <cell r="C1278" t="str">
            <v/>
          </cell>
        </row>
        <row r="1279">
          <cell r="A1279" t="str">
            <v/>
          </cell>
          <cell r="B1279" t="str">
            <v/>
          </cell>
          <cell r="C1279" t="str">
            <v/>
          </cell>
        </row>
        <row r="1280">
          <cell r="A1280" t="str">
            <v/>
          </cell>
          <cell r="B1280" t="str">
            <v/>
          </cell>
          <cell r="C1280" t="str">
            <v/>
          </cell>
        </row>
        <row r="1281">
          <cell r="A1281" t="str">
            <v/>
          </cell>
          <cell r="B1281" t="str">
            <v/>
          </cell>
          <cell r="C1281" t="str">
            <v/>
          </cell>
        </row>
        <row r="1282">
          <cell r="A1282" t="str">
            <v/>
          </cell>
          <cell r="B1282" t="str">
            <v/>
          </cell>
          <cell r="C1282" t="str">
            <v/>
          </cell>
        </row>
        <row r="1283">
          <cell r="A1283" t="str">
            <v/>
          </cell>
          <cell r="B1283" t="str">
            <v/>
          </cell>
          <cell r="C1283" t="str">
            <v/>
          </cell>
        </row>
        <row r="1284">
          <cell r="A1284" t="str">
            <v/>
          </cell>
          <cell r="B1284" t="str">
            <v/>
          </cell>
          <cell r="C1284" t="str">
            <v/>
          </cell>
        </row>
        <row r="1285">
          <cell r="A1285" t="str">
            <v/>
          </cell>
          <cell r="B1285" t="str">
            <v/>
          </cell>
          <cell r="C1285" t="str">
            <v/>
          </cell>
        </row>
        <row r="1286">
          <cell r="A1286" t="str">
            <v/>
          </cell>
          <cell r="B1286" t="str">
            <v/>
          </cell>
          <cell r="C1286" t="str">
            <v/>
          </cell>
        </row>
        <row r="1287">
          <cell r="A1287" t="str">
            <v/>
          </cell>
          <cell r="B1287" t="str">
            <v/>
          </cell>
          <cell r="C1287" t="str">
            <v/>
          </cell>
        </row>
        <row r="1288">
          <cell r="A1288" t="str">
            <v/>
          </cell>
          <cell r="B1288" t="str">
            <v/>
          </cell>
          <cell r="C1288" t="str">
            <v/>
          </cell>
        </row>
        <row r="1289">
          <cell r="A1289" t="str">
            <v/>
          </cell>
          <cell r="B1289" t="str">
            <v/>
          </cell>
          <cell r="C1289" t="str">
            <v/>
          </cell>
        </row>
        <row r="1290">
          <cell r="A1290" t="str">
            <v/>
          </cell>
          <cell r="B1290" t="str">
            <v/>
          </cell>
          <cell r="C1290" t="str">
            <v/>
          </cell>
        </row>
        <row r="1291">
          <cell r="A1291" t="str">
            <v/>
          </cell>
          <cell r="B1291" t="str">
            <v/>
          </cell>
          <cell r="C1291" t="str">
            <v/>
          </cell>
        </row>
        <row r="1292">
          <cell r="A1292" t="str">
            <v/>
          </cell>
          <cell r="B1292" t="str">
            <v/>
          </cell>
          <cell r="C1292" t="str">
            <v/>
          </cell>
        </row>
        <row r="1293">
          <cell r="A1293" t="str">
            <v/>
          </cell>
          <cell r="B1293" t="str">
            <v/>
          </cell>
          <cell r="C1293" t="str">
            <v/>
          </cell>
        </row>
        <row r="1294">
          <cell r="A1294" t="str">
            <v/>
          </cell>
          <cell r="B1294" t="str">
            <v/>
          </cell>
          <cell r="C1294" t="str">
            <v/>
          </cell>
        </row>
        <row r="1295">
          <cell r="A1295" t="str">
            <v/>
          </cell>
          <cell r="B1295" t="str">
            <v/>
          </cell>
          <cell r="C1295" t="str">
            <v/>
          </cell>
        </row>
        <row r="1296">
          <cell r="A1296" t="str">
            <v/>
          </cell>
          <cell r="B1296" t="str">
            <v/>
          </cell>
          <cell r="C1296" t="str">
            <v/>
          </cell>
        </row>
        <row r="1297">
          <cell r="A1297" t="str">
            <v/>
          </cell>
          <cell r="B1297" t="str">
            <v/>
          </cell>
          <cell r="C1297" t="str">
            <v/>
          </cell>
        </row>
        <row r="1298">
          <cell r="A1298" t="str">
            <v/>
          </cell>
          <cell r="B1298" t="str">
            <v/>
          </cell>
          <cell r="C1298" t="str">
            <v/>
          </cell>
        </row>
        <row r="1299">
          <cell r="A1299" t="str">
            <v/>
          </cell>
          <cell r="B1299" t="str">
            <v/>
          </cell>
          <cell r="C1299" t="str">
            <v/>
          </cell>
        </row>
        <row r="1300">
          <cell r="A1300" t="str">
            <v/>
          </cell>
          <cell r="B1300" t="str">
            <v/>
          </cell>
          <cell r="C1300" t="str">
            <v/>
          </cell>
        </row>
        <row r="1301">
          <cell r="A1301" t="str">
            <v/>
          </cell>
          <cell r="B1301" t="str">
            <v/>
          </cell>
          <cell r="C1301" t="str">
            <v/>
          </cell>
        </row>
        <row r="1302">
          <cell r="A1302" t="str">
            <v/>
          </cell>
          <cell r="B1302" t="str">
            <v/>
          </cell>
          <cell r="C1302" t="str">
            <v/>
          </cell>
        </row>
        <row r="1303">
          <cell r="A1303" t="str">
            <v/>
          </cell>
          <cell r="B1303" t="str">
            <v/>
          </cell>
          <cell r="C1303" t="str">
            <v/>
          </cell>
        </row>
        <row r="1304">
          <cell r="A1304" t="str">
            <v/>
          </cell>
          <cell r="B1304" t="str">
            <v/>
          </cell>
          <cell r="C1304" t="str">
            <v/>
          </cell>
        </row>
        <row r="1305">
          <cell r="A1305" t="str">
            <v/>
          </cell>
          <cell r="B1305" t="str">
            <v/>
          </cell>
          <cell r="C1305" t="str">
            <v/>
          </cell>
        </row>
        <row r="1306">
          <cell r="A1306" t="str">
            <v/>
          </cell>
          <cell r="B1306" t="str">
            <v/>
          </cell>
          <cell r="C1306" t="str">
            <v/>
          </cell>
        </row>
        <row r="1307">
          <cell r="A1307" t="str">
            <v/>
          </cell>
          <cell r="B1307" t="str">
            <v/>
          </cell>
          <cell r="C1307" t="str">
            <v/>
          </cell>
        </row>
        <row r="1308">
          <cell r="A1308" t="str">
            <v/>
          </cell>
          <cell r="B1308" t="str">
            <v/>
          </cell>
          <cell r="C1308" t="str">
            <v/>
          </cell>
        </row>
        <row r="1309">
          <cell r="A1309" t="str">
            <v/>
          </cell>
          <cell r="B1309" t="str">
            <v/>
          </cell>
          <cell r="C1309" t="str">
            <v/>
          </cell>
        </row>
        <row r="1310">
          <cell r="A1310" t="str">
            <v/>
          </cell>
          <cell r="B1310" t="str">
            <v/>
          </cell>
          <cell r="C1310" t="str">
            <v/>
          </cell>
        </row>
        <row r="1311">
          <cell r="A1311" t="str">
            <v/>
          </cell>
          <cell r="B1311" t="str">
            <v/>
          </cell>
          <cell r="C1311" t="str">
            <v/>
          </cell>
        </row>
        <row r="1312">
          <cell r="A1312" t="str">
            <v/>
          </cell>
          <cell r="B1312" t="str">
            <v/>
          </cell>
          <cell r="C1312" t="str">
            <v/>
          </cell>
        </row>
        <row r="1313">
          <cell r="A1313" t="str">
            <v/>
          </cell>
          <cell r="B1313" t="str">
            <v/>
          </cell>
          <cell r="C1313" t="str">
            <v/>
          </cell>
        </row>
        <row r="1314">
          <cell r="A1314" t="str">
            <v/>
          </cell>
          <cell r="B1314" t="str">
            <v/>
          </cell>
          <cell r="C1314" t="str">
            <v/>
          </cell>
        </row>
        <row r="1315">
          <cell r="A1315" t="str">
            <v/>
          </cell>
          <cell r="B1315" t="str">
            <v/>
          </cell>
          <cell r="C1315" t="str">
            <v/>
          </cell>
        </row>
        <row r="1316">
          <cell r="A1316" t="str">
            <v/>
          </cell>
          <cell r="B1316" t="str">
            <v/>
          </cell>
          <cell r="C1316" t="str">
            <v/>
          </cell>
        </row>
        <row r="1317">
          <cell r="A1317" t="str">
            <v/>
          </cell>
          <cell r="B1317" t="str">
            <v/>
          </cell>
          <cell r="C1317" t="str">
            <v/>
          </cell>
        </row>
        <row r="1318">
          <cell r="A1318" t="str">
            <v/>
          </cell>
          <cell r="B1318" t="str">
            <v/>
          </cell>
          <cell r="C1318" t="str">
            <v/>
          </cell>
        </row>
        <row r="1319">
          <cell r="A1319" t="str">
            <v/>
          </cell>
          <cell r="B1319" t="str">
            <v/>
          </cell>
          <cell r="C1319" t="str">
            <v/>
          </cell>
        </row>
        <row r="1320">
          <cell r="A1320" t="str">
            <v/>
          </cell>
          <cell r="B1320" t="str">
            <v/>
          </cell>
          <cell r="C1320" t="str">
            <v/>
          </cell>
        </row>
        <row r="1321">
          <cell r="A1321" t="str">
            <v/>
          </cell>
          <cell r="B1321" t="str">
            <v/>
          </cell>
          <cell r="C1321" t="str">
            <v/>
          </cell>
        </row>
        <row r="1322">
          <cell r="A1322" t="str">
            <v/>
          </cell>
          <cell r="B1322" t="str">
            <v/>
          </cell>
          <cell r="C1322" t="str">
            <v/>
          </cell>
        </row>
        <row r="1323">
          <cell r="A1323" t="str">
            <v/>
          </cell>
          <cell r="B1323" t="str">
            <v/>
          </cell>
          <cell r="C1323" t="str">
            <v/>
          </cell>
        </row>
        <row r="1324">
          <cell r="A1324" t="str">
            <v/>
          </cell>
          <cell r="B1324" t="str">
            <v/>
          </cell>
          <cell r="C1324" t="str">
            <v/>
          </cell>
        </row>
        <row r="1325">
          <cell r="A1325" t="str">
            <v/>
          </cell>
          <cell r="B1325" t="str">
            <v/>
          </cell>
          <cell r="C1325" t="str">
            <v/>
          </cell>
        </row>
        <row r="1326">
          <cell r="A1326" t="str">
            <v/>
          </cell>
          <cell r="B1326" t="str">
            <v/>
          </cell>
          <cell r="C1326" t="str">
            <v/>
          </cell>
        </row>
        <row r="1327">
          <cell r="A1327" t="str">
            <v/>
          </cell>
          <cell r="B1327" t="str">
            <v/>
          </cell>
          <cell r="C1327" t="str">
            <v/>
          </cell>
        </row>
        <row r="1328">
          <cell r="A1328" t="str">
            <v/>
          </cell>
          <cell r="B1328" t="str">
            <v/>
          </cell>
          <cell r="C1328" t="str">
            <v/>
          </cell>
        </row>
        <row r="1329">
          <cell r="A1329" t="str">
            <v/>
          </cell>
          <cell r="B1329" t="str">
            <v/>
          </cell>
          <cell r="C1329" t="str">
            <v/>
          </cell>
        </row>
        <row r="1330">
          <cell r="A1330" t="str">
            <v/>
          </cell>
          <cell r="B1330" t="str">
            <v/>
          </cell>
          <cell r="C1330" t="str">
            <v/>
          </cell>
        </row>
        <row r="1331">
          <cell r="A1331" t="str">
            <v/>
          </cell>
          <cell r="B1331" t="str">
            <v/>
          </cell>
          <cell r="C1331" t="str">
            <v/>
          </cell>
        </row>
        <row r="1332">
          <cell r="A1332" t="str">
            <v/>
          </cell>
          <cell r="B1332" t="str">
            <v/>
          </cell>
          <cell r="C1332" t="str">
            <v/>
          </cell>
        </row>
        <row r="1333">
          <cell r="A1333" t="str">
            <v/>
          </cell>
          <cell r="B1333" t="str">
            <v/>
          </cell>
          <cell r="C1333" t="str">
            <v/>
          </cell>
        </row>
        <row r="1334">
          <cell r="A1334" t="str">
            <v/>
          </cell>
          <cell r="B1334" t="str">
            <v/>
          </cell>
          <cell r="C1334" t="str">
            <v/>
          </cell>
        </row>
        <row r="1335">
          <cell r="A1335" t="str">
            <v/>
          </cell>
          <cell r="B1335" t="str">
            <v/>
          </cell>
          <cell r="C1335" t="str">
            <v/>
          </cell>
        </row>
        <row r="1336">
          <cell r="A1336" t="str">
            <v/>
          </cell>
          <cell r="B1336" t="str">
            <v/>
          </cell>
          <cell r="C1336" t="str">
            <v/>
          </cell>
        </row>
        <row r="1337">
          <cell r="A1337" t="str">
            <v/>
          </cell>
          <cell r="B1337" t="str">
            <v/>
          </cell>
          <cell r="C1337" t="str">
            <v/>
          </cell>
        </row>
        <row r="1338">
          <cell r="A1338" t="str">
            <v/>
          </cell>
          <cell r="B1338" t="str">
            <v/>
          </cell>
          <cell r="C1338" t="str">
            <v/>
          </cell>
        </row>
        <row r="1339">
          <cell r="A1339" t="str">
            <v/>
          </cell>
          <cell r="B1339" t="str">
            <v/>
          </cell>
          <cell r="C1339" t="str">
            <v/>
          </cell>
        </row>
        <row r="1340">
          <cell r="A1340" t="str">
            <v/>
          </cell>
          <cell r="B1340" t="str">
            <v/>
          </cell>
          <cell r="C1340" t="str">
            <v/>
          </cell>
        </row>
        <row r="1341">
          <cell r="A1341" t="str">
            <v/>
          </cell>
          <cell r="B1341" t="str">
            <v/>
          </cell>
          <cell r="C1341" t="str">
            <v/>
          </cell>
        </row>
        <row r="1342">
          <cell r="A1342" t="str">
            <v/>
          </cell>
          <cell r="B1342" t="str">
            <v/>
          </cell>
          <cell r="C1342" t="str">
            <v/>
          </cell>
        </row>
        <row r="1343">
          <cell r="A1343" t="str">
            <v/>
          </cell>
          <cell r="B1343" t="str">
            <v/>
          </cell>
          <cell r="C1343" t="str">
            <v/>
          </cell>
        </row>
        <row r="1344">
          <cell r="A1344" t="str">
            <v/>
          </cell>
          <cell r="B1344" t="str">
            <v/>
          </cell>
          <cell r="C1344" t="str">
            <v/>
          </cell>
        </row>
        <row r="1345">
          <cell r="A1345" t="str">
            <v/>
          </cell>
          <cell r="B1345" t="str">
            <v/>
          </cell>
          <cell r="C1345" t="str">
            <v/>
          </cell>
        </row>
        <row r="1346">
          <cell r="A1346" t="str">
            <v/>
          </cell>
          <cell r="B1346" t="str">
            <v/>
          </cell>
          <cell r="C1346" t="str">
            <v/>
          </cell>
        </row>
        <row r="1347">
          <cell r="A1347" t="str">
            <v/>
          </cell>
          <cell r="B1347" t="str">
            <v/>
          </cell>
          <cell r="C1347" t="str">
            <v/>
          </cell>
        </row>
        <row r="1348">
          <cell r="A1348" t="str">
            <v/>
          </cell>
          <cell r="B1348" t="str">
            <v/>
          </cell>
          <cell r="C1348" t="str">
            <v/>
          </cell>
        </row>
        <row r="1349">
          <cell r="A1349" t="str">
            <v/>
          </cell>
          <cell r="B1349" t="str">
            <v/>
          </cell>
          <cell r="C1349" t="str">
            <v/>
          </cell>
        </row>
        <row r="1350">
          <cell r="A1350" t="str">
            <v/>
          </cell>
          <cell r="B1350" t="str">
            <v/>
          </cell>
          <cell r="C1350" t="str">
            <v/>
          </cell>
        </row>
        <row r="1351">
          <cell r="A1351" t="str">
            <v/>
          </cell>
          <cell r="B1351" t="str">
            <v/>
          </cell>
          <cell r="C1351" t="str">
            <v/>
          </cell>
        </row>
        <row r="1352">
          <cell r="A1352" t="str">
            <v/>
          </cell>
          <cell r="B1352" t="str">
            <v/>
          </cell>
          <cell r="C1352" t="str">
            <v/>
          </cell>
        </row>
        <row r="1353">
          <cell r="A1353" t="str">
            <v/>
          </cell>
          <cell r="B1353" t="str">
            <v/>
          </cell>
          <cell r="C1353" t="str">
            <v/>
          </cell>
        </row>
        <row r="1354">
          <cell r="A1354" t="str">
            <v/>
          </cell>
          <cell r="B1354" t="str">
            <v/>
          </cell>
          <cell r="C1354" t="str">
            <v/>
          </cell>
        </row>
        <row r="1355">
          <cell r="A1355" t="str">
            <v/>
          </cell>
          <cell r="B1355" t="str">
            <v/>
          </cell>
          <cell r="C1355" t="str">
            <v/>
          </cell>
        </row>
        <row r="1356">
          <cell r="A1356" t="str">
            <v/>
          </cell>
          <cell r="B1356" t="str">
            <v/>
          </cell>
          <cell r="C1356" t="str">
            <v/>
          </cell>
        </row>
        <row r="1357">
          <cell r="A1357" t="str">
            <v/>
          </cell>
          <cell r="B1357" t="str">
            <v/>
          </cell>
          <cell r="C1357" t="str">
            <v/>
          </cell>
        </row>
        <row r="1358">
          <cell r="A1358" t="str">
            <v/>
          </cell>
          <cell r="B1358" t="str">
            <v/>
          </cell>
          <cell r="C1358" t="str">
            <v/>
          </cell>
        </row>
        <row r="1359">
          <cell r="A1359" t="str">
            <v/>
          </cell>
          <cell r="B1359" t="str">
            <v/>
          </cell>
          <cell r="C1359" t="str">
            <v/>
          </cell>
        </row>
        <row r="1360">
          <cell r="A1360" t="str">
            <v/>
          </cell>
          <cell r="B1360" t="str">
            <v/>
          </cell>
          <cell r="C1360" t="str">
            <v/>
          </cell>
        </row>
        <row r="1361">
          <cell r="A1361" t="str">
            <v/>
          </cell>
          <cell r="B1361" t="str">
            <v/>
          </cell>
          <cell r="C1361" t="str">
            <v/>
          </cell>
        </row>
        <row r="1362">
          <cell r="A1362" t="str">
            <v/>
          </cell>
          <cell r="B1362" t="str">
            <v/>
          </cell>
          <cell r="C1362" t="str">
            <v/>
          </cell>
        </row>
        <row r="1363">
          <cell r="A1363" t="str">
            <v/>
          </cell>
          <cell r="B1363" t="str">
            <v/>
          </cell>
          <cell r="C1363" t="str">
            <v/>
          </cell>
        </row>
        <row r="1364">
          <cell r="A1364" t="str">
            <v/>
          </cell>
          <cell r="B1364" t="str">
            <v/>
          </cell>
          <cell r="C1364" t="str">
            <v/>
          </cell>
        </row>
        <row r="1365">
          <cell r="A1365" t="str">
            <v/>
          </cell>
          <cell r="B1365" t="str">
            <v/>
          </cell>
          <cell r="C1365" t="str">
            <v/>
          </cell>
        </row>
        <row r="1366">
          <cell r="A1366" t="str">
            <v/>
          </cell>
          <cell r="B1366" t="str">
            <v/>
          </cell>
          <cell r="C1366" t="str">
            <v/>
          </cell>
        </row>
        <row r="1367">
          <cell r="A1367" t="str">
            <v/>
          </cell>
          <cell r="B1367" t="str">
            <v/>
          </cell>
          <cell r="C1367" t="str">
            <v/>
          </cell>
        </row>
        <row r="1368">
          <cell r="A1368" t="str">
            <v/>
          </cell>
          <cell r="B1368" t="str">
            <v/>
          </cell>
          <cell r="C1368" t="str">
            <v/>
          </cell>
        </row>
        <row r="1369">
          <cell r="A1369" t="str">
            <v/>
          </cell>
          <cell r="B1369" t="str">
            <v/>
          </cell>
          <cell r="C1369" t="str">
            <v/>
          </cell>
        </row>
        <row r="1370">
          <cell r="A1370" t="str">
            <v/>
          </cell>
          <cell r="B1370" t="str">
            <v/>
          </cell>
          <cell r="C1370" t="str">
            <v/>
          </cell>
        </row>
        <row r="1371">
          <cell r="A1371" t="str">
            <v/>
          </cell>
          <cell r="B1371" t="str">
            <v/>
          </cell>
          <cell r="C1371" t="str">
            <v/>
          </cell>
        </row>
        <row r="1372">
          <cell r="A1372" t="str">
            <v/>
          </cell>
          <cell r="B1372" t="str">
            <v/>
          </cell>
          <cell r="C1372" t="str">
            <v/>
          </cell>
        </row>
        <row r="1373">
          <cell r="A1373" t="str">
            <v/>
          </cell>
          <cell r="B1373" t="str">
            <v/>
          </cell>
          <cell r="C1373" t="str">
            <v/>
          </cell>
        </row>
        <row r="1374">
          <cell r="A1374" t="str">
            <v/>
          </cell>
          <cell r="B1374" t="str">
            <v/>
          </cell>
          <cell r="C1374" t="str">
            <v/>
          </cell>
        </row>
        <row r="1375">
          <cell r="A1375" t="str">
            <v/>
          </cell>
          <cell r="B1375" t="str">
            <v/>
          </cell>
          <cell r="C1375" t="str">
            <v/>
          </cell>
        </row>
        <row r="1376">
          <cell r="A1376" t="str">
            <v/>
          </cell>
          <cell r="B1376" t="str">
            <v/>
          </cell>
          <cell r="C1376" t="str">
            <v/>
          </cell>
        </row>
        <row r="1377">
          <cell r="A1377" t="str">
            <v/>
          </cell>
          <cell r="B1377" t="str">
            <v/>
          </cell>
          <cell r="C1377" t="str">
            <v/>
          </cell>
        </row>
        <row r="1378">
          <cell r="A1378" t="str">
            <v/>
          </cell>
          <cell r="B1378" t="str">
            <v/>
          </cell>
          <cell r="C1378" t="str">
            <v/>
          </cell>
        </row>
        <row r="1379">
          <cell r="A1379" t="str">
            <v/>
          </cell>
          <cell r="B1379" t="str">
            <v/>
          </cell>
          <cell r="C1379" t="str">
            <v/>
          </cell>
        </row>
        <row r="1380">
          <cell r="A1380" t="str">
            <v/>
          </cell>
          <cell r="B1380" t="str">
            <v/>
          </cell>
          <cell r="C1380" t="str">
            <v/>
          </cell>
        </row>
        <row r="1381">
          <cell r="A1381" t="str">
            <v/>
          </cell>
          <cell r="B1381" t="str">
            <v/>
          </cell>
          <cell r="C1381" t="str">
            <v/>
          </cell>
        </row>
        <row r="1382">
          <cell r="A1382" t="str">
            <v/>
          </cell>
          <cell r="B1382" t="str">
            <v/>
          </cell>
          <cell r="C1382" t="str">
            <v/>
          </cell>
        </row>
        <row r="1383">
          <cell r="A1383" t="str">
            <v/>
          </cell>
          <cell r="B1383" t="str">
            <v/>
          </cell>
          <cell r="C1383" t="str">
            <v/>
          </cell>
        </row>
        <row r="1384">
          <cell r="A1384" t="str">
            <v/>
          </cell>
          <cell r="B1384" t="str">
            <v/>
          </cell>
          <cell r="C1384" t="str">
            <v/>
          </cell>
        </row>
        <row r="1385">
          <cell r="A1385" t="str">
            <v/>
          </cell>
          <cell r="B1385" t="str">
            <v/>
          </cell>
          <cell r="C1385" t="str">
            <v/>
          </cell>
        </row>
        <row r="1386">
          <cell r="A1386" t="str">
            <v/>
          </cell>
          <cell r="B1386" t="str">
            <v/>
          </cell>
          <cell r="C1386" t="str">
            <v/>
          </cell>
        </row>
        <row r="1387">
          <cell r="A1387" t="str">
            <v/>
          </cell>
          <cell r="B1387" t="str">
            <v/>
          </cell>
          <cell r="C1387" t="str">
            <v/>
          </cell>
        </row>
        <row r="1388">
          <cell r="A1388" t="str">
            <v/>
          </cell>
          <cell r="B1388" t="str">
            <v/>
          </cell>
          <cell r="C1388" t="str">
            <v/>
          </cell>
        </row>
        <row r="1389">
          <cell r="A1389" t="str">
            <v/>
          </cell>
          <cell r="B1389" t="str">
            <v/>
          </cell>
          <cell r="C1389" t="str">
            <v/>
          </cell>
        </row>
        <row r="1390">
          <cell r="A1390" t="str">
            <v/>
          </cell>
          <cell r="B1390" t="str">
            <v/>
          </cell>
          <cell r="C1390" t="str">
            <v/>
          </cell>
        </row>
        <row r="1391">
          <cell r="A1391" t="str">
            <v/>
          </cell>
          <cell r="B1391" t="str">
            <v/>
          </cell>
          <cell r="C1391" t="str">
            <v/>
          </cell>
        </row>
        <row r="1392">
          <cell r="A1392" t="str">
            <v/>
          </cell>
          <cell r="B1392" t="str">
            <v/>
          </cell>
          <cell r="C1392" t="str">
            <v/>
          </cell>
        </row>
        <row r="1393">
          <cell r="A1393" t="str">
            <v/>
          </cell>
          <cell r="B1393" t="str">
            <v/>
          </cell>
          <cell r="C1393" t="str">
            <v/>
          </cell>
        </row>
        <row r="1394">
          <cell r="A1394" t="str">
            <v/>
          </cell>
          <cell r="B1394" t="str">
            <v/>
          </cell>
          <cell r="C1394" t="str">
            <v/>
          </cell>
        </row>
        <row r="1395">
          <cell r="A1395" t="str">
            <v/>
          </cell>
          <cell r="B1395" t="str">
            <v/>
          </cell>
          <cell r="C1395" t="str">
            <v/>
          </cell>
        </row>
        <row r="1396">
          <cell r="A1396" t="str">
            <v/>
          </cell>
          <cell r="B1396" t="str">
            <v/>
          </cell>
          <cell r="C1396" t="str">
            <v/>
          </cell>
        </row>
        <row r="1397">
          <cell r="A1397" t="str">
            <v/>
          </cell>
          <cell r="B1397" t="str">
            <v/>
          </cell>
          <cell r="C1397" t="str">
            <v/>
          </cell>
        </row>
        <row r="1398">
          <cell r="A1398" t="str">
            <v/>
          </cell>
          <cell r="B1398" t="str">
            <v/>
          </cell>
          <cell r="C1398" t="str">
            <v/>
          </cell>
        </row>
        <row r="1399">
          <cell r="A1399" t="str">
            <v/>
          </cell>
          <cell r="B1399" t="str">
            <v/>
          </cell>
          <cell r="C1399" t="str">
            <v/>
          </cell>
        </row>
        <row r="1400">
          <cell r="A1400" t="str">
            <v/>
          </cell>
          <cell r="B1400" t="str">
            <v/>
          </cell>
          <cell r="C1400" t="str">
            <v/>
          </cell>
        </row>
        <row r="1401">
          <cell r="A1401" t="str">
            <v/>
          </cell>
          <cell r="B1401" t="str">
            <v/>
          </cell>
          <cell r="C1401" t="str">
            <v/>
          </cell>
        </row>
        <row r="1402">
          <cell r="A1402" t="str">
            <v/>
          </cell>
          <cell r="B1402" t="str">
            <v/>
          </cell>
          <cell r="C1402" t="str">
            <v/>
          </cell>
        </row>
        <row r="1403">
          <cell r="A1403" t="str">
            <v/>
          </cell>
          <cell r="B1403" t="str">
            <v/>
          </cell>
          <cell r="C1403" t="str">
            <v/>
          </cell>
        </row>
        <row r="1404">
          <cell r="A1404" t="str">
            <v/>
          </cell>
          <cell r="B1404" t="str">
            <v/>
          </cell>
          <cell r="C1404" t="str">
            <v/>
          </cell>
        </row>
        <row r="1405">
          <cell r="A1405" t="str">
            <v/>
          </cell>
          <cell r="B1405" t="str">
            <v/>
          </cell>
          <cell r="C1405" t="str">
            <v/>
          </cell>
        </row>
        <row r="1406">
          <cell r="A1406" t="str">
            <v/>
          </cell>
          <cell r="B1406" t="str">
            <v/>
          </cell>
          <cell r="C1406" t="str">
            <v/>
          </cell>
        </row>
        <row r="1407">
          <cell r="A1407" t="str">
            <v/>
          </cell>
          <cell r="B1407" t="str">
            <v/>
          </cell>
          <cell r="C1407" t="str">
            <v/>
          </cell>
        </row>
        <row r="1408">
          <cell r="A1408" t="str">
            <v/>
          </cell>
          <cell r="B1408" t="str">
            <v/>
          </cell>
          <cell r="C1408" t="str">
            <v/>
          </cell>
        </row>
        <row r="1409">
          <cell r="A1409" t="str">
            <v/>
          </cell>
          <cell r="B1409" t="str">
            <v/>
          </cell>
          <cell r="C1409" t="str">
            <v/>
          </cell>
        </row>
        <row r="1410">
          <cell r="A1410" t="str">
            <v/>
          </cell>
          <cell r="B1410" t="str">
            <v/>
          </cell>
          <cell r="C1410" t="str">
            <v/>
          </cell>
        </row>
        <row r="1411">
          <cell r="A1411" t="str">
            <v/>
          </cell>
          <cell r="B1411" t="str">
            <v/>
          </cell>
          <cell r="C1411" t="str">
            <v/>
          </cell>
        </row>
        <row r="1412">
          <cell r="A1412" t="str">
            <v/>
          </cell>
          <cell r="B1412" t="str">
            <v/>
          </cell>
          <cell r="C1412" t="str">
            <v/>
          </cell>
        </row>
        <row r="1413">
          <cell r="A1413" t="str">
            <v/>
          </cell>
          <cell r="B1413" t="str">
            <v/>
          </cell>
          <cell r="C1413" t="str">
            <v/>
          </cell>
        </row>
        <row r="1414">
          <cell r="A1414" t="str">
            <v/>
          </cell>
          <cell r="B1414" t="str">
            <v/>
          </cell>
          <cell r="C1414" t="str">
            <v/>
          </cell>
        </row>
        <row r="1415">
          <cell r="A1415" t="str">
            <v/>
          </cell>
          <cell r="B1415" t="str">
            <v/>
          </cell>
          <cell r="C1415" t="str">
            <v/>
          </cell>
        </row>
        <row r="1416">
          <cell r="A1416" t="str">
            <v/>
          </cell>
          <cell r="B1416" t="str">
            <v/>
          </cell>
          <cell r="C1416" t="str">
            <v/>
          </cell>
        </row>
        <row r="1417">
          <cell r="A1417" t="str">
            <v/>
          </cell>
          <cell r="B1417" t="str">
            <v/>
          </cell>
          <cell r="C1417" t="str">
            <v/>
          </cell>
        </row>
        <row r="1418">
          <cell r="A1418" t="str">
            <v/>
          </cell>
          <cell r="B1418" t="str">
            <v/>
          </cell>
          <cell r="C1418" t="str">
            <v/>
          </cell>
        </row>
        <row r="1419">
          <cell r="A1419" t="str">
            <v/>
          </cell>
          <cell r="B1419" t="str">
            <v/>
          </cell>
          <cell r="C1419" t="str">
            <v/>
          </cell>
        </row>
        <row r="1420">
          <cell r="A1420" t="str">
            <v/>
          </cell>
          <cell r="B1420" t="str">
            <v/>
          </cell>
          <cell r="C1420" t="str">
            <v/>
          </cell>
        </row>
        <row r="1421">
          <cell r="A1421" t="str">
            <v/>
          </cell>
          <cell r="B1421" t="str">
            <v/>
          </cell>
          <cell r="C1421" t="str">
            <v/>
          </cell>
        </row>
        <row r="1422">
          <cell r="A1422" t="str">
            <v/>
          </cell>
          <cell r="B1422" t="str">
            <v/>
          </cell>
          <cell r="C1422" t="str">
            <v/>
          </cell>
        </row>
        <row r="1423">
          <cell r="A1423" t="str">
            <v/>
          </cell>
          <cell r="B1423" t="str">
            <v/>
          </cell>
          <cell r="C1423" t="str">
            <v/>
          </cell>
        </row>
        <row r="1424">
          <cell r="A1424" t="str">
            <v/>
          </cell>
          <cell r="B1424" t="str">
            <v/>
          </cell>
          <cell r="C1424" t="str">
            <v/>
          </cell>
        </row>
        <row r="1425">
          <cell r="A1425" t="str">
            <v/>
          </cell>
          <cell r="B1425" t="str">
            <v/>
          </cell>
          <cell r="C1425" t="str">
            <v/>
          </cell>
        </row>
        <row r="1426">
          <cell r="A1426" t="str">
            <v/>
          </cell>
          <cell r="B1426" t="str">
            <v/>
          </cell>
          <cell r="C1426" t="str">
            <v/>
          </cell>
        </row>
        <row r="1427">
          <cell r="A1427" t="str">
            <v/>
          </cell>
          <cell r="B1427" t="str">
            <v/>
          </cell>
          <cell r="C1427" t="str">
            <v/>
          </cell>
        </row>
        <row r="1428">
          <cell r="A1428" t="str">
            <v/>
          </cell>
          <cell r="B1428" t="str">
            <v/>
          </cell>
          <cell r="C1428" t="str">
            <v/>
          </cell>
        </row>
        <row r="1429">
          <cell r="A1429" t="str">
            <v/>
          </cell>
          <cell r="B1429" t="str">
            <v/>
          </cell>
          <cell r="C1429" t="str">
            <v/>
          </cell>
        </row>
        <row r="1430">
          <cell r="A1430" t="str">
            <v/>
          </cell>
          <cell r="B1430" t="str">
            <v/>
          </cell>
          <cell r="C1430" t="str">
            <v/>
          </cell>
        </row>
        <row r="1431">
          <cell r="A1431" t="str">
            <v/>
          </cell>
          <cell r="B1431" t="str">
            <v/>
          </cell>
          <cell r="C1431" t="str">
            <v/>
          </cell>
        </row>
        <row r="1432">
          <cell r="A1432" t="str">
            <v/>
          </cell>
          <cell r="B1432" t="str">
            <v/>
          </cell>
          <cell r="C1432" t="str">
            <v/>
          </cell>
        </row>
        <row r="1433">
          <cell r="A1433" t="str">
            <v/>
          </cell>
          <cell r="B1433" t="str">
            <v/>
          </cell>
          <cell r="C1433" t="str">
            <v/>
          </cell>
        </row>
        <row r="1434">
          <cell r="A1434" t="str">
            <v/>
          </cell>
          <cell r="B1434" t="str">
            <v/>
          </cell>
          <cell r="C1434" t="str">
            <v/>
          </cell>
        </row>
        <row r="1435">
          <cell r="A1435" t="str">
            <v/>
          </cell>
          <cell r="B1435" t="str">
            <v/>
          </cell>
          <cell r="C1435" t="str">
            <v/>
          </cell>
        </row>
        <row r="1436">
          <cell r="A1436" t="str">
            <v/>
          </cell>
          <cell r="B1436" t="str">
            <v/>
          </cell>
          <cell r="C1436" t="str">
            <v/>
          </cell>
        </row>
        <row r="1437">
          <cell r="A1437" t="str">
            <v/>
          </cell>
          <cell r="B1437" t="str">
            <v/>
          </cell>
          <cell r="C1437" t="str">
            <v/>
          </cell>
        </row>
        <row r="1438">
          <cell r="A1438" t="str">
            <v/>
          </cell>
          <cell r="B1438" t="str">
            <v/>
          </cell>
          <cell r="C1438" t="str">
            <v/>
          </cell>
        </row>
        <row r="1439">
          <cell r="A1439" t="str">
            <v/>
          </cell>
          <cell r="B1439" t="str">
            <v/>
          </cell>
          <cell r="C1439" t="str">
            <v/>
          </cell>
        </row>
        <row r="1440">
          <cell r="A1440" t="str">
            <v/>
          </cell>
          <cell r="B1440" t="str">
            <v/>
          </cell>
          <cell r="C1440" t="str">
            <v/>
          </cell>
        </row>
        <row r="1441">
          <cell r="A1441" t="str">
            <v/>
          </cell>
          <cell r="B1441" t="str">
            <v/>
          </cell>
          <cell r="C1441" t="str">
            <v/>
          </cell>
        </row>
        <row r="1442">
          <cell r="A1442" t="str">
            <v/>
          </cell>
          <cell r="B1442" t="str">
            <v/>
          </cell>
          <cell r="C1442" t="str">
            <v/>
          </cell>
        </row>
        <row r="1443">
          <cell r="A1443" t="str">
            <v/>
          </cell>
          <cell r="B1443" t="str">
            <v/>
          </cell>
          <cell r="C1443" t="str">
            <v/>
          </cell>
        </row>
        <row r="1444">
          <cell r="A1444" t="str">
            <v/>
          </cell>
          <cell r="B1444" t="str">
            <v/>
          </cell>
          <cell r="C1444" t="str">
            <v/>
          </cell>
        </row>
        <row r="1445">
          <cell r="A1445" t="str">
            <v/>
          </cell>
          <cell r="B1445" t="str">
            <v/>
          </cell>
          <cell r="C1445" t="str">
            <v/>
          </cell>
        </row>
        <row r="1446">
          <cell r="A1446" t="str">
            <v/>
          </cell>
          <cell r="B1446" t="str">
            <v/>
          </cell>
          <cell r="C1446" t="str">
            <v/>
          </cell>
        </row>
        <row r="1447">
          <cell r="A1447" t="str">
            <v/>
          </cell>
          <cell r="B1447" t="str">
            <v/>
          </cell>
          <cell r="C1447" t="str">
            <v/>
          </cell>
        </row>
        <row r="1448">
          <cell r="A1448" t="str">
            <v/>
          </cell>
          <cell r="B1448" t="str">
            <v/>
          </cell>
          <cell r="C1448" t="str">
            <v/>
          </cell>
        </row>
        <row r="1449">
          <cell r="A1449" t="str">
            <v/>
          </cell>
          <cell r="B1449" t="str">
            <v/>
          </cell>
          <cell r="C1449" t="str">
            <v/>
          </cell>
        </row>
        <row r="1450">
          <cell r="A1450" t="str">
            <v/>
          </cell>
          <cell r="B1450" t="str">
            <v/>
          </cell>
          <cell r="C1450" t="str">
            <v/>
          </cell>
        </row>
        <row r="1451">
          <cell r="A1451" t="str">
            <v/>
          </cell>
          <cell r="B1451" t="str">
            <v/>
          </cell>
          <cell r="C1451" t="str">
            <v/>
          </cell>
        </row>
        <row r="1452">
          <cell r="A1452" t="str">
            <v/>
          </cell>
          <cell r="B1452" t="str">
            <v/>
          </cell>
          <cell r="C1452" t="str">
            <v/>
          </cell>
        </row>
        <row r="1453">
          <cell r="A1453" t="str">
            <v/>
          </cell>
          <cell r="B1453" t="str">
            <v/>
          </cell>
          <cell r="C1453" t="str">
            <v/>
          </cell>
        </row>
        <row r="1454">
          <cell r="A1454" t="str">
            <v/>
          </cell>
          <cell r="B1454" t="str">
            <v/>
          </cell>
          <cell r="C1454" t="str">
            <v/>
          </cell>
        </row>
        <row r="1455">
          <cell r="A1455" t="str">
            <v/>
          </cell>
          <cell r="B1455" t="str">
            <v/>
          </cell>
          <cell r="C1455" t="str">
            <v/>
          </cell>
        </row>
        <row r="1456">
          <cell r="A1456" t="str">
            <v/>
          </cell>
          <cell r="B1456" t="str">
            <v/>
          </cell>
          <cell r="C1456" t="str">
            <v/>
          </cell>
        </row>
        <row r="1457">
          <cell r="A1457" t="str">
            <v/>
          </cell>
          <cell r="B1457" t="str">
            <v/>
          </cell>
          <cell r="C1457" t="str">
            <v/>
          </cell>
        </row>
        <row r="1458">
          <cell r="A1458" t="str">
            <v/>
          </cell>
          <cell r="B1458" t="str">
            <v/>
          </cell>
          <cell r="C1458" t="str">
            <v/>
          </cell>
        </row>
        <row r="1459">
          <cell r="A1459" t="str">
            <v/>
          </cell>
          <cell r="B1459" t="str">
            <v/>
          </cell>
          <cell r="C1459" t="str">
            <v/>
          </cell>
        </row>
        <row r="1460">
          <cell r="A1460" t="str">
            <v/>
          </cell>
          <cell r="B1460" t="str">
            <v/>
          </cell>
          <cell r="C1460" t="str">
            <v/>
          </cell>
        </row>
        <row r="1461">
          <cell r="A1461" t="str">
            <v/>
          </cell>
          <cell r="B1461" t="str">
            <v/>
          </cell>
          <cell r="C1461" t="str">
            <v/>
          </cell>
        </row>
        <row r="1462">
          <cell r="A1462" t="str">
            <v/>
          </cell>
          <cell r="B1462" t="str">
            <v/>
          </cell>
          <cell r="C1462" t="str">
            <v/>
          </cell>
        </row>
        <row r="1463">
          <cell r="A1463" t="str">
            <v/>
          </cell>
          <cell r="B1463" t="str">
            <v/>
          </cell>
          <cell r="C1463" t="str">
            <v/>
          </cell>
        </row>
        <row r="1464">
          <cell r="A1464" t="str">
            <v/>
          </cell>
          <cell r="B1464" t="str">
            <v/>
          </cell>
          <cell r="C1464" t="str">
            <v/>
          </cell>
        </row>
        <row r="1465">
          <cell r="A1465" t="str">
            <v/>
          </cell>
          <cell r="B1465" t="str">
            <v/>
          </cell>
          <cell r="C1465" t="str">
            <v/>
          </cell>
        </row>
        <row r="1466">
          <cell r="A1466" t="str">
            <v/>
          </cell>
          <cell r="B1466" t="str">
            <v/>
          </cell>
          <cell r="C1466" t="str">
            <v/>
          </cell>
        </row>
        <row r="1467">
          <cell r="A1467" t="str">
            <v/>
          </cell>
          <cell r="B1467" t="str">
            <v/>
          </cell>
          <cell r="C1467" t="str">
            <v/>
          </cell>
        </row>
        <row r="1468">
          <cell r="A1468" t="str">
            <v/>
          </cell>
          <cell r="B1468" t="str">
            <v/>
          </cell>
          <cell r="C1468" t="str">
            <v/>
          </cell>
        </row>
        <row r="1469">
          <cell r="A1469" t="str">
            <v/>
          </cell>
          <cell r="B1469" t="str">
            <v/>
          </cell>
          <cell r="C1469" t="str">
            <v/>
          </cell>
        </row>
        <row r="1470">
          <cell r="A1470" t="str">
            <v/>
          </cell>
          <cell r="B1470" t="str">
            <v/>
          </cell>
          <cell r="C1470" t="str">
            <v/>
          </cell>
        </row>
        <row r="1471">
          <cell r="A1471" t="str">
            <v/>
          </cell>
          <cell r="B1471" t="str">
            <v/>
          </cell>
          <cell r="C1471" t="str">
            <v/>
          </cell>
        </row>
        <row r="1472">
          <cell r="A1472" t="str">
            <v/>
          </cell>
          <cell r="B1472" t="str">
            <v/>
          </cell>
          <cell r="C1472" t="str">
            <v/>
          </cell>
        </row>
        <row r="1473">
          <cell r="A1473" t="str">
            <v/>
          </cell>
          <cell r="B1473" t="str">
            <v/>
          </cell>
          <cell r="C1473" t="str">
            <v/>
          </cell>
        </row>
        <row r="1474">
          <cell r="A1474" t="str">
            <v/>
          </cell>
          <cell r="B1474" t="str">
            <v/>
          </cell>
          <cell r="C1474" t="str">
            <v/>
          </cell>
        </row>
        <row r="1475">
          <cell r="A1475" t="str">
            <v/>
          </cell>
          <cell r="B1475" t="str">
            <v/>
          </cell>
          <cell r="C1475" t="str">
            <v/>
          </cell>
        </row>
        <row r="1476">
          <cell r="A1476" t="str">
            <v/>
          </cell>
          <cell r="B1476" t="str">
            <v/>
          </cell>
          <cell r="C1476" t="str">
            <v/>
          </cell>
        </row>
        <row r="1477">
          <cell r="A1477" t="str">
            <v/>
          </cell>
          <cell r="B1477" t="str">
            <v/>
          </cell>
          <cell r="C1477" t="str">
            <v/>
          </cell>
        </row>
        <row r="1478">
          <cell r="A1478" t="str">
            <v/>
          </cell>
          <cell r="B1478" t="str">
            <v/>
          </cell>
          <cell r="C1478" t="str">
            <v/>
          </cell>
        </row>
        <row r="1479">
          <cell r="A1479" t="str">
            <v/>
          </cell>
          <cell r="B1479" t="str">
            <v/>
          </cell>
          <cell r="C1479" t="str">
            <v/>
          </cell>
        </row>
        <row r="1480">
          <cell r="A1480" t="str">
            <v/>
          </cell>
          <cell r="B1480" t="str">
            <v/>
          </cell>
          <cell r="C1480" t="str">
            <v/>
          </cell>
        </row>
        <row r="1481">
          <cell r="A1481" t="str">
            <v/>
          </cell>
          <cell r="B1481" t="str">
            <v/>
          </cell>
          <cell r="C1481" t="str">
            <v/>
          </cell>
        </row>
        <row r="1482">
          <cell r="A1482" t="str">
            <v/>
          </cell>
          <cell r="B1482" t="str">
            <v/>
          </cell>
          <cell r="C1482" t="str">
            <v/>
          </cell>
        </row>
        <row r="1483">
          <cell r="A1483" t="str">
            <v/>
          </cell>
          <cell r="B1483" t="str">
            <v/>
          </cell>
          <cell r="C1483" t="str">
            <v/>
          </cell>
        </row>
        <row r="1484">
          <cell r="A1484" t="str">
            <v/>
          </cell>
          <cell r="B1484" t="str">
            <v/>
          </cell>
          <cell r="C1484" t="str">
            <v/>
          </cell>
        </row>
        <row r="1485">
          <cell r="A1485" t="str">
            <v/>
          </cell>
          <cell r="B1485" t="str">
            <v/>
          </cell>
          <cell r="C1485" t="str">
            <v/>
          </cell>
        </row>
        <row r="1486">
          <cell r="A1486" t="str">
            <v/>
          </cell>
          <cell r="B1486" t="str">
            <v/>
          </cell>
          <cell r="C1486" t="str">
            <v/>
          </cell>
        </row>
        <row r="1487">
          <cell r="A1487" t="str">
            <v/>
          </cell>
          <cell r="B1487" t="str">
            <v/>
          </cell>
          <cell r="C1487" t="str">
            <v/>
          </cell>
        </row>
        <row r="1488">
          <cell r="A1488" t="str">
            <v/>
          </cell>
          <cell r="B1488" t="str">
            <v/>
          </cell>
          <cell r="C1488" t="str">
            <v/>
          </cell>
        </row>
        <row r="1489">
          <cell r="A1489" t="str">
            <v/>
          </cell>
          <cell r="B1489" t="str">
            <v/>
          </cell>
          <cell r="C1489" t="str">
            <v/>
          </cell>
        </row>
        <row r="1490">
          <cell r="A1490" t="str">
            <v/>
          </cell>
          <cell r="B1490" t="str">
            <v/>
          </cell>
          <cell r="C1490" t="str">
            <v/>
          </cell>
        </row>
        <row r="1491">
          <cell r="A1491" t="str">
            <v/>
          </cell>
          <cell r="B1491" t="str">
            <v/>
          </cell>
          <cell r="C1491" t="str">
            <v/>
          </cell>
        </row>
        <row r="1492">
          <cell r="A1492" t="str">
            <v/>
          </cell>
          <cell r="B1492" t="str">
            <v/>
          </cell>
          <cell r="C1492" t="str">
            <v/>
          </cell>
        </row>
        <row r="1493">
          <cell r="A1493" t="str">
            <v/>
          </cell>
          <cell r="B1493" t="str">
            <v/>
          </cell>
          <cell r="C1493" t="str">
            <v/>
          </cell>
        </row>
        <row r="1494">
          <cell r="A1494" t="str">
            <v/>
          </cell>
          <cell r="B1494" t="str">
            <v/>
          </cell>
          <cell r="C1494" t="str">
            <v/>
          </cell>
        </row>
        <row r="1495">
          <cell r="A1495" t="str">
            <v/>
          </cell>
          <cell r="B1495" t="str">
            <v/>
          </cell>
          <cell r="C1495" t="str">
            <v/>
          </cell>
        </row>
        <row r="1496">
          <cell r="A1496" t="str">
            <v/>
          </cell>
          <cell r="B1496" t="str">
            <v/>
          </cell>
          <cell r="C1496" t="str">
            <v/>
          </cell>
        </row>
        <row r="1497">
          <cell r="A1497" t="str">
            <v/>
          </cell>
          <cell r="B1497" t="str">
            <v/>
          </cell>
          <cell r="C1497" t="str">
            <v/>
          </cell>
        </row>
        <row r="1498">
          <cell r="A1498" t="str">
            <v/>
          </cell>
          <cell r="B1498" t="str">
            <v/>
          </cell>
          <cell r="C1498" t="str">
            <v/>
          </cell>
        </row>
        <row r="1499">
          <cell r="A1499" t="str">
            <v/>
          </cell>
          <cell r="B1499" t="str">
            <v/>
          </cell>
          <cell r="C1499" t="str">
            <v/>
          </cell>
        </row>
        <row r="1500">
          <cell r="A1500" t="str">
            <v/>
          </cell>
          <cell r="B1500" t="str">
            <v/>
          </cell>
          <cell r="C1500" t="str">
            <v/>
          </cell>
        </row>
        <row r="1501">
          <cell r="A1501" t="str">
            <v/>
          </cell>
          <cell r="B1501" t="str">
            <v/>
          </cell>
          <cell r="C1501" t="str">
            <v/>
          </cell>
        </row>
        <row r="1502">
          <cell r="A1502" t="str">
            <v/>
          </cell>
          <cell r="B1502" t="str">
            <v/>
          </cell>
          <cell r="C1502" t="str">
            <v/>
          </cell>
        </row>
        <row r="1503">
          <cell r="A1503" t="str">
            <v/>
          </cell>
          <cell r="B1503" t="str">
            <v/>
          </cell>
          <cell r="C1503" t="str">
            <v/>
          </cell>
        </row>
        <row r="1504">
          <cell r="A1504" t="str">
            <v/>
          </cell>
          <cell r="B1504" t="str">
            <v/>
          </cell>
          <cell r="C1504" t="str">
            <v/>
          </cell>
        </row>
        <row r="1505">
          <cell r="A1505" t="str">
            <v/>
          </cell>
          <cell r="B1505" t="str">
            <v/>
          </cell>
          <cell r="C1505" t="str">
            <v/>
          </cell>
        </row>
        <row r="1506">
          <cell r="A1506" t="str">
            <v/>
          </cell>
          <cell r="B1506" t="str">
            <v/>
          </cell>
          <cell r="C1506" t="str">
            <v/>
          </cell>
        </row>
        <row r="1507">
          <cell r="A1507" t="str">
            <v/>
          </cell>
          <cell r="B1507" t="str">
            <v/>
          </cell>
          <cell r="C1507" t="str">
            <v/>
          </cell>
        </row>
        <row r="1508">
          <cell r="A1508" t="str">
            <v/>
          </cell>
          <cell r="B1508" t="str">
            <v/>
          </cell>
          <cell r="C1508" t="str">
            <v/>
          </cell>
        </row>
        <row r="1509">
          <cell r="A1509" t="str">
            <v/>
          </cell>
          <cell r="B1509" t="str">
            <v/>
          </cell>
          <cell r="C1509" t="str">
            <v/>
          </cell>
        </row>
        <row r="1510">
          <cell r="A1510" t="str">
            <v/>
          </cell>
          <cell r="B1510" t="str">
            <v/>
          </cell>
          <cell r="C1510" t="str">
            <v/>
          </cell>
        </row>
        <row r="1511">
          <cell r="A1511" t="str">
            <v/>
          </cell>
          <cell r="B1511" t="str">
            <v/>
          </cell>
          <cell r="C1511" t="str">
            <v/>
          </cell>
        </row>
        <row r="1512">
          <cell r="A1512" t="str">
            <v/>
          </cell>
          <cell r="B1512" t="str">
            <v/>
          </cell>
          <cell r="C1512" t="str">
            <v/>
          </cell>
        </row>
        <row r="1513">
          <cell r="A1513" t="str">
            <v/>
          </cell>
          <cell r="B1513" t="str">
            <v/>
          </cell>
          <cell r="C1513" t="str">
            <v/>
          </cell>
        </row>
        <row r="1514">
          <cell r="A1514" t="str">
            <v/>
          </cell>
          <cell r="B1514" t="str">
            <v/>
          </cell>
          <cell r="C1514" t="str">
            <v/>
          </cell>
        </row>
        <row r="1515">
          <cell r="A1515" t="str">
            <v/>
          </cell>
          <cell r="B1515" t="str">
            <v/>
          </cell>
          <cell r="C1515" t="str">
            <v/>
          </cell>
        </row>
        <row r="1516">
          <cell r="A1516" t="str">
            <v/>
          </cell>
          <cell r="B1516" t="str">
            <v/>
          </cell>
          <cell r="C1516" t="str">
            <v/>
          </cell>
        </row>
        <row r="1517">
          <cell r="A1517" t="str">
            <v/>
          </cell>
          <cell r="B1517" t="str">
            <v/>
          </cell>
          <cell r="C1517" t="str">
            <v/>
          </cell>
        </row>
        <row r="1518">
          <cell r="A1518" t="str">
            <v/>
          </cell>
          <cell r="B1518" t="str">
            <v/>
          </cell>
          <cell r="C1518" t="str">
            <v/>
          </cell>
        </row>
        <row r="1519">
          <cell r="A1519" t="str">
            <v/>
          </cell>
          <cell r="B1519" t="str">
            <v/>
          </cell>
          <cell r="C1519" t="str">
            <v/>
          </cell>
        </row>
        <row r="1520">
          <cell r="A1520" t="str">
            <v/>
          </cell>
          <cell r="B1520" t="str">
            <v/>
          </cell>
          <cell r="C1520" t="str">
            <v/>
          </cell>
        </row>
        <row r="1521">
          <cell r="A1521" t="str">
            <v/>
          </cell>
          <cell r="B1521" t="str">
            <v/>
          </cell>
          <cell r="C1521" t="str">
            <v/>
          </cell>
        </row>
        <row r="1522">
          <cell r="A1522" t="str">
            <v/>
          </cell>
          <cell r="B1522" t="str">
            <v/>
          </cell>
          <cell r="C1522" t="str">
            <v/>
          </cell>
        </row>
        <row r="1523">
          <cell r="A1523" t="str">
            <v/>
          </cell>
          <cell r="B1523" t="str">
            <v/>
          </cell>
          <cell r="C1523" t="str">
            <v/>
          </cell>
        </row>
        <row r="1524">
          <cell r="A1524" t="str">
            <v/>
          </cell>
          <cell r="B1524" t="str">
            <v/>
          </cell>
          <cell r="C1524" t="str">
            <v/>
          </cell>
        </row>
        <row r="1525">
          <cell r="A1525" t="str">
            <v/>
          </cell>
          <cell r="B1525" t="str">
            <v/>
          </cell>
          <cell r="C1525" t="str">
            <v/>
          </cell>
        </row>
        <row r="1526">
          <cell r="A1526" t="str">
            <v/>
          </cell>
          <cell r="B1526" t="str">
            <v/>
          </cell>
          <cell r="C1526" t="str">
            <v/>
          </cell>
        </row>
        <row r="1527">
          <cell r="A1527" t="str">
            <v/>
          </cell>
          <cell r="B1527" t="str">
            <v/>
          </cell>
          <cell r="C1527" t="str">
            <v/>
          </cell>
        </row>
        <row r="1528">
          <cell r="A1528" t="str">
            <v/>
          </cell>
          <cell r="B1528" t="str">
            <v/>
          </cell>
          <cell r="C1528" t="str">
            <v/>
          </cell>
        </row>
        <row r="1529">
          <cell r="A1529" t="str">
            <v/>
          </cell>
          <cell r="B1529" t="str">
            <v/>
          </cell>
          <cell r="C1529" t="str">
            <v/>
          </cell>
        </row>
        <row r="1530">
          <cell r="A1530" t="str">
            <v/>
          </cell>
          <cell r="B1530" t="str">
            <v/>
          </cell>
          <cell r="C1530" t="str">
            <v/>
          </cell>
        </row>
        <row r="1531">
          <cell r="A1531" t="str">
            <v/>
          </cell>
          <cell r="B1531" t="str">
            <v/>
          </cell>
          <cell r="C1531" t="str">
            <v/>
          </cell>
        </row>
        <row r="1532">
          <cell r="A1532" t="str">
            <v/>
          </cell>
          <cell r="B1532" t="str">
            <v/>
          </cell>
          <cell r="C1532" t="str">
            <v/>
          </cell>
        </row>
        <row r="1533">
          <cell r="A1533" t="str">
            <v/>
          </cell>
          <cell r="B1533" t="str">
            <v/>
          </cell>
          <cell r="C1533" t="str">
            <v/>
          </cell>
        </row>
        <row r="1534">
          <cell r="A1534" t="str">
            <v/>
          </cell>
          <cell r="B1534" t="str">
            <v/>
          </cell>
          <cell r="C1534" t="str">
            <v/>
          </cell>
        </row>
        <row r="1535">
          <cell r="A1535" t="str">
            <v/>
          </cell>
          <cell r="B1535" t="str">
            <v/>
          </cell>
          <cell r="C1535" t="str">
            <v/>
          </cell>
        </row>
        <row r="1536">
          <cell r="A1536" t="str">
            <v/>
          </cell>
          <cell r="B1536" t="str">
            <v/>
          </cell>
          <cell r="C1536" t="str">
            <v/>
          </cell>
        </row>
        <row r="1537">
          <cell r="A1537" t="str">
            <v/>
          </cell>
          <cell r="B1537" t="str">
            <v/>
          </cell>
          <cell r="C1537" t="str">
            <v/>
          </cell>
        </row>
        <row r="1538">
          <cell r="A1538" t="str">
            <v/>
          </cell>
          <cell r="B1538" t="str">
            <v/>
          </cell>
          <cell r="C1538" t="str">
            <v/>
          </cell>
        </row>
        <row r="1539">
          <cell r="A1539" t="str">
            <v/>
          </cell>
          <cell r="B1539" t="str">
            <v/>
          </cell>
          <cell r="C1539" t="str">
            <v/>
          </cell>
        </row>
        <row r="1540">
          <cell r="A1540" t="str">
            <v/>
          </cell>
          <cell r="B1540" t="str">
            <v/>
          </cell>
          <cell r="C1540" t="str">
            <v/>
          </cell>
        </row>
        <row r="1541">
          <cell r="A1541" t="str">
            <v/>
          </cell>
          <cell r="B1541" t="str">
            <v/>
          </cell>
          <cell r="C1541" t="str">
            <v/>
          </cell>
        </row>
        <row r="1542">
          <cell r="A1542" t="str">
            <v/>
          </cell>
          <cell r="B1542" t="str">
            <v/>
          </cell>
          <cell r="C1542" t="str">
            <v/>
          </cell>
        </row>
        <row r="1543">
          <cell r="A1543" t="str">
            <v/>
          </cell>
          <cell r="B1543" t="str">
            <v/>
          </cell>
          <cell r="C1543" t="str">
            <v/>
          </cell>
        </row>
        <row r="1544">
          <cell r="A1544" t="str">
            <v/>
          </cell>
          <cell r="B1544" t="str">
            <v/>
          </cell>
          <cell r="C1544" t="str">
            <v/>
          </cell>
        </row>
        <row r="1545">
          <cell r="A1545" t="str">
            <v/>
          </cell>
          <cell r="B1545" t="str">
            <v/>
          </cell>
          <cell r="C1545" t="str">
            <v/>
          </cell>
        </row>
        <row r="1546">
          <cell r="A1546" t="str">
            <v/>
          </cell>
          <cell r="B1546" t="str">
            <v/>
          </cell>
          <cell r="C1546" t="str">
            <v/>
          </cell>
        </row>
        <row r="1547">
          <cell r="A1547" t="str">
            <v/>
          </cell>
          <cell r="B1547" t="str">
            <v/>
          </cell>
          <cell r="C1547" t="str">
            <v/>
          </cell>
        </row>
        <row r="1548">
          <cell r="A1548" t="str">
            <v/>
          </cell>
          <cell r="B1548" t="str">
            <v/>
          </cell>
          <cell r="C1548" t="str">
            <v/>
          </cell>
        </row>
        <row r="1549">
          <cell r="A1549" t="str">
            <v/>
          </cell>
          <cell r="B1549" t="str">
            <v/>
          </cell>
          <cell r="C1549" t="str">
            <v/>
          </cell>
        </row>
        <row r="1550">
          <cell r="A1550" t="str">
            <v/>
          </cell>
          <cell r="B1550" t="str">
            <v/>
          </cell>
          <cell r="C1550" t="str">
            <v/>
          </cell>
        </row>
        <row r="1551">
          <cell r="A1551" t="str">
            <v/>
          </cell>
          <cell r="B1551" t="str">
            <v/>
          </cell>
          <cell r="C1551" t="str">
            <v/>
          </cell>
        </row>
        <row r="1552">
          <cell r="A1552" t="str">
            <v/>
          </cell>
          <cell r="B1552" t="str">
            <v/>
          </cell>
          <cell r="C1552" t="str">
            <v/>
          </cell>
        </row>
        <row r="1553">
          <cell r="A1553" t="str">
            <v/>
          </cell>
          <cell r="B1553" t="str">
            <v/>
          </cell>
          <cell r="C1553" t="str">
            <v/>
          </cell>
        </row>
        <row r="1554">
          <cell r="A1554" t="str">
            <v/>
          </cell>
          <cell r="B1554" t="str">
            <v/>
          </cell>
          <cell r="C1554" t="str">
            <v/>
          </cell>
        </row>
        <row r="1555">
          <cell r="A1555" t="str">
            <v/>
          </cell>
          <cell r="B1555" t="str">
            <v/>
          </cell>
          <cell r="C1555" t="str">
            <v/>
          </cell>
        </row>
        <row r="1556">
          <cell r="A1556" t="str">
            <v/>
          </cell>
          <cell r="B1556" t="str">
            <v/>
          </cell>
          <cell r="C1556" t="str">
            <v/>
          </cell>
        </row>
        <row r="1557">
          <cell r="A1557" t="str">
            <v/>
          </cell>
          <cell r="B1557" t="str">
            <v/>
          </cell>
          <cell r="C1557" t="str">
            <v/>
          </cell>
        </row>
        <row r="1558">
          <cell r="A1558" t="str">
            <v/>
          </cell>
          <cell r="B1558" t="str">
            <v/>
          </cell>
          <cell r="C1558" t="str">
            <v/>
          </cell>
        </row>
        <row r="1559">
          <cell r="A1559" t="str">
            <v/>
          </cell>
          <cell r="B1559" t="str">
            <v/>
          </cell>
          <cell r="C1559" t="str">
            <v/>
          </cell>
        </row>
        <row r="1560">
          <cell r="A1560" t="str">
            <v/>
          </cell>
          <cell r="B1560" t="str">
            <v/>
          </cell>
          <cell r="C1560" t="str">
            <v/>
          </cell>
        </row>
        <row r="1561">
          <cell r="A1561" t="str">
            <v/>
          </cell>
          <cell r="B1561" t="str">
            <v/>
          </cell>
          <cell r="C1561" t="str">
            <v/>
          </cell>
        </row>
        <row r="1562">
          <cell r="A1562" t="str">
            <v/>
          </cell>
          <cell r="B1562" t="str">
            <v/>
          </cell>
          <cell r="C1562" t="str">
            <v/>
          </cell>
        </row>
        <row r="1563">
          <cell r="A1563" t="str">
            <v/>
          </cell>
          <cell r="B1563" t="str">
            <v/>
          </cell>
          <cell r="C1563" t="str">
            <v/>
          </cell>
        </row>
        <row r="1564">
          <cell r="A1564" t="str">
            <v/>
          </cell>
          <cell r="B1564" t="str">
            <v/>
          </cell>
          <cell r="C1564" t="str">
            <v/>
          </cell>
        </row>
        <row r="1565">
          <cell r="A1565" t="str">
            <v/>
          </cell>
          <cell r="B1565" t="str">
            <v/>
          </cell>
          <cell r="C1565" t="str">
            <v/>
          </cell>
        </row>
        <row r="1566">
          <cell r="A1566" t="str">
            <v/>
          </cell>
          <cell r="B1566" t="str">
            <v/>
          </cell>
          <cell r="C1566" t="str">
            <v/>
          </cell>
        </row>
        <row r="1567">
          <cell r="A1567" t="str">
            <v/>
          </cell>
          <cell r="B1567" t="str">
            <v/>
          </cell>
          <cell r="C1567" t="str">
            <v/>
          </cell>
        </row>
        <row r="1568">
          <cell r="A1568" t="str">
            <v/>
          </cell>
          <cell r="B1568" t="str">
            <v/>
          </cell>
          <cell r="C1568" t="str">
            <v/>
          </cell>
        </row>
        <row r="1569">
          <cell r="A1569" t="str">
            <v/>
          </cell>
          <cell r="B1569" t="str">
            <v/>
          </cell>
          <cell r="C1569" t="str">
            <v/>
          </cell>
        </row>
        <row r="1570">
          <cell r="A1570" t="str">
            <v/>
          </cell>
          <cell r="B1570" t="str">
            <v/>
          </cell>
          <cell r="C1570" t="str">
            <v/>
          </cell>
        </row>
        <row r="1571">
          <cell r="A1571" t="str">
            <v/>
          </cell>
          <cell r="B1571" t="str">
            <v/>
          </cell>
          <cell r="C1571" t="str">
            <v/>
          </cell>
        </row>
        <row r="1572">
          <cell r="A1572" t="str">
            <v/>
          </cell>
          <cell r="B1572" t="str">
            <v/>
          </cell>
          <cell r="C1572" t="str">
            <v/>
          </cell>
        </row>
        <row r="1573">
          <cell r="A1573" t="str">
            <v/>
          </cell>
          <cell r="B1573" t="str">
            <v/>
          </cell>
          <cell r="C1573" t="str">
            <v/>
          </cell>
        </row>
        <row r="1574">
          <cell r="A1574" t="str">
            <v/>
          </cell>
          <cell r="B1574" t="str">
            <v/>
          </cell>
          <cell r="C1574" t="str">
            <v/>
          </cell>
        </row>
        <row r="1575">
          <cell r="A1575" t="str">
            <v/>
          </cell>
          <cell r="B1575" t="str">
            <v/>
          </cell>
          <cell r="C1575" t="str">
            <v/>
          </cell>
        </row>
        <row r="1576">
          <cell r="A1576" t="str">
            <v/>
          </cell>
          <cell r="B1576" t="str">
            <v/>
          </cell>
          <cell r="C1576" t="str">
            <v/>
          </cell>
        </row>
        <row r="1577">
          <cell r="A1577" t="str">
            <v/>
          </cell>
          <cell r="B1577" t="str">
            <v/>
          </cell>
          <cell r="C1577" t="str">
            <v/>
          </cell>
        </row>
        <row r="1578">
          <cell r="A1578" t="str">
            <v/>
          </cell>
          <cell r="B1578" t="str">
            <v/>
          </cell>
          <cell r="C1578" t="str">
            <v/>
          </cell>
        </row>
        <row r="1579">
          <cell r="A1579" t="str">
            <v/>
          </cell>
          <cell r="B1579" t="str">
            <v/>
          </cell>
          <cell r="C1579" t="str">
            <v/>
          </cell>
        </row>
        <row r="1580">
          <cell r="A1580" t="str">
            <v/>
          </cell>
          <cell r="B1580" t="str">
            <v/>
          </cell>
          <cell r="C1580" t="str">
            <v/>
          </cell>
        </row>
        <row r="1581">
          <cell r="A1581" t="str">
            <v/>
          </cell>
          <cell r="B1581" t="str">
            <v/>
          </cell>
          <cell r="C1581" t="str">
            <v/>
          </cell>
        </row>
        <row r="1582">
          <cell r="A1582" t="str">
            <v/>
          </cell>
          <cell r="B1582" t="str">
            <v/>
          </cell>
          <cell r="C1582" t="str">
            <v/>
          </cell>
        </row>
        <row r="1583">
          <cell r="A1583" t="str">
            <v/>
          </cell>
          <cell r="B1583" t="str">
            <v/>
          </cell>
          <cell r="C1583" t="str">
            <v/>
          </cell>
        </row>
        <row r="1584">
          <cell r="A1584" t="str">
            <v/>
          </cell>
          <cell r="B1584" t="str">
            <v/>
          </cell>
          <cell r="C1584" t="str">
            <v/>
          </cell>
        </row>
        <row r="1585">
          <cell r="A1585" t="str">
            <v/>
          </cell>
          <cell r="B1585" t="str">
            <v/>
          </cell>
          <cell r="C1585" t="str">
            <v/>
          </cell>
        </row>
        <row r="1586">
          <cell r="A1586" t="str">
            <v/>
          </cell>
          <cell r="B1586" t="str">
            <v/>
          </cell>
          <cell r="C1586" t="str">
            <v/>
          </cell>
        </row>
        <row r="1587">
          <cell r="A1587" t="str">
            <v/>
          </cell>
          <cell r="B1587" t="str">
            <v/>
          </cell>
          <cell r="C1587" t="str">
            <v/>
          </cell>
        </row>
        <row r="1588">
          <cell r="A1588" t="str">
            <v/>
          </cell>
          <cell r="B1588" t="str">
            <v/>
          </cell>
          <cell r="C1588" t="str">
            <v/>
          </cell>
        </row>
        <row r="1589">
          <cell r="A1589" t="str">
            <v/>
          </cell>
          <cell r="B1589" t="str">
            <v/>
          </cell>
          <cell r="C1589" t="str">
            <v/>
          </cell>
        </row>
        <row r="1590">
          <cell r="A1590" t="str">
            <v/>
          </cell>
          <cell r="B1590" t="str">
            <v/>
          </cell>
          <cell r="C1590" t="str">
            <v/>
          </cell>
        </row>
        <row r="1591">
          <cell r="A1591" t="str">
            <v/>
          </cell>
          <cell r="B1591" t="str">
            <v/>
          </cell>
          <cell r="C1591" t="str">
            <v/>
          </cell>
        </row>
        <row r="1592">
          <cell r="A1592" t="str">
            <v/>
          </cell>
          <cell r="B1592" t="str">
            <v/>
          </cell>
          <cell r="C1592" t="str">
            <v/>
          </cell>
        </row>
        <row r="1593">
          <cell r="A1593" t="str">
            <v/>
          </cell>
          <cell r="B1593" t="str">
            <v/>
          </cell>
          <cell r="C1593" t="str">
            <v/>
          </cell>
        </row>
        <row r="1594">
          <cell r="A1594" t="str">
            <v/>
          </cell>
          <cell r="B1594" t="str">
            <v/>
          </cell>
          <cell r="C1594" t="str">
            <v/>
          </cell>
        </row>
        <row r="1595">
          <cell r="A1595" t="str">
            <v/>
          </cell>
          <cell r="B1595" t="str">
            <v/>
          </cell>
          <cell r="C1595" t="str">
            <v/>
          </cell>
        </row>
        <row r="1596">
          <cell r="A1596" t="str">
            <v/>
          </cell>
          <cell r="B1596" t="str">
            <v/>
          </cell>
          <cell r="C1596" t="str">
            <v/>
          </cell>
        </row>
        <row r="1597">
          <cell r="A1597" t="str">
            <v/>
          </cell>
          <cell r="B1597" t="str">
            <v/>
          </cell>
          <cell r="C1597" t="str">
            <v/>
          </cell>
        </row>
        <row r="1598">
          <cell r="A1598" t="str">
            <v/>
          </cell>
          <cell r="B1598" t="str">
            <v/>
          </cell>
          <cell r="C1598" t="str">
            <v/>
          </cell>
        </row>
        <row r="1599">
          <cell r="A1599" t="str">
            <v/>
          </cell>
          <cell r="B1599" t="str">
            <v/>
          </cell>
          <cell r="C1599" t="str">
            <v/>
          </cell>
        </row>
        <row r="1600">
          <cell r="A1600" t="str">
            <v/>
          </cell>
          <cell r="B1600" t="str">
            <v/>
          </cell>
          <cell r="C1600" t="str">
            <v/>
          </cell>
        </row>
        <row r="1601">
          <cell r="A1601" t="str">
            <v/>
          </cell>
          <cell r="B1601" t="str">
            <v/>
          </cell>
          <cell r="C1601" t="str">
            <v/>
          </cell>
        </row>
        <row r="1602">
          <cell r="A1602" t="str">
            <v/>
          </cell>
          <cell r="B1602" t="str">
            <v/>
          </cell>
          <cell r="C1602" t="str">
            <v/>
          </cell>
        </row>
        <row r="1603">
          <cell r="A1603" t="str">
            <v/>
          </cell>
          <cell r="B1603" t="str">
            <v/>
          </cell>
          <cell r="C1603" t="str">
            <v/>
          </cell>
        </row>
        <row r="1604">
          <cell r="A1604" t="str">
            <v/>
          </cell>
          <cell r="B1604" t="str">
            <v/>
          </cell>
          <cell r="C1604" t="str">
            <v/>
          </cell>
        </row>
        <row r="1605">
          <cell r="A1605" t="str">
            <v/>
          </cell>
          <cell r="B1605" t="str">
            <v/>
          </cell>
          <cell r="C1605" t="str">
            <v/>
          </cell>
        </row>
        <row r="1606">
          <cell r="A1606" t="str">
            <v/>
          </cell>
          <cell r="B1606" t="str">
            <v/>
          </cell>
          <cell r="C1606" t="str">
            <v/>
          </cell>
        </row>
        <row r="1607">
          <cell r="A1607" t="str">
            <v/>
          </cell>
          <cell r="B1607" t="str">
            <v/>
          </cell>
          <cell r="C1607" t="str">
            <v/>
          </cell>
        </row>
        <row r="1608">
          <cell r="A1608" t="str">
            <v/>
          </cell>
          <cell r="B1608" t="str">
            <v/>
          </cell>
          <cell r="C1608" t="str">
            <v/>
          </cell>
        </row>
        <row r="1609">
          <cell r="A1609" t="str">
            <v/>
          </cell>
          <cell r="B1609" t="str">
            <v/>
          </cell>
          <cell r="C1609" t="str">
            <v/>
          </cell>
        </row>
        <row r="1610">
          <cell r="A1610" t="str">
            <v/>
          </cell>
          <cell r="B1610" t="str">
            <v/>
          </cell>
          <cell r="C1610" t="str">
            <v/>
          </cell>
        </row>
        <row r="1611">
          <cell r="A1611" t="str">
            <v/>
          </cell>
          <cell r="B1611" t="str">
            <v/>
          </cell>
          <cell r="C1611" t="str">
            <v/>
          </cell>
        </row>
        <row r="1612">
          <cell r="A1612" t="str">
            <v/>
          </cell>
          <cell r="B1612" t="str">
            <v/>
          </cell>
          <cell r="C1612" t="str">
            <v/>
          </cell>
        </row>
        <row r="1613">
          <cell r="A1613" t="str">
            <v/>
          </cell>
          <cell r="B1613" t="str">
            <v/>
          </cell>
          <cell r="C1613" t="str">
            <v/>
          </cell>
        </row>
        <row r="1614">
          <cell r="A1614" t="str">
            <v/>
          </cell>
          <cell r="B1614" t="str">
            <v/>
          </cell>
          <cell r="C1614" t="str">
            <v/>
          </cell>
        </row>
        <row r="1615">
          <cell r="A1615" t="str">
            <v/>
          </cell>
          <cell r="B1615" t="str">
            <v/>
          </cell>
          <cell r="C1615" t="str">
            <v/>
          </cell>
        </row>
        <row r="1616">
          <cell r="A1616" t="str">
            <v/>
          </cell>
          <cell r="B1616" t="str">
            <v/>
          </cell>
          <cell r="C1616" t="str">
            <v/>
          </cell>
        </row>
        <row r="1617">
          <cell r="A1617" t="str">
            <v/>
          </cell>
          <cell r="B1617" t="str">
            <v/>
          </cell>
          <cell r="C1617" t="str">
            <v/>
          </cell>
        </row>
        <row r="1618">
          <cell r="A1618" t="str">
            <v/>
          </cell>
          <cell r="B1618" t="str">
            <v/>
          </cell>
          <cell r="C1618" t="str">
            <v/>
          </cell>
        </row>
        <row r="1619">
          <cell r="A1619" t="str">
            <v/>
          </cell>
          <cell r="B1619" t="str">
            <v/>
          </cell>
          <cell r="C1619" t="str">
            <v/>
          </cell>
        </row>
        <row r="1620">
          <cell r="A1620" t="str">
            <v/>
          </cell>
          <cell r="B1620" t="str">
            <v/>
          </cell>
          <cell r="C1620" t="str">
            <v/>
          </cell>
        </row>
        <row r="1621">
          <cell r="A1621" t="str">
            <v/>
          </cell>
          <cell r="B1621" t="str">
            <v/>
          </cell>
          <cell r="C1621" t="str">
            <v/>
          </cell>
        </row>
        <row r="1622">
          <cell r="A1622" t="str">
            <v/>
          </cell>
          <cell r="B1622" t="str">
            <v/>
          </cell>
          <cell r="C1622" t="str">
            <v/>
          </cell>
        </row>
        <row r="1623">
          <cell r="A1623" t="str">
            <v/>
          </cell>
          <cell r="B1623" t="str">
            <v/>
          </cell>
          <cell r="C1623" t="str">
            <v/>
          </cell>
        </row>
        <row r="1624">
          <cell r="A1624" t="str">
            <v/>
          </cell>
          <cell r="B1624" t="str">
            <v/>
          </cell>
          <cell r="C1624" t="str">
            <v/>
          </cell>
        </row>
        <row r="1625">
          <cell r="A1625" t="str">
            <v/>
          </cell>
          <cell r="B1625" t="str">
            <v/>
          </cell>
          <cell r="C1625" t="str">
            <v/>
          </cell>
        </row>
        <row r="1626">
          <cell r="A1626" t="str">
            <v/>
          </cell>
          <cell r="B1626" t="str">
            <v/>
          </cell>
          <cell r="C1626" t="str">
            <v/>
          </cell>
        </row>
        <row r="1627">
          <cell r="A1627" t="str">
            <v/>
          </cell>
          <cell r="B1627" t="str">
            <v/>
          </cell>
          <cell r="C1627" t="str">
            <v/>
          </cell>
        </row>
        <row r="1628">
          <cell r="A1628" t="str">
            <v/>
          </cell>
          <cell r="B1628" t="str">
            <v/>
          </cell>
          <cell r="C1628" t="str">
            <v/>
          </cell>
        </row>
        <row r="1629">
          <cell r="A1629" t="str">
            <v/>
          </cell>
          <cell r="B1629" t="str">
            <v/>
          </cell>
          <cell r="C1629" t="str">
            <v/>
          </cell>
        </row>
        <row r="1630">
          <cell r="A1630" t="str">
            <v/>
          </cell>
          <cell r="B1630" t="str">
            <v/>
          </cell>
          <cell r="C1630" t="str">
            <v/>
          </cell>
        </row>
        <row r="1631">
          <cell r="A1631" t="str">
            <v/>
          </cell>
          <cell r="B1631" t="str">
            <v/>
          </cell>
          <cell r="C1631" t="str">
            <v/>
          </cell>
        </row>
        <row r="1632">
          <cell r="A1632" t="str">
            <v/>
          </cell>
          <cell r="B1632" t="str">
            <v/>
          </cell>
          <cell r="C1632" t="str">
            <v/>
          </cell>
        </row>
        <row r="1633">
          <cell r="A1633" t="str">
            <v/>
          </cell>
          <cell r="B1633" t="str">
            <v/>
          </cell>
          <cell r="C1633" t="str">
            <v/>
          </cell>
        </row>
        <row r="1634">
          <cell r="A1634" t="str">
            <v/>
          </cell>
          <cell r="B1634" t="str">
            <v/>
          </cell>
          <cell r="C1634" t="str">
            <v/>
          </cell>
        </row>
        <row r="1635">
          <cell r="A1635" t="str">
            <v/>
          </cell>
          <cell r="B1635" t="str">
            <v/>
          </cell>
          <cell r="C1635" t="str">
            <v/>
          </cell>
        </row>
        <row r="1636">
          <cell r="A1636" t="str">
            <v/>
          </cell>
          <cell r="B1636" t="str">
            <v/>
          </cell>
          <cell r="C1636" t="str">
            <v/>
          </cell>
        </row>
        <row r="1637">
          <cell r="A1637" t="str">
            <v/>
          </cell>
          <cell r="B1637" t="str">
            <v/>
          </cell>
          <cell r="C1637" t="str">
            <v/>
          </cell>
        </row>
        <row r="1638">
          <cell r="A1638" t="str">
            <v/>
          </cell>
          <cell r="B1638" t="str">
            <v/>
          </cell>
          <cell r="C1638" t="str">
            <v/>
          </cell>
        </row>
        <row r="1639">
          <cell r="A1639" t="str">
            <v/>
          </cell>
          <cell r="B1639" t="str">
            <v/>
          </cell>
          <cell r="C1639" t="str">
            <v/>
          </cell>
        </row>
        <row r="1640">
          <cell r="A1640" t="str">
            <v/>
          </cell>
          <cell r="B1640" t="str">
            <v/>
          </cell>
          <cell r="C1640" t="str">
            <v/>
          </cell>
        </row>
        <row r="1641">
          <cell r="A1641" t="str">
            <v/>
          </cell>
          <cell r="B1641" t="str">
            <v/>
          </cell>
          <cell r="C1641" t="str">
            <v/>
          </cell>
        </row>
        <row r="1642">
          <cell r="A1642" t="str">
            <v/>
          </cell>
          <cell r="B1642" t="str">
            <v/>
          </cell>
          <cell r="C1642" t="str">
            <v/>
          </cell>
        </row>
        <row r="1643">
          <cell r="A1643" t="str">
            <v/>
          </cell>
          <cell r="B1643" t="str">
            <v/>
          </cell>
          <cell r="C1643" t="str">
            <v/>
          </cell>
        </row>
        <row r="1644">
          <cell r="A1644" t="str">
            <v/>
          </cell>
          <cell r="B1644" t="str">
            <v/>
          </cell>
          <cell r="C1644" t="str">
            <v/>
          </cell>
        </row>
        <row r="1645">
          <cell r="A1645" t="str">
            <v/>
          </cell>
          <cell r="B1645" t="str">
            <v/>
          </cell>
          <cell r="C1645" t="str">
            <v/>
          </cell>
        </row>
        <row r="1646">
          <cell r="A1646" t="str">
            <v/>
          </cell>
          <cell r="B1646" t="str">
            <v/>
          </cell>
          <cell r="C1646" t="str">
            <v/>
          </cell>
        </row>
        <row r="1647">
          <cell r="A1647" t="str">
            <v/>
          </cell>
          <cell r="B1647" t="str">
            <v/>
          </cell>
          <cell r="C1647" t="str">
            <v/>
          </cell>
        </row>
        <row r="1648">
          <cell r="A1648" t="str">
            <v/>
          </cell>
          <cell r="B1648" t="str">
            <v/>
          </cell>
          <cell r="C1648" t="str">
            <v/>
          </cell>
        </row>
        <row r="1649">
          <cell r="A1649" t="str">
            <v/>
          </cell>
          <cell r="B1649" t="str">
            <v/>
          </cell>
          <cell r="C1649" t="str">
            <v/>
          </cell>
        </row>
        <row r="1650">
          <cell r="A1650" t="str">
            <v/>
          </cell>
          <cell r="B1650" t="str">
            <v/>
          </cell>
          <cell r="C1650" t="str">
            <v/>
          </cell>
        </row>
        <row r="1651">
          <cell r="A1651" t="str">
            <v/>
          </cell>
          <cell r="B1651" t="str">
            <v/>
          </cell>
          <cell r="C1651" t="str">
            <v/>
          </cell>
        </row>
        <row r="1652">
          <cell r="A1652" t="str">
            <v/>
          </cell>
          <cell r="B1652" t="str">
            <v/>
          </cell>
          <cell r="C1652" t="str">
            <v/>
          </cell>
        </row>
        <row r="1653">
          <cell r="A1653" t="str">
            <v/>
          </cell>
          <cell r="B1653" t="str">
            <v/>
          </cell>
          <cell r="C1653" t="str">
            <v/>
          </cell>
        </row>
        <row r="1654">
          <cell r="A1654" t="str">
            <v/>
          </cell>
          <cell r="B1654" t="str">
            <v/>
          </cell>
          <cell r="C1654" t="str">
            <v/>
          </cell>
        </row>
        <row r="1655">
          <cell r="A1655" t="str">
            <v/>
          </cell>
          <cell r="B1655" t="str">
            <v/>
          </cell>
          <cell r="C1655" t="str">
            <v/>
          </cell>
        </row>
        <row r="1656">
          <cell r="A1656" t="str">
            <v/>
          </cell>
          <cell r="B1656" t="str">
            <v/>
          </cell>
          <cell r="C1656" t="str">
            <v/>
          </cell>
        </row>
        <row r="1657">
          <cell r="A1657" t="str">
            <v/>
          </cell>
          <cell r="B1657" t="str">
            <v/>
          </cell>
          <cell r="C1657" t="str">
            <v/>
          </cell>
        </row>
        <row r="1658">
          <cell r="A1658" t="str">
            <v/>
          </cell>
          <cell r="B1658" t="str">
            <v/>
          </cell>
          <cell r="C1658" t="str">
            <v/>
          </cell>
        </row>
        <row r="1659">
          <cell r="A1659" t="str">
            <v/>
          </cell>
          <cell r="B1659" t="str">
            <v/>
          </cell>
          <cell r="C1659" t="str">
            <v/>
          </cell>
        </row>
        <row r="1660">
          <cell r="A1660" t="str">
            <v/>
          </cell>
          <cell r="B1660" t="str">
            <v/>
          </cell>
          <cell r="C1660" t="str">
            <v/>
          </cell>
        </row>
        <row r="1661">
          <cell r="A1661" t="str">
            <v/>
          </cell>
          <cell r="B1661" t="str">
            <v/>
          </cell>
          <cell r="C1661" t="str">
            <v/>
          </cell>
        </row>
        <row r="1662">
          <cell r="A1662" t="str">
            <v/>
          </cell>
          <cell r="B1662" t="str">
            <v/>
          </cell>
          <cell r="C1662" t="str">
            <v/>
          </cell>
        </row>
        <row r="1663">
          <cell r="A1663" t="str">
            <v/>
          </cell>
          <cell r="B1663" t="str">
            <v/>
          </cell>
          <cell r="C1663" t="str">
            <v/>
          </cell>
        </row>
        <row r="1664">
          <cell r="A1664" t="str">
            <v/>
          </cell>
          <cell r="B1664" t="str">
            <v/>
          </cell>
          <cell r="C1664" t="str">
            <v/>
          </cell>
        </row>
        <row r="1665">
          <cell r="A1665" t="str">
            <v/>
          </cell>
          <cell r="B1665" t="str">
            <v/>
          </cell>
          <cell r="C1665" t="str">
            <v/>
          </cell>
        </row>
        <row r="1666">
          <cell r="A1666" t="str">
            <v/>
          </cell>
          <cell r="B1666" t="str">
            <v/>
          </cell>
          <cell r="C1666" t="str">
            <v/>
          </cell>
        </row>
        <row r="1667">
          <cell r="A1667" t="str">
            <v/>
          </cell>
          <cell r="B1667" t="str">
            <v/>
          </cell>
          <cell r="C1667" t="str">
            <v/>
          </cell>
        </row>
        <row r="1668">
          <cell r="A1668" t="str">
            <v/>
          </cell>
          <cell r="B1668" t="str">
            <v/>
          </cell>
          <cell r="C1668" t="str">
            <v/>
          </cell>
        </row>
        <row r="1669">
          <cell r="A1669" t="str">
            <v/>
          </cell>
          <cell r="B1669" t="str">
            <v/>
          </cell>
          <cell r="C1669" t="str">
            <v/>
          </cell>
        </row>
        <row r="1670">
          <cell r="A1670" t="str">
            <v/>
          </cell>
          <cell r="B1670" t="str">
            <v/>
          </cell>
          <cell r="C1670" t="str">
            <v/>
          </cell>
        </row>
        <row r="1671">
          <cell r="A1671" t="str">
            <v/>
          </cell>
          <cell r="B1671" t="str">
            <v/>
          </cell>
          <cell r="C1671" t="str">
            <v/>
          </cell>
        </row>
        <row r="1672">
          <cell r="A1672" t="str">
            <v/>
          </cell>
          <cell r="B1672" t="str">
            <v/>
          </cell>
          <cell r="C1672" t="str">
            <v/>
          </cell>
        </row>
        <row r="1673">
          <cell r="A1673" t="str">
            <v/>
          </cell>
          <cell r="B1673" t="str">
            <v/>
          </cell>
          <cell r="C1673" t="str">
            <v/>
          </cell>
        </row>
        <row r="1674">
          <cell r="A1674" t="str">
            <v/>
          </cell>
          <cell r="B1674" t="str">
            <v/>
          </cell>
          <cell r="C1674" t="str">
            <v/>
          </cell>
        </row>
        <row r="1675">
          <cell r="A1675" t="str">
            <v/>
          </cell>
          <cell r="B1675" t="str">
            <v/>
          </cell>
          <cell r="C1675" t="str">
            <v/>
          </cell>
        </row>
        <row r="1676">
          <cell r="A1676" t="str">
            <v/>
          </cell>
          <cell r="B1676" t="str">
            <v/>
          </cell>
          <cell r="C1676" t="str">
            <v/>
          </cell>
        </row>
        <row r="1677">
          <cell r="A1677" t="str">
            <v/>
          </cell>
          <cell r="B1677" t="str">
            <v/>
          </cell>
          <cell r="C1677" t="str">
            <v/>
          </cell>
        </row>
        <row r="1678">
          <cell r="A1678" t="str">
            <v/>
          </cell>
          <cell r="B1678" t="str">
            <v/>
          </cell>
          <cell r="C1678" t="str">
            <v/>
          </cell>
        </row>
        <row r="1679">
          <cell r="A1679" t="str">
            <v/>
          </cell>
          <cell r="B1679" t="str">
            <v/>
          </cell>
          <cell r="C1679" t="str">
            <v/>
          </cell>
        </row>
        <row r="1680">
          <cell r="A1680" t="str">
            <v/>
          </cell>
          <cell r="B1680" t="str">
            <v/>
          </cell>
          <cell r="C1680" t="str">
            <v/>
          </cell>
        </row>
        <row r="1681">
          <cell r="A1681" t="str">
            <v/>
          </cell>
          <cell r="B1681" t="str">
            <v/>
          </cell>
          <cell r="C1681" t="str">
            <v/>
          </cell>
        </row>
        <row r="1682">
          <cell r="A1682" t="str">
            <v/>
          </cell>
          <cell r="B1682" t="str">
            <v/>
          </cell>
          <cell r="C1682" t="str">
            <v/>
          </cell>
        </row>
        <row r="1683">
          <cell r="A1683" t="str">
            <v/>
          </cell>
          <cell r="B1683" t="str">
            <v/>
          </cell>
          <cell r="C1683" t="str">
            <v/>
          </cell>
        </row>
        <row r="1684">
          <cell r="A1684" t="str">
            <v/>
          </cell>
          <cell r="B1684" t="str">
            <v/>
          </cell>
          <cell r="C1684" t="str">
            <v/>
          </cell>
        </row>
        <row r="1685">
          <cell r="A1685" t="str">
            <v/>
          </cell>
          <cell r="B1685" t="str">
            <v/>
          </cell>
          <cell r="C1685" t="str">
            <v/>
          </cell>
        </row>
        <row r="1686">
          <cell r="A1686" t="str">
            <v/>
          </cell>
          <cell r="B1686" t="str">
            <v/>
          </cell>
          <cell r="C1686" t="str">
            <v/>
          </cell>
        </row>
        <row r="1687">
          <cell r="A1687" t="str">
            <v/>
          </cell>
          <cell r="B1687" t="str">
            <v/>
          </cell>
          <cell r="C1687" t="str">
            <v/>
          </cell>
        </row>
        <row r="1688">
          <cell r="A1688" t="str">
            <v/>
          </cell>
          <cell r="B1688" t="str">
            <v/>
          </cell>
          <cell r="C1688" t="str">
            <v/>
          </cell>
        </row>
        <row r="1689">
          <cell r="A1689" t="str">
            <v/>
          </cell>
          <cell r="B1689" t="str">
            <v/>
          </cell>
          <cell r="C1689" t="str">
            <v/>
          </cell>
        </row>
        <row r="1690">
          <cell r="A1690" t="str">
            <v/>
          </cell>
          <cell r="B1690" t="str">
            <v/>
          </cell>
          <cell r="C1690" t="str">
            <v/>
          </cell>
        </row>
        <row r="1691">
          <cell r="A1691" t="str">
            <v/>
          </cell>
          <cell r="B1691" t="str">
            <v/>
          </cell>
          <cell r="C1691" t="str">
            <v/>
          </cell>
        </row>
        <row r="1692">
          <cell r="A1692" t="str">
            <v/>
          </cell>
          <cell r="B1692" t="str">
            <v/>
          </cell>
          <cell r="C1692" t="str">
            <v/>
          </cell>
        </row>
        <row r="1693">
          <cell r="A1693" t="str">
            <v/>
          </cell>
          <cell r="B1693" t="str">
            <v/>
          </cell>
          <cell r="C1693" t="str">
            <v/>
          </cell>
        </row>
        <row r="1694">
          <cell r="A1694" t="str">
            <v/>
          </cell>
          <cell r="B1694" t="str">
            <v/>
          </cell>
          <cell r="C1694" t="str">
            <v/>
          </cell>
        </row>
        <row r="1695">
          <cell r="A1695" t="str">
            <v/>
          </cell>
          <cell r="B1695" t="str">
            <v/>
          </cell>
          <cell r="C1695" t="str">
            <v/>
          </cell>
        </row>
        <row r="1696">
          <cell r="A1696" t="str">
            <v/>
          </cell>
          <cell r="B1696" t="str">
            <v/>
          </cell>
          <cell r="C1696" t="str">
            <v/>
          </cell>
        </row>
        <row r="1697">
          <cell r="A1697" t="str">
            <v/>
          </cell>
          <cell r="B1697" t="str">
            <v/>
          </cell>
          <cell r="C1697" t="str">
            <v/>
          </cell>
        </row>
        <row r="1698">
          <cell r="A1698" t="str">
            <v/>
          </cell>
          <cell r="B1698" t="str">
            <v/>
          </cell>
          <cell r="C1698" t="str">
            <v/>
          </cell>
        </row>
        <row r="1699">
          <cell r="A1699" t="str">
            <v/>
          </cell>
          <cell r="B1699" t="str">
            <v/>
          </cell>
          <cell r="C1699" t="str">
            <v/>
          </cell>
        </row>
        <row r="1700">
          <cell r="A1700" t="str">
            <v/>
          </cell>
          <cell r="B1700" t="str">
            <v/>
          </cell>
          <cell r="C1700" t="str">
            <v/>
          </cell>
        </row>
        <row r="1701">
          <cell r="A1701" t="str">
            <v/>
          </cell>
          <cell r="B1701" t="str">
            <v/>
          </cell>
          <cell r="C1701" t="str">
            <v/>
          </cell>
        </row>
        <row r="1702">
          <cell r="A1702" t="str">
            <v/>
          </cell>
          <cell r="B1702" t="str">
            <v/>
          </cell>
          <cell r="C1702" t="str">
            <v/>
          </cell>
        </row>
        <row r="1703">
          <cell r="A1703" t="str">
            <v/>
          </cell>
          <cell r="B1703" t="str">
            <v/>
          </cell>
          <cell r="C1703" t="str">
            <v/>
          </cell>
        </row>
        <row r="1704">
          <cell r="A1704" t="str">
            <v/>
          </cell>
          <cell r="B1704" t="str">
            <v/>
          </cell>
          <cell r="C1704" t="str">
            <v/>
          </cell>
        </row>
        <row r="1705">
          <cell r="A1705" t="str">
            <v/>
          </cell>
          <cell r="B1705" t="str">
            <v/>
          </cell>
          <cell r="C1705" t="str">
            <v/>
          </cell>
        </row>
        <row r="1706">
          <cell r="A1706" t="str">
            <v/>
          </cell>
          <cell r="B1706" t="str">
            <v/>
          </cell>
          <cell r="C1706" t="str">
            <v/>
          </cell>
        </row>
        <row r="1707">
          <cell r="A1707" t="str">
            <v/>
          </cell>
          <cell r="B1707" t="str">
            <v/>
          </cell>
          <cell r="C1707" t="str">
            <v/>
          </cell>
        </row>
        <row r="1708">
          <cell r="A1708" t="str">
            <v/>
          </cell>
          <cell r="B1708" t="str">
            <v/>
          </cell>
          <cell r="C1708" t="str">
            <v/>
          </cell>
        </row>
        <row r="1709">
          <cell r="A1709" t="str">
            <v/>
          </cell>
          <cell r="B1709" t="str">
            <v/>
          </cell>
          <cell r="C1709" t="str">
            <v/>
          </cell>
        </row>
        <row r="1710">
          <cell r="A1710" t="str">
            <v/>
          </cell>
          <cell r="B1710" t="str">
            <v/>
          </cell>
          <cell r="C1710" t="str">
            <v/>
          </cell>
        </row>
        <row r="1711">
          <cell r="A1711" t="str">
            <v/>
          </cell>
          <cell r="B1711" t="str">
            <v/>
          </cell>
          <cell r="C1711" t="str">
            <v/>
          </cell>
        </row>
        <row r="1712">
          <cell r="A1712" t="str">
            <v/>
          </cell>
          <cell r="B1712" t="str">
            <v/>
          </cell>
          <cell r="C1712" t="str">
            <v/>
          </cell>
        </row>
        <row r="1713">
          <cell r="A1713" t="str">
            <v/>
          </cell>
          <cell r="B1713" t="str">
            <v/>
          </cell>
          <cell r="C1713" t="str">
            <v/>
          </cell>
        </row>
        <row r="1714">
          <cell r="A1714" t="str">
            <v/>
          </cell>
          <cell r="B1714" t="str">
            <v/>
          </cell>
          <cell r="C1714" t="str">
            <v/>
          </cell>
        </row>
        <row r="1715">
          <cell r="A1715" t="str">
            <v/>
          </cell>
          <cell r="B1715" t="str">
            <v/>
          </cell>
          <cell r="C1715" t="str">
            <v/>
          </cell>
        </row>
        <row r="1716">
          <cell r="A1716" t="str">
            <v/>
          </cell>
          <cell r="B1716" t="str">
            <v/>
          </cell>
          <cell r="C1716" t="str">
            <v/>
          </cell>
        </row>
        <row r="1717">
          <cell r="A1717" t="str">
            <v/>
          </cell>
          <cell r="B1717" t="str">
            <v/>
          </cell>
          <cell r="C1717" t="str">
            <v/>
          </cell>
        </row>
        <row r="1718">
          <cell r="A1718" t="str">
            <v/>
          </cell>
          <cell r="B1718" t="str">
            <v/>
          </cell>
          <cell r="C1718" t="str">
            <v/>
          </cell>
        </row>
        <row r="1719">
          <cell r="A1719" t="str">
            <v/>
          </cell>
          <cell r="B1719" t="str">
            <v/>
          </cell>
          <cell r="C1719" t="str">
            <v/>
          </cell>
        </row>
        <row r="1720">
          <cell r="A1720" t="str">
            <v/>
          </cell>
          <cell r="B1720" t="str">
            <v/>
          </cell>
          <cell r="C1720" t="str">
            <v/>
          </cell>
        </row>
        <row r="1721">
          <cell r="A1721" t="str">
            <v/>
          </cell>
          <cell r="B1721" t="str">
            <v/>
          </cell>
          <cell r="C1721" t="str">
            <v/>
          </cell>
        </row>
        <row r="1722">
          <cell r="A1722" t="str">
            <v/>
          </cell>
          <cell r="B1722" t="str">
            <v/>
          </cell>
          <cell r="C1722" t="str">
            <v/>
          </cell>
        </row>
        <row r="1723">
          <cell r="A1723" t="str">
            <v/>
          </cell>
          <cell r="B1723" t="str">
            <v/>
          </cell>
          <cell r="C1723" t="str">
            <v/>
          </cell>
        </row>
        <row r="1724">
          <cell r="A1724" t="str">
            <v/>
          </cell>
          <cell r="B1724" t="str">
            <v/>
          </cell>
          <cell r="C1724" t="str">
            <v/>
          </cell>
        </row>
        <row r="1725">
          <cell r="A1725" t="str">
            <v/>
          </cell>
          <cell r="B1725" t="str">
            <v/>
          </cell>
          <cell r="C1725" t="str">
            <v/>
          </cell>
        </row>
        <row r="1726">
          <cell r="A1726" t="str">
            <v/>
          </cell>
          <cell r="B1726" t="str">
            <v/>
          </cell>
          <cell r="C1726" t="str">
            <v/>
          </cell>
        </row>
        <row r="1727">
          <cell r="A1727" t="str">
            <v/>
          </cell>
          <cell r="B1727" t="str">
            <v/>
          </cell>
          <cell r="C1727" t="str">
            <v/>
          </cell>
        </row>
        <row r="1728">
          <cell r="A1728" t="str">
            <v/>
          </cell>
          <cell r="B1728" t="str">
            <v/>
          </cell>
          <cell r="C1728" t="str">
            <v/>
          </cell>
        </row>
        <row r="1729">
          <cell r="A1729" t="str">
            <v/>
          </cell>
          <cell r="B1729" t="str">
            <v/>
          </cell>
          <cell r="C1729" t="str">
            <v/>
          </cell>
        </row>
        <row r="1730">
          <cell r="A1730" t="str">
            <v/>
          </cell>
          <cell r="B1730" t="str">
            <v/>
          </cell>
          <cell r="C1730" t="str">
            <v/>
          </cell>
        </row>
        <row r="1731">
          <cell r="A1731" t="str">
            <v/>
          </cell>
          <cell r="B1731" t="str">
            <v/>
          </cell>
          <cell r="C1731" t="str">
            <v/>
          </cell>
        </row>
        <row r="1732">
          <cell r="A1732" t="str">
            <v/>
          </cell>
          <cell r="B1732" t="str">
            <v/>
          </cell>
          <cell r="C1732" t="str">
            <v/>
          </cell>
        </row>
        <row r="1733">
          <cell r="A1733" t="str">
            <v/>
          </cell>
          <cell r="B1733" t="str">
            <v/>
          </cell>
          <cell r="C1733" t="str">
            <v/>
          </cell>
        </row>
        <row r="1734">
          <cell r="A1734" t="str">
            <v/>
          </cell>
          <cell r="B1734" t="str">
            <v/>
          </cell>
          <cell r="C1734" t="str">
            <v/>
          </cell>
        </row>
        <row r="1735">
          <cell r="A1735" t="str">
            <v/>
          </cell>
          <cell r="B1735" t="str">
            <v/>
          </cell>
          <cell r="C1735" t="str">
            <v/>
          </cell>
        </row>
        <row r="1736">
          <cell r="A1736" t="str">
            <v/>
          </cell>
          <cell r="B1736" t="str">
            <v/>
          </cell>
          <cell r="C1736" t="str">
            <v/>
          </cell>
        </row>
        <row r="1737">
          <cell r="A1737" t="str">
            <v/>
          </cell>
          <cell r="B1737" t="str">
            <v/>
          </cell>
          <cell r="C1737" t="str">
            <v/>
          </cell>
        </row>
        <row r="1738">
          <cell r="A1738" t="str">
            <v/>
          </cell>
          <cell r="B1738" t="str">
            <v/>
          </cell>
          <cell r="C1738" t="str">
            <v/>
          </cell>
        </row>
        <row r="1739">
          <cell r="A1739" t="str">
            <v/>
          </cell>
          <cell r="B1739" t="str">
            <v/>
          </cell>
          <cell r="C1739" t="str">
            <v/>
          </cell>
        </row>
        <row r="1740">
          <cell r="A1740" t="str">
            <v/>
          </cell>
          <cell r="B1740" t="str">
            <v/>
          </cell>
          <cell r="C1740" t="str">
            <v/>
          </cell>
        </row>
        <row r="1741">
          <cell r="A1741" t="str">
            <v/>
          </cell>
          <cell r="B1741" t="str">
            <v/>
          </cell>
          <cell r="C1741" t="str">
            <v/>
          </cell>
        </row>
        <row r="1742">
          <cell r="A1742" t="str">
            <v/>
          </cell>
          <cell r="B1742" t="str">
            <v/>
          </cell>
          <cell r="C1742" t="str">
            <v/>
          </cell>
        </row>
        <row r="1743">
          <cell r="A1743" t="str">
            <v/>
          </cell>
          <cell r="B1743" t="str">
            <v/>
          </cell>
          <cell r="C1743" t="str">
            <v/>
          </cell>
        </row>
        <row r="1744">
          <cell r="A1744" t="str">
            <v/>
          </cell>
          <cell r="B1744" t="str">
            <v/>
          </cell>
          <cell r="C1744" t="str">
            <v/>
          </cell>
        </row>
        <row r="1745">
          <cell r="A1745" t="str">
            <v/>
          </cell>
          <cell r="B1745" t="str">
            <v/>
          </cell>
          <cell r="C1745" t="str">
            <v/>
          </cell>
        </row>
        <row r="1746">
          <cell r="A1746" t="str">
            <v/>
          </cell>
          <cell r="B1746" t="str">
            <v/>
          </cell>
          <cell r="C1746" t="str">
            <v/>
          </cell>
        </row>
        <row r="1747">
          <cell r="A1747" t="str">
            <v/>
          </cell>
          <cell r="B1747" t="str">
            <v/>
          </cell>
          <cell r="C1747" t="str">
            <v/>
          </cell>
        </row>
        <row r="1748">
          <cell r="A1748" t="str">
            <v/>
          </cell>
          <cell r="B1748" t="str">
            <v/>
          </cell>
          <cell r="C1748" t="str">
            <v/>
          </cell>
        </row>
        <row r="1749">
          <cell r="A1749" t="str">
            <v/>
          </cell>
          <cell r="B1749" t="str">
            <v/>
          </cell>
          <cell r="C1749" t="str">
            <v/>
          </cell>
        </row>
        <row r="1750">
          <cell r="A1750" t="str">
            <v/>
          </cell>
          <cell r="B1750" t="str">
            <v/>
          </cell>
          <cell r="C1750" t="str">
            <v/>
          </cell>
        </row>
        <row r="1751">
          <cell r="A1751" t="str">
            <v/>
          </cell>
          <cell r="B1751" t="str">
            <v/>
          </cell>
          <cell r="C1751" t="str">
            <v/>
          </cell>
        </row>
        <row r="1752">
          <cell r="A1752" t="str">
            <v/>
          </cell>
          <cell r="B1752" t="str">
            <v/>
          </cell>
          <cell r="C1752" t="str">
            <v/>
          </cell>
        </row>
        <row r="1753">
          <cell r="A1753" t="str">
            <v/>
          </cell>
          <cell r="B1753" t="str">
            <v/>
          </cell>
          <cell r="C1753" t="str">
            <v/>
          </cell>
        </row>
        <row r="1754">
          <cell r="A1754" t="str">
            <v/>
          </cell>
          <cell r="B1754" t="str">
            <v/>
          </cell>
          <cell r="C1754" t="str">
            <v/>
          </cell>
        </row>
        <row r="1755">
          <cell r="A1755" t="str">
            <v/>
          </cell>
          <cell r="B1755" t="str">
            <v/>
          </cell>
          <cell r="C1755" t="str">
            <v/>
          </cell>
        </row>
        <row r="1756">
          <cell r="A1756" t="str">
            <v/>
          </cell>
          <cell r="B1756" t="str">
            <v/>
          </cell>
          <cell r="C1756" t="str">
            <v/>
          </cell>
        </row>
        <row r="1757">
          <cell r="A1757" t="str">
            <v/>
          </cell>
          <cell r="B1757" t="str">
            <v/>
          </cell>
          <cell r="C1757" t="str">
            <v/>
          </cell>
        </row>
        <row r="1758">
          <cell r="A1758" t="str">
            <v/>
          </cell>
          <cell r="B1758" t="str">
            <v/>
          </cell>
          <cell r="C1758" t="str">
            <v/>
          </cell>
        </row>
        <row r="1759">
          <cell r="A1759" t="str">
            <v/>
          </cell>
          <cell r="B1759" t="str">
            <v/>
          </cell>
          <cell r="C1759" t="str">
            <v/>
          </cell>
        </row>
        <row r="1760">
          <cell r="A1760" t="str">
            <v/>
          </cell>
          <cell r="B1760" t="str">
            <v/>
          </cell>
          <cell r="C1760" t="str">
            <v/>
          </cell>
        </row>
        <row r="1761">
          <cell r="A1761" t="str">
            <v/>
          </cell>
          <cell r="B1761" t="str">
            <v/>
          </cell>
          <cell r="C1761" t="str">
            <v/>
          </cell>
        </row>
        <row r="1762">
          <cell r="A1762" t="str">
            <v/>
          </cell>
          <cell r="B1762" t="str">
            <v/>
          </cell>
          <cell r="C1762" t="str">
            <v/>
          </cell>
        </row>
        <row r="1763">
          <cell r="A1763" t="str">
            <v/>
          </cell>
          <cell r="B1763" t="str">
            <v/>
          </cell>
          <cell r="C1763" t="str">
            <v/>
          </cell>
        </row>
        <row r="1764">
          <cell r="A1764" t="str">
            <v/>
          </cell>
          <cell r="B1764" t="str">
            <v/>
          </cell>
          <cell r="C1764" t="str">
            <v/>
          </cell>
        </row>
        <row r="1765">
          <cell r="A1765" t="str">
            <v/>
          </cell>
          <cell r="B1765" t="str">
            <v/>
          </cell>
          <cell r="C1765" t="str">
            <v/>
          </cell>
        </row>
        <row r="1766">
          <cell r="A1766" t="str">
            <v/>
          </cell>
          <cell r="B1766" t="str">
            <v/>
          </cell>
          <cell r="C1766" t="str">
            <v/>
          </cell>
        </row>
        <row r="1767">
          <cell r="A1767" t="str">
            <v/>
          </cell>
          <cell r="B1767" t="str">
            <v/>
          </cell>
          <cell r="C1767" t="str">
            <v/>
          </cell>
        </row>
        <row r="1768">
          <cell r="A1768" t="str">
            <v/>
          </cell>
          <cell r="B1768" t="str">
            <v/>
          </cell>
          <cell r="C1768" t="str">
            <v/>
          </cell>
        </row>
        <row r="1769">
          <cell r="A1769" t="str">
            <v/>
          </cell>
          <cell r="B1769" t="str">
            <v/>
          </cell>
          <cell r="C1769" t="str">
            <v/>
          </cell>
        </row>
        <row r="1770">
          <cell r="A1770" t="str">
            <v/>
          </cell>
          <cell r="B1770" t="str">
            <v/>
          </cell>
          <cell r="C1770" t="str">
            <v/>
          </cell>
        </row>
        <row r="1771">
          <cell r="A1771" t="str">
            <v/>
          </cell>
          <cell r="B1771" t="str">
            <v/>
          </cell>
          <cell r="C1771" t="str">
            <v/>
          </cell>
        </row>
        <row r="1772">
          <cell r="A1772" t="str">
            <v/>
          </cell>
          <cell r="B1772" t="str">
            <v/>
          </cell>
          <cell r="C1772" t="str">
            <v/>
          </cell>
        </row>
        <row r="1773">
          <cell r="A1773" t="str">
            <v/>
          </cell>
          <cell r="B1773" t="str">
            <v/>
          </cell>
          <cell r="C1773" t="str">
            <v/>
          </cell>
        </row>
        <row r="1774">
          <cell r="A1774" t="str">
            <v/>
          </cell>
          <cell r="B1774" t="str">
            <v/>
          </cell>
          <cell r="C1774" t="str">
            <v/>
          </cell>
        </row>
        <row r="1775">
          <cell r="A1775" t="str">
            <v/>
          </cell>
          <cell r="B1775" t="str">
            <v/>
          </cell>
          <cell r="C1775" t="str">
            <v/>
          </cell>
        </row>
        <row r="1776">
          <cell r="A1776" t="str">
            <v/>
          </cell>
          <cell r="B1776" t="str">
            <v/>
          </cell>
          <cell r="C1776" t="str">
            <v/>
          </cell>
        </row>
        <row r="1777">
          <cell r="A1777" t="str">
            <v/>
          </cell>
          <cell r="B1777" t="str">
            <v/>
          </cell>
          <cell r="C1777" t="str">
            <v/>
          </cell>
        </row>
        <row r="1778">
          <cell r="A1778" t="str">
            <v/>
          </cell>
          <cell r="B1778" t="str">
            <v/>
          </cell>
          <cell r="C1778" t="str">
            <v/>
          </cell>
        </row>
        <row r="1779">
          <cell r="A1779" t="str">
            <v/>
          </cell>
          <cell r="B1779" t="str">
            <v/>
          </cell>
          <cell r="C1779" t="str">
            <v/>
          </cell>
        </row>
        <row r="1780">
          <cell r="A1780" t="str">
            <v/>
          </cell>
          <cell r="B1780" t="str">
            <v/>
          </cell>
          <cell r="C1780" t="str">
            <v/>
          </cell>
        </row>
        <row r="1781">
          <cell r="A1781" t="str">
            <v/>
          </cell>
          <cell r="B1781" t="str">
            <v/>
          </cell>
          <cell r="C1781" t="str">
            <v/>
          </cell>
        </row>
        <row r="1782">
          <cell r="A1782" t="str">
            <v/>
          </cell>
          <cell r="B1782" t="str">
            <v/>
          </cell>
          <cell r="C1782" t="str">
            <v/>
          </cell>
        </row>
        <row r="1783">
          <cell r="A1783" t="str">
            <v/>
          </cell>
          <cell r="B1783" t="str">
            <v/>
          </cell>
          <cell r="C1783" t="str">
            <v/>
          </cell>
        </row>
        <row r="1784">
          <cell r="A1784" t="str">
            <v/>
          </cell>
          <cell r="B1784" t="str">
            <v/>
          </cell>
          <cell r="C1784" t="str">
            <v/>
          </cell>
        </row>
        <row r="1785">
          <cell r="A1785" t="str">
            <v/>
          </cell>
          <cell r="B1785" t="str">
            <v/>
          </cell>
          <cell r="C1785" t="str">
            <v/>
          </cell>
        </row>
        <row r="1786">
          <cell r="A1786" t="str">
            <v/>
          </cell>
          <cell r="B1786" t="str">
            <v/>
          </cell>
          <cell r="C1786" t="str">
            <v/>
          </cell>
        </row>
        <row r="1787">
          <cell r="A1787" t="str">
            <v/>
          </cell>
          <cell r="B1787" t="str">
            <v/>
          </cell>
          <cell r="C1787" t="str">
            <v/>
          </cell>
        </row>
        <row r="1788">
          <cell r="A1788" t="str">
            <v/>
          </cell>
          <cell r="B1788" t="str">
            <v/>
          </cell>
          <cell r="C1788" t="str">
            <v/>
          </cell>
        </row>
        <row r="1789">
          <cell r="A1789" t="str">
            <v/>
          </cell>
          <cell r="B1789" t="str">
            <v/>
          </cell>
          <cell r="C1789" t="str">
            <v/>
          </cell>
        </row>
        <row r="1790">
          <cell r="A1790" t="str">
            <v/>
          </cell>
          <cell r="B1790" t="str">
            <v/>
          </cell>
          <cell r="C1790" t="str">
            <v/>
          </cell>
        </row>
        <row r="1791">
          <cell r="A1791" t="str">
            <v/>
          </cell>
          <cell r="B1791" t="str">
            <v/>
          </cell>
          <cell r="C1791" t="str">
            <v/>
          </cell>
        </row>
        <row r="1792">
          <cell r="A1792" t="str">
            <v/>
          </cell>
          <cell r="B1792" t="str">
            <v/>
          </cell>
          <cell r="C1792" t="str">
            <v/>
          </cell>
        </row>
        <row r="1793">
          <cell r="A1793" t="str">
            <v/>
          </cell>
          <cell r="B1793" t="str">
            <v/>
          </cell>
          <cell r="C1793" t="str">
            <v/>
          </cell>
        </row>
        <row r="1794">
          <cell r="A1794" t="str">
            <v/>
          </cell>
          <cell r="B1794" t="str">
            <v/>
          </cell>
          <cell r="C1794" t="str">
            <v/>
          </cell>
        </row>
        <row r="1795">
          <cell r="A1795" t="str">
            <v/>
          </cell>
          <cell r="B1795" t="str">
            <v/>
          </cell>
          <cell r="C1795" t="str">
            <v/>
          </cell>
        </row>
        <row r="1796">
          <cell r="A1796" t="str">
            <v/>
          </cell>
          <cell r="B1796" t="str">
            <v/>
          </cell>
          <cell r="C1796" t="str">
            <v/>
          </cell>
        </row>
        <row r="1797">
          <cell r="A1797" t="str">
            <v/>
          </cell>
          <cell r="B1797" t="str">
            <v/>
          </cell>
          <cell r="C1797" t="str">
            <v/>
          </cell>
        </row>
        <row r="1798">
          <cell r="A1798" t="str">
            <v/>
          </cell>
          <cell r="B1798" t="str">
            <v/>
          </cell>
          <cell r="C1798" t="str">
            <v/>
          </cell>
        </row>
        <row r="1799">
          <cell r="A1799" t="str">
            <v/>
          </cell>
          <cell r="B1799" t="str">
            <v/>
          </cell>
          <cell r="C1799" t="str">
            <v/>
          </cell>
        </row>
        <row r="1800">
          <cell r="A1800" t="str">
            <v/>
          </cell>
          <cell r="B1800" t="str">
            <v/>
          </cell>
          <cell r="C1800" t="str">
            <v/>
          </cell>
        </row>
        <row r="1801">
          <cell r="A1801" t="str">
            <v/>
          </cell>
          <cell r="B1801" t="str">
            <v/>
          </cell>
          <cell r="C1801" t="str">
            <v/>
          </cell>
        </row>
        <row r="1802">
          <cell r="A1802" t="str">
            <v/>
          </cell>
          <cell r="B1802" t="str">
            <v/>
          </cell>
          <cell r="C1802" t="str">
            <v/>
          </cell>
        </row>
        <row r="1803">
          <cell r="A1803" t="str">
            <v/>
          </cell>
          <cell r="B1803" t="str">
            <v/>
          </cell>
          <cell r="C1803" t="str">
            <v/>
          </cell>
        </row>
        <row r="1804">
          <cell r="A1804" t="str">
            <v/>
          </cell>
          <cell r="B1804" t="str">
            <v/>
          </cell>
          <cell r="C1804" t="str">
            <v/>
          </cell>
        </row>
        <row r="1805">
          <cell r="A1805" t="str">
            <v/>
          </cell>
          <cell r="B1805" t="str">
            <v/>
          </cell>
          <cell r="C1805" t="str">
            <v/>
          </cell>
        </row>
        <row r="1806">
          <cell r="A1806" t="str">
            <v/>
          </cell>
          <cell r="B1806" t="str">
            <v/>
          </cell>
          <cell r="C1806" t="str">
            <v/>
          </cell>
        </row>
        <row r="1807">
          <cell r="A1807" t="str">
            <v/>
          </cell>
          <cell r="B1807" t="str">
            <v/>
          </cell>
          <cell r="C1807" t="str">
            <v/>
          </cell>
        </row>
        <row r="1808">
          <cell r="A1808" t="str">
            <v/>
          </cell>
          <cell r="B1808" t="str">
            <v/>
          </cell>
          <cell r="C1808" t="str">
            <v/>
          </cell>
        </row>
        <row r="1809">
          <cell r="A1809" t="str">
            <v/>
          </cell>
          <cell r="B1809" t="str">
            <v/>
          </cell>
          <cell r="C1809" t="str">
            <v/>
          </cell>
        </row>
        <row r="1810">
          <cell r="A1810" t="str">
            <v/>
          </cell>
          <cell r="B1810" t="str">
            <v/>
          </cell>
          <cell r="C1810" t="str">
            <v/>
          </cell>
        </row>
        <row r="1811">
          <cell r="A1811" t="str">
            <v/>
          </cell>
          <cell r="B1811" t="str">
            <v/>
          </cell>
          <cell r="C1811" t="str">
            <v/>
          </cell>
        </row>
        <row r="1812">
          <cell r="A1812" t="str">
            <v/>
          </cell>
          <cell r="B1812" t="str">
            <v/>
          </cell>
          <cell r="C1812" t="str">
            <v/>
          </cell>
        </row>
        <row r="1813">
          <cell r="A1813" t="str">
            <v/>
          </cell>
          <cell r="B1813" t="str">
            <v/>
          </cell>
          <cell r="C1813" t="str">
            <v/>
          </cell>
        </row>
        <row r="1814">
          <cell r="A1814" t="str">
            <v/>
          </cell>
          <cell r="B1814" t="str">
            <v/>
          </cell>
          <cell r="C1814" t="str">
            <v/>
          </cell>
        </row>
        <row r="1815">
          <cell r="A1815" t="str">
            <v/>
          </cell>
          <cell r="B1815" t="str">
            <v/>
          </cell>
          <cell r="C1815" t="str">
            <v/>
          </cell>
        </row>
        <row r="1816">
          <cell r="A1816" t="str">
            <v/>
          </cell>
          <cell r="B1816" t="str">
            <v/>
          </cell>
          <cell r="C1816" t="str">
            <v/>
          </cell>
        </row>
        <row r="1817">
          <cell r="A1817" t="str">
            <v/>
          </cell>
          <cell r="B1817" t="str">
            <v/>
          </cell>
          <cell r="C1817" t="str">
            <v/>
          </cell>
        </row>
        <row r="1818">
          <cell r="A1818" t="str">
            <v/>
          </cell>
          <cell r="B1818" t="str">
            <v/>
          </cell>
          <cell r="C1818" t="str">
            <v/>
          </cell>
        </row>
        <row r="1819">
          <cell r="A1819" t="str">
            <v/>
          </cell>
          <cell r="B1819" t="str">
            <v/>
          </cell>
          <cell r="C1819" t="str">
            <v/>
          </cell>
        </row>
        <row r="1820">
          <cell r="A1820" t="str">
            <v/>
          </cell>
          <cell r="B1820" t="str">
            <v/>
          </cell>
          <cell r="C1820" t="str">
            <v/>
          </cell>
        </row>
        <row r="1821">
          <cell r="A1821" t="str">
            <v/>
          </cell>
          <cell r="B1821" t="str">
            <v/>
          </cell>
          <cell r="C1821" t="str">
            <v/>
          </cell>
        </row>
        <row r="1822">
          <cell r="A1822" t="str">
            <v/>
          </cell>
          <cell r="B1822" t="str">
            <v/>
          </cell>
          <cell r="C1822" t="str">
            <v/>
          </cell>
        </row>
        <row r="1823">
          <cell r="A1823" t="str">
            <v/>
          </cell>
          <cell r="B1823" t="str">
            <v/>
          </cell>
          <cell r="C1823" t="str">
            <v/>
          </cell>
        </row>
        <row r="1824">
          <cell r="A1824" t="str">
            <v/>
          </cell>
          <cell r="B1824" t="str">
            <v/>
          </cell>
          <cell r="C1824" t="str">
            <v/>
          </cell>
        </row>
        <row r="1825">
          <cell r="A1825" t="str">
            <v/>
          </cell>
          <cell r="B1825" t="str">
            <v/>
          </cell>
          <cell r="C1825" t="str">
            <v/>
          </cell>
        </row>
        <row r="1826">
          <cell r="A1826" t="str">
            <v/>
          </cell>
          <cell r="B1826" t="str">
            <v/>
          </cell>
          <cell r="C1826" t="str">
            <v/>
          </cell>
        </row>
        <row r="1827">
          <cell r="A1827" t="str">
            <v/>
          </cell>
          <cell r="B1827" t="str">
            <v/>
          </cell>
          <cell r="C1827" t="str">
            <v/>
          </cell>
        </row>
        <row r="1828">
          <cell r="A1828" t="str">
            <v/>
          </cell>
          <cell r="B1828" t="str">
            <v/>
          </cell>
          <cell r="C1828" t="str">
            <v/>
          </cell>
        </row>
        <row r="1829">
          <cell r="A1829" t="str">
            <v/>
          </cell>
          <cell r="B1829" t="str">
            <v/>
          </cell>
          <cell r="C1829" t="str">
            <v/>
          </cell>
        </row>
        <row r="1830">
          <cell r="A1830" t="str">
            <v/>
          </cell>
          <cell r="B1830" t="str">
            <v/>
          </cell>
          <cell r="C1830" t="str">
            <v/>
          </cell>
        </row>
        <row r="1831">
          <cell r="A1831" t="str">
            <v/>
          </cell>
          <cell r="B1831" t="str">
            <v/>
          </cell>
          <cell r="C1831" t="str">
            <v/>
          </cell>
        </row>
        <row r="1832">
          <cell r="A1832" t="str">
            <v/>
          </cell>
          <cell r="B1832" t="str">
            <v/>
          </cell>
          <cell r="C1832" t="str">
            <v/>
          </cell>
        </row>
        <row r="1833">
          <cell r="A1833" t="str">
            <v/>
          </cell>
          <cell r="B1833" t="str">
            <v/>
          </cell>
          <cell r="C1833" t="str">
            <v/>
          </cell>
        </row>
        <row r="1834">
          <cell r="A1834" t="str">
            <v/>
          </cell>
          <cell r="B1834" t="str">
            <v/>
          </cell>
          <cell r="C1834" t="str">
            <v/>
          </cell>
        </row>
        <row r="1835">
          <cell r="A1835" t="str">
            <v/>
          </cell>
          <cell r="B1835" t="str">
            <v/>
          </cell>
          <cell r="C1835" t="str">
            <v/>
          </cell>
        </row>
        <row r="1836">
          <cell r="A1836" t="str">
            <v/>
          </cell>
          <cell r="B1836" t="str">
            <v/>
          </cell>
          <cell r="C1836" t="str">
            <v/>
          </cell>
        </row>
        <row r="1837">
          <cell r="A1837" t="str">
            <v/>
          </cell>
          <cell r="B1837" t="str">
            <v/>
          </cell>
          <cell r="C1837" t="str">
            <v/>
          </cell>
        </row>
        <row r="1838">
          <cell r="A1838" t="str">
            <v/>
          </cell>
          <cell r="B1838" t="str">
            <v/>
          </cell>
          <cell r="C1838" t="str">
            <v/>
          </cell>
        </row>
        <row r="1839">
          <cell r="A1839" t="str">
            <v/>
          </cell>
          <cell r="B1839" t="str">
            <v/>
          </cell>
          <cell r="C1839" t="str">
            <v/>
          </cell>
        </row>
        <row r="1840">
          <cell r="A1840" t="str">
            <v/>
          </cell>
          <cell r="B1840" t="str">
            <v/>
          </cell>
          <cell r="C1840" t="str">
            <v/>
          </cell>
        </row>
        <row r="1841">
          <cell r="A1841" t="str">
            <v/>
          </cell>
          <cell r="B1841" t="str">
            <v/>
          </cell>
          <cell r="C1841" t="str">
            <v/>
          </cell>
        </row>
        <row r="1842">
          <cell r="A1842" t="str">
            <v/>
          </cell>
          <cell r="B1842" t="str">
            <v/>
          </cell>
          <cell r="C1842" t="str">
            <v/>
          </cell>
        </row>
        <row r="1843">
          <cell r="A1843" t="str">
            <v/>
          </cell>
          <cell r="B1843" t="str">
            <v/>
          </cell>
          <cell r="C1843" t="str">
            <v/>
          </cell>
        </row>
        <row r="1844">
          <cell r="A1844" t="str">
            <v/>
          </cell>
          <cell r="B1844" t="str">
            <v/>
          </cell>
          <cell r="C1844" t="str">
            <v/>
          </cell>
        </row>
        <row r="1845">
          <cell r="A1845" t="str">
            <v/>
          </cell>
          <cell r="B1845" t="str">
            <v/>
          </cell>
          <cell r="C1845" t="str">
            <v/>
          </cell>
        </row>
        <row r="1846">
          <cell r="A1846" t="str">
            <v/>
          </cell>
          <cell r="B1846" t="str">
            <v/>
          </cell>
          <cell r="C1846" t="str">
            <v/>
          </cell>
        </row>
        <row r="1847">
          <cell r="A1847" t="str">
            <v/>
          </cell>
          <cell r="B1847" t="str">
            <v/>
          </cell>
          <cell r="C1847" t="str">
            <v/>
          </cell>
        </row>
        <row r="1848">
          <cell r="A1848" t="str">
            <v/>
          </cell>
          <cell r="B1848" t="str">
            <v/>
          </cell>
          <cell r="C1848" t="str">
            <v/>
          </cell>
        </row>
        <row r="1849">
          <cell r="A1849" t="str">
            <v/>
          </cell>
          <cell r="B1849" t="str">
            <v/>
          </cell>
          <cell r="C1849" t="str">
            <v/>
          </cell>
        </row>
        <row r="1850">
          <cell r="A1850" t="str">
            <v/>
          </cell>
          <cell r="B1850" t="str">
            <v/>
          </cell>
          <cell r="C1850" t="str">
            <v/>
          </cell>
        </row>
        <row r="1851">
          <cell r="A1851" t="str">
            <v/>
          </cell>
          <cell r="B1851" t="str">
            <v/>
          </cell>
          <cell r="C1851" t="str">
            <v/>
          </cell>
        </row>
        <row r="1852">
          <cell r="A1852" t="str">
            <v/>
          </cell>
          <cell r="B1852" t="str">
            <v/>
          </cell>
          <cell r="C1852" t="str">
            <v/>
          </cell>
        </row>
        <row r="1853">
          <cell r="A1853" t="str">
            <v/>
          </cell>
          <cell r="B1853" t="str">
            <v/>
          </cell>
          <cell r="C1853" t="str">
            <v/>
          </cell>
        </row>
        <row r="1854">
          <cell r="A1854" t="str">
            <v/>
          </cell>
          <cell r="B1854" t="str">
            <v/>
          </cell>
          <cell r="C1854" t="str">
            <v/>
          </cell>
        </row>
        <row r="1855">
          <cell r="A1855" t="str">
            <v/>
          </cell>
          <cell r="B1855" t="str">
            <v/>
          </cell>
          <cell r="C1855" t="str">
            <v/>
          </cell>
        </row>
        <row r="1856">
          <cell r="A1856" t="str">
            <v/>
          </cell>
          <cell r="B1856" t="str">
            <v/>
          </cell>
          <cell r="C1856" t="str">
            <v/>
          </cell>
        </row>
        <row r="1857">
          <cell r="A1857" t="str">
            <v/>
          </cell>
          <cell r="B1857" t="str">
            <v/>
          </cell>
          <cell r="C1857" t="str">
            <v/>
          </cell>
        </row>
        <row r="1858">
          <cell r="A1858" t="str">
            <v/>
          </cell>
          <cell r="B1858" t="str">
            <v/>
          </cell>
          <cell r="C1858" t="str">
            <v/>
          </cell>
        </row>
        <row r="1859">
          <cell r="A1859" t="str">
            <v/>
          </cell>
          <cell r="B1859" t="str">
            <v/>
          </cell>
          <cell r="C1859" t="str">
            <v/>
          </cell>
        </row>
        <row r="1860">
          <cell r="A1860" t="str">
            <v/>
          </cell>
          <cell r="B1860" t="str">
            <v/>
          </cell>
          <cell r="C1860" t="str">
            <v/>
          </cell>
        </row>
        <row r="1861">
          <cell r="A1861" t="str">
            <v/>
          </cell>
          <cell r="B1861" t="str">
            <v/>
          </cell>
          <cell r="C1861" t="str">
            <v/>
          </cell>
        </row>
        <row r="1862">
          <cell r="A1862" t="str">
            <v/>
          </cell>
          <cell r="B1862" t="str">
            <v/>
          </cell>
          <cell r="C1862" t="str">
            <v/>
          </cell>
        </row>
        <row r="1863">
          <cell r="A1863" t="str">
            <v/>
          </cell>
          <cell r="B1863" t="str">
            <v/>
          </cell>
          <cell r="C1863" t="str">
            <v/>
          </cell>
        </row>
        <row r="1864">
          <cell r="A1864" t="str">
            <v/>
          </cell>
          <cell r="B1864" t="str">
            <v/>
          </cell>
          <cell r="C1864" t="str">
            <v/>
          </cell>
        </row>
        <row r="1865">
          <cell r="A1865" t="str">
            <v/>
          </cell>
          <cell r="B1865" t="str">
            <v/>
          </cell>
          <cell r="C1865" t="str">
            <v/>
          </cell>
        </row>
        <row r="1866">
          <cell r="A1866" t="str">
            <v/>
          </cell>
          <cell r="B1866" t="str">
            <v/>
          </cell>
          <cell r="C1866" t="str">
            <v/>
          </cell>
        </row>
        <row r="1867">
          <cell r="A1867" t="str">
            <v/>
          </cell>
          <cell r="B1867" t="str">
            <v/>
          </cell>
          <cell r="C1867" t="str">
            <v/>
          </cell>
        </row>
        <row r="1868">
          <cell r="A1868" t="str">
            <v/>
          </cell>
          <cell r="B1868" t="str">
            <v/>
          </cell>
          <cell r="C1868" t="str">
            <v/>
          </cell>
        </row>
        <row r="1869">
          <cell r="A1869" t="str">
            <v/>
          </cell>
          <cell r="B1869" t="str">
            <v/>
          </cell>
          <cell r="C1869" t="str">
            <v/>
          </cell>
        </row>
        <row r="1870">
          <cell r="A1870" t="str">
            <v/>
          </cell>
          <cell r="B1870" t="str">
            <v/>
          </cell>
          <cell r="C1870" t="str">
            <v/>
          </cell>
        </row>
        <row r="1871">
          <cell r="A1871" t="str">
            <v/>
          </cell>
          <cell r="B1871" t="str">
            <v/>
          </cell>
          <cell r="C1871" t="str">
            <v/>
          </cell>
        </row>
        <row r="1872">
          <cell r="A1872" t="str">
            <v/>
          </cell>
          <cell r="B1872" t="str">
            <v/>
          </cell>
          <cell r="C1872" t="str">
            <v/>
          </cell>
        </row>
        <row r="1873">
          <cell r="A1873" t="str">
            <v/>
          </cell>
          <cell r="B1873" t="str">
            <v/>
          </cell>
          <cell r="C1873" t="str">
            <v/>
          </cell>
        </row>
        <row r="1874">
          <cell r="A1874" t="str">
            <v/>
          </cell>
          <cell r="B1874" t="str">
            <v/>
          </cell>
          <cell r="C1874" t="str">
            <v/>
          </cell>
        </row>
        <row r="1875">
          <cell r="A1875" t="str">
            <v/>
          </cell>
          <cell r="B1875" t="str">
            <v/>
          </cell>
          <cell r="C1875" t="str">
            <v/>
          </cell>
        </row>
        <row r="1876">
          <cell r="A1876" t="str">
            <v/>
          </cell>
          <cell r="B1876" t="str">
            <v/>
          </cell>
          <cell r="C1876" t="str">
            <v/>
          </cell>
        </row>
        <row r="1877">
          <cell r="A1877" t="str">
            <v/>
          </cell>
          <cell r="B1877" t="str">
            <v/>
          </cell>
          <cell r="C1877" t="str">
            <v/>
          </cell>
        </row>
        <row r="1878">
          <cell r="A1878" t="str">
            <v/>
          </cell>
          <cell r="B1878" t="str">
            <v/>
          </cell>
          <cell r="C1878" t="str">
            <v/>
          </cell>
        </row>
        <row r="1879">
          <cell r="A1879" t="str">
            <v/>
          </cell>
          <cell r="B1879" t="str">
            <v/>
          </cell>
          <cell r="C1879" t="str">
            <v/>
          </cell>
        </row>
        <row r="1880">
          <cell r="A1880" t="str">
            <v/>
          </cell>
          <cell r="B1880" t="str">
            <v/>
          </cell>
          <cell r="C1880" t="str">
            <v/>
          </cell>
        </row>
        <row r="1881">
          <cell r="A1881" t="str">
            <v/>
          </cell>
          <cell r="B1881" t="str">
            <v/>
          </cell>
          <cell r="C1881" t="str">
            <v/>
          </cell>
        </row>
        <row r="1882">
          <cell r="A1882" t="str">
            <v/>
          </cell>
          <cell r="B1882" t="str">
            <v/>
          </cell>
          <cell r="C1882" t="str">
            <v/>
          </cell>
        </row>
        <row r="1883">
          <cell r="A1883" t="str">
            <v/>
          </cell>
          <cell r="B1883" t="str">
            <v/>
          </cell>
          <cell r="C1883" t="str">
            <v/>
          </cell>
        </row>
        <row r="1884">
          <cell r="A1884" t="str">
            <v/>
          </cell>
          <cell r="B1884" t="str">
            <v/>
          </cell>
          <cell r="C1884" t="str">
            <v/>
          </cell>
        </row>
        <row r="1885">
          <cell r="A1885" t="str">
            <v/>
          </cell>
          <cell r="B1885" t="str">
            <v/>
          </cell>
          <cell r="C1885" t="str">
            <v/>
          </cell>
        </row>
        <row r="1886">
          <cell r="A1886" t="str">
            <v/>
          </cell>
          <cell r="B1886" t="str">
            <v/>
          </cell>
          <cell r="C1886" t="str">
            <v/>
          </cell>
        </row>
        <row r="1887">
          <cell r="A1887" t="str">
            <v/>
          </cell>
          <cell r="B1887" t="str">
            <v/>
          </cell>
          <cell r="C1887" t="str">
            <v/>
          </cell>
        </row>
        <row r="1888">
          <cell r="A1888" t="str">
            <v/>
          </cell>
          <cell r="B1888" t="str">
            <v/>
          </cell>
          <cell r="C1888" t="str">
            <v/>
          </cell>
        </row>
        <row r="1889">
          <cell r="A1889" t="str">
            <v/>
          </cell>
          <cell r="B1889" t="str">
            <v/>
          </cell>
          <cell r="C1889" t="str">
            <v/>
          </cell>
        </row>
        <row r="1890">
          <cell r="A1890" t="str">
            <v/>
          </cell>
          <cell r="B1890" t="str">
            <v/>
          </cell>
          <cell r="C1890" t="str">
            <v/>
          </cell>
        </row>
        <row r="1891">
          <cell r="A1891" t="str">
            <v/>
          </cell>
          <cell r="B1891" t="str">
            <v/>
          </cell>
          <cell r="C1891" t="str">
            <v/>
          </cell>
        </row>
        <row r="1892">
          <cell r="A1892" t="str">
            <v/>
          </cell>
          <cell r="B1892" t="str">
            <v/>
          </cell>
          <cell r="C1892" t="str">
            <v/>
          </cell>
        </row>
        <row r="1893">
          <cell r="A1893" t="str">
            <v/>
          </cell>
          <cell r="B1893" t="str">
            <v/>
          </cell>
          <cell r="C1893" t="str">
            <v/>
          </cell>
        </row>
        <row r="1894">
          <cell r="A1894" t="str">
            <v/>
          </cell>
          <cell r="B1894" t="str">
            <v/>
          </cell>
          <cell r="C1894" t="str">
            <v/>
          </cell>
        </row>
        <row r="1895">
          <cell r="A1895" t="str">
            <v/>
          </cell>
          <cell r="B1895" t="str">
            <v/>
          </cell>
          <cell r="C1895" t="str">
            <v/>
          </cell>
        </row>
        <row r="1896">
          <cell r="A1896" t="str">
            <v/>
          </cell>
          <cell r="B1896" t="str">
            <v/>
          </cell>
          <cell r="C1896" t="str">
            <v/>
          </cell>
        </row>
        <row r="1897">
          <cell r="A1897" t="str">
            <v/>
          </cell>
          <cell r="B1897" t="str">
            <v/>
          </cell>
          <cell r="C1897" t="str">
            <v/>
          </cell>
        </row>
        <row r="1898">
          <cell r="A1898" t="str">
            <v/>
          </cell>
          <cell r="B1898" t="str">
            <v/>
          </cell>
          <cell r="C1898" t="str">
            <v/>
          </cell>
        </row>
        <row r="1899">
          <cell r="A1899" t="str">
            <v/>
          </cell>
          <cell r="B1899" t="str">
            <v/>
          </cell>
          <cell r="C1899" t="str">
            <v/>
          </cell>
        </row>
        <row r="1900">
          <cell r="A1900" t="str">
            <v/>
          </cell>
          <cell r="B1900" t="str">
            <v/>
          </cell>
          <cell r="C1900" t="str">
            <v/>
          </cell>
        </row>
        <row r="1901">
          <cell r="A1901" t="str">
            <v/>
          </cell>
          <cell r="B1901" t="str">
            <v/>
          </cell>
          <cell r="C1901" t="str">
            <v/>
          </cell>
        </row>
        <row r="1902">
          <cell r="A1902" t="str">
            <v/>
          </cell>
          <cell r="B1902" t="str">
            <v/>
          </cell>
          <cell r="C1902" t="str">
            <v/>
          </cell>
        </row>
        <row r="1903">
          <cell r="A1903" t="str">
            <v/>
          </cell>
          <cell r="B1903" t="str">
            <v/>
          </cell>
          <cell r="C1903" t="str">
            <v/>
          </cell>
        </row>
        <row r="1904">
          <cell r="A1904" t="str">
            <v/>
          </cell>
          <cell r="B1904" t="str">
            <v/>
          </cell>
          <cell r="C1904" t="str">
            <v/>
          </cell>
        </row>
        <row r="1905">
          <cell r="A1905" t="str">
            <v/>
          </cell>
          <cell r="B1905" t="str">
            <v/>
          </cell>
          <cell r="C1905" t="str">
            <v/>
          </cell>
        </row>
        <row r="1906">
          <cell r="A1906" t="str">
            <v/>
          </cell>
          <cell r="B1906" t="str">
            <v/>
          </cell>
          <cell r="C1906" t="str">
            <v/>
          </cell>
        </row>
        <row r="1907">
          <cell r="A1907" t="str">
            <v/>
          </cell>
          <cell r="B1907" t="str">
            <v/>
          </cell>
          <cell r="C1907" t="str">
            <v/>
          </cell>
        </row>
        <row r="1908">
          <cell r="A1908" t="str">
            <v/>
          </cell>
          <cell r="B1908" t="str">
            <v/>
          </cell>
          <cell r="C1908" t="str">
            <v/>
          </cell>
        </row>
        <row r="1909">
          <cell r="A1909" t="str">
            <v/>
          </cell>
          <cell r="B1909" t="str">
            <v/>
          </cell>
          <cell r="C1909" t="str">
            <v/>
          </cell>
        </row>
        <row r="1910">
          <cell r="A1910" t="str">
            <v/>
          </cell>
          <cell r="B1910" t="str">
            <v/>
          </cell>
          <cell r="C1910" t="str">
            <v/>
          </cell>
        </row>
        <row r="1911">
          <cell r="A1911" t="str">
            <v/>
          </cell>
          <cell r="B1911" t="str">
            <v/>
          </cell>
          <cell r="C1911" t="str">
            <v/>
          </cell>
        </row>
        <row r="1912">
          <cell r="A1912" t="str">
            <v/>
          </cell>
          <cell r="B1912" t="str">
            <v/>
          </cell>
          <cell r="C1912" t="str">
            <v/>
          </cell>
        </row>
        <row r="1913">
          <cell r="A1913" t="str">
            <v/>
          </cell>
          <cell r="B1913" t="str">
            <v/>
          </cell>
          <cell r="C1913" t="str">
            <v/>
          </cell>
        </row>
        <row r="1914">
          <cell r="A1914" t="str">
            <v/>
          </cell>
          <cell r="B1914" t="str">
            <v/>
          </cell>
          <cell r="C1914" t="str">
            <v/>
          </cell>
        </row>
        <row r="1915">
          <cell r="A1915" t="str">
            <v/>
          </cell>
          <cell r="B1915" t="str">
            <v/>
          </cell>
          <cell r="C1915" t="str">
            <v/>
          </cell>
        </row>
        <row r="1916">
          <cell r="A1916" t="str">
            <v/>
          </cell>
          <cell r="B1916" t="str">
            <v/>
          </cell>
          <cell r="C1916" t="str">
            <v/>
          </cell>
        </row>
        <row r="1917">
          <cell r="A1917" t="str">
            <v/>
          </cell>
          <cell r="B1917" t="str">
            <v/>
          </cell>
          <cell r="C1917" t="str">
            <v/>
          </cell>
        </row>
        <row r="1918">
          <cell r="A1918" t="str">
            <v/>
          </cell>
          <cell r="B1918" t="str">
            <v/>
          </cell>
          <cell r="C1918" t="str">
            <v/>
          </cell>
        </row>
        <row r="1919">
          <cell r="A1919" t="str">
            <v/>
          </cell>
          <cell r="B1919" t="str">
            <v/>
          </cell>
          <cell r="C1919" t="str">
            <v/>
          </cell>
        </row>
        <row r="1920">
          <cell r="A1920" t="str">
            <v/>
          </cell>
          <cell r="B1920" t="str">
            <v/>
          </cell>
          <cell r="C1920" t="str">
            <v/>
          </cell>
        </row>
        <row r="1921">
          <cell r="A1921" t="str">
            <v/>
          </cell>
          <cell r="B1921" t="str">
            <v/>
          </cell>
          <cell r="C1921" t="str">
            <v/>
          </cell>
        </row>
        <row r="1922">
          <cell r="A1922" t="str">
            <v/>
          </cell>
          <cell r="B1922" t="str">
            <v/>
          </cell>
          <cell r="C1922" t="str">
            <v/>
          </cell>
        </row>
        <row r="1923">
          <cell r="A1923" t="str">
            <v/>
          </cell>
          <cell r="B1923" t="str">
            <v/>
          </cell>
          <cell r="C1923" t="str">
            <v/>
          </cell>
        </row>
        <row r="1924">
          <cell r="A1924" t="str">
            <v/>
          </cell>
          <cell r="B1924" t="str">
            <v/>
          </cell>
          <cell r="C1924" t="str">
            <v/>
          </cell>
        </row>
        <row r="1925">
          <cell r="A1925" t="str">
            <v/>
          </cell>
          <cell r="B1925" t="str">
            <v/>
          </cell>
          <cell r="C1925" t="str">
            <v/>
          </cell>
        </row>
        <row r="1926">
          <cell r="A1926" t="str">
            <v/>
          </cell>
          <cell r="B1926" t="str">
            <v/>
          </cell>
          <cell r="C1926" t="str">
            <v/>
          </cell>
        </row>
        <row r="1927">
          <cell r="A1927" t="str">
            <v/>
          </cell>
          <cell r="B1927" t="str">
            <v/>
          </cell>
          <cell r="C1927" t="str">
            <v/>
          </cell>
        </row>
        <row r="1928">
          <cell r="A1928" t="str">
            <v/>
          </cell>
          <cell r="B1928" t="str">
            <v/>
          </cell>
          <cell r="C1928" t="str">
            <v/>
          </cell>
        </row>
        <row r="1929">
          <cell r="A1929" t="str">
            <v/>
          </cell>
          <cell r="B1929" t="str">
            <v/>
          </cell>
          <cell r="C1929" t="str">
            <v/>
          </cell>
        </row>
        <row r="1930">
          <cell r="A1930" t="str">
            <v/>
          </cell>
          <cell r="B1930" t="str">
            <v/>
          </cell>
          <cell r="C1930" t="str">
            <v/>
          </cell>
        </row>
        <row r="1931">
          <cell r="A1931" t="str">
            <v/>
          </cell>
          <cell r="B1931" t="str">
            <v/>
          </cell>
          <cell r="C1931" t="str">
            <v/>
          </cell>
        </row>
        <row r="1932">
          <cell r="A1932" t="str">
            <v/>
          </cell>
          <cell r="B1932" t="str">
            <v/>
          </cell>
          <cell r="C1932" t="str">
            <v/>
          </cell>
        </row>
        <row r="1933">
          <cell r="A1933" t="str">
            <v/>
          </cell>
          <cell r="B1933" t="str">
            <v/>
          </cell>
          <cell r="C1933" t="str">
            <v/>
          </cell>
        </row>
        <row r="1934">
          <cell r="A1934" t="str">
            <v/>
          </cell>
          <cell r="B1934" t="str">
            <v/>
          </cell>
          <cell r="C1934" t="str">
            <v/>
          </cell>
        </row>
        <row r="1935">
          <cell r="A1935" t="str">
            <v/>
          </cell>
          <cell r="B1935" t="str">
            <v/>
          </cell>
          <cell r="C1935" t="str">
            <v/>
          </cell>
        </row>
        <row r="1936">
          <cell r="A1936" t="str">
            <v/>
          </cell>
          <cell r="B1936" t="str">
            <v/>
          </cell>
          <cell r="C1936" t="str">
            <v/>
          </cell>
        </row>
        <row r="1937">
          <cell r="A1937" t="str">
            <v/>
          </cell>
          <cell r="B1937" t="str">
            <v/>
          </cell>
          <cell r="C1937" t="str">
            <v/>
          </cell>
        </row>
        <row r="1938">
          <cell r="A1938" t="str">
            <v/>
          </cell>
          <cell r="B1938" t="str">
            <v/>
          </cell>
          <cell r="C1938" t="str">
            <v/>
          </cell>
        </row>
        <row r="1939">
          <cell r="A1939" t="str">
            <v/>
          </cell>
          <cell r="B1939" t="str">
            <v/>
          </cell>
          <cell r="C1939" t="str">
            <v/>
          </cell>
        </row>
        <row r="1940">
          <cell r="A1940" t="str">
            <v/>
          </cell>
          <cell r="B1940" t="str">
            <v/>
          </cell>
          <cell r="C1940" t="str">
            <v/>
          </cell>
        </row>
        <row r="1941">
          <cell r="A1941" t="str">
            <v/>
          </cell>
          <cell r="B1941" t="str">
            <v/>
          </cell>
          <cell r="C1941" t="str">
            <v/>
          </cell>
        </row>
        <row r="1942">
          <cell r="A1942" t="str">
            <v/>
          </cell>
          <cell r="B1942" t="str">
            <v/>
          </cell>
          <cell r="C1942" t="str">
            <v/>
          </cell>
        </row>
        <row r="1943">
          <cell r="A1943" t="str">
            <v/>
          </cell>
          <cell r="B1943" t="str">
            <v/>
          </cell>
          <cell r="C1943" t="str">
            <v/>
          </cell>
        </row>
        <row r="1944">
          <cell r="A1944" t="str">
            <v/>
          </cell>
          <cell r="B1944" t="str">
            <v/>
          </cell>
          <cell r="C1944" t="str">
            <v/>
          </cell>
        </row>
        <row r="1945">
          <cell r="A1945" t="str">
            <v/>
          </cell>
          <cell r="B1945" t="str">
            <v/>
          </cell>
          <cell r="C1945" t="str">
            <v/>
          </cell>
        </row>
        <row r="1946">
          <cell r="A1946" t="str">
            <v/>
          </cell>
          <cell r="B1946" t="str">
            <v/>
          </cell>
          <cell r="C1946" t="str">
            <v/>
          </cell>
        </row>
        <row r="1947">
          <cell r="A1947" t="str">
            <v/>
          </cell>
          <cell r="B1947" t="str">
            <v/>
          </cell>
          <cell r="C1947" t="str">
            <v/>
          </cell>
        </row>
        <row r="1948">
          <cell r="A1948" t="str">
            <v/>
          </cell>
          <cell r="B1948" t="str">
            <v/>
          </cell>
          <cell r="C1948" t="str">
            <v/>
          </cell>
        </row>
        <row r="1949">
          <cell r="A1949" t="str">
            <v/>
          </cell>
          <cell r="B1949" t="str">
            <v/>
          </cell>
          <cell r="C1949" t="str">
            <v/>
          </cell>
        </row>
        <row r="1950">
          <cell r="A1950" t="str">
            <v/>
          </cell>
          <cell r="B1950" t="str">
            <v/>
          </cell>
          <cell r="C1950" t="str">
            <v/>
          </cell>
        </row>
        <row r="1951">
          <cell r="A1951" t="str">
            <v/>
          </cell>
          <cell r="B1951" t="str">
            <v/>
          </cell>
          <cell r="C1951" t="str">
            <v/>
          </cell>
        </row>
        <row r="1952">
          <cell r="A1952" t="str">
            <v/>
          </cell>
          <cell r="B1952" t="str">
            <v/>
          </cell>
          <cell r="C1952" t="str">
            <v/>
          </cell>
        </row>
        <row r="1953">
          <cell r="A1953" t="str">
            <v/>
          </cell>
          <cell r="B1953" t="str">
            <v/>
          </cell>
          <cell r="C1953" t="str">
            <v/>
          </cell>
        </row>
        <row r="1954">
          <cell r="A1954" t="str">
            <v/>
          </cell>
          <cell r="B1954" t="str">
            <v/>
          </cell>
          <cell r="C1954" t="str">
            <v/>
          </cell>
        </row>
        <row r="1955">
          <cell r="A1955" t="str">
            <v/>
          </cell>
          <cell r="B1955" t="str">
            <v/>
          </cell>
          <cell r="C1955" t="str">
            <v/>
          </cell>
        </row>
        <row r="1956">
          <cell r="A1956" t="str">
            <v/>
          </cell>
          <cell r="B1956" t="str">
            <v/>
          </cell>
          <cell r="C1956" t="str">
            <v/>
          </cell>
        </row>
        <row r="1957">
          <cell r="A1957" t="str">
            <v/>
          </cell>
          <cell r="B1957" t="str">
            <v/>
          </cell>
          <cell r="C1957" t="str">
            <v/>
          </cell>
        </row>
        <row r="1958">
          <cell r="A1958" t="str">
            <v/>
          </cell>
          <cell r="B1958" t="str">
            <v/>
          </cell>
          <cell r="C1958" t="str">
            <v/>
          </cell>
        </row>
        <row r="1959">
          <cell r="A1959" t="str">
            <v/>
          </cell>
          <cell r="B1959" t="str">
            <v/>
          </cell>
          <cell r="C1959" t="str">
            <v/>
          </cell>
        </row>
        <row r="1960">
          <cell r="A1960" t="str">
            <v/>
          </cell>
          <cell r="B1960" t="str">
            <v/>
          </cell>
          <cell r="C1960" t="str">
            <v/>
          </cell>
        </row>
        <row r="1961">
          <cell r="A1961" t="str">
            <v/>
          </cell>
          <cell r="B1961" t="str">
            <v/>
          </cell>
          <cell r="C1961" t="str">
            <v/>
          </cell>
        </row>
        <row r="1962">
          <cell r="A1962" t="str">
            <v/>
          </cell>
          <cell r="B1962" t="str">
            <v/>
          </cell>
          <cell r="C1962" t="str">
            <v/>
          </cell>
        </row>
        <row r="1963">
          <cell r="A1963" t="str">
            <v/>
          </cell>
          <cell r="B1963" t="str">
            <v/>
          </cell>
          <cell r="C1963" t="str">
            <v/>
          </cell>
        </row>
        <row r="1964">
          <cell r="A1964" t="str">
            <v/>
          </cell>
          <cell r="B1964" t="str">
            <v/>
          </cell>
          <cell r="C1964" t="str">
            <v/>
          </cell>
        </row>
        <row r="1965">
          <cell r="A1965" t="str">
            <v/>
          </cell>
          <cell r="B1965" t="str">
            <v/>
          </cell>
          <cell r="C1965" t="str">
            <v/>
          </cell>
        </row>
        <row r="1966">
          <cell r="A1966" t="str">
            <v/>
          </cell>
          <cell r="B1966" t="str">
            <v/>
          </cell>
          <cell r="C1966" t="str">
            <v/>
          </cell>
        </row>
        <row r="1967">
          <cell r="A1967" t="str">
            <v/>
          </cell>
          <cell r="B1967" t="str">
            <v/>
          </cell>
          <cell r="C1967" t="str">
            <v/>
          </cell>
        </row>
        <row r="1968">
          <cell r="A1968" t="str">
            <v/>
          </cell>
          <cell r="B1968" t="str">
            <v/>
          </cell>
          <cell r="C1968" t="str">
            <v/>
          </cell>
        </row>
        <row r="1969">
          <cell r="A1969" t="str">
            <v/>
          </cell>
          <cell r="B1969" t="str">
            <v/>
          </cell>
          <cell r="C1969" t="str">
            <v/>
          </cell>
        </row>
        <row r="1970">
          <cell r="A1970" t="str">
            <v/>
          </cell>
          <cell r="B1970" t="str">
            <v/>
          </cell>
          <cell r="C1970" t="str">
            <v/>
          </cell>
        </row>
        <row r="1971">
          <cell r="A1971" t="str">
            <v/>
          </cell>
          <cell r="B1971" t="str">
            <v/>
          </cell>
          <cell r="C1971" t="str">
            <v/>
          </cell>
        </row>
        <row r="1972">
          <cell r="A1972" t="str">
            <v/>
          </cell>
          <cell r="B1972" t="str">
            <v/>
          </cell>
          <cell r="C1972" t="str">
            <v/>
          </cell>
        </row>
        <row r="1973">
          <cell r="A1973" t="str">
            <v/>
          </cell>
          <cell r="B1973" t="str">
            <v/>
          </cell>
          <cell r="C1973" t="str">
            <v/>
          </cell>
        </row>
        <row r="1974">
          <cell r="A1974" t="str">
            <v/>
          </cell>
          <cell r="B1974" t="str">
            <v/>
          </cell>
          <cell r="C1974" t="str">
            <v/>
          </cell>
        </row>
        <row r="1975">
          <cell r="A1975" t="str">
            <v/>
          </cell>
          <cell r="B1975" t="str">
            <v/>
          </cell>
          <cell r="C1975" t="str">
            <v/>
          </cell>
        </row>
        <row r="1976">
          <cell r="A1976" t="str">
            <v/>
          </cell>
          <cell r="B1976" t="str">
            <v/>
          </cell>
          <cell r="C1976" t="str">
            <v/>
          </cell>
        </row>
        <row r="1977">
          <cell r="A1977" t="str">
            <v/>
          </cell>
          <cell r="B1977" t="str">
            <v/>
          </cell>
          <cell r="C1977" t="str">
            <v/>
          </cell>
        </row>
        <row r="1978">
          <cell r="A1978" t="str">
            <v/>
          </cell>
          <cell r="B1978" t="str">
            <v/>
          </cell>
          <cell r="C1978" t="str">
            <v/>
          </cell>
        </row>
        <row r="1979">
          <cell r="A1979" t="str">
            <v/>
          </cell>
          <cell r="B1979" t="str">
            <v/>
          </cell>
          <cell r="C1979" t="str">
            <v/>
          </cell>
        </row>
        <row r="1980">
          <cell r="A1980" t="str">
            <v/>
          </cell>
          <cell r="B1980" t="str">
            <v/>
          </cell>
          <cell r="C1980" t="str">
            <v/>
          </cell>
        </row>
        <row r="1981">
          <cell r="A1981" t="str">
            <v/>
          </cell>
          <cell r="B1981" t="str">
            <v/>
          </cell>
          <cell r="C1981" t="str">
            <v/>
          </cell>
        </row>
        <row r="1982">
          <cell r="A1982" t="str">
            <v/>
          </cell>
          <cell r="B1982" t="str">
            <v/>
          </cell>
          <cell r="C1982" t="str">
            <v/>
          </cell>
        </row>
        <row r="1983">
          <cell r="A1983" t="str">
            <v/>
          </cell>
          <cell r="B1983" t="str">
            <v/>
          </cell>
          <cell r="C1983" t="str">
            <v/>
          </cell>
        </row>
        <row r="1984">
          <cell r="A1984" t="str">
            <v/>
          </cell>
          <cell r="B1984" t="str">
            <v/>
          </cell>
          <cell r="C1984" t="str">
            <v/>
          </cell>
        </row>
        <row r="1985">
          <cell r="A1985" t="str">
            <v/>
          </cell>
          <cell r="B1985" t="str">
            <v/>
          </cell>
          <cell r="C1985" t="str">
            <v/>
          </cell>
        </row>
        <row r="1986">
          <cell r="A1986" t="str">
            <v/>
          </cell>
          <cell r="B1986" t="str">
            <v/>
          </cell>
          <cell r="C1986" t="str">
            <v/>
          </cell>
        </row>
        <row r="1987">
          <cell r="A1987" t="str">
            <v/>
          </cell>
          <cell r="B1987" t="str">
            <v/>
          </cell>
          <cell r="C1987" t="str">
            <v/>
          </cell>
        </row>
        <row r="1988">
          <cell r="A1988" t="str">
            <v/>
          </cell>
          <cell r="B1988" t="str">
            <v/>
          </cell>
          <cell r="C1988" t="str">
            <v/>
          </cell>
        </row>
        <row r="1989">
          <cell r="A1989" t="str">
            <v/>
          </cell>
          <cell r="B1989" t="str">
            <v/>
          </cell>
          <cell r="C1989" t="str">
            <v/>
          </cell>
        </row>
        <row r="1990">
          <cell r="A1990" t="str">
            <v/>
          </cell>
          <cell r="B1990" t="str">
            <v/>
          </cell>
          <cell r="C1990" t="str">
            <v/>
          </cell>
        </row>
        <row r="1991">
          <cell r="A1991" t="str">
            <v/>
          </cell>
          <cell r="B1991" t="str">
            <v/>
          </cell>
          <cell r="C1991" t="str">
            <v/>
          </cell>
        </row>
        <row r="1992">
          <cell r="A1992" t="str">
            <v/>
          </cell>
          <cell r="B1992" t="str">
            <v/>
          </cell>
          <cell r="C1992" t="str">
            <v/>
          </cell>
        </row>
        <row r="1993">
          <cell r="A1993" t="str">
            <v/>
          </cell>
          <cell r="B1993" t="str">
            <v/>
          </cell>
          <cell r="C1993" t="str">
            <v/>
          </cell>
        </row>
        <row r="1994">
          <cell r="A1994" t="str">
            <v/>
          </cell>
          <cell r="B1994" t="str">
            <v/>
          </cell>
          <cell r="C1994" t="str">
            <v/>
          </cell>
        </row>
        <row r="1995">
          <cell r="A1995" t="str">
            <v/>
          </cell>
          <cell r="B1995" t="str">
            <v/>
          </cell>
          <cell r="C1995" t="str">
            <v/>
          </cell>
        </row>
        <row r="1996">
          <cell r="A1996" t="str">
            <v/>
          </cell>
          <cell r="B1996" t="str">
            <v/>
          </cell>
          <cell r="C1996" t="str">
            <v/>
          </cell>
        </row>
        <row r="1997">
          <cell r="A1997" t="str">
            <v/>
          </cell>
          <cell r="B1997" t="str">
            <v/>
          </cell>
          <cell r="C1997" t="str">
            <v/>
          </cell>
        </row>
        <row r="1998">
          <cell r="A1998" t="str">
            <v/>
          </cell>
          <cell r="B1998" t="str">
            <v/>
          </cell>
          <cell r="C1998" t="str">
            <v/>
          </cell>
        </row>
        <row r="1999">
          <cell r="A1999" t="str">
            <v/>
          </cell>
          <cell r="B1999" t="str">
            <v/>
          </cell>
          <cell r="C1999" t="str">
            <v/>
          </cell>
        </row>
        <row r="2000">
          <cell r="A2000" t="str">
            <v/>
          </cell>
          <cell r="B2000" t="str">
            <v/>
          </cell>
          <cell r="C2000" t="str">
            <v/>
          </cell>
        </row>
        <row r="2001">
          <cell r="A2001" t="str">
            <v/>
          </cell>
          <cell r="B2001" t="str">
            <v/>
          </cell>
          <cell r="C2001" t="str">
            <v/>
          </cell>
        </row>
        <row r="2002">
          <cell r="A2002" t="str">
            <v/>
          </cell>
          <cell r="B2002" t="str">
            <v/>
          </cell>
          <cell r="C2002" t="str">
            <v/>
          </cell>
        </row>
        <row r="2003">
          <cell r="A2003" t="str">
            <v/>
          </cell>
          <cell r="B2003" t="str">
            <v/>
          </cell>
          <cell r="C2003" t="str">
            <v/>
          </cell>
        </row>
        <row r="2004">
          <cell r="A2004" t="str">
            <v/>
          </cell>
          <cell r="B2004" t="str">
            <v/>
          </cell>
          <cell r="C2004" t="str">
            <v/>
          </cell>
        </row>
        <row r="2005">
          <cell r="A2005" t="str">
            <v/>
          </cell>
          <cell r="B2005" t="str">
            <v/>
          </cell>
          <cell r="C2005" t="str">
            <v/>
          </cell>
        </row>
        <row r="2006">
          <cell r="A2006" t="str">
            <v/>
          </cell>
          <cell r="B2006" t="str">
            <v/>
          </cell>
          <cell r="C2006" t="str">
            <v/>
          </cell>
        </row>
        <row r="2007">
          <cell r="A2007" t="str">
            <v/>
          </cell>
          <cell r="B2007" t="str">
            <v/>
          </cell>
          <cell r="C2007" t="str">
            <v/>
          </cell>
        </row>
        <row r="2008">
          <cell r="A2008" t="str">
            <v/>
          </cell>
          <cell r="B2008" t="str">
            <v/>
          </cell>
          <cell r="C2008" t="str">
            <v/>
          </cell>
        </row>
        <row r="2009">
          <cell r="A2009" t="str">
            <v/>
          </cell>
          <cell r="B2009" t="str">
            <v/>
          </cell>
          <cell r="C2009" t="str">
            <v/>
          </cell>
        </row>
        <row r="2010">
          <cell r="A2010" t="str">
            <v/>
          </cell>
          <cell r="B2010" t="str">
            <v/>
          </cell>
          <cell r="C2010" t="str">
            <v/>
          </cell>
        </row>
        <row r="2011">
          <cell r="A2011" t="str">
            <v/>
          </cell>
          <cell r="B2011" t="str">
            <v/>
          </cell>
          <cell r="C2011" t="str">
            <v/>
          </cell>
        </row>
        <row r="2012">
          <cell r="A2012" t="str">
            <v/>
          </cell>
          <cell r="B2012" t="str">
            <v/>
          </cell>
          <cell r="C2012" t="str">
            <v/>
          </cell>
        </row>
        <row r="2013">
          <cell r="A2013" t="str">
            <v/>
          </cell>
          <cell r="B2013" t="str">
            <v/>
          </cell>
          <cell r="C2013" t="str">
            <v/>
          </cell>
        </row>
        <row r="2014">
          <cell r="A2014" t="str">
            <v/>
          </cell>
          <cell r="B2014" t="str">
            <v/>
          </cell>
          <cell r="C2014" t="str">
            <v/>
          </cell>
        </row>
        <row r="2015">
          <cell r="A2015" t="str">
            <v/>
          </cell>
          <cell r="B2015" t="str">
            <v/>
          </cell>
          <cell r="C2015" t="str">
            <v/>
          </cell>
        </row>
        <row r="2016">
          <cell r="A2016" t="str">
            <v/>
          </cell>
          <cell r="B2016" t="str">
            <v/>
          </cell>
          <cell r="C2016" t="str">
            <v/>
          </cell>
        </row>
        <row r="2017">
          <cell r="A2017" t="str">
            <v/>
          </cell>
          <cell r="B2017" t="str">
            <v/>
          </cell>
          <cell r="C2017" t="str">
            <v/>
          </cell>
        </row>
        <row r="2018">
          <cell r="A2018" t="str">
            <v/>
          </cell>
          <cell r="B2018" t="str">
            <v/>
          </cell>
          <cell r="C2018" t="str">
            <v/>
          </cell>
        </row>
        <row r="2019">
          <cell r="A2019" t="str">
            <v/>
          </cell>
          <cell r="B2019" t="str">
            <v/>
          </cell>
          <cell r="C2019" t="str">
            <v/>
          </cell>
        </row>
        <row r="2020">
          <cell r="A2020" t="str">
            <v/>
          </cell>
          <cell r="B2020" t="str">
            <v/>
          </cell>
          <cell r="C2020" t="str">
            <v/>
          </cell>
        </row>
        <row r="2021">
          <cell r="A2021" t="str">
            <v/>
          </cell>
          <cell r="B2021" t="str">
            <v/>
          </cell>
          <cell r="C2021" t="str">
            <v/>
          </cell>
        </row>
        <row r="2022">
          <cell r="A2022" t="str">
            <v/>
          </cell>
          <cell r="B2022" t="str">
            <v/>
          </cell>
          <cell r="C2022" t="str">
            <v/>
          </cell>
        </row>
        <row r="2023">
          <cell r="A2023" t="str">
            <v/>
          </cell>
          <cell r="B2023" t="str">
            <v/>
          </cell>
          <cell r="C2023" t="str">
            <v/>
          </cell>
        </row>
        <row r="2024">
          <cell r="A2024" t="str">
            <v/>
          </cell>
          <cell r="B2024" t="str">
            <v/>
          </cell>
          <cell r="C2024" t="str">
            <v/>
          </cell>
        </row>
        <row r="2025">
          <cell r="A2025" t="str">
            <v/>
          </cell>
          <cell r="B2025" t="str">
            <v/>
          </cell>
          <cell r="C2025" t="str">
            <v/>
          </cell>
        </row>
        <row r="2026">
          <cell r="A2026" t="str">
            <v/>
          </cell>
          <cell r="B2026" t="str">
            <v/>
          </cell>
          <cell r="C2026" t="str">
            <v/>
          </cell>
        </row>
        <row r="2027">
          <cell r="A2027" t="str">
            <v/>
          </cell>
          <cell r="B2027" t="str">
            <v/>
          </cell>
          <cell r="C2027" t="str">
            <v/>
          </cell>
        </row>
        <row r="2028">
          <cell r="A2028" t="str">
            <v/>
          </cell>
          <cell r="B2028" t="str">
            <v/>
          </cell>
          <cell r="C2028" t="str">
            <v/>
          </cell>
        </row>
        <row r="2029">
          <cell r="A2029" t="str">
            <v/>
          </cell>
          <cell r="B2029" t="str">
            <v/>
          </cell>
          <cell r="C2029" t="str">
            <v/>
          </cell>
        </row>
        <row r="2030">
          <cell r="A2030" t="str">
            <v/>
          </cell>
          <cell r="B2030" t="str">
            <v/>
          </cell>
          <cell r="C2030" t="str">
            <v/>
          </cell>
        </row>
        <row r="2031">
          <cell r="A2031" t="str">
            <v/>
          </cell>
          <cell r="B2031" t="str">
            <v/>
          </cell>
          <cell r="C2031" t="str">
            <v/>
          </cell>
        </row>
        <row r="2032">
          <cell r="A2032" t="str">
            <v/>
          </cell>
          <cell r="B2032" t="str">
            <v/>
          </cell>
          <cell r="C2032" t="str">
            <v/>
          </cell>
        </row>
        <row r="2033">
          <cell r="A2033" t="str">
            <v/>
          </cell>
          <cell r="B2033" t="str">
            <v/>
          </cell>
          <cell r="C2033" t="str">
            <v/>
          </cell>
        </row>
        <row r="2034">
          <cell r="A2034" t="str">
            <v/>
          </cell>
          <cell r="B2034" t="str">
            <v/>
          </cell>
          <cell r="C2034" t="str">
            <v/>
          </cell>
        </row>
        <row r="2035">
          <cell r="A2035" t="str">
            <v/>
          </cell>
          <cell r="B2035" t="str">
            <v/>
          </cell>
          <cell r="C2035" t="str">
            <v/>
          </cell>
        </row>
        <row r="2036">
          <cell r="A2036" t="str">
            <v/>
          </cell>
          <cell r="B2036" t="str">
            <v/>
          </cell>
          <cell r="C2036" t="str">
            <v/>
          </cell>
        </row>
        <row r="2037">
          <cell r="A2037" t="str">
            <v/>
          </cell>
          <cell r="B2037" t="str">
            <v/>
          </cell>
          <cell r="C2037" t="str">
            <v/>
          </cell>
        </row>
        <row r="2038">
          <cell r="A2038" t="str">
            <v/>
          </cell>
          <cell r="B2038" t="str">
            <v/>
          </cell>
          <cell r="C2038" t="str">
            <v/>
          </cell>
        </row>
        <row r="2039">
          <cell r="A2039" t="str">
            <v/>
          </cell>
          <cell r="B2039" t="str">
            <v/>
          </cell>
          <cell r="C2039" t="str">
            <v/>
          </cell>
        </row>
        <row r="2040">
          <cell r="A2040" t="str">
            <v/>
          </cell>
          <cell r="B2040" t="str">
            <v/>
          </cell>
          <cell r="C2040" t="str">
            <v/>
          </cell>
        </row>
        <row r="2041">
          <cell r="A2041" t="str">
            <v/>
          </cell>
          <cell r="B2041" t="str">
            <v/>
          </cell>
          <cell r="C2041" t="str">
            <v/>
          </cell>
        </row>
        <row r="2042">
          <cell r="A2042" t="str">
            <v/>
          </cell>
          <cell r="B2042" t="str">
            <v/>
          </cell>
          <cell r="C2042" t="str">
            <v/>
          </cell>
        </row>
        <row r="2043">
          <cell r="A2043" t="str">
            <v/>
          </cell>
          <cell r="B2043" t="str">
            <v/>
          </cell>
          <cell r="C2043" t="str">
            <v/>
          </cell>
        </row>
        <row r="2044">
          <cell r="A2044" t="str">
            <v/>
          </cell>
          <cell r="B2044" t="str">
            <v/>
          </cell>
          <cell r="C2044" t="str">
            <v/>
          </cell>
        </row>
        <row r="2045">
          <cell r="A2045" t="str">
            <v/>
          </cell>
          <cell r="B2045" t="str">
            <v/>
          </cell>
          <cell r="C2045" t="str">
            <v/>
          </cell>
        </row>
        <row r="2046">
          <cell r="A2046" t="str">
            <v/>
          </cell>
          <cell r="B2046" t="str">
            <v/>
          </cell>
          <cell r="C2046" t="str">
            <v/>
          </cell>
        </row>
        <row r="2047">
          <cell r="A2047" t="str">
            <v/>
          </cell>
          <cell r="B2047" t="str">
            <v/>
          </cell>
          <cell r="C2047" t="str">
            <v/>
          </cell>
        </row>
        <row r="2048">
          <cell r="A2048" t="str">
            <v/>
          </cell>
          <cell r="B2048" t="str">
            <v/>
          </cell>
          <cell r="C2048" t="str">
            <v/>
          </cell>
        </row>
        <row r="2049">
          <cell r="A2049" t="str">
            <v/>
          </cell>
          <cell r="B2049" t="str">
            <v/>
          </cell>
          <cell r="C2049" t="str">
            <v/>
          </cell>
        </row>
        <row r="2050">
          <cell r="A2050" t="str">
            <v/>
          </cell>
          <cell r="B2050" t="str">
            <v/>
          </cell>
          <cell r="C2050" t="str">
            <v/>
          </cell>
        </row>
        <row r="2051">
          <cell r="A2051" t="str">
            <v/>
          </cell>
          <cell r="B2051" t="str">
            <v/>
          </cell>
          <cell r="C2051" t="str">
            <v/>
          </cell>
        </row>
        <row r="2052">
          <cell r="A2052" t="str">
            <v/>
          </cell>
          <cell r="B2052" t="str">
            <v/>
          </cell>
          <cell r="C2052" t="str">
            <v/>
          </cell>
        </row>
        <row r="2053">
          <cell r="A2053" t="str">
            <v/>
          </cell>
          <cell r="B2053" t="str">
            <v/>
          </cell>
          <cell r="C2053" t="str">
            <v/>
          </cell>
        </row>
        <row r="2054">
          <cell r="A2054" t="str">
            <v/>
          </cell>
          <cell r="B2054" t="str">
            <v/>
          </cell>
          <cell r="C2054" t="str">
            <v/>
          </cell>
        </row>
        <row r="2055">
          <cell r="A2055" t="str">
            <v/>
          </cell>
          <cell r="B2055" t="str">
            <v/>
          </cell>
          <cell r="C2055" t="str">
            <v/>
          </cell>
        </row>
        <row r="2056">
          <cell r="A2056" t="str">
            <v/>
          </cell>
          <cell r="B2056" t="str">
            <v/>
          </cell>
          <cell r="C2056" t="str">
            <v/>
          </cell>
        </row>
        <row r="2057">
          <cell r="A2057" t="str">
            <v/>
          </cell>
          <cell r="B2057" t="str">
            <v/>
          </cell>
          <cell r="C2057" t="str">
            <v/>
          </cell>
        </row>
        <row r="2058">
          <cell r="A2058" t="str">
            <v/>
          </cell>
          <cell r="B2058" t="str">
            <v/>
          </cell>
          <cell r="C2058" t="str">
            <v/>
          </cell>
        </row>
        <row r="2059">
          <cell r="A2059" t="str">
            <v/>
          </cell>
          <cell r="B2059" t="str">
            <v/>
          </cell>
          <cell r="C2059" t="str">
            <v/>
          </cell>
        </row>
        <row r="2060">
          <cell r="A2060" t="str">
            <v/>
          </cell>
          <cell r="B2060" t="str">
            <v/>
          </cell>
          <cell r="C2060" t="str">
            <v/>
          </cell>
        </row>
        <row r="2061">
          <cell r="A2061" t="str">
            <v/>
          </cell>
          <cell r="B2061" t="str">
            <v/>
          </cell>
          <cell r="C2061" t="str">
            <v/>
          </cell>
        </row>
        <row r="2062">
          <cell r="A2062" t="str">
            <v/>
          </cell>
          <cell r="B2062" t="str">
            <v/>
          </cell>
          <cell r="C2062" t="str">
            <v/>
          </cell>
        </row>
        <row r="2063">
          <cell r="A2063" t="str">
            <v/>
          </cell>
          <cell r="B2063" t="str">
            <v/>
          </cell>
          <cell r="C2063" t="str">
            <v/>
          </cell>
        </row>
        <row r="2064">
          <cell r="A2064" t="str">
            <v/>
          </cell>
          <cell r="B2064" t="str">
            <v/>
          </cell>
          <cell r="C2064" t="str">
            <v/>
          </cell>
        </row>
        <row r="2065">
          <cell r="A2065" t="str">
            <v/>
          </cell>
          <cell r="B2065" t="str">
            <v/>
          </cell>
          <cell r="C2065" t="str">
            <v/>
          </cell>
        </row>
        <row r="2066">
          <cell r="A2066" t="str">
            <v/>
          </cell>
          <cell r="B2066" t="str">
            <v/>
          </cell>
          <cell r="C2066" t="str">
            <v/>
          </cell>
        </row>
        <row r="2067">
          <cell r="A2067" t="str">
            <v/>
          </cell>
          <cell r="B2067" t="str">
            <v/>
          </cell>
          <cell r="C2067" t="str">
            <v/>
          </cell>
        </row>
        <row r="2068">
          <cell r="A2068" t="str">
            <v/>
          </cell>
          <cell r="B2068" t="str">
            <v/>
          </cell>
          <cell r="C2068" t="str">
            <v/>
          </cell>
        </row>
        <row r="2069">
          <cell r="A2069" t="str">
            <v/>
          </cell>
          <cell r="B2069" t="str">
            <v/>
          </cell>
          <cell r="C2069" t="str">
            <v/>
          </cell>
        </row>
        <row r="2070">
          <cell r="A2070" t="str">
            <v/>
          </cell>
          <cell r="B2070" t="str">
            <v/>
          </cell>
          <cell r="C2070" t="str">
            <v/>
          </cell>
        </row>
        <row r="2071">
          <cell r="A2071" t="str">
            <v/>
          </cell>
          <cell r="B2071" t="str">
            <v/>
          </cell>
          <cell r="C2071" t="str">
            <v/>
          </cell>
        </row>
        <row r="2072">
          <cell r="A2072" t="str">
            <v/>
          </cell>
          <cell r="B2072" t="str">
            <v/>
          </cell>
          <cell r="C2072" t="str">
            <v/>
          </cell>
        </row>
        <row r="2073">
          <cell r="A2073" t="str">
            <v/>
          </cell>
          <cell r="B2073" t="str">
            <v/>
          </cell>
          <cell r="C2073" t="str">
            <v/>
          </cell>
        </row>
        <row r="2074">
          <cell r="A2074" t="str">
            <v/>
          </cell>
          <cell r="B2074" t="str">
            <v/>
          </cell>
          <cell r="C2074" t="str">
            <v/>
          </cell>
        </row>
        <row r="2075">
          <cell r="A2075" t="str">
            <v/>
          </cell>
          <cell r="B2075" t="str">
            <v/>
          </cell>
          <cell r="C2075" t="str">
            <v/>
          </cell>
        </row>
        <row r="2076">
          <cell r="A2076" t="str">
            <v/>
          </cell>
          <cell r="B2076" t="str">
            <v/>
          </cell>
          <cell r="C2076" t="str">
            <v/>
          </cell>
        </row>
        <row r="2077">
          <cell r="A2077" t="str">
            <v/>
          </cell>
          <cell r="B2077" t="str">
            <v/>
          </cell>
          <cell r="C2077" t="str">
            <v/>
          </cell>
        </row>
        <row r="2078">
          <cell r="A2078" t="str">
            <v/>
          </cell>
          <cell r="B2078" t="str">
            <v/>
          </cell>
          <cell r="C2078" t="str">
            <v/>
          </cell>
        </row>
        <row r="2079">
          <cell r="A2079" t="str">
            <v/>
          </cell>
          <cell r="B2079" t="str">
            <v/>
          </cell>
          <cell r="C2079" t="str">
            <v/>
          </cell>
        </row>
        <row r="2080">
          <cell r="A2080" t="str">
            <v/>
          </cell>
          <cell r="B2080" t="str">
            <v/>
          </cell>
          <cell r="C2080" t="str">
            <v/>
          </cell>
        </row>
        <row r="2081">
          <cell r="A2081" t="str">
            <v/>
          </cell>
          <cell r="B2081" t="str">
            <v/>
          </cell>
          <cell r="C2081" t="str">
            <v/>
          </cell>
        </row>
        <row r="2082">
          <cell r="A2082" t="str">
            <v/>
          </cell>
          <cell r="B2082" t="str">
            <v/>
          </cell>
          <cell r="C2082" t="str">
            <v/>
          </cell>
        </row>
        <row r="2083">
          <cell r="A2083" t="str">
            <v/>
          </cell>
          <cell r="B2083" t="str">
            <v/>
          </cell>
          <cell r="C2083" t="str">
            <v/>
          </cell>
        </row>
        <row r="2084">
          <cell r="A2084" t="str">
            <v/>
          </cell>
          <cell r="B2084" t="str">
            <v/>
          </cell>
          <cell r="C2084" t="str">
            <v/>
          </cell>
        </row>
        <row r="2085">
          <cell r="A2085" t="str">
            <v/>
          </cell>
          <cell r="B2085" t="str">
            <v/>
          </cell>
          <cell r="C2085" t="str">
            <v/>
          </cell>
        </row>
        <row r="2086">
          <cell r="A2086" t="str">
            <v/>
          </cell>
          <cell r="B2086" t="str">
            <v/>
          </cell>
          <cell r="C2086" t="str">
            <v/>
          </cell>
        </row>
        <row r="2087">
          <cell r="A2087" t="str">
            <v/>
          </cell>
          <cell r="B2087" t="str">
            <v/>
          </cell>
          <cell r="C2087" t="str">
            <v/>
          </cell>
        </row>
        <row r="2088">
          <cell r="A2088" t="str">
            <v/>
          </cell>
          <cell r="B2088" t="str">
            <v/>
          </cell>
          <cell r="C2088" t="str">
            <v/>
          </cell>
        </row>
        <row r="2089">
          <cell r="A2089" t="str">
            <v/>
          </cell>
          <cell r="B2089" t="str">
            <v/>
          </cell>
          <cell r="C2089" t="str">
            <v/>
          </cell>
        </row>
        <row r="2090">
          <cell r="A2090" t="str">
            <v/>
          </cell>
          <cell r="B2090" t="str">
            <v/>
          </cell>
          <cell r="C2090" t="str">
            <v/>
          </cell>
        </row>
        <row r="2091">
          <cell r="A2091" t="str">
            <v/>
          </cell>
          <cell r="B2091" t="str">
            <v/>
          </cell>
          <cell r="C2091" t="str">
            <v/>
          </cell>
        </row>
        <row r="2092">
          <cell r="A2092" t="str">
            <v/>
          </cell>
          <cell r="B2092" t="str">
            <v/>
          </cell>
          <cell r="C2092" t="str">
            <v/>
          </cell>
        </row>
        <row r="2093">
          <cell r="A2093" t="str">
            <v/>
          </cell>
          <cell r="B2093" t="str">
            <v/>
          </cell>
          <cell r="C2093" t="str">
            <v/>
          </cell>
        </row>
        <row r="2094">
          <cell r="A2094" t="str">
            <v/>
          </cell>
          <cell r="B2094" t="str">
            <v/>
          </cell>
          <cell r="C2094" t="str">
            <v/>
          </cell>
        </row>
        <row r="2095">
          <cell r="A2095" t="str">
            <v/>
          </cell>
          <cell r="B2095" t="str">
            <v/>
          </cell>
          <cell r="C2095" t="str">
            <v/>
          </cell>
        </row>
        <row r="2096">
          <cell r="A2096" t="str">
            <v/>
          </cell>
          <cell r="B2096" t="str">
            <v/>
          </cell>
          <cell r="C2096" t="str">
            <v/>
          </cell>
        </row>
        <row r="2097">
          <cell r="A2097" t="str">
            <v/>
          </cell>
          <cell r="B2097" t="str">
            <v/>
          </cell>
          <cell r="C2097" t="str">
            <v/>
          </cell>
        </row>
        <row r="2098">
          <cell r="A2098" t="str">
            <v/>
          </cell>
          <cell r="B2098" t="str">
            <v/>
          </cell>
          <cell r="C2098" t="str">
            <v/>
          </cell>
        </row>
        <row r="2099">
          <cell r="A2099" t="str">
            <v/>
          </cell>
          <cell r="B2099" t="str">
            <v/>
          </cell>
          <cell r="C2099" t="str">
            <v/>
          </cell>
        </row>
        <row r="2100">
          <cell r="A2100" t="str">
            <v/>
          </cell>
          <cell r="B2100" t="str">
            <v/>
          </cell>
          <cell r="C2100" t="str">
            <v/>
          </cell>
        </row>
        <row r="2101">
          <cell r="A2101" t="str">
            <v/>
          </cell>
          <cell r="B2101" t="str">
            <v/>
          </cell>
          <cell r="C2101" t="str">
            <v/>
          </cell>
        </row>
        <row r="2102">
          <cell r="A2102" t="str">
            <v/>
          </cell>
          <cell r="B2102" t="str">
            <v/>
          </cell>
          <cell r="C2102" t="str">
            <v/>
          </cell>
        </row>
        <row r="2103">
          <cell r="A2103" t="str">
            <v/>
          </cell>
          <cell r="B2103" t="str">
            <v/>
          </cell>
          <cell r="C2103" t="str">
            <v/>
          </cell>
        </row>
        <row r="2104">
          <cell r="A2104" t="str">
            <v/>
          </cell>
          <cell r="B2104" t="str">
            <v/>
          </cell>
          <cell r="C2104" t="str">
            <v/>
          </cell>
        </row>
        <row r="2105">
          <cell r="A2105" t="str">
            <v/>
          </cell>
          <cell r="B2105" t="str">
            <v/>
          </cell>
          <cell r="C2105" t="str">
            <v/>
          </cell>
        </row>
        <row r="2106">
          <cell r="A2106" t="str">
            <v/>
          </cell>
          <cell r="B2106" t="str">
            <v/>
          </cell>
          <cell r="C2106" t="str">
            <v/>
          </cell>
        </row>
        <row r="2107">
          <cell r="A2107" t="str">
            <v/>
          </cell>
          <cell r="B2107" t="str">
            <v/>
          </cell>
          <cell r="C2107" t="str">
            <v/>
          </cell>
        </row>
        <row r="2108">
          <cell r="A2108" t="str">
            <v/>
          </cell>
          <cell r="B2108" t="str">
            <v/>
          </cell>
          <cell r="C2108" t="str">
            <v/>
          </cell>
        </row>
        <row r="2109">
          <cell r="A2109" t="str">
            <v/>
          </cell>
          <cell r="B2109" t="str">
            <v/>
          </cell>
          <cell r="C2109" t="str">
            <v/>
          </cell>
        </row>
        <row r="2110">
          <cell r="A2110" t="str">
            <v/>
          </cell>
          <cell r="B2110" t="str">
            <v/>
          </cell>
          <cell r="C2110" t="str">
            <v/>
          </cell>
        </row>
        <row r="2111">
          <cell r="A2111" t="str">
            <v/>
          </cell>
          <cell r="B2111" t="str">
            <v/>
          </cell>
          <cell r="C2111" t="str">
            <v/>
          </cell>
        </row>
        <row r="2112">
          <cell r="A2112" t="str">
            <v/>
          </cell>
          <cell r="B2112" t="str">
            <v/>
          </cell>
          <cell r="C2112" t="str">
            <v/>
          </cell>
        </row>
        <row r="2113">
          <cell r="A2113" t="str">
            <v/>
          </cell>
          <cell r="B2113" t="str">
            <v/>
          </cell>
          <cell r="C2113" t="str">
            <v/>
          </cell>
        </row>
        <row r="2114">
          <cell r="A2114" t="str">
            <v/>
          </cell>
          <cell r="B2114" t="str">
            <v/>
          </cell>
          <cell r="C2114" t="str">
            <v/>
          </cell>
        </row>
        <row r="2115">
          <cell r="A2115" t="str">
            <v/>
          </cell>
          <cell r="B2115" t="str">
            <v/>
          </cell>
          <cell r="C2115" t="str">
            <v/>
          </cell>
        </row>
        <row r="2116">
          <cell r="A2116" t="str">
            <v/>
          </cell>
          <cell r="B2116" t="str">
            <v/>
          </cell>
          <cell r="C2116" t="str">
            <v/>
          </cell>
        </row>
        <row r="2117">
          <cell r="A2117" t="str">
            <v/>
          </cell>
          <cell r="B2117" t="str">
            <v/>
          </cell>
          <cell r="C2117" t="str">
            <v/>
          </cell>
        </row>
        <row r="2118">
          <cell r="A2118" t="str">
            <v/>
          </cell>
          <cell r="B2118" t="str">
            <v/>
          </cell>
          <cell r="C2118" t="str">
            <v/>
          </cell>
        </row>
        <row r="2119">
          <cell r="A2119" t="str">
            <v/>
          </cell>
          <cell r="B2119" t="str">
            <v/>
          </cell>
          <cell r="C2119" t="str">
            <v/>
          </cell>
        </row>
        <row r="2120">
          <cell r="A2120" t="str">
            <v/>
          </cell>
          <cell r="B2120" t="str">
            <v/>
          </cell>
          <cell r="C2120" t="str">
            <v/>
          </cell>
        </row>
        <row r="2121">
          <cell r="A2121" t="str">
            <v/>
          </cell>
          <cell r="B2121" t="str">
            <v/>
          </cell>
          <cell r="C2121" t="str">
            <v/>
          </cell>
        </row>
        <row r="2122">
          <cell r="A2122" t="str">
            <v/>
          </cell>
          <cell r="B2122" t="str">
            <v/>
          </cell>
          <cell r="C2122" t="str">
            <v/>
          </cell>
        </row>
        <row r="2123">
          <cell r="A2123" t="str">
            <v/>
          </cell>
          <cell r="B2123" t="str">
            <v/>
          </cell>
          <cell r="C2123" t="str">
            <v/>
          </cell>
        </row>
        <row r="2124">
          <cell r="A2124" t="str">
            <v/>
          </cell>
          <cell r="B2124" t="str">
            <v/>
          </cell>
          <cell r="C2124" t="str">
            <v/>
          </cell>
        </row>
        <row r="2125">
          <cell r="A2125" t="str">
            <v/>
          </cell>
          <cell r="B2125" t="str">
            <v/>
          </cell>
          <cell r="C2125" t="str">
            <v/>
          </cell>
        </row>
        <row r="2126">
          <cell r="A2126" t="str">
            <v/>
          </cell>
          <cell r="B2126" t="str">
            <v/>
          </cell>
          <cell r="C2126" t="str">
            <v/>
          </cell>
        </row>
        <row r="2127">
          <cell r="A2127" t="str">
            <v/>
          </cell>
          <cell r="B2127" t="str">
            <v/>
          </cell>
          <cell r="C2127" t="str">
            <v/>
          </cell>
        </row>
        <row r="2128">
          <cell r="A2128" t="str">
            <v/>
          </cell>
          <cell r="B2128" t="str">
            <v/>
          </cell>
          <cell r="C2128" t="str">
            <v/>
          </cell>
        </row>
        <row r="2129">
          <cell r="A2129" t="str">
            <v/>
          </cell>
          <cell r="B2129" t="str">
            <v/>
          </cell>
          <cell r="C2129" t="str">
            <v/>
          </cell>
        </row>
        <row r="2130">
          <cell r="A2130" t="str">
            <v/>
          </cell>
          <cell r="B2130" t="str">
            <v/>
          </cell>
          <cell r="C2130" t="str">
            <v/>
          </cell>
        </row>
        <row r="2131">
          <cell r="A2131" t="str">
            <v/>
          </cell>
          <cell r="B2131" t="str">
            <v/>
          </cell>
          <cell r="C2131" t="str">
            <v/>
          </cell>
        </row>
        <row r="2132">
          <cell r="A2132" t="str">
            <v/>
          </cell>
          <cell r="B2132" t="str">
            <v/>
          </cell>
          <cell r="C2132" t="str">
            <v/>
          </cell>
        </row>
        <row r="2133">
          <cell r="A2133" t="str">
            <v/>
          </cell>
          <cell r="B2133" t="str">
            <v/>
          </cell>
          <cell r="C2133" t="str">
            <v/>
          </cell>
        </row>
        <row r="2134">
          <cell r="A2134" t="str">
            <v/>
          </cell>
          <cell r="B2134" t="str">
            <v/>
          </cell>
          <cell r="C2134" t="str">
            <v/>
          </cell>
        </row>
        <row r="2135">
          <cell r="A2135" t="str">
            <v/>
          </cell>
          <cell r="B2135" t="str">
            <v/>
          </cell>
          <cell r="C2135" t="str">
            <v/>
          </cell>
        </row>
        <row r="2136">
          <cell r="A2136" t="str">
            <v/>
          </cell>
          <cell r="B2136" t="str">
            <v/>
          </cell>
          <cell r="C2136" t="str">
            <v/>
          </cell>
        </row>
        <row r="2137">
          <cell r="A2137" t="str">
            <v/>
          </cell>
          <cell r="B2137" t="str">
            <v/>
          </cell>
          <cell r="C2137" t="str">
            <v/>
          </cell>
        </row>
        <row r="2138">
          <cell r="A2138" t="str">
            <v/>
          </cell>
          <cell r="B2138" t="str">
            <v/>
          </cell>
          <cell r="C2138" t="str">
            <v/>
          </cell>
        </row>
        <row r="2139">
          <cell r="A2139" t="str">
            <v/>
          </cell>
          <cell r="B2139" t="str">
            <v/>
          </cell>
          <cell r="C2139" t="str">
            <v/>
          </cell>
        </row>
        <row r="2140">
          <cell r="A2140" t="str">
            <v/>
          </cell>
          <cell r="B2140" t="str">
            <v/>
          </cell>
          <cell r="C2140" t="str">
            <v/>
          </cell>
        </row>
        <row r="2141">
          <cell r="A2141" t="str">
            <v/>
          </cell>
          <cell r="B2141" t="str">
            <v/>
          </cell>
          <cell r="C2141" t="str">
            <v/>
          </cell>
        </row>
        <row r="2142">
          <cell r="A2142" t="str">
            <v/>
          </cell>
          <cell r="B2142" t="str">
            <v/>
          </cell>
          <cell r="C2142" t="str">
            <v/>
          </cell>
        </row>
        <row r="2143">
          <cell r="A2143" t="str">
            <v/>
          </cell>
          <cell r="B2143" t="str">
            <v/>
          </cell>
          <cell r="C2143" t="str">
            <v/>
          </cell>
        </row>
        <row r="2144">
          <cell r="A2144" t="str">
            <v/>
          </cell>
          <cell r="B2144" t="str">
            <v/>
          </cell>
          <cell r="C2144" t="str">
            <v/>
          </cell>
        </row>
        <row r="2145">
          <cell r="A2145" t="str">
            <v/>
          </cell>
          <cell r="B2145" t="str">
            <v/>
          </cell>
          <cell r="C2145" t="str">
            <v/>
          </cell>
        </row>
        <row r="2146">
          <cell r="A2146" t="str">
            <v/>
          </cell>
          <cell r="B2146" t="str">
            <v/>
          </cell>
          <cell r="C2146" t="str">
            <v/>
          </cell>
        </row>
        <row r="2147">
          <cell r="A2147" t="str">
            <v/>
          </cell>
          <cell r="B2147" t="str">
            <v/>
          </cell>
          <cell r="C2147" t="str">
            <v/>
          </cell>
        </row>
        <row r="2148">
          <cell r="A2148" t="str">
            <v/>
          </cell>
          <cell r="B2148" t="str">
            <v/>
          </cell>
          <cell r="C2148" t="str">
            <v/>
          </cell>
        </row>
        <row r="2149">
          <cell r="A2149" t="str">
            <v/>
          </cell>
          <cell r="B2149" t="str">
            <v/>
          </cell>
          <cell r="C2149" t="str">
            <v/>
          </cell>
        </row>
        <row r="2150">
          <cell r="A2150" t="str">
            <v/>
          </cell>
          <cell r="B2150" t="str">
            <v/>
          </cell>
          <cell r="C2150" t="str">
            <v/>
          </cell>
        </row>
        <row r="2151">
          <cell r="A2151" t="str">
            <v/>
          </cell>
          <cell r="B2151" t="str">
            <v/>
          </cell>
          <cell r="C2151" t="str">
            <v/>
          </cell>
        </row>
        <row r="2152">
          <cell r="A2152" t="str">
            <v/>
          </cell>
          <cell r="B2152" t="str">
            <v/>
          </cell>
          <cell r="C2152" t="str">
            <v/>
          </cell>
        </row>
        <row r="2153">
          <cell r="A2153" t="str">
            <v/>
          </cell>
          <cell r="B2153" t="str">
            <v/>
          </cell>
          <cell r="C2153" t="str">
            <v/>
          </cell>
        </row>
        <row r="2154">
          <cell r="A2154" t="str">
            <v/>
          </cell>
          <cell r="B2154" t="str">
            <v/>
          </cell>
          <cell r="C2154" t="str">
            <v/>
          </cell>
        </row>
        <row r="2155">
          <cell r="A2155" t="str">
            <v/>
          </cell>
          <cell r="B2155" t="str">
            <v/>
          </cell>
          <cell r="C2155" t="str">
            <v/>
          </cell>
        </row>
        <row r="2156">
          <cell r="A2156" t="str">
            <v/>
          </cell>
          <cell r="B2156" t="str">
            <v/>
          </cell>
          <cell r="C2156" t="str">
            <v/>
          </cell>
        </row>
        <row r="2157">
          <cell r="A2157" t="str">
            <v/>
          </cell>
          <cell r="B2157" t="str">
            <v/>
          </cell>
          <cell r="C2157" t="str">
            <v/>
          </cell>
        </row>
        <row r="2158">
          <cell r="A2158" t="str">
            <v/>
          </cell>
          <cell r="B2158" t="str">
            <v/>
          </cell>
          <cell r="C2158" t="str">
            <v/>
          </cell>
        </row>
        <row r="2159">
          <cell r="A2159" t="str">
            <v/>
          </cell>
          <cell r="B2159" t="str">
            <v/>
          </cell>
          <cell r="C2159" t="str">
            <v/>
          </cell>
        </row>
        <row r="2160">
          <cell r="A2160" t="str">
            <v/>
          </cell>
          <cell r="B2160" t="str">
            <v/>
          </cell>
          <cell r="C2160" t="str">
            <v/>
          </cell>
        </row>
        <row r="2161">
          <cell r="A2161" t="str">
            <v/>
          </cell>
          <cell r="B2161" t="str">
            <v/>
          </cell>
          <cell r="C2161" t="str">
            <v/>
          </cell>
        </row>
        <row r="2162">
          <cell r="A2162" t="str">
            <v/>
          </cell>
          <cell r="B2162" t="str">
            <v/>
          </cell>
          <cell r="C2162" t="str">
            <v/>
          </cell>
        </row>
        <row r="2163">
          <cell r="A2163" t="str">
            <v/>
          </cell>
          <cell r="B2163" t="str">
            <v/>
          </cell>
          <cell r="C2163" t="str">
            <v/>
          </cell>
        </row>
        <row r="2164">
          <cell r="A2164" t="str">
            <v/>
          </cell>
          <cell r="B2164" t="str">
            <v/>
          </cell>
          <cell r="C2164" t="str">
            <v/>
          </cell>
        </row>
        <row r="2165">
          <cell r="A2165" t="str">
            <v/>
          </cell>
          <cell r="B2165" t="str">
            <v/>
          </cell>
          <cell r="C2165" t="str">
            <v/>
          </cell>
        </row>
        <row r="2166">
          <cell r="A2166" t="str">
            <v/>
          </cell>
          <cell r="B2166" t="str">
            <v/>
          </cell>
          <cell r="C2166" t="str">
            <v/>
          </cell>
        </row>
        <row r="2167">
          <cell r="A2167" t="str">
            <v/>
          </cell>
          <cell r="B2167" t="str">
            <v/>
          </cell>
          <cell r="C2167" t="str">
            <v/>
          </cell>
        </row>
        <row r="2168">
          <cell r="A2168" t="str">
            <v/>
          </cell>
          <cell r="B2168" t="str">
            <v/>
          </cell>
          <cell r="C2168" t="str">
            <v/>
          </cell>
        </row>
        <row r="2169">
          <cell r="A2169" t="str">
            <v/>
          </cell>
          <cell r="B2169" t="str">
            <v/>
          </cell>
          <cell r="C2169" t="str">
            <v/>
          </cell>
        </row>
        <row r="2170">
          <cell r="A2170" t="str">
            <v/>
          </cell>
          <cell r="B2170" t="str">
            <v/>
          </cell>
          <cell r="C2170" t="str">
            <v/>
          </cell>
        </row>
        <row r="2171">
          <cell r="A2171" t="str">
            <v/>
          </cell>
          <cell r="B2171" t="str">
            <v/>
          </cell>
          <cell r="C2171" t="str">
            <v/>
          </cell>
        </row>
        <row r="2172">
          <cell r="A2172" t="str">
            <v/>
          </cell>
          <cell r="B2172" t="str">
            <v/>
          </cell>
          <cell r="C2172" t="str">
            <v/>
          </cell>
        </row>
        <row r="2173">
          <cell r="A2173" t="str">
            <v/>
          </cell>
          <cell r="B2173" t="str">
            <v/>
          </cell>
          <cell r="C2173" t="str">
            <v/>
          </cell>
        </row>
        <row r="2174">
          <cell r="A2174" t="str">
            <v/>
          </cell>
          <cell r="B2174" t="str">
            <v/>
          </cell>
          <cell r="C2174" t="str">
            <v/>
          </cell>
        </row>
        <row r="2175">
          <cell r="A2175" t="str">
            <v/>
          </cell>
          <cell r="B2175" t="str">
            <v/>
          </cell>
          <cell r="C2175" t="str">
            <v/>
          </cell>
        </row>
        <row r="2176">
          <cell r="A2176" t="str">
            <v/>
          </cell>
          <cell r="B2176" t="str">
            <v/>
          </cell>
          <cell r="C2176" t="str">
            <v/>
          </cell>
        </row>
        <row r="2177">
          <cell r="A2177" t="str">
            <v/>
          </cell>
          <cell r="B2177" t="str">
            <v/>
          </cell>
          <cell r="C2177" t="str">
            <v/>
          </cell>
        </row>
        <row r="2178">
          <cell r="A2178" t="str">
            <v/>
          </cell>
          <cell r="B2178" t="str">
            <v/>
          </cell>
          <cell r="C2178" t="str">
            <v/>
          </cell>
        </row>
        <row r="2179">
          <cell r="A2179" t="str">
            <v/>
          </cell>
          <cell r="B2179" t="str">
            <v/>
          </cell>
          <cell r="C2179" t="str">
            <v/>
          </cell>
        </row>
        <row r="2180">
          <cell r="A2180" t="str">
            <v/>
          </cell>
          <cell r="B2180" t="str">
            <v/>
          </cell>
          <cell r="C2180" t="str">
            <v/>
          </cell>
        </row>
        <row r="2181">
          <cell r="A2181" t="str">
            <v/>
          </cell>
          <cell r="B2181" t="str">
            <v/>
          </cell>
          <cell r="C2181" t="str">
            <v/>
          </cell>
        </row>
        <row r="2182">
          <cell r="A2182" t="str">
            <v/>
          </cell>
          <cell r="B2182" t="str">
            <v/>
          </cell>
          <cell r="C2182" t="str">
            <v/>
          </cell>
        </row>
        <row r="2183">
          <cell r="A2183" t="str">
            <v/>
          </cell>
          <cell r="B2183" t="str">
            <v/>
          </cell>
          <cell r="C2183" t="str">
            <v/>
          </cell>
        </row>
        <row r="2184">
          <cell r="A2184" t="str">
            <v/>
          </cell>
          <cell r="B2184" t="str">
            <v/>
          </cell>
          <cell r="C2184" t="str">
            <v/>
          </cell>
        </row>
        <row r="2185">
          <cell r="A2185" t="str">
            <v/>
          </cell>
          <cell r="B2185" t="str">
            <v/>
          </cell>
          <cell r="C2185" t="str">
            <v/>
          </cell>
        </row>
        <row r="2186">
          <cell r="A2186" t="str">
            <v/>
          </cell>
          <cell r="B2186" t="str">
            <v/>
          </cell>
          <cell r="C2186" t="str">
            <v/>
          </cell>
        </row>
        <row r="2187">
          <cell r="A2187" t="str">
            <v/>
          </cell>
          <cell r="B2187" t="str">
            <v/>
          </cell>
          <cell r="C2187" t="str">
            <v/>
          </cell>
        </row>
        <row r="2188">
          <cell r="A2188" t="str">
            <v/>
          </cell>
          <cell r="B2188" t="str">
            <v/>
          </cell>
          <cell r="C2188" t="str">
            <v/>
          </cell>
        </row>
        <row r="2189">
          <cell r="A2189" t="str">
            <v/>
          </cell>
          <cell r="B2189" t="str">
            <v/>
          </cell>
          <cell r="C2189" t="str">
            <v/>
          </cell>
        </row>
        <row r="2190">
          <cell r="A2190" t="str">
            <v/>
          </cell>
          <cell r="B2190" t="str">
            <v/>
          </cell>
          <cell r="C2190" t="str">
            <v/>
          </cell>
        </row>
        <row r="2191">
          <cell r="A2191" t="str">
            <v/>
          </cell>
          <cell r="B2191" t="str">
            <v/>
          </cell>
          <cell r="C2191" t="str">
            <v/>
          </cell>
        </row>
        <row r="2192">
          <cell r="A2192" t="str">
            <v/>
          </cell>
          <cell r="B2192" t="str">
            <v/>
          </cell>
          <cell r="C2192" t="str">
            <v/>
          </cell>
        </row>
        <row r="2193">
          <cell r="A2193" t="str">
            <v/>
          </cell>
          <cell r="B2193" t="str">
            <v/>
          </cell>
          <cell r="C2193" t="str">
            <v/>
          </cell>
        </row>
        <row r="2194">
          <cell r="A2194" t="str">
            <v/>
          </cell>
          <cell r="B2194" t="str">
            <v/>
          </cell>
          <cell r="C2194" t="str">
            <v/>
          </cell>
        </row>
        <row r="2195">
          <cell r="A2195" t="str">
            <v/>
          </cell>
          <cell r="B2195" t="str">
            <v/>
          </cell>
          <cell r="C2195" t="str">
            <v/>
          </cell>
        </row>
        <row r="2196">
          <cell r="A2196" t="str">
            <v/>
          </cell>
          <cell r="B2196" t="str">
            <v/>
          </cell>
          <cell r="C2196" t="str">
            <v/>
          </cell>
        </row>
        <row r="2197">
          <cell r="A2197" t="str">
            <v/>
          </cell>
          <cell r="B2197" t="str">
            <v/>
          </cell>
          <cell r="C2197" t="str">
            <v/>
          </cell>
        </row>
        <row r="2198">
          <cell r="A2198" t="str">
            <v/>
          </cell>
          <cell r="B2198" t="str">
            <v/>
          </cell>
          <cell r="C2198" t="str">
            <v/>
          </cell>
        </row>
        <row r="2199">
          <cell r="A2199" t="str">
            <v/>
          </cell>
          <cell r="B2199" t="str">
            <v/>
          </cell>
          <cell r="C2199" t="str">
            <v/>
          </cell>
        </row>
        <row r="2200">
          <cell r="A2200" t="str">
            <v/>
          </cell>
          <cell r="B2200" t="str">
            <v/>
          </cell>
          <cell r="C2200" t="str">
            <v/>
          </cell>
        </row>
        <row r="2201">
          <cell r="A2201" t="str">
            <v/>
          </cell>
          <cell r="B2201" t="str">
            <v/>
          </cell>
          <cell r="C2201" t="str">
            <v/>
          </cell>
        </row>
        <row r="2202">
          <cell r="A2202" t="str">
            <v/>
          </cell>
          <cell r="B2202" t="str">
            <v/>
          </cell>
          <cell r="C2202" t="str">
            <v/>
          </cell>
        </row>
        <row r="2203">
          <cell r="A2203" t="str">
            <v/>
          </cell>
          <cell r="B2203" t="str">
            <v/>
          </cell>
          <cell r="C2203" t="str">
            <v/>
          </cell>
        </row>
        <row r="2204">
          <cell r="A2204" t="str">
            <v/>
          </cell>
          <cell r="B2204" t="str">
            <v/>
          </cell>
          <cell r="C2204" t="str">
            <v/>
          </cell>
        </row>
        <row r="2205">
          <cell r="A2205" t="str">
            <v/>
          </cell>
          <cell r="B2205" t="str">
            <v/>
          </cell>
          <cell r="C2205" t="str">
            <v/>
          </cell>
        </row>
        <row r="2206">
          <cell r="A2206" t="str">
            <v/>
          </cell>
          <cell r="B2206" t="str">
            <v/>
          </cell>
          <cell r="C2206" t="str">
            <v/>
          </cell>
        </row>
        <row r="2207">
          <cell r="A2207" t="str">
            <v/>
          </cell>
          <cell r="B2207" t="str">
            <v/>
          </cell>
          <cell r="C2207" t="str">
            <v/>
          </cell>
        </row>
        <row r="2208">
          <cell r="A2208" t="str">
            <v/>
          </cell>
          <cell r="B2208" t="str">
            <v/>
          </cell>
          <cell r="C2208" t="str">
            <v/>
          </cell>
        </row>
        <row r="2209">
          <cell r="A2209" t="str">
            <v/>
          </cell>
          <cell r="B2209" t="str">
            <v/>
          </cell>
          <cell r="C2209" t="str">
            <v/>
          </cell>
        </row>
        <row r="2210">
          <cell r="A2210" t="str">
            <v/>
          </cell>
          <cell r="B2210" t="str">
            <v/>
          </cell>
          <cell r="C2210" t="str">
            <v/>
          </cell>
        </row>
        <row r="2211">
          <cell r="A2211" t="str">
            <v/>
          </cell>
          <cell r="B2211" t="str">
            <v/>
          </cell>
          <cell r="C2211" t="str">
            <v/>
          </cell>
        </row>
        <row r="2212">
          <cell r="A2212" t="str">
            <v/>
          </cell>
          <cell r="B2212" t="str">
            <v/>
          </cell>
          <cell r="C2212" t="str">
            <v/>
          </cell>
        </row>
        <row r="2213">
          <cell r="A2213" t="str">
            <v/>
          </cell>
          <cell r="B2213" t="str">
            <v/>
          </cell>
          <cell r="C2213" t="str">
            <v/>
          </cell>
        </row>
        <row r="2214">
          <cell r="A2214" t="str">
            <v/>
          </cell>
          <cell r="B2214" t="str">
            <v/>
          </cell>
          <cell r="C2214" t="str">
            <v/>
          </cell>
        </row>
        <row r="2215">
          <cell r="A2215" t="str">
            <v/>
          </cell>
          <cell r="B2215" t="str">
            <v/>
          </cell>
          <cell r="C2215" t="str">
            <v/>
          </cell>
        </row>
        <row r="2216">
          <cell r="A2216" t="str">
            <v/>
          </cell>
          <cell r="B2216" t="str">
            <v/>
          </cell>
          <cell r="C2216" t="str">
            <v/>
          </cell>
        </row>
        <row r="2217">
          <cell r="A2217" t="str">
            <v/>
          </cell>
          <cell r="B2217" t="str">
            <v/>
          </cell>
          <cell r="C2217" t="str">
            <v/>
          </cell>
        </row>
        <row r="2218">
          <cell r="A2218" t="str">
            <v/>
          </cell>
          <cell r="B2218" t="str">
            <v/>
          </cell>
          <cell r="C2218" t="str">
            <v/>
          </cell>
        </row>
        <row r="2219">
          <cell r="A2219" t="str">
            <v/>
          </cell>
          <cell r="B2219" t="str">
            <v/>
          </cell>
          <cell r="C2219" t="str">
            <v/>
          </cell>
        </row>
        <row r="2220">
          <cell r="A2220" t="str">
            <v/>
          </cell>
          <cell r="B2220" t="str">
            <v/>
          </cell>
          <cell r="C2220" t="str">
            <v/>
          </cell>
        </row>
        <row r="2221">
          <cell r="A2221" t="str">
            <v/>
          </cell>
          <cell r="B2221" t="str">
            <v/>
          </cell>
          <cell r="C2221" t="str">
            <v/>
          </cell>
        </row>
        <row r="2222">
          <cell r="A2222" t="str">
            <v/>
          </cell>
          <cell r="B2222" t="str">
            <v/>
          </cell>
          <cell r="C2222" t="str">
            <v/>
          </cell>
        </row>
        <row r="2223">
          <cell r="A2223" t="str">
            <v/>
          </cell>
          <cell r="B2223" t="str">
            <v/>
          </cell>
          <cell r="C2223" t="str">
            <v/>
          </cell>
        </row>
        <row r="2224">
          <cell r="A2224" t="str">
            <v/>
          </cell>
          <cell r="B2224" t="str">
            <v/>
          </cell>
          <cell r="C2224" t="str">
            <v/>
          </cell>
        </row>
        <row r="2225">
          <cell r="A2225" t="str">
            <v/>
          </cell>
          <cell r="B2225" t="str">
            <v/>
          </cell>
          <cell r="C2225" t="str">
            <v/>
          </cell>
        </row>
        <row r="2226">
          <cell r="A2226" t="str">
            <v/>
          </cell>
          <cell r="B2226" t="str">
            <v/>
          </cell>
          <cell r="C2226" t="str">
            <v/>
          </cell>
        </row>
        <row r="2227">
          <cell r="A2227" t="str">
            <v/>
          </cell>
          <cell r="B2227" t="str">
            <v/>
          </cell>
          <cell r="C2227" t="str">
            <v/>
          </cell>
        </row>
        <row r="2228">
          <cell r="A2228" t="str">
            <v/>
          </cell>
          <cell r="B2228" t="str">
            <v/>
          </cell>
          <cell r="C2228" t="str">
            <v/>
          </cell>
        </row>
        <row r="2229">
          <cell r="A2229" t="str">
            <v/>
          </cell>
          <cell r="B2229" t="str">
            <v/>
          </cell>
          <cell r="C2229" t="str">
            <v/>
          </cell>
        </row>
        <row r="2230">
          <cell r="A2230" t="str">
            <v/>
          </cell>
          <cell r="B2230" t="str">
            <v/>
          </cell>
          <cell r="C2230" t="str">
            <v/>
          </cell>
        </row>
        <row r="2231">
          <cell r="A2231" t="str">
            <v/>
          </cell>
          <cell r="B2231" t="str">
            <v/>
          </cell>
          <cell r="C2231" t="str">
            <v/>
          </cell>
        </row>
        <row r="2232">
          <cell r="A2232" t="str">
            <v/>
          </cell>
          <cell r="B2232" t="str">
            <v/>
          </cell>
          <cell r="C2232" t="str">
            <v/>
          </cell>
        </row>
        <row r="2233">
          <cell r="A2233" t="str">
            <v/>
          </cell>
          <cell r="B2233" t="str">
            <v/>
          </cell>
          <cell r="C2233" t="str">
            <v/>
          </cell>
        </row>
        <row r="2234">
          <cell r="A2234" t="str">
            <v/>
          </cell>
          <cell r="B2234" t="str">
            <v/>
          </cell>
          <cell r="C2234" t="str">
            <v/>
          </cell>
        </row>
        <row r="2235">
          <cell r="A2235" t="str">
            <v/>
          </cell>
          <cell r="B2235" t="str">
            <v/>
          </cell>
          <cell r="C2235" t="str">
            <v/>
          </cell>
        </row>
        <row r="2236">
          <cell r="A2236" t="str">
            <v/>
          </cell>
          <cell r="B2236" t="str">
            <v/>
          </cell>
          <cell r="C2236" t="str">
            <v/>
          </cell>
        </row>
        <row r="2237">
          <cell r="A2237" t="str">
            <v/>
          </cell>
          <cell r="B2237" t="str">
            <v/>
          </cell>
          <cell r="C2237" t="str">
            <v/>
          </cell>
        </row>
        <row r="2238">
          <cell r="A2238" t="str">
            <v/>
          </cell>
          <cell r="B2238" t="str">
            <v/>
          </cell>
          <cell r="C2238" t="str">
            <v/>
          </cell>
        </row>
        <row r="2239">
          <cell r="A2239" t="str">
            <v/>
          </cell>
          <cell r="B2239" t="str">
            <v/>
          </cell>
          <cell r="C2239" t="str">
            <v/>
          </cell>
        </row>
        <row r="2240">
          <cell r="A2240" t="str">
            <v/>
          </cell>
          <cell r="B2240" t="str">
            <v/>
          </cell>
          <cell r="C2240" t="str">
            <v/>
          </cell>
        </row>
        <row r="2241">
          <cell r="A2241" t="str">
            <v/>
          </cell>
          <cell r="B2241" t="str">
            <v/>
          </cell>
          <cell r="C2241" t="str">
            <v/>
          </cell>
        </row>
        <row r="2242">
          <cell r="A2242" t="str">
            <v/>
          </cell>
          <cell r="B2242" t="str">
            <v/>
          </cell>
          <cell r="C2242" t="str">
            <v/>
          </cell>
        </row>
        <row r="2243">
          <cell r="A2243" t="str">
            <v/>
          </cell>
          <cell r="B2243" t="str">
            <v/>
          </cell>
          <cell r="C2243" t="str">
            <v/>
          </cell>
        </row>
        <row r="2244">
          <cell r="A2244" t="str">
            <v/>
          </cell>
          <cell r="B2244" t="str">
            <v/>
          </cell>
          <cell r="C2244" t="str">
            <v/>
          </cell>
        </row>
        <row r="2245">
          <cell r="A2245" t="str">
            <v/>
          </cell>
          <cell r="B2245" t="str">
            <v/>
          </cell>
          <cell r="C2245" t="str">
            <v/>
          </cell>
        </row>
        <row r="2246">
          <cell r="A2246" t="str">
            <v/>
          </cell>
          <cell r="B2246" t="str">
            <v/>
          </cell>
          <cell r="C2246" t="str">
            <v/>
          </cell>
        </row>
        <row r="2247">
          <cell r="A2247" t="str">
            <v/>
          </cell>
          <cell r="B2247" t="str">
            <v/>
          </cell>
          <cell r="C2247" t="str">
            <v/>
          </cell>
        </row>
        <row r="2248">
          <cell r="A2248" t="str">
            <v/>
          </cell>
          <cell r="B2248" t="str">
            <v/>
          </cell>
          <cell r="C2248" t="str">
            <v/>
          </cell>
        </row>
        <row r="2249">
          <cell r="A2249" t="str">
            <v/>
          </cell>
          <cell r="B2249" t="str">
            <v/>
          </cell>
          <cell r="C2249" t="str">
            <v/>
          </cell>
        </row>
        <row r="2250">
          <cell r="A2250" t="str">
            <v/>
          </cell>
          <cell r="B2250" t="str">
            <v/>
          </cell>
          <cell r="C2250" t="str">
            <v/>
          </cell>
        </row>
        <row r="2251">
          <cell r="A2251" t="str">
            <v/>
          </cell>
          <cell r="B2251" t="str">
            <v/>
          </cell>
          <cell r="C2251" t="str">
            <v/>
          </cell>
        </row>
        <row r="2252">
          <cell r="A2252" t="str">
            <v/>
          </cell>
          <cell r="B2252" t="str">
            <v/>
          </cell>
          <cell r="C2252" t="str">
            <v/>
          </cell>
        </row>
        <row r="2253">
          <cell r="A2253" t="str">
            <v/>
          </cell>
          <cell r="B2253" t="str">
            <v/>
          </cell>
          <cell r="C2253" t="str">
            <v/>
          </cell>
        </row>
        <row r="2254">
          <cell r="A2254" t="str">
            <v/>
          </cell>
          <cell r="B2254" t="str">
            <v/>
          </cell>
          <cell r="C2254" t="str">
            <v/>
          </cell>
        </row>
        <row r="2255">
          <cell r="A2255" t="str">
            <v/>
          </cell>
          <cell r="B2255" t="str">
            <v/>
          </cell>
          <cell r="C2255" t="str">
            <v/>
          </cell>
        </row>
        <row r="2256">
          <cell r="A2256" t="str">
            <v/>
          </cell>
          <cell r="B2256" t="str">
            <v/>
          </cell>
          <cell r="C2256" t="str">
            <v/>
          </cell>
        </row>
        <row r="2257">
          <cell r="A2257" t="str">
            <v/>
          </cell>
          <cell r="B2257" t="str">
            <v/>
          </cell>
          <cell r="C2257" t="str">
            <v/>
          </cell>
        </row>
        <row r="2258">
          <cell r="A2258" t="str">
            <v/>
          </cell>
          <cell r="B2258" t="str">
            <v/>
          </cell>
          <cell r="C2258" t="str">
            <v/>
          </cell>
        </row>
        <row r="2259">
          <cell r="A2259" t="str">
            <v/>
          </cell>
          <cell r="B2259" t="str">
            <v/>
          </cell>
          <cell r="C2259" t="str">
            <v/>
          </cell>
        </row>
        <row r="2260">
          <cell r="A2260" t="str">
            <v/>
          </cell>
          <cell r="B2260" t="str">
            <v/>
          </cell>
          <cell r="C2260" t="str">
            <v/>
          </cell>
        </row>
        <row r="2261">
          <cell r="A2261" t="str">
            <v/>
          </cell>
          <cell r="B2261" t="str">
            <v/>
          </cell>
          <cell r="C2261" t="str">
            <v/>
          </cell>
        </row>
        <row r="2262">
          <cell r="A2262" t="str">
            <v/>
          </cell>
          <cell r="B2262" t="str">
            <v/>
          </cell>
          <cell r="C2262" t="str">
            <v/>
          </cell>
        </row>
        <row r="2263">
          <cell r="A2263" t="str">
            <v/>
          </cell>
          <cell r="B2263" t="str">
            <v/>
          </cell>
          <cell r="C2263" t="str">
            <v/>
          </cell>
        </row>
        <row r="2264">
          <cell r="A2264" t="str">
            <v/>
          </cell>
          <cell r="B2264" t="str">
            <v/>
          </cell>
          <cell r="C2264" t="str">
            <v/>
          </cell>
        </row>
        <row r="2265">
          <cell r="A2265" t="str">
            <v/>
          </cell>
          <cell r="B2265" t="str">
            <v/>
          </cell>
          <cell r="C2265" t="str">
            <v/>
          </cell>
        </row>
        <row r="2266">
          <cell r="A2266" t="str">
            <v/>
          </cell>
          <cell r="B2266" t="str">
            <v/>
          </cell>
          <cell r="C2266" t="str">
            <v/>
          </cell>
        </row>
        <row r="2267">
          <cell r="A2267" t="str">
            <v/>
          </cell>
          <cell r="B2267" t="str">
            <v/>
          </cell>
          <cell r="C2267" t="str">
            <v/>
          </cell>
        </row>
        <row r="2268">
          <cell r="A2268" t="str">
            <v/>
          </cell>
          <cell r="B2268" t="str">
            <v/>
          </cell>
          <cell r="C2268" t="str">
            <v/>
          </cell>
        </row>
        <row r="2269">
          <cell r="A2269" t="str">
            <v/>
          </cell>
          <cell r="B2269" t="str">
            <v/>
          </cell>
          <cell r="C2269" t="str">
            <v/>
          </cell>
        </row>
        <row r="2270">
          <cell r="A2270" t="str">
            <v/>
          </cell>
          <cell r="B2270" t="str">
            <v/>
          </cell>
          <cell r="C2270" t="str">
            <v/>
          </cell>
        </row>
        <row r="2271">
          <cell r="A2271" t="str">
            <v/>
          </cell>
          <cell r="B2271" t="str">
            <v/>
          </cell>
          <cell r="C2271" t="str">
            <v/>
          </cell>
        </row>
        <row r="2272">
          <cell r="A2272" t="str">
            <v/>
          </cell>
          <cell r="B2272" t="str">
            <v/>
          </cell>
          <cell r="C2272" t="str">
            <v/>
          </cell>
        </row>
        <row r="2273">
          <cell r="A2273" t="str">
            <v/>
          </cell>
          <cell r="B2273" t="str">
            <v/>
          </cell>
          <cell r="C2273" t="str">
            <v/>
          </cell>
        </row>
        <row r="2274">
          <cell r="A2274" t="str">
            <v/>
          </cell>
          <cell r="B2274" t="str">
            <v/>
          </cell>
          <cell r="C2274" t="str">
            <v/>
          </cell>
        </row>
        <row r="2275">
          <cell r="A2275" t="str">
            <v/>
          </cell>
          <cell r="B2275" t="str">
            <v/>
          </cell>
          <cell r="C2275" t="str">
            <v/>
          </cell>
        </row>
        <row r="2276">
          <cell r="A2276" t="str">
            <v/>
          </cell>
          <cell r="B2276" t="str">
            <v/>
          </cell>
          <cell r="C2276" t="str">
            <v/>
          </cell>
        </row>
        <row r="2277">
          <cell r="A2277" t="str">
            <v/>
          </cell>
          <cell r="B2277" t="str">
            <v/>
          </cell>
          <cell r="C2277" t="str">
            <v/>
          </cell>
        </row>
        <row r="2278">
          <cell r="A2278" t="str">
            <v/>
          </cell>
          <cell r="B2278" t="str">
            <v/>
          </cell>
          <cell r="C2278" t="str">
            <v/>
          </cell>
        </row>
        <row r="2279">
          <cell r="A2279" t="str">
            <v/>
          </cell>
          <cell r="B2279" t="str">
            <v/>
          </cell>
          <cell r="C2279" t="str">
            <v/>
          </cell>
        </row>
        <row r="2280">
          <cell r="A2280" t="str">
            <v/>
          </cell>
          <cell r="B2280" t="str">
            <v/>
          </cell>
          <cell r="C2280" t="str">
            <v/>
          </cell>
        </row>
        <row r="2281">
          <cell r="A2281" t="str">
            <v/>
          </cell>
          <cell r="B2281" t="str">
            <v/>
          </cell>
          <cell r="C2281" t="str">
            <v/>
          </cell>
        </row>
        <row r="2282">
          <cell r="A2282" t="str">
            <v/>
          </cell>
          <cell r="B2282" t="str">
            <v/>
          </cell>
          <cell r="C2282" t="str">
            <v/>
          </cell>
        </row>
        <row r="2283">
          <cell r="A2283" t="str">
            <v/>
          </cell>
          <cell r="B2283" t="str">
            <v/>
          </cell>
          <cell r="C2283" t="str">
            <v/>
          </cell>
        </row>
        <row r="2284">
          <cell r="A2284" t="str">
            <v/>
          </cell>
          <cell r="B2284" t="str">
            <v/>
          </cell>
          <cell r="C2284" t="str">
            <v/>
          </cell>
        </row>
        <row r="2285">
          <cell r="A2285" t="str">
            <v/>
          </cell>
          <cell r="B2285" t="str">
            <v/>
          </cell>
          <cell r="C2285" t="str">
            <v/>
          </cell>
        </row>
        <row r="2286">
          <cell r="A2286" t="str">
            <v/>
          </cell>
          <cell r="B2286" t="str">
            <v/>
          </cell>
          <cell r="C2286" t="str">
            <v/>
          </cell>
        </row>
        <row r="2287">
          <cell r="A2287" t="str">
            <v/>
          </cell>
          <cell r="B2287" t="str">
            <v/>
          </cell>
          <cell r="C2287" t="str">
            <v/>
          </cell>
        </row>
        <row r="2288">
          <cell r="A2288" t="str">
            <v/>
          </cell>
          <cell r="B2288" t="str">
            <v/>
          </cell>
          <cell r="C2288" t="str">
            <v/>
          </cell>
        </row>
        <row r="2289">
          <cell r="A2289" t="str">
            <v/>
          </cell>
          <cell r="B2289" t="str">
            <v/>
          </cell>
          <cell r="C2289" t="str">
            <v/>
          </cell>
        </row>
        <row r="2290">
          <cell r="A2290" t="str">
            <v/>
          </cell>
          <cell r="B2290" t="str">
            <v/>
          </cell>
          <cell r="C2290" t="str">
            <v/>
          </cell>
        </row>
        <row r="2291">
          <cell r="A2291" t="str">
            <v/>
          </cell>
          <cell r="B2291" t="str">
            <v/>
          </cell>
          <cell r="C2291" t="str">
            <v/>
          </cell>
        </row>
        <row r="2292">
          <cell r="A2292" t="str">
            <v/>
          </cell>
          <cell r="B2292" t="str">
            <v/>
          </cell>
          <cell r="C2292" t="str">
            <v/>
          </cell>
        </row>
        <row r="2293">
          <cell r="A2293" t="str">
            <v/>
          </cell>
          <cell r="B2293" t="str">
            <v/>
          </cell>
          <cell r="C2293" t="str">
            <v/>
          </cell>
        </row>
        <row r="2294">
          <cell r="A2294" t="str">
            <v/>
          </cell>
          <cell r="B2294" t="str">
            <v/>
          </cell>
          <cell r="C2294" t="str">
            <v/>
          </cell>
        </row>
        <row r="2295">
          <cell r="A2295" t="str">
            <v/>
          </cell>
          <cell r="B2295" t="str">
            <v/>
          </cell>
          <cell r="C2295" t="str">
            <v/>
          </cell>
        </row>
        <row r="2296">
          <cell r="A2296" t="str">
            <v/>
          </cell>
          <cell r="B2296" t="str">
            <v/>
          </cell>
          <cell r="C2296" t="str">
            <v/>
          </cell>
        </row>
        <row r="2297">
          <cell r="A2297" t="str">
            <v/>
          </cell>
          <cell r="B2297" t="str">
            <v/>
          </cell>
          <cell r="C2297" t="str">
            <v/>
          </cell>
        </row>
        <row r="2298">
          <cell r="A2298" t="str">
            <v/>
          </cell>
          <cell r="B2298" t="str">
            <v/>
          </cell>
          <cell r="C2298" t="str">
            <v/>
          </cell>
        </row>
        <row r="2299">
          <cell r="A2299" t="str">
            <v/>
          </cell>
          <cell r="B2299" t="str">
            <v/>
          </cell>
          <cell r="C2299" t="str">
            <v/>
          </cell>
        </row>
        <row r="2300">
          <cell r="A2300" t="str">
            <v/>
          </cell>
          <cell r="B2300" t="str">
            <v/>
          </cell>
          <cell r="C2300" t="str">
            <v/>
          </cell>
        </row>
        <row r="2301">
          <cell r="A2301" t="str">
            <v/>
          </cell>
          <cell r="B2301" t="str">
            <v/>
          </cell>
          <cell r="C2301" t="str">
            <v/>
          </cell>
        </row>
        <row r="2302">
          <cell r="A2302" t="str">
            <v/>
          </cell>
          <cell r="B2302" t="str">
            <v/>
          </cell>
          <cell r="C2302" t="str">
            <v/>
          </cell>
        </row>
        <row r="2303">
          <cell r="A2303" t="str">
            <v/>
          </cell>
          <cell r="B2303" t="str">
            <v/>
          </cell>
          <cell r="C2303" t="str">
            <v/>
          </cell>
        </row>
        <row r="2304">
          <cell r="A2304" t="str">
            <v/>
          </cell>
          <cell r="B2304" t="str">
            <v/>
          </cell>
          <cell r="C2304" t="str">
            <v/>
          </cell>
        </row>
        <row r="2305">
          <cell r="A2305" t="str">
            <v/>
          </cell>
          <cell r="B2305" t="str">
            <v/>
          </cell>
          <cell r="C2305" t="str">
            <v/>
          </cell>
        </row>
        <row r="2306">
          <cell r="A2306" t="str">
            <v/>
          </cell>
          <cell r="B2306" t="str">
            <v/>
          </cell>
          <cell r="C2306" t="str">
            <v/>
          </cell>
        </row>
        <row r="2307">
          <cell r="A2307" t="str">
            <v/>
          </cell>
          <cell r="B2307" t="str">
            <v/>
          </cell>
          <cell r="C2307" t="str">
            <v/>
          </cell>
        </row>
        <row r="2308">
          <cell r="A2308" t="str">
            <v/>
          </cell>
          <cell r="B2308" t="str">
            <v/>
          </cell>
          <cell r="C2308" t="str">
            <v/>
          </cell>
        </row>
        <row r="2309">
          <cell r="A2309" t="str">
            <v/>
          </cell>
          <cell r="B2309" t="str">
            <v/>
          </cell>
          <cell r="C2309" t="str">
            <v/>
          </cell>
        </row>
        <row r="2310">
          <cell r="A2310" t="str">
            <v/>
          </cell>
          <cell r="B2310" t="str">
            <v/>
          </cell>
          <cell r="C2310" t="str">
            <v/>
          </cell>
        </row>
        <row r="2311">
          <cell r="A2311" t="str">
            <v/>
          </cell>
          <cell r="B2311" t="str">
            <v/>
          </cell>
          <cell r="C2311" t="str">
            <v/>
          </cell>
        </row>
        <row r="2312">
          <cell r="A2312" t="str">
            <v/>
          </cell>
          <cell r="B2312" t="str">
            <v/>
          </cell>
          <cell r="C2312" t="str">
            <v/>
          </cell>
        </row>
        <row r="2313">
          <cell r="A2313" t="str">
            <v/>
          </cell>
          <cell r="B2313" t="str">
            <v/>
          </cell>
          <cell r="C2313" t="str">
            <v/>
          </cell>
        </row>
        <row r="2314">
          <cell r="A2314" t="str">
            <v/>
          </cell>
          <cell r="B2314" t="str">
            <v/>
          </cell>
          <cell r="C2314" t="str">
            <v/>
          </cell>
        </row>
        <row r="2315">
          <cell r="A2315" t="str">
            <v/>
          </cell>
          <cell r="B2315" t="str">
            <v/>
          </cell>
          <cell r="C2315" t="str">
            <v/>
          </cell>
        </row>
        <row r="2316">
          <cell r="A2316" t="str">
            <v/>
          </cell>
          <cell r="B2316" t="str">
            <v/>
          </cell>
          <cell r="C2316" t="str">
            <v/>
          </cell>
        </row>
        <row r="2317">
          <cell r="A2317" t="str">
            <v/>
          </cell>
          <cell r="B2317" t="str">
            <v/>
          </cell>
          <cell r="C2317" t="str">
            <v/>
          </cell>
        </row>
        <row r="2318">
          <cell r="A2318" t="str">
            <v/>
          </cell>
          <cell r="B2318" t="str">
            <v/>
          </cell>
          <cell r="C2318" t="str">
            <v/>
          </cell>
        </row>
        <row r="2319">
          <cell r="A2319" t="str">
            <v/>
          </cell>
          <cell r="B2319" t="str">
            <v/>
          </cell>
          <cell r="C2319" t="str">
            <v/>
          </cell>
        </row>
        <row r="2320">
          <cell r="A2320" t="str">
            <v/>
          </cell>
          <cell r="B2320" t="str">
            <v/>
          </cell>
          <cell r="C2320" t="str">
            <v/>
          </cell>
        </row>
        <row r="2321">
          <cell r="A2321" t="str">
            <v/>
          </cell>
          <cell r="B2321" t="str">
            <v/>
          </cell>
          <cell r="C2321" t="str">
            <v/>
          </cell>
        </row>
        <row r="2322">
          <cell r="A2322" t="str">
            <v/>
          </cell>
          <cell r="B2322" t="str">
            <v/>
          </cell>
          <cell r="C2322" t="str">
            <v/>
          </cell>
        </row>
        <row r="2323">
          <cell r="A2323" t="str">
            <v/>
          </cell>
          <cell r="B2323" t="str">
            <v/>
          </cell>
          <cell r="C2323" t="str">
            <v/>
          </cell>
        </row>
        <row r="2324">
          <cell r="A2324" t="str">
            <v/>
          </cell>
          <cell r="B2324" t="str">
            <v/>
          </cell>
          <cell r="C2324" t="str">
            <v/>
          </cell>
        </row>
        <row r="2325">
          <cell r="A2325" t="str">
            <v/>
          </cell>
          <cell r="B2325" t="str">
            <v/>
          </cell>
          <cell r="C2325" t="str">
            <v/>
          </cell>
        </row>
        <row r="2326">
          <cell r="A2326" t="str">
            <v/>
          </cell>
          <cell r="B2326" t="str">
            <v/>
          </cell>
          <cell r="C2326" t="str">
            <v/>
          </cell>
        </row>
        <row r="2327">
          <cell r="A2327" t="str">
            <v/>
          </cell>
          <cell r="B2327" t="str">
            <v/>
          </cell>
          <cell r="C2327" t="str">
            <v/>
          </cell>
        </row>
        <row r="2328">
          <cell r="A2328" t="str">
            <v/>
          </cell>
          <cell r="B2328" t="str">
            <v/>
          </cell>
          <cell r="C2328" t="str">
            <v/>
          </cell>
        </row>
        <row r="2329">
          <cell r="A2329" t="str">
            <v/>
          </cell>
          <cell r="B2329" t="str">
            <v/>
          </cell>
          <cell r="C2329" t="str">
            <v/>
          </cell>
        </row>
        <row r="2330">
          <cell r="A2330" t="str">
            <v/>
          </cell>
          <cell r="B2330" t="str">
            <v/>
          </cell>
          <cell r="C2330" t="str">
            <v/>
          </cell>
        </row>
        <row r="2331">
          <cell r="A2331" t="str">
            <v/>
          </cell>
          <cell r="B2331" t="str">
            <v/>
          </cell>
          <cell r="C2331" t="str">
            <v/>
          </cell>
        </row>
        <row r="2332">
          <cell r="A2332" t="str">
            <v/>
          </cell>
          <cell r="B2332" t="str">
            <v/>
          </cell>
          <cell r="C2332" t="str">
            <v/>
          </cell>
        </row>
        <row r="2333">
          <cell r="A2333" t="str">
            <v/>
          </cell>
          <cell r="B2333" t="str">
            <v/>
          </cell>
          <cell r="C2333" t="str">
            <v/>
          </cell>
        </row>
        <row r="2334">
          <cell r="A2334" t="str">
            <v/>
          </cell>
          <cell r="B2334" t="str">
            <v/>
          </cell>
          <cell r="C2334" t="str">
            <v/>
          </cell>
        </row>
        <row r="2335">
          <cell r="A2335" t="str">
            <v/>
          </cell>
          <cell r="B2335" t="str">
            <v/>
          </cell>
          <cell r="C2335" t="str">
            <v/>
          </cell>
        </row>
        <row r="2336">
          <cell r="A2336" t="str">
            <v/>
          </cell>
          <cell r="B2336" t="str">
            <v/>
          </cell>
          <cell r="C2336" t="str">
            <v/>
          </cell>
        </row>
        <row r="2337">
          <cell r="A2337" t="str">
            <v/>
          </cell>
          <cell r="B2337" t="str">
            <v/>
          </cell>
          <cell r="C2337" t="str">
            <v/>
          </cell>
        </row>
        <row r="2338">
          <cell r="A2338" t="str">
            <v/>
          </cell>
          <cell r="B2338" t="str">
            <v/>
          </cell>
          <cell r="C2338" t="str">
            <v/>
          </cell>
        </row>
        <row r="2339">
          <cell r="A2339" t="str">
            <v/>
          </cell>
          <cell r="B2339" t="str">
            <v/>
          </cell>
          <cell r="C2339" t="str">
            <v/>
          </cell>
        </row>
        <row r="2340">
          <cell r="A2340" t="str">
            <v/>
          </cell>
          <cell r="B2340" t="str">
            <v/>
          </cell>
          <cell r="C2340" t="str">
            <v/>
          </cell>
        </row>
        <row r="2341">
          <cell r="A2341" t="str">
            <v/>
          </cell>
          <cell r="B2341" t="str">
            <v/>
          </cell>
          <cell r="C2341" t="str">
            <v/>
          </cell>
        </row>
        <row r="2342">
          <cell r="A2342" t="str">
            <v/>
          </cell>
          <cell r="B2342" t="str">
            <v/>
          </cell>
          <cell r="C2342" t="str">
            <v/>
          </cell>
        </row>
        <row r="2343">
          <cell r="A2343" t="str">
            <v/>
          </cell>
          <cell r="B2343" t="str">
            <v/>
          </cell>
          <cell r="C2343" t="str">
            <v/>
          </cell>
        </row>
        <row r="2344">
          <cell r="A2344" t="str">
            <v/>
          </cell>
          <cell r="B2344" t="str">
            <v/>
          </cell>
          <cell r="C2344" t="str">
            <v/>
          </cell>
        </row>
        <row r="2345">
          <cell r="A2345" t="str">
            <v/>
          </cell>
          <cell r="B2345" t="str">
            <v/>
          </cell>
          <cell r="C2345" t="str">
            <v/>
          </cell>
        </row>
        <row r="2346">
          <cell r="A2346" t="str">
            <v/>
          </cell>
          <cell r="B2346" t="str">
            <v/>
          </cell>
          <cell r="C2346" t="str">
            <v/>
          </cell>
        </row>
        <row r="2347">
          <cell r="A2347" t="str">
            <v/>
          </cell>
          <cell r="B2347" t="str">
            <v/>
          </cell>
          <cell r="C2347" t="str">
            <v/>
          </cell>
        </row>
        <row r="2348">
          <cell r="A2348" t="str">
            <v/>
          </cell>
          <cell r="B2348" t="str">
            <v/>
          </cell>
          <cell r="C2348" t="str">
            <v/>
          </cell>
        </row>
        <row r="2349">
          <cell r="A2349" t="str">
            <v/>
          </cell>
          <cell r="B2349" t="str">
            <v/>
          </cell>
          <cell r="C2349" t="str">
            <v/>
          </cell>
        </row>
        <row r="2350">
          <cell r="A2350" t="str">
            <v/>
          </cell>
          <cell r="B2350" t="str">
            <v/>
          </cell>
          <cell r="C2350" t="str">
            <v/>
          </cell>
        </row>
        <row r="2351">
          <cell r="A2351" t="str">
            <v/>
          </cell>
          <cell r="B2351" t="str">
            <v/>
          </cell>
          <cell r="C2351" t="str">
            <v/>
          </cell>
        </row>
        <row r="2352">
          <cell r="A2352" t="str">
            <v/>
          </cell>
          <cell r="B2352" t="str">
            <v/>
          </cell>
          <cell r="C2352" t="str">
            <v/>
          </cell>
        </row>
        <row r="2353">
          <cell r="A2353" t="str">
            <v/>
          </cell>
          <cell r="B2353" t="str">
            <v/>
          </cell>
          <cell r="C2353" t="str">
            <v/>
          </cell>
        </row>
        <row r="2354">
          <cell r="A2354" t="str">
            <v/>
          </cell>
          <cell r="B2354" t="str">
            <v/>
          </cell>
          <cell r="C2354" t="str">
            <v/>
          </cell>
        </row>
        <row r="2355">
          <cell r="A2355" t="str">
            <v/>
          </cell>
          <cell r="B2355" t="str">
            <v/>
          </cell>
          <cell r="C2355" t="str">
            <v/>
          </cell>
        </row>
        <row r="2356">
          <cell r="A2356" t="str">
            <v/>
          </cell>
          <cell r="B2356" t="str">
            <v/>
          </cell>
          <cell r="C2356" t="str">
            <v/>
          </cell>
        </row>
        <row r="2357">
          <cell r="A2357" t="str">
            <v/>
          </cell>
          <cell r="B2357" t="str">
            <v/>
          </cell>
          <cell r="C2357" t="str">
            <v/>
          </cell>
        </row>
        <row r="2358">
          <cell r="A2358" t="str">
            <v/>
          </cell>
          <cell r="B2358" t="str">
            <v/>
          </cell>
          <cell r="C2358" t="str">
            <v/>
          </cell>
        </row>
        <row r="2359">
          <cell r="A2359" t="str">
            <v/>
          </cell>
          <cell r="B2359" t="str">
            <v/>
          </cell>
          <cell r="C2359" t="str">
            <v/>
          </cell>
        </row>
        <row r="2360">
          <cell r="A2360" t="str">
            <v/>
          </cell>
          <cell r="B2360" t="str">
            <v/>
          </cell>
          <cell r="C2360" t="str">
            <v/>
          </cell>
        </row>
        <row r="2361">
          <cell r="A2361" t="str">
            <v/>
          </cell>
          <cell r="B2361" t="str">
            <v/>
          </cell>
          <cell r="C2361" t="str">
            <v/>
          </cell>
        </row>
        <row r="2362">
          <cell r="A2362" t="str">
            <v/>
          </cell>
          <cell r="B2362" t="str">
            <v/>
          </cell>
          <cell r="C2362" t="str">
            <v/>
          </cell>
        </row>
        <row r="2363">
          <cell r="A2363" t="str">
            <v/>
          </cell>
          <cell r="B2363" t="str">
            <v/>
          </cell>
          <cell r="C2363" t="str">
            <v/>
          </cell>
        </row>
        <row r="2364">
          <cell r="A2364" t="str">
            <v/>
          </cell>
          <cell r="B2364" t="str">
            <v/>
          </cell>
          <cell r="C2364" t="str">
            <v/>
          </cell>
        </row>
        <row r="2365">
          <cell r="A2365" t="str">
            <v/>
          </cell>
          <cell r="B2365" t="str">
            <v/>
          </cell>
          <cell r="C2365" t="str">
            <v/>
          </cell>
        </row>
        <row r="2366">
          <cell r="A2366" t="str">
            <v/>
          </cell>
          <cell r="B2366" t="str">
            <v/>
          </cell>
          <cell r="C2366" t="str">
            <v/>
          </cell>
        </row>
        <row r="2367">
          <cell r="A2367" t="str">
            <v/>
          </cell>
          <cell r="B2367" t="str">
            <v/>
          </cell>
          <cell r="C2367" t="str">
            <v/>
          </cell>
        </row>
        <row r="2368">
          <cell r="A2368" t="str">
            <v/>
          </cell>
          <cell r="B2368" t="str">
            <v/>
          </cell>
          <cell r="C2368" t="str">
            <v/>
          </cell>
        </row>
        <row r="2369">
          <cell r="A2369" t="str">
            <v/>
          </cell>
          <cell r="B2369" t="str">
            <v/>
          </cell>
          <cell r="C2369" t="str">
            <v/>
          </cell>
        </row>
        <row r="2370">
          <cell r="A2370" t="str">
            <v/>
          </cell>
          <cell r="B2370" t="str">
            <v/>
          </cell>
          <cell r="C2370" t="str">
            <v/>
          </cell>
        </row>
        <row r="2371">
          <cell r="A2371" t="str">
            <v/>
          </cell>
          <cell r="B2371" t="str">
            <v/>
          </cell>
          <cell r="C2371" t="str">
            <v/>
          </cell>
        </row>
        <row r="2372">
          <cell r="A2372" t="str">
            <v/>
          </cell>
          <cell r="B2372" t="str">
            <v/>
          </cell>
          <cell r="C2372" t="str">
            <v/>
          </cell>
        </row>
        <row r="2373">
          <cell r="A2373" t="str">
            <v/>
          </cell>
          <cell r="B2373" t="str">
            <v/>
          </cell>
          <cell r="C2373" t="str">
            <v/>
          </cell>
        </row>
        <row r="2374">
          <cell r="A2374" t="str">
            <v/>
          </cell>
          <cell r="B2374" t="str">
            <v/>
          </cell>
          <cell r="C2374" t="str">
            <v/>
          </cell>
        </row>
        <row r="2375">
          <cell r="A2375" t="str">
            <v/>
          </cell>
          <cell r="B2375" t="str">
            <v/>
          </cell>
          <cell r="C2375" t="str">
            <v/>
          </cell>
        </row>
        <row r="2376">
          <cell r="A2376" t="str">
            <v/>
          </cell>
          <cell r="B2376" t="str">
            <v/>
          </cell>
          <cell r="C2376" t="str">
            <v/>
          </cell>
        </row>
        <row r="2377">
          <cell r="A2377" t="str">
            <v/>
          </cell>
          <cell r="B2377" t="str">
            <v/>
          </cell>
          <cell r="C2377" t="str">
            <v/>
          </cell>
        </row>
        <row r="2378">
          <cell r="A2378" t="str">
            <v/>
          </cell>
          <cell r="B2378" t="str">
            <v/>
          </cell>
          <cell r="C2378" t="str">
            <v/>
          </cell>
        </row>
        <row r="2379">
          <cell r="A2379" t="str">
            <v/>
          </cell>
          <cell r="B2379" t="str">
            <v/>
          </cell>
          <cell r="C2379" t="str">
            <v/>
          </cell>
        </row>
        <row r="2380">
          <cell r="A2380" t="str">
            <v/>
          </cell>
          <cell r="B2380" t="str">
            <v/>
          </cell>
          <cell r="C2380" t="str">
            <v/>
          </cell>
        </row>
        <row r="2381">
          <cell r="A2381" t="str">
            <v/>
          </cell>
          <cell r="B2381" t="str">
            <v/>
          </cell>
          <cell r="C2381" t="str">
            <v/>
          </cell>
        </row>
        <row r="2382">
          <cell r="A2382" t="str">
            <v/>
          </cell>
          <cell r="B2382" t="str">
            <v/>
          </cell>
          <cell r="C2382" t="str">
            <v/>
          </cell>
        </row>
        <row r="2383">
          <cell r="A2383" t="str">
            <v/>
          </cell>
          <cell r="B2383" t="str">
            <v/>
          </cell>
          <cell r="C2383" t="str">
            <v/>
          </cell>
        </row>
        <row r="2384">
          <cell r="A2384" t="str">
            <v/>
          </cell>
          <cell r="B2384" t="str">
            <v/>
          </cell>
          <cell r="C2384" t="str">
            <v/>
          </cell>
        </row>
        <row r="2385">
          <cell r="A2385" t="str">
            <v/>
          </cell>
          <cell r="B2385" t="str">
            <v/>
          </cell>
          <cell r="C2385" t="str">
            <v/>
          </cell>
        </row>
        <row r="2386">
          <cell r="A2386" t="str">
            <v/>
          </cell>
          <cell r="B2386" t="str">
            <v/>
          </cell>
          <cell r="C2386" t="str">
            <v/>
          </cell>
        </row>
        <row r="2387">
          <cell r="A2387" t="str">
            <v/>
          </cell>
          <cell r="B2387" t="str">
            <v/>
          </cell>
          <cell r="C2387" t="str">
            <v/>
          </cell>
        </row>
        <row r="2388">
          <cell r="A2388" t="str">
            <v/>
          </cell>
          <cell r="B2388" t="str">
            <v/>
          </cell>
          <cell r="C2388" t="str">
            <v/>
          </cell>
        </row>
        <row r="2389">
          <cell r="A2389" t="str">
            <v/>
          </cell>
          <cell r="B2389" t="str">
            <v/>
          </cell>
          <cell r="C2389" t="str">
            <v/>
          </cell>
        </row>
        <row r="2390">
          <cell r="A2390" t="str">
            <v/>
          </cell>
          <cell r="B2390" t="str">
            <v/>
          </cell>
          <cell r="C2390" t="str">
            <v/>
          </cell>
        </row>
        <row r="2391">
          <cell r="A2391" t="str">
            <v/>
          </cell>
          <cell r="B2391" t="str">
            <v/>
          </cell>
          <cell r="C2391" t="str">
            <v/>
          </cell>
        </row>
        <row r="2392">
          <cell r="A2392" t="str">
            <v/>
          </cell>
          <cell r="B2392" t="str">
            <v/>
          </cell>
          <cell r="C2392" t="str">
            <v/>
          </cell>
        </row>
        <row r="2393">
          <cell r="A2393" t="str">
            <v/>
          </cell>
          <cell r="B2393" t="str">
            <v/>
          </cell>
          <cell r="C2393" t="str">
            <v/>
          </cell>
        </row>
        <row r="2394">
          <cell r="A2394" t="str">
            <v/>
          </cell>
          <cell r="B2394" t="str">
            <v/>
          </cell>
          <cell r="C2394" t="str">
            <v/>
          </cell>
        </row>
        <row r="2395">
          <cell r="A2395" t="str">
            <v/>
          </cell>
          <cell r="B2395" t="str">
            <v/>
          </cell>
          <cell r="C2395" t="str">
            <v/>
          </cell>
        </row>
        <row r="2396">
          <cell r="A2396" t="str">
            <v/>
          </cell>
          <cell r="B2396" t="str">
            <v/>
          </cell>
          <cell r="C2396" t="str">
            <v/>
          </cell>
        </row>
        <row r="2397">
          <cell r="A2397" t="str">
            <v/>
          </cell>
          <cell r="B2397" t="str">
            <v/>
          </cell>
          <cell r="C2397" t="str">
            <v/>
          </cell>
        </row>
        <row r="2398">
          <cell r="A2398" t="str">
            <v/>
          </cell>
          <cell r="B2398" t="str">
            <v/>
          </cell>
          <cell r="C2398" t="str">
            <v/>
          </cell>
        </row>
        <row r="2399">
          <cell r="A2399" t="str">
            <v/>
          </cell>
          <cell r="B2399" t="str">
            <v/>
          </cell>
          <cell r="C2399" t="str">
            <v/>
          </cell>
        </row>
        <row r="2400">
          <cell r="A2400" t="str">
            <v/>
          </cell>
          <cell r="B2400" t="str">
            <v/>
          </cell>
          <cell r="C2400" t="str">
            <v/>
          </cell>
        </row>
        <row r="2401">
          <cell r="A2401" t="str">
            <v/>
          </cell>
          <cell r="B2401" t="str">
            <v/>
          </cell>
          <cell r="C2401" t="str">
            <v/>
          </cell>
        </row>
        <row r="2402">
          <cell r="A2402" t="str">
            <v/>
          </cell>
          <cell r="B2402" t="str">
            <v/>
          </cell>
          <cell r="C2402" t="str">
            <v/>
          </cell>
        </row>
        <row r="2403">
          <cell r="A2403" t="str">
            <v/>
          </cell>
          <cell r="B2403" t="str">
            <v/>
          </cell>
          <cell r="C2403" t="str">
            <v/>
          </cell>
        </row>
        <row r="2404">
          <cell r="A2404" t="str">
            <v/>
          </cell>
          <cell r="B2404" t="str">
            <v/>
          </cell>
          <cell r="C2404" t="str">
            <v/>
          </cell>
        </row>
        <row r="2405">
          <cell r="A2405" t="str">
            <v/>
          </cell>
          <cell r="B2405" t="str">
            <v/>
          </cell>
          <cell r="C2405" t="str">
            <v/>
          </cell>
        </row>
        <row r="2406">
          <cell r="A2406" t="str">
            <v/>
          </cell>
          <cell r="B2406" t="str">
            <v/>
          </cell>
          <cell r="C2406" t="str">
            <v/>
          </cell>
        </row>
        <row r="2407">
          <cell r="A2407" t="str">
            <v/>
          </cell>
          <cell r="B2407" t="str">
            <v/>
          </cell>
          <cell r="C2407" t="str">
            <v/>
          </cell>
        </row>
        <row r="2408">
          <cell r="A2408" t="str">
            <v/>
          </cell>
          <cell r="B2408" t="str">
            <v/>
          </cell>
          <cell r="C2408" t="str">
            <v/>
          </cell>
        </row>
        <row r="2409">
          <cell r="A2409" t="str">
            <v/>
          </cell>
          <cell r="B2409" t="str">
            <v/>
          </cell>
          <cell r="C2409" t="str">
            <v/>
          </cell>
        </row>
        <row r="2410">
          <cell r="A2410" t="str">
            <v/>
          </cell>
          <cell r="B2410" t="str">
            <v/>
          </cell>
          <cell r="C2410" t="str">
            <v/>
          </cell>
        </row>
        <row r="2411">
          <cell r="A2411" t="str">
            <v/>
          </cell>
          <cell r="B2411" t="str">
            <v/>
          </cell>
          <cell r="C2411" t="str">
            <v/>
          </cell>
        </row>
        <row r="2412">
          <cell r="A2412" t="str">
            <v/>
          </cell>
          <cell r="B2412" t="str">
            <v/>
          </cell>
          <cell r="C2412" t="str">
            <v/>
          </cell>
        </row>
        <row r="2413">
          <cell r="A2413" t="str">
            <v/>
          </cell>
          <cell r="B2413" t="str">
            <v/>
          </cell>
          <cell r="C2413" t="str">
            <v/>
          </cell>
        </row>
        <row r="2414">
          <cell r="A2414" t="str">
            <v/>
          </cell>
          <cell r="B2414" t="str">
            <v/>
          </cell>
          <cell r="C2414" t="str">
            <v/>
          </cell>
        </row>
        <row r="2415">
          <cell r="A2415" t="str">
            <v/>
          </cell>
          <cell r="B2415" t="str">
            <v/>
          </cell>
          <cell r="C2415" t="str">
            <v/>
          </cell>
        </row>
        <row r="2416">
          <cell r="A2416" t="str">
            <v/>
          </cell>
          <cell r="B2416" t="str">
            <v/>
          </cell>
          <cell r="C2416" t="str">
            <v/>
          </cell>
        </row>
        <row r="2417">
          <cell r="A2417" t="str">
            <v/>
          </cell>
          <cell r="B2417" t="str">
            <v/>
          </cell>
          <cell r="C2417" t="str">
            <v/>
          </cell>
        </row>
        <row r="2418">
          <cell r="A2418" t="str">
            <v/>
          </cell>
          <cell r="B2418" t="str">
            <v/>
          </cell>
          <cell r="C2418" t="str">
            <v/>
          </cell>
        </row>
        <row r="2419">
          <cell r="A2419" t="str">
            <v/>
          </cell>
          <cell r="B2419" t="str">
            <v/>
          </cell>
          <cell r="C2419" t="str">
            <v/>
          </cell>
        </row>
        <row r="2420">
          <cell r="A2420" t="str">
            <v/>
          </cell>
          <cell r="B2420" t="str">
            <v/>
          </cell>
          <cell r="C2420" t="str">
            <v/>
          </cell>
        </row>
        <row r="2421">
          <cell r="A2421" t="str">
            <v/>
          </cell>
          <cell r="B2421" t="str">
            <v/>
          </cell>
          <cell r="C2421" t="str">
            <v/>
          </cell>
        </row>
        <row r="2422">
          <cell r="A2422" t="str">
            <v/>
          </cell>
          <cell r="B2422" t="str">
            <v/>
          </cell>
          <cell r="C2422" t="str">
            <v/>
          </cell>
        </row>
        <row r="2423">
          <cell r="A2423" t="str">
            <v/>
          </cell>
          <cell r="B2423" t="str">
            <v/>
          </cell>
          <cell r="C2423" t="str">
            <v/>
          </cell>
        </row>
        <row r="2424">
          <cell r="A2424" t="str">
            <v/>
          </cell>
          <cell r="B2424" t="str">
            <v/>
          </cell>
          <cell r="C2424" t="str">
            <v/>
          </cell>
        </row>
        <row r="2425">
          <cell r="A2425" t="str">
            <v/>
          </cell>
          <cell r="B2425" t="str">
            <v/>
          </cell>
          <cell r="C2425" t="str">
            <v/>
          </cell>
        </row>
        <row r="2426">
          <cell r="A2426" t="str">
            <v/>
          </cell>
          <cell r="B2426" t="str">
            <v/>
          </cell>
          <cell r="C2426" t="str">
            <v/>
          </cell>
        </row>
        <row r="2427">
          <cell r="A2427" t="str">
            <v/>
          </cell>
          <cell r="B2427" t="str">
            <v/>
          </cell>
          <cell r="C2427" t="str">
            <v/>
          </cell>
        </row>
        <row r="2428">
          <cell r="A2428" t="str">
            <v/>
          </cell>
          <cell r="B2428" t="str">
            <v/>
          </cell>
          <cell r="C2428" t="str">
            <v/>
          </cell>
        </row>
        <row r="2429">
          <cell r="A2429" t="str">
            <v/>
          </cell>
          <cell r="B2429" t="str">
            <v/>
          </cell>
          <cell r="C2429" t="str">
            <v/>
          </cell>
        </row>
        <row r="2430">
          <cell r="A2430" t="str">
            <v/>
          </cell>
          <cell r="B2430" t="str">
            <v/>
          </cell>
          <cell r="C2430" t="str">
            <v/>
          </cell>
        </row>
        <row r="2431">
          <cell r="A2431" t="str">
            <v/>
          </cell>
          <cell r="B2431" t="str">
            <v/>
          </cell>
          <cell r="C2431" t="str">
            <v/>
          </cell>
        </row>
        <row r="2432">
          <cell r="A2432" t="str">
            <v/>
          </cell>
          <cell r="B2432" t="str">
            <v/>
          </cell>
          <cell r="C2432" t="str">
            <v/>
          </cell>
        </row>
        <row r="2433">
          <cell r="A2433" t="str">
            <v/>
          </cell>
          <cell r="B2433" t="str">
            <v/>
          </cell>
          <cell r="C2433" t="str">
            <v/>
          </cell>
        </row>
        <row r="2434">
          <cell r="A2434" t="str">
            <v/>
          </cell>
          <cell r="B2434" t="str">
            <v/>
          </cell>
          <cell r="C2434" t="str">
            <v/>
          </cell>
        </row>
        <row r="2435">
          <cell r="A2435" t="str">
            <v/>
          </cell>
          <cell r="B2435" t="str">
            <v/>
          </cell>
          <cell r="C2435" t="str">
            <v/>
          </cell>
        </row>
        <row r="2436">
          <cell r="A2436" t="str">
            <v/>
          </cell>
          <cell r="B2436" t="str">
            <v/>
          </cell>
          <cell r="C2436" t="str">
            <v/>
          </cell>
        </row>
        <row r="2437">
          <cell r="A2437" t="str">
            <v/>
          </cell>
          <cell r="B2437" t="str">
            <v/>
          </cell>
          <cell r="C2437" t="str">
            <v/>
          </cell>
        </row>
        <row r="2438">
          <cell r="A2438" t="str">
            <v/>
          </cell>
          <cell r="B2438" t="str">
            <v/>
          </cell>
          <cell r="C2438" t="str">
            <v/>
          </cell>
        </row>
        <row r="2439">
          <cell r="A2439" t="str">
            <v/>
          </cell>
          <cell r="B2439" t="str">
            <v/>
          </cell>
          <cell r="C2439" t="str">
            <v/>
          </cell>
        </row>
        <row r="2440">
          <cell r="A2440" t="str">
            <v/>
          </cell>
          <cell r="B2440" t="str">
            <v/>
          </cell>
          <cell r="C2440" t="str">
            <v/>
          </cell>
        </row>
        <row r="2441">
          <cell r="A2441" t="str">
            <v/>
          </cell>
          <cell r="B2441" t="str">
            <v/>
          </cell>
          <cell r="C2441" t="str">
            <v/>
          </cell>
        </row>
        <row r="2442">
          <cell r="A2442" t="str">
            <v/>
          </cell>
          <cell r="B2442" t="str">
            <v/>
          </cell>
          <cell r="C2442" t="str">
            <v/>
          </cell>
        </row>
        <row r="2443">
          <cell r="A2443" t="str">
            <v/>
          </cell>
          <cell r="B2443" t="str">
            <v/>
          </cell>
          <cell r="C2443" t="str">
            <v/>
          </cell>
        </row>
        <row r="2444">
          <cell r="A2444" t="str">
            <v/>
          </cell>
          <cell r="B2444" t="str">
            <v/>
          </cell>
          <cell r="C2444" t="str">
            <v/>
          </cell>
        </row>
        <row r="2445">
          <cell r="A2445" t="str">
            <v/>
          </cell>
          <cell r="B2445" t="str">
            <v/>
          </cell>
          <cell r="C2445" t="str">
            <v/>
          </cell>
        </row>
        <row r="2446">
          <cell r="A2446" t="str">
            <v/>
          </cell>
          <cell r="B2446" t="str">
            <v/>
          </cell>
          <cell r="C2446" t="str">
            <v/>
          </cell>
        </row>
        <row r="2447">
          <cell r="A2447" t="str">
            <v/>
          </cell>
          <cell r="B2447" t="str">
            <v/>
          </cell>
          <cell r="C2447" t="str">
            <v/>
          </cell>
        </row>
        <row r="2448">
          <cell r="A2448" t="str">
            <v/>
          </cell>
          <cell r="B2448" t="str">
            <v/>
          </cell>
          <cell r="C2448" t="str">
            <v/>
          </cell>
        </row>
        <row r="2449">
          <cell r="A2449" t="str">
            <v/>
          </cell>
          <cell r="B2449" t="str">
            <v/>
          </cell>
          <cell r="C2449" t="str">
            <v/>
          </cell>
        </row>
        <row r="2450">
          <cell r="A2450" t="str">
            <v/>
          </cell>
          <cell r="B2450" t="str">
            <v/>
          </cell>
          <cell r="C2450" t="str">
            <v/>
          </cell>
        </row>
        <row r="2451">
          <cell r="A2451" t="str">
            <v/>
          </cell>
          <cell r="B2451" t="str">
            <v/>
          </cell>
          <cell r="C2451" t="str">
            <v/>
          </cell>
        </row>
        <row r="2452">
          <cell r="A2452" t="str">
            <v/>
          </cell>
          <cell r="B2452" t="str">
            <v/>
          </cell>
          <cell r="C2452" t="str">
            <v/>
          </cell>
        </row>
        <row r="2453">
          <cell r="A2453" t="str">
            <v/>
          </cell>
          <cell r="B2453" t="str">
            <v/>
          </cell>
          <cell r="C2453" t="str">
            <v/>
          </cell>
        </row>
        <row r="2454">
          <cell r="A2454" t="str">
            <v/>
          </cell>
          <cell r="B2454" t="str">
            <v/>
          </cell>
          <cell r="C2454" t="str">
            <v/>
          </cell>
        </row>
        <row r="2455">
          <cell r="A2455" t="str">
            <v/>
          </cell>
          <cell r="B2455" t="str">
            <v/>
          </cell>
          <cell r="C2455" t="str">
            <v/>
          </cell>
        </row>
        <row r="2456">
          <cell r="A2456" t="str">
            <v/>
          </cell>
          <cell r="B2456" t="str">
            <v/>
          </cell>
          <cell r="C2456" t="str">
            <v/>
          </cell>
        </row>
        <row r="2457">
          <cell r="A2457" t="str">
            <v/>
          </cell>
          <cell r="B2457" t="str">
            <v/>
          </cell>
          <cell r="C2457" t="str">
            <v/>
          </cell>
        </row>
        <row r="2458">
          <cell r="A2458" t="str">
            <v/>
          </cell>
          <cell r="B2458" t="str">
            <v/>
          </cell>
          <cell r="C2458" t="str">
            <v/>
          </cell>
        </row>
        <row r="2459">
          <cell r="A2459" t="str">
            <v/>
          </cell>
          <cell r="B2459" t="str">
            <v/>
          </cell>
          <cell r="C2459" t="str">
            <v/>
          </cell>
        </row>
        <row r="2460">
          <cell r="A2460" t="str">
            <v/>
          </cell>
          <cell r="B2460" t="str">
            <v/>
          </cell>
          <cell r="C2460" t="str">
            <v/>
          </cell>
        </row>
        <row r="2461">
          <cell r="A2461" t="str">
            <v/>
          </cell>
          <cell r="B2461" t="str">
            <v/>
          </cell>
          <cell r="C2461" t="str">
            <v/>
          </cell>
        </row>
        <row r="2462">
          <cell r="A2462" t="str">
            <v/>
          </cell>
          <cell r="B2462" t="str">
            <v/>
          </cell>
          <cell r="C2462" t="str">
            <v/>
          </cell>
        </row>
        <row r="2463">
          <cell r="A2463" t="str">
            <v/>
          </cell>
          <cell r="B2463" t="str">
            <v/>
          </cell>
          <cell r="C2463" t="str">
            <v/>
          </cell>
        </row>
        <row r="2464">
          <cell r="A2464" t="str">
            <v/>
          </cell>
          <cell r="B2464" t="str">
            <v/>
          </cell>
          <cell r="C2464" t="str">
            <v/>
          </cell>
        </row>
        <row r="2465">
          <cell r="A2465" t="str">
            <v/>
          </cell>
          <cell r="B2465" t="str">
            <v/>
          </cell>
          <cell r="C2465" t="str">
            <v/>
          </cell>
        </row>
        <row r="2466">
          <cell r="A2466" t="str">
            <v/>
          </cell>
          <cell r="B2466" t="str">
            <v/>
          </cell>
          <cell r="C2466" t="str">
            <v/>
          </cell>
        </row>
        <row r="2467">
          <cell r="A2467" t="str">
            <v/>
          </cell>
          <cell r="B2467" t="str">
            <v/>
          </cell>
          <cell r="C2467" t="str">
            <v/>
          </cell>
        </row>
        <row r="2468">
          <cell r="A2468" t="str">
            <v/>
          </cell>
          <cell r="B2468" t="str">
            <v/>
          </cell>
          <cell r="C2468" t="str">
            <v/>
          </cell>
        </row>
        <row r="2469">
          <cell r="A2469" t="str">
            <v/>
          </cell>
          <cell r="B2469" t="str">
            <v/>
          </cell>
          <cell r="C2469" t="str">
            <v/>
          </cell>
        </row>
        <row r="2470">
          <cell r="A2470" t="str">
            <v/>
          </cell>
          <cell r="B2470" t="str">
            <v/>
          </cell>
          <cell r="C2470" t="str">
            <v/>
          </cell>
        </row>
        <row r="2471">
          <cell r="A2471" t="str">
            <v/>
          </cell>
          <cell r="B2471" t="str">
            <v/>
          </cell>
          <cell r="C2471" t="str">
            <v/>
          </cell>
        </row>
        <row r="2472">
          <cell r="A2472" t="str">
            <v/>
          </cell>
          <cell r="B2472" t="str">
            <v/>
          </cell>
          <cell r="C2472" t="str">
            <v/>
          </cell>
        </row>
        <row r="2473">
          <cell r="A2473" t="str">
            <v/>
          </cell>
          <cell r="B2473" t="str">
            <v/>
          </cell>
          <cell r="C2473" t="str">
            <v/>
          </cell>
        </row>
        <row r="2474">
          <cell r="A2474" t="str">
            <v/>
          </cell>
          <cell r="B2474" t="str">
            <v/>
          </cell>
          <cell r="C2474" t="str">
            <v/>
          </cell>
        </row>
        <row r="2475">
          <cell r="A2475" t="str">
            <v/>
          </cell>
          <cell r="B2475" t="str">
            <v/>
          </cell>
          <cell r="C2475" t="str">
            <v/>
          </cell>
        </row>
        <row r="2476">
          <cell r="A2476" t="str">
            <v/>
          </cell>
          <cell r="B2476" t="str">
            <v/>
          </cell>
          <cell r="C2476" t="str">
            <v/>
          </cell>
        </row>
        <row r="2477">
          <cell r="A2477" t="str">
            <v/>
          </cell>
          <cell r="B2477" t="str">
            <v/>
          </cell>
          <cell r="C2477" t="str">
            <v/>
          </cell>
        </row>
        <row r="2478">
          <cell r="A2478" t="str">
            <v/>
          </cell>
          <cell r="B2478" t="str">
            <v/>
          </cell>
          <cell r="C2478" t="str">
            <v/>
          </cell>
        </row>
        <row r="2479">
          <cell r="A2479" t="str">
            <v/>
          </cell>
          <cell r="B2479" t="str">
            <v/>
          </cell>
          <cell r="C2479" t="str">
            <v/>
          </cell>
        </row>
        <row r="2480">
          <cell r="A2480" t="str">
            <v/>
          </cell>
          <cell r="B2480" t="str">
            <v/>
          </cell>
          <cell r="C2480" t="str">
            <v/>
          </cell>
        </row>
        <row r="2481">
          <cell r="A2481" t="str">
            <v/>
          </cell>
          <cell r="B2481" t="str">
            <v/>
          </cell>
          <cell r="C2481" t="str">
            <v/>
          </cell>
        </row>
        <row r="2482">
          <cell r="A2482" t="str">
            <v/>
          </cell>
          <cell r="B2482" t="str">
            <v/>
          </cell>
          <cell r="C2482" t="str">
            <v/>
          </cell>
        </row>
        <row r="2483">
          <cell r="A2483" t="str">
            <v/>
          </cell>
          <cell r="B2483" t="str">
            <v/>
          </cell>
          <cell r="C2483" t="str">
            <v/>
          </cell>
        </row>
        <row r="2484">
          <cell r="A2484" t="str">
            <v/>
          </cell>
          <cell r="B2484" t="str">
            <v/>
          </cell>
          <cell r="C2484" t="str">
            <v/>
          </cell>
        </row>
        <row r="2485">
          <cell r="A2485" t="str">
            <v/>
          </cell>
          <cell r="B2485" t="str">
            <v/>
          </cell>
          <cell r="C2485" t="str">
            <v/>
          </cell>
        </row>
        <row r="2486">
          <cell r="A2486" t="str">
            <v/>
          </cell>
          <cell r="B2486" t="str">
            <v/>
          </cell>
          <cell r="C2486" t="str">
            <v/>
          </cell>
        </row>
        <row r="2487">
          <cell r="A2487" t="str">
            <v/>
          </cell>
          <cell r="B2487" t="str">
            <v/>
          </cell>
          <cell r="C2487" t="str">
            <v/>
          </cell>
        </row>
        <row r="2488">
          <cell r="A2488" t="str">
            <v/>
          </cell>
          <cell r="B2488" t="str">
            <v/>
          </cell>
          <cell r="C2488" t="str">
            <v/>
          </cell>
        </row>
        <row r="2489">
          <cell r="A2489" t="str">
            <v/>
          </cell>
          <cell r="B2489" t="str">
            <v/>
          </cell>
          <cell r="C2489" t="str">
            <v/>
          </cell>
        </row>
        <row r="2490">
          <cell r="A2490" t="str">
            <v/>
          </cell>
          <cell r="B2490" t="str">
            <v/>
          </cell>
          <cell r="C2490" t="str">
            <v/>
          </cell>
        </row>
        <row r="2491">
          <cell r="A2491" t="str">
            <v/>
          </cell>
          <cell r="B2491" t="str">
            <v/>
          </cell>
          <cell r="C2491" t="str">
            <v/>
          </cell>
        </row>
        <row r="2492">
          <cell r="A2492" t="str">
            <v/>
          </cell>
          <cell r="B2492" t="str">
            <v/>
          </cell>
          <cell r="C2492" t="str">
            <v/>
          </cell>
        </row>
        <row r="2493">
          <cell r="A2493" t="str">
            <v/>
          </cell>
          <cell r="B2493" t="str">
            <v/>
          </cell>
          <cell r="C2493" t="str">
            <v/>
          </cell>
        </row>
        <row r="2494">
          <cell r="A2494" t="str">
            <v/>
          </cell>
          <cell r="B2494" t="str">
            <v/>
          </cell>
          <cell r="C2494" t="str">
            <v/>
          </cell>
        </row>
        <row r="2495">
          <cell r="A2495" t="str">
            <v/>
          </cell>
          <cell r="B2495" t="str">
            <v/>
          </cell>
          <cell r="C2495" t="str">
            <v/>
          </cell>
        </row>
        <row r="2496">
          <cell r="A2496" t="str">
            <v/>
          </cell>
          <cell r="B2496" t="str">
            <v/>
          </cell>
          <cell r="C2496" t="str">
            <v/>
          </cell>
        </row>
        <row r="2497">
          <cell r="A2497" t="str">
            <v/>
          </cell>
          <cell r="B2497" t="str">
            <v/>
          </cell>
          <cell r="C2497" t="str">
            <v/>
          </cell>
        </row>
        <row r="2498">
          <cell r="A2498" t="str">
            <v/>
          </cell>
          <cell r="B2498" t="str">
            <v/>
          </cell>
          <cell r="C2498" t="str">
            <v/>
          </cell>
        </row>
        <row r="2499">
          <cell r="A2499" t="str">
            <v/>
          </cell>
          <cell r="B2499" t="str">
            <v/>
          </cell>
          <cell r="C2499" t="str">
            <v/>
          </cell>
        </row>
        <row r="2500">
          <cell r="A2500" t="str">
            <v/>
          </cell>
          <cell r="B2500" t="str">
            <v/>
          </cell>
          <cell r="C2500" t="str">
            <v/>
          </cell>
        </row>
        <row r="2501">
          <cell r="A2501" t="str">
            <v/>
          </cell>
          <cell r="B2501" t="str">
            <v/>
          </cell>
          <cell r="C2501" t="str">
            <v/>
          </cell>
        </row>
        <row r="2502">
          <cell r="A2502" t="str">
            <v/>
          </cell>
          <cell r="B2502" t="str">
            <v/>
          </cell>
          <cell r="C2502" t="str">
            <v/>
          </cell>
        </row>
        <row r="2503">
          <cell r="A2503" t="str">
            <v/>
          </cell>
          <cell r="B2503" t="str">
            <v/>
          </cell>
          <cell r="C2503" t="str">
            <v/>
          </cell>
        </row>
        <row r="2504">
          <cell r="A2504" t="str">
            <v/>
          </cell>
          <cell r="B2504" t="str">
            <v/>
          </cell>
          <cell r="C2504" t="str">
            <v/>
          </cell>
        </row>
        <row r="2505">
          <cell r="A2505" t="str">
            <v/>
          </cell>
          <cell r="B2505" t="str">
            <v/>
          </cell>
          <cell r="C2505" t="str">
            <v/>
          </cell>
        </row>
        <row r="2506">
          <cell r="A2506" t="str">
            <v/>
          </cell>
          <cell r="B2506" t="str">
            <v/>
          </cell>
          <cell r="C2506" t="str">
            <v/>
          </cell>
        </row>
        <row r="2507">
          <cell r="A2507" t="str">
            <v/>
          </cell>
          <cell r="B2507" t="str">
            <v/>
          </cell>
          <cell r="C2507" t="str">
            <v/>
          </cell>
        </row>
        <row r="2508">
          <cell r="A2508" t="str">
            <v/>
          </cell>
          <cell r="B2508" t="str">
            <v/>
          </cell>
          <cell r="C2508" t="str">
            <v/>
          </cell>
        </row>
        <row r="2509">
          <cell r="A2509" t="str">
            <v/>
          </cell>
          <cell r="B2509" t="str">
            <v/>
          </cell>
          <cell r="C2509" t="str">
            <v/>
          </cell>
        </row>
        <row r="2510">
          <cell r="A2510" t="str">
            <v/>
          </cell>
          <cell r="B2510" t="str">
            <v/>
          </cell>
          <cell r="C2510" t="str">
            <v/>
          </cell>
        </row>
        <row r="2511">
          <cell r="A2511" t="str">
            <v/>
          </cell>
          <cell r="B2511" t="str">
            <v/>
          </cell>
          <cell r="C2511" t="str">
            <v/>
          </cell>
        </row>
        <row r="2512">
          <cell r="A2512" t="str">
            <v/>
          </cell>
          <cell r="B2512" t="str">
            <v/>
          </cell>
          <cell r="C2512" t="str">
            <v/>
          </cell>
        </row>
        <row r="2513">
          <cell r="A2513" t="str">
            <v/>
          </cell>
          <cell r="B2513" t="str">
            <v/>
          </cell>
          <cell r="C2513" t="str">
            <v/>
          </cell>
        </row>
        <row r="2514">
          <cell r="A2514" t="str">
            <v/>
          </cell>
          <cell r="B2514" t="str">
            <v/>
          </cell>
          <cell r="C2514" t="str">
            <v/>
          </cell>
        </row>
        <row r="2515">
          <cell r="A2515" t="str">
            <v/>
          </cell>
          <cell r="B2515" t="str">
            <v/>
          </cell>
          <cell r="C2515" t="str">
            <v/>
          </cell>
        </row>
        <row r="2516">
          <cell r="A2516" t="str">
            <v/>
          </cell>
          <cell r="B2516" t="str">
            <v/>
          </cell>
          <cell r="C2516" t="str">
            <v/>
          </cell>
        </row>
        <row r="2517">
          <cell r="A2517" t="str">
            <v/>
          </cell>
          <cell r="B2517" t="str">
            <v/>
          </cell>
          <cell r="C2517" t="str">
            <v/>
          </cell>
        </row>
        <row r="2518">
          <cell r="A2518" t="str">
            <v/>
          </cell>
          <cell r="B2518" t="str">
            <v/>
          </cell>
          <cell r="C2518" t="str">
            <v/>
          </cell>
        </row>
        <row r="2519">
          <cell r="A2519" t="str">
            <v/>
          </cell>
          <cell r="B2519" t="str">
            <v/>
          </cell>
          <cell r="C2519" t="str">
            <v/>
          </cell>
        </row>
        <row r="2520">
          <cell r="A2520" t="str">
            <v/>
          </cell>
          <cell r="B2520" t="str">
            <v/>
          </cell>
          <cell r="C2520" t="str">
            <v/>
          </cell>
        </row>
        <row r="2521">
          <cell r="A2521" t="str">
            <v/>
          </cell>
          <cell r="B2521" t="str">
            <v/>
          </cell>
          <cell r="C2521" t="str">
            <v/>
          </cell>
        </row>
        <row r="2522">
          <cell r="A2522" t="str">
            <v/>
          </cell>
          <cell r="B2522" t="str">
            <v/>
          </cell>
          <cell r="C2522" t="str">
            <v/>
          </cell>
        </row>
        <row r="2523">
          <cell r="A2523" t="str">
            <v/>
          </cell>
          <cell r="B2523" t="str">
            <v/>
          </cell>
          <cell r="C2523" t="str">
            <v/>
          </cell>
        </row>
        <row r="2524">
          <cell r="A2524" t="str">
            <v/>
          </cell>
          <cell r="B2524" t="str">
            <v/>
          </cell>
          <cell r="C2524" t="str">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Base"/>
      <sheetName val="Presupuesto"/>
      <sheetName val="Niples"/>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refreshError="1">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t="str">
            <v/>
          </cell>
        </row>
        <row r="429">
          <cell r="A429" t="str">
            <v>2.4.184</v>
          </cell>
          <cell r="B429" t="str">
            <v>SUMINISTRO E INSTALACION TEE PVC UM D=2 x2 x2"</v>
          </cell>
          <cell r="C429" t="str">
            <v>UN</v>
          </cell>
          <cell r="D429" t="str">
            <v/>
          </cell>
        </row>
        <row r="430">
          <cell r="A430" t="str">
            <v>6.4.2.98</v>
          </cell>
          <cell r="B430" t="str">
            <v>Suministro e instalación reducción de 6"x4"</v>
          </cell>
          <cell r="C430" t="str">
            <v>UN</v>
          </cell>
          <cell r="D430" t="str">
            <v/>
          </cell>
        </row>
        <row r="431">
          <cell r="A431" t="str">
            <v>6.4.2.99</v>
          </cell>
          <cell r="B431" t="str">
            <v>Suministro e instalación reducción de 4"x3"</v>
          </cell>
          <cell r="C431" t="str">
            <v>UN</v>
          </cell>
          <cell r="D431" t="str">
            <v/>
          </cell>
        </row>
        <row r="432">
          <cell r="A432" t="str">
            <v>6.4.2.100</v>
          </cell>
          <cell r="B432" t="str">
            <v>Suministro e instalación reducción de 4"x2"</v>
          </cell>
          <cell r="C432" t="str">
            <v>UN</v>
          </cell>
          <cell r="D432" t="str">
            <v/>
          </cell>
        </row>
        <row r="433">
          <cell r="A433" t="str">
            <v xml:space="preserve">2.4.14  </v>
          </cell>
          <cell r="B433" t="str">
            <v xml:space="preserve"> CODO PVC GRAN RADIO 90° RDE 21   D =   4"</v>
          </cell>
          <cell r="C433" t="str">
            <v>UN</v>
          </cell>
          <cell r="D433" t="str">
            <v/>
          </cell>
        </row>
        <row r="434">
          <cell r="A434" t="str">
            <v>6.4.2.101</v>
          </cell>
          <cell r="B434" t="str">
            <v>Conexiones domiciliarias (incluye collar de derivación, tubería PF+AUD, caja de anden, registro de incorporación, adaptador macho, registro de corte y tapa de registro</v>
          </cell>
          <cell r="C434" t="str">
            <v>UN</v>
          </cell>
          <cell r="D434" t="str">
            <v/>
          </cell>
        </row>
        <row r="435">
          <cell r="A435" t="str">
            <v>3.5.2</v>
          </cell>
          <cell r="B435" t="str">
            <v>SUMINISTRO, EXTENDIDA Y COMPACTACIÓN DE MATERIAL GRANULAR (RECEBO) HASTA UN DIÁMETRO DE 5" Y UN ÍNDICE PLÁSTICO MENOR O IGUAL 9%  Y COMPACTO 95% PROCTOR  (**)</v>
          </cell>
          <cell r="C435" t="str">
            <v>M3</v>
          </cell>
          <cell r="D435" t="str">
            <v/>
          </cell>
        </row>
        <row r="436">
          <cell r="A436" t="str">
            <v>2.1.18</v>
          </cell>
          <cell r="B436" t="str">
            <v>RELLENO SUBBASE GRANULAR  COMPACTADO CON PLANCHA VIBRADORA</v>
          </cell>
          <cell r="C436" t="str">
            <v>M3</v>
          </cell>
          <cell r="D436" t="str">
            <v/>
          </cell>
        </row>
        <row r="437">
          <cell r="A437" t="str">
            <v>2.1.19</v>
          </cell>
          <cell r="B437" t="str">
            <v>RELLENO BASE GRANULAR  COMPACTADO CON PLANCHA VIBRADORA</v>
          </cell>
          <cell r="C437" t="str">
            <v>M3</v>
          </cell>
          <cell r="D437" t="str">
            <v/>
          </cell>
        </row>
        <row r="438">
          <cell r="A438" t="str">
            <v>6.4.2.102</v>
          </cell>
          <cell r="B438" t="str">
            <v xml:space="preserve"> Suministro e instalación cinta prevención sobre tubería </v>
          </cell>
          <cell r="C438" t="str">
            <v>ML</v>
          </cell>
          <cell r="D438" t="str">
            <v/>
          </cell>
        </row>
        <row r="439">
          <cell r="A439" t="str">
            <v>6.4.2.103</v>
          </cell>
          <cell r="B439" t="str">
            <v xml:space="preserve"> Reposición domiciliarias acueducto D=1/2" </v>
          </cell>
          <cell r="C439" t="str">
            <v>UN</v>
          </cell>
          <cell r="D439" t="str">
            <v/>
          </cell>
        </row>
        <row r="440">
          <cell r="A440" t="str">
            <v>6.4.2.104</v>
          </cell>
          <cell r="B440" t="str">
            <v>Construcción de caja para válvula en mampostería de 0,60x0,60</v>
          </cell>
          <cell r="C440" t="str">
            <v>UN</v>
          </cell>
          <cell r="D440" t="str">
            <v/>
          </cell>
        </row>
        <row r="441">
          <cell r="A441" t="str">
            <v>6.4.2.105</v>
          </cell>
          <cell r="B441" t="str">
            <v>Suministro e instalación válvula de 4" extremo liso para PVC</v>
          </cell>
          <cell r="C441" t="str">
            <v>UN</v>
          </cell>
          <cell r="D441" t="str">
            <v/>
          </cell>
        </row>
        <row r="442">
          <cell r="A442" t="str">
            <v>6.4.2.106</v>
          </cell>
          <cell r="B442" t="str">
            <v>Suministro e instalación de hidrante de 3", incluye válvula de compuerta elástica, tee de 3", unión de reparación y concreto de anclaje</v>
          </cell>
          <cell r="C442" t="str">
            <v>UN</v>
          </cell>
          <cell r="D442" t="str">
            <v/>
          </cell>
        </row>
        <row r="443">
          <cell r="A443" t="str">
            <v>6.4.2.107</v>
          </cell>
          <cell r="B443" t="str">
            <v xml:space="preserve"> Construcción de cárcamo </v>
          </cell>
          <cell r="C443" t="str">
            <v>ML</v>
          </cell>
          <cell r="D443" t="str">
            <v/>
          </cell>
        </row>
        <row r="444">
          <cell r="A444" t="str">
            <v>3.9.21</v>
          </cell>
          <cell r="B444" t="str">
            <v>IMPRIMACION</v>
          </cell>
          <cell r="C444" t="str">
            <v>M2</v>
          </cell>
          <cell r="D444" t="str">
            <v/>
          </cell>
        </row>
        <row r="445">
          <cell r="A445" t="str">
            <v>6.4.2.108</v>
          </cell>
          <cell r="B445" t="str">
            <v xml:space="preserve"> Base asfáltica MDC2 </v>
          </cell>
          <cell r="C445" t="str">
            <v>M3</v>
          </cell>
          <cell r="D445" t="str">
            <v/>
          </cell>
        </row>
        <row r="446">
          <cell r="A446" t="str">
            <v>6.4.2.95A</v>
          </cell>
          <cell r="B446" t="str">
            <v>Suministro de tubería PEAD acuaflex PE 100/PN 10 de 200 mm</v>
          </cell>
          <cell r="C446" t="str">
            <v>ML</v>
          </cell>
          <cell r="D446" t="str">
            <v/>
          </cell>
        </row>
        <row r="447">
          <cell r="A447" t="str">
            <v>1.1.76</v>
          </cell>
          <cell r="B447" t="str">
            <v>CAMPAMENTO 36 M2</v>
          </cell>
          <cell r="C447" t="str">
            <v>UN</v>
          </cell>
          <cell r="D447" t="str">
            <v/>
          </cell>
        </row>
        <row r="448">
          <cell r="A448" t="str">
            <v>3.15.42</v>
          </cell>
          <cell r="B448" t="str">
            <v>DEMOLICION PAVIMENTO ASFALTICO (INCLUYE CARGUE Y TRANSPORTE HASTA 5 KM) &lt;=10 CMS</v>
          </cell>
          <cell r="C448" t="str">
            <v>M2</v>
          </cell>
          <cell r="D448" t="str">
            <v/>
          </cell>
        </row>
        <row r="449">
          <cell r="A449" t="str">
            <v>1.1.42</v>
          </cell>
          <cell r="B449" t="str">
            <v>DEMOLICION PLACAS MACIZAS CONCRETO E &lt;=0.20 m. PAVIMENTO RIGIDO</v>
          </cell>
          <cell r="C449" t="str">
            <v>M2</v>
          </cell>
          <cell r="D449" t="str">
            <v/>
          </cell>
        </row>
        <row r="450">
          <cell r="A450" t="str">
            <v>2.1.21</v>
          </cell>
          <cell r="B450" t="str">
            <v xml:space="preserve"> RELLENO ARENA DE PEÑA  COMPACTADO CON PLANCHA VIBRADORA</v>
          </cell>
          <cell r="C450" t="str">
            <v>M3</v>
          </cell>
          <cell r="D450" t="str">
            <v/>
          </cell>
        </row>
        <row r="451">
          <cell r="A451" t="str">
            <v>3.3.26</v>
          </cell>
          <cell r="B451" t="str">
            <v xml:space="preserve">  RELLENO CON MATERIAL DE AFIRMADO COMPACTADO PLANCHA VIBRADORA INCLUYE ACARREO LIBRE DE 5 KM</v>
          </cell>
          <cell r="C451" t="str">
            <v>M3</v>
          </cell>
          <cell r="D451" t="str">
            <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t="str">
            <v/>
          </cell>
        </row>
        <row r="456">
          <cell r="A456" t="str">
            <v>3.3.2</v>
          </cell>
          <cell r="B456" t="str">
            <v>EXCAVACION MANUAL EN CONGLOMERADO</v>
          </cell>
          <cell r="C456" t="str">
            <v>M3</v>
          </cell>
          <cell r="D456" t="str">
            <v/>
          </cell>
        </row>
        <row r="457">
          <cell r="A457" t="str">
            <v>1.2.11</v>
          </cell>
          <cell r="B457" t="str">
            <v>CONCRETO VIGA DE AMARRE 21,1 MPa</v>
          </cell>
          <cell r="C457" t="str">
            <v>M3</v>
          </cell>
          <cell r="D457" t="str">
            <v/>
          </cell>
        </row>
        <row r="458">
          <cell r="A458" t="str">
            <v>1.3.14</v>
          </cell>
          <cell r="B458" t="str">
            <v>COLUMNAS EN CONCRETO 21 MPa - (3000 PSI), ALTURA MENOR A TRES METROS</v>
          </cell>
          <cell r="C458" t="str">
            <v>M3</v>
          </cell>
          <cell r="D458" t="str">
            <v/>
          </cell>
        </row>
        <row r="459">
          <cell r="A459" t="str">
            <v>1.4.22</v>
          </cell>
          <cell r="B459" t="str">
            <v>MURO TOLETE COMUN E=0.12 mts.</v>
          </cell>
          <cell r="C459" t="str">
            <v>M2</v>
          </cell>
          <cell r="D459" t="str">
            <v/>
          </cell>
        </row>
        <row r="460">
          <cell r="A460" t="str">
            <v>1.5.9</v>
          </cell>
          <cell r="B460" t="str">
            <v>PAÑETE LISO MUROS  1:4</v>
          </cell>
          <cell r="C460" t="str">
            <v>M2</v>
          </cell>
          <cell r="D460" t="str">
            <v/>
          </cell>
        </row>
        <row r="461">
          <cell r="A461" t="str">
            <v>1.9.3</v>
          </cell>
          <cell r="B461" t="str">
            <v>ESTUCO Y VINILO TRES MANOS EN MUROS</v>
          </cell>
          <cell r="C461" t="str">
            <v>M2</v>
          </cell>
          <cell r="D461" t="str">
            <v/>
          </cell>
        </row>
        <row r="462">
          <cell r="A462" t="str">
            <v>1.12.3</v>
          </cell>
          <cell r="B462" t="str">
            <v>SUMINISTRO E INSTALACIÓN CUBIERTA EN TEJA FIBROCEMENTO NUMERO 4</v>
          </cell>
          <cell r="C462" t="str">
            <v>M2</v>
          </cell>
          <cell r="D462" t="str">
            <v/>
          </cell>
        </row>
        <row r="463">
          <cell r="A463" t="str">
            <v>1.12.54</v>
          </cell>
          <cell r="B463" t="str">
            <v>SUMINISTRO E INSTALACIÓN CABALLETE ONDULADO ASBESTO CEMENTO</v>
          </cell>
          <cell r="C463" t="str">
            <v>ML</v>
          </cell>
          <cell r="D463" t="str">
            <v/>
          </cell>
        </row>
        <row r="464">
          <cell r="A464" t="str">
            <v>6.4.2.114</v>
          </cell>
          <cell r="B464" t="str">
            <v>CORREA METALICA EN TUBO RECTANGULAR 3" X 1 1/2"</v>
          </cell>
          <cell r="C464" t="str">
            <v>ML</v>
          </cell>
          <cell r="D464" t="str">
            <v/>
          </cell>
        </row>
        <row r="465">
          <cell r="A465" t="str">
            <v>6.4.2.115</v>
          </cell>
          <cell r="B465" t="str">
            <v xml:space="preserve">CANALETA GALVANIZADA </v>
          </cell>
          <cell r="C465" t="str">
            <v>ML</v>
          </cell>
          <cell r="D465" t="str">
            <v/>
          </cell>
        </row>
        <row r="466">
          <cell r="A466" t="str">
            <v>1.11.27</v>
          </cell>
          <cell r="B466" t="str">
            <v>TABLON DE GRES 30*30</v>
          </cell>
          <cell r="C466" t="str">
            <v>M2</v>
          </cell>
          <cell r="D466" t="str">
            <v/>
          </cell>
        </row>
        <row r="467">
          <cell r="A467" t="str">
            <v>6.4.2.116</v>
          </cell>
          <cell r="B467" t="str">
            <v>TABLON DE GRES 48*48</v>
          </cell>
          <cell r="C467" t="str">
            <v>M2</v>
          </cell>
          <cell r="D467" t="str">
            <v/>
          </cell>
        </row>
        <row r="468">
          <cell r="A468" t="str">
            <v>1.4.36</v>
          </cell>
          <cell r="B468" t="str">
            <v xml:space="preserve"> MESONES EN CONCRETO A=0.60 mts. 17.5 MPa - (3500PSI) INC. REFUERZO Y MURO TOLETE COMUN</v>
          </cell>
          <cell r="C468" t="str">
            <v>ML</v>
          </cell>
          <cell r="D468" t="str">
            <v/>
          </cell>
        </row>
        <row r="469">
          <cell r="D469">
            <v>0</v>
          </cell>
        </row>
        <row r="470">
          <cell r="A470" t="str">
            <v>6.4.2.117</v>
          </cell>
          <cell r="B470" t="str">
            <v>GUARDAESCOBA EN CERAMICA PORCELANATO PEGADO</v>
          </cell>
          <cell r="C470" t="str">
            <v>ML</v>
          </cell>
          <cell r="D470" t="str">
            <v/>
          </cell>
        </row>
        <row r="471">
          <cell r="A471" t="str">
            <v>6.4.2.118</v>
          </cell>
          <cell r="B471" t="str">
            <v>GUARDAESCOBA TABLON GRESS DE O,10X0,2M E=0,25 M</v>
          </cell>
          <cell r="C471" t="str">
            <v>ML</v>
          </cell>
          <cell r="D471" t="str">
            <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t="str">
            <v/>
          </cell>
        </row>
        <row r="473">
          <cell r="A473" t="str">
            <v>6.4.2.120</v>
          </cell>
          <cell r="B473" t="str">
            <v>TAPA DE ALFAJOR 0,85 X 0,75 M E= 1/4" CAL. 12 CURRUGADA, BISAGRA EN HIERRO FUNDIDO, MARCO EN PERFIL DE 1 1/4" X 3/16"</v>
          </cell>
          <cell r="C473" t="str">
            <v xml:space="preserve">UN </v>
          </cell>
          <cell r="D473" t="str">
            <v/>
          </cell>
        </row>
        <row r="474">
          <cell r="A474" t="str">
            <v>6.4.2.121</v>
          </cell>
          <cell r="B474" t="str">
            <v>TAPA DE ALFAJOR 0,70 X 0,65 M E= 1/4" CAL. 12 CURRUGADA, BISAGRA EN HIERRO FUNDIDO, MARCO EN PERFIL DE 1 1/4" X 3/16"</v>
          </cell>
          <cell r="C474" t="str">
            <v xml:space="preserve">UN </v>
          </cell>
          <cell r="D474" t="str">
            <v/>
          </cell>
        </row>
        <row r="475">
          <cell r="A475" t="str">
            <v>6.4.2.122</v>
          </cell>
          <cell r="B475" t="str">
            <v>TAPA DE ALFAJOR 1,35 X 1,30 M E= 1/4" CAL. 12 CURRUGADA, BISAGRA EN HIERRO FUNDIDO, MARCO EN PERFIL DE 1 1/4" X 3/16"</v>
          </cell>
          <cell r="C475" t="str">
            <v xml:space="preserve">UN </v>
          </cell>
          <cell r="D475" t="str">
            <v/>
          </cell>
        </row>
        <row r="476">
          <cell r="A476" t="str">
            <v>6.4.2.123</v>
          </cell>
          <cell r="B476" t="str">
            <v>TAPA DE ALFAJOR 1,80 X 1,00 M E= 1/4" CAL. 12 CURRUGADA, BISAGRA EN HIERRO FUNDIDO, MARCO EN PERFIL DE 1 1/4" X 3/16"</v>
          </cell>
          <cell r="C476" t="str">
            <v xml:space="preserve">UN </v>
          </cell>
          <cell r="D476" t="str">
            <v/>
          </cell>
        </row>
        <row r="477">
          <cell r="A477" t="str">
            <v>6.4.2.124</v>
          </cell>
          <cell r="B477" t="str">
            <v>TAPA DE ALFAJOR 1,25 X 1,20 M E= 1/4" CAL. 12 CURRUGADA, BISAGRA EN HIERRO FUNDIDO, MARCO EN PERFIL DE 1 1/4" X 3/16"</v>
          </cell>
          <cell r="C477" t="str">
            <v xml:space="preserve">UN </v>
          </cell>
          <cell r="D477" t="str">
            <v/>
          </cell>
        </row>
        <row r="478">
          <cell r="A478" t="str">
            <v>6.4.2.125</v>
          </cell>
          <cell r="B478" t="str">
            <v>SUMINISTRO E INSTALACION DE TEE SANITARIA REDUCIDAS 6X4"</v>
          </cell>
          <cell r="C478" t="str">
            <v xml:space="preserve">UN </v>
          </cell>
          <cell r="D478" t="str">
            <v/>
          </cell>
        </row>
        <row r="479">
          <cell r="A479" t="str">
            <v>6.4.2.126</v>
          </cell>
          <cell r="B479" t="str">
            <v>SUMINISTRO E INSTALACION DE TEE SANITARIA 6"</v>
          </cell>
          <cell r="C479" t="str">
            <v xml:space="preserve">UN </v>
          </cell>
          <cell r="D479" t="str">
            <v/>
          </cell>
        </row>
        <row r="480">
          <cell r="A480" t="str">
            <v>6.4.2.127</v>
          </cell>
          <cell r="B480" t="str">
            <v>Codo 90° PVC UM Ø:6".</v>
          </cell>
          <cell r="C480" t="str">
            <v xml:space="preserve">UN </v>
          </cell>
          <cell r="D480" t="str">
            <v/>
          </cell>
        </row>
        <row r="481">
          <cell r="A481" t="str">
            <v>1.2.8</v>
          </cell>
          <cell r="B481" t="str">
            <v xml:space="preserve"> CONCRETO CICLOPEO 21MPa (3000 PSI) RELACIÓN 60C/40P</v>
          </cell>
          <cell r="C481" t="str">
            <v>M3</v>
          </cell>
          <cell r="D481" t="str">
            <v/>
          </cell>
        </row>
        <row r="482">
          <cell r="A482" t="str">
            <v>6.4.2.128</v>
          </cell>
          <cell r="B482" t="str">
            <v>TEE PVC UM D=6"X6"</v>
          </cell>
          <cell r="C482" t="str">
            <v xml:space="preserve">UN </v>
          </cell>
          <cell r="D482" t="str">
            <v/>
          </cell>
        </row>
        <row r="483">
          <cell r="A483" t="str">
            <v>2.1.51</v>
          </cell>
          <cell r="B483" t="str">
            <v>SUMINISTRO E INSTALACIÓN TUBERÍA  PVC. D = 6"  RDE 32.5 UNIÓN MECANICA</v>
          </cell>
          <cell r="C483" t="str">
            <v>ML</v>
          </cell>
          <cell r="D483" t="str">
            <v/>
          </cell>
        </row>
        <row r="484">
          <cell r="A484" t="str">
            <v>1.1.1</v>
          </cell>
          <cell r="B484" t="str">
            <v>DEMOLICION DE PISOS DE CONCRETO (INCLUYE CARGUE Y TRANSPORTE HASTA 5 KM) &lt;=10 CMS</v>
          </cell>
          <cell r="C484" t="str">
            <v>M2</v>
          </cell>
          <cell r="D484" t="str">
            <v/>
          </cell>
        </row>
        <row r="485">
          <cell r="A485" t="str">
            <v>1.1.2</v>
          </cell>
          <cell r="B485" t="str">
            <v>CONFORMACIÓN COMPACTACIÓN SUBRASANTE CBR=95</v>
          </cell>
          <cell r="C485" t="str">
            <v>M2</v>
          </cell>
          <cell r="D485" t="str">
            <v/>
          </cell>
        </row>
        <row r="486">
          <cell r="A486" t="str">
            <v>1.1.8</v>
          </cell>
          <cell r="B486" t="str">
            <v xml:space="preserve"> DESMONTE DE CUBIERTA LAMINA</v>
          </cell>
          <cell r="C486" t="str">
            <v>M2</v>
          </cell>
          <cell r="D486" t="str">
            <v/>
          </cell>
        </row>
        <row r="487">
          <cell r="A487" t="str">
            <v>1.1.11</v>
          </cell>
          <cell r="B487" t="str">
            <v>DEMOLICIÓN MURO CONCRETO E=10 cm</v>
          </cell>
          <cell r="C487" t="str">
            <v>M2</v>
          </cell>
          <cell r="D487" t="str">
            <v/>
          </cell>
        </row>
        <row r="488">
          <cell r="A488" t="str">
            <v>1.1.12</v>
          </cell>
          <cell r="B488" t="str">
            <v>DEMOLICIÓN MURO CONCRETO E=15 cm</v>
          </cell>
          <cell r="C488" t="str">
            <v>M2</v>
          </cell>
          <cell r="D488" t="str">
            <v/>
          </cell>
        </row>
        <row r="489">
          <cell r="A489" t="str">
            <v>1.1.13</v>
          </cell>
          <cell r="B489" t="str">
            <v xml:space="preserve"> DEMOLICIÓN MURO CONCRETO E=30 cm</v>
          </cell>
          <cell r="C489" t="str">
            <v>M2</v>
          </cell>
          <cell r="D489" t="str">
            <v/>
          </cell>
        </row>
        <row r="490">
          <cell r="A490" t="str">
            <v>1.1.14</v>
          </cell>
          <cell r="B490" t="str">
            <v>DESMONTE ALAMBRE PUAS CERRAMIENTO 3 - 5 LÍNEAS</v>
          </cell>
          <cell r="C490" t="str">
            <v>ML</v>
          </cell>
          <cell r="D490" t="str">
            <v/>
          </cell>
        </row>
        <row r="491">
          <cell r="A491" t="str">
            <v>1.1.15</v>
          </cell>
          <cell r="B491" t="str">
            <v>DESMONTE CANALES - BAJANTES</v>
          </cell>
          <cell r="C491" t="str">
            <v>ML</v>
          </cell>
          <cell r="D491" t="str">
            <v/>
          </cell>
        </row>
        <row r="492">
          <cell r="A492" t="str">
            <v>1.1.16</v>
          </cell>
          <cell r="B492" t="str">
            <v>DESMONTE CERRAMIENTO POSTE CONCRETO-ALAMBRE</v>
          </cell>
          <cell r="C492" t="str">
            <v>ML</v>
          </cell>
          <cell r="D492" t="str">
            <v/>
          </cell>
        </row>
        <row r="493">
          <cell r="A493" t="str">
            <v>1.1.17</v>
          </cell>
          <cell r="B493" t="str">
            <v>DESMONTE CIELO FALSO MADERA</v>
          </cell>
          <cell r="C493" t="str">
            <v>M2</v>
          </cell>
          <cell r="D493" t="str">
            <v/>
          </cell>
        </row>
        <row r="494">
          <cell r="A494" t="str">
            <v>1.1.18</v>
          </cell>
          <cell r="B494" t="str">
            <v>DESMONTE CORREA METALICA</v>
          </cell>
          <cell r="C494" t="str">
            <v>ML</v>
          </cell>
          <cell r="D494" t="str">
            <v/>
          </cell>
        </row>
        <row r="495">
          <cell r="A495" t="str">
            <v>1.1.25</v>
          </cell>
          <cell r="B495" t="str">
            <v xml:space="preserve"> DESMONTE MALLA ESLABONADA H=2.0 M</v>
          </cell>
          <cell r="C495" t="str">
            <v>ML</v>
          </cell>
          <cell r="D495" t="str">
            <v/>
          </cell>
        </row>
        <row r="496">
          <cell r="A496" t="str">
            <v>1.1.26</v>
          </cell>
          <cell r="B496" t="str">
            <v>DESMONTE REJA METALICA</v>
          </cell>
          <cell r="C496" t="str">
            <v>M2</v>
          </cell>
          <cell r="D496" t="str">
            <v/>
          </cell>
        </row>
        <row r="497">
          <cell r="A497" t="str">
            <v>1.1.28</v>
          </cell>
          <cell r="B497" t="str">
            <v>DESMONTE VIDRIO</v>
          </cell>
          <cell r="C497" t="str">
            <v>M2</v>
          </cell>
          <cell r="D497" t="str">
            <v/>
          </cell>
        </row>
        <row r="498">
          <cell r="A498" t="str">
            <v>1.1.29</v>
          </cell>
          <cell r="B498" t="str">
            <v>RETIRO TUBERIA AGUA (GALVANIZADA-PVC-AC) HASTA 1"</v>
          </cell>
          <cell r="C498" t="str">
            <v>ML</v>
          </cell>
          <cell r="D498" t="str">
            <v/>
          </cell>
        </row>
        <row r="499">
          <cell r="A499" t="str">
            <v>1.1.32</v>
          </cell>
          <cell r="B499" t="str">
            <v xml:space="preserve"> DEMOLICIÓN ENCHAPE CERAMICO</v>
          </cell>
          <cell r="C499" t="str">
            <v>M2</v>
          </cell>
          <cell r="D499" t="str">
            <v/>
          </cell>
        </row>
        <row r="500">
          <cell r="A500" t="str">
            <v>1.1.33</v>
          </cell>
          <cell r="B500" t="str">
            <v>DEMOLICIÓN GUARDAESCOBA</v>
          </cell>
          <cell r="C500" t="str">
            <v>ML</v>
          </cell>
          <cell r="D500" t="str">
            <v/>
          </cell>
        </row>
        <row r="501">
          <cell r="A501" t="str">
            <v>1.1.35</v>
          </cell>
          <cell r="B501" t="str">
            <v>DEMOLICIÓN MESON CONCRETO</v>
          </cell>
          <cell r="C501" t="str">
            <v>M2</v>
          </cell>
          <cell r="D501" t="str">
            <v/>
          </cell>
        </row>
        <row r="502">
          <cell r="A502" t="str">
            <v>1.1.36</v>
          </cell>
          <cell r="B502" t="str">
            <v xml:space="preserve"> DEMOLICIÓN PAÑETES</v>
          </cell>
          <cell r="C502" t="str">
            <v>M2</v>
          </cell>
          <cell r="D502" t="str">
            <v/>
          </cell>
        </row>
        <row r="503">
          <cell r="A503" t="str">
            <v>1.1.37</v>
          </cell>
          <cell r="B503" t="str">
            <v>DEMOLICIÓN PAÑETES TECHO</v>
          </cell>
          <cell r="C503" t="str">
            <v>M2</v>
          </cell>
          <cell r="D503" t="str">
            <v/>
          </cell>
        </row>
        <row r="504">
          <cell r="A504" t="str">
            <v>1.1.40</v>
          </cell>
          <cell r="B504" t="str">
            <v xml:space="preserve"> DEMOLICION PLACAS ALIGERADAS CONCRETO E&lt;=0.25 mts.</v>
          </cell>
          <cell r="C504" t="str">
            <v>M2</v>
          </cell>
          <cell r="D504" t="str">
            <v/>
          </cell>
        </row>
        <row r="505">
          <cell r="A505" t="str">
            <v>1.1.41</v>
          </cell>
          <cell r="B505" t="str">
            <v xml:space="preserve"> DEMOLICION PLACAS ALIGERADAS CONCRETO E&gt;=0.25 mts.</v>
          </cell>
          <cell r="C505" t="str">
            <v>M2</v>
          </cell>
          <cell r="D505" t="str">
            <v/>
          </cell>
        </row>
        <row r="506">
          <cell r="A506" t="str">
            <v>1.1.42</v>
          </cell>
          <cell r="B506" t="str">
            <v xml:space="preserve"> DEMOLICION PLACAS MACIZA CONCRETO E&lt;=0.20 mts.</v>
          </cell>
          <cell r="C506" t="str">
            <v>M2</v>
          </cell>
          <cell r="D506" t="str">
            <v/>
          </cell>
        </row>
        <row r="507">
          <cell r="A507" t="str">
            <v>1.1.43</v>
          </cell>
          <cell r="B507" t="str">
            <v xml:space="preserve"> DEMOLICION PLACAS MACIZA CONCRETO E&lt;=0.15 mts.</v>
          </cell>
          <cell r="C507" t="str">
            <v>M2</v>
          </cell>
          <cell r="D507" t="str">
            <v/>
          </cell>
        </row>
        <row r="508">
          <cell r="A508" t="str">
            <v>1.1.44</v>
          </cell>
          <cell r="B508" t="str">
            <v>DEMOLICIÓN CIMIENTO CONCRETO</v>
          </cell>
          <cell r="C508" t="str">
            <v>M3</v>
          </cell>
          <cell r="D508" t="str">
            <v/>
          </cell>
        </row>
        <row r="509">
          <cell r="A509" t="str">
            <v>1.1.45</v>
          </cell>
          <cell r="B509" t="str">
            <v xml:space="preserve"> DEMOLICIÓN COLUMNA CONCRETO</v>
          </cell>
          <cell r="C509" t="str">
            <v>M3</v>
          </cell>
          <cell r="D509" t="str">
            <v/>
          </cell>
        </row>
        <row r="510">
          <cell r="A510" t="str">
            <v>1.1.46</v>
          </cell>
          <cell r="B510" t="str">
            <v xml:space="preserve"> DEMOLICIÓN CONCRETO CICLOPEO</v>
          </cell>
          <cell r="C510" t="str">
            <v>M3</v>
          </cell>
          <cell r="D510" t="str">
            <v/>
          </cell>
        </row>
        <row r="511">
          <cell r="A511" t="str">
            <v>1.1.47</v>
          </cell>
          <cell r="B511" t="str">
            <v xml:space="preserve"> DEMOLICIÓN VIGA AMARRE CONCRETO &lt; 25 CM - 35 CM</v>
          </cell>
          <cell r="C511" t="str">
            <v>ML</v>
          </cell>
          <cell r="D511" t="str">
            <v/>
          </cell>
        </row>
        <row r="512">
          <cell r="A512" t="str">
            <v>1.1.48</v>
          </cell>
          <cell r="B512" t="str">
            <v xml:space="preserve"> DEMOLICIÓN VIGA CANAL</v>
          </cell>
          <cell r="C512" t="str">
            <v>ML</v>
          </cell>
          <cell r="D512" t="str">
            <v/>
          </cell>
        </row>
        <row r="513">
          <cell r="A513" t="str">
            <v>1.1.49</v>
          </cell>
          <cell r="B513" t="str">
            <v xml:space="preserve"> DEMOLICIÓN ESCALERA CONCRETO REFORZADO</v>
          </cell>
          <cell r="C513" t="str">
            <v>M3</v>
          </cell>
          <cell r="D513" t="str">
            <v/>
          </cell>
        </row>
        <row r="514">
          <cell r="A514" t="str">
            <v>1.1.50</v>
          </cell>
          <cell r="B514" t="str">
            <v xml:space="preserve"> DEMOLICIÓN VIGA CONCRETO 25cm-35cm</v>
          </cell>
          <cell r="C514" t="str">
            <v>ML</v>
          </cell>
          <cell r="D514" t="str">
            <v/>
          </cell>
        </row>
        <row r="515">
          <cell r="A515" t="str">
            <v>1.1.51</v>
          </cell>
          <cell r="B515" t="str">
            <v xml:space="preserve"> DEMOLICIÓN VIGA CONCRETO 35cm-45cm</v>
          </cell>
          <cell r="C515" t="str">
            <v>ML</v>
          </cell>
          <cell r="D515" t="str">
            <v/>
          </cell>
        </row>
        <row r="516">
          <cell r="A516" t="str">
            <v>1.1.52</v>
          </cell>
          <cell r="B516" t="str">
            <v>DEMOLICIÓN SARDINEL</v>
          </cell>
          <cell r="C516" t="str">
            <v>ML</v>
          </cell>
          <cell r="D516" t="str">
            <v/>
          </cell>
        </row>
        <row r="517">
          <cell r="A517" t="str">
            <v>1.1.53</v>
          </cell>
          <cell r="B517" t="str">
            <v>DEMOLICIÓN ANDEN/CONTRAPISO CONCRETO E= 7.6CM A 12CM</v>
          </cell>
          <cell r="C517" t="str">
            <v>M2</v>
          </cell>
          <cell r="D517" t="str">
            <v/>
          </cell>
        </row>
        <row r="518">
          <cell r="A518" t="str">
            <v>1.1.54</v>
          </cell>
          <cell r="B518" t="str">
            <v xml:space="preserve"> DEMOLICIÓN ANDEN/CONTRAPISO CONCRETO E &gt; A 12CM</v>
          </cell>
          <cell r="C518" t="str">
            <v>M2</v>
          </cell>
          <cell r="D518" t="str">
            <v/>
          </cell>
        </row>
        <row r="519">
          <cell r="A519" t="str">
            <v>1.1.55</v>
          </cell>
          <cell r="B519" t="str">
            <v xml:space="preserve"> DEMOLICIÓN CAJA INSPECCION</v>
          </cell>
          <cell r="C519" t="str">
            <v xml:space="preserve">UN </v>
          </cell>
          <cell r="D519" t="str">
            <v/>
          </cell>
        </row>
        <row r="520">
          <cell r="A520" t="str">
            <v>1.1.58</v>
          </cell>
          <cell r="B520" t="str">
            <v>DEMOLICIÓN PISO BALDOSA+MORTERO</v>
          </cell>
          <cell r="C520" t="str">
            <v>M2</v>
          </cell>
          <cell r="D520" t="str">
            <v/>
          </cell>
        </row>
        <row r="521">
          <cell r="A521" t="str">
            <v>1.1.59</v>
          </cell>
          <cell r="B521" t="str">
            <v>DEMOLICIÓN PISO GRANO PULIDO</v>
          </cell>
          <cell r="C521" t="str">
            <v>M2</v>
          </cell>
          <cell r="D521" t="str">
            <v/>
          </cell>
        </row>
        <row r="522">
          <cell r="A522" t="str">
            <v>1.1.60</v>
          </cell>
          <cell r="B522" t="str">
            <v xml:space="preserve"> DEMOLICIÓN CIELO FALSO ESTRUCTURA ALUMINIO</v>
          </cell>
          <cell r="C522" t="str">
            <v>M2</v>
          </cell>
          <cell r="D522" t="str">
            <v/>
          </cell>
        </row>
        <row r="523">
          <cell r="A523" t="str">
            <v>1.1.61</v>
          </cell>
          <cell r="B523" t="str">
            <v xml:space="preserve"> ROTURA PAVIMENTO</v>
          </cell>
          <cell r="C523" t="str">
            <v>M2</v>
          </cell>
          <cell r="D523" t="str">
            <v/>
          </cell>
        </row>
        <row r="524">
          <cell r="A524" t="str">
            <v>1.1.62</v>
          </cell>
          <cell r="B524" t="str">
            <v>DESCAPOTE MANUAL Y RETIRO (DISTANCIA DE 1 KM A 5 KM)</v>
          </cell>
          <cell r="C524" t="str">
            <v>M2</v>
          </cell>
          <cell r="D524" t="str">
            <v/>
          </cell>
        </row>
        <row r="525">
          <cell r="A525" t="str">
            <v>1.1.63</v>
          </cell>
          <cell r="B525" t="str">
            <v xml:space="preserve"> DESCAPOTE MECANICO Y RETIRO (DISTANCIA DE 1 KM A 5 KM)</v>
          </cell>
          <cell r="C525" t="str">
            <v>M3</v>
          </cell>
          <cell r="D525" t="str">
            <v/>
          </cell>
        </row>
        <row r="526">
          <cell r="A526" t="str">
            <v>1.1.64</v>
          </cell>
          <cell r="B526" t="str">
            <v>RETIRO TUBERIA EXISTENTE 0" A 12"</v>
          </cell>
          <cell r="C526" t="str">
            <v>ML</v>
          </cell>
          <cell r="D526" t="str">
            <v/>
          </cell>
        </row>
        <row r="527">
          <cell r="A527" t="str">
            <v>1.1.65</v>
          </cell>
          <cell r="B527" t="str">
            <v>RETIRO TUBERIA EXISTENTE 12"  A  24"</v>
          </cell>
          <cell r="C527" t="str">
            <v>ML</v>
          </cell>
          <cell r="D527" t="str">
            <v/>
          </cell>
        </row>
        <row r="528">
          <cell r="A528" t="str">
            <v>1.1.66</v>
          </cell>
          <cell r="B528" t="str">
            <v xml:space="preserve"> ACARREO MATERIALES PETREOS-TIERRA-VARIOS</v>
          </cell>
          <cell r="C528" t="str">
            <v>M3/Km</v>
          </cell>
          <cell r="D528" t="str">
            <v/>
          </cell>
        </row>
        <row r="529">
          <cell r="A529" t="str">
            <v>1.1.70</v>
          </cell>
          <cell r="B529" t="str">
            <v>DEMOLICIÓN CUNETA EN CONCRETO</v>
          </cell>
          <cell r="C529" t="str">
            <v>ML</v>
          </cell>
          <cell r="D529" t="str">
            <v/>
          </cell>
        </row>
        <row r="530">
          <cell r="A530" t="str">
            <v>1.1.71</v>
          </cell>
          <cell r="B530" t="str">
            <v>DEMOLICIÓN DE SUMIDEROS</v>
          </cell>
          <cell r="C530" t="str">
            <v xml:space="preserve">UN </v>
          </cell>
          <cell r="D530" t="str">
            <v/>
          </cell>
        </row>
        <row r="531">
          <cell r="A531" t="str">
            <v>1.1.74</v>
          </cell>
          <cell r="B531" t="str">
            <v xml:space="preserve"> LOCALIZACION Y REPLANTEO REDES HASTA  H = 0.50 m</v>
          </cell>
          <cell r="C531" t="str">
            <v>M2</v>
          </cell>
          <cell r="D531" t="str">
            <v/>
          </cell>
        </row>
        <row r="532">
          <cell r="A532" t="str">
            <v>1.1.75</v>
          </cell>
          <cell r="B532" t="str">
            <v>CAMPAMENTO 18 M2</v>
          </cell>
          <cell r="C532" t="str">
            <v xml:space="preserve">UN </v>
          </cell>
          <cell r="D532" t="str">
            <v/>
          </cell>
        </row>
        <row r="533">
          <cell r="A533" t="str">
            <v>1.1.76</v>
          </cell>
          <cell r="B533" t="str">
            <v>CAMPAMENTO 36 M2</v>
          </cell>
          <cell r="C533" t="str">
            <v xml:space="preserve">UN </v>
          </cell>
          <cell r="D533" t="str">
            <v/>
          </cell>
        </row>
        <row r="534">
          <cell r="A534" t="str">
            <v>1.1.78</v>
          </cell>
          <cell r="B534" t="str">
            <v xml:space="preserve"> DESMONTE CUBIERTAS TEJA DE ASBESTO Y/ O ASBESTO CEMENTO</v>
          </cell>
          <cell r="C534" t="str">
            <v>M2</v>
          </cell>
          <cell r="D534" t="str">
            <v/>
          </cell>
        </row>
        <row r="535">
          <cell r="A535" t="str">
            <v>1.1.79</v>
          </cell>
          <cell r="B535" t="str">
            <v xml:space="preserve"> DEMOLICION MUROS LADRILLO E = 0.15 mts.</v>
          </cell>
          <cell r="C535" t="str">
            <v>M2</v>
          </cell>
          <cell r="D535" t="str">
            <v/>
          </cell>
        </row>
        <row r="536">
          <cell r="A536" t="str">
            <v>1.1.80</v>
          </cell>
          <cell r="B536" t="str">
            <v xml:space="preserve"> DEMOLICION MUROS EN LADRILLO E = 0.25 mts.</v>
          </cell>
          <cell r="C536" t="str">
            <v>M2</v>
          </cell>
          <cell r="D536" t="str">
            <v/>
          </cell>
        </row>
        <row r="537">
          <cell r="A537" t="str">
            <v>1.1.81</v>
          </cell>
          <cell r="B537" t="str">
            <v>DESMONTE MARCOS Y PUERTAS</v>
          </cell>
          <cell r="C537" t="str">
            <v>M2</v>
          </cell>
          <cell r="D537" t="str">
            <v/>
          </cell>
        </row>
        <row r="538">
          <cell r="A538" t="str">
            <v>1.1.82</v>
          </cell>
          <cell r="B538" t="str">
            <v>DESMONTE  VENTANAS</v>
          </cell>
          <cell r="C538" t="str">
            <v>M2</v>
          </cell>
          <cell r="D538" t="str">
            <v/>
          </cell>
        </row>
        <row r="539">
          <cell r="A539" t="str">
            <v>1.1.83</v>
          </cell>
          <cell r="B539" t="str">
            <v xml:space="preserve"> DEMOLICION PLACA DE PISO E=0,10 Mts.</v>
          </cell>
          <cell r="C539" t="str">
            <v>M2</v>
          </cell>
          <cell r="D539" t="str">
            <v/>
          </cell>
        </row>
        <row r="540">
          <cell r="A540" t="str">
            <v>1.1.84</v>
          </cell>
          <cell r="B540" t="str">
            <v>CERRAMIENTO EN TABLA BURRA H=3.00  mts.</v>
          </cell>
          <cell r="C540" t="str">
            <v>ML</v>
          </cell>
          <cell r="D540" t="str">
            <v/>
          </cell>
        </row>
        <row r="541">
          <cell r="A541" t="str">
            <v>1.1.85</v>
          </cell>
          <cell r="B541" t="str">
            <v>CERRAMIENTO ALAMBRE DE PUAS No. 12  4 HILOS POSTES DE MADERA</v>
          </cell>
          <cell r="C541" t="str">
            <v>ML</v>
          </cell>
          <cell r="D541" t="str">
            <v/>
          </cell>
        </row>
        <row r="542">
          <cell r="A542" t="str">
            <v>1.2.1</v>
          </cell>
          <cell r="B542" t="str">
            <v>EXCAVACIÓN MECÁNICA EN ROCA INCL. RETIRO</v>
          </cell>
          <cell r="C542" t="str">
            <v>M3</v>
          </cell>
          <cell r="D542" t="str">
            <v/>
          </cell>
        </row>
        <row r="543">
          <cell r="A543" t="str">
            <v>1.2.3</v>
          </cell>
          <cell r="B543" t="str">
            <v xml:space="preserve"> RETIRO MATERIAL EXCAVADO A MAQUINA (SIN TRANSPORTE)</v>
          </cell>
          <cell r="C543" t="str">
            <v>M3</v>
          </cell>
          <cell r="D543" t="str">
            <v/>
          </cell>
        </row>
        <row r="544">
          <cell r="A544" t="str">
            <v>1.2.4</v>
          </cell>
          <cell r="B544" t="str">
            <v xml:space="preserve"> RELLENO MATERIAL SITIO COMPACTADO CILINDRO</v>
          </cell>
          <cell r="C544" t="str">
            <v>M3</v>
          </cell>
          <cell r="D544" t="str">
            <v/>
          </cell>
        </row>
        <row r="545">
          <cell r="A545" t="str">
            <v>1.2.5</v>
          </cell>
          <cell r="B545" t="str">
            <v xml:space="preserve"> EXCAVACIÓN MECÁNICA HUMEDA (debajo del nivel freático)</v>
          </cell>
          <cell r="C545" t="str">
            <v>M3</v>
          </cell>
          <cell r="D545" t="str">
            <v/>
          </cell>
        </row>
        <row r="546">
          <cell r="A546" t="str">
            <v>1.2.6</v>
          </cell>
          <cell r="B546" t="str">
            <v>CONCRETO CICLOPEO 10,5MPa (1500 PSI) RELACIÓN 60C/40P</v>
          </cell>
          <cell r="C546" t="str">
            <v>M3</v>
          </cell>
          <cell r="D546" t="str">
            <v/>
          </cell>
        </row>
        <row r="547">
          <cell r="A547" t="str">
            <v>1.2.7</v>
          </cell>
          <cell r="B547" t="str">
            <v>CONCRETO CICLOPEO 14MPa (2000 PSI) RELACIÓN 60C/40P</v>
          </cell>
          <cell r="C547" t="str">
            <v>M3</v>
          </cell>
          <cell r="D547" t="str">
            <v/>
          </cell>
        </row>
        <row r="548">
          <cell r="A548" t="str">
            <v>1.2.9</v>
          </cell>
          <cell r="B548" t="str">
            <v>CONSTRUCCION DE MUROS EN GAVIONES, INCLUYE MALLA ESLABONADA TRIPLE  TORSION CAL. 12</v>
          </cell>
          <cell r="C548" t="str">
            <v>M3</v>
          </cell>
          <cell r="D548" t="str">
            <v/>
          </cell>
        </row>
        <row r="549">
          <cell r="A549" t="str">
            <v>1.2.10</v>
          </cell>
          <cell r="B549" t="str">
            <v xml:space="preserve"> CONCRETO DE ZAPATAS 21MPa  + FORMALETA</v>
          </cell>
          <cell r="C549" t="str">
            <v>M3</v>
          </cell>
          <cell r="D549" t="str">
            <v/>
          </cell>
        </row>
        <row r="550">
          <cell r="A550" t="str">
            <v>1.2.12</v>
          </cell>
          <cell r="B550" t="str">
            <v>CONCRETO VIGA DE AMARRE 21,1 MPa TE INVERTIDA</v>
          </cell>
          <cell r="C550" t="str">
            <v>M3</v>
          </cell>
          <cell r="D550" t="str">
            <v/>
          </cell>
        </row>
        <row r="551">
          <cell r="A551" t="str">
            <v>1.2.13</v>
          </cell>
          <cell r="B551" t="str">
            <v xml:space="preserve"> PEDESTAL CONCRETO 21,1 Mpa</v>
          </cell>
          <cell r="C551" t="str">
            <v>M3</v>
          </cell>
          <cell r="D551" t="str">
            <v/>
          </cell>
        </row>
        <row r="552">
          <cell r="A552" t="str">
            <v>1.2.14</v>
          </cell>
          <cell r="B552" t="str">
            <v xml:space="preserve"> SOLADO CONCRETO ESPESOR E=0.05M 14MPa (2000PSI)</v>
          </cell>
          <cell r="C552" t="str">
            <v>M2</v>
          </cell>
          <cell r="D552" t="str">
            <v/>
          </cell>
        </row>
        <row r="553">
          <cell r="A553" t="str">
            <v>1.2.15</v>
          </cell>
          <cell r="B553" t="str">
            <v>SOLADO CONCRETO ESPESOR E=0.07M 14MPa (2000PSI)</v>
          </cell>
          <cell r="C553" t="str">
            <v>M2</v>
          </cell>
          <cell r="D553" t="str">
            <v/>
          </cell>
        </row>
        <row r="554">
          <cell r="A554" t="str">
            <v>1.2.16</v>
          </cell>
          <cell r="B554" t="str">
            <v xml:space="preserve">  LOSA FLOTANTE CASETON-VIGAS H = 40 CM - 45 CM</v>
          </cell>
          <cell r="C554" t="str">
            <v>M2</v>
          </cell>
          <cell r="D554" t="str">
            <v/>
          </cell>
        </row>
        <row r="555">
          <cell r="A555" t="str">
            <v>1.2.17</v>
          </cell>
          <cell r="B555" t="str">
            <v>LOSA MACIZA CIMIENTO CONCRETO 21 MPa - 3000 PSI H=10 CM</v>
          </cell>
          <cell r="C555" t="str">
            <v>M2</v>
          </cell>
          <cell r="D555" t="str">
            <v/>
          </cell>
        </row>
        <row r="556">
          <cell r="A556" t="str">
            <v>1.2.18</v>
          </cell>
          <cell r="B556" t="str">
            <v xml:space="preserve"> LOSA MACIZA CIMIENTO CONCRETO 21 MPa - 3000 PSI H=15 CM</v>
          </cell>
          <cell r="C556" t="str">
            <v>M2</v>
          </cell>
          <cell r="D556" t="str">
            <v/>
          </cell>
        </row>
        <row r="557">
          <cell r="A557" t="str">
            <v>1.2.19</v>
          </cell>
          <cell r="B557" t="str">
            <v xml:space="preserve"> LOSA MACIZA CIMIENTO CONCRETO 21 MPa - 3000 PSI H=20 CM</v>
          </cell>
          <cell r="C557" t="str">
            <v>M2</v>
          </cell>
          <cell r="D557" t="str">
            <v/>
          </cell>
        </row>
        <row r="558">
          <cell r="A558" t="str">
            <v>1.2.20</v>
          </cell>
          <cell r="B558" t="str">
            <v>MURO DE CONTENCIÓN EN CONCRETO DE 21 MPa - 3000 PSI  0&lt;H&lt;=1.00M</v>
          </cell>
          <cell r="C558" t="str">
            <v>M3</v>
          </cell>
          <cell r="D558" t="str">
            <v/>
          </cell>
        </row>
        <row r="559">
          <cell r="A559" t="str">
            <v>1.2.21</v>
          </cell>
          <cell r="B559" t="str">
            <v>MURO DE CONTENCIÓN EN CONCRETO DE 21 MPa - 3000 PSI 1,01&lt;H&lt;=2.00M</v>
          </cell>
          <cell r="C559" t="str">
            <v>M3</v>
          </cell>
          <cell r="D559" t="str">
            <v/>
          </cell>
        </row>
        <row r="560">
          <cell r="A560" t="str">
            <v>1.2.22</v>
          </cell>
          <cell r="B560" t="str">
            <v>MURO DE CONTENCIÓN EN CONCRETO DE 21 MPa - 3000 PSI  2,01&lt;H&lt;=3,5 MTS</v>
          </cell>
          <cell r="C560" t="str">
            <v>M3</v>
          </cell>
          <cell r="D560" t="str">
            <v/>
          </cell>
        </row>
        <row r="561">
          <cell r="A561" t="str">
            <v>1.2.23</v>
          </cell>
          <cell r="B561" t="str">
            <v>MURO CONTENCION CONCRETO CICLOPEO H&lt;1.5M 40% RAJÓN</v>
          </cell>
          <cell r="C561" t="str">
            <v>M3</v>
          </cell>
          <cell r="D561" t="str">
            <v/>
          </cell>
        </row>
        <row r="562">
          <cell r="A562" t="str">
            <v>1.2.24</v>
          </cell>
          <cell r="B562" t="str">
            <v xml:space="preserve"> SUMINISTRO FIGURADA Y AMRRE DE ACERO 37000 PSI  240 Mpa</v>
          </cell>
          <cell r="C562" t="str">
            <v>KG</v>
          </cell>
          <cell r="D562" t="str">
            <v/>
          </cell>
        </row>
        <row r="563">
          <cell r="A563" t="str">
            <v>1.2.25</v>
          </cell>
          <cell r="B563" t="str">
            <v>SUMINISTRO FIGURADA Y AMRRE DE ACERO 60000 PSI 420 Mpa</v>
          </cell>
          <cell r="C563" t="str">
            <v>KG</v>
          </cell>
          <cell r="D563" t="str">
            <v/>
          </cell>
        </row>
        <row r="564">
          <cell r="A564" t="str">
            <v>1.2.26</v>
          </cell>
          <cell r="B564" t="str">
            <v>SUMINISTRO E INSTALACIÓN MALLA ELECTROSOLDADA U-84</v>
          </cell>
          <cell r="C564" t="str">
            <v>KG</v>
          </cell>
          <cell r="D564" t="str">
            <v/>
          </cell>
        </row>
        <row r="565">
          <cell r="A565" t="str">
            <v>1.2.27</v>
          </cell>
          <cell r="B565" t="str">
            <v xml:space="preserve"> CAJAS DE INSPECCION DE 1.20 X 1.20 X 1.20 MTS LADRILLO</v>
          </cell>
          <cell r="C565" t="str">
            <v>KG</v>
          </cell>
          <cell r="D565" t="str">
            <v/>
          </cell>
        </row>
        <row r="566">
          <cell r="A566" t="str">
            <v>1.2.28</v>
          </cell>
          <cell r="B566" t="str">
            <v>SUMINISTRO E INSTALACION TUBERIA PVC SANITARIA 2"</v>
          </cell>
          <cell r="C566" t="str">
            <v>UN</v>
          </cell>
          <cell r="D566" t="str">
            <v/>
          </cell>
        </row>
        <row r="567">
          <cell r="A567" t="str">
            <v>1.2.29</v>
          </cell>
          <cell r="B567" t="str">
            <v xml:space="preserve"> SUMINISTRO E INSTALACION TUBERIA PVC SANITARIA 3"</v>
          </cell>
          <cell r="C567" t="str">
            <v>ML</v>
          </cell>
          <cell r="D567" t="str">
            <v/>
          </cell>
        </row>
        <row r="568">
          <cell r="A568" t="str">
            <v>1.2.30</v>
          </cell>
          <cell r="B568" t="str">
            <v>SUMINISTRO E INSTALACION TUBERIA PVC SANITARIA 4"</v>
          </cell>
          <cell r="C568" t="str">
            <v>ML</v>
          </cell>
          <cell r="D568" t="str">
            <v/>
          </cell>
        </row>
        <row r="569">
          <cell r="A569" t="str">
            <v>1.2.31</v>
          </cell>
          <cell r="B569" t="str">
            <v xml:space="preserve"> SUMINISTRO E INSTALACION TUBERIA PVC SANITARIA 6"</v>
          </cell>
          <cell r="C569" t="str">
            <v>ML</v>
          </cell>
          <cell r="D569" t="str">
            <v/>
          </cell>
        </row>
        <row r="570">
          <cell r="A570" t="str">
            <v>1.2.32</v>
          </cell>
          <cell r="B570" t="str">
            <v>SUMINISTRO E INSTALACION TUBERIA PVC SANITARIA 8"</v>
          </cell>
          <cell r="C570" t="str">
            <v>ML</v>
          </cell>
          <cell r="D570" t="str">
            <v/>
          </cell>
        </row>
        <row r="571">
          <cell r="A571" t="str">
            <v>1.2.33</v>
          </cell>
          <cell r="B571" t="str">
            <v>SUMINISTRO E INSTALACION TUBERIA PVC SANITARIA 10"</v>
          </cell>
          <cell r="C571" t="str">
            <v>ML</v>
          </cell>
          <cell r="D571" t="str">
            <v/>
          </cell>
        </row>
        <row r="572">
          <cell r="A572" t="str">
            <v>1.2.34</v>
          </cell>
          <cell r="B572" t="str">
            <v>SUMINISTRO E INSTALACION TUBERIA PVC SANITARIA 12"</v>
          </cell>
          <cell r="C572" t="str">
            <v>ML</v>
          </cell>
          <cell r="D572" t="str">
            <v/>
          </cell>
        </row>
        <row r="573">
          <cell r="A573" t="str">
            <v>1.2.35</v>
          </cell>
          <cell r="B573" t="str">
            <v>SUMINISTRO E INSTALACION TUBERIA PVC SANITARIA 16"</v>
          </cell>
          <cell r="C573" t="str">
            <v>ML</v>
          </cell>
          <cell r="D573" t="str">
            <v/>
          </cell>
        </row>
        <row r="574">
          <cell r="A574" t="str">
            <v>1.2.36</v>
          </cell>
          <cell r="B574" t="str">
            <v>SUMINISTRO E INSTALACION TUBERIA PVC SANITARIA 18"</v>
          </cell>
          <cell r="C574" t="str">
            <v>ML</v>
          </cell>
          <cell r="D574" t="str">
            <v/>
          </cell>
        </row>
        <row r="575">
          <cell r="A575" t="str">
            <v>1.2.37</v>
          </cell>
          <cell r="B575" t="str">
            <v xml:space="preserve">  TUBERIA PVC 4" DRENAJE SIN FILTRO</v>
          </cell>
          <cell r="C575" t="str">
            <v>ML</v>
          </cell>
          <cell r="D575" t="str">
            <v/>
          </cell>
        </row>
        <row r="576">
          <cell r="A576" t="str">
            <v>1.2.38</v>
          </cell>
          <cell r="B576" t="str">
            <v>TUBERIA PVC 6 DRENAJE SIN FILTRO</v>
          </cell>
          <cell r="C576" t="str">
            <v>ML</v>
          </cell>
          <cell r="D576" t="str">
            <v/>
          </cell>
        </row>
        <row r="577">
          <cell r="A577" t="str">
            <v>1.2.39</v>
          </cell>
          <cell r="B577" t="str">
            <v>TUBERIA PVC 8" DRENAJE CF</v>
          </cell>
          <cell r="C577" t="str">
            <v>ML</v>
          </cell>
          <cell r="D577" t="str">
            <v/>
          </cell>
        </row>
        <row r="578">
          <cell r="A578" t="str">
            <v>1.2.40</v>
          </cell>
          <cell r="B578" t="str">
            <v>TUBERIA PVC 8" DRENAJE SF</v>
          </cell>
          <cell r="C578" t="str">
            <v>ML</v>
          </cell>
          <cell r="D578" t="str">
            <v/>
          </cell>
        </row>
        <row r="579">
          <cell r="A579" t="str">
            <v>1.2.41</v>
          </cell>
          <cell r="B579" t="str">
            <v>SUMINISTRO E INSTALACION YEE GRESS DE 8" x 6"</v>
          </cell>
          <cell r="C579" t="str">
            <v>UN</v>
          </cell>
          <cell r="D579" t="str">
            <v/>
          </cell>
        </row>
        <row r="580">
          <cell r="A580" t="str">
            <v>1.2.42</v>
          </cell>
          <cell r="B580" t="str">
            <v>SUMINISTRO E INSTALACIÓN CODO GRESS 6"</v>
          </cell>
          <cell r="C580" t="str">
            <v>UN</v>
          </cell>
          <cell r="D580" t="str">
            <v/>
          </cell>
        </row>
        <row r="581">
          <cell r="A581" t="str">
            <v>1.2.43</v>
          </cell>
          <cell r="B581" t="str">
            <v>SUMINISTRO E INSTALACION CODO GRESS DE 8"</v>
          </cell>
          <cell r="C581" t="str">
            <v>UN</v>
          </cell>
          <cell r="D581" t="str">
            <v/>
          </cell>
        </row>
        <row r="582">
          <cell r="A582" t="str">
            <v>1.2.44</v>
          </cell>
          <cell r="B582" t="str">
            <v>SUMINISTRO E INSTALACION TUBERIA DE GRES 3"</v>
          </cell>
          <cell r="C582" t="str">
            <v>ML</v>
          </cell>
          <cell r="D582" t="str">
            <v/>
          </cell>
        </row>
        <row r="583">
          <cell r="A583" t="str">
            <v>1.2.45</v>
          </cell>
          <cell r="B583" t="str">
            <v>CONCRETO CICLOPEO 17.5MPa (2500 PSI) RELACIÓN 60C/40P</v>
          </cell>
          <cell r="C583" t="str">
            <v>M3</v>
          </cell>
          <cell r="D583" t="str">
            <v/>
          </cell>
        </row>
        <row r="584">
          <cell r="A584" t="str">
            <v>1.2.46</v>
          </cell>
          <cell r="B584" t="str">
            <v xml:space="preserve"> POZO SÉPTICO ETERNIT</v>
          </cell>
          <cell r="C584" t="str">
            <v>UN</v>
          </cell>
          <cell r="D584" t="str">
            <v/>
          </cell>
        </row>
        <row r="585">
          <cell r="A585" t="str">
            <v>1.2.48</v>
          </cell>
          <cell r="B585" t="str">
            <v xml:space="preserve"> EXCAVACION MECANICA Y RETIRO MATERIAL COMUN</v>
          </cell>
          <cell r="C585" t="str">
            <v>M3</v>
          </cell>
          <cell r="D585" t="str">
            <v/>
          </cell>
        </row>
        <row r="586">
          <cell r="A586" t="str">
            <v>1.2.49</v>
          </cell>
          <cell r="B586" t="str">
            <v>CONCRETO DE ZAPATAS 21 MPa - (3000 PSI)</v>
          </cell>
          <cell r="C586" t="str">
            <v>M3</v>
          </cell>
          <cell r="D586" t="str">
            <v/>
          </cell>
        </row>
        <row r="587">
          <cell r="A587" t="str">
            <v>1.2.50</v>
          </cell>
          <cell r="B587" t="str">
            <v>BASE EN CONCRETO POBRE E=0.05 mts. 14 MPa - (2000 PSI)</v>
          </cell>
          <cell r="C587" t="str">
            <v>M2</v>
          </cell>
          <cell r="D587" t="str">
            <v/>
          </cell>
        </row>
        <row r="588">
          <cell r="A588" t="str">
            <v>1.2.51</v>
          </cell>
          <cell r="B588" t="str">
            <v>CAJAS DE INSPECCION DE 60x60x60 cm  LADRILLO</v>
          </cell>
          <cell r="C588" t="str">
            <v>UN</v>
          </cell>
          <cell r="D588" t="str">
            <v/>
          </cell>
        </row>
        <row r="589">
          <cell r="A589" t="str">
            <v>1.2.52</v>
          </cell>
          <cell r="B589" t="str">
            <v>CAJAS DE INSPECCION DE 80 X 80 X 80 cm LADRILLO</v>
          </cell>
          <cell r="C589" t="str">
            <v>UN</v>
          </cell>
          <cell r="D589" t="str">
            <v/>
          </cell>
        </row>
        <row r="590">
          <cell r="A590" t="str">
            <v>1.2.53</v>
          </cell>
          <cell r="B590" t="str">
            <v>CAJAS DE INSPECCION DE 1.00 X 1.00 X 1.00 cm LADRILLO</v>
          </cell>
          <cell r="C590" t="str">
            <v>UN</v>
          </cell>
          <cell r="D590" t="str">
            <v/>
          </cell>
        </row>
        <row r="591">
          <cell r="A591" t="str">
            <v>1.2.54</v>
          </cell>
          <cell r="B591" t="str">
            <v>SUMINISTRO E INSTALACION TUBERIA DE GRES D=4"</v>
          </cell>
          <cell r="C591" t="str">
            <v>ML</v>
          </cell>
          <cell r="D591" t="str">
            <v/>
          </cell>
        </row>
        <row r="592">
          <cell r="A592" t="str">
            <v>1.2.55</v>
          </cell>
          <cell r="B592" t="str">
            <v>SUMINISTRO E INSTALACION TUBERIA DE GRES D=6"</v>
          </cell>
          <cell r="C592" t="str">
            <v>ML</v>
          </cell>
          <cell r="D592" t="str">
            <v/>
          </cell>
        </row>
        <row r="593">
          <cell r="A593" t="str">
            <v>1.2.56</v>
          </cell>
          <cell r="B593" t="str">
            <v>SUMINSTRO E INSTALACION TUBERIA DE GRES DRENAJE D=4"</v>
          </cell>
          <cell r="C593" t="str">
            <v>ML</v>
          </cell>
          <cell r="D593" t="str">
            <v/>
          </cell>
        </row>
        <row r="594">
          <cell r="A594" t="str">
            <v>1.2.57</v>
          </cell>
          <cell r="B594" t="str">
            <v xml:space="preserve"> SUMINSTRO E INSTALACION TUBERIA DE GRES DRENAJE D=6</v>
          </cell>
          <cell r="C594" t="str">
            <v>ML</v>
          </cell>
          <cell r="D594" t="str">
            <v/>
          </cell>
        </row>
        <row r="595">
          <cell r="A595" t="str">
            <v>1.2.58</v>
          </cell>
          <cell r="B595" t="str">
            <v>SUMINSTRO E INSTALACION CODO DE GRES DE 4"</v>
          </cell>
          <cell r="C595" t="str">
            <v>ML</v>
          </cell>
          <cell r="D595" t="str">
            <v/>
          </cell>
        </row>
        <row r="596">
          <cell r="A596" t="str">
            <v>1.2.59</v>
          </cell>
          <cell r="B596" t="str">
            <v>SUMINSTRO E INSTALACION CODO DE GRES DE 6"</v>
          </cell>
          <cell r="C596" t="str">
            <v>ML</v>
          </cell>
          <cell r="D596" t="str">
            <v/>
          </cell>
        </row>
        <row r="597">
          <cell r="A597" t="str">
            <v>1.3.1</v>
          </cell>
          <cell r="B597" t="str">
            <v>PLACA FACIL 21 MPa - (3000 PSI)</v>
          </cell>
          <cell r="C597" t="str">
            <v>M2</v>
          </cell>
          <cell r="D597" t="str">
            <v/>
          </cell>
        </row>
        <row r="598">
          <cell r="A598" t="str">
            <v>1.3.2</v>
          </cell>
          <cell r="B598" t="str">
            <v>PLACA FACIL 24.5 MPa - (3500 PSI)</v>
          </cell>
          <cell r="C598" t="str">
            <v>M2</v>
          </cell>
          <cell r="D598" t="str">
            <v/>
          </cell>
        </row>
        <row r="599">
          <cell r="A599" t="str">
            <v>1.3.3</v>
          </cell>
          <cell r="B599" t="str">
            <v>PLACA CON STEEL DECK 21 MPa - (3000 PSI)</v>
          </cell>
          <cell r="C599" t="str">
            <v>M2</v>
          </cell>
          <cell r="D599" t="str">
            <v/>
          </cell>
        </row>
        <row r="600">
          <cell r="A600" t="str">
            <v>1.3.4</v>
          </cell>
          <cell r="B600" t="str">
            <v xml:space="preserve"> PLACA CON STEEL DECK 24.5 MPa - (3500 PSI)</v>
          </cell>
          <cell r="C600" t="str">
            <v>M2</v>
          </cell>
          <cell r="D600" t="str">
            <v/>
          </cell>
        </row>
        <row r="601">
          <cell r="A601" t="str">
            <v>1.3.5</v>
          </cell>
          <cell r="B601" t="str">
            <v xml:space="preserve"> PLACA CASETON ESTERILLA DE GUADUA ALTURA DE 40 CMS   21 MPa - (3000 PSI)</v>
          </cell>
          <cell r="C601" t="str">
            <v>M2</v>
          </cell>
          <cell r="D601" t="str">
            <v/>
          </cell>
        </row>
        <row r="602">
          <cell r="A602" t="str">
            <v>1.3.6</v>
          </cell>
          <cell r="B602" t="str">
            <v>PLACA CASETON ESTERILLA DE GUADUA ALTURA DE 35 CMS  21 MPa - (3000 PSI)</v>
          </cell>
          <cell r="C602" t="str">
            <v>M2</v>
          </cell>
          <cell r="D602" t="str">
            <v/>
          </cell>
        </row>
        <row r="603">
          <cell r="A603" t="str">
            <v>1.3.7</v>
          </cell>
          <cell r="B603" t="str">
            <v>PLACA CASETON ESTERILLA DE GUADUA ALTURA DE 30 CMS  21 MPa - (3000 PSI)</v>
          </cell>
          <cell r="C603" t="str">
            <v>M2</v>
          </cell>
          <cell r="D603" t="str">
            <v/>
          </cell>
        </row>
        <row r="604">
          <cell r="A604" t="str">
            <v>1.3.8</v>
          </cell>
          <cell r="B604" t="str">
            <v>PLACA CASETON ESTERILLA DE GUADUA ALTURA DE 40 CMS  24.5 MPa - (3500 PSI)</v>
          </cell>
          <cell r="C604" t="str">
            <v>M2</v>
          </cell>
          <cell r="D604" t="str">
            <v/>
          </cell>
        </row>
        <row r="605">
          <cell r="A605" t="str">
            <v>1.3.9</v>
          </cell>
          <cell r="B605" t="str">
            <v>PLACA CASETON ESTERILLA DE GUADUA ALTURA DE 35 CMS  24.5 MPa - (3500 PSI)</v>
          </cell>
          <cell r="C605" t="str">
            <v>M2</v>
          </cell>
          <cell r="D605" t="str">
            <v/>
          </cell>
        </row>
        <row r="606">
          <cell r="A606" t="str">
            <v>1.3.10</v>
          </cell>
          <cell r="B606" t="str">
            <v>PLACA CASETON ESTERILLA DE GUADUA ALTURA DE 30 CMS   24.5 Mpa - (3500 PSI)</v>
          </cell>
          <cell r="C606" t="str">
            <v>M2</v>
          </cell>
          <cell r="D606" t="str">
            <v/>
          </cell>
        </row>
        <row r="607">
          <cell r="A607" t="str">
            <v>1.3.11</v>
          </cell>
          <cell r="B607" t="str">
            <v xml:space="preserve"> CONSTRUCCION DE VIGA CANAL EN CONCRETO IMPERMEABILZADO 21 MPa - (3000 PSI)</v>
          </cell>
          <cell r="C607" t="str">
            <v>M3</v>
          </cell>
          <cell r="D607" t="str">
            <v/>
          </cell>
        </row>
        <row r="608">
          <cell r="A608" t="str">
            <v>1.3.12</v>
          </cell>
          <cell r="B608" t="str">
            <v>CONSTRUCCION DE VIGA CANAL EN CONCRETO IMPERMEABILZADO 24.5 MPa - (3500 PSI)</v>
          </cell>
          <cell r="C608" t="str">
            <v>M3</v>
          </cell>
          <cell r="D608" t="str">
            <v/>
          </cell>
        </row>
        <row r="609">
          <cell r="A609" t="str">
            <v>1.3.13</v>
          </cell>
          <cell r="B609" t="str">
            <v>CONSTRUCCION DE VIGA CANAL EN CONCRETO IMPERMEABILZADO 28 MPa - (4000 PSI)</v>
          </cell>
          <cell r="C609" t="str">
            <v>M3</v>
          </cell>
          <cell r="D609" t="str">
            <v/>
          </cell>
        </row>
        <row r="610">
          <cell r="A610" t="str">
            <v>1.3.16</v>
          </cell>
          <cell r="B610" t="str">
            <v>VIGA  AEREA  21 MPa - (3000 PSI)</v>
          </cell>
          <cell r="C610" t="str">
            <v>M3</v>
          </cell>
          <cell r="D610" t="str">
            <v/>
          </cell>
        </row>
        <row r="611">
          <cell r="A611" t="str">
            <v>1.3.17</v>
          </cell>
          <cell r="B611" t="str">
            <v>VIGA AMARRE SOBRE MURO  21 MPa - (3000 PSI)</v>
          </cell>
          <cell r="C611" t="str">
            <v>M3</v>
          </cell>
          <cell r="D611" t="str">
            <v/>
          </cell>
        </row>
        <row r="612">
          <cell r="A612" t="str">
            <v>1.3.18</v>
          </cell>
          <cell r="B612" t="str">
            <v>PLACA ENTREPISO ALIGERADO CASETON DE LONA E=0.30 mts.   28 MPa - (4000 PSI)</v>
          </cell>
          <cell r="C612" t="str">
            <v>M2</v>
          </cell>
          <cell r="D612" t="str">
            <v/>
          </cell>
        </row>
        <row r="613">
          <cell r="A613" t="str">
            <v>1.3.19</v>
          </cell>
          <cell r="B613" t="str">
            <v>PLACA ENTREPISO ALIGERADO BLOQUE CONCRETO 21 MPa - (3000 PSI)</v>
          </cell>
          <cell r="C613" t="str">
            <v>M2</v>
          </cell>
          <cell r="D613" t="str">
            <v/>
          </cell>
        </row>
        <row r="614">
          <cell r="A614" t="str">
            <v>1.3.20</v>
          </cell>
          <cell r="B614" t="str">
            <v xml:space="preserve"> PLACA MACIZA 21 MPa - (3000 PSI)  E=0.10 mts.</v>
          </cell>
          <cell r="C614" t="str">
            <v>M2</v>
          </cell>
          <cell r="D614" t="str">
            <v/>
          </cell>
        </row>
        <row r="615">
          <cell r="A615" t="str">
            <v>1.3.21</v>
          </cell>
          <cell r="B615" t="str">
            <v xml:space="preserve"> PLACA MACIZA 21 MPa (3000 PSI)   E=0.12 mts.</v>
          </cell>
          <cell r="C615" t="str">
            <v>M2</v>
          </cell>
          <cell r="D615" t="str">
            <v/>
          </cell>
        </row>
        <row r="616">
          <cell r="A616" t="str">
            <v>1.3.22</v>
          </cell>
          <cell r="B616" t="str">
            <v>PLACA MACIZA 21 MPa - (3000 PSI) E=0.15 mts.</v>
          </cell>
          <cell r="C616" t="str">
            <v>M2</v>
          </cell>
          <cell r="D616" t="str">
            <v/>
          </cell>
        </row>
        <row r="617">
          <cell r="A617" t="str">
            <v>1.3.23</v>
          </cell>
          <cell r="B617" t="str">
            <v>REFUERZOS MALLA ELECTROSOLDADA H-257</v>
          </cell>
          <cell r="C617" t="str">
            <v>KG</v>
          </cell>
          <cell r="D617" t="str">
            <v/>
          </cell>
        </row>
        <row r="618">
          <cell r="A618" t="str">
            <v>1.3.24</v>
          </cell>
          <cell r="B618" t="str">
            <v>ESCALERAS MACIZA 21 MPa - (3000 PSI)</v>
          </cell>
          <cell r="C618" t="str">
            <v>M3</v>
          </cell>
          <cell r="D618" t="str">
            <v/>
          </cell>
        </row>
        <row r="619">
          <cell r="A619" t="str">
            <v>1.3.25</v>
          </cell>
          <cell r="B619" t="str">
            <v xml:space="preserve"> MURO DE CONTENCION H=2.00 M</v>
          </cell>
          <cell r="C619" t="str">
            <v>M3</v>
          </cell>
          <cell r="D619" t="str">
            <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t="str">
            <v/>
          </cell>
        </row>
        <row r="626">
          <cell r="A626" t="str">
            <v>1.4.10</v>
          </cell>
          <cell r="B626" t="str">
            <v xml:space="preserve"> ENCHAPES LADRILLO PRENSADO</v>
          </cell>
          <cell r="C626" t="str">
            <v>M2</v>
          </cell>
          <cell r="D626" t="str">
            <v/>
          </cell>
        </row>
        <row r="627">
          <cell r="A627" t="str">
            <v>1.4.11</v>
          </cell>
          <cell r="B627" t="str">
            <v>MURO EN BLOQUE CONCRETO 0.10</v>
          </cell>
          <cell r="C627" t="str">
            <v>M2</v>
          </cell>
          <cell r="D627" t="str">
            <v/>
          </cell>
        </row>
        <row r="628">
          <cell r="A628" t="str">
            <v>1.4.12</v>
          </cell>
          <cell r="B628" t="str">
            <v>MURO EN BLOQUE CONCRETO 0.20</v>
          </cell>
          <cell r="C628" t="str">
            <v>M2</v>
          </cell>
          <cell r="D628" t="str">
            <v/>
          </cell>
        </row>
        <row r="629">
          <cell r="A629" t="str">
            <v>1.4.13</v>
          </cell>
          <cell r="B629" t="str">
            <v>MURO PRENSADO SANTA FE 0.245 LIVIANO</v>
          </cell>
          <cell r="C629" t="str">
            <v>M2</v>
          </cell>
          <cell r="D629" t="str">
            <v/>
          </cell>
        </row>
        <row r="630">
          <cell r="A630" t="str">
            <v>1.4.14</v>
          </cell>
          <cell r="B630" t="str">
            <v>MURO PRENSADO SANTA FE 0.245 MACIZO</v>
          </cell>
          <cell r="C630" t="str">
            <v>M2</v>
          </cell>
          <cell r="D630" t="str">
            <v/>
          </cell>
        </row>
        <row r="631">
          <cell r="A631" t="str">
            <v>1.4.15</v>
          </cell>
          <cell r="B631" t="str">
            <v>MURO TERMOACÚSTICO CON PAÑETE</v>
          </cell>
          <cell r="C631" t="str">
            <v>M2</v>
          </cell>
          <cell r="D631" t="str">
            <v/>
          </cell>
        </row>
        <row r="632">
          <cell r="A632" t="str">
            <v>1.5.1</v>
          </cell>
          <cell r="B632" t="str">
            <v>PAÑETE IMPERMEABILIZADO 1:3</v>
          </cell>
          <cell r="C632" t="str">
            <v>M2</v>
          </cell>
          <cell r="D632" t="str">
            <v/>
          </cell>
        </row>
        <row r="633">
          <cell r="A633" t="str">
            <v>1.4.16</v>
          </cell>
          <cell r="B633" t="str">
            <v>REMATES LADRILLO PRENSADO</v>
          </cell>
          <cell r="C633" t="str">
            <v>ML</v>
          </cell>
          <cell r="D633" t="str">
            <v/>
          </cell>
        </row>
        <row r="634">
          <cell r="A634" t="str">
            <v>1.4.17</v>
          </cell>
          <cell r="B634" t="str">
            <v>SOBRECIMIENTOS 0.15</v>
          </cell>
          <cell r="C634" t="str">
            <v>ML</v>
          </cell>
          <cell r="D634" t="str">
            <v/>
          </cell>
        </row>
        <row r="635">
          <cell r="A635" t="str">
            <v>1.4.18</v>
          </cell>
          <cell r="B635" t="str">
            <v>SOBRECIMIENTOS 0.25</v>
          </cell>
          <cell r="C635" t="str">
            <v>ML</v>
          </cell>
          <cell r="D635" t="str">
            <v/>
          </cell>
        </row>
        <row r="636">
          <cell r="A636" t="str">
            <v>1.4.19</v>
          </cell>
          <cell r="B636" t="str">
            <v>SOBRECIMIENTO TOLETE COMUN E=0.12 mts.INCLUYE PAÑETE IMP.</v>
          </cell>
          <cell r="C636" t="str">
            <v>M2</v>
          </cell>
          <cell r="D636" t="str">
            <v/>
          </cell>
        </row>
        <row r="637">
          <cell r="A637" t="str">
            <v>1.4.20</v>
          </cell>
          <cell r="B637" t="str">
            <v>SOBRERCIMIENTO TOLETE COMUN E=0.23 mts.INCLUYE PAÑETE IMP.</v>
          </cell>
          <cell r="C637" t="str">
            <v>M2</v>
          </cell>
          <cell r="D637" t="str">
            <v/>
          </cell>
        </row>
        <row r="638">
          <cell r="A638" t="str">
            <v>1.4.21</v>
          </cell>
          <cell r="B638" t="str">
            <v>MURO TOLETE COMUN E=0.06 mts.</v>
          </cell>
          <cell r="C638" t="str">
            <v>M2</v>
          </cell>
          <cell r="D638" t="str">
            <v/>
          </cell>
        </row>
        <row r="639">
          <cell r="A639" t="str">
            <v>1.4.23</v>
          </cell>
          <cell r="B639" t="str">
            <v>MURO TOLETE COMUN E=0.25 mts</v>
          </cell>
          <cell r="C639" t="str">
            <v>M2</v>
          </cell>
          <cell r="D639" t="str">
            <v/>
          </cell>
        </row>
        <row r="640">
          <cell r="A640" t="str">
            <v>1.4.24</v>
          </cell>
          <cell r="B640" t="str">
            <v>MURO PRENSADO TIPO SANTA FE E=0.12 mts</v>
          </cell>
          <cell r="C640" t="str">
            <v>M2</v>
          </cell>
          <cell r="D640" t="str">
            <v/>
          </cell>
        </row>
        <row r="641">
          <cell r="A641" t="str">
            <v>1.4.25</v>
          </cell>
          <cell r="B641" t="str">
            <v>MURO SEMIPRENSADO TIPO MAGUNCIA E=0.12 mts.</v>
          </cell>
          <cell r="C641" t="str">
            <v>M2</v>
          </cell>
          <cell r="D641" t="str">
            <v/>
          </cell>
        </row>
        <row r="642">
          <cell r="A642" t="str">
            <v>1.4.26</v>
          </cell>
          <cell r="B642" t="str">
            <v xml:space="preserve"> MURO PRENSADO TIPO SANTA FE E=0.25 mts.</v>
          </cell>
          <cell r="C642" t="str">
            <v>M2</v>
          </cell>
          <cell r="D642" t="str">
            <v/>
          </cell>
        </row>
        <row r="643">
          <cell r="A643" t="str">
            <v>1.4.27</v>
          </cell>
          <cell r="B643" t="str">
            <v>MURO SEMIPRENSADO TIPO MAGUNCIA E=0.25 mts.</v>
          </cell>
          <cell r="C643" t="str">
            <v>M2</v>
          </cell>
          <cell r="D643" t="str">
            <v/>
          </cell>
        </row>
        <row r="644">
          <cell r="A644" t="str">
            <v>1.4.28</v>
          </cell>
          <cell r="B644" t="str">
            <v>MURO EN BLOQUE No.4 E=0.10 mts.</v>
          </cell>
          <cell r="C644" t="str">
            <v>M2</v>
          </cell>
          <cell r="D644" t="str">
            <v/>
          </cell>
        </row>
        <row r="645">
          <cell r="A645" t="str">
            <v>1.4.29</v>
          </cell>
          <cell r="B645" t="str">
            <v xml:space="preserve"> MURO EN BLOQUE No.4 E=0.25 mts.</v>
          </cell>
          <cell r="C645" t="str">
            <v>M2</v>
          </cell>
          <cell r="D645" t="str">
            <v/>
          </cell>
        </row>
        <row r="646">
          <cell r="A646" t="str">
            <v>1.4.30</v>
          </cell>
          <cell r="B646" t="str">
            <v xml:space="preserve"> MURO EN BLOQUE No.5 E=0.12 mts.</v>
          </cell>
          <cell r="C646" t="str">
            <v>M2</v>
          </cell>
          <cell r="D646" t="str">
            <v/>
          </cell>
        </row>
        <row r="647">
          <cell r="A647" t="str">
            <v>1.4.31</v>
          </cell>
          <cell r="B647" t="str">
            <v>MURO EN BLOQUE No.5 E=0.23 mts.</v>
          </cell>
          <cell r="C647" t="str">
            <v>M2</v>
          </cell>
          <cell r="D647" t="str">
            <v/>
          </cell>
        </row>
        <row r="648">
          <cell r="A648" t="str">
            <v>1.4.32</v>
          </cell>
          <cell r="B648" t="str">
            <v>MURO LADRILLO VITRIFICADO E=0.12 mts.</v>
          </cell>
          <cell r="C648" t="str">
            <v>M2</v>
          </cell>
          <cell r="D648" t="str">
            <v/>
          </cell>
        </row>
        <row r="649">
          <cell r="A649" t="str">
            <v>1.4.33</v>
          </cell>
          <cell r="B649" t="str">
            <v>DINTELES EN CONCRETO DE 15X20 cms. 17.5 MPa - (2500 PSI)  INC. REFUERZO</v>
          </cell>
          <cell r="C649" t="str">
            <v>ML</v>
          </cell>
          <cell r="D649" t="str">
            <v/>
          </cell>
        </row>
        <row r="650">
          <cell r="A650" t="str">
            <v>1.4.34</v>
          </cell>
          <cell r="B650" t="str">
            <v>ALFAGIA EN CONCRETO E=0.15mts. 17.5 MPa - (2500 PSI) INC. REFUERZO</v>
          </cell>
          <cell r="C650" t="str">
            <v>ML</v>
          </cell>
          <cell r="D650" t="str">
            <v/>
          </cell>
        </row>
        <row r="651">
          <cell r="A651" t="str">
            <v>1.4.35</v>
          </cell>
          <cell r="B651" t="str">
            <v>ALFAGIA EN CONCRETO E=0.25mts. 17.5 MPa - (2500 PSI) INC. REFUERZO</v>
          </cell>
          <cell r="C651" t="str">
            <v>ML</v>
          </cell>
          <cell r="D651" t="str">
            <v/>
          </cell>
        </row>
        <row r="652">
          <cell r="A652" t="str">
            <v>1.4.36</v>
          </cell>
          <cell r="B652" t="str">
            <v>MESONES EN CONCRETO A=0.60 mts. 17.5 MPa - (3500PSI) INC. REFUERZO</v>
          </cell>
          <cell r="C652" t="str">
            <v>M2</v>
          </cell>
          <cell r="D652" t="str">
            <v/>
          </cell>
        </row>
        <row r="653">
          <cell r="A653" t="str">
            <v>1.4.37</v>
          </cell>
          <cell r="B653" t="str">
            <v>ALFAGIA LADRILLO PRENSADO MAGUNCIA</v>
          </cell>
          <cell r="C653" t="str">
            <v>ML</v>
          </cell>
          <cell r="D653" t="str">
            <v/>
          </cell>
        </row>
        <row r="654">
          <cell r="A654" t="str">
            <v>1.4.38</v>
          </cell>
          <cell r="B654" t="str">
            <v>PASAMANOS EN CONCRETO 17.5 MPA (2500 PSI) INC. REFUERZO</v>
          </cell>
          <cell r="C654" t="str">
            <v>ML</v>
          </cell>
          <cell r="D654" t="str">
            <v/>
          </cell>
        </row>
        <row r="655">
          <cell r="A655" t="str">
            <v>1.4.39</v>
          </cell>
          <cell r="B655" t="str">
            <v>LAVADA DE FACHADA INC. ACIDO MURIATICO</v>
          </cell>
          <cell r="C655" t="str">
            <v>M2</v>
          </cell>
          <cell r="D655" t="str">
            <v/>
          </cell>
        </row>
        <row r="656">
          <cell r="A656" t="str">
            <v>1.5.2</v>
          </cell>
          <cell r="B656" t="str">
            <v>ASEO GENERAL</v>
          </cell>
          <cell r="C656" t="str">
            <v>M2</v>
          </cell>
          <cell r="D656" t="str">
            <v/>
          </cell>
        </row>
        <row r="657">
          <cell r="A657" t="str">
            <v>1.5.3</v>
          </cell>
          <cell r="B657" t="str">
            <v>ENTRAMADO MADERA CIELO RASO</v>
          </cell>
          <cell r="C657" t="str">
            <v>M2</v>
          </cell>
          <cell r="D657" t="str">
            <v/>
          </cell>
        </row>
        <row r="658">
          <cell r="A658" t="str">
            <v>1.5.4</v>
          </cell>
          <cell r="B658" t="str">
            <v>GUADUA BAJO ENTRAMADO</v>
          </cell>
          <cell r="C658" t="str">
            <v>M2</v>
          </cell>
          <cell r="D658" t="str">
            <v/>
          </cell>
        </row>
        <row r="659">
          <cell r="A659" t="str">
            <v>1.5.5</v>
          </cell>
          <cell r="B659" t="str">
            <v>MALLA BAJO ENTRAMADO</v>
          </cell>
          <cell r="C659" t="str">
            <v>M2</v>
          </cell>
          <cell r="D659" t="str">
            <v/>
          </cell>
        </row>
        <row r="660">
          <cell r="A660" t="str">
            <v>1.5.6</v>
          </cell>
          <cell r="B660" t="str">
            <v>PAÑETE BAJO MALLA 1:5</v>
          </cell>
          <cell r="C660" t="str">
            <v>M2</v>
          </cell>
          <cell r="D660" t="str">
            <v/>
          </cell>
        </row>
        <row r="661">
          <cell r="A661" t="str">
            <v>1.5.7</v>
          </cell>
          <cell r="B661" t="str">
            <v>PAÑETE BAJO MALLA 1:6</v>
          </cell>
          <cell r="C661" t="str">
            <v>M2</v>
          </cell>
          <cell r="D661" t="str">
            <v/>
          </cell>
        </row>
        <row r="662">
          <cell r="A662" t="str">
            <v>1.5.8</v>
          </cell>
          <cell r="B662" t="str">
            <v xml:space="preserve"> PAÑETE RUSTICO PLACAS 1:5</v>
          </cell>
          <cell r="C662" t="str">
            <v>M2</v>
          </cell>
          <cell r="D662" t="str">
            <v/>
          </cell>
        </row>
        <row r="663">
          <cell r="A663" t="str">
            <v>1.5.10</v>
          </cell>
          <cell r="B663" t="str">
            <v xml:space="preserve"> PAÑETE LISO MUROS  1:5</v>
          </cell>
          <cell r="C663" t="str">
            <v>M2</v>
          </cell>
          <cell r="D663" t="str">
            <v/>
          </cell>
        </row>
        <row r="664">
          <cell r="A664" t="str">
            <v>1.5.11</v>
          </cell>
          <cell r="B664" t="str">
            <v xml:space="preserve"> PAÑETE LISO BAJO PLACA 1.4</v>
          </cell>
          <cell r="C664" t="str">
            <v>M2</v>
          </cell>
          <cell r="D664" t="str">
            <v/>
          </cell>
        </row>
        <row r="665">
          <cell r="A665" t="str">
            <v>1.5.12</v>
          </cell>
          <cell r="B665" t="str">
            <v xml:space="preserve"> PAÑETE RUSTICO MUROS 1:5</v>
          </cell>
          <cell r="C665" t="str">
            <v>M2</v>
          </cell>
          <cell r="D665" t="str">
            <v/>
          </cell>
        </row>
        <row r="666">
          <cell r="A666" t="str">
            <v>1.5.13</v>
          </cell>
          <cell r="B666" t="str">
            <v>PAÑETE LISO BAJO MALLA 1:4</v>
          </cell>
          <cell r="C666" t="str">
            <v>M2</v>
          </cell>
          <cell r="D666" t="str">
            <v/>
          </cell>
        </row>
        <row r="667">
          <cell r="A667" t="str">
            <v>1.5.14</v>
          </cell>
          <cell r="B667" t="str">
            <v>PAÑETE RUSTICO PLACAS  1:5</v>
          </cell>
          <cell r="C667" t="str">
            <v>M2</v>
          </cell>
          <cell r="D667" t="str">
            <v/>
          </cell>
        </row>
        <row r="668">
          <cell r="A668" t="str">
            <v>1.5.15</v>
          </cell>
          <cell r="B668" t="str">
            <v>PAÑETE LISO CULATAS  1:4</v>
          </cell>
          <cell r="C668" t="str">
            <v>M2</v>
          </cell>
          <cell r="D668" t="str">
            <v/>
          </cell>
        </row>
        <row r="669">
          <cell r="A669" t="str">
            <v>1.5.16</v>
          </cell>
          <cell r="B669" t="str">
            <v>PAÑETE LISO CULATAS  1:5</v>
          </cell>
          <cell r="C669" t="str">
            <v>M2</v>
          </cell>
          <cell r="D669" t="str">
            <v/>
          </cell>
        </row>
        <row r="670">
          <cell r="A670" t="str">
            <v>1.5.18</v>
          </cell>
          <cell r="B670" t="str">
            <v>GOTERAS</v>
          </cell>
          <cell r="C670" t="str">
            <v>ML</v>
          </cell>
          <cell r="D670" t="str">
            <v/>
          </cell>
        </row>
        <row r="671">
          <cell r="A671" t="str">
            <v>1.6.1</v>
          </cell>
          <cell r="B671" t="str">
            <v>TUBERIA PVC DRENAJES  D= 6`` CON HIDROSELLO</v>
          </cell>
          <cell r="C671" t="str">
            <v>ML</v>
          </cell>
          <cell r="D671" t="str">
            <v/>
          </cell>
        </row>
        <row r="672">
          <cell r="A672" t="str">
            <v>1.6.2</v>
          </cell>
          <cell r="B672" t="str">
            <v>TUBERIA DE 4`` PVC AN</v>
          </cell>
          <cell r="C672" t="str">
            <v>ML</v>
          </cell>
          <cell r="D672" t="str">
            <v/>
          </cell>
        </row>
        <row r="673">
          <cell r="A673" t="str">
            <v>1.6.3</v>
          </cell>
          <cell r="B673" t="str">
            <v>TUBERIA DE 6`` PVC AN</v>
          </cell>
          <cell r="C673" t="str">
            <v>ML</v>
          </cell>
          <cell r="D673" t="str">
            <v/>
          </cell>
        </row>
        <row r="674">
          <cell r="A674" t="str">
            <v>1.6.4</v>
          </cell>
          <cell r="B674" t="str">
            <v>ACCESORIO SIFON EN PVC 135  4``</v>
          </cell>
          <cell r="C674" t="str">
            <v>UN</v>
          </cell>
          <cell r="D674" t="str">
            <v/>
          </cell>
        </row>
        <row r="675">
          <cell r="A675" t="str">
            <v>1.6.5</v>
          </cell>
          <cell r="B675" t="str">
            <v>ACCESORIO CODO 90° 1/4 CXC SANITARIO  EN PVC  6``</v>
          </cell>
          <cell r="C675" t="str">
            <v>UN</v>
          </cell>
          <cell r="D675" t="str">
            <v/>
          </cell>
        </row>
        <row r="676">
          <cell r="A676" t="str">
            <v>1.6.6</v>
          </cell>
          <cell r="B676" t="str">
            <v>REGISTROS 3/4`` EN  BRONCE</v>
          </cell>
          <cell r="C676" t="str">
            <v>UN</v>
          </cell>
          <cell r="D676" t="str">
            <v/>
          </cell>
        </row>
        <row r="677">
          <cell r="A677" t="str">
            <v>1.6.7</v>
          </cell>
          <cell r="B677" t="str">
            <v>REGISTROS 1`` EN BRONCE</v>
          </cell>
          <cell r="C677" t="str">
            <v>UN</v>
          </cell>
          <cell r="D677" t="str">
            <v/>
          </cell>
        </row>
        <row r="678">
          <cell r="A678" t="str">
            <v>1.6.8</v>
          </cell>
          <cell r="B678" t="str">
            <v xml:space="preserve">SUMINISTRO E INSTALACIÓN DE ACOMETIDA 2" X 1/2" INCLUYE TUBERÍA PF + UAD 1/2", REGISTRO DE CORTE, COLLAR DERIVACIÓN Y ACCESORIOS </v>
          </cell>
          <cell r="C678" t="str">
            <v>UN</v>
          </cell>
          <cell r="D678" t="str">
            <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t="str">
            <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t="str">
            <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t="str">
            <v/>
          </cell>
        </row>
        <row r="682">
          <cell r="A682" t="str">
            <v>1.6.12</v>
          </cell>
          <cell r="B682" t="str">
            <v>RED SUMINISTRO TUBERIA PVC-P 1/2" RDE 9</v>
          </cell>
          <cell r="C682" t="str">
            <v>ML</v>
          </cell>
          <cell r="D682" t="str">
            <v/>
          </cell>
        </row>
        <row r="683">
          <cell r="A683" t="str">
            <v>1.6.13</v>
          </cell>
          <cell r="B683" t="str">
            <v>RED SUMINISTRO PVC-P 3/4" RDE 11</v>
          </cell>
          <cell r="C683" t="str">
            <v>ML</v>
          </cell>
          <cell r="D683" t="str">
            <v/>
          </cell>
        </row>
        <row r="684">
          <cell r="A684" t="str">
            <v>1.6.14</v>
          </cell>
          <cell r="B684" t="str">
            <v xml:space="preserve"> RED SUMINISTRO PVC 1" RDE 13.5</v>
          </cell>
          <cell r="C684" t="str">
            <v>ML</v>
          </cell>
          <cell r="D684" t="str">
            <v/>
          </cell>
        </row>
        <row r="685">
          <cell r="A685" t="str">
            <v>1.6.15</v>
          </cell>
          <cell r="B685" t="str">
            <v>RED SUMINISTRO CPVC 1/2"  A.CAL. 82°C  100 PSI</v>
          </cell>
          <cell r="C685" t="str">
            <v>ML</v>
          </cell>
          <cell r="D685" t="str">
            <v/>
          </cell>
        </row>
        <row r="686">
          <cell r="A686" t="str">
            <v>1.6.16</v>
          </cell>
          <cell r="B686" t="str">
            <v xml:space="preserve"> RED SUMINISTRO CPVC 3/4"  A.C. 82°C  100 PSI</v>
          </cell>
          <cell r="C686" t="str">
            <v>ML</v>
          </cell>
          <cell r="D686" t="str">
            <v/>
          </cell>
        </row>
        <row r="687">
          <cell r="A687" t="str">
            <v>1.6.17</v>
          </cell>
          <cell r="B687" t="str">
            <v xml:space="preserve"> PUNTO AGUA FRIA PVC-P 1"  PARAL DE TECHO</v>
          </cell>
          <cell r="C687" t="str">
            <v>UN</v>
          </cell>
          <cell r="D687" t="str">
            <v/>
          </cell>
        </row>
        <row r="688">
          <cell r="A688" t="str">
            <v>1.6.18</v>
          </cell>
          <cell r="B688" t="str">
            <v xml:space="preserve"> PUNTO AGUA CALIENTE CPVC 1/2"  PARAL DE TECHO</v>
          </cell>
          <cell r="C688" t="str">
            <v>UN</v>
          </cell>
          <cell r="D688" t="str">
            <v/>
          </cell>
        </row>
        <row r="689">
          <cell r="A689" t="str">
            <v>1.6.19</v>
          </cell>
          <cell r="B689" t="str">
            <v>BAJANTE DE AGUA LLUVIA. PVC. 3.</v>
          </cell>
          <cell r="C689" t="str">
            <v>ML</v>
          </cell>
          <cell r="D689" t="str">
            <v/>
          </cell>
        </row>
        <row r="690">
          <cell r="A690" t="str">
            <v>1.6.20</v>
          </cell>
          <cell r="B690" t="str">
            <v xml:space="preserve"> BAJANTE DE AGUA LLUVIA PVC 4"</v>
          </cell>
          <cell r="C690" t="str">
            <v>ML</v>
          </cell>
          <cell r="D690" t="str">
            <v/>
          </cell>
        </row>
        <row r="691">
          <cell r="A691" t="str">
            <v>1.6.21</v>
          </cell>
          <cell r="B691" t="str">
            <v>BAJANTE DE AGUA NEGRA PVC 3"</v>
          </cell>
          <cell r="C691" t="str">
            <v>ML</v>
          </cell>
          <cell r="D691" t="str">
            <v/>
          </cell>
        </row>
        <row r="692">
          <cell r="A692" t="str">
            <v>1.6.22</v>
          </cell>
          <cell r="B692" t="str">
            <v>BAJANTE DE AGUA NEGRA PVC 4"</v>
          </cell>
          <cell r="C692" t="str">
            <v>ML</v>
          </cell>
          <cell r="D692" t="str">
            <v/>
          </cell>
        </row>
        <row r="693">
          <cell r="A693" t="str">
            <v>1.6.23</v>
          </cell>
          <cell r="B693" t="str">
            <v xml:space="preserve">  BAJANTE DE AGUA NEGRA PVC 6"</v>
          </cell>
          <cell r="C693" t="str">
            <v>ML</v>
          </cell>
          <cell r="D693" t="str">
            <v/>
          </cell>
        </row>
        <row r="694">
          <cell r="A694" t="str">
            <v>1.6.24</v>
          </cell>
          <cell r="B694" t="str">
            <v xml:space="preserve"> SUMINISTRO E INSTALACIÓN TANQUE ELEVADO PVC 250 LTS.  INCLUYE  ACCESORIOS</v>
          </cell>
          <cell r="C694" t="str">
            <v>UN</v>
          </cell>
          <cell r="D694" t="str">
            <v/>
          </cell>
        </row>
        <row r="695">
          <cell r="A695" t="str">
            <v>1.6.25</v>
          </cell>
          <cell r="B695" t="str">
            <v>SALIDA SANITARIA PVC  3"</v>
          </cell>
          <cell r="C695" t="str">
            <v>UN</v>
          </cell>
          <cell r="D695" t="str">
            <v/>
          </cell>
        </row>
        <row r="696">
          <cell r="A696" t="str">
            <v>1.6.28</v>
          </cell>
          <cell r="B696" t="str">
            <v>BAJANTE  PVC 3"</v>
          </cell>
          <cell r="C696" t="str">
            <v>ML</v>
          </cell>
          <cell r="D696" t="str">
            <v/>
          </cell>
        </row>
        <row r="697">
          <cell r="A697" t="str">
            <v>1.6.29</v>
          </cell>
          <cell r="B697" t="str">
            <v>CHEQUE  RED-WHITE  1"</v>
          </cell>
          <cell r="C697" t="str">
            <v>UN</v>
          </cell>
          <cell r="D697" t="str">
            <v/>
          </cell>
        </row>
        <row r="698">
          <cell r="A698" t="str">
            <v>1.6.30</v>
          </cell>
          <cell r="B698" t="str">
            <v xml:space="preserve"> CHEQUE   RED-W HITE   1 1/2"</v>
          </cell>
          <cell r="C698" t="str">
            <v>UN</v>
          </cell>
          <cell r="D698" t="str">
            <v/>
          </cell>
        </row>
        <row r="699">
          <cell r="A699" t="str">
            <v>1.6.31</v>
          </cell>
          <cell r="B699" t="str">
            <v xml:space="preserve"> REVENTILACION  PVC 3"</v>
          </cell>
          <cell r="C699" t="str">
            <v>ML</v>
          </cell>
          <cell r="D699" t="str">
            <v/>
          </cell>
        </row>
        <row r="700">
          <cell r="A700" t="str">
            <v>1.6.32</v>
          </cell>
          <cell r="B700" t="str">
            <v>REGISTRO CORTINA  ROSCADO RED-WHITE  1/2"</v>
          </cell>
          <cell r="C700" t="str">
            <v>UN</v>
          </cell>
          <cell r="D700" t="str">
            <v/>
          </cell>
        </row>
        <row r="701">
          <cell r="A701" t="str">
            <v>1.6.33</v>
          </cell>
          <cell r="B701" t="str">
            <v>RED SUMINISTRO PARA GAS EXTERIOR</v>
          </cell>
          <cell r="C701" t="str">
            <v>ML</v>
          </cell>
          <cell r="D701" t="str">
            <v/>
          </cell>
        </row>
        <row r="702">
          <cell r="A702" t="str">
            <v>1.6.34</v>
          </cell>
          <cell r="B702" t="str">
            <v>RED SUMINISTRO GALVANIZADA 1/2"</v>
          </cell>
          <cell r="C702" t="str">
            <v>ML</v>
          </cell>
          <cell r="D702" t="str">
            <v/>
          </cell>
        </row>
        <row r="703">
          <cell r="A703" t="str">
            <v>1.6.35</v>
          </cell>
          <cell r="B703" t="str">
            <v>RED SUMINISTRO GALVANIZADA 3/4"</v>
          </cell>
          <cell r="C703" t="str">
            <v>ML</v>
          </cell>
          <cell r="D703" t="str">
            <v/>
          </cell>
        </row>
        <row r="704">
          <cell r="A704" t="str">
            <v>1.6.36</v>
          </cell>
          <cell r="B704" t="str">
            <v xml:space="preserve"> PUNTO SUMINISTRO GALVANIZADO</v>
          </cell>
          <cell r="C704" t="str">
            <v>UN</v>
          </cell>
          <cell r="D704" t="str">
            <v/>
          </cell>
        </row>
        <row r="705">
          <cell r="A705" t="str">
            <v>1.6.37</v>
          </cell>
          <cell r="B705" t="str">
            <v xml:space="preserve"> INSTALACION LAVAMANOS Y SANITARIOS</v>
          </cell>
          <cell r="C705" t="str">
            <v>UN</v>
          </cell>
          <cell r="D705" t="str">
            <v/>
          </cell>
        </row>
        <row r="706">
          <cell r="A706" t="str">
            <v>1.6.38</v>
          </cell>
          <cell r="B706" t="str">
            <v>SUMINISTRO E INSTALACIÓN TANQUE ELEVADO PVC 500 LTS. INC. ACCESORIOS</v>
          </cell>
          <cell r="C706" t="str">
            <v>UN</v>
          </cell>
          <cell r="D706" t="str">
            <v/>
          </cell>
        </row>
        <row r="707">
          <cell r="A707" t="str">
            <v>1.6.39</v>
          </cell>
          <cell r="B707" t="str">
            <v>SUMINISTRO E INSTALACIÓN TANQUE ELEVADO PVC 1000 LTS. INC. ACCESORIOS</v>
          </cell>
          <cell r="C707" t="str">
            <v>UN</v>
          </cell>
          <cell r="D707" t="str">
            <v/>
          </cell>
        </row>
        <row r="708">
          <cell r="A708" t="str">
            <v>1.6.40</v>
          </cell>
          <cell r="B708" t="str">
            <v>SUMINISTRO E INSTALACIÓN TANQUE ELEVADO PVC 2000 LTS. INC. ACCESORIOS</v>
          </cell>
          <cell r="C708" t="str">
            <v>UN</v>
          </cell>
          <cell r="D708" t="str">
            <v/>
          </cell>
        </row>
        <row r="709">
          <cell r="A709" t="str">
            <v>1.6.41</v>
          </cell>
          <cell r="B709" t="str">
            <v>SUMINISTRO E INSTALACIÓN TANQUE ELEVADO PVC 5000 LTS. INC. ACCESORIOS</v>
          </cell>
          <cell r="C709" t="str">
            <v>UN</v>
          </cell>
          <cell r="D709" t="str">
            <v/>
          </cell>
        </row>
        <row r="710">
          <cell r="A710" t="str">
            <v>1.6.42</v>
          </cell>
          <cell r="B710" t="str">
            <v xml:space="preserve"> CONEXIÓN TANQUE ELEVADO PVC 2" INCLUY. VALVULA Y REGISTRO</v>
          </cell>
          <cell r="C710" t="str">
            <v>UN</v>
          </cell>
          <cell r="D710" t="str">
            <v/>
          </cell>
        </row>
        <row r="711">
          <cell r="A711" t="str">
            <v>1.9.1</v>
          </cell>
          <cell r="B711" t="str">
            <v>ADHERENTE EPOXICO SIKADUR 32</v>
          </cell>
          <cell r="C711" t="str">
            <v>M2</v>
          </cell>
          <cell r="D711" t="str">
            <v/>
          </cell>
        </row>
        <row r="712">
          <cell r="A712" t="str">
            <v>1.9.2</v>
          </cell>
          <cell r="B712" t="str">
            <v xml:space="preserve"> ESTUCO MUROS</v>
          </cell>
          <cell r="C712" t="str">
            <v>M2</v>
          </cell>
          <cell r="D712" t="str">
            <v/>
          </cell>
        </row>
        <row r="713">
          <cell r="A713" t="str">
            <v>1.9.3</v>
          </cell>
          <cell r="B713" t="str">
            <v/>
          </cell>
          <cell r="C713" t="str">
            <v/>
          </cell>
          <cell r="D713" t="str">
            <v/>
          </cell>
        </row>
        <row r="714">
          <cell r="A714" t="str">
            <v>1.9.4</v>
          </cell>
          <cell r="B714" t="str">
            <v>VINILO TIPO II SOBRE PAÑETE DOS MANOS EN MUROS</v>
          </cell>
          <cell r="C714" t="str">
            <v>M2</v>
          </cell>
          <cell r="D714" t="str">
            <v/>
          </cell>
        </row>
        <row r="715">
          <cell r="A715" t="str">
            <v>1.9.5</v>
          </cell>
          <cell r="B715" t="str">
            <v>CARBURO SOBRE PAÑETE EN MUROS</v>
          </cell>
          <cell r="C715" t="str">
            <v>M2</v>
          </cell>
          <cell r="D715" t="str">
            <v/>
          </cell>
        </row>
        <row r="716">
          <cell r="A716" t="str">
            <v>1.9.6</v>
          </cell>
          <cell r="B716" t="str">
            <v>MARMOLINA SOBRE PAÑETE.</v>
          </cell>
          <cell r="C716" t="str">
            <v>M2</v>
          </cell>
          <cell r="D716" t="str">
            <v/>
          </cell>
        </row>
        <row r="717">
          <cell r="A717" t="str">
            <v>1.9.7</v>
          </cell>
          <cell r="B717" t="str">
            <v>ESTUCO BAJO PLACA</v>
          </cell>
          <cell r="C717" t="str">
            <v>M2</v>
          </cell>
          <cell r="D717" t="str">
            <v/>
          </cell>
        </row>
        <row r="718">
          <cell r="A718" t="str">
            <v>1.9.8</v>
          </cell>
          <cell r="B718" t="str">
            <v xml:space="preserve"> ESTUCO Y VINILO TRES MANOS BAJO PLACA</v>
          </cell>
          <cell r="C718" t="str">
            <v>M2</v>
          </cell>
          <cell r="D718" t="str">
            <v/>
          </cell>
        </row>
        <row r="719">
          <cell r="A719" t="str">
            <v>1.9.9</v>
          </cell>
          <cell r="B719" t="str">
            <v xml:space="preserve"> VINILO TIPO II SOBRE PAÑETE DOS MANOS BAJO PLACA</v>
          </cell>
          <cell r="C719" t="str">
            <v>M2</v>
          </cell>
          <cell r="D719" t="str">
            <v/>
          </cell>
        </row>
        <row r="720">
          <cell r="A720" t="str">
            <v>1.9.10</v>
          </cell>
          <cell r="B720" t="str">
            <v>CARBURO SOBRE PAÑETE BAJO PLACA</v>
          </cell>
          <cell r="C720" t="str">
            <v>M2</v>
          </cell>
          <cell r="D720" t="str">
            <v/>
          </cell>
        </row>
        <row r="721">
          <cell r="A721" t="str">
            <v>1.9.11</v>
          </cell>
          <cell r="B721" t="str">
            <v xml:space="preserve"> ESMALTE MARCOS LAMINA 3 MANOS</v>
          </cell>
          <cell r="C721" t="str">
            <v>ML</v>
          </cell>
          <cell r="D721" t="str">
            <v/>
          </cell>
        </row>
        <row r="722">
          <cell r="A722" t="str">
            <v>1.9.12</v>
          </cell>
          <cell r="B722" t="str">
            <v>ESMALTE MADERA LLENA 3 MANOS</v>
          </cell>
          <cell r="C722" t="str">
            <v>M2</v>
          </cell>
          <cell r="D722" t="str">
            <v/>
          </cell>
        </row>
        <row r="723">
          <cell r="A723" t="str">
            <v>1.9.13</v>
          </cell>
          <cell r="B723" t="str">
            <v xml:space="preserve"> ESMALTE MADERA LINEAL 3 MANOS</v>
          </cell>
          <cell r="C723" t="str">
            <v>ML</v>
          </cell>
          <cell r="D723" t="str">
            <v/>
          </cell>
        </row>
        <row r="724">
          <cell r="A724" t="str">
            <v>1.9.14</v>
          </cell>
          <cell r="B724" t="str">
            <v>ESMALTE LAMINA LLENA 3 MANOS</v>
          </cell>
          <cell r="C724" t="str">
            <v>M2</v>
          </cell>
          <cell r="D724" t="str">
            <v/>
          </cell>
        </row>
        <row r="725">
          <cell r="A725" t="str">
            <v>1.9.15</v>
          </cell>
          <cell r="B725" t="str">
            <v>ESMALTE LAMINA LINEAL 3 MANOS</v>
          </cell>
          <cell r="C725" t="str">
            <v>ML</v>
          </cell>
          <cell r="D725" t="str">
            <v/>
          </cell>
        </row>
        <row r="726">
          <cell r="A726" t="str">
            <v>1.9.16</v>
          </cell>
          <cell r="B726" t="str">
            <v>ESMALTE MARCOS MADERA 3 MANOS</v>
          </cell>
          <cell r="C726" t="str">
            <v>ML</v>
          </cell>
          <cell r="D726" t="str">
            <v/>
          </cell>
        </row>
        <row r="727">
          <cell r="A727" t="str">
            <v>1.9.17</v>
          </cell>
          <cell r="B727" t="str">
            <v xml:space="preserve"> FILOS Y DILATACIONES EN ESTUCO</v>
          </cell>
          <cell r="C727" t="str">
            <v>ML</v>
          </cell>
          <cell r="D727" t="str">
            <v/>
          </cell>
        </row>
        <row r="728">
          <cell r="A728" t="str">
            <v>1.9.18</v>
          </cell>
          <cell r="B728" t="str">
            <v>MARMOPLAST FACHADA</v>
          </cell>
          <cell r="C728" t="str">
            <v>M2</v>
          </cell>
          <cell r="D728" t="str">
            <v/>
          </cell>
        </row>
        <row r="729">
          <cell r="A729" t="str">
            <v>1.9.19</v>
          </cell>
          <cell r="B729" t="str">
            <v>SICOPLAST FACHADA</v>
          </cell>
          <cell r="C729" t="str">
            <v>M2</v>
          </cell>
          <cell r="D729" t="str">
            <v/>
          </cell>
        </row>
        <row r="730">
          <cell r="A730" t="str">
            <v>1.9.20</v>
          </cell>
          <cell r="B730" t="str">
            <v>PINTURA FACHADA</v>
          </cell>
          <cell r="C730" t="str">
            <v>M2</v>
          </cell>
          <cell r="D730" t="str">
            <v/>
          </cell>
        </row>
        <row r="731">
          <cell r="A731" t="str">
            <v>1.9.21</v>
          </cell>
          <cell r="B731" t="str">
            <v xml:space="preserve"> TINTILLA SOBRE MADERA LLENA</v>
          </cell>
          <cell r="C731" t="str">
            <v>M2</v>
          </cell>
          <cell r="D731" t="str">
            <v/>
          </cell>
        </row>
        <row r="732">
          <cell r="A732" t="str">
            <v>1.9.22</v>
          </cell>
          <cell r="B732" t="str">
            <v xml:space="preserve"> TINTILLA SOBRE MADERA LINEAL</v>
          </cell>
          <cell r="C732" t="str">
            <v>ML</v>
          </cell>
          <cell r="D732" t="str">
            <v/>
          </cell>
        </row>
        <row r="733">
          <cell r="A733" t="str">
            <v>1.9.23</v>
          </cell>
          <cell r="B733" t="str">
            <v>TINTILLA SOBRE MUEBLES</v>
          </cell>
          <cell r="C733" t="str">
            <v>ML</v>
          </cell>
          <cell r="D733" t="str">
            <v/>
          </cell>
        </row>
        <row r="734">
          <cell r="A734" t="str">
            <v>1.10.1</v>
          </cell>
          <cell r="B734" t="str">
            <v>MURETE DUCHA  0.20 X 0.30</v>
          </cell>
          <cell r="C734" t="str">
            <v>ML</v>
          </cell>
          <cell r="D734" t="str">
            <v/>
          </cell>
        </row>
        <row r="735">
          <cell r="A735" t="str">
            <v>1.10.2</v>
          </cell>
          <cell r="B735" t="str">
            <v>ENCHAPE EN PORCELANA OLIMPIA 20X20 O SIMILAR</v>
          </cell>
          <cell r="C735" t="str">
            <v>M2</v>
          </cell>
          <cell r="D735" t="str">
            <v/>
          </cell>
        </row>
        <row r="736">
          <cell r="A736" t="str">
            <v>1.10.3</v>
          </cell>
          <cell r="B736" t="str">
            <v xml:space="preserve"> MURETE DUCHA  0.10 X 0.20</v>
          </cell>
          <cell r="C736" t="str">
            <v>ML</v>
          </cell>
          <cell r="D736" t="str">
            <v/>
          </cell>
        </row>
        <row r="737">
          <cell r="A737" t="str">
            <v>1.10.4</v>
          </cell>
          <cell r="B737" t="str">
            <v>ENCHAPE EN PORCELANA ATLANTIS O SIMILAR 20*20</v>
          </cell>
          <cell r="C737" t="str">
            <v>M2</v>
          </cell>
          <cell r="D737" t="str">
            <v/>
          </cell>
        </row>
        <row r="738">
          <cell r="A738" t="str">
            <v>1.10.5</v>
          </cell>
          <cell r="B738" t="str">
            <v>ESPACATO TRAVERTINO</v>
          </cell>
          <cell r="C738" t="str">
            <v>M2</v>
          </cell>
          <cell r="D738" t="str">
            <v/>
          </cell>
        </row>
        <row r="739">
          <cell r="A739" t="str">
            <v>1.10.6</v>
          </cell>
          <cell r="B739" t="str">
            <v>INCRUSTACIONES 3 PIEZAS EN PORCELANA COLOR BLANCO</v>
          </cell>
          <cell r="C739" t="str">
            <v>JGO</v>
          </cell>
          <cell r="D739" t="str">
            <v/>
          </cell>
        </row>
        <row r="740">
          <cell r="A740" t="str">
            <v>1.10.7</v>
          </cell>
          <cell r="B740" t="str">
            <v>INCRUSTACIONES 6 PIEZAS EN PORCELANA COLOR BLANCO</v>
          </cell>
          <cell r="C740" t="str">
            <v>JGO</v>
          </cell>
          <cell r="D740" t="str">
            <v/>
          </cell>
        </row>
        <row r="741">
          <cell r="A741" t="str">
            <v>1.10.8</v>
          </cell>
          <cell r="B741" t="str">
            <v xml:space="preserve"> INCRUSTACIONES 8 PIEZAS EN PORCELANA COLOR BLANCO</v>
          </cell>
          <cell r="C741" t="str">
            <v>JGO</v>
          </cell>
          <cell r="D741" t="str">
            <v/>
          </cell>
        </row>
        <row r="742">
          <cell r="A742" t="str">
            <v>1.10.9</v>
          </cell>
          <cell r="B742" t="str">
            <v>ENCHAPE EN PIEDRA CREMA</v>
          </cell>
          <cell r="C742" t="str">
            <v>M2</v>
          </cell>
          <cell r="D742" t="str">
            <v/>
          </cell>
        </row>
        <row r="743">
          <cell r="A743" t="str">
            <v>1.10.10</v>
          </cell>
          <cell r="B743" t="str">
            <v>ENCHAPE EN PIEDRA MUÑECA</v>
          </cell>
          <cell r="C743" t="str">
            <v>M2</v>
          </cell>
          <cell r="D743" t="str">
            <v/>
          </cell>
        </row>
        <row r="744">
          <cell r="A744" t="str">
            <v>1.10.11</v>
          </cell>
          <cell r="B744" t="str">
            <v>ENCHAPE EN PIEDRA SANTA ROSEÑA O SIMILAR</v>
          </cell>
          <cell r="C744" t="str">
            <v>M2</v>
          </cell>
          <cell r="D744" t="str">
            <v/>
          </cell>
        </row>
        <row r="745">
          <cell r="A745" t="str">
            <v>1.10.14</v>
          </cell>
          <cell r="B745" t="str">
            <v>REJILLAS DE PISO SOSCO 4*4*3 ALUMINIO</v>
          </cell>
          <cell r="C745" t="str">
            <v>UN</v>
          </cell>
          <cell r="D745" t="str">
            <v/>
          </cell>
        </row>
        <row r="746">
          <cell r="A746" t="str">
            <v>1.10.15</v>
          </cell>
          <cell r="B746" t="str">
            <v>REJILLAS DE PISO SOSCO 5*5*4 ALUMINIO</v>
          </cell>
          <cell r="C746" t="str">
            <v>UN</v>
          </cell>
          <cell r="D746" t="str">
            <v/>
          </cell>
        </row>
        <row r="747">
          <cell r="A747" t="str">
            <v>1.10.16</v>
          </cell>
          <cell r="B747" t="str">
            <v>REJILLAS PLANA BRONCE 20*20</v>
          </cell>
          <cell r="C747" t="str">
            <v>UN</v>
          </cell>
          <cell r="D747" t="str">
            <v/>
          </cell>
        </row>
        <row r="748">
          <cell r="A748" t="str">
            <v>1.10.17</v>
          </cell>
          <cell r="B748" t="str">
            <v>REJILLAS PLASTICAS SOSCO 4*4*3</v>
          </cell>
          <cell r="C748" t="str">
            <v>UN</v>
          </cell>
          <cell r="D748" t="str">
            <v/>
          </cell>
        </row>
        <row r="749">
          <cell r="A749" t="str">
            <v>1.10.18</v>
          </cell>
          <cell r="B749" t="str">
            <v>REJILLAS PLASTICA SOSCO 5*3</v>
          </cell>
          <cell r="C749" t="str">
            <v>UN</v>
          </cell>
          <cell r="D749" t="str">
            <v/>
          </cell>
        </row>
        <row r="750">
          <cell r="A750" t="str">
            <v>1.10.19</v>
          </cell>
          <cell r="B750" t="str">
            <v>REJILLAS CUPULA TRAGANTE 6*4</v>
          </cell>
          <cell r="C750" t="str">
            <v>UN</v>
          </cell>
          <cell r="D750" t="str">
            <v/>
          </cell>
        </row>
        <row r="751">
          <cell r="A751" t="str">
            <v>1.10.20</v>
          </cell>
          <cell r="B751" t="str">
            <v>REJILLAS CUPULA TRAGANTE 5*3</v>
          </cell>
          <cell r="C751" t="str">
            <v>UN</v>
          </cell>
          <cell r="D751" t="str">
            <v/>
          </cell>
        </row>
        <row r="752">
          <cell r="A752" t="str">
            <v>1.10.21</v>
          </cell>
          <cell r="B752" t="str">
            <v>REJILLAS VENTILACION 20*20 ALUMINIO</v>
          </cell>
          <cell r="C752" t="str">
            <v>UN</v>
          </cell>
          <cell r="D752" t="str">
            <v/>
          </cell>
        </row>
        <row r="753">
          <cell r="A753" t="str">
            <v>1.10.22</v>
          </cell>
          <cell r="B753" t="str">
            <v>TUBO CORTINA DUCHA</v>
          </cell>
          <cell r="C753" t="str">
            <v>UN</v>
          </cell>
          <cell r="D753" t="str">
            <v/>
          </cell>
        </row>
        <row r="754">
          <cell r="A754" t="str">
            <v>1.11.1</v>
          </cell>
          <cell r="B754" t="str">
            <v>PISO TABLON GRESS 25 X 25</v>
          </cell>
          <cell r="C754" t="str">
            <v>M2</v>
          </cell>
          <cell r="D754" t="str">
            <v/>
          </cell>
        </row>
        <row r="755">
          <cell r="A755" t="str">
            <v>1.11.2</v>
          </cell>
          <cell r="B755" t="str">
            <v>GUARDESCOBA EN PINO</v>
          </cell>
          <cell r="C755" t="str">
            <v>ML</v>
          </cell>
          <cell r="D755" t="str">
            <v/>
          </cell>
        </row>
        <row r="756">
          <cell r="A756" t="str">
            <v>1.11.3</v>
          </cell>
          <cell r="B756" t="str">
            <v>BOCA PUERTA EN GRANITO PULIDO</v>
          </cell>
          <cell r="C756" t="str">
            <v>ML</v>
          </cell>
          <cell r="D756" t="str">
            <v/>
          </cell>
        </row>
        <row r="757">
          <cell r="A757" t="str">
            <v>1.11.4</v>
          </cell>
          <cell r="B757" t="str">
            <v>BOCA PUERTA EN GRANITO SIN PULIDO</v>
          </cell>
          <cell r="C757" t="str">
            <v>ML</v>
          </cell>
          <cell r="D757" t="str">
            <v/>
          </cell>
        </row>
        <row r="758">
          <cell r="A758" t="str">
            <v>1.11.5</v>
          </cell>
          <cell r="B758" t="str">
            <v>PULIDA Y DESTRONADO DE PISO EN BALDOSIN DE CEMENTO</v>
          </cell>
          <cell r="C758" t="str">
            <v>M2</v>
          </cell>
          <cell r="D758" t="str">
            <v/>
          </cell>
        </row>
        <row r="759">
          <cell r="A759" t="str">
            <v>1.11.6</v>
          </cell>
          <cell r="B759" t="str">
            <v>PULIDAD DE PISO EN MARMOL</v>
          </cell>
          <cell r="C759" t="str">
            <v>M2</v>
          </cell>
          <cell r="D759" t="str">
            <v/>
          </cell>
        </row>
        <row r="760">
          <cell r="A760" t="str">
            <v>1.11.7</v>
          </cell>
          <cell r="B760" t="str">
            <v>ALISTADO ENDURECIDO</v>
          </cell>
          <cell r="C760" t="str">
            <v>M2</v>
          </cell>
          <cell r="D760" t="str">
            <v/>
          </cell>
        </row>
        <row r="761">
          <cell r="A761" t="str">
            <v>1.11.8</v>
          </cell>
          <cell r="B761" t="str">
            <v>ALISTADO PARA LISTÓN</v>
          </cell>
          <cell r="C761" t="str">
            <v>M2</v>
          </cell>
          <cell r="D761" t="str">
            <v/>
          </cell>
        </row>
        <row r="762">
          <cell r="A762" t="str">
            <v>1.11.9</v>
          </cell>
          <cell r="B762" t="str">
            <v>ALISTADO TERRAZAS 0.08</v>
          </cell>
          <cell r="C762" t="str">
            <v>M2</v>
          </cell>
          <cell r="D762" t="str">
            <v/>
          </cell>
        </row>
        <row r="763">
          <cell r="A763" t="str">
            <v>1.11.10</v>
          </cell>
          <cell r="B763" t="str">
            <v>CAÑUELA CONCRETO .20X.12</v>
          </cell>
          <cell r="C763" t="str">
            <v>ML</v>
          </cell>
          <cell r="D763" t="str">
            <v/>
          </cell>
        </row>
        <row r="764">
          <cell r="A764" t="str">
            <v>1.11.11</v>
          </cell>
          <cell r="B764" t="str">
            <v>ADOQUÍN CONCRETO 6 CM</v>
          </cell>
          <cell r="C764" t="str">
            <v>M2</v>
          </cell>
          <cell r="D764" t="str">
            <v/>
          </cell>
        </row>
        <row r="765">
          <cell r="A765" t="str">
            <v>1.11.12</v>
          </cell>
          <cell r="B765" t="str">
            <v>ADOQUÍN CONCRETO 8 CM</v>
          </cell>
          <cell r="C765" t="str">
            <v>M2</v>
          </cell>
          <cell r="D765" t="str">
            <v/>
          </cell>
        </row>
        <row r="766">
          <cell r="A766" t="str">
            <v>1.11.13</v>
          </cell>
          <cell r="B766" t="str">
            <v>PIRLANES ALUMINIO</v>
          </cell>
          <cell r="C766" t="str">
            <v>ML</v>
          </cell>
          <cell r="D766" t="str">
            <v/>
          </cell>
        </row>
        <row r="767">
          <cell r="A767" t="str">
            <v>1.11.14</v>
          </cell>
          <cell r="B767" t="str">
            <v>PIRLANES LADRILLO</v>
          </cell>
          <cell r="C767" t="str">
            <v>ML</v>
          </cell>
          <cell r="D767" t="str">
            <v/>
          </cell>
        </row>
        <row r="768">
          <cell r="A768" t="str">
            <v>1.11.15</v>
          </cell>
          <cell r="B768" t="str">
            <v xml:space="preserve"> PISO EN GRAMA</v>
          </cell>
          <cell r="C768" t="str">
            <v>M2</v>
          </cell>
          <cell r="D768" t="str">
            <v/>
          </cell>
        </row>
        <row r="769">
          <cell r="A769" t="str">
            <v>1.11.16</v>
          </cell>
          <cell r="B769" t="str">
            <v xml:space="preserve"> PISO EN POLVO DE LADRILLO</v>
          </cell>
          <cell r="C769" t="str">
            <v>M3</v>
          </cell>
          <cell r="D769" t="str">
            <v/>
          </cell>
        </row>
        <row r="770">
          <cell r="A770" t="str">
            <v>1.11.17</v>
          </cell>
          <cell r="B770" t="str">
            <v xml:space="preserve"> PISO VINILO PISOPAK 1.6MM</v>
          </cell>
          <cell r="C770" t="str">
            <v>M2</v>
          </cell>
          <cell r="D770" t="str">
            <v/>
          </cell>
        </row>
        <row r="771">
          <cell r="A771" t="str">
            <v>1.11.19</v>
          </cell>
          <cell r="B771" t="str">
            <v>PLACA BASE EN CONCRETO E= 0.08 2500 PSI</v>
          </cell>
          <cell r="C771" t="str">
            <v>M2</v>
          </cell>
          <cell r="D771" t="str">
            <v/>
          </cell>
        </row>
        <row r="772">
          <cell r="A772" t="str">
            <v>1.11.20</v>
          </cell>
          <cell r="B772" t="str">
            <v>PLACA BASE EN CONCRETO E=0.10 2500 PSI</v>
          </cell>
          <cell r="C772" t="str">
            <v>M2</v>
          </cell>
          <cell r="D772" t="str">
            <v/>
          </cell>
        </row>
        <row r="773">
          <cell r="A773" t="str">
            <v>6.4.2.129</v>
          </cell>
          <cell r="B773" t="str">
            <v>PINTURA EPOXICA PARA MUROS A DOS MANOS</v>
          </cell>
          <cell r="C773" t="str">
            <v>M2</v>
          </cell>
          <cell r="D773" t="str">
            <v/>
          </cell>
        </row>
        <row r="774">
          <cell r="A774" t="str">
            <v>1.11.21</v>
          </cell>
          <cell r="B774" t="str">
            <v>POYOS COCINA Y BASE MUEBLES A=0.60 M E=0.08 m</v>
          </cell>
          <cell r="C774" t="str">
            <v>ML</v>
          </cell>
          <cell r="D774" t="str">
            <v/>
          </cell>
        </row>
        <row r="775">
          <cell r="A775" t="str">
            <v>1.11.22</v>
          </cell>
          <cell r="B775" t="str">
            <v>ALISTADO PISO E=0.04 - 1:5</v>
          </cell>
          <cell r="C775" t="str">
            <v>M2</v>
          </cell>
          <cell r="D775" t="str">
            <v/>
          </cell>
        </row>
        <row r="776">
          <cell r="A776" t="str">
            <v>1.11.23</v>
          </cell>
          <cell r="B776" t="str">
            <v>ALISTADO PENDIENTADO E IMPERMEABILIZADO E=0.04 - 1:3</v>
          </cell>
          <cell r="C776" t="str">
            <v>M2</v>
          </cell>
          <cell r="D776" t="str">
            <v/>
          </cell>
        </row>
        <row r="777">
          <cell r="A777" t="str">
            <v>1.11.24</v>
          </cell>
          <cell r="B777" t="str">
            <v>BALDOSIN DE GRANITO No. 5  30*30*1.7</v>
          </cell>
          <cell r="C777" t="str">
            <v>M2</v>
          </cell>
          <cell r="D777" t="str">
            <v/>
          </cell>
        </row>
        <row r="778">
          <cell r="A778" t="str">
            <v>1.11.25</v>
          </cell>
          <cell r="B778" t="str">
            <v xml:space="preserve">  BALDOSIN DE CEMENTO 25*25</v>
          </cell>
          <cell r="C778" t="str">
            <v>M2</v>
          </cell>
          <cell r="D778" t="str">
            <v/>
          </cell>
        </row>
        <row r="779">
          <cell r="A779" t="str">
            <v>1.11.26</v>
          </cell>
          <cell r="B779" t="str">
            <v>PISO PLANCHUELA DE MARMOL BRECCIA</v>
          </cell>
          <cell r="C779" t="str">
            <v>M2</v>
          </cell>
          <cell r="D779" t="str">
            <v/>
          </cell>
        </row>
        <row r="780">
          <cell r="A780" t="str">
            <v>1.11.28</v>
          </cell>
          <cell r="B780" t="str">
            <v>TABLETA DE GRES 20*20</v>
          </cell>
          <cell r="C780" t="str">
            <v>M2</v>
          </cell>
          <cell r="D780" t="str">
            <v/>
          </cell>
        </row>
        <row r="781">
          <cell r="A781" t="str">
            <v>1.11.29</v>
          </cell>
          <cell r="B781" t="str">
            <v>PISO CERAMICA  20,5*20,5</v>
          </cell>
          <cell r="C781" t="str">
            <v>M2</v>
          </cell>
          <cell r="D781" t="str">
            <v/>
          </cell>
        </row>
        <row r="782">
          <cell r="A782" t="str">
            <v>1.11.30</v>
          </cell>
          <cell r="B782" t="str">
            <v>PISO CERAMICA 30*30</v>
          </cell>
          <cell r="C782" t="str">
            <v>M2</v>
          </cell>
          <cell r="D782" t="str">
            <v/>
          </cell>
        </row>
        <row r="783">
          <cell r="A783" t="str">
            <v>1.11.31</v>
          </cell>
          <cell r="B783" t="str">
            <v>ADOQUIN GRES PEATONAL 10*20*2.5</v>
          </cell>
          <cell r="C783" t="str">
            <v>M2</v>
          </cell>
          <cell r="D783" t="str">
            <v/>
          </cell>
        </row>
        <row r="784">
          <cell r="A784" t="str">
            <v>1.11.32</v>
          </cell>
          <cell r="B784" t="str">
            <v xml:space="preserve"> ADOQUIN GRES VEHICULAR 10*20*5</v>
          </cell>
          <cell r="C784" t="str">
            <v>M2</v>
          </cell>
          <cell r="D784" t="str">
            <v/>
          </cell>
        </row>
        <row r="785">
          <cell r="A785" t="str">
            <v>1.11.33</v>
          </cell>
          <cell r="B785" t="str">
            <v xml:space="preserve"> ADOQUIN GRES VEHICULAR 10*20*5</v>
          </cell>
          <cell r="C785" t="str">
            <v>M2</v>
          </cell>
          <cell r="D785" t="str">
            <v/>
          </cell>
        </row>
        <row r="786">
          <cell r="A786" t="str">
            <v>1.11.34</v>
          </cell>
          <cell r="B786" t="str">
            <v>PISO GRANITO PULIDO</v>
          </cell>
          <cell r="C786" t="str">
            <v>M2</v>
          </cell>
          <cell r="D786" t="str">
            <v/>
          </cell>
        </row>
        <row r="787">
          <cell r="A787" t="str">
            <v>1.11.35</v>
          </cell>
          <cell r="B787" t="str">
            <v>PISO EN GRANITO LAVADO</v>
          </cell>
          <cell r="C787" t="str">
            <v>M2</v>
          </cell>
          <cell r="D787" t="str">
            <v/>
          </cell>
        </row>
        <row r="788">
          <cell r="A788" t="str">
            <v>1.11.36</v>
          </cell>
          <cell r="B788" t="str">
            <v>PISO LISTON MADERA M.H. AMARILLO E= 0.08 M</v>
          </cell>
          <cell r="C788" t="str">
            <v>M2</v>
          </cell>
          <cell r="D788" t="str">
            <v/>
          </cell>
        </row>
        <row r="789">
          <cell r="A789" t="str">
            <v>1.11.37</v>
          </cell>
          <cell r="B789" t="str">
            <v xml:space="preserve"> PISO ALFOMBRA RESIDENCIAL ALFA BERBER O SIMILAR</v>
          </cell>
          <cell r="C789" t="str">
            <v>M2</v>
          </cell>
          <cell r="D789" t="str">
            <v/>
          </cell>
        </row>
        <row r="790">
          <cell r="A790" t="str">
            <v>1.11.38</v>
          </cell>
          <cell r="B790" t="str">
            <v>PISO ALFOMBRA RESIDENCIAL TERUEL 7 mm O SIMILAR</v>
          </cell>
          <cell r="C790" t="str">
            <v>M2</v>
          </cell>
          <cell r="D790" t="str">
            <v/>
          </cell>
        </row>
        <row r="791">
          <cell r="A791" t="str">
            <v>1.11.39</v>
          </cell>
          <cell r="B791" t="str">
            <v>PASOS ESCALERA GRAVILLA LAVADA</v>
          </cell>
          <cell r="C791" t="str">
            <v>ML</v>
          </cell>
          <cell r="D791" t="str">
            <v/>
          </cell>
        </row>
        <row r="792">
          <cell r="A792" t="str">
            <v>1.11.40</v>
          </cell>
          <cell r="B792" t="str">
            <v>PASO ESCALERA GRANITO</v>
          </cell>
          <cell r="C792" t="str">
            <v>ML</v>
          </cell>
          <cell r="D792" t="str">
            <v/>
          </cell>
        </row>
        <row r="793">
          <cell r="A793" t="str">
            <v>1.11.41</v>
          </cell>
          <cell r="B793" t="str">
            <v>GUARDAESCOBA  GRANITO</v>
          </cell>
          <cell r="C793" t="str">
            <v>ML</v>
          </cell>
          <cell r="D793" t="str">
            <v/>
          </cell>
        </row>
        <row r="794">
          <cell r="A794" t="str">
            <v>1.11.42</v>
          </cell>
          <cell r="B794" t="str">
            <v>GUARDAESCOBA BALDOSIN</v>
          </cell>
          <cell r="C794" t="str">
            <v>ML</v>
          </cell>
          <cell r="D794" t="str">
            <v/>
          </cell>
        </row>
        <row r="795">
          <cell r="A795" t="str">
            <v>1.11.43</v>
          </cell>
          <cell r="B795" t="str">
            <v>GUARDAESCOBA GRAVILLA LAVADA</v>
          </cell>
          <cell r="C795" t="str">
            <v>ML</v>
          </cell>
          <cell r="D795" t="str">
            <v/>
          </cell>
        </row>
        <row r="796">
          <cell r="A796" t="str">
            <v>1.11.44</v>
          </cell>
          <cell r="B796" t="str">
            <v xml:space="preserve"> GUARDAESCOBA VIROLA 8 CM</v>
          </cell>
          <cell r="C796" t="str">
            <v>ML</v>
          </cell>
          <cell r="D796" t="str">
            <v/>
          </cell>
        </row>
        <row r="797">
          <cell r="A797" t="str">
            <v>1.11.45</v>
          </cell>
          <cell r="B797" t="str">
            <v>GUARDAESCOBA VINISOL 7 CM</v>
          </cell>
          <cell r="C797" t="str">
            <v>ML</v>
          </cell>
          <cell r="D797" t="str">
            <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t="str">
            <v/>
          </cell>
        </row>
        <row r="803">
          <cell r="A803" t="str">
            <v>1.12.7</v>
          </cell>
          <cell r="B803" t="str">
            <v xml:space="preserve"> SUMINISTRO E INSTALACIÓN CUBIERTA EN TEJA FIBROCEMENTO TEJA 1000</v>
          </cell>
          <cell r="C803" t="str">
            <v>M2</v>
          </cell>
          <cell r="D803" t="str">
            <v/>
          </cell>
        </row>
        <row r="804">
          <cell r="A804" t="str">
            <v>1.12.8</v>
          </cell>
          <cell r="B804" t="str">
            <v>SUMINISTRO E INSTALACIÓN CUBIERTA EN TEJA TECHOLINE</v>
          </cell>
          <cell r="C804" t="str">
            <v>M2</v>
          </cell>
          <cell r="D804" t="str">
            <v/>
          </cell>
        </row>
        <row r="805">
          <cell r="A805" t="str">
            <v>1.12.9</v>
          </cell>
          <cell r="B805" t="str">
            <v>SUMINISTRO E INSTALACIÓN CANAL EN LAMINA CAL. 22</v>
          </cell>
          <cell r="C805" t="str">
            <v>ML</v>
          </cell>
          <cell r="D805" t="str">
            <v/>
          </cell>
        </row>
        <row r="806">
          <cell r="A806" t="str">
            <v>1.12.10</v>
          </cell>
          <cell r="B806" t="str">
            <v>SUMINISTRO E INSTALACIÓN BAJANTE EN LAMINA 12 X 6  CAL. 22</v>
          </cell>
          <cell r="C806" t="str">
            <v>ML</v>
          </cell>
          <cell r="D806" t="str">
            <v/>
          </cell>
        </row>
        <row r="807">
          <cell r="A807" t="str">
            <v>1.12.11</v>
          </cell>
          <cell r="B807" t="str">
            <v xml:space="preserve"> SUMINISTRO E INSTALACIÓN CANAL PLASTICA  ALL 3 M</v>
          </cell>
          <cell r="C807" t="str">
            <v>ML</v>
          </cell>
          <cell r="D807" t="str">
            <v/>
          </cell>
        </row>
        <row r="808">
          <cell r="A808" t="str">
            <v>1.12.12</v>
          </cell>
          <cell r="B808" t="str">
            <v>SUMINISTRO E INSTALACIÓN BAJANTE PLASTICA ALL X 3M</v>
          </cell>
          <cell r="C808" t="str">
            <v>ML</v>
          </cell>
          <cell r="D808" t="str">
            <v/>
          </cell>
        </row>
        <row r="809">
          <cell r="A809" t="str">
            <v>1.12.13</v>
          </cell>
          <cell r="B809" t="str">
            <v>SUMINISTRO E INSTALACIÓN CUBIERTA LAMINA POLICARBONATO  Cal. 6 mm</v>
          </cell>
          <cell r="C809" t="str">
            <v>M2</v>
          </cell>
          <cell r="D809" t="str">
            <v/>
          </cell>
        </row>
        <row r="810">
          <cell r="A810" t="str">
            <v>1.12.14</v>
          </cell>
          <cell r="B810" t="str">
            <v xml:space="preserve"> SUMINISTRO E INSTALACIÓN CUBIERTA ARQUITECTONICA EN ACERO</v>
          </cell>
          <cell r="C810" t="str">
            <v>M2</v>
          </cell>
          <cell r="D810" t="str">
            <v/>
          </cell>
        </row>
        <row r="811">
          <cell r="A811" t="str">
            <v>1.12.15</v>
          </cell>
          <cell r="B811" t="str">
            <v>SUMINISTRO E INSTALACIÓN CUBIERTA TEJA ONDULADA THERMOACUSTICA 0.83 X 3.05</v>
          </cell>
          <cell r="C811" t="str">
            <v>M2</v>
          </cell>
          <cell r="D811" t="str">
            <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t="str">
            <v/>
          </cell>
        </row>
        <row r="813">
          <cell r="A813" t="str">
            <v>1.12.17</v>
          </cell>
          <cell r="B813" t="str">
            <v>SUMINISTRO E INSTALACIÓN PERFILERIA METALICA PARA ESTRUCTURA DE CUBIERTA. DIMENSIONES Y CALIBRES SEGÚN DISEÑO</v>
          </cell>
          <cell r="C813" t="str">
            <v>M2</v>
          </cell>
          <cell r="D813" t="str">
            <v/>
          </cell>
        </row>
        <row r="814">
          <cell r="A814" t="str">
            <v>1.12.18</v>
          </cell>
          <cell r="B814" t="str">
            <v xml:space="preserve"> BAJANTE PAVCO</v>
          </cell>
          <cell r="C814" t="str">
            <v>ML</v>
          </cell>
          <cell r="D814" t="str">
            <v/>
          </cell>
        </row>
        <row r="815">
          <cell r="A815" t="str">
            <v>1.12.19</v>
          </cell>
          <cell r="B815" t="str">
            <v>CANAL PAVCO AMAZONA</v>
          </cell>
          <cell r="C815" t="str">
            <v>ML</v>
          </cell>
          <cell r="D815" t="str">
            <v/>
          </cell>
        </row>
        <row r="816">
          <cell r="A816" t="str">
            <v>1.12.20</v>
          </cell>
          <cell r="B816" t="str">
            <v xml:space="preserve"> CANAL PAVCO RAINGO</v>
          </cell>
          <cell r="C816" t="str">
            <v>ML</v>
          </cell>
          <cell r="D816" t="str">
            <v/>
          </cell>
        </row>
        <row r="817">
          <cell r="A817" t="str">
            <v>1.12.21</v>
          </cell>
          <cell r="B817" t="str">
            <v>1.12.21   CANAL PVC 3</v>
          </cell>
          <cell r="C817" t="str">
            <v>ML</v>
          </cell>
          <cell r="D817" t="str">
            <v/>
          </cell>
        </row>
        <row r="818">
          <cell r="A818" t="str">
            <v>1.12.22</v>
          </cell>
          <cell r="B818" t="str">
            <v>CUBIERTA CORPATECHO CORPACERO</v>
          </cell>
          <cell r="C818" t="str">
            <v>M2</v>
          </cell>
          <cell r="D818" t="str">
            <v/>
          </cell>
        </row>
        <row r="819">
          <cell r="A819" t="str">
            <v>1.12.23</v>
          </cell>
          <cell r="B819" t="str">
            <v>CUBIERTA SENCILLA HUNTER DOUGLAS</v>
          </cell>
          <cell r="C819" t="str">
            <v>M2</v>
          </cell>
          <cell r="D819" t="str">
            <v/>
          </cell>
        </row>
        <row r="820">
          <cell r="A820" t="str">
            <v>1.12.24</v>
          </cell>
          <cell r="B820" t="str">
            <v>CUBIERTA TEJA CALIFORNIA DINALSA</v>
          </cell>
          <cell r="C820" t="str">
            <v>M2</v>
          </cell>
          <cell r="D820" t="str">
            <v/>
          </cell>
        </row>
        <row r="821">
          <cell r="A821" t="str">
            <v>1.12.25</v>
          </cell>
          <cell r="B821" t="str">
            <v>CUBIERTA TEJA DURALUM 812 DINALSA</v>
          </cell>
          <cell r="C821" t="str">
            <v>M2</v>
          </cell>
          <cell r="D821" t="str">
            <v/>
          </cell>
        </row>
        <row r="822">
          <cell r="A822" t="str">
            <v>1.12.26</v>
          </cell>
          <cell r="B822" t="str">
            <v xml:space="preserve">  ESTRUCTURA DE MADERA P/TEJA DE BARRO</v>
          </cell>
          <cell r="C822" t="str">
            <v>ML</v>
          </cell>
          <cell r="D822" t="str">
            <v/>
          </cell>
        </row>
        <row r="823">
          <cell r="A823" t="str">
            <v>1.12.27</v>
          </cell>
          <cell r="B823" t="str">
            <v>ESTRUCTURA DE MADERA P/TEJA FIBROCEMENTO</v>
          </cell>
          <cell r="C823" t="str">
            <v>ML</v>
          </cell>
          <cell r="D823" t="str">
            <v/>
          </cell>
        </row>
        <row r="824">
          <cell r="A824" t="str">
            <v>1.12.28</v>
          </cell>
          <cell r="B824" t="str">
            <v>ESTRUCTURA METÁLICA P/TEJA FIBROCEMENTO</v>
          </cell>
          <cell r="C824" t="str">
            <v>ML</v>
          </cell>
          <cell r="D824" t="str">
            <v/>
          </cell>
        </row>
        <row r="825">
          <cell r="A825" t="str">
            <v>1.12.29</v>
          </cell>
          <cell r="B825" t="str">
            <v xml:space="preserve"> IMPERMEABILIZACIÓN AUTOPROTEGIDA</v>
          </cell>
          <cell r="C825" t="str">
            <v>ML</v>
          </cell>
          <cell r="D825" t="str">
            <v/>
          </cell>
        </row>
        <row r="826">
          <cell r="A826" t="str">
            <v>1.12.30</v>
          </cell>
          <cell r="B826" t="str">
            <v>SHINGLE CON IMPERMEABILIZANTE</v>
          </cell>
          <cell r="C826" t="str">
            <v>M2</v>
          </cell>
          <cell r="D826" t="str">
            <v/>
          </cell>
        </row>
        <row r="827">
          <cell r="A827" t="str">
            <v>1.12.31</v>
          </cell>
          <cell r="B827" t="str">
            <v>TRAGANTES  6</v>
          </cell>
          <cell r="C827" t="str">
            <v>UN</v>
          </cell>
          <cell r="D827" t="str">
            <v/>
          </cell>
        </row>
        <row r="828">
          <cell r="A828" t="str">
            <v>1.12.32</v>
          </cell>
          <cell r="B828" t="str">
            <v>SUMINISTRO E INSTALACIÓN CANALETA 90 L= 4.50 mts.</v>
          </cell>
          <cell r="C828" t="str">
            <v>M2</v>
          </cell>
          <cell r="D828" t="str">
            <v/>
          </cell>
        </row>
        <row r="829">
          <cell r="A829" t="str">
            <v>1.12.33</v>
          </cell>
          <cell r="B829" t="str">
            <v>SUMINISTRO E INSTALACIÓN CANALETA 90 L= 5.00</v>
          </cell>
          <cell r="C829" t="str">
            <v>M2</v>
          </cell>
          <cell r="D829" t="str">
            <v/>
          </cell>
        </row>
        <row r="830">
          <cell r="A830" t="str">
            <v>1.12.34</v>
          </cell>
          <cell r="B830" t="str">
            <v>SUMINISTRO E INSTALACIÓN CANALETA 90 L= 6.00 mts.</v>
          </cell>
          <cell r="C830" t="str">
            <v>M2</v>
          </cell>
          <cell r="D830" t="str">
            <v/>
          </cell>
        </row>
        <row r="831">
          <cell r="A831" t="str">
            <v>1.12.35</v>
          </cell>
          <cell r="B831" t="str">
            <v xml:space="preserve"> SUMINISTRO E INSTALACIÓN CANALETA 90 L=  7.00 mts.</v>
          </cell>
          <cell r="C831" t="str">
            <v>M2</v>
          </cell>
          <cell r="D831" t="str">
            <v/>
          </cell>
        </row>
        <row r="832">
          <cell r="A832" t="str">
            <v>1.12.36</v>
          </cell>
          <cell r="B832" t="str">
            <v>SUMINISTRO E INSTALACIÓN CANALETA 90 L= 8.00 mts.</v>
          </cell>
          <cell r="C832" t="str">
            <v>M2</v>
          </cell>
          <cell r="D832" t="str">
            <v/>
          </cell>
        </row>
        <row r="833">
          <cell r="A833" t="str">
            <v>1.12.37</v>
          </cell>
          <cell r="B833" t="str">
            <v xml:space="preserve"> SUMINISTRO E INSTALACIÓN CANALETA 90 L= 9.00 mts.</v>
          </cell>
          <cell r="C833" t="str">
            <v>M2</v>
          </cell>
          <cell r="D833" t="str">
            <v/>
          </cell>
        </row>
        <row r="834">
          <cell r="A834" t="str">
            <v>1.12.38</v>
          </cell>
          <cell r="B834" t="str">
            <v>SUMINISTRO E INSTALACIÓN CANALETA 43 L= 3.50 mts.</v>
          </cell>
          <cell r="C834" t="str">
            <v>M2</v>
          </cell>
          <cell r="D834" t="str">
            <v/>
          </cell>
        </row>
        <row r="835">
          <cell r="A835" t="str">
            <v>1.12.39</v>
          </cell>
          <cell r="B835" t="str">
            <v>SUMINISTRO E INSTALACIÓN CANALETA 43 L= 4.00 mts.</v>
          </cell>
          <cell r="C835" t="str">
            <v>M2</v>
          </cell>
          <cell r="D835" t="str">
            <v/>
          </cell>
        </row>
        <row r="836">
          <cell r="A836" t="str">
            <v>1.12.40</v>
          </cell>
          <cell r="B836" t="str">
            <v>SUMINISTRO E INSTALACIÓN CANALETA 43 L= 4.50 mts.</v>
          </cell>
          <cell r="C836" t="str">
            <v>M2</v>
          </cell>
          <cell r="D836" t="str">
            <v/>
          </cell>
        </row>
        <row r="837">
          <cell r="A837" t="str">
            <v>1.12.41</v>
          </cell>
          <cell r="B837" t="str">
            <v xml:space="preserve"> SUMINISTRO E INSTALACIÓN CANALETA 43 L= 5.00 mts.</v>
          </cell>
          <cell r="C837" t="str">
            <v>M2</v>
          </cell>
          <cell r="D837" t="str">
            <v/>
          </cell>
        </row>
        <row r="838">
          <cell r="A838" t="str">
            <v>1.12.42</v>
          </cell>
          <cell r="B838" t="str">
            <v>SUMINISTRO E INSTALACIÓN CANALETA 43 L= 5.50 mts.</v>
          </cell>
          <cell r="C838" t="str">
            <v>M2</v>
          </cell>
          <cell r="D838" t="str">
            <v/>
          </cell>
        </row>
        <row r="839">
          <cell r="A839" t="str">
            <v>1.12.43</v>
          </cell>
          <cell r="B839" t="str">
            <v>SUMINISTRO E INSTALACIÓN CANALETA 43 L= 6.00 mts.</v>
          </cell>
          <cell r="C839" t="str">
            <v>M2</v>
          </cell>
          <cell r="D839" t="str">
            <v/>
          </cell>
        </row>
        <row r="840">
          <cell r="A840" t="str">
            <v>1.12.44</v>
          </cell>
          <cell r="B840" t="str">
            <v>SUMINISTRO E INTALACION CUBIERTA ARQUITECTONICA METALICA TIPO ACESCO O SIMILAR 0.73 X 3.66  M</v>
          </cell>
          <cell r="C840" t="str">
            <v>M2</v>
          </cell>
          <cell r="D840" t="str">
            <v/>
          </cell>
        </row>
        <row r="841">
          <cell r="A841" t="str">
            <v>1.12.45</v>
          </cell>
          <cell r="B841" t="str">
            <v>SUMINISTRO E INSTALACIÓN ENTRAMADO PARA TEJA DE BARRO</v>
          </cell>
          <cell r="C841" t="str">
            <v>M2</v>
          </cell>
          <cell r="D841" t="str">
            <v/>
          </cell>
        </row>
        <row r="842">
          <cell r="A842" t="str">
            <v>1.12.46</v>
          </cell>
          <cell r="B842" t="str">
            <v>SUMINISTRO E INSTALACIÓN ENTRAMADO PARA TEJA  ESPAÑOLA EN FIBROCEMENTO</v>
          </cell>
          <cell r="C842" t="str">
            <v>M2</v>
          </cell>
          <cell r="D842" t="str">
            <v/>
          </cell>
        </row>
        <row r="843">
          <cell r="A843" t="str">
            <v>1.12.47</v>
          </cell>
          <cell r="B843" t="str">
            <v>SUMINISTRO E INSTALACIÓN ENTRAMADO PARA TEJA  ONDULADA</v>
          </cell>
          <cell r="C843" t="str">
            <v>M2</v>
          </cell>
          <cell r="D843" t="str">
            <v/>
          </cell>
        </row>
        <row r="844">
          <cell r="A844" t="str">
            <v>1.12.48</v>
          </cell>
          <cell r="B844" t="str">
            <v>SUMINISTRO E INSTALACIÓN CABALLETE ARTICULADO TEJA ESPAÑOLA EN FIBROCEMENTO</v>
          </cell>
          <cell r="C844" t="str">
            <v>ML</v>
          </cell>
          <cell r="D844" t="str">
            <v/>
          </cell>
        </row>
        <row r="845">
          <cell r="A845" t="str">
            <v>1.12.49</v>
          </cell>
          <cell r="B845" t="str">
            <v>ALISTADO E IMPERMEABILIZADO PARA TEJA BARRO</v>
          </cell>
          <cell r="C845" t="str">
            <v>M2</v>
          </cell>
          <cell r="D845" t="str">
            <v/>
          </cell>
        </row>
        <row r="846">
          <cell r="A846" t="str">
            <v>1.12.50</v>
          </cell>
          <cell r="B846" t="str">
            <v>AFINADO CUBIERTAS PLANAS</v>
          </cell>
          <cell r="C846" t="str">
            <v>M2</v>
          </cell>
          <cell r="D846" t="str">
            <v/>
          </cell>
        </row>
        <row r="847">
          <cell r="A847" t="str">
            <v>1.12.51</v>
          </cell>
          <cell r="B847" t="str">
            <v>SUMINISTRO E INSTALACIÓN TEJA DE BARRO TIPO ESPAÑOLA</v>
          </cell>
          <cell r="C847" t="str">
            <v>M2</v>
          </cell>
          <cell r="D847" t="str">
            <v/>
          </cell>
        </row>
        <row r="848">
          <cell r="A848" t="str">
            <v>1.12.52</v>
          </cell>
          <cell r="B848" t="str">
            <v>SUMINISTRO E INSTALACIÓN TEJA  ESPAÑOLA ETERNIT (NO INCLUYE ENTRAMADO)</v>
          </cell>
          <cell r="C848" t="str">
            <v>M2</v>
          </cell>
          <cell r="D848" t="str">
            <v/>
          </cell>
        </row>
        <row r="849">
          <cell r="A849" t="str">
            <v>1.12.53</v>
          </cell>
          <cell r="B849" t="str">
            <v>SUMINISTRO E INSTALACION TEJA DE BARRO SOBRE ETERNIT.</v>
          </cell>
          <cell r="C849" t="str">
            <v>M2</v>
          </cell>
          <cell r="D849" t="str">
            <v/>
          </cell>
        </row>
        <row r="850">
          <cell r="A850" t="str">
            <v>1.15.4</v>
          </cell>
          <cell r="B850" t="str">
            <v>SUMINISTRO E INSTALACIÓN PUERTA VENTANA EN LAMINA CAL 18 INC. ANTICORR.</v>
          </cell>
          <cell r="C850" t="str">
            <v>M2</v>
          </cell>
          <cell r="D850" t="str">
            <v/>
          </cell>
        </row>
        <row r="851">
          <cell r="A851" t="str">
            <v>1.15.5</v>
          </cell>
          <cell r="B851" t="str">
            <v>VENTANA EN ALUMINIO  CORREDIZA</v>
          </cell>
          <cell r="C851" t="str">
            <v>M2</v>
          </cell>
          <cell r="D851" t="str">
            <v/>
          </cell>
        </row>
        <row r="852">
          <cell r="A852" t="str">
            <v>1.15.6</v>
          </cell>
          <cell r="B852" t="str">
            <v>VENTANA EN ALUMINIO  PROYECTANTE</v>
          </cell>
          <cell r="C852" t="str">
            <v>M2</v>
          </cell>
          <cell r="D852" t="str">
            <v/>
          </cell>
        </row>
        <row r="853">
          <cell r="A853" t="str">
            <v>1.15.7</v>
          </cell>
          <cell r="B853" t="str">
            <v xml:space="preserve"> PUERTA DE ACCESO EN ALUMINIO PERFIL  1 1/2" X 1 1/2"</v>
          </cell>
          <cell r="C853" t="str">
            <v>M2</v>
          </cell>
          <cell r="D853" t="str">
            <v/>
          </cell>
        </row>
        <row r="854">
          <cell r="A854" t="str">
            <v>1.15.8</v>
          </cell>
          <cell r="B854" t="str">
            <v>SUMINISTRO E INSTALACIÓN REJA  BANCARIA INC. ANTICORROSIVO</v>
          </cell>
          <cell r="C854" t="str">
            <v>M2</v>
          </cell>
          <cell r="D854" t="str">
            <v/>
          </cell>
        </row>
        <row r="855">
          <cell r="A855" t="str">
            <v>1.15.9</v>
          </cell>
          <cell r="B855" t="str">
            <v>SUMINISTRO E INSTALACIÓN REJA EN LAMINA CAL. 18 INC. ANTICORROSIVO</v>
          </cell>
          <cell r="C855" t="str">
            <v>M2</v>
          </cell>
          <cell r="D855" t="str">
            <v/>
          </cell>
        </row>
        <row r="856">
          <cell r="A856" t="str">
            <v>1.15.10</v>
          </cell>
          <cell r="B856" t="str">
            <v>ESCALERA DE GATO INC. ANTICORR. TUBO D=1"</v>
          </cell>
          <cell r="C856" t="str">
            <v>M2</v>
          </cell>
          <cell r="D856" t="str">
            <v/>
          </cell>
        </row>
        <row r="857">
          <cell r="A857" t="str">
            <v>1.15.11</v>
          </cell>
          <cell r="B857" t="str">
            <v>SUMINISTRO E INSTALACION PUERTA Y MARCO CAL. 18  1 X 2  INCLUYE  ANTICORROSIVO</v>
          </cell>
          <cell r="C857" t="str">
            <v>UN</v>
          </cell>
          <cell r="D857" t="str">
            <v/>
          </cell>
        </row>
        <row r="858">
          <cell r="A858" t="str">
            <v>1.15.12</v>
          </cell>
          <cell r="B858" t="str">
            <v xml:space="preserve"> CORREA 2 D=1/2" 1 D=1/2" CELOSIA EN 3/8" INC. ANTICORR.</v>
          </cell>
          <cell r="C858" t="str">
            <v>ML</v>
          </cell>
          <cell r="D858" t="str">
            <v/>
          </cell>
        </row>
        <row r="859">
          <cell r="A859" t="str">
            <v>1.15.13</v>
          </cell>
          <cell r="B859" t="str">
            <v>CORREA 2 D=1/2" 1 D=5/8" CELOSIA EN 3/8 INC. ANTICORR.</v>
          </cell>
          <cell r="C859" t="str">
            <v>ML</v>
          </cell>
          <cell r="D859" t="str">
            <v/>
          </cell>
        </row>
        <row r="860">
          <cell r="A860" t="str">
            <v>1.15.14</v>
          </cell>
          <cell r="B860" t="str">
            <v>SUMINISTRO E INSTALACION TEMPLETES INC. ANTICORR.</v>
          </cell>
          <cell r="C860" t="str">
            <v>ML</v>
          </cell>
          <cell r="D860" t="str">
            <v/>
          </cell>
        </row>
        <row r="861">
          <cell r="A861" t="str">
            <v>1.15.15</v>
          </cell>
          <cell r="B861" t="str">
            <v>DIVISIONES PARA BAÑO EN ALUMINIO Y VIDRIO TEMPLADO DE 0,05 MM</v>
          </cell>
          <cell r="C861" t="str">
            <v>M2</v>
          </cell>
          <cell r="D861" t="str">
            <v/>
          </cell>
        </row>
        <row r="862">
          <cell r="A862" t="str">
            <v>1.15.16</v>
          </cell>
          <cell r="B862" t="str">
            <v>DIVISIONES PARA BAÑOS EN ALUMINIO Y ACRILICO 0.05 MM</v>
          </cell>
          <cell r="C862" t="str">
            <v>M2</v>
          </cell>
          <cell r="D862" t="str">
            <v/>
          </cell>
        </row>
        <row r="863">
          <cell r="A863" t="str">
            <v>1.16.1</v>
          </cell>
          <cell r="B863" t="str">
            <v>APARATOS SANITARIOS BAJO CONSUMO CON VALVULA ANTIVANDALICA</v>
          </cell>
          <cell r="C863" t="str">
            <v>UN</v>
          </cell>
          <cell r="D863" t="str">
            <v/>
          </cell>
        </row>
        <row r="864">
          <cell r="A864" t="str">
            <v>1.16.2</v>
          </cell>
          <cell r="B864" t="str">
            <v>SUMINISTRO E INSTALACION DE SECADOR ELECTRICO PARA MANOS, AUTOMATICO (MANOS LIBRES)</v>
          </cell>
          <cell r="C864" t="str">
            <v>UN</v>
          </cell>
          <cell r="D864" t="str">
            <v/>
          </cell>
        </row>
        <row r="865">
          <cell r="A865" t="str">
            <v>1.16.3</v>
          </cell>
          <cell r="B865" t="str">
            <v>SUMINISTRO E INSTALACION DE DISPENSADOR DE JABON</v>
          </cell>
          <cell r="C865" t="str">
            <v>UN</v>
          </cell>
          <cell r="D865" t="str">
            <v/>
          </cell>
        </row>
        <row r="866">
          <cell r="A866" t="str">
            <v>1.16.4</v>
          </cell>
          <cell r="B866" t="str">
            <v>SUMINISTRO EN INSTALACION DE PROTECTOR DE PAPEL HIGIENICO</v>
          </cell>
          <cell r="C866" t="str">
            <v>UN</v>
          </cell>
          <cell r="D866" t="str">
            <v/>
          </cell>
        </row>
        <row r="867">
          <cell r="A867" t="str">
            <v>1.16.5</v>
          </cell>
          <cell r="B867" t="str">
            <v>SUMINISTRO E INSTALACION DE GABINETES PARA TOALLAS DE PAPEL PARA BAÑOS EN  ACERO INOXIDABLE</v>
          </cell>
          <cell r="C867" t="str">
            <v>UN</v>
          </cell>
          <cell r="D867" t="str">
            <v/>
          </cell>
        </row>
        <row r="868">
          <cell r="A868" t="str">
            <v>1.16.6</v>
          </cell>
          <cell r="B868" t="str">
            <v>DUCHA MEZCLADORA BAÑERA TAYRONA O SIMILAR</v>
          </cell>
          <cell r="C868" t="str">
            <v>UN</v>
          </cell>
          <cell r="D868" t="str">
            <v/>
          </cell>
        </row>
        <row r="869">
          <cell r="A869" t="str">
            <v>1.16.7</v>
          </cell>
          <cell r="B869" t="str">
            <v>SUMINISTRO E INSTALACIÓN LAVAMANOS ACUACER BLANCO DE COLGAR INC. GRIFERIA</v>
          </cell>
          <cell r="C869" t="str">
            <v>UN</v>
          </cell>
          <cell r="D869" t="str">
            <v/>
          </cell>
        </row>
        <row r="870">
          <cell r="A870" t="str">
            <v>1.16.8</v>
          </cell>
          <cell r="B870" t="str">
            <v>SUMINISTRO E INSTALACIÓN LAVAMANOS SOBREPONER ENNA COLOR BLANCO INC. GRIFERIA</v>
          </cell>
          <cell r="C870" t="str">
            <v>UN</v>
          </cell>
          <cell r="D870" t="str">
            <v/>
          </cell>
        </row>
        <row r="871">
          <cell r="A871" t="str">
            <v>1.16.9</v>
          </cell>
          <cell r="B871" t="str">
            <v>SUMININISTRO E INSTALACIÓN. LAVAMANOS AVANTI CON PEDESTAL COLOR BLANCO INC. GRIFERIA</v>
          </cell>
          <cell r="C871" t="str">
            <v>UN</v>
          </cell>
          <cell r="D871" t="str">
            <v/>
          </cell>
        </row>
        <row r="872">
          <cell r="A872" t="str">
            <v>1.16.10</v>
          </cell>
          <cell r="B872" t="str">
            <v>SUMINISTRO E INSTALACIÓN LAVAMANOS ENSO CON PEDESTAL INC. GRIFERIA</v>
          </cell>
          <cell r="C872" t="str">
            <v>UN</v>
          </cell>
          <cell r="D872" t="str">
            <v/>
          </cell>
        </row>
        <row r="873">
          <cell r="A873" t="str">
            <v>1.16.11</v>
          </cell>
          <cell r="B873" t="str">
            <v>SUMINISTRO E INSTALACIÓN SANITARIO AVANTI PLUS BLANCO LAVAMANOS CON PEDESTAL, SANITARIO, GRIFERIA  E INCRUSTACIONES</v>
          </cell>
          <cell r="C873" t="str">
            <v>UN</v>
          </cell>
          <cell r="D873" t="str">
            <v/>
          </cell>
        </row>
        <row r="874">
          <cell r="A874" t="str">
            <v>1.16.12</v>
          </cell>
          <cell r="B874" t="str">
            <v>SUMINISTRO E INSTALACIÓN COMBO ACUACER LAVAMANOS, SANITARIO, GRIFERIA  E INCRUSTACIONES</v>
          </cell>
          <cell r="C874" t="str">
            <v>UN</v>
          </cell>
          <cell r="D874" t="str">
            <v/>
          </cell>
        </row>
        <row r="875">
          <cell r="A875" t="str">
            <v>1.16.13</v>
          </cell>
          <cell r="B875" t="str">
            <v xml:space="preserve"> SUMINISTRO E INSTALACIÓN COMBO SENSACION LAVAMANOS, SANITARIO, GRIFERIA E INCRUSTACIONES</v>
          </cell>
          <cell r="C875" t="str">
            <v>UN</v>
          </cell>
          <cell r="D875" t="str">
            <v/>
          </cell>
        </row>
        <row r="876">
          <cell r="A876" t="str">
            <v>1.16.14</v>
          </cell>
          <cell r="B876" t="str">
            <v xml:space="preserve"> SUMINISTRO E INSTALACIÓN SANITARIO GANAMAX II  LAVAMANOS SEMIPEDESTAL, SANITARIO, GRIFERIA E INCRUSTACIONES</v>
          </cell>
          <cell r="C876" t="str">
            <v>UN</v>
          </cell>
          <cell r="D876" t="str">
            <v/>
          </cell>
        </row>
        <row r="877">
          <cell r="A877" t="str">
            <v>1.16.15</v>
          </cell>
          <cell r="B877" t="str">
            <v>SUMINISTRO E INSTALACIÓN ORINAL MEDIANO COMPLETO. GRIF TRADICIONAL CROMO</v>
          </cell>
          <cell r="C877" t="str">
            <v>UN</v>
          </cell>
          <cell r="D877" t="str">
            <v/>
          </cell>
        </row>
        <row r="878">
          <cell r="A878" t="str">
            <v>1.16.16</v>
          </cell>
          <cell r="B878" t="str">
            <v>SUMINISTRO E INSTALACIÓN DUCHA SENCILLA</v>
          </cell>
          <cell r="C878" t="str">
            <v>UN</v>
          </cell>
          <cell r="D878" t="str">
            <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t="str">
            <v/>
          </cell>
        </row>
        <row r="884">
          <cell r="A884" t="str">
            <v>1.17.5</v>
          </cell>
          <cell r="B884" t="str">
            <v xml:space="preserve"> CERADURA ALCOBA  </v>
          </cell>
          <cell r="C884" t="str">
            <v>UN</v>
          </cell>
          <cell r="D884" t="str">
            <v/>
          </cell>
        </row>
        <row r="885">
          <cell r="A885" t="str">
            <v>1.17.6</v>
          </cell>
          <cell r="B885" t="str">
            <v xml:space="preserve"> CERRADURA ENTRADA DOBLE CILINDRO  </v>
          </cell>
          <cell r="C885" t="str">
            <v>UN</v>
          </cell>
          <cell r="D885" t="str">
            <v/>
          </cell>
        </row>
        <row r="886">
          <cell r="A886" t="str">
            <v>1.18.1</v>
          </cell>
          <cell r="B886" t="str">
            <v xml:space="preserve">  FACHADA EN GRANIPLAS</v>
          </cell>
          <cell r="C886" t="str">
            <v>M2</v>
          </cell>
          <cell r="D886" t="str">
            <v/>
          </cell>
        </row>
        <row r="887">
          <cell r="A887" t="str">
            <v>1.18.2</v>
          </cell>
          <cell r="B887" t="str">
            <v>ESTUCO Y PINTURA DE FACHADAS</v>
          </cell>
          <cell r="C887" t="str">
            <v>M2</v>
          </cell>
          <cell r="D887" t="str">
            <v/>
          </cell>
        </row>
        <row r="888">
          <cell r="A888" t="str">
            <v>1.18.3</v>
          </cell>
          <cell r="B888" t="str">
            <v>MURO CARA DOBLE EN ETEBOARD 10 MM</v>
          </cell>
          <cell r="C888" t="str">
            <v>M2</v>
          </cell>
          <cell r="D888" t="str">
            <v/>
          </cell>
        </row>
        <row r="889">
          <cell r="A889" t="str">
            <v>1.18.4</v>
          </cell>
          <cell r="B889" t="str">
            <v xml:space="preserve"> CONCRETO SARDINELES H=0.40 -  A=0.20   17.5 MPa - (2500 PSI)</v>
          </cell>
          <cell r="C889" t="str">
            <v>ML</v>
          </cell>
          <cell r="D889" t="str">
            <v/>
          </cell>
        </row>
        <row r="890">
          <cell r="A890" t="str">
            <v>1.18.5</v>
          </cell>
          <cell r="B890" t="str">
            <v xml:space="preserve"> CONCRETO ANDENES 0.10m 17.5 MPa - (2500PSI)</v>
          </cell>
          <cell r="C890" t="str">
            <v>M2</v>
          </cell>
          <cell r="D890" t="str">
            <v/>
          </cell>
        </row>
        <row r="891">
          <cell r="A891" t="str">
            <v>1.18.6</v>
          </cell>
          <cell r="B891" t="str">
            <v>CONCRETO ESTRIADO RAMPAS 17.5 MPa - (2500 PSI)</v>
          </cell>
          <cell r="C891" t="str">
            <v>M2</v>
          </cell>
          <cell r="D891" t="str">
            <v/>
          </cell>
        </row>
        <row r="892">
          <cell r="A892" t="str">
            <v>1.18.7</v>
          </cell>
          <cell r="B892" t="str">
            <v xml:space="preserve">  PISO EN GRAMA INCL. TIERRA NEGRA</v>
          </cell>
          <cell r="C892" t="str">
            <v>M2</v>
          </cell>
          <cell r="D892" t="str">
            <v/>
          </cell>
        </row>
        <row r="893">
          <cell r="A893" t="str">
            <v>1.18.8</v>
          </cell>
          <cell r="B893" t="str">
            <v xml:space="preserve"> PRADIZACION (PASTO)</v>
          </cell>
          <cell r="C893" t="str">
            <v>M2</v>
          </cell>
          <cell r="D893" t="str">
            <v/>
          </cell>
        </row>
        <row r="894">
          <cell r="A894" t="str">
            <v>1.18.9</v>
          </cell>
          <cell r="B894" t="str">
            <v>ASEO GENERAL ENTREGA</v>
          </cell>
          <cell r="C894" t="str">
            <v>M2</v>
          </cell>
          <cell r="D894" t="str">
            <v/>
          </cell>
        </row>
        <row r="895">
          <cell r="A895" t="str">
            <v>1.18.10</v>
          </cell>
          <cell r="B895" t="str">
            <v xml:space="preserve"> SUMIDERO EN CONCRETO 17.5 MPa - (2500 PSI) DE 0,7 X 0,3 MTS</v>
          </cell>
          <cell r="C895" t="str">
            <v>UN</v>
          </cell>
          <cell r="D895" t="str">
            <v/>
          </cell>
        </row>
        <row r="896">
          <cell r="A896" t="str">
            <v>1.20.1</v>
          </cell>
          <cell r="B896" t="str">
            <v>ACABADO MESON PARA BAÑOS Y COCINA EN MARMOL</v>
          </cell>
          <cell r="C896" t="str">
            <v>M2</v>
          </cell>
          <cell r="D896" t="str">
            <v/>
          </cell>
        </row>
        <row r="897">
          <cell r="A897" t="str">
            <v>1.20.2</v>
          </cell>
          <cell r="B897" t="str">
            <v>ACABADO MESON PARA BAÑOS Y COCINA EN GRANITO PULIDO</v>
          </cell>
          <cell r="C897" t="str">
            <v>M2</v>
          </cell>
          <cell r="D897" t="str">
            <v/>
          </cell>
        </row>
        <row r="898">
          <cell r="A898" t="str">
            <v>1.20.3</v>
          </cell>
          <cell r="B898" t="str">
            <v>ACABADO MESON PARA BAÑOS Y COCINA EN ACERO INOXIDABLE</v>
          </cell>
          <cell r="C898" t="str">
            <v>ML</v>
          </cell>
          <cell r="D898" t="str">
            <v/>
          </cell>
        </row>
        <row r="899">
          <cell r="A899" t="str">
            <v>1.20.4</v>
          </cell>
          <cell r="B899" t="str">
            <v>SUMINISTRO E INSTALACION DE CANECA EN MALLA METALICA M-120, INCLUYE ESTRUCTURA DE APOYO Y ANCLAJE</v>
          </cell>
          <cell r="C899" t="str">
            <v>UN</v>
          </cell>
          <cell r="D899" t="str">
            <v/>
          </cell>
        </row>
        <row r="900">
          <cell r="A900" t="str">
            <v>1.20.5</v>
          </cell>
          <cell r="B900" t="str">
            <v xml:space="preserve"> BORDE CONTENEDOR DE RAÍCES A-70</v>
          </cell>
          <cell r="C900" t="str">
            <v>ML</v>
          </cell>
          <cell r="D900" t="str">
            <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t="str">
            <v/>
          </cell>
        </row>
        <row r="902">
          <cell r="A902" t="str">
            <v>1.20.7</v>
          </cell>
          <cell r="B902" t="str">
            <v>CERRAMIENTO EN MALLA ESLABONADA CAL 10 MM (INCLUYE TUBO AGUA NEGRA DE 2"  Y ANGULO 1"X1"X3/16") H=2.1</v>
          </cell>
          <cell r="C902" t="str">
            <v>M2</v>
          </cell>
          <cell r="D902" t="str">
            <v/>
          </cell>
        </row>
        <row r="903">
          <cell r="A903" t="str">
            <v>1.20.8</v>
          </cell>
          <cell r="B903" t="str">
            <v>ACABADO MESON PARA BAÑOS Y COCINA EN FIBRA DE VIDRIO 60 CMS</v>
          </cell>
          <cell r="C903" t="str">
            <v>ML</v>
          </cell>
          <cell r="D903" t="str">
            <v/>
          </cell>
        </row>
        <row r="904">
          <cell r="A904" t="str">
            <v>1.20.9</v>
          </cell>
          <cell r="B904" t="str">
            <v>SUMINISTRO E INSTALACION TUBO AGUA NEGRA TIPO PESADO D=2"</v>
          </cell>
          <cell r="C904" t="str">
            <v>ML</v>
          </cell>
          <cell r="D904" t="str">
            <v/>
          </cell>
        </row>
        <row r="905">
          <cell r="A905" t="str">
            <v>1.20.10</v>
          </cell>
          <cell r="B905" t="str">
            <v xml:space="preserve">  SUMINISTRO E INSTALACION ALAMBRE DE PUAS</v>
          </cell>
          <cell r="C905" t="str">
            <v>ML</v>
          </cell>
          <cell r="D905" t="str">
            <v/>
          </cell>
        </row>
        <row r="906">
          <cell r="A906" t="str">
            <v>1.20.11</v>
          </cell>
          <cell r="B906" t="str">
            <v>CERRAMIENTO MALLA ESLABONADA C. 10 INC. ANGULO</v>
          </cell>
          <cell r="C906" t="str">
            <v>M2</v>
          </cell>
          <cell r="D906" t="str">
            <v/>
          </cell>
        </row>
        <row r="907">
          <cell r="A907" t="str">
            <v>2.1.1</v>
          </cell>
          <cell r="B907" t="str">
            <v>RELLENO CON MATERIAL SELECCIONADO PROVENIENTE DE EXCAVACION COMPACTADO CON PLANCHA VIBRADORA</v>
          </cell>
          <cell r="C907" t="str">
            <v>M3</v>
          </cell>
          <cell r="D907" t="str">
            <v/>
          </cell>
        </row>
        <row r="908">
          <cell r="A908" t="str">
            <v>2.1.2</v>
          </cell>
          <cell r="B908" t="str">
            <v>SUMINISTRO E INSTALACIÓN TUBERÍA  PVC D= 3"  RDE 9 UNIÓN MECÁNICA</v>
          </cell>
          <cell r="C908" t="str">
            <v>ML</v>
          </cell>
          <cell r="D908" t="str">
            <v/>
          </cell>
        </row>
        <row r="909">
          <cell r="A909" t="str">
            <v>2.1.3</v>
          </cell>
          <cell r="B909" t="str">
            <v>SUMINISTRO E INSTALACIÓN TUBERÍA  PVC D= 4"  RDE 9 UNIÓN MECÁNICA</v>
          </cell>
          <cell r="C909" t="str">
            <v>ML</v>
          </cell>
          <cell r="D909" t="str">
            <v/>
          </cell>
        </row>
        <row r="910">
          <cell r="A910" t="str">
            <v>2.1.4</v>
          </cell>
          <cell r="B910" t="str">
            <v xml:space="preserve"> SUMINISTRO E INSTALACIÓN TUBERÍA  PVC D= 6"  RDE 9 UNIÓN MECÁNICA</v>
          </cell>
          <cell r="C910" t="str">
            <v>ML</v>
          </cell>
          <cell r="D910" t="str">
            <v/>
          </cell>
        </row>
        <row r="911">
          <cell r="A911" t="str">
            <v>2.1.5</v>
          </cell>
          <cell r="B911" t="str">
            <v>SUMINISTRO E INSTALACIÓN TUBERÍA  PVC D= 3"  RDE 11 UNIÓN MECÁNICA</v>
          </cell>
          <cell r="C911" t="str">
            <v>ML</v>
          </cell>
          <cell r="D911" t="str">
            <v/>
          </cell>
        </row>
        <row r="912">
          <cell r="A912" t="str">
            <v>2.1.6</v>
          </cell>
          <cell r="B912" t="str">
            <v>SUMINISTRO E INSTALACIÓN TUBERÍA  PVC D= 4"  RDE 11 UNIÓN MECÁNICA</v>
          </cell>
          <cell r="C912" t="str">
            <v>ML</v>
          </cell>
          <cell r="D912" t="str">
            <v/>
          </cell>
        </row>
        <row r="913">
          <cell r="A913" t="str">
            <v>2.1.7</v>
          </cell>
          <cell r="B913" t="str">
            <v>SUMINISTRO E INSTALACIÓN TUBERÍA  PVC D= 6"  RDE 11 UNIÓN MECÁNICA</v>
          </cell>
          <cell r="C913" t="str">
            <v>ML</v>
          </cell>
          <cell r="D913" t="str">
            <v/>
          </cell>
        </row>
        <row r="914">
          <cell r="A914" t="str">
            <v>2.1.8</v>
          </cell>
          <cell r="B914" t="str">
            <v>SUMINISTRO E INSTALACIÓN TUBERÍA  PVC D= 8"  RDE 11 UNIÓN MECÁNICA</v>
          </cell>
          <cell r="C914" t="str">
            <v>ML</v>
          </cell>
          <cell r="D914" t="str">
            <v/>
          </cell>
        </row>
        <row r="915">
          <cell r="A915" t="str">
            <v>2.1.9</v>
          </cell>
          <cell r="B915" t="str">
            <v>SUMINISTRO E INSTALACIÓN TUBERÍA  PVC D= 3"  RDE 13.5 UNIÓN MECÁNICA</v>
          </cell>
          <cell r="C915" t="str">
            <v>ML</v>
          </cell>
          <cell r="D915" t="str">
            <v/>
          </cell>
        </row>
        <row r="916">
          <cell r="A916" t="str">
            <v>2.1.10</v>
          </cell>
          <cell r="B916" t="str">
            <v>SUMINISTRO E INSTALACIÓN TUBERÍA  PVC D= 4"  RDE 13.5 UNIÓN MECÁNICA</v>
          </cell>
          <cell r="C916" t="str">
            <v>ML</v>
          </cell>
          <cell r="D916" t="str">
            <v/>
          </cell>
        </row>
        <row r="917">
          <cell r="A917" t="str">
            <v>2.1.11</v>
          </cell>
          <cell r="B917" t="str">
            <v>SUMINISTRO E INSTALACIÓN TUBERÍA  PVC D= 6"  RDE 13.5 UNIÓN MECÁNICA</v>
          </cell>
          <cell r="C917" t="str">
            <v>ML</v>
          </cell>
          <cell r="D917" t="str">
            <v/>
          </cell>
        </row>
        <row r="918">
          <cell r="A918" t="str">
            <v>2.1.12</v>
          </cell>
          <cell r="B918" t="str">
            <v xml:space="preserve"> SUMINISTRO E INSTALACIÓN TUBERÍA  PVC D= 8"  RDE 13.5 UNIÓN MECÁNICA</v>
          </cell>
          <cell r="C918" t="str">
            <v>ML</v>
          </cell>
          <cell r="D918" t="str">
            <v/>
          </cell>
        </row>
        <row r="919">
          <cell r="A919" t="str">
            <v>2.1.13</v>
          </cell>
          <cell r="B919" t="str">
            <v xml:space="preserve">  SUMINISTRO E INSTALACIÓN TUBERÍA  PVC D= 2"  RDE 21 UNIÓN MECÁNICA</v>
          </cell>
          <cell r="C919" t="str">
            <v>ML</v>
          </cell>
          <cell r="D919" t="str">
            <v/>
          </cell>
        </row>
        <row r="920">
          <cell r="A920" t="str">
            <v>2.1.14</v>
          </cell>
          <cell r="B920" t="str">
            <v>SUMINISTRO E INSTALACIÓN TUBERÍA  PVC D= 12"  RDE 21 UNIÓN MECÁNICA</v>
          </cell>
          <cell r="C920" t="str">
            <v>ML</v>
          </cell>
          <cell r="D920" t="str">
            <v/>
          </cell>
        </row>
        <row r="921">
          <cell r="A921" t="str">
            <v>2.1.15</v>
          </cell>
          <cell r="B921" t="str">
            <v>SUMINISTRO E INSTALACIÓN TUBERÍA  PVC D= 16"  RDE 21 UNIÓN MECÁNICA</v>
          </cell>
          <cell r="C921" t="str">
            <v>ML</v>
          </cell>
          <cell r="D921" t="str">
            <v/>
          </cell>
        </row>
        <row r="922">
          <cell r="A922" t="str">
            <v>2.1.17</v>
          </cell>
          <cell r="B922" t="str">
            <v xml:space="preserve"> ENTIBADOS EN MADERA TIPO 2 PARA EXCAVACIONES 1 A 7 USOS</v>
          </cell>
          <cell r="C922" t="str">
            <v>M2</v>
          </cell>
          <cell r="D922" t="str">
            <v/>
          </cell>
        </row>
        <row r="923">
          <cell r="A923" t="str">
            <v>2.1.20</v>
          </cell>
          <cell r="B923" t="str">
            <v>RELLENO GRAVILLA  COMPACTADO CON PLANCHA VIBRADORA</v>
          </cell>
          <cell r="C923" t="str">
            <v>M3</v>
          </cell>
          <cell r="D923" t="str">
            <v/>
          </cell>
        </row>
        <row r="924">
          <cell r="A924" t="str">
            <v>2.1.21</v>
          </cell>
          <cell r="B924" t="str">
            <v>RELLENO ARENA DE PEÑA  COMPACTADO CON PLANCHA VIBRADORA</v>
          </cell>
          <cell r="C924" t="str">
            <v>M3</v>
          </cell>
          <cell r="D924" t="str">
            <v/>
          </cell>
        </row>
        <row r="925">
          <cell r="A925" t="str">
            <v>2.1.22</v>
          </cell>
          <cell r="B925" t="str">
            <v>RELLENO ARENA DE RIO  COMPACTADO CON PLANCHA VIBRADORA</v>
          </cell>
          <cell r="C925" t="str">
            <v>M3</v>
          </cell>
          <cell r="D925" t="str">
            <v/>
          </cell>
        </row>
        <row r="926">
          <cell r="A926" t="str">
            <v>2.1.23</v>
          </cell>
          <cell r="B926" t="str">
            <v>BOMBEO AGUAS NIVEL FREATICO Y ESCORRENTIA CON MOTOBOMBA D=3"</v>
          </cell>
          <cell r="C926" t="str">
            <v>HR</v>
          </cell>
          <cell r="D926" t="str">
            <v/>
          </cell>
        </row>
        <row r="927">
          <cell r="A927" t="str">
            <v>2.1.24</v>
          </cell>
          <cell r="B927" t="str">
            <v>SUMINISTRO E INSTALACIÓN TUBERÍA  PVC BIAXIAL D= 3"  RDE 46 PR 160 PSI</v>
          </cell>
          <cell r="C927" t="str">
            <v>ML</v>
          </cell>
          <cell r="D927" t="str">
            <v/>
          </cell>
        </row>
        <row r="928">
          <cell r="A928" t="str">
            <v>2.1.25</v>
          </cell>
          <cell r="B928" t="str">
            <v>SUMINISTRO E INSTALACIÓN TUBERÍA  PVC BIAXIAL D= 4"  RDE 46 PR 160 PSI</v>
          </cell>
          <cell r="C928" t="str">
            <v>ML</v>
          </cell>
          <cell r="D928" t="str">
            <v/>
          </cell>
        </row>
        <row r="929">
          <cell r="A929" t="str">
            <v>2.1.26</v>
          </cell>
          <cell r="B929" t="str">
            <v>SUMINISTRO E INSTALACIÓN TUBERÍA  PVC BIAXIAL D= 6"  RDE 46 PR 160 PSI</v>
          </cell>
          <cell r="C929" t="str">
            <v>ML</v>
          </cell>
          <cell r="D929" t="str">
            <v/>
          </cell>
        </row>
        <row r="930">
          <cell r="A930" t="str">
            <v>2.1.27</v>
          </cell>
          <cell r="B930" t="str">
            <v>SUMINISTRO E INSTALACIÓN TUBERÍA  PVC PRESIÓN D = ½"  RDE 9</v>
          </cell>
          <cell r="C930" t="str">
            <v>ML</v>
          </cell>
          <cell r="D930" t="str">
            <v/>
          </cell>
        </row>
        <row r="931">
          <cell r="A931" t="str">
            <v>2.1.28</v>
          </cell>
          <cell r="B931" t="str">
            <v>SUMINISTRO E INSTALACIÓN TUBERÍA  PVC PRESIÓN  D = 3/4"  RDE 11 E.L.</v>
          </cell>
          <cell r="C931" t="str">
            <v>ML</v>
          </cell>
          <cell r="D931" t="str">
            <v/>
          </cell>
        </row>
        <row r="932">
          <cell r="A932" t="str">
            <v>2.1.29</v>
          </cell>
          <cell r="B932" t="str">
            <v>SUMINISTRO E INSTALACIÓN TUBERÍA  PVC PRESIÓN  D = ½"  RDE 13.5  E.L.</v>
          </cell>
          <cell r="C932" t="str">
            <v>ML</v>
          </cell>
          <cell r="D932" t="str">
            <v/>
          </cell>
        </row>
        <row r="933">
          <cell r="A933" t="str">
            <v>2.1.30</v>
          </cell>
          <cell r="B933" t="str">
            <v>SUMINISTRO E INSTALACIÓN TUBERÍA  PVC PRESIÓN D = 1"  RDE 13.5 E.L.</v>
          </cell>
          <cell r="C933" t="str">
            <v>ML</v>
          </cell>
          <cell r="D933" t="str">
            <v/>
          </cell>
        </row>
        <row r="934">
          <cell r="A934" t="str">
            <v>2.1.31</v>
          </cell>
          <cell r="B934" t="str">
            <v>SUMINISTRO E INSTALACIÓN TUBERÍA  PVC. D = 3/4"  RDE 21  E.L</v>
          </cell>
          <cell r="C934" t="str">
            <v>ML</v>
          </cell>
          <cell r="D934" t="str">
            <v/>
          </cell>
        </row>
        <row r="935">
          <cell r="A935" t="str">
            <v>2.1.32</v>
          </cell>
          <cell r="B935" t="str">
            <v>SUMINISTRO E INSTALACIÓN TUBERÍA  PVC. D =  1"  RDE 21  E.L.</v>
          </cell>
          <cell r="C935" t="str">
            <v>ML</v>
          </cell>
          <cell r="D935" t="str">
            <v/>
          </cell>
        </row>
        <row r="936">
          <cell r="A936" t="str">
            <v>2.1.32B</v>
          </cell>
          <cell r="B936" t="str">
            <v>INSTALACION TUBERÍA  PVC. D = 1"  RDE 21  E.L.</v>
          </cell>
          <cell r="C936" t="str">
            <v>ML</v>
          </cell>
          <cell r="D936" t="str">
            <v/>
          </cell>
        </row>
        <row r="937">
          <cell r="A937" t="str">
            <v>2.1.36</v>
          </cell>
          <cell r="B937" t="str">
            <v>SUMINISTRO E INSTALACIÓN TUBERÍA  PVC.  D = 2½"  RDE 21 UNIÓN MECANICA</v>
          </cell>
          <cell r="C937" t="str">
            <v>ML</v>
          </cell>
          <cell r="D937" t="str">
            <v/>
          </cell>
        </row>
        <row r="938">
          <cell r="A938" t="str">
            <v>2.1.34</v>
          </cell>
          <cell r="B938" t="str">
            <v>SUMINISTRO E INSTALACIÓN TUBERÍA  PVC. D = 1 1/4"  RDE 21  E</v>
          </cell>
          <cell r="C938" t="str">
            <v>ML</v>
          </cell>
          <cell r="D938" t="str">
            <v/>
          </cell>
        </row>
        <row r="939">
          <cell r="A939" t="str">
            <v>2.1.37</v>
          </cell>
          <cell r="B939" t="str">
            <v>SUMINISTRO E INSTALACIÓN TUBERÍA  PVC. D =  3"  RDE 21 UNIÓN MECANICA</v>
          </cell>
          <cell r="C939" t="str">
            <v>ML</v>
          </cell>
          <cell r="D939" t="str">
            <v/>
          </cell>
        </row>
        <row r="940">
          <cell r="A940" t="str">
            <v>2.1.39</v>
          </cell>
          <cell r="B940" t="str">
            <v>SUMINISTRO E INSTALACIÓN TUBERÍA  PVC. D = 6"  RDE 21 UNIÓN MECANICA</v>
          </cell>
          <cell r="C940" t="str">
            <v>ML</v>
          </cell>
          <cell r="D940" t="str">
            <v/>
          </cell>
        </row>
        <row r="941">
          <cell r="A941" t="str">
            <v>2.1.40</v>
          </cell>
          <cell r="B941" t="str">
            <v>SUMINISTRO E INSTALACIÓN TUBERÍA  PVC. D = 8"  RDE 21 UNIÓN MECANICA</v>
          </cell>
          <cell r="C941" t="str">
            <v>ML</v>
          </cell>
          <cell r="D941" t="str">
            <v/>
          </cell>
        </row>
        <row r="942">
          <cell r="A942" t="str">
            <v>2.1.41</v>
          </cell>
          <cell r="B942" t="str">
            <v>SUMINISTRO E INSTALACIÓN TUBERÍA  PVC. D = 10"  RDE 21 UNIÓN MECANICA</v>
          </cell>
          <cell r="C942" t="str">
            <v>ML</v>
          </cell>
          <cell r="D942" t="str">
            <v/>
          </cell>
        </row>
        <row r="943">
          <cell r="A943" t="str">
            <v>2.1.42</v>
          </cell>
          <cell r="B943" t="str">
            <v>SUMINISTRO E INSTALACIÓN TUBERÍA  PVC. D = 2"  RDE 26 UNIÓN MECANICA</v>
          </cell>
          <cell r="C943" t="str">
            <v>ML</v>
          </cell>
          <cell r="D943" t="str">
            <v/>
          </cell>
        </row>
        <row r="944">
          <cell r="A944" t="str">
            <v>2.1.43</v>
          </cell>
          <cell r="B944" t="str">
            <v>SUMINISTRO E INSTALACIÓN TUBERÍA  PVC. D = 2½"  RDE 26 UNIÓN MECANICA</v>
          </cell>
          <cell r="C944" t="str">
            <v>ML</v>
          </cell>
          <cell r="D944" t="str">
            <v/>
          </cell>
        </row>
        <row r="945">
          <cell r="A945" t="str">
            <v>2.1.44</v>
          </cell>
          <cell r="B945" t="str">
            <v>SUMINISTRO E INSTALACIÓN TUBERÍA  PVC.  D = 3"  RDE 26 UNIÓN MECANICA</v>
          </cell>
          <cell r="C945" t="str">
            <v>ML</v>
          </cell>
          <cell r="D945" t="str">
            <v/>
          </cell>
        </row>
        <row r="946">
          <cell r="A946" t="str">
            <v>2.1.45</v>
          </cell>
          <cell r="B946" t="str">
            <v>SUMINISTRO E INSTALACIÓN TUBERÍA  PVC. D = 4"  RDE 26 UNIÓN MECANICA</v>
          </cell>
          <cell r="C946" t="str">
            <v>ML</v>
          </cell>
          <cell r="D946" t="str">
            <v/>
          </cell>
        </row>
        <row r="947">
          <cell r="A947" t="str">
            <v>2.1.46</v>
          </cell>
          <cell r="B947" t="str">
            <v>SUMINISTRO E INSTALACIÓN TUBERÍA  PVC. D = 6"  RDE 26 UNIÓN MECANICA</v>
          </cell>
          <cell r="C947" t="str">
            <v>ML</v>
          </cell>
          <cell r="D947" t="str">
            <v/>
          </cell>
        </row>
        <row r="948">
          <cell r="A948" t="str">
            <v>2.1.47</v>
          </cell>
          <cell r="B948" t="str">
            <v>SUMINISTRO E INSTALACIÓN TUBERÍA  PVC. D = 8"  RDE 26 UNIÓN MECANICA</v>
          </cell>
          <cell r="C948" t="str">
            <v>ML</v>
          </cell>
          <cell r="D948" t="str">
            <v/>
          </cell>
        </row>
        <row r="949">
          <cell r="A949" t="str">
            <v>2.1.48</v>
          </cell>
          <cell r="B949" t="str">
            <v>SUMINISTRO E INSTALACIÓN TUBERÍA  PVC. D = 10"  RDE 26 UNIÓN MECANICA</v>
          </cell>
          <cell r="C949" t="str">
            <v>ML</v>
          </cell>
          <cell r="D949" t="str">
            <v/>
          </cell>
        </row>
        <row r="950">
          <cell r="A950" t="str">
            <v>2.1.49</v>
          </cell>
          <cell r="B950" t="str">
            <v>SUMINISTRO E INSTALACIÓN TUBERÍA  PVC. D = 3"  RDE 32.5 UNIÓN MECANICA</v>
          </cell>
          <cell r="C950" t="str">
            <v>ML</v>
          </cell>
          <cell r="D950" t="str">
            <v/>
          </cell>
        </row>
        <row r="951">
          <cell r="A951" t="str">
            <v>2.1.50</v>
          </cell>
          <cell r="B951" t="str">
            <v>SUMINISTRO E INSTALACIÓN TUBERÍA  PVC. D = 4"  RDE 32.5 UNIÓN MECANICA</v>
          </cell>
          <cell r="C951" t="str">
            <v>ML</v>
          </cell>
          <cell r="D951" t="str">
            <v/>
          </cell>
        </row>
        <row r="952">
          <cell r="A952" t="str">
            <v>2.1.52</v>
          </cell>
          <cell r="B952" t="str">
            <v>SUMINISTRO E INSTALACIÓN TUBERÍA  PVC. D = 8"  RDE 32.5 UNIÓN MECANICA</v>
          </cell>
          <cell r="C952" t="str">
            <v>ML</v>
          </cell>
          <cell r="D952" t="str">
            <v/>
          </cell>
        </row>
        <row r="953">
          <cell r="A953" t="str">
            <v>2.2.1</v>
          </cell>
          <cell r="B953" t="str">
            <v>SUMINISTRO E INSTALACIÓN TUBERÍA PN 10 DIAMETRO 63 mm</v>
          </cell>
          <cell r="C953" t="str">
            <v>ML</v>
          </cell>
          <cell r="D953" t="str">
            <v/>
          </cell>
        </row>
        <row r="954">
          <cell r="A954" t="str">
            <v>2.2.2</v>
          </cell>
          <cell r="B954" t="str">
            <v>SUMINISTRO E INSTALACIÓN TUBERÍA PN 10 DIAMETRO 90 mm</v>
          </cell>
          <cell r="C954" t="str">
            <v>ML</v>
          </cell>
          <cell r="D954" t="str">
            <v/>
          </cell>
        </row>
        <row r="955">
          <cell r="A955" t="str">
            <v>2.2.3</v>
          </cell>
          <cell r="B955" t="str">
            <v>SUMINISTRO E INSTALACIÓN TUBERÍA PN 10 DIAMETRO 110 mm</v>
          </cell>
          <cell r="C955" t="str">
            <v>ML</v>
          </cell>
          <cell r="D955" t="str">
            <v/>
          </cell>
        </row>
        <row r="956">
          <cell r="A956" t="str">
            <v>2.2.4</v>
          </cell>
          <cell r="B956" t="str">
            <v>SUMINISTRO E INSTALACIÓN TUBERÍA PN 10 DIAMETRO 160 mm</v>
          </cell>
          <cell r="C956" t="str">
            <v>ML</v>
          </cell>
          <cell r="D956" t="str">
            <v/>
          </cell>
        </row>
        <row r="957">
          <cell r="A957" t="str">
            <v>2.2.5</v>
          </cell>
          <cell r="B957" t="str">
            <v>SUMINISTRO E INSTALACIÓN TUBERÍA PN 10 DIAMETRO 200 mm</v>
          </cell>
          <cell r="C957" t="str">
            <v>ML</v>
          </cell>
          <cell r="D957" t="str">
            <v/>
          </cell>
        </row>
        <row r="958">
          <cell r="A958" t="str">
            <v>2.2.6</v>
          </cell>
          <cell r="B958" t="str">
            <v>SUMINISTRO E INSTALACIÓN TUBERÍA PN 16 DIAMETRO 63 mm</v>
          </cell>
          <cell r="C958" t="str">
            <v>ML</v>
          </cell>
          <cell r="D958" t="str">
            <v/>
          </cell>
        </row>
        <row r="959">
          <cell r="A959" t="str">
            <v>2.2.7</v>
          </cell>
          <cell r="B959" t="str">
            <v>SUMINISTRO E INSTALACIÓN TUBERÍA PN 16 DIAMETRO 90 mm</v>
          </cell>
          <cell r="C959" t="str">
            <v>ML</v>
          </cell>
          <cell r="D959" t="str">
            <v/>
          </cell>
        </row>
        <row r="960">
          <cell r="A960" t="str">
            <v>2.2.8</v>
          </cell>
          <cell r="B960" t="str">
            <v>SUMINISTRO E INSTALACIÓN TUBERÍA PN 16 DIAMETRO 110 mm</v>
          </cell>
          <cell r="C960" t="str">
            <v>ML</v>
          </cell>
          <cell r="D960" t="str">
            <v/>
          </cell>
        </row>
        <row r="961">
          <cell r="A961" t="str">
            <v>2.2.9</v>
          </cell>
          <cell r="B961" t="str">
            <v>SUMINISTRO E INSTALACIÓN TUBERÍA PN 16 DIAMETRO 160 mm</v>
          </cell>
          <cell r="C961" t="str">
            <v>ML</v>
          </cell>
          <cell r="D961" t="str">
            <v/>
          </cell>
        </row>
        <row r="962">
          <cell r="A962" t="str">
            <v>2.2.10</v>
          </cell>
          <cell r="B962" t="str">
            <v>SUMINISTRO E INSTALACIÓN TUBERÍA PN 16 DIAMETRO 200 mm</v>
          </cell>
          <cell r="C962" t="str">
            <v>ML</v>
          </cell>
          <cell r="D962" t="str">
            <v/>
          </cell>
        </row>
        <row r="963">
          <cell r="A963" t="str">
            <v>2.3.1</v>
          </cell>
          <cell r="B963" t="str">
            <v>SUMINISTRO E INSTALACIÓN TUBERÍA  H.G.  D = 6"</v>
          </cell>
          <cell r="C963" t="str">
            <v>ML</v>
          </cell>
          <cell r="D963" t="str">
            <v/>
          </cell>
        </row>
        <row r="964">
          <cell r="A964" t="str">
            <v>2.3.2</v>
          </cell>
          <cell r="B964" t="str">
            <v>SUMINISTRO E INSTALACIÓN TUBERÍA  H.G.  D = 1½"</v>
          </cell>
          <cell r="C964" t="str">
            <v>ML</v>
          </cell>
          <cell r="D964" t="str">
            <v/>
          </cell>
        </row>
        <row r="965">
          <cell r="A965" t="str">
            <v>2.3.3</v>
          </cell>
          <cell r="B965" t="str">
            <v>SUMINISTRO E INSTALACIÓN TUBERÍA  H.G.  D = 2"</v>
          </cell>
          <cell r="C965" t="str">
            <v>ML</v>
          </cell>
          <cell r="D965" t="str">
            <v/>
          </cell>
        </row>
        <row r="966">
          <cell r="A966" t="str">
            <v>2.3.4</v>
          </cell>
          <cell r="B966" t="str">
            <v>SUMINISTRO E INSTALACIÓN TUBERÍA  H.G.  D = 2½"</v>
          </cell>
          <cell r="C966" t="str">
            <v>ML</v>
          </cell>
          <cell r="D966" t="str">
            <v/>
          </cell>
        </row>
        <row r="967">
          <cell r="A967" t="str">
            <v>2.3.5</v>
          </cell>
          <cell r="B967" t="str">
            <v>SUMINISTRO E INSTALACIÓN TUBERÍA  H.G.  D = 3"</v>
          </cell>
          <cell r="C967" t="str">
            <v>ML</v>
          </cell>
          <cell r="D967" t="str">
            <v/>
          </cell>
        </row>
        <row r="968">
          <cell r="A968" t="str">
            <v>2.3.6</v>
          </cell>
          <cell r="B968" t="str">
            <v>SUMINISTRO E INSTALACIÓN TUBERÍA  H.G.  D = 4"</v>
          </cell>
          <cell r="C968" t="str">
            <v>ML</v>
          </cell>
          <cell r="D968" t="str">
            <v/>
          </cell>
        </row>
        <row r="969">
          <cell r="A969" t="str">
            <v>2.4.1</v>
          </cell>
          <cell r="B969" t="str">
            <v>CODO PVC DE 90° PRESIÓN SOLDAR DIÁMETRO 1/2"</v>
          </cell>
          <cell r="C969" t="str">
            <v>UN</v>
          </cell>
          <cell r="D969" t="str">
            <v/>
          </cell>
        </row>
        <row r="970">
          <cell r="A970" t="str">
            <v>2.4.2</v>
          </cell>
          <cell r="B970" t="str">
            <v>CODO PVC DE 90° PRESIÓN SOLDAR DIÁMETRO 3/4"</v>
          </cell>
          <cell r="C970" t="str">
            <v>UN</v>
          </cell>
          <cell r="D970" t="str">
            <v/>
          </cell>
        </row>
        <row r="971">
          <cell r="A971" t="str">
            <v>2.4.3</v>
          </cell>
          <cell r="B971" t="str">
            <v>CODO PVC DE 90° PRESIÓN SOLDAR DIÁMETRO 1"</v>
          </cell>
          <cell r="C971" t="str">
            <v>UN</v>
          </cell>
          <cell r="D971" t="str">
            <v/>
          </cell>
        </row>
        <row r="972">
          <cell r="A972" t="str">
            <v>2.4.4</v>
          </cell>
          <cell r="B972" t="str">
            <v>CODO PVC DE 90° PRESIÓN SOLDAR DIÁMETRO 1 1/4"</v>
          </cell>
          <cell r="C972" t="str">
            <v>UN</v>
          </cell>
          <cell r="D972" t="str">
            <v/>
          </cell>
        </row>
        <row r="973">
          <cell r="A973" t="str">
            <v>2.4.5</v>
          </cell>
          <cell r="B973" t="str">
            <v>CODO PVC DE 90° PRESIÓN SOLDAR DIÁMETRO 1 1/2"</v>
          </cell>
          <cell r="C973" t="str">
            <v>UN</v>
          </cell>
          <cell r="D973" t="str">
            <v/>
          </cell>
        </row>
        <row r="974">
          <cell r="A974" t="str">
            <v>2.4.6</v>
          </cell>
          <cell r="B974" t="str">
            <v>CODO PVC DE 45° PRESIÓN SOLDAR DIÁMETRO 1/2"</v>
          </cell>
          <cell r="C974" t="str">
            <v>UN</v>
          </cell>
          <cell r="D974" t="str">
            <v/>
          </cell>
        </row>
        <row r="975">
          <cell r="A975" t="str">
            <v>2.4.7</v>
          </cell>
          <cell r="B975" t="str">
            <v>CODO PVC DE 45° PRESIÓN SOLDAR DIÁMETRO 3/4"</v>
          </cell>
          <cell r="C975" t="str">
            <v>UN</v>
          </cell>
          <cell r="D975" t="str">
            <v/>
          </cell>
        </row>
        <row r="976">
          <cell r="A976" t="str">
            <v>2.4.8</v>
          </cell>
          <cell r="B976" t="str">
            <v>CODO PVC DE 45° PRESIÓN SOLDAR DIÁMETRO 1"</v>
          </cell>
          <cell r="C976" t="str">
            <v>UN</v>
          </cell>
          <cell r="D976" t="str">
            <v/>
          </cell>
        </row>
        <row r="977">
          <cell r="A977" t="str">
            <v>2.4.9</v>
          </cell>
          <cell r="B977" t="str">
            <v>CODO PVC DE 45° PRESIÓN SOLDAR DIÁMETRO 1 1/4"</v>
          </cell>
          <cell r="C977" t="str">
            <v>UN</v>
          </cell>
          <cell r="D977" t="str">
            <v/>
          </cell>
        </row>
        <row r="978">
          <cell r="A978" t="str">
            <v>2.4.10</v>
          </cell>
          <cell r="B978" t="str">
            <v>CODO PVC DE 45° PRESIÓN SOLDAR DIÁMETRO 1 1/2"</v>
          </cell>
          <cell r="C978" t="str">
            <v>UN</v>
          </cell>
          <cell r="D978" t="str">
            <v/>
          </cell>
        </row>
        <row r="979">
          <cell r="A979" t="str">
            <v>2.4.11</v>
          </cell>
          <cell r="B979" t="str">
            <v>CODO PVC GRAN RADIO 90° RDE 21   D =   2"</v>
          </cell>
          <cell r="C979" t="str">
            <v>UN</v>
          </cell>
          <cell r="D979" t="str">
            <v/>
          </cell>
        </row>
        <row r="980">
          <cell r="A980" t="str">
            <v>2.4.12</v>
          </cell>
          <cell r="B980" t="str">
            <v>CODO PVC GRAN RADIO 90° RDE 21   D =   2 1/2"</v>
          </cell>
          <cell r="C980" t="str">
            <v>UN</v>
          </cell>
          <cell r="D980" t="str">
            <v/>
          </cell>
        </row>
        <row r="981">
          <cell r="A981" t="str">
            <v>2.4.13</v>
          </cell>
          <cell r="B981" t="str">
            <v>CODO PVC GRAN RADIO 90° RDE 21   D =   3"</v>
          </cell>
          <cell r="C981" t="str">
            <v>UN</v>
          </cell>
          <cell r="D981" t="str">
            <v/>
          </cell>
        </row>
        <row r="982">
          <cell r="A982" t="str">
            <v>2.4.16</v>
          </cell>
          <cell r="B982" t="str">
            <v>CODO PVC GRAN RADIO 90° RDE 21   D =   8"</v>
          </cell>
          <cell r="C982" t="str">
            <v>UN</v>
          </cell>
          <cell r="D982" t="str">
            <v/>
          </cell>
        </row>
        <row r="983">
          <cell r="A983" t="str">
            <v>2.4.17</v>
          </cell>
          <cell r="B983" t="str">
            <v>CODO PVC GRAN RADIO 90° RDE 21   D =   10"</v>
          </cell>
          <cell r="C983" t="str">
            <v>UN</v>
          </cell>
          <cell r="D983" t="str">
            <v/>
          </cell>
        </row>
        <row r="984">
          <cell r="A984" t="str">
            <v>2.4.18</v>
          </cell>
          <cell r="B984" t="str">
            <v>CODO PVC GRAN RADIO 90° RDE 21   D =   12"</v>
          </cell>
          <cell r="C984" t="str">
            <v>UN</v>
          </cell>
          <cell r="D984" t="str">
            <v/>
          </cell>
        </row>
        <row r="985">
          <cell r="A985" t="str">
            <v>2.4.19</v>
          </cell>
          <cell r="B985" t="str">
            <v>CODO PVC GRAN RADIO 45° RDE 21   D =   2"</v>
          </cell>
          <cell r="C985" t="str">
            <v>UN</v>
          </cell>
          <cell r="D985" t="str">
            <v/>
          </cell>
        </row>
        <row r="986">
          <cell r="A986" t="str">
            <v>2.4.20</v>
          </cell>
          <cell r="B986" t="str">
            <v>CODO PVC GRAN RADIO 45° RDE 21   D =   2 1/2"</v>
          </cell>
          <cell r="C986" t="str">
            <v>UN</v>
          </cell>
          <cell r="D986" t="str">
            <v/>
          </cell>
        </row>
        <row r="987">
          <cell r="A987" t="str">
            <v>2.4.21</v>
          </cell>
          <cell r="B987" t="str">
            <v>CODO PVC GRAN RADIO 45° RDE 21   D =   3"</v>
          </cell>
          <cell r="C987" t="str">
            <v>UN</v>
          </cell>
          <cell r="D987" t="str">
            <v/>
          </cell>
        </row>
        <row r="988">
          <cell r="A988" t="str">
            <v>2.4.22</v>
          </cell>
          <cell r="B988" t="str">
            <v>CODO PVC GRAN RADIO 45° RDE 21   D =   4"</v>
          </cell>
          <cell r="C988" t="str">
            <v>UN</v>
          </cell>
          <cell r="D988" t="str">
            <v/>
          </cell>
        </row>
        <row r="989">
          <cell r="A989" t="str">
            <v>2.4.23</v>
          </cell>
          <cell r="B989" t="str">
            <v>CODO PVC GRAN RADIO 45° RDE 21   D =   6"</v>
          </cell>
          <cell r="C989" t="str">
            <v>UN</v>
          </cell>
          <cell r="D989" t="str">
            <v/>
          </cell>
        </row>
        <row r="990">
          <cell r="A990" t="str">
            <v>2.4.24</v>
          </cell>
          <cell r="B990" t="str">
            <v>CODO PVC GRAN RADIO 45° RDE 21   D =   8"</v>
          </cell>
          <cell r="C990" t="str">
            <v>UN</v>
          </cell>
          <cell r="D990" t="str">
            <v/>
          </cell>
        </row>
        <row r="991">
          <cell r="A991" t="str">
            <v>2.4.25</v>
          </cell>
          <cell r="B991" t="str">
            <v>CODO PVC GRAN RADIO 45° RDE 21   D =   10"</v>
          </cell>
          <cell r="C991" t="str">
            <v>UN</v>
          </cell>
          <cell r="D991" t="str">
            <v/>
          </cell>
        </row>
        <row r="992">
          <cell r="A992" t="str">
            <v>2.4.26</v>
          </cell>
          <cell r="B992" t="str">
            <v>CODO PVC GRAN RADIO 45° RDE 21   D =   12"</v>
          </cell>
          <cell r="C992" t="str">
            <v>UN</v>
          </cell>
          <cell r="D992" t="str">
            <v/>
          </cell>
        </row>
        <row r="993">
          <cell r="A993" t="str">
            <v>2.4.27</v>
          </cell>
          <cell r="B993" t="str">
            <v>CODO PVC GRAN RADIO 22 1/2° RDE 21   D =   2"</v>
          </cell>
          <cell r="C993" t="str">
            <v>UN</v>
          </cell>
          <cell r="D993" t="str">
            <v/>
          </cell>
        </row>
        <row r="994">
          <cell r="A994" t="str">
            <v>2.4.28</v>
          </cell>
          <cell r="B994" t="str">
            <v>CODO PVC GRAN RADIO 22 1/2° RDE 21   D =   3"</v>
          </cell>
          <cell r="C994" t="str">
            <v>UN</v>
          </cell>
          <cell r="D994" t="str">
            <v/>
          </cell>
        </row>
        <row r="995">
          <cell r="A995" t="str">
            <v>2.4.29</v>
          </cell>
          <cell r="B995" t="str">
            <v>CODO PVC GRAN RADIO 22 1/2° RDE 21   D =   4"</v>
          </cell>
          <cell r="C995" t="str">
            <v>UN</v>
          </cell>
          <cell r="D995" t="str">
            <v/>
          </cell>
        </row>
        <row r="996">
          <cell r="A996" t="str">
            <v>2.4.30</v>
          </cell>
          <cell r="B996" t="str">
            <v>CODO PVC GRAN RADIO 22 1/2° RDE 21   D =   6"</v>
          </cell>
          <cell r="C996" t="str">
            <v>UN</v>
          </cell>
          <cell r="D996" t="str">
            <v/>
          </cell>
        </row>
        <row r="997">
          <cell r="A997" t="str">
            <v>2.4.31</v>
          </cell>
          <cell r="B997" t="str">
            <v>CODO PVC GRAN RADIO 22 1/2° RDE 21   D =   8"</v>
          </cell>
          <cell r="C997" t="str">
            <v>UN</v>
          </cell>
          <cell r="D997" t="str">
            <v/>
          </cell>
        </row>
        <row r="998">
          <cell r="A998" t="str">
            <v>2.4.32</v>
          </cell>
          <cell r="B998" t="str">
            <v>CODO PVC GRAN RADIO 22 1/2° RDE 21   D =   10"</v>
          </cell>
          <cell r="C998" t="str">
            <v>UN</v>
          </cell>
          <cell r="D998" t="str">
            <v/>
          </cell>
        </row>
        <row r="999">
          <cell r="A999" t="str">
            <v>2.4.33</v>
          </cell>
          <cell r="B999" t="str">
            <v>CODO PVC GRAN RADIO 22 1/2° RDE 21   D =   12"</v>
          </cell>
          <cell r="C999" t="str">
            <v>UN</v>
          </cell>
          <cell r="D999" t="str">
            <v/>
          </cell>
        </row>
        <row r="1000">
          <cell r="A1000" t="str">
            <v>2.4.34</v>
          </cell>
          <cell r="B1000" t="str">
            <v>CODO PVC GRAN RADIO 22 1/2° RDE 21   D =   2 1/2"</v>
          </cell>
          <cell r="C1000" t="str">
            <v>UN</v>
          </cell>
          <cell r="D1000" t="str">
            <v/>
          </cell>
        </row>
        <row r="1001">
          <cell r="A1001" t="str">
            <v>2.4.35</v>
          </cell>
          <cell r="B1001" t="str">
            <v>CODO PVC GRAN RADIO 11 1/4° RDE 21   D =   2"</v>
          </cell>
          <cell r="C1001" t="str">
            <v>UN</v>
          </cell>
          <cell r="D1001" t="str">
            <v/>
          </cell>
        </row>
        <row r="1002">
          <cell r="A1002" t="str">
            <v>2.4.36</v>
          </cell>
          <cell r="B1002" t="str">
            <v>CODO PVC GRAN RADIO 11 1/4° RDE 21   D =   2  1/2"</v>
          </cell>
          <cell r="C1002" t="str">
            <v>UN</v>
          </cell>
          <cell r="D1002" t="str">
            <v/>
          </cell>
        </row>
        <row r="1003">
          <cell r="A1003" t="str">
            <v>2.4.37</v>
          </cell>
          <cell r="B1003" t="str">
            <v>CODO PVC GRAN RADIO 11 1/4° RDE 21   D =   3"</v>
          </cell>
          <cell r="C1003" t="str">
            <v>UN</v>
          </cell>
          <cell r="D1003" t="str">
            <v/>
          </cell>
        </row>
        <row r="1004">
          <cell r="A1004" t="str">
            <v>2.4.38</v>
          </cell>
          <cell r="B1004" t="str">
            <v>CODO PVC GRAN RADIO 11 1/4° RDE 21   D =   4"</v>
          </cell>
          <cell r="C1004" t="str">
            <v>UN</v>
          </cell>
          <cell r="D1004" t="str">
            <v/>
          </cell>
        </row>
        <row r="1005">
          <cell r="A1005" t="str">
            <v>2.4.39</v>
          </cell>
          <cell r="B1005" t="str">
            <v>CODO PVC GRAN RADIO 11 1/4° RDE 21   D =   6"</v>
          </cell>
          <cell r="C1005" t="str">
            <v>UN</v>
          </cell>
          <cell r="D1005" t="str">
            <v/>
          </cell>
        </row>
        <row r="1006">
          <cell r="A1006" t="str">
            <v>2.4.40</v>
          </cell>
          <cell r="B1006" t="str">
            <v>CODO PVC GRAN RADIO 11 1/4° RDE 21   D =   8"</v>
          </cell>
          <cell r="C1006" t="str">
            <v>UN</v>
          </cell>
          <cell r="D1006" t="str">
            <v/>
          </cell>
        </row>
        <row r="1007">
          <cell r="A1007" t="str">
            <v>2.4.41</v>
          </cell>
          <cell r="B1007" t="str">
            <v>CODO PVC GRAN RADIO 11 1/4° RDE 21   D =   10"</v>
          </cell>
          <cell r="C1007" t="str">
            <v>UN</v>
          </cell>
          <cell r="D1007" t="str">
            <v/>
          </cell>
        </row>
        <row r="1008">
          <cell r="A1008" t="str">
            <v>2.4.42</v>
          </cell>
          <cell r="B1008" t="str">
            <v>CODO PVC GRAN RADIO 11 1/4° RDE 21   D =   12"</v>
          </cell>
          <cell r="C1008" t="str">
            <v>UN</v>
          </cell>
          <cell r="D1008" t="str">
            <v/>
          </cell>
        </row>
        <row r="1009">
          <cell r="A1009" t="str">
            <v>2.4.43</v>
          </cell>
          <cell r="B1009" t="str">
            <v>CODO PVC GRAN RADIO 6°   D =   8"</v>
          </cell>
          <cell r="C1009" t="str">
            <v>UN</v>
          </cell>
          <cell r="D1009" t="str">
            <v/>
          </cell>
        </row>
        <row r="1010">
          <cell r="A1010" t="str">
            <v>2.4.44</v>
          </cell>
          <cell r="B1010" t="str">
            <v>CODO PVC GRAN RADIO 6°   D =   10"</v>
          </cell>
          <cell r="C1010" t="str">
            <v>UN</v>
          </cell>
          <cell r="D1010" t="str">
            <v/>
          </cell>
        </row>
        <row r="1011">
          <cell r="A1011" t="str">
            <v>2.4.45</v>
          </cell>
          <cell r="B1011" t="str">
            <v>CODO PVC GRAN RADIO 6°   D =   12"</v>
          </cell>
          <cell r="C1011" t="str">
            <v>UN</v>
          </cell>
          <cell r="D1011" t="str">
            <v/>
          </cell>
        </row>
        <row r="1012">
          <cell r="A1012" t="str">
            <v>2.4.46</v>
          </cell>
          <cell r="B1012" t="str">
            <v>CODO PVC RADIO CORTO 90°   D =   1 1/2"</v>
          </cell>
          <cell r="C1012" t="str">
            <v>UN</v>
          </cell>
          <cell r="D1012" t="str">
            <v/>
          </cell>
        </row>
        <row r="1013">
          <cell r="A1013" t="str">
            <v>2.4.47</v>
          </cell>
          <cell r="B1013" t="str">
            <v>CODO PVC RADIO CORTO 90°   D =   2"</v>
          </cell>
          <cell r="C1013" t="str">
            <v>UN</v>
          </cell>
          <cell r="D1013" t="str">
            <v/>
          </cell>
        </row>
        <row r="1014">
          <cell r="A1014" t="str">
            <v>2.4.48</v>
          </cell>
          <cell r="B1014" t="str">
            <v>CODO PVC RADIO CORTO 90°   D =   2  1/2"</v>
          </cell>
          <cell r="C1014" t="str">
            <v>UN</v>
          </cell>
          <cell r="D1014" t="str">
            <v/>
          </cell>
        </row>
        <row r="1015">
          <cell r="A1015" t="str">
            <v>2.4.49</v>
          </cell>
          <cell r="B1015" t="str">
            <v>CODO PVC RADIO CORTO 90°   D =   4"</v>
          </cell>
          <cell r="C1015" t="str">
            <v>UN</v>
          </cell>
          <cell r="D1015" t="str">
            <v/>
          </cell>
        </row>
        <row r="1016">
          <cell r="A1016" t="str">
            <v>2.4.50</v>
          </cell>
          <cell r="B1016" t="str">
            <v>CODO PVC RADIO CORTO 90°   D =   6"</v>
          </cell>
          <cell r="C1016" t="str">
            <v>UN</v>
          </cell>
          <cell r="D1016" t="str">
            <v/>
          </cell>
        </row>
        <row r="1017">
          <cell r="A1017" t="str">
            <v>2.4.51</v>
          </cell>
          <cell r="B1017" t="str">
            <v xml:space="preserve"> CODO PVC RADIO CORTO 90°   D =   8"</v>
          </cell>
          <cell r="C1017" t="str">
            <v>UN</v>
          </cell>
          <cell r="D1017" t="str">
            <v/>
          </cell>
        </row>
        <row r="1018">
          <cell r="A1018" t="str">
            <v>2.4.52</v>
          </cell>
          <cell r="B1018" t="str">
            <v>CODO PVC RADIO CORTO 45°   D =   2"</v>
          </cell>
          <cell r="C1018" t="str">
            <v>UN</v>
          </cell>
          <cell r="D1018" t="str">
            <v/>
          </cell>
        </row>
        <row r="1019">
          <cell r="A1019" t="str">
            <v>2.4.53</v>
          </cell>
          <cell r="B1019" t="str">
            <v>CODO PVC RADIO CORTO 45°   D =   2 1/2"</v>
          </cell>
          <cell r="C1019" t="str">
            <v>UN</v>
          </cell>
          <cell r="D1019" t="str">
            <v/>
          </cell>
        </row>
        <row r="1020">
          <cell r="A1020" t="str">
            <v>2.4.54</v>
          </cell>
          <cell r="B1020" t="str">
            <v>CODO PVC RADIO CORTO 45°   D =   3"</v>
          </cell>
          <cell r="C1020" t="str">
            <v>UN</v>
          </cell>
          <cell r="D1020" t="str">
            <v/>
          </cell>
        </row>
        <row r="1021">
          <cell r="A1021" t="str">
            <v>2.4.55</v>
          </cell>
          <cell r="B1021" t="str">
            <v>CODO PVC RADIO CORTO 45°   D =   4"</v>
          </cell>
          <cell r="C1021" t="str">
            <v>UN</v>
          </cell>
          <cell r="D1021" t="str">
            <v/>
          </cell>
        </row>
        <row r="1022">
          <cell r="A1022" t="str">
            <v>2.4.56</v>
          </cell>
          <cell r="B1022" t="str">
            <v>CODO PVC RADIO CORTO 45°   D =   6"</v>
          </cell>
          <cell r="C1022" t="str">
            <v>UN</v>
          </cell>
          <cell r="D1022" t="str">
            <v/>
          </cell>
        </row>
        <row r="1023">
          <cell r="A1023" t="str">
            <v>2.4.57</v>
          </cell>
          <cell r="B1023" t="str">
            <v>CODO PVC RADIO CORTO 45°   D =   8"</v>
          </cell>
          <cell r="C1023" t="str">
            <v>UN</v>
          </cell>
          <cell r="D1023" t="str">
            <v/>
          </cell>
        </row>
        <row r="1024">
          <cell r="A1024" t="str">
            <v>2.4.58</v>
          </cell>
          <cell r="B1024" t="str">
            <v>COLLAR PVC DE DERIVACIÓN DE 2"*1/2"</v>
          </cell>
          <cell r="C1024" t="str">
            <v>UN</v>
          </cell>
          <cell r="D1024" t="str">
            <v/>
          </cell>
        </row>
        <row r="1025">
          <cell r="A1025" t="str">
            <v>2.4.59</v>
          </cell>
          <cell r="B1025" t="str">
            <v>COLLAR PVC DE DERIVACIÓN DE 2"*3/4"</v>
          </cell>
          <cell r="C1025" t="str">
            <v>UN</v>
          </cell>
          <cell r="D1025" t="str">
            <v/>
          </cell>
        </row>
        <row r="1026">
          <cell r="A1026" t="str">
            <v>2.4.60</v>
          </cell>
          <cell r="B1026" t="str">
            <v>COLLAR PVC DE DERIVACIÓN DE 2 1/2"*1/2"</v>
          </cell>
          <cell r="C1026" t="str">
            <v>UN</v>
          </cell>
          <cell r="D1026" t="str">
            <v/>
          </cell>
        </row>
        <row r="1027">
          <cell r="A1027" t="str">
            <v>2.4.61</v>
          </cell>
          <cell r="B1027" t="str">
            <v>COLLAR PVC DE DERIVACIÓN DE 2 1/2"*3/4"</v>
          </cell>
          <cell r="C1027" t="str">
            <v>UN</v>
          </cell>
          <cell r="D1027" t="str">
            <v/>
          </cell>
        </row>
        <row r="1028">
          <cell r="A1028" t="str">
            <v>2.4.62</v>
          </cell>
          <cell r="B1028" t="str">
            <v>COLLAR PVC DE DERIVACIÓN DE 3"*1/2"</v>
          </cell>
          <cell r="C1028" t="str">
            <v>UN</v>
          </cell>
          <cell r="D1028" t="str">
            <v/>
          </cell>
        </row>
        <row r="1029">
          <cell r="A1029" t="str">
            <v>2.4.63</v>
          </cell>
          <cell r="B1029" t="str">
            <v>COLLAR PVC DE DERIVACIÓN DE 3"*3/4"</v>
          </cell>
          <cell r="C1029" t="str">
            <v>UN</v>
          </cell>
          <cell r="D1029" t="str">
            <v/>
          </cell>
        </row>
        <row r="1030">
          <cell r="A1030" t="str">
            <v>2.4.64</v>
          </cell>
          <cell r="B1030" t="str">
            <v>COLLAR PVC DE DERIVACIÓN DE 4"*1/2"</v>
          </cell>
          <cell r="C1030" t="str">
            <v>UN</v>
          </cell>
          <cell r="D1030" t="str">
            <v/>
          </cell>
        </row>
        <row r="1031">
          <cell r="A1031" t="str">
            <v>2.4.65</v>
          </cell>
          <cell r="B1031" t="str">
            <v>COLLAR PVC DE DERIVACIÓN DE 4"*3/4"</v>
          </cell>
          <cell r="C1031" t="str">
            <v>UN</v>
          </cell>
          <cell r="D1031" t="str">
            <v/>
          </cell>
        </row>
        <row r="1032">
          <cell r="A1032" t="str">
            <v>2.4.66</v>
          </cell>
          <cell r="B1032" t="str">
            <v>COLLAR PVC DE DERIVACIÓN DE 6"*1/2"</v>
          </cell>
          <cell r="C1032" t="str">
            <v>UN</v>
          </cell>
          <cell r="D1032" t="str">
            <v/>
          </cell>
        </row>
        <row r="1033">
          <cell r="A1033" t="str">
            <v>2.4.67</v>
          </cell>
          <cell r="B1033" t="str">
            <v>COLLAR PVC DE DERIVACIÓN DE 6"*3/4"</v>
          </cell>
          <cell r="C1033" t="str">
            <v>UN</v>
          </cell>
          <cell r="D1033" t="str">
            <v/>
          </cell>
        </row>
        <row r="1034">
          <cell r="A1034" t="str">
            <v>2.4.68</v>
          </cell>
          <cell r="B1034" t="str">
            <v>COLLAR PVC DE DERIVACIÓN DE 8"*1"</v>
          </cell>
          <cell r="C1034" t="str">
            <v>UN</v>
          </cell>
          <cell r="D1034" t="str">
            <v/>
          </cell>
        </row>
        <row r="1035">
          <cell r="A1035" t="str">
            <v>2.4.69</v>
          </cell>
          <cell r="B1035" t="str">
            <v>ADAPTADOR PVC MACHO   D = 1/2"</v>
          </cell>
          <cell r="C1035" t="str">
            <v>UN</v>
          </cell>
          <cell r="D1035" t="str">
            <v/>
          </cell>
        </row>
        <row r="1036">
          <cell r="A1036" t="str">
            <v>2.4.70</v>
          </cell>
          <cell r="B1036" t="str">
            <v>ADAPTADOR PVC MACHO   D = 3/4"</v>
          </cell>
          <cell r="C1036" t="str">
            <v>UN</v>
          </cell>
          <cell r="D1036" t="str">
            <v/>
          </cell>
        </row>
        <row r="1037">
          <cell r="A1037" t="str">
            <v>2.4.71</v>
          </cell>
          <cell r="B1037" t="str">
            <v>ADAPTADOR PVC MACHO   D = 1"</v>
          </cell>
          <cell r="C1037" t="str">
            <v>UN</v>
          </cell>
          <cell r="D1037" t="str">
            <v/>
          </cell>
        </row>
        <row r="1038">
          <cell r="A1038" t="str">
            <v>2.4.72</v>
          </cell>
          <cell r="B1038" t="str">
            <v>ADAPTADOR PVC MACHO   D = 1 1/4"</v>
          </cell>
          <cell r="C1038" t="str">
            <v>UN</v>
          </cell>
          <cell r="D1038" t="str">
            <v/>
          </cell>
        </row>
        <row r="1039">
          <cell r="A1039" t="str">
            <v>2.4.73</v>
          </cell>
          <cell r="B1039" t="str">
            <v>ADAPTADOR PVC MACHO   D = 1 1/2"</v>
          </cell>
          <cell r="C1039" t="str">
            <v>UN</v>
          </cell>
          <cell r="D1039" t="str">
            <v/>
          </cell>
        </row>
        <row r="1040">
          <cell r="A1040" t="str">
            <v>2.4.74</v>
          </cell>
          <cell r="B1040" t="str">
            <v>ADAPTADOR PVC HEMBRA   D =  1/2"</v>
          </cell>
          <cell r="C1040" t="str">
            <v>UN</v>
          </cell>
          <cell r="D1040" t="str">
            <v/>
          </cell>
        </row>
        <row r="1041">
          <cell r="A1041" t="str">
            <v>2.4.75</v>
          </cell>
          <cell r="B1041" t="str">
            <v>ADAPTADOR PVC HEMBRA   D =  3/4"</v>
          </cell>
          <cell r="C1041" t="str">
            <v>UN</v>
          </cell>
          <cell r="D1041" t="str">
            <v/>
          </cell>
        </row>
        <row r="1042">
          <cell r="A1042" t="str">
            <v>2.4.76</v>
          </cell>
          <cell r="B1042" t="str">
            <v>ADAPTADOR PVC HEMBRA   D =  1"</v>
          </cell>
          <cell r="C1042" t="str">
            <v>UN</v>
          </cell>
          <cell r="D1042" t="str">
            <v/>
          </cell>
        </row>
        <row r="1043">
          <cell r="A1043" t="str">
            <v>2.4.77</v>
          </cell>
          <cell r="B1043" t="str">
            <v>ADAPTADOR PVC  HEMBRA   D =  1 1/4"</v>
          </cell>
          <cell r="C1043" t="str">
            <v>UN</v>
          </cell>
          <cell r="D1043" t="str">
            <v/>
          </cell>
        </row>
        <row r="1044">
          <cell r="A1044" t="str">
            <v>2.4.78</v>
          </cell>
          <cell r="B1044" t="str">
            <v>ADAPTADOR PVC HEMBRA   D =  1 1/2"</v>
          </cell>
          <cell r="C1044" t="str">
            <v>UN</v>
          </cell>
          <cell r="D1044" t="str">
            <v/>
          </cell>
        </row>
        <row r="1045">
          <cell r="A1045" t="str">
            <v>2.4.79</v>
          </cell>
          <cell r="B1045" t="str">
            <v>ADAPTADOR PVC  MACHO UNION MECANICA PF + UAD D = 1/2"</v>
          </cell>
          <cell r="C1045" t="str">
            <v>UN</v>
          </cell>
          <cell r="D1045" t="str">
            <v/>
          </cell>
        </row>
        <row r="1046">
          <cell r="A1046" t="str">
            <v>2.4.80</v>
          </cell>
          <cell r="B1046" t="str">
            <v>ADAPTADOR PVC  HEMBRA UNION MECANICA PF + UAD D = 1/2"</v>
          </cell>
          <cell r="C1046" t="str">
            <v>UN</v>
          </cell>
          <cell r="D1046" t="str">
            <v/>
          </cell>
        </row>
        <row r="1047">
          <cell r="A1047" t="str">
            <v>2.4.81</v>
          </cell>
          <cell r="B1047" t="str">
            <v>UNION PVC  PRESION SOLDAR D = 1/2"</v>
          </cell>
          <cell r="C1047" t="str">
            <v>UN</v>
          </cell>
          <cell r="D1047" t="str">
            <v/>
          </cell>
        </row>
        <row r="1048">
          <cell r="A1048" t="str">
            <v>2.4.82</v>
          </cell>
          <cell r="B1048" t="str">
            <v>UNION PVC  PRESION SOLDAR D = 3/4"</v>
          </cell>
          <cell r="C1048" t="str">
            <v>UN</v>
          </cell>
          <cell r="D1048" t="str">
            <v/>
          </cell>
        </row>
        <row r="1049">
          <cell r="A1049" t="str">
            <v>2.4.83</v>
          </cell>
          <cell r="B1049" t="str">
            <v>UNION PVC PRESION SOLDAR D = 1"</v>
          </cell>
          <cell r="C1049" t="str">
            <v>UN</v>
          </cell>
          <cell r="D1049" t="str">
            <v/>
          </cell>
        </row>
        <row r="1050">
          <cell r="A1050" t="str">
            <v>2.4.84</v>
          </cell>
          <cell r="B1050" t="str">
            <v>UNION PVC  PRESION SOLDAR D = 1 1/4"</v>
          </cell>
          <cell r="C1050" t="str">
            <v>UN</v>
          </cell>
          <cell r="D1050" t="str">
            <v/>
          </cell>
        </row>
        <row r="1051">
          <cell r="A1051" t="str">
            <v>2.4.85</v>
          </cell>
          <cell r="B1051" t="str">
            <v>UNION PVC  PRESION SOLDAR D = 1 1/2"</v>
          </cell>
          <cell r="C1051" t="str">
            <v>UN</v>
          </cell>
          <cell r="D1051" t="str">
            <v/>
          </cell>
        </row>
        <row r="1052">
          <cell r="A1052" t="str">
            <v>2.4.86</v>
          </cell>
          <cell r="B1052" t="str">
            <v>UNION PVC   MECANICA D = 2"</v>
          </cell>
          <cell r="C1052" t="str">
            <v>UN</v>
          </cell>
          <cell r="D1052" t="str">
            <v/>
          </cell>
        </row>
        <row r="1053">
          <cell r="A1053" t="str">
            <v>2.4.87</v>
          </cell>
          <cell r="B1053" t="str">
            <v>UNION PVC  MECANICA D = 2 1/2"</v>
          </cell>
          <cell r="C1053" t="str">
            <v>UN</v>
          </cell>
          <cell r="D1053" t="str">
            <v/>
          </cell>
        </row>
        <row r="1054">
          <cell r="A1054" t="str">
            <v>2.4.88</v>
          </cell>
          <cell r="B1054" t="str">
            <v>UNION PVC  MECANICA D = 3"</v>
          </cell>
          <cell r="C1054" t="str">
            <v>UN</v>
          </cell>
          <cell r="D1054" t="str">
            <v/>
          </cell>
        </row>
        <row r="1055">
          <cell r="A1055" t="str">
            <v>2.4.89</v>
          </cell>
          <cell r="B1055" t="str">
            <v>UNION PVC  MECANICA D = 4"</v>
          </cell>
          <cell r="C1055" t="str">
            <v>UN</v>
          </cell>
          <cell r="D1055" t="str">
            <v/>
          </cell>
        </row>
        <row r="1056">
          <cell r="A1056" t="str">
            <v>2.4.90</v>
          </cell>
          <cell r="B1056" t="str">
            <v>UNION PVC  MECANICA D = 6"</v>
          </cell>
          <cell r="C1056" t="str">
            <v>UN</v>
          </cell>
          <cell r="D1056" t="str">
            <v/>
          </cell>
        </row>
        <row r="1057">
          <cell r="A1057" t="str">
            <v>2.4.91</v>
          </cell>
          <cell r="B1057" t="str">
            <v>UNION PVC  MECANICA D = 8"</v>
          </cell>
          <cell r="C1057" t="str">
            <v>UN</v>
          </cell>
          <cell r="D1057" t="str">
            <v/>
          </cell>
        </row>
        <row r="1058">
          <cell r="A1058" t="str">
            <v>2.4.92</v>
          </cell>
          <cell r="B1058" t="str">
            <v>UNION PVC  MECANICA D = 10"</v>
          </cell>
          <cell r="C1058" t="str">
            <v>UN</v>
          </cell>
          <cell r="D1058" t="str">
            <v/>
          </cell>
        </row>
        <row r="1059">
          <cell r="A1059" t="str">
            <v>2.4.93</v>
          </cell>
          <cell r="B1059" t="str">
            <v>UNION PVC  MECANICA D = 12"</v>
          </cell>
          <cell r="C1059" t="str">
            <v>UN</v>
          </cell>
          <cell r="D1059" t="str">
            <v/>
          </cell>
        </row>
        <row r="1060">
          <cell r="A1060" t="str">
            <v>2.4.94</v>
          </cell>
          <cell r="B1060" t="str">
            <v>UNION PVC  MECANICA RAPIDA D = 2"</v>
          </cell>
          <cell r="C1060" t="str">
            <v>UN</v>
          </cell>
          <cell r="D1060" t="str">
            <v/>
          </cell>
        </row>
        <row r="1061">
          <cell r="A1061" t="str">
            <v>2.4.95</v>
          </cell>
          <cell r="B1061" t="str">
            <v>UNION PVC  MECANICA RAPIDA D = 2 1/2"</v>
          </cell>
          <cell r="C1061" t="str">
            <v>UN</v>
          </cell>
          <cell r="D1061" t="str">
            <v/>
          </cell>
        </row>
        <row r="1062">
          <cell r="A1062" t="str">
            <v>2.4.96</v>
          </cell>
          <cell r="B1062" t="str">
            <v>UNION PVC  MECANICA RAPIDA D = 3"</v>
          </cell>
          <cell r="C1062" t="str">
            <v>UN</v>
          </cell>
          <cell r="D1062" t="str">
            <v/>
          </cell>
        </row>
        <row r="1063">
          <cell r="A1063" t="str">
            <v>2.4.97</v>
          </cell>
          <cell r="B1063" t="str">
            <v>UNION PVC  MECANICA RAPIDA D = 4"</v>
          </cell>
          <cell r="C1063" t="str">
            <v>UN</v>
          </cell>
          <cell r="D1063" t="str">
            <v/>
          </cell>
        </row>
        <row r="1064">
          <cell r="A1064" t="str">
            <v>2.4.98</v>
          </cell>
          <cell r="B1064" t="str">
            <v>UNION PVC  MECANICA RAPIDA D = 6"</v>
          </cell>
          <cell r="C1064" t="str">
            <v>UN</v>
          </cell>
          <cell r="D1064" t="str">
            <v/>
          </cell>
        </row>
        <row r="1065">
          <cell r="A1065" t="str">
            <v>2.4.99</v>
          </cell>
          <cell r="B1065" t="str">
            <v>UNION PVC  MECANICA RAPIDA D = 8"</v>
          </cell>
          <cell r="C1065" t="str">
            <v>UN</v>
          </cell>
          <cell r="D1065" t="str">
            <v/>
          </cell>
        </row>
        <row r="1066">
          <cell r="A1066" t="str">
            <v>2.4.100</v>
          </cell>
          <cell r="B1066" t="str">
            <v>UNION PVC  MECANICA RAPIDA D = 10"</v>
          </cell>
          <cell r="C1066" t="str">
            <v>UN</v>
          </cell>
          <cell r="D1066" t="str">
            <v/>
          </cell>
        </row>
        <row r="1067">
          <cell r="A1067" t="str">
            <v>2.4.181</v>
          </cell>
          <cell r="B1067" t="str">
            <v>SUMINISTRO E INSTALACION TEE PRESION PVC REDUCCION  D=3/4" x 1/2"</v>
          </cell>
          <cell r="C1067" t="str">
            <v>UN</v>
          </cell>
          <cell r="D1067" t="str">
            <v/>
          </cell>
        </row>
        <row r="1068">
          <cell r="A1068" t="str">
            <v>6.4.2.131</v>
          </cell>
          <cell r="B1068" t="str">
            <v>SUMINISTRO E INSTALACION DE PASAMURO HD SOLDADO EL x EL L:0,20m D=2"</v>
          </cell>
          <cell r="C1068" t="str">
            <v>UN</v>
          </cell>
          <cell r="D1068" t="str">
            <v/>
          </cell>
        </row>
        <row r="1069">
          <cell r="A1069" t="str">
            <v>6.4.2.132</v>
          </cell>
          <cell r="B1069" t="str">
            <v>SUMINISTRO E INSTALACION DE PASAMURO HD SOLDADO EL x EL L:0,20m D=3"</v>
          </cell>
          <cell r="C1069" t="str">
            <v>UN</v>
          </cell>
          <cell r="D1069" t="str">
            <v/>
          </cell>
        </row>
        <row r="1070">
          <cell r="A1070" t="str">
            <v>6.4.2.133</v>
          </cell>
          <cell r="B1070" t="str">
            <v>PASAMURO HD SOLDADO EL x EL L:0,35m D=6"</v>
          </cell>
          <cell r="C1070" t="str">
            <v>UN</v>
          </cell>
          <cell r="D1070" t="str">
            <v/>
          </cell>
        </row>
        <row r="1071">
          <cell r="A1071" t="str">
            <v>6.4.2.134</v>
          </cell>
          <cell r="B1071" t="str">
            <v>SUMINISTRO E INSTALACION DE PASAMURO HD SOLDADO EL x EL L:0,35m D=3"</v>
          </cell>
          <cell r="C1071" t="str">
            <v>UN</v>
          </cell>
          <cell r="D1071" t="str">
            <v/>
          </cell>
        </row>
        <row r="1072">
          <cell r="A1072" t="str">
            <v>6.4.2.135</v>
          </cell>
          <cell r="B1072" t="str">
            <v>SUMINISTRO E INSTALACION DE PASAMURO HD SOLDADO EL x EL L:0,25m D=6"</v>
          </cell>
          <cell r="C1072" t="str">
            <v>UN</v>
          </cell>
          <cell r="D1072" t="str">
            <v/>
          </cell>
        </row>
        <row r="1073">
          <cell r="A1073" t="str">
            <v>6.4.2.136</v>
          </cell>
          <cell r="B1073" t="str">
            <v>SUMINISTRO E INSTALACION DE MACROMEDIDOR Ø:2".</v>
          </cell>
          <cell r="C1073" t="str">
            <v>UN</v>
          </cell>
          <cell r="D1073" t="str">
            <v/>
          </cell>
        </row>
        <row r="1074">
          <cell r="A1074" t="str">
            <v>6.4.2.137</v>
          </cell>
          <cell r="B1074" t="str">
            <v>LAMINA EN FIBRA DE VIDRIO PARA SEDIMENTADOR 0,90m x 1,50m.</v>
          </cell>
          <cell r="C1074" t="str">
            <v>UN</v>
          </cell>
          <cell r="D1074" t="str">
            <v/>
          </cell>
        </row>
        <row r="1075">
          <cell r="A1075" t="str">
            <v>6.4.2.138</v>
          </cell>
          <cell r="B1075" t="str">
            <v>POCETA EN ACERO INOXIDABLE DE SOBREPONER INCLUYE SALPICADOR Y GRIFERIA</v>
          </cell>
          <cell r="C1075" t="str">
            <v>UN</v>
          </cell>
          <cell r="D1075" t="str">
            <v/>
          </cell>
        </row>
        <row r="1076">
          <cell r="A1076" t="str">
            <v>3.15.15A</v>
          </cell>
          <cell r="B1076" t="str">
            <v>MONTAJE DE ESTRUCTURA METALICA</v>
          </cell>
          <cell r="C1076" t="str">
            <v>KG</v>
          </cell>
          <cell r="D1076" t="str">
            <v/>
          </cell>
        </row>
        <row r="1077">
          <cell r="A1077" t="str">
            <v>6.4.2.139</v>
          </cell>
          <cell r="B1077" t="str">
            <v>SUMINISTRO E INSTALACIÓN TABIQUE EN PRFV e:10 mm. (2,95m x 0,30m). Según diseño.</v>
          </cell>
          <cell r="C1077" t="str">
            <v>UN</v>
          </cell>
          <cell r="D1077" t="str">
            <v/>
          </cell>
        </row>
        <row r="1078">
          <cell r="A1078" t="str">
            <v>6.4.2.140</v>
          </cell>
          <cell r="B1078" t="str">
            <v>SUMINISTRO E INSTALACION DE TEE 6X3" PVC</v>
          </cell>
          <cell r="C1078" t="str">
            <v>UN</v>
          </cell>
          <cell r="D1078" t="str">
            <v/>
          </cell>
        </row>
        <row r="1079">
          <cell r="A1079" t="str">
            <v>6.2.4</v>
          </cell>
          <cell r="B1079" t="str">
            <v>CONCRETO CLASE D 21 MPa -(3000 PSI)</v>
          </cell>
          <cell r="C1079" t="str">
            <v>M3</v>
          </cell>
          <cell r="D1079" t="str">
            <v/>
          </cell>
        </row>
        <row r="1080">
          <cell r="A1080" t="str">
            <v>6.2.2</v>
          </cell>
          <cell r="B1080" t="str">
            <v>CONCRETO FLUIDO - 28.0MPa - (4000 PSI)</v>
          </cell>
          <cell r="C1080" t="str">
            <v>M3</v>
          </cell>
          <cell r="D1080" t="str">
            <v/>
          </cell>
        </row>
        <row r="1081">
          <cell r="A1081" t="str">
            <v>6.4.2.141</v>
          </cell>
          <cell r="B1081" t="str">
            <v>SUMINISTRO E INSTALACION TAPA EN CONCRETO e= 0,10m L=1,20m A=0,60m (incluye dos manijas metálicas)</v>
          </cell>
          <cell r="C1081" t="str">
            <v>UN</v>
          </cell>
          <cell r="D1081" t="str">
            <v/>
          </cell>
        </row>
        <row r="1082">
          <cell r="A1082" t="str">
            <v>1.1.12A</v>
          </cell>
          <cell r="B1082" t="str">
            <v>DEMOLICIÓN MURO CONCRETO E=25 cm</v>
          </cell>
          <cell r="C1082" t="str">
            <v>M2</v>
          </cell>
          <cell r="D1082" t="str">
            <v/>
          </cell>
        </row>
        <row r="1083">
          <cell r="A1083" t="str">
            <v>6.4.2.142</v>
          </cell>
          <cell r="B1083" t="str">
            <v>SUMINISTRO E INSTALACION DE TEE 6X4" PVC</v>
          </cell>
          <cell r="C1083" t="str">
            <v>UN</v>
          </cell>
          <cell r="D1083" t="str">
            <v/>
          </cell>
        </row>
        <row r="1084">
          <cell r="A1084" t="str">
            <v>6.4.2.143</v>
          </cell>
          <cell r="B1084" t="str">
            <v>SUMINISTRO E INSTALACION DE TEE 6" PVC</v>
          </cell>
          <cell r="C1084" t="str">
            <v>UN</v>
          </cell>
          <cell r="D1084" t="str">
            <v/>
          </cell>
        </row>
        <row r="1085">
          <cell r="A1085" t="str">
            <v>1.1.83A</v>
          </cell>
          <cell r="B1085" t="str">
            <v xml:space="preserve">  DEMOLICION PLACA DE PISO E=0,20 Mts.</v>
          </cell>
          <cell r="C1085" t="str">
            <v>M2</v>
          </cell>
          <cell r="D1085" t="str">
            <v/>
          </cell>
        </row>
        <row r="1086">
          <cell r="A1086" t="str">
            <v>6.4.2.144</v>
          </cell>
          <cell r="B1086" t="str">
            <v>VARILLA PARA REFUERZO LOGITUDINAL PARA COLUMNETA N 4, L=0,5 m, 0,996 kg</v>
          </cell>
          <cell r="C1086" t="str">
            <v>UN</v>
          </cell>
          <cell r="D1086" t="str">
            <v/>
          </cell>
        </row>
        <row r="1087">
          <cell r="A1087" t="str">
            <v>6.4.2.145</v>
          </cell>
          <cell r="B1087" t="str">
            <v>VARILLA PARA REFUERZO TRANSVERSAL PARA COLUMNETAS N 3, L=0,7 m, 0,557 kg</v>
          </cell>
          <cell r="C1087" t="str">
            <v>UN</v>
          </cell>
          <cell r="D1087" t="str">
            <v/>
          </cell>
        </row>
        <row r="1088">
          <cell r="A1088" t="str">
            <v>6.4.2.146</v>
          </cell>
          <cell r="B1088" t="str">
            <v>VARILLA PARA REFUERZO LOGITUDINAL PARA VIGUETAS N 2 , L=3,65 m, 0,251 kg</v>
          </cell>
          <cell r="C1088" t="str">
            <v>UN</v>
          </cell>
          <cell r="D1088" t="str">
            <v/>
          </cell>
        </row>
        <row r="1089">
          <cell r="A1089" t="str">
            <v>6.4.2.147</v>
          </cell>
          <cell r="B1089" t="str">
            <v>VARILLA PARA REFUERZO TRANSVERSAL PARA VIGUETAS N 2 , L=0,25 m, 0,251 kg</v>
          </cell>
          <cell r="C1089" t="str">
            <v>UN</v>
          </cell>
          <cell r="D1089" t="str">
            <v/>
          </cell>
        </row>
        <row r="1090">
          <cell r="A1090" t="str">
            <v>6.4.2.148</v>
          </cell>
          <cell r="B1090" t="str">
            <v>PASO DE ESCALERA EN ACERO EN VARILLA N°6 incluye anticorrosivo L= 1.40 m</v>
          </cell>
          <cell r="C1090" t="str">
            <v>UN</v>
          </cell>
          <cell r="D1090" t="str">
            <v/>
          </cell>
        </row>
        <row r="1091">
          <cell r="A1091" t="str">
            <v>6.4.2.149</v>
          </cell>
          <cell r="B1091" t="str">
            <v>SUMINISTRO E INSTALACION CODO 90° presion PVC Ø3"</v>
          </cell>
          <cell r="C1091" t="str">
            <v>UN</v>
          </cell>
          <cell r="D1091" t="str">
            <v/>
          </cell>
        </row>
        <row r="1092">
          <cell r="A1092" t="str">
            <v>6.4.2.150</v>
          </cell>
          <cell r="B1092" t="str">
            <v>TAPA DE ALFAJOR 0,80 X 0,90 M E= 1/4" CAL. 12 CURRUGADA, BISAGRA EN HIERRO FUNDIDO, MARCO EN PERFIL DE 1 1/4" X 3/16" Y MANIJA DE AGARRE EN VARILLA DE 1/2"</v>
          </cell>
          <cell r="C1092" t="str">
            <v xml:space="preserve">UN </v>
          </cell>
          <cell r="D1092" t="str">
            <v/>
          </cell>
        </row>
        <row r="1093">
          <cell r="A1093" t="str">
            <v>6.4.2.151</v>
          </cell>
          <cell r="B1093" t="str">
            <v>TAPA DE ALFAJOR 1.0 X 1.0 M E= 1/4" CAL. 12 CURRUGADA, BISAGRA EN HIERRO FUNDIDO, MARCO EN PERFIL DE 1 1/4" X 3/16" Y MANIJA DE AGARRE EN VARILLA DE 1/2"</v>
          </cell>
          <cell r="C1093" t="str">
            <v>UN</v>
          </cell>
          <cell r="D1093" t="str">
            <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t="str">
            <v/>
          </cell>
        </row>
        <row r="1096">
          <cell r="A1096" t="str">
            <v>6.4.2.154</v>
          </cell>
          <cell r="B1096" t="str">
            <v>SUMINISTRO E INSTALACIÓN UNIVERSAL D=2" HD</v>
          </cell>
          <cell r="C1096" t="str">
            <v>UN</v>
          </cell>
          <cell r="D1096" t="str">
            <v/>
          </cell>
        </row>
        <row r="1097">
          <cell r="A1097" t="str">
            <v>6.4.2.155</v>
          </cell>
          <cell r="B1097" t="str">
            <v xml:space="preserve"> SUMINISTRO E INSTALACIÓN NIPLE BRIDA - LISO D=2" HD 1,0 m</v>
          </cell>
          <cell r="C1097" t="str">
            <v>UN</v>
          </cell>
          <cell r="D1097" t="str">
            <v/>
          </cell>
        </row>
        <row r="1098">
          <cell r="A1098" t="str">
            <v>6.4.2.156</v>
          </cell>
          <cell r="B1098" t="str">
            <v>SUMINISTRO E INSTALACIÓN REDUCCION 3X2" PVC</v>
          </cell>
          <cell r="C1098" t="str">
            <v>UN</v>
          </cell>
          <cell r="D1098" t="str">
            <v/>
          </cell>
        </row>
        <row r="1099">
          <cell r="A1099" t="str">
            <v>6.4.2.157</v>
          </cell>
          <cell r="B1099" t="str">
            <v>SUMINISTRO E INSTALACIÓN NIPLE D=2" PVC 0,20 M</v>
          </cell>
          <cell r="C1099" t="str">
            <v>UN</v>
          </cell>
          <cell r="D1099" t="str">
            <v/>
          </cell>
        </row>
        <row r="1100">
          <cell r="A1100" t="str">
            <v>6.4.2.158</v>
          </cell>
          <cell r="B1100" t="str">
            <v>SUMINISTRO E INSTALACIÓN NIPLE D=2" PVC 0,10 M</v>
          </cell>
          <cell r="C1100" t="str">
            <v>UN</v>
          </cell>
          <cell r="D1100" t="str">
            <v/>
          </cell>
        </row>
        <row r="1101">
          <cell r="A1101" t="str">
            <v>6.4.2.159</v>
          </cell>
          <cell r="B1101" t="str">
            <v>SUMINISTRO E INSTALACIÓN NIPLE PVC D=6" L=1 m</v>
          </cell>
          <cell r="C1101" t="str">
            <v>UN</v>
          </cell>
          <cell r="D1101" t="str">
            <v/>
          </cell>
        </row>
        <row r="1102">
          <cell r="A1102" t="str">
            <v>6.4.2.160</v>
          </cell>
          <cell r="B1102" t="str">
            <v>SUMINISTRO E INSTALACIÓN PASAMURO HD ELxEL L=0,20 M  D=3"</v>
          </cell>
          <cell r="C1102" t="str">
            <v>UN</v>
          </cell>
          <cell r="D1102" t="str">
            <v/>
          </cell>
        </row>
        <row r="1103">
          <cell r="A1103" t="str">
            <v>6.4.2.161</v>
          </cell>
          <cell r="B1103" t="str">
            <v>SUMINISTRO E INSTALACIÓN ABRAZADERA ACERO GALVANIZADO DE 2 AGUJEROS D=4"</v>
          </cell>
          <cell r="C1103" t="str">
            <v>UN</v>
          </cell>
          <cell r="D1103" t="str">
            <v/>
          </cell>
        </row>
        <row r="1104">
          <cell r="A1104" t="str">
            <v>6.4.2.162</v>
          </cell>
          <cell r="B1104" t="str">
            <v>SUMINISTRO E INSTALACIÓN NIPLE PVC D=4" L= 0,1 m</v>
          </cell>
          <cell r="C1104" t="str">
            <v>UN</v>
          </cell>
          <cell r="D1104" t="str">
            <v/>
          </cell>
        </row>
        <row r="1105">
          <cell r="A1105" t="str">
            <v>6.4.2.163</v>
          </cell>
          <cell r="B1105" t="str">
            <v>SUMINISTRO E INSTALACIÓN MACROMEDIDOR DE 6"</v>
          </cell>
          <cell r="C1105" t="str">
            <v>UN</v>
          </cell>
          <cell r="D1105" t="str">
            <v/>
          </cell>
        </row>
        <row r="1106">
          <cell r="A1106" t="str">
            <v>6.4.2.164</v>
          </cell>
          <cell r="B1106" t="str">
            <v>SUMINISTRO E INSTALACIÓN DE TEE PVC D=4"</v>
          </cell>
          <cell r="C1106" t="str">
            <v>UN</v>
          </cell>
          <cell r="D1106" t="str">
            <v/>
          </cell>
        </row>
        <row r="1107">
          <cell r="A1107" t="str">
            <v>6.4.2.165</v>
          </cell>
          <cell r="B1107" t="str">
            <v>DESMONTAJE SISTEMA DE BOMBEO DE 36 PH</v>
          </cell>
          <cell r="C1107" t="str">
            <v>UN</v>
          </cell>
          <cell r="D1107" t="str">
            <v/>
          </cell>
        </row>
        <row r="1108">
          <cell r="A1108" t="str">
            <v>6.4.2.166</v>
          </cell>
          <cell r="B1108" t="str">
            <v>DESMONTAJE SISTEMA DE BOMBEO DE 100 PH INCLUYENDO SUCCIÓN E IMPULSIÓN, ACCESORIOS REQUERIDOS Y TRASLADO DE TABLERO DE FUERZA, MEDIDOR Y LINEA DE FUERZA AL TABLERO.</v>
          </cell>
          <cell r="C1108" t="str">
            <v>UN</v>
          </cell>
          <cell r="D1108" t="str">
            <v/>
          </cell>
        </row>
        <row r="1109">
          <cell r="A1109" t="str">
            <v>6.4.2.167</v>
          </cell>
          <cell r="B1109" t="str">
            <v>TRASLADO DE VÁLVULA ANTICIPADORA</v>
          </cell>
          <cell r="C1109" t="str">
            <v>UN</v>
          </cell>
          <cell r="D1109" t="str">
            <v/>
          </cell>
        </row>
        <row r="1110">
          <cell r="A1110" t="str">
            <v>6.4.2.168</v>
          </cell>
          <cell r="B1110" t="str">
            <v>DESMONTAJE BRIDA CIEGA O TAPÓN DE LA LINEA DE 100 HP</v>
          </cell>
          <cell r="C1110" t="str">
            <v>UN</v>
          </cell>
          <cell r="D1110" t="str">
            <v/>
          </cell>
        </row>
        <row r="1111">
          <cell r="A1111" t="str">
            <v>6.4.2.169</v>
          </cell>
          <cell r="B1111" t="str">
            <v>DEMOLICION DE CUBIERTA TEJA GALVANIZADA</v>
          </cell>
          <cell r="C1111" t="str">
            <v>M2</v>
          </cell>
          <cell r="D1111" t="str">
            <v/>
          </cell>
        </row>
        <row r="1112">
          <cell r="A1112" t="str">
            <v>6.4.2.170</v>
          </cell>
          <cell r="B1112" t="str">
            <v>CORREA  PHR C 203 X 67 MM, E=3,0 MM</v>
          </cell>
          <cell r="C1112" t="str">
            <v>ML</v>
          </cell>
          <cell r="D1112" t="str">
            <v/>
          </cell>
        </row>
        <row r="1113">
          <cell r="A1113" t="str">
            <v>1.12.58</v>
          </cell>
          <cell r="B1113" t="str">
            <v>SUMINISTRO E INSTALACIÓN TEJA THERMOACUSTICA TIPO TRAPEZOIDAL a 360</v>
          </cell>
          <cell r="C1113" t="str">
            <v>M2</v>
          </cell>
          <cell r="D1113" t="str">
            <v/>
          </cell>
        </row>
        <row r="1114">
          <cell r="A1114" t="str">
            <v>6.4.2.171</v>
          </cell>
          <cell r="B1114" t="str">
            <v>ESCALERA VERTICAL CON PROTECCION EN TUBO D= 2" HG L= 6,15</v>
          </cell>
          <cell r="C1114" t="str">
            <v>UN</v>
          </cell>
          <cell r="D1114" t="str">
            <v/>
          </cell>
        </row>
        <row r="1115">
          <cell r="A1115" t="str">
            <v>6.4.2.172</v>
          </cell>
          <cell r="B1115" t="str">
            <v>SUMINISTRO E INSTALACION CODO  90°  Ø3" PVC.</v>
          </cell>
          <cell r="C1115" t="str">
            <v>UN</v>
          </cell>
          <cell r="D1115" t="str">
            <v/>
          </cell>
        </row>
        <row r="1116">
          <cell r="A1116" t="str">
            <v>6.4.2.173</v>
          </cell>
          <cell r="B1116" t="str">
            <v>SUMINISTRO E INSTALACIÓN MACROMEDIDOR DE 3"</v>
          </cell>
          <cell r="C1116" t="str">
            <v>UN</v>
          </cell>
          <cell r="D1116" t="str">
            <v/>
          </cell>
        </row>
        <row r="1117">
          <cell r="A1117" t="str">
            <v>6.4.2.174</v>
          </cell>
          <cell r="B1117" t="str">
            <v>SUMINISTRO E INSTALACIÓN PASAMURO HG ELxEL L=0,15 M  D=2,5"</v>
          </cell>
          <cell r="C1117" t="str">
            <v>UN</v>
          </cell>
          <cell r="D1117" t="str">
            <v/>
          </cell>
        </row>
        <row r="1118">
          <cell r="A1118" t="str">
            <v>6.4.2.175</v>
          </cell>
          <cell r="B1118" t="str">
            <v>SUMINISTRO E INSTALACIÓN PASAMURO HG ELxEL L=0,25 M  D=4"</v>
          </cell>
          <cell r="C1118" t="str">
            <v>UN</v>
          </cell>
          <cell r="D1118" t="str">
            <v/>
          </cell>
        </row>
        <row r="1119">
          <cell r="A1119" t="str">
            <v>6.4.2.176</v>
          </cell>
          <cell r="B1119" t="str">
            <v>SUMINISTRO E INSTALACIÓN PASAMURO HG ELxEL L=0,20 M  D=4"</v>
          </cell>
          <cell r="C1119" t="str">
            <v>UN</v>
          </cell>
          <cell r="D1119" t="str">
            <v/>
          </cell>
        </row>
        <row r="1120">
          <cell r="A1120" t="str">
            <v>6.4.2.177</v>
          </cell>
          <cell r="B1120" t="str">
            <v>SUMINISTRO E INSTALACIÓN PASAMURO HG ELxEB L=0,20 M  D=3"</v>
          </cell>
          <cell r="C1120" t="str">
            <v>UN</v>
          </cell>
          <cell r="D1120" t="str">
            <v/>
          </cell>
        </row>
        <row r="1121">
          <cell r="A1121" t="str">
            <v>6.4.2.178</v>
          </cell>
          <cell r="B1121" t="str">
            <v>SUMINISTRO E INSTALACIÓN PASAMURO HG ELxEL L=0,20 M  D=3"</v>
          </cell>
          <cell r="C1121" t="str">
            <v>UN</v>
          </cell>
          <cell r="D1121" t="str">
            <v/>
          </cell>
        </row>
        <row r="1122">
          <cell r="A1122" t="str">
            <v>6.4.2.179</v>
          </cell>
          <cell r="B1122" t="str">
            <v>SUMINISTRO E INSTALACIÓN TUBERÍA PRESION PVC D= 3" (Caja de Inspeccion)</v>
          </cell>
          <cell r="C1122" t="str">
            <v>ML</v>
          </cell>
          <cell r="D1122" t="str">
            <v/>
          </cell>
        </row>
        <row r="1123">
          <cell r="A1123" t="str">
            <v>6.4.2.180</v>
          </cell>
          <cell r="B1123" t="str">
            <v>SUMINISTRO E INSTALACIÓN TUBERÍA PRESION PVC D= 3" (Filtro y edim a C. I)</v>
          </cell>
          <cell r="C1123" t="str">
            <v>ML</v>
          </cell>
          <cell r="D1123" t="str">
            <v/>
          </cell>
        </row>
        <row r="1124">
          <cell r="A1124" t="str">
            <v>6.4.2.181</v>
          </cell>
          <cell r="B1124" t="str">
            <v xml:space="preserve">SUMINISTRO E INSTALACION LAMINA  EN PRFV esp=12mm, ancho=0,25m, H=0,26m, ANCLADO AL MURO EN ANGULO DE 1 1/2". </v>
          </cell>
          <cell r="C1124" t="str">
            <v>M2</v>
          </cell>
          <cell r="D1124" t="str">
            <v/>
          </cell>
        </row>
        <row r="1125">
          <cell r="A1125" t="str">
            <v>6.4.2.182</v>
          </cell>
          <cell r="B1125" t="str">
            <v>SUMINISTRO E INSTALACION NIPLE PVC Ø1" L=0,40 m. (tubo conector para medida nivel)</v>
          </cell>
          <cell r="C1125" t="str">
            <v>UN</v>
          </cell>
          <cell r="D1125" t="str">
            <v/>
          </cell>
        </row>
        <row r="1126">
          <cell r="A1126" t="str">
            <v>6.4.2.183</v>
          </cell>
          <cell r="B1126" t="str">
            <v>SUMINISTRO E INSTALACION NIPLE PVC Ø2" L=0,35 m. (tubo para medida nivel)</v>
          </cell>
          <cell r="C1126" t="str">
            <v>UN</v>
          </cell>
          <cell r="D1126" t="str">
            <v/>
          </cell>
        </row>
        <row r="1127">
          <cell r="A1127" t="str">
            <v>6.4.2.184</v>
          </cell>
          <cell r="B1127" t="str">
            <v>CANAL PARSHALL PREFRABRICADO EN PRFV esp=8 mm anclado a muro, según diseño.</v>
          </cell>
          <cell r="C1127" t="str">
            <v>UN</v>
          </cell>
          <cell r="D1127" t="str">
            <v/>
          </cell>
        </row>
        <row r="1128">
          <cell r="A1128" t="str">
            <v>6.4.2.185</v>
          </cell>
          <cell r="B1128" t="str">
            <v xml:space="preserve">MARCO EN DOBLE ANGULO 1 1/4" x 3/16". PARA SOPORTE BAFLE EN  PRFV, L= 4,6 m. según diseño.
</v>
          </cell>
          <cell r="C1128" t="str">
            <v>UN</v>
          </cell>
          <cell r="D1128" t="str">
            <v/>
          </cell>
        </row>
        <row r="1129">
          <cell r="A1129" t="str">
            <v>6.4.2.186</v>
          </cell>
          <cell r="B1129" t="str">
            <v>BAFLE PRFV B=0,6m H=2,00m Esp= 2cm. Incluye orificio superior, inferior y rendija según diseño. (SECCION A)</v>
          </cell>
          <cell r="C1129" t="str">
            <v>UN</v>
          </cell>
          <cell r="D1129" t="str">
            <v/>
          </cell>
        </row>
        <row r="1130">
          <cell r="A1130" t="str">
            <v>6.4.2.187</v>
          </cell>
          <cell r="B1130" t="str">
            <v>BAFLE PRFV B=0,6m H=2,00m Esp= 2cm. Incluye orificio superior, inferior y rendija según diseño. (SECCION B)</v>
          </cell>
          <cell r="C1130" t="str">
            <v>UN</v>
          </cell>
          <cell r="D1130" t="str">
            <v/>
          </cell>
        </row>
        <row r="1131">
          <cell r="A1131" t="str">
            <v>6.4.2.188</v>
          </cell>
          <cell r="B1131" t="str">
            <v>BAFLE PRFV B=0,6m H=2,00m Esp= 2cm. Incluye orificio superior, inferior y rendija según diseño. (SECCION C)</v>
          </cell>
          <cell r="C1131" t="str">
            <v>UN</v>
          </cell>
          <cell r="D1131" t="str">
            <v/>
          </cell>
        </row>
        <row r="1132">
          <cell r="A1132" t="str">
            <v>6.4.2.189</v>
          </cell>
          <cell r="B1132" t="str">
            <v>CANALETA DE LAVADO EN PRFV ancho efectivo= 0,20m altura efectiva= 0,13m y esp= 0,02m. L=1,7m.</v>
          </cell>
          <cell r="C1132" t="str">
            <v>UN</v>
          </cell>
          <cell r="D1132" t="str">
            <v/>
          </cell>
        </row>
        <row r="1133">
          <cell r="A1133" t="str">
            <v>2.4.169A</v>
          </cell>
          <cell r="B1133" t="str">
            <v>GRAVA PARA LECHO FILTRANTE TAMAÑO 38,1 mm</v>
          </cell>
          <cell r="C1133" t="str">
            <v>M3</v>
          </cell>
          <cell r="D1133" t="str">
            <v/>
          </cell>
        </row>
        <row r="1134">
          <cell r="A1134" t="str">
            <v>2.4.172A</v>
          </cell>
          <cell r="B1134" t="str">
            <v>ANTRACITA PARA FILTRO TE = 0,8 mm</v>
          </cell>
          <cell r="C1134" t="str">
            <v>M3</v>
          </cell>
          <cell r="D1134" t="str">
            <v/>
          </cell>
        </row>
        <row r="1135">
          <cell r="A1135" t="str">
            <v>2.4.258A</v>
          </cell>
          <cell r="B1135" t="str">
            <v>ARENAPARA FILTRO TE= 0,55 mm</v>
          </cell>
          <cell r="C1135" t="str">
            <v>M3</v>
          </cell>
          <cell r="D1135" t="str">
            <v/>
          </cell>
        </row>
        <row r="1136">
          <cell r="A1136" t="str">
            <v>6.4.2.190</v>
          </cell>
          <cell r="B1136" t="str">
            <v>VIGA TRIANGULAR BASE= 0,30 m, ALTURA= 0,25 m, e= 0,10 m. INCLUYE NIPLE EN PVC UBICADO HORIZONTALMENTE D= 1/2", CADA 0,075 m. L= 1,34 SEGÚN DISEÑO</v>
          </cell>
          <cell r="C1136" t="str">
            <v>UN</v>
          </cell>
          <cell r="D1136" t="str">
            <v/>
          </cell>
        </row>
        <row r="1137">
          <cell r="A1137" t="str">
            <v>6.4.2.191</v>
          </cell>
          <cell r="B1137" t="str">
            <v>MULTIPLES DE ALIMENTACION PVC D= 3" L= 0,25 m</v>
          </cell>
          <cell r="C1137" t="str">
            <v>UN</v>
          </cell>
          <cell r="D1137" t="str">
            <v/>
          </cell>
        </row>
        <row r="1138">
          <cell r="A1138" t="str">
            <v>6.4.2.192</v>
          </cell>
          <cell r="B1138" t="str">
            <v>MULTIPLES SUCCIONADORES PVC 2" C/ 0,4 m L= 0,50 m</v>
          </cell>
          <cell r="C1138" t="str">
            <v>UN</v>
          </cell>
          <cell r="D1138" t="str">
            <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t="str">
            <v/>
          </cell>
        </row>
        <row r="1140">
          <cell r="A1140" t="str">
            <v>6.4.2.194</v>
          </cell>
          <cell r="B1140" t="str">
            <v>MÚLTIPLE DE RECOLECCIÓN Ø 2,5" C/0,506 m, CON 7 ORIFICIOS DE Ø1/2" C/0,15 m. L=1,20M. (EN UN EXTREMO CON ADAPTADOR MACHO Y CON TAPON POR EL OPUESTO)</v>
          </cell>
          <cell r="C1140" t="str">
            <v>UN</v>
          </cell>
          <cell r="D1140" t="str">
            <v/>
          </cell>
        </row>
        <row r="1141">
          <cell r="A1141" t="str">
            <v>6.4.2.195</v>
          </cell>
          <cell r="B1141" t="str">
            <v>MODULO HEXAGONAL INCLINACIÓN = 60° en PAD cal. 60, e=6mm.</v>
          </cell>
          <cell r="C1141" t="str">
            <v>UN</v>
          </cell>
          <cell r="D1141" t="str">
            <v/>
          </cell>
        </row>
        <row r="1142">
          <cell r="A1142" t="str">
            <v>3.17.10A</v>
          </cell>
          <cell r="B1142" t="str">
            <v xml:space="preserve">POZO DE INSPECCIÓN D=1.50 M, H  3.50  &lt; H &lt; 4,5 </v>
          </cell>
          <cell r="C1142" t="str">
            <v>UN</v>
          </cell>
          <cell r="D1142" t="str">
            <v/>
          </cell>
        </row>
        <row r="1143">
          <cell r="A1143" t="str">
            <v>3.17.10B</v>
          </cell>
          <cell r="B1143" t="str">
            <v>POZO DE INSPECCIÓN D=1.50 M, H  5.50  &lt; H &lt; 6.50</v>
          </cell>
          <cell r="C1143" t="str">
            <v>UN</v>
          </cell>
          <cell r="D1143" t="str">
            <v/>
          </cell>
        </row>
        <row r="1144">
          <cell r="A1144" t="str">
            <v>6.4.2.196</v>
          </cell>
          <cell r="B1144" t="str">
            <v>SUMINISTRO E INSTALACION TUBERÍA DE ALCANTARILALDO Ø=18"</v>
          </cell>
          <cell r="C1144" t="str">
            <v>ML</v>
          </cell>
          <cell r="D1144" t="str">
            <v/>
          </cell>
        </row>
        <row r="1145">
          <cell r="A1145" t="str">
            <v>6.4.2.197</v>
          </cell>
          <cell r="B1145" t="str">
            <v>SUMINISTRO E INSTALACION TUBERÍA DE ALCANTARILALDO Ø=27"</v>
          </cell>
          <cell r="C1145" t="str">
            <v>ML</v>
          </cell>
          <cell r="D1145" t="str">
            <v/>
          </cell>
        </row>
        <row r="1146">
          <cell r="A1146" t="str">
            <v>6.4.2.198</v>
          </cell>
          <cell r="B1146" t="str">
            <v>SUMINISTRO E INSTALACION TUBERÍA DE ALCANTARILALDO Ø=30"</v>
          </cell>
          <cell r="C1146" t="str">
            <v>ML</v>
          </cell>
          <cell r="D1146" t="str">
            <v/>
          </cell>
        </row>
        <row r="1147">
          <cell r="A1147" t="str">
            <v>3.17.3</v>
          </cell>
          <cell r="B1147" t="str">
            <v>PLACA DE FONDO O BASE DE POZO DE INSPECCION DIAMETRO = 1,95 m</v>
          </cell>
          <cell r="C1147" t="str">
            <v>UN</v>
          </cell>
          <cell r="D1147" t="str">
            <v/>
          </cell>
        </row>
        <row r="1148">
          <cell r="A1148" t="str">
            <v>6.4.2.199</v>
          </cell>
          <cell r="B1148" t="str">
            <v>CAÑUELA POZO DE INSPECCION PARA TUBERIA ENTRE 24" Y 34" (Concreto fc´= 28 Mpa elab. En obra)</v>
          </cell>
          <cell r="C1148" t="str">
            <v>ML</v>
          </cell>
          <cell r="D1148" t="str">
            <v/>
          </cell>
        </row>
        <row r="1149">
          <cell r="A1149" t="str">
            <v>3.11.2</v>
          </cell>
          <cell r="B1149" t="str">
            <v>CARGUE Y TRANSPORTE DE MATERIALES SUELTOS,  PRODUCTO DE SOBRANTES Y/O DERRUMBES (INCLUYE ACARREO LIBRE 5 KM.)</v>
          </cell>
          <cell r="C1149" t="str">
            <v>M3</v>
          </cell>
          <cell r="D1149" t="str">
            <v/>
          </cell>
        </row>
        <row r="1150">
          <cell r="A1150" t="str">
            <v>3.5.1</v>
          </cell>
          <cell r="B1150" t="str">
            <v>SUMINISTRO, EXTENDIDA MATERIAL GRANULAR (RECEBO) PARA AFIRMADO, SIN COMPACTAR HASTA UN DIÁMETRO DE 5" Y UN ÍNDICE PLÁSTICO MENOR O IGUAL 9%  (**)</v>
          </cell>
          <cell r="C1150" t="str">
            <v>M3</v>
          </cell>
          <cell r="D1150" t="str">
            <v/>
          </cell>
        </row>
        <row r="1151">
          <cell r="A1151" t="str">
            <v>6.4.2.200</v>
          </cell>
          <cell r="B1151" t="str">
            <v>VALVULA DE COMPUERTA COLUMNA DE SUSPENSION PSS RECTANGULAR de 0,15 x 0,15 m. de Vástago ascendente L= 0,20 m. D= 6"</v>
          </cell>
          <cell r="C1151" t="str">
            <v>UN</v>
          </cell>
          <cell r="D1151" t="str">
            <v/>
          </cell>
        </row>
        <row r="1152">
          <cell r="A1152" t="str">
            <v>6.4.2.201</v>
          </cell>
          <cell r="B1152" t="str">
            <v>VALVULA DE COMPUERTA COLUMNA DE SUSPENSION PSS RECTANGULAR de 0,15 x 0,15 m. de Vástago ascendente L= 0,60 m. D= 6"</v>
          </cell>
          <cell r="C1152" t="str">
            <v>UN</v>
          </cell>
          <cell r="D1152" t="str">
            <v/>
          </cell>
        </row>
        <row r="1153">
          <cell r="A1153" t="str">
            <v>6.4.2.202</v>
          </cell>
          <cell r="B1153" t="str">
            <v>VALVULA DE COMPUERTA COLUMNA DE SUSPENSION PSS RECTANGULAR de 0,20 x 0,20 m. de Vástago ascendente L= 2,56 m. D= 8"</v>
          </cell>
          <cell r="C1153" t="str">
            <v>UN</v>
          </cell>
          <cell r="D1153" t="str">
            <v/>
          </cell>
        </row>
        <row r="1154">
          <cell r="A1154" t="str">
            <v>6.4.2.203</v>
          </cell>
          <cell r="B1154" t="str">
            <v>VALVULA DE COMPUERTA COLUMNA DE SUSPENSION PSS RECTANGULAR de 0,15 x 0,15 m. de Vástago ascendente L= 1,30 m. D= 6"</v>
          </cell>
          <cell r="C1154" t="str">
            <v>UN</v>
          </cell>
          <cell r="D1154" t="str">
            <v/>
          </cell>
        </row>
        <row r="1155">
          <cell r="A1155" t="str">
            <v>6.4.2.204</v>
          </cell>
          <cell r="B1155" t="str">
            <v>PASAMURO HG 4" EL x ER L= 0,45 m   Z= 0,125 EL</v>
          </cell>
          <cell r="C1155" t="str">
            <v>UN</v>
          </cell>
          <cell r="D1155" t="str">
            <v/>
          </cell>
        </row>
        <row r="1156">
          <cell r="A1156" t="str">
            <v>6.4.2.205</v>
          </cell>
          <cell r="B1156" t="str">
            <v>SUMINISTRO E INSTALACION DE REGLILLA DE MEDICION CANALETA PARSHALL EN ACRILICO COLOR AZUL segun detalle.</v>
          </cell>
          <cell r="C1156" t="str">
            <v>UN</v>
          </cell>
          <cell r="D1156" t="str">
            <v/>
          </cell>
        </row>
        <row r="1157">
          <cell r="A1157" t="str">
            <v>6.4.2.206</v>
          </cell>
          <cell r="B1157" t="str">
            <v>PLATINA CABLE SUPERIOR EN ACERO 250MM X 250MM, ESP: 1".</v>
          </cell>
          <cell r="C1157" t="str">
            <v>UN</v>
          </cell>
          <cell r="D1157" t="str">
            <v/>
          </cell>
        </row>
        <row r="1158">
          <cell r="A1158" t="str">
            <v>6.4.2.207</v>
          </cell>
          <cell r="B1158" t="str">
            <v>PLATINA CABLE INFERIOR EN ACERO 250MM X 250MM, ESP: 1".</v>
          </cell>
          <cell r="C1158" t="str">
            <v>UN</v>
          </cell>
          <cell r="D1158" t="str">
            <v/>
          </cell>
        </row>
        <row r="1159">
          <cell r="A1159" t="str">
            <v>6.4.2.208</v>
          </cell>
          <cell r="B1159" t="str">
            <v>VARILLA DE ANCLAJE A CABLE SUPERIOR, 1 1/4".L=2,70 M.</v>
          </cell>
          <cell r="C1159" t="str">
            <v>UN</v>
          </cell>
          <cell r="D1159" t="str">
            <v/>
          </cell>
        </row>
        <row r="1160">
          <cell r="A1160" t="str">
            <v>6.4.2.209</v>
          </cell>
          <cell r="B1160" t="str">
            <v>VARILLA DE ANCLAJE A CABLE INFERIOR 1". L=1,70 M.</v>
          </cell>
          <cell r="C1160" t="str">
            <v>UN</v>
          </cell>
          <cell r="D1160" t="str">
            <v/>
          </cell>
        </row>
        <row r="1161">
          <cell r="A1161" t="str">
            <v>6.4.2.210</v>
          </cell>
          <cell r="B1161" t="str">
            <v xml:space="preserve">CABLE SUPERIOR PRINCIPAL EN ACERO FU: 1770 MPA. (REF. 6 X 37, 6 TORONES X 37 ALAMBRES C/U) 32MM. </v>
          </cell>
          <cell r="C1161" t="str">
            <v>ML.</v>
          </cell>
          <cell r="D1161" t="str">
            <v/>
          </cell>
        </row>
        <row r="1162">
          <cell r="A1162" t="str">
            <v>6.4.2.211</v>
          </cell>
          <cell r="B1162" t="str">
            <v xml:space="preserve">CABLE INFERIOR SECUNDARIO EN ACERO FU: 1770 MPA. |(REF. 6 X 19, 6 TORONES X 19 ALAMBRES C/U) 24MM. </v>
          </cell>
          <cell r="C1162" t="str">
            <v>ML.</v>
          </cell>
          <cell r="D1162" t="str">
            <v/>
          </cell>
        </row>
        <row r="1163">
          <cell r="A1163" t="str">
            <v>6.4.2.212</v>
          </cell>
          <cell r="B1163" t="str">
            <v>CABLE EN ACERO 10 MM FU: 1770 MPA. PARA PENDOLONES SUPERIORES.</v>
          </cell>
          <cell r="C1163" t="str">
            <v>ML.</v>
          </cell>
          <cell r="D1163" t="str">
            <v/>
          </cell>
        </row>
        <row r="1164">
          <cell r="A1164" t="str">
            <v>6.4.2.213</v>
          </cell>
          <cell r="B1164" t="str">
            <v>CABLE EN ACERO 6 MM FU: 1770 MPA. PARA PENDOLONES INFERIORES.</v>
          </cell>
          <cell r="C1164" t="str">
            <v>ML.</v>
          </cell>
          <cell r="D1164" t="str">
            <v/>
          </cell>
        </row>
        <row r="1165">
          <cell r="A1165" t="str">
            <v>6.4.2.214</v>
          </cell>
          <cell r="B1165" t="str">
            <v>ABRAZADERA PLATINA 1/2" INCLUYE 2 ARMELLAS SOLDADAS A PLATINA DE 5/8" Y PERNO DE 5/8".</v>
          </cell>
          <cell r="C1165" t="str">
            <v>UN</v>
          </cell>
          <cell r="D1165" t="str">
            <v/>
          </cell>
        </row>
        <row r="1166">
          <cell r="A1166" t="str">
            <v>6.4.2.215</v>
          </cell>
          <cell r="B1166" t="str">
            <v>SUJETACABLES EN ACERO DE 1 1/4".</v>
          </cell>
          <cell r="C1166" t="str">
            <v>UN</v>
          </cell>
          <cell r="D1166" t="str">
            <v/>
          </cell>
        </row>
        <row r="1167">
          <cell r="A1167" t="str">
            <v>6.4.2.216</v>
          </cell>
          <cell r="B1167" t="str">
            <v>SUJETACABLES EN ACERO DE 1".</v>
          </cell>
          <cell r="C1167" t="str">
            <v>UN</v>
          </cell>
          <cell r="D1167" t="str">
            <v/>
          </cell>
        </row>
        <row r="1168">
          <cell r="A1168" t="str">
            <v>6.4.2.217</v>
          </cell>
          <cell r="B1168" t="str">
            <v>SUJETACABLES EN ACERO DE 10MM.</v>
          </cell>
          <cell r="C1168" t="str">
            <v>UN</v>
          </cell>
          <cell r="D1168" t="str">
            <v/>
          </cell>
        </row>
        <row r="1169">
          <cell r="A1169" t="str">
            <v>6.4.2.218</v>
          </cell>
          <cell r="B1169" t="str">
            <v>SUJETACABLES EN ACERO DE 8MM.</v>
          </cell>
          <cell r="C1169" t="str">
            <v>UN</v>
          </cell>
          <cell r="D1169" t="str">
            <v/>
          </cell>
        </row>
        <row r="1170">
          <cell r="A1170" t="str">
            <v>6.4.2.219</v>
          </cell>
          <cell r="B1170" t="str">
            <v>COLUMNA EN PERFIL CIRCULAR Ø 6", 4MM. SEGÚN DISEÑO.</v>
          </cell>
          <cell r="C1170" t="str">
            <v>KG</v>
          </cell>
          <cell r="D1170" t="str">
            <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t="str">
            <v/>
          </cell>
        </row>
        <row r="1172">
          <cell r="A1172" t="str">
            <v>6.4.2.221</v>
          </cell>
          <cell r="B1172" t="str">
            <v xml:space="preserve">
SUMINISTRO E INSTALACIÓN DE TUBERÍA DE ACERO 16”*3/8 , QUE SERVIRÁ COMO CAMISA PARA INSTALACIÓN TUBERÍA DE 12" EN PVC.
</v>
          </cell>
          <cell r="C1172" t="str">
            <v>ML</v>
          </cell>
          <cell r="D1172" t="str">
            <v/>
          </cell>
        </row>
        <row r="1173">
          <cell r="A1173" t="str">
            <v>3.3.4</v>
          </cell>
          <cell r="B1173" t="str">
            <v>SUMINISTRO E INSTALACIÓN CONCRETO DE 14 Mpa - (2000 P.S.I).  POBRE</v>
          </cell>
          <cell r="C1173" t="str">
            <v>M3</v>
          </cell>
          <cell r="D1173" t="str">
            <v/>
          </cell>
        </row>
        <row r="1174">
          <cell r="A1174" t="str">
            <v/>
          </cell>
          <cell r="B1174" t="str">
            <v/>
          </cell>
          <cell r="C1174" t="str">
            <v/>
          </cell>
          <cell r="D1174" t="str">
            <v/>
          </cell>
        </row>
        <row r="1175">
          <cell r="A1175" t="str">
            <v/>
          </cell>
          <cell r="B1175" t="str">
            <v/>
          </cell>
          <cell r="C1175" t="str">
            <v/>
          </cell>
          <cell r="D1175" t="str">
            <v/>
          </cell>
        </row>
        <row r="1176">
          <cell r="A1176" t="str">
            <v/>
          </cell>
          <cell r="B1176" t="str">
            <v/>
          </cell>
          <cell r="C1176" t="str">
            <v/>
          </cell>
          <cell r="D1176" t="str">
            <v/>
          </cell>
        </row>
        <row r="1177">
          <cell r="A1177" t="str">
            <v/>
          </cell>
          <cell r="B1177" t="str">
            <v/>
          </cell>
          <cell r="C1177" t="str">
            <v/>
          </cell>
          <cell r="D1177" t="str">
            <v/>
          </cell>
        </row>
        <row r="1178">
          <cell r="A1178" t="str">
            <v/>
          </cell>
          <cell r="B1178" t="str">
            <v/>
          </cell>
          <cell r="C1178" t="str">
            <v/>
          </cell>
          <cell r="D1178" t="str">
            <v/>
          </cell>
        </row>
        <row r="1179">
          <cell r="A1179" t="str">
            <v/>
          </cell>
          <cell r="B1179" t="str">
            <v/>
          </cell>
          <cell r="C1179" t="str">
            <v/>
          </cell>
          <cell r="D1179" t="str">
            <v/>
          </cell>
        </row>
        <row r="1180">
          <cell r="A1180" t="str">
            <v/>
          </cell>
          <cell r="B1180" t="str">
            <v/>
          </cell>
          <cell r="C1180" t="str">
            <v/>
          </cell>
          <cell r="D1180" t="str">
            <v/>
          </cell>
        </row>
        <row r="1181">
          <cell r="A1181" t="str">
            <v/>
          </cell>
          <cell r="B1181" t="str">
            <v/>
          </cell>
          <cell r="C1181" t="str">
            <v/>
          </cell>
          <cell r="D1181" t="str">
            <v/>
          </cell>
        </row>
        <row r="1182">
          <cell r="A1182" t="str">
            <v/>
          </cell>
          <cell r="B1182" t="str">
            <v/>
          </cell>
          <cell r="C1182" t="str">
            <v/>
          </cell>
          <cell r="D1182" t="str">
            <v/>
          </cell>
        </row>
        <row r="1183">
          <cell r="A1183" t="str">
            <v/>
          </cell>
          <cell r="B1183" t="str">
            <v/>
          </cell>
          <cell r="C1183" t="str">
            <v/>
          </cell>
          <cell r="D1183" t="str">
            <v/>
          </cell>
        </row>
        <row r="1184">
          <cell r="A1184" t="str">
            <v/>
          </cell>
          <cell r="B1184" t="str">
            <v/>
          </cell>
          <cell r="C1184" t="str">
            <v/>
          </cell>
          <cell r="D1184" t="str">
            <v/>
          </cell>
        </row>
        <row r="1185">
          <cell r="A1185" t="str">
            <v/>
          </cell>
          <cell r="B1185" t="str">
            <v/>
          </cell>
          <cell r="C1185" t="str">
            <v/>
          </cell>
          <cell r="D1185" t="str">
            <v/>
          </cell>
        </row>
        <row r="1186">
          <cell r="A1186" t="str">
            <v/>
          </cell>
          <cell r="B1186" t="str">
            <v/>
          </cell>
          <cell r="C1186" t="str">
            <v/>
          </cell>
          <cell r="D1186" t="str">
            <v/>
          </cell>
        </row>
        <row r="1187">
          <cell r="A1187" t="str">
            <v/>
          </cell>
          <cell r="B1187" t="str">
            <v/>
          </cell>
          <cell r="C1187" t="str">
            <v/>
          </cell>
          <cell r="D1187" t="str">
            <v/>
          </cell>
        </row>
        <row r="1188">
          <cell r="A1188" t="str">
            <v/>
          </cell>
          <cell r="B1188" t="str">
            <v/>
          </cell>
          <cell r="C1188" t="str">
            <v/>
          </cell>
          <cell r="D1188" t="str">
            <v/>
          </cell>
        </row>
        <row r="1189">
          <cell r="A1189" t="str">
            <v/>
          </cell>
          <cell r="B1189" t="str">
            <v/>
          </cell>
          <cell r="C1189" t="str">
            <v/>
          </cell>
          <cell r="D1189" t="str">
            <v/>
          </cell>
        </row>
        <row r="1190">
          <cell r="A1190" t="str">
            <v/>
          </cell>
          <cell r="B1190" t="str">
            <v/>
          </cell>
          <cell r="C1190" t="str">
            <v/>
          </cell>
          <cell r="D1190" t="str">
            <v/>
          </cell>
        </row>
        <row r="1191">
          <cell r="A1191" t="str">
            <v/>
          </cell>
          <cell r="B1191" t="str">
            <v/>
          </cell>
          <cell r="C1191" t="str">
            <v/>
          </cell>
          <cell r="D1191" t="str">
            <v/>
          </cell>
        </row>
        <row r="1192">
          <cell r="A1192" t="str">
            <v/>
          </cell>
          <cell r="B1192" t="str">
            <v/>
          </cell>
          <cell r="C1192" t="str">
            <v/>
          </cell>
          <cell r="D1192" t="str">
            <v/>
          </cell>
        </row>
        <row r="1193">
          <cell r="A1193" t="str">
            <v/>
          </cell>
          <cell r="B1193" t="str">
            <v/>
          </cell>
          <cell r="C1193" t="str">
            <v/>
          </cell>
          <cell r="D1193" t="str">
            <v/>
          </cell>
        </row>
        <row r="1194">
          <cell r="A1194" t="str">
            <v/>
          </cell>
          <cell r="B1194" t="str">
            <v/>
          </cell>
          <cell r="C1194" t="str">
            <v/>
          </cell>
          <cell r="D1194" t="str">
            <v/>
          </cell>
        </row>
        <row r="1195">
          <cell r="A1195" t="str">
            <v/>
          </cell>
          <cell r="B1195" t="str">
            <v/>
          </cell>
          <cell r="C1195" t="str">
            <v/>
          </cell>
          <cell r="D1195" t="str">
            <v/>
          </cell>
        </row>
        <row r="1196">
          <cell r="A1196" t="str">
            <v/>
          </cell>
          <cell r="B1196" t="str">
            <v/>
          </cell>
          <cell r="C1196" t="str">
            <v/>
          </cell>
          <cell r="D1196" t="str">
            <v/>
          </cell>
        </row>
        <row r="1197">
          <cell r="A1197" t="str">
            <v/>
          </cell>
          <cell r="B1197" t="str">
            <v/>
          </cell>
          <cell r="C1197" t="str">
            <v/>
          </cell>
          <cell r="D1197" t="str">
            <v/>
          </cell>
        </row>
        <row r="1198">
          <cell r="A1198" t="str">
            <v/>
          </cell>
          <cell r="B1198" t="str">
            <v/>
          </cell>
          <cell r="C1198" t="str">
            <v/>
          </cell>
          <cell r="D1198" t="str">
            <v/>
          </cell>
        </row>
        <row r="1199">
          <cell r="A1199" t="str">
            <v/>
          </cell>
          <cell r="B1199" t="str">
            <v/>
          </cell>
          <cell r="C1199" t="str">
            <v/>
          </cell>
          <cell r="D1199" t="str">
            <v/>
          </cell>
        </row>
        <row r="1200">
          <cell r="A1200" t="str">
            <v/>
          </cell>
          <cell r="B1200" t="str">
            <v/>
          </cell>
          <cell r="C1200" t="str">
            <v/>
          </cell>
          <cell r="D1200" t="str">
            <v/>
          </cell>
        </row>
        <row r="1201">
          <cell r="A1201" t="str">
            <v/>
          </cell>
          <cell r="B1201" t="str">
            <v/>
          </cell>
          <cell r="C1201" t="str">
            <v/>
          </cell>
          <cell r="D1201" t="str">
            <v/>
          </cell>
        </row>
        <row r="1202">
          <cell r="A1202" t="str">
            <v/>
          </cell>
          <cell r="B1202" t="str">
            <v/>
          </cell>
          <cell r="C1202" t="str">
            <v/>
          </cell>
          <cell r="D1202" t="str">
            <v/>
          </cell>
        </row>
        <row r="1203">
          <cell r="A1203" t="str">
            <v/>
          </cell>
          <cell r="B1203" t="str">
            <v/>
          </cell>
          <cell r="C1203" t="str">
            <v/>
          </cell>
          <cell r="D1203" t="str">
            <v/>
          </cell>
        </row>
        <row r="1204">
          <cell r="A1204" t="str">
            <v/>
          </cell>
          <cell r="B1204" t="str">
            <v/>
          </cell>
          <cell r="C1204" t="str">
            <v/>
          </cell>
          <cell r="D1204" t="str">
            <v/>
          </cell>
        </row>
        <row r="1205">
          <cell r="A1205" t="str">
            <v/>
          </cell>
          <cell r="B1205" t="str">
            <v/>
          </cell>
          <cell r="C1205" t="str">
            <v/>
          </cell>
          <cell r="D1205" t="str">
            <v/>
          </cell>
        </row>
        <row r="1206">
          <cell r="A1206" t="str">
            <v/>
          </cell>
          <cell r="B1206" t="str">
            <v/>
          </cell>
          <cell r="C1206" t="str">
            <v/>
          </cell>
          <cell r="D1206" t="str">
            <v/>
          </cell>
        </row>
        <row r="1207">
          <cell r="A1207" t="str">
            <v/>
          </cell>
          <cell r="B1207" t="str">
            <v/>
          </cell>
          <cell r="C1207" t="str">
            <v/>
          </cell>
          <cell r="D1207" t="str">
            <v/>
          </cell>
        </row>
        <row r="1208">
          <cell r="A1208" t="str">
            <v/>
          </cell>
          <cell r="B1208" t="str">
            <v/>
          </cell>
          <cell r="C1208" t="str">
            <v/>
          </cell>
          <cell r="D1208" t="str">
            <v/>
          </cell>
        </row>
        <row r="1209">
          <cell r="A1209" t="str">
            <v/>
          </cell>
          <cell r="B1209" t="str">
            <v/>
          </cell>
          <cell r="C1209" t="str">
            <v/>
          </cell>
          <cell r="D1209" t="str">
            <v/>
          </cell>
        </row>
        <row r="1210">
          <cell r="A1210" t="str">
            <v/>
          </cell>
          <cell r="B1210" t="str">
            <v/>
          </cell>
          <cell r="C1210" t="str">
            <v/>
          </cell>
          <cell r="D1210" t="str">
            <v/>
          </cell>
        </row>
        <row r="1211">
          <cell r="A1211" t="str">
            <v/>
          </cell>
          <cell r="B1211" t="str">
            <v/>
          </cell>
          <cell r="C1211" t="str">
            <v/>
          </cell>
          <cell r="D1211" t="str">
            <v/>
          </cell>
        </row>
        <row r="1212">
          <cell r="A1212" t="str">
            <v/>
          </cell>
          <cell r="B1212" t="str">
            <v/>
          </cell>
          <cell r="C1212" t="str">
            <v/>
          </cell>
          <cell r="D1212" t="str">
            <v/>
          </cell>
        </row>
        <row r="1213">
          <cell r="A1213" t="str">
            <v/>
          </cell>
          <cell r="B1213" t="str">
            <v/>
          </cell>
          <cell r="C1213" t="str">
            <v/>
          </cell>
          <cell r="D1213" t="str">
            <v/>
          </cell>
        </row>
        <row r="1214">
          <cell r="A1214" t="str">
            <v/>
          </cell>
          <cell r="B1214" t="str">
            <v/>
          </cell>
          <cell r="C1214" t="str">
            <v/>
          </cell>
          <cell r="D1214" t="str">
            <v/>
          </cell>
        </row>
        <row r="1215">
          <cell r="A1215" t="str">
            <v/>
          </cell>
          <cell r="B1215" t="str">
            <v/>
          </cell>
          <cell r="C1215" t="str">
            <v/>
          </cell>
          <cell r="D1215" t="str">
            <v/>
          </cell>
        </row>
        <row r="1216">
          <cell r="A1216" t="str">
            <v/>
          </cell>
          <cell r="B1216" t="str">
            <v/>
          </cell>
          <cell r="C1216" t="str">
            <v/>
          </cell>
          <cell r="D1216" t="str">
            <v/>
          </cell>
        </row>
        <row r="1217">
          <cell r="A1217" t="str">
            <v/>
          </cell>
          <cell r="B1217" t="str">
            <v/>
          </cell>
          <cell r="C1217" t="str">
            <v/>
          </cell>
          <cell r="D1217" t="str">
            <v/>
          </cell>
        </row>
        <row r="1218">
          <cell r="A1218" t="str">
            <v/>
          </cell>
          <cell r="B1218" t="str">
            <v/>
          </cell>
          <cell r="C1218" t="str">
            <v/>
          </cell>
          <cell r="D1218" t="str">
            <v/>
          </cell>
        </row>
        <row r="1219">
          <cell r="A1219" t="str">
            <v/>
          </cell>
          <cell r="B1219" t="str">
            <v/>
          </cell>
          <cell r="C1219" t="str">
            <v/>
          </cell>
          <cell r="D1219" t="str">
            <v/>
          </cell>
        </row>
        <row r="1220">
          <cell r="A1220" t="str">
            <v/>
          </cell>
          <cell r="B1220" t="str">
            <v/>
          </cell>
          <cell r="C1220" t="str">
            <v/>
          </cell>
          <cell r="D1220" t="str">
            <v/>
          </cell>
        </row>
        <row r="1221">
          <cell r="A1221" t="str">
            <v/>
          </cell>
          <cell r="B1221" t="str">
            <v/>
          </cell>
          <cell r="C1221" t="str">
            <v/>
          </cell>
          <cell r="D1221" t="str">
            <v/>
          </cell>
        </row>
        <row r="1222">
          <cell r="A1222" t="str">
            <v/>
          </cell>
          <cell r="B1222" t="str">
            <v/>
          </cell>
          <cell r="C1222" t="str">
            <v/>
          </cell>
          <cell r="D1222" t="str">
            <v/>
          </cell>
        </row>
        <row r="1223">
          <cell r="A1223" t="str">
            <v/>
          </cell>
          <cell r="B1223" t="str">
            <v/>
          </cell>
          <cell r="C1223" t="str">
            <v/>
          </cell>
          <cell r="D1223" t="str">
            <v/>
          </cell>
        </row>
        <row r="1224">
          <cell r="A1224" t="str">
            <v/>
          </cell>
          <cell r="B1224" t="str">
            <v/>
          </cell>
          <cell r="C1224" t="str">
            <v/>
          </cell>
          <cell r="D1224" t="str">
            <v/>
          </cell>
        </row>
        <row r="1225">
          <cell r="A1225" t="str">
            <v/>
          </cell>
          <cell r="B1225" t="str">
            <v/>
          </cell>
          <cell r="C1225" t="str">
            <v/>
          </cell>
          <cell r="D1225" t="str">
            <v/>
          </cell>
        </row>
        <row r="1226">
          <cell r="A1226" t="str">
            <v/>
          </cell>
          <cell r="B1226" t="str">
            <v/>
          </cell>
          <cell r="C1226" t="str">
            <v/>
          </cell>
          <cell r="D1226" t="str">
            <v/>
          </cell>
        </row>
        <row r="1227">
          <cell r="A1227" t="str">
            <v/>
          </cell>
          <cell r="B1227" t="str">
            <v/>
          </cell>
          <cell r="C1227" t="str">
            <v/>
          </cell>
          <cell r="D1227" t="str">
            <v/>
          </cell>
        </row>
        <row r="1228">
          <cell r="A1228" t="str">
            <v/>
          </cell>
          <cell r="B1228" t="str">
            <v/>
          </cell>
          <cell r="C1228" t="str">
            <v/>
          </cell>
          <cell r="D1228" t="str">
            <v/>
          </cell>
        </row>
        <row r="1229">
          <cell r="A1229" t="str">
            <v/>
          </cell>
          <cell r="B1229" t="str">
            <v/>
          </cell>
          <cell r="C1229" t="str">
            <v/>
          </cell>
          <cell r="D1229" t="str">
            <v/>
          </cell>
        </row>
        <row r="1230">
          <cell r="A1230" t="str">
            <v/>
          </cell>
          <cell r="B1230" t="str">
            <v/>
          </cell>
          <cell r="C1230" t="str">
            <v/>
          </cell>
          <cell r="D1230" t="str">
            <v/>
          </cell>
        </row>
        <row r="1231">
          <cell r="A1231" t="str">
            <v/>
          </cell>
          <cell r="B1231" t="str">
            <v/>
          </cell>
          <cell r="C1231" t="str">
            <v/>
          </cell>
          <cell r="D1231" t="str">
            <v/>
          </cell>
        </row>
        <row r="1232">
          <cell r="A1232" t="str">
            <v/>
          </cell>
          <cell r="B1232" t="str">
            <v/>
          </cell>
          <cell r="C1232" t="str">
            <v/>
          </cell>
          <cell r="D1232" t="str">
            <v/>
          </cell>
        </row>
        <row r="1233">
          <cell r="A1233" t="str">
            <v/>
          </cell>
          <cell r="B1233" t="str">
            <v/>
          </cell>
          <cell r="C1233" t="str">
            <v/>
          </cell>
          <cell r="D1233" t="str">
            <v/>
          </cell>
        </row>
        <row r="1234">
          <cell r="A1234" t="str">
            <v/>
          </cell>
          <cell r="B1234" t="str">
            <v/>
          </cell>
          <cell r="C1234" t="str">
            <v/>
          </cell>
          <cell r="D1234" t="str">
            <v/>
          </cell>
        </row>
        <row r="1235">
          <cell r="A1235" t="str">
            <v/>
          </cell>
          <cell r="B1235" t="str">
            <v/>
          </cell>
          <cell r="C1235" t="str">
            <v/>
          </cell>
          <cell r="D1235" t="str">
            <v/>
          </cell>
        </row>
        <row r="1236">
          <cell r="A1236" t="str">
            <v/>
          </cell>
          <cell r="B1236" t="str">
            <v/>
          </cell>
          <cell r="C1236" t="str">
            <v/>
          </cell>
          <cell r="D1236" t="str">
            <v/>
          </cell>
        </row>
        <row r="1237">
          <cell r="A1237" t="str">
            <v/>
          </cell>
          <cell r="B1237" t="str">
            <v/>
          </cell>
          <cell r="C1237" t="str">
            <v/>
          </cell>
          <cell r="D1237" t="str">
            <v/>
          </cell>
        </row>
        <row r="1238">
          <cell r="A1238" t="str">
            <v/>
          </cell>
          <cell r="B1238" t="str">
            <v/>
          </cell>
          <cell r="C1238" t="str">
            <v/>
          </cell>
          <cell r="D1238" t="str">
            <v/>
          </cell>
        </row>
        <row r="1239">
          <cell r="A1239" t="str">
            <v/>
          </cell>
          <cell r="B1239" t="str">
            <v/>
          </cell>
          <cell r="C1239" t="str">
            <v/>
          </cell>
          <cell r="D1239" t="str">
            <v/>
          </cell>
        </row>
        <row r="1240">
          <cell r="A1240" t="str">
            <v/>
          </cell>
          <cell r="B1240" t="str">
            <v/>
          </cell>
          <cell r="C1240" t="str">
            <v/>
          </cell>
          <cell r="D1240" t="str">
            <v/>
          </cell>
        </row>
        <row r="1241">
          <cell r="A1241" t="str">
            <v/>
          </cell>
          <cell r="B1241" t="str">
            <v/>
          </cell>
          <cell r="C1241" t="str">
            <v/>
          </cell>
          <cell r="D1241" t="str">
            <v/>
          </cell>
        </row>
        <row r="1242">
          <cell r="A1242" t="str">
            <v/>
          </cell>
          <cell r="B1242" t="str">
            <v/>
          </cell>
          <cell r="C1242" t="str">
            <v/>
          </cell>
          <cell r="D1242" t="str">
            <v/>
          </cell>
        </row>
        <row r="1243">
          <cell r="A1243" t="str">
            <v/>
          </cell>
          <cell r="B1243" t="str">
            <v/>
          </cell>
          <cell r="C1243" t="str">
            <v/>
          </cell>
          <cell r="D1243" t="str">
            <v/>
          </cell>
        </row>
        <row r="1244">
          <cell r="A1244" t="str">
            <v/>
          </cell>
          <cell r="B1244" t="str">
            <v/>
          </cell>
          <cell r="C1244" t="str">
            <v/>
          </cell>
          <cell r="D1244" t="str">
            <v/>
          </cell>
        </row>
        <row r="1245">
          <cell r="A1245" t="str">
            <v/>
          </cell>
          <cell r="B1245" t="str">
            <v/>
          </cell>
          <cell r="C1245" t="str">
            <v/>
          </cell>
          <cell r="D1245" t="str">
            <v/>
          </cell>
        </row>
        <row r="1246">
          <cell r="A1246" t="str">
            <v/>
          </cell>
          <cell r="B1246" t="str">
            <v/>
          </cell>
          <cell r="C1246" t="str">
            <v/>
          </cell>
          <cell r="D1246" t="str">
            <v/>
          </cell>
        </row>
        <row r="1247">
          <cell r="A1247" t="str">
            <v/>
          </cell>
          <cell r="B1247" t="str">
            <v/>
          </cell>
          <cell r="C1247" t="str">
            <v/>
          </cell>
          <cell r="D1247" t="str">
            <v/>
          </cell>
        </row>
        <row r="1248">
          <cell r="A1248" t="str">
            <v/>
          </cell>
          <cell r="B1248" t="str">
            <v/>
          </cell>
          <cell r="C1248" t="str">
            <v/>
          </cell>
          <cell r="D1248" t="str">
            <v/>
          </cell>
        </row>
        <row r="1249">
          <cell r="A1249" t="str">
            <v/>
          </cell>
          <cell r="B1249" t="str">
            <v/>
          </cell>
          <cell r="C1249" t="str">
            <v/>
          </cell>
          <cell r="D1249" t="str">
            <v/>
          </cell>
        </row>
        <row r="1250">
          <cell r="A1250" t="str">
            <v/>
          </cell>
          <cell r="B1250" t="str">
            <v/>
          </cell>
          <cell r="C1250" t="str">
            <v/>
          </cell>
          <cell r="D1250" t="str">
            <v/>
          </cell>
        </row>
        <row r="1251">
          <cell r="A1251" t="str">
            <v/>
          </cell>
          <cell r="B1251" t="str">
            <v/>
          </cell>
          <cell r="C1251" t="str">
            <v/>
          </cell>
          <cell r="D1251" t="str">
            <v/>
          </cell>
        </row>
        <row r="1252">
          <cell r="A1252" t="str">
            <v/>
          </cell>
          <cell r="B1252" t="str">
            <v/>
          </cell>
          <cell r="C1252" t="str">
            <v/>
          </cell>
          <cell r="D1252" t="str">
            <v/>
          </cell>
        </row>
        <row r="1253">
          <cell r="A1253" t="str">
            <v/>
          </cell>
          <cell r="B1253" t="str">
            <v/>
          </cell>
          <cell r="C1253" t="str">
            <v/>
          </cell>
          <cell r="D1253" t="str">
            <v/>
          </cell>
        </row>
        <row r="1254">
          <cell r="A1254" t="str">
            <v/>
          </cell>
          <cell r="B1254" t="str">
            <v/>
          </cell>
          <cell r="C1254" t="str">
            <v/>
          </cell>
          <cell r="D1254" t="str">
            <v/>
          </cell>
        </row>
        <row r="1255">
          <cell r="A1255" t="str">
            <v/>
          </cell>
          <cell r="B1255" t="str">
            <v/>
          </cell>
          <cell r="C1255" t="str">
            <v/>
          </cell>
          <cell r="D1255" t="str">
            <v/>
          </cell>
        </row>
        <row r="1256">
          <cell r="A1256" t="str">
            <v/>
          </cell>
          <cell r="B1256" t="str">
            <v/>
          </cell>
          <cell r="C1256" t="str">
            <v/>
          </cell>
          <cell r="D1256" t="str">
            <v/>
          </cell>
        </row>
        <row r="1257">
          <cell r="A1257" t="str">
            <v/>
          </cell>
          <cell r="B1257" t="str">
            <v/>
          </cell>
          <cell r="C1257" t="str">
            <v/>
          </cell>
          <cell r="D1257" t="str">
            <v/>
          </cell>
        </row>
        <row r="1258">
          <cell r="A1258" t="str">
            <v/>
          </cell>
          <cell r="B1258" t="str">
            <v/>
          </cell>
          <cell r="C1258" t="str">
            <v/>
          </cell>
          <cell r="D1258" t="str">
            <v/>
          </cell>
        </row>
        <row r="1259">
          <cell r="A1259" t="str">
            <v/>
          </cell>
          <cell r="B1259" t="str">
            <v/>
          </cell>
          <cell r="C1259" t="str">
            <v/>
          </cell>
          <cell r="D1259" t="str">
            <v/>
          </cell>
        </row>
        <row r="1260">
          <cell r="A1260" t="str">
            <v/>
          </cell>
          <cell r="B1260" t="str">
            <v/>
          </cell>
          <cell r="C1260" t="str">
            <v/>
          </cell>
          <cell r="D1260" t="str">
            <v/>
          </cell>
        </row>
        <row r="1261">
          <cell r="A1261" t="str">
            <v/>
          </cell>
          <cell r="B1261" t="str">
            <v/>
          </cell>
          <cell r="C1261" t="str">
            <v/>
          </cell>
          <cell r="D1261" t="str">
            <v/>
          </cell>
        </row>
        <row r="1262">
          <cell r="A1262" t="str">
            <v/>
          </cell>
          <cell r="B1262" t="str">
            <v/>
          </cell>
          <cell r="C1262" t="str">
            <v/>
          </cell>
          <cell r="D1262" t="str">
            <v/>
          </cell>
        </row>
        <row r="1263">
          <cell r="A1263" t="str">
            <v/>
          </cell>
          <cell r="B1263" t="str">
            <v/>
          </cell>
          <cell r="C1263" t="str">
            <v/>
          </cell>
          <cell r="D1263" t="str">
            <v/>
          </cell>
        </row>
        <row r="1264">
          <cell r="A1264" t="str">
            <v/>
          </cell>
          <cell r="B1264" t="str">
            <v/>
          </cell>
          <cell r="C1264" t="str">
            <v/>
          </cell>
          <cell r="D1264" t="str">
            <v/>
          </cell>
        </row>
        <row r="1265">
          <cell r="A1265" t="str">
            <v/>
          </cell>
          <cell r="B1265" t="str">
            <v/>
          </cell>
          <cell r="C1265" t="str">
            <v/>
          </cell>
          <cell r="D1265" t="str">
            <v/>
          </cell>
        </row>
        <row r="1266">
          <cell r="A1266" t="str">
            <v/>
          </cell>
          <cell r="B1266" t="str">
            <v/>
          </cell>
          <cell r="C1266" t="str">
            <v/>
          </cell>
          <cell r="D1266" t="str">
            <v/>
          </cell>
        </row>
        <row r="1267">
          <cell r="A1267" t="str">
            <v/>
          </cell>
          <cell r="B1267" t="str">
            <v/>
          </cell>
          <cell r="C1267" t="str">
            <v/>
          </cell>
          <cell r="D1267" t="str">
            <v/>
          </cell>
        </row>
        <row r="1268">
          <cell r="A1268" t="str">
            <v/>
          </cell>
          <cell r="B1268" t="str">
            <v/>
          </cell>
          <cell r="C1268" t="str">
            <v/>
          </cell>
          <cell r="D1268" t="str">
            <v/>
          </cell>
        </row>
        <row r="1269">
          <cell r="A1269" t="str">
            <v/>
          </cell>
          <cell r="B1269" t="str">
            <v/>
          </cell>
          <cell r="C1269" t="str">
            <v/>
          </cell>
          <cell r="D1269" t="str">
            <v/>
          </cell>
        </row>
        <row r="1270">
          <cell r="A1270" t="str">
            <v/>
          </cell>
          <cell r="B1270" t="str">
            <v/>
          </cell>
          <cell r="C1270" t="str">
            <v/>
          </cell>
          <cell r="D1270" t="str">
            <v/>
          </cell>
        </row>
        <row r="1271">
          <cell r="A1271" t="str">
            <v/>
          </cell>
          <cell r="B1271" t="str">
            <v/>
          </cell>
          <cell r="C1271" t="str">
            <v/>
          </cell>
          <cell r="D1271" t="str">
            <v/>
          </cell>
        </row>
        <row r="1272">
          <cell r="A1272" t="str">
            <v/>
          </cell>
          <cell r="B1272" t="str">
            <v/>
          </cell>
          <cell r="C1272" t="str">
            <v/>
          </cell>
          <cell r="D1272" t="str">
            <v/>
          </cell>
        </row>
        <row r="1273">
          <cell r="A1273" t="str">
            <v/>
          </cell>
          <cell r="B1273" t="str">
            <v/>
          </cell>
          <cell r="C1273" t="str">
            <v/>
          </cell>
          <cell r="D1273" t="str">
            <v/>
          </cell>
        </row>
        <row r="1274">
          <cell r="A1274" t="str">
            <v/>
          </cell>
          <cell r="B1274" t="str">
            <v/>
          </cell>
          <cell r="C1274" t="str">
            <v/>
          </cell>
          <cell r="D1274" t="str">
            <v/>
          </cell>
        </row>
        <row r="1275">
          <cell r="A1275" t="str">
            <v/>
          </cell>
          <cell r="B1275" t="str">
            <v/>
          </cell>
          <cell r="C1275" t="str">
            <v/>
          </cell>
          <cell r="D1275" t="str">
            <v/>
          </cell>
        </row>
        <row r="1276">
          <cell r="A1276" t="str">
            <v/>
          </cell>
          <cell r="B1276" t="str">
            <v/>
          </cell>
          <cell r="C1276" t="str">
            <v/>
          </cell>
          <cell r="D1276" t="str">
            <v/>
          </cell>
        </row>
        <row r="1277">
          <cell r="A1277" t="str">
            <v/>
          </cell>
          <cell r="B1277" t="str">
            <v/>
          </cell>
          <cell r="C1277" t="str">
            <v/>
          </cell>
          <cell r="D1277" t="str">
            <v/>
          </cell>
        </row>
        <row r="1278">
          <cell r="A1278" t="str">
            <v/>
          </cell>
          <cell r="B1278" t="str">
            <v/>
          </cell>
          <cell r="C1278" t="str">
            <v/>
          </cell>
          <cell r="D1278" t="str">
            <v/>
          </cell>
        </row>
        <row r="1279">
          <cell r="A1279" t="str">
            <v/>
          </cell>
          <cell r="B1279" t="str">
            <v/>
          </cell>
          <cell r="C1279" t="str">
            <v/>
          </cell>
          <cell r="D1279" t="str">
            <v/>
          </cell>
        </row>
        <row r="1280">
          <cell r="A1280" t="str">
            <v/>
          </cell>
          <cell r="B1280" t="str">
            <v/>
          </cell>
          <cell r="C1280" t="str">
            <v/>
          </cell>
          <cell r="D1280" t="str">
            <v/>
          </cell>
        </row>
        <row r="1281">
          <cell r="A1281" t="str">
            <v/>
          </cell>
          <cell r="B1281" t="str">
            <v/>
          </cell>
          <cell r="C1281" t="str">
            <v/>
          </cell>
          <cell r="D1281" t="str">
            <v/>
          </cell>
        </row>
        <row r="1282">
          <cell r="A1282" t="str">
            <v/>
          </cell>
          <cell r="B1282" t="str">
            <v/>
          </cell>
          <cell r="C1282" t="str">
            <v/>
          </cell>
          <cell r="D1282" t="str">
            <v/>
          </cell>
        </row>
        <row r="1283">
          <cell r="A1283" t="str">
            <v/>
          </cell>
          <cell r="B1283" t="str">
            <v/>
          </cell>
          <cell r="C1283" t="str">
            <v/>
          </cell>
          <cell r="D1283" t="str">
            <v/>
          </cell>
        </row>
        <row r="1284">
          <cell r="A1284" t="str">
            <v/>
          </cell>
          <cell r="B1284" t="str">
            <v/>
          </cell>
          <cell r="C1284" t="str">
            <v/>
          </cell>
          <cell r="D1284" t="str">
            <v/>
          </cell>
        </row>
        <row r="1285">
          <cell r="A1285" t="str">
            <v/>
          </cell>
          <cell r="B1285" t="str">
            <v/>
          </cell>
          <cell r="C1285" t="str">
            <v/>
          </cell>
          <cell r="D1285" t="str">
            <v/>
          </cell>
        </row>
        <row r="1286">
          <cell r="A1286" t="str">
            <v/>
          </cell>
          <cell r="B1286" t="str">
            <v/>
          </cell>
          <cell r="C1286" t="str">
            <v/>
          </cell>
          <cell r="D1286" t="str">
            <v/>
          </cell>
        </row>
        <row r="1287">
          <cell r="A1287" t="str">
            <v/>
          </cell>
          <cell r="B1287" t="str">
            <v/>
          </cell>
          <cell r="C1287" t="str">
            <v/>
          </cell>
          <cell r="D1287" t="str">
            <v/>
          </cell>
        </row>
        <row r="1288">
          <cell r="A1288" t="str">
            <v/>
          </cell>
          <cell r="B1288" t="str">
            <v/>
          </cell>
          <cell r="C1288" t="str">
            <v/>
          </cell>
          <cell r="D1288" t="str">
            <v/>
          </cell>
        </row>
        <row r="1289">
          <cell r="A1289" t="str">
            <v/>
          </cell>
          <cell r="B1289" t="str">
            <v/>
          </cell>
          <cell r="C1289" t="str">
            <v/>
          </cell>
          <cell r="D1289" t="str">
            <v/>
          </cell>
        </row>
        <row r="1290">
          <cell r="A1290" t="str">
            <v/>
          </cell>
          <cell r="B1290" t="str">
            <v/>
          </cell>
          <cell r="C1290" t="str">
            <v/>
          </cell>
          <cell r="D1290" t="str">
            <v/>
          </cell>
        </row>
        <row r="1291">
          <cell r="A1291" t="str">
            <v/>
          </cell>
          <cell r="B1291" t="str">
            <v/>
          </cell>
          <cell r="C1291" t="str">
            <v/>
          </cell>
          <cell r="D1291" t="str">
            <v/>
          </cell>
        </row>
        <row r="1292">
          <cell r="A1292" t="str">
            <v/>
          </cell>
          <cell r="B1292" t="str">
            <v/>
          </cell>
          <cell r="C1292" t="str">
            <v/>
          </cell>
          <cell r="D1292" t="str">
            <v/>
          </cell>
        </row>
        <row r="1293">
          <cell r="A1293" t="str">
            <v/>
          </cell>
          <cell r="B1293" t="str">
            <v/>
          </cell>
          <cell r="C1293" t="str">
            <v/>
          </cell>
          <cell r="D1293" t="str">
            <v/>
          </cell>
        </row>
        <row r="1294">
          <cell r="A1294" t="str">
            <v/>
          </cell>
          <cell r="B1294" t="str">
            <v/>
          </cell>
          <cell r="C1294" t="str">
            <v/>
          </cell>
          <cell r="D1294" t="str">
            <v/>
          </cell>
        </row>
        <row r="1295">
          <cell r="A1295" t="str">
            <v/>
          </cell>
          <cell r="B1295" t="str">
            <v/>
          </cell>
          <cell r="C1295" t="str">
            <v/>
          </cell>
          <cell r="D1295" t="str">
            <v/>
          </cell>
        </row>
        <row r="1296">
          <cell r="A1296" t="str">
            <v/>
          </cell>
          <cell r="B1296" t="str">
            <v/>
          </cell>
          <cell r="C1296" t="str">
            <v/>
          </cell>
          <cell r="D1296" t="str">
            <v/>
          </cell>
        </row>
        <row r="1297">
          <cell r="A1297" t="str">
            <v/>
          </cell>
          <cell r="B1297" t="str">
            <v/>
          </cell>
          <cell r="C1297" t="str">
            <v/>
          </cell>
          <cell r="D1297" t="str">
            <v/>
          </cell>
        </row>
        <row r="1298">
          <cell r="A1298" t="str">
            <v/>
          </cell>
          <cell r="B1298" t="str">
            <v/>
          </cell>
          <cell r="C1298" t="str">
            <v/>
          </cell>
          <cell r="D1298" t="str">
            <v/>
          </cell>
        </row>
        <row r="1299">
          <cell r="A1299" t="str">
            <v/>
          </cell>
          <cell r="B1299" t="str">
            <v/>
          </cell>
          <cell r="C1299" t="str">
            <v/>
          </cell>
          <cell r="D1299" t="str">
            <v/>
          </cell>
        </row>
        <row r="1300">
          <cell r="A1300" t="str">
            <v/>
          </cell>
          <cell r="B1300" t="str">
            <v/>
          </cell>
          <cell r="C1300" t="str">
            <v/>
          </cell>
          <cell r="D1300" t="str">
            <v/>
          </cell>
        </row>
        <row r="1301">
          <cell r="A1301" t="str">
            <v/>
          </cell>
          <cell r="B1301" t="str">
            <v/>
          </cell>
          <cell r="C1301" t="str">
            <v/>
          </cell>
          <cell r="D1301" t="str">
            <v/>
          </cell>
        </row>
        <row r="1302">
          <cell r="A1302" t="str">
            <v/>
          </cell>
          <cell r="B1302" t="str">
            <v/>
          </cell>
          <cell r="C1302" t="str">
            <v/>
          </cell>
          <cell r="D1302" t="str">
            <v/>
          </cell>
        </row>
        <row r="1303">
          <cell r="A1303" t="str">
            <v/>
          </cell>
          <cell r="B1303" t="str">
            <v/>
          </cell>
          <cell r="C1303" t="str">
            <v/>
          </cell>
          <cell r="D1303" t="str">
            <v/>
          </cell>
        </row>
        <row r="1304">
          <cell r="A1304" t="str">
            <v/>
          </cell>
          <cell r="B1304" t="str">
            <v/>
          </cell>
          <cell r="C1304" t="str">
            <v/>
          </cell>
          <cell r="D1304" t="str">
            <v/>
          </cell>
        </row>
        <row r="1305">
          <cell r="A1305" t="str">
            <v/>
          </cell>
          <cell r="B1305" t="str">
            <v/>
          </cell>
          <cell r="C1305" t="str">
            <v/>
          </cell>
          <cell r="D1305" t="str">
            <v/>
          </cell>
        </row>
        <row r="1306">
          <cell r="A1306" t="str">
            <v/>
          </cell>
          <cell r="B1306" t="str">
            <v/>
          </cell>
          <cell r="C1306" t="str">
            <v/>
          </cell>
          <cell r="D1306" t="str">
            <v/>
          </cell>
        </row>
        <row r="1307">
          <cell r="A1307" t="str">
            <v/>
          </cell>
          <cell r="B1307" t="str">
            <v/>
          </cell>
          <cell r="C1307" t="str">
            <v/>
          </cell>
          <cell r="D1307" t="str">
            <v/>
          </cell>
        </row>
        <row r="1308">
          <cell r="A1308" t="str">
            <v/>
          </cell>
          <cell r="B1308" t="str">
            <v/>
          </cell>
          <cell r="C1308" t="str">
            <v/>
          </cell>
          <cell r="D1308" t="str">
            <v/>
          </cell>
        </row>
        <row r="1309">
          <cell r="A1309" t="str">
            <v/>
          </cell>
          <cell r="B1309" t="str">
            <v/>
          </cell>
          <cell r="C1309" t="str">
            <v/>
          </cell>
          <cell r="D1309" t="str">
            <v/>
          </cell>
        </row>
        <row r="1310">
          <cell r="A1310" t="str">
            <v/>
          </cell>
          <cell r="B1310" t="str">
            <v/>
          </cell>
          <cell r="C1310" t="str">
            <v/>
          </cell>
          <cell r="D1310" t="str">
            <v/>
          </cell>
        </row>
        <row r="1311">
          <cell r="A1311" t="str">
            <v/>
          </cell>
          <cell r="B1311" t="str">
            <v/>
          </cell>
          <cell r="C1311" t="str">
            <v/>
          </cell>
          <cell r="D1311" t="str">
            <v/>
          </cell>
        </row>
        <row r="1312">
          <cell r="A1312" t="str">
            <v/>
          </cell>
          <cell r="B1312" t="str">
            <v/>
          </cell>
          <cell r="C1312" t="str">
            <v/>
          </cell>
          <cell r="D1312" t="str">
            <v/>
          </cell>
        </row>
        <row r="1313">
          <cell r="A1313" t="str">
            <v/>
          </cell>
          <cell r="B1313" t="str">
            <v/>
          </cell>
          <cell r="C1313" t="str">
            <v/>
          </cell>
          <cell r="D1313" t="str">
            <v/>
          </cell>
        </row>
        <row r="1314">
          <cell r="A1314" t="str">
            <v/>
          </cell>
          <cell r="B1314" t="str">
            <v/>
          </cell>
          <cell r="C1314" t="str">
            <v/>
          </cell>
          <cell r="D1314" t="str">
            <v/>
          </cell>
        </row>
        <row r="1315">
          <cell r="A1315" t="str">
            <v/>
          </cell>
          <cell r="B1315" t="str">
            <v/>
          </cell>
          <cell r="C1315" t="str">
            <v/>
          </cell>
          <cell r="D1315" t="str">
            <v/>
          </cell>
        </row>
        <row r="1316">
          <cell r="A1316" t="str">
            <v/>
          </cell>
          <cell r="B1316" t="str">
            <v/>
          </cell>
          <cell r="C1316" t="str">
            <v/>
          </cell>
          <cell r="D1316" t="str">
            <v/>
          </cell>
        </row>
        <row r="1317">
          <cell r="A1317" t="str">
            <v/>
          </cell>
          <cell r="B1317" t="str">
            <v/>
          </cell>
          <cell r="C1317" t="str">
            <v/>
          </cell>
          <cell r="D1317" t="str">
            <v/>
          </cell>
        </row>
        <row r="1318">
          <cell r="A1318" t="str">
            <v/>
          </cell>
          <cell r="B1318" t="str">
            <v/>
          </cell>
          <cell r="C1318" t="str">
            <v/>
          </cell>
          <cell r="D1318" t="str">
            <v/>
          </cell>
        </row>
        <row r="1319">
          <cell r="A1319" t="str">
            <v/>
          </cell>
          <cell r="B1319" t="str">
            <v/>
          </cell>
          <cell r="C1319" t="str">
            <v/>
          </cell>
          <cell r="D1319" t="str">
            <v/>
          </cell>
        </row>
        <row r="1320">
          <cell r="A1320" t="str">
            <v/>
          </cell>
          <cell r="B1320" t="str">
            <v/>
          </cell>
          <cell r="C1320" t="str">
            <v/>
          </cell>
          <cell r="D1320" t="str">
            <v/>
          </cell>
        </row>
        <row r="1321">
          <cell r="A1321" t="str">
            <v/>
          </cell>
          <cell r="B1321" t="str">
            <v/>
          </cell>
          <cell r="C1321" t="str">
            <v/>
          </cell>
          <cell r="D1321" t="str">
            <v/>
          </cell>
        </row>
        <row r="1322">
          <cell r="A1322" t="str">
            <v/>
          </cell>
          <cell r="B1322" t="str">
            <v/>
          </cell>
          <cell r="C1322" t="str">
            <v/>
          </cell>
          <cell r="D1322" t="str">
            <v/>
          </cell>
        </row>
        <row r="1323">
          <cell r="A1323" t="str">
            <v/>
          </cell>
          <cell r="B1323" t="str">
            <v/>
          </cell>
          <cell r="C1323" t="str">
            <v/>
          </cell>
          <cell r="D1323" t="str">
            <v/>
          </cell>
        </row>
        <row r="1324">
          <cell r="A1324" t="str">
            <v/>
          </cell>
          <cell r="B1324" t="str">
            <v/>
          </cell>
          <cell r="C1324" t="str">
            <v/>
          </cell>
          <cell r="D1324" t="str">
            <v/>
          </cell>
        </row>
        <row r="1325">
          <cell r="A1325" t="str">
            <v/>
          </cell>
          <cell r="B1325" t="str">
            <v/>
          </cell>
          <cell r="C1325" t="str">
            <v/>
          </cell>
          <cell r="D1325" t="str">
            <v/>
          </cell>
        </row>
        <row r="1326">
          <cell r="A1326" t="str">
            <v/>
          </cell>
          <cell r="B1326" t="str">
            <v/>
          </cell>
          <cell r="C1326" t="str">
            <v/>
          </cell>
          <cell r="D1326" t="str">
            <v/>
          </cell>
        </row>
        <row r="1327">
          <cell r="A1327" t="str">
            <v/>
          </cell>
          <cell r="B1327" t="str">
            <v/>
          </cell>
          <cell r="C1327" t="str">
            <v/>
          </cell>
          <cell r="D1327" t="str">
            <v/>
          </cell>
        </row>
        <row r="1328">
          <cell r="A1328" t="str">
            <v/>
          </cell>
          <cell r="B1328" t="str">
            <v/>
          </cell>
          <cell r="C1328" t="str">
            <v/>
          </cell>
          <cell r="D1328" t="str">
            <v/>
          </cell>
        </row>
        <row r="1329">
          <cell r="A1329" t="str">
            <v/>
          </cell>
          <cell r="B1329" t="str">
            <v/>
          </cell>
          <cell r="C1329" t="str">
            <v/>
          </cell>
          <cell r="D1329" t="str">
            <v/>
          </cell>
        </row>
        <row r="1330">
          <cell r="A1330" t="str">
            <v/>
          </cell>
          <cell r="B1330" t="str">
            <v/>
          </cell>
          <cell r="C1330" t="str">
            <v/>
          </cell>
          <cell r="D1330" t="str">
            <v/>
          </cell>
        </row>
        <row r="1331">
          <cell r="A1331" t="str">
            <v/>
          </cell>
          <cell r="B1331" t="str">
            <v/>
          </cell>
          <cell r="C1331" t="str">
            <v/>
          </cell>
          <cell r="D1331" t="str">
            <v/>
          </cell>
        </row>
        <row r="1332">
          <cell r="A1332" t="str">
            <v/>
          </cell>
          <cell r="B1332" t="str">
            <v/>
          </cell>
          <cell r="C1332" t="str">
            <v/>
          </cell>
          <cell r="D1332" t="str">
            <v/>
          </cell>
        </row>
        <row r="1333">
          <cell r="A1333" t="str">
            <v/>
          </cell>
          <cell r="B1333" t="str">
            <v/>
          </cell>
          <cell r="C1333" t="str">
            <v/>
          </cell>
          <cell r="D1333" t="str">
            <v/>
          </cell>
        </row>
        <row r="1334">
          <cell r="A1334" t="str">
            <v/>
          </cell>
          <cell r="B1334" t="str">
            <v/>
          </cell>
          <cell r="C1334" t="str">
            <v/>
          </cell>
          <cell r="D1334" t="str">
            <v/>
          </cell>
        </row>
        <row r="1335">
          <cell r="A1335" t="str">
            <v/>
          </cell>
          <cell r="B1335" t="str">
            <v/>
          </cell>
          <cell r="C1335" t="str">
            <v/>
          </cell>
          <cell r="D1335" t="str">
            <v/>
          </cell>
        </row>
        <row r="1336">
          <cell r="A1336" t="str">
            <v/>
          </cell>
          <cell r="B1336" t="str">
            <v/>
          </cell>
          <cell r="C1336" t="str">
            <v/>
          </cell>
          <cell r="D1336" t="str">
            <v/>
          </cell>
        </row>
        <row r="1337">
          <cell r="A1337" t="str">
            <v/>
          </cell>
          <cell r="B1337" t="str">
            <v/>
          </cell>
          <cell r="C1337" t="str">
            <v/>
          </cell>
          <cell r="D1337" t="str">
            <v/>
          </cell>
        </row>
        <row r="1338">
          <cell r="A1338" t="str">
            <v/>
          </cell>
          <cell r="B1338" t="str">
            <v/>
          </cell>
          <cell r="C1338" t="str">
            <v/>
          </cell>
          <cell r="D1338" t="str">
            <v/>
          </cell>
        </row>
        <row r="1339">
          <cell r="A1339" t="str">
            <v/>
          </cell>
          <cell r="B1339" t="str">
            <v/>
          </cell>
          <cell r="C1339" t="str">
            <v/>
          </cell>
          <cell r="D1339" t="str">
            <v/>
          </cell>
        </row>
        <row r="1340">
          <cell r="A1340" t="str">
            <v/>
          </cell>
          <cell r="B1340" t="str">
            <v/>
          </cell>
          <cell r="C1340" t="str">
            <v/>
          </cell>
          <cell r="D1340" t="str">
            <v/>
          </cell>
        </row>
        <row r="1341">
          <cell r="A1341" t="str">
            <v/>
          </cell>
          <cell r="B1341" t="str">
            <v/>
          </cell>
          <cell r="C1341" t="str">
            <v/>
          </cell>
          <cell r="D1341" t="str">
            <v/>
          </cell>
        </row>
        <row r="1342">
          <cell r="A1342" t="str">
            <v/>
          </cell>
          <cell r="B1342" t="str">
            <v/>
          </cell>
          <cell r="C1342" t="str">
            <v/>
          </cell>
          <cell r="D1342" t="str">
            <v/>
          </cell>
        </row>
        <row r="1343">
          <cell r="A1343" t="str">
            <v/>
          </cell>
          <cell r="B1343" t="str">
            <v/>
          </cell>
          <cell r="C1343" t="str">
            <v/>
          </cell>
          <cell r="D1343" t="str">
            <v/>
          </cell>
        </row>
        <row r="1344">
          <cell r="A1344" t="str">
            <v/>
          </cell>
          <cell r="B1344" t="str">
            <v/>
          </cell>
          <cell r="C1344" t="str">
            <v/>
          </cell>
          <cell r="D1344" t="str">
            <v/>
          </cell>
        </row>
        <row r="1345">
          <cell r="A1345" t="str">
            <v/>
          </cell>
          <cell r="B1345" t="str">
            <v/>
          </cell>
          <cell r="C1345" t="str">
            <v/>
          </cell>
          <cell r="D1345" t="str">
            <v/>
          </cell>
        </row>
        <row r="1346">
          <cell r="A1346" t="str">
            <v/>
          </cell>
          <cell r="B1346" t="str">
            <v/>
          </cell>
          <cell r="C1346" t="str">
            <v/>
          </cell>
          <cell r="D1346" t="str">
            <v/>
          </cell>
        </row>
        <row r="1347">
          <cell r="A1347" t="str">
            <v/>
          </cell>
          <cell r="B1347" t="str">
            <v/>
          </cell>
          <cell r="C1347" t="str">
            <v/>
          </cell>
          <cell r="D1347" t="str">
            <v/>
          </cell>
        </row>
        <row r="1348">
          <cell r="A1348" t="str">
            <v/>
          </cell>
          <cell r="B1348" t="str">
            <v/>
          </cell>
          <cell r="C1348" t="str">
            <v/>
          </cell>
          <cell r="D1348" t="str">
            <v/>
          </cell>
        </row>
        <row r="1349">
          <cell r="A1349" t="str">
            <v/>
          </cell>
          <cell r="B1349" t="str">
            <v/>
          </cell>
          <cell r="C1349" t="str">
            <v/>
          </cell>
          <cell r="D1349" t="str">
            <v/>
          </cell>
        </row>
        <row r="1350">
          <cell r="A1350" t="str">
            <v/>
          </cell>
          <cell r="B1350" t="str">
            <v/>
          </cell>
          <cell r="C1350" t="str">
            <v/>
          </cell>
          <cell r="D1350" t="str">
            <v/>
          </cell>
        </row>
        <row r="1351">
          <cell r="A1351" t="str">
            <v/>
          </cell>
          <cell r="B1351" t="str">
            <v/>
          </cell>
          <cell r="C1351" t="str">
            <v/>
          </cell>
          <cell r="D1351" t="str">
            <v/>
          </cell>
        </row>
        <row r="1352">
          <cell r="A1352" t="str">
            <v/>
          </cell>
          <cell r="B1352" t="str">
            <v/>
          </cell>
          <cell r="C1352" t="str">
            <v/>
          </cell>
          <cell r="D1352" t="str">
            <v/>
          </cell>
        </row>
        <row r="1353">
          <cell r="A1353" t="str">
            <v/>
          </cell>
          <cell r="B1353" t="str">
            <v/>
          </cell>
          <cell r="C1353" t="str">
            <v/>
          </cell>
          <cell r="D1353" t="str">
            <v/>
          </cell>
        </row>
        <row r="1354">
          <cell r="A1354" t="str">
            <v/>
          </cell>
          <cell r="B1354" t="str">
            <v/>
          </cell>
          <cell r="C1354" t="str">
            <v/>
          </cell>
          <cell r="D1354" t="str">
            <v/>
          </cell>
        </row>
        <row r="1355">
          <cell r="A1355" t="str">
            <v/>
          </cell>
          <cell r="B1355" t="str">
            <v/>
          </cell>
          <cell r="C1355" t="str">
            <v/>
          </cell>
          <cell r="D1355" t="str">
            <v/>
          </cell>
        </row>
        <row r="1356">
          <cell r="A1356" t="str">
            <v/>
          </cell>
          <cell r="B1356" t="str">
            <v/>
          </cell>
          <cell r="C1356" t="str">
            <v/>
          </cell>
          <cell r="D1356" t="str">
            <v/>
          </cell>
        </row>
        <row r="1357">
          <cell r="A1357" t="str">
            <v/>
          </cell>
          <cell r="B1357" t="str">
            <v/>
          </cell>
          <cell r="C1357" t="str">
            <v/>
          </cell>
          <cell r="D1357" t="str">
            <v/>
          </cell>
        </row>
        <row r="1358">
          <cell r="A1358" t="str">
            <v/>
          </cell>
          <cell r="B1358" t="str">
            <v/>
          </cell>
          <cell r="C1358" t="str">
            <v/>
          </cell>
          <cell r="D1358" t="str">
            <v/>
          </cell>
        </row>
        <row r="1359">
          <cell r="A1359" t="str">
            <v/>
          </cell>
          <cell r="B1359" t="str">
            <v/>
          </cell>
          <cell r="C1359" t="str">
            <v/>
          </cell>
          <cell r="D1359" t="str">
            <v/>
          </cell>
        </row>
        <row r="1360">
          <cell r="A1360" t="str">
            <v/>
          </cell>
          <cell r="B1360" t="str">
            <v/>
          </cell>
          <cell r="C1360" t="str">
            <v/>
          </cell>
          <cell r="D1360" t="str">
            <v/>
          </cell>
        </row>
        <row r="1361">
          <cell r="A1361" t="str">
            <v/>
          </cell>
          <cell r="B1361" t="str">
            <v/>
          </cell>
          <cell r="C1361" t="str">
            <v/>
          </cell>
          <cell r="D1361" t="str">
            <v/>
          </cell>
        </row>
        <row r="1362">
          <cell r="A1362" t="str">
            <v/>
          </cell>
          <cell r="B1362" t="str">
            <v/>
          </cell>
          <cell r="C1362" t="str">
            <v/>
          </cell>
          <cell r="D1362" t="str">
            <v/>
          </cell>
        </row>
        <row r="1363">
          <cell r="A1363" t="str">
            <v/>
          </cell>
          <cell r="B1363" t="str">
            <v/>
          </cell>
          <cell r="C1363" t="str">
            <v/>
          </cell>
          <cell r="D1363" t="str">
            <v/>
          </cell>
        </row>
        <row r="1364">
          <cell r="A1364" t="str">
            <v/>
          </cell>
          <cell r="B1364" t="str">
            <v/>
          </cell>
          <cell r="C1364" t="str">
            <v/>
          </cell>
          <cell r="D1364" t="str">
            <v/>
          </cell>
        </row>
        <row r="1365">
          <cell r="A1365" t="str">
            <v/>
          </cell>
          <cell r="B1365" t="str">
            <v/>
          </cell>
          <cell r="C1365" t="str">
            <v/>
          </cell>
          <cell r="D1365" t="str">
            <v/>
          </cell>
        </row>
        <row r="1366">
          <cell r="A1366" t="str">
            <v/>
          </cell>
          <cell r="B1366" t="str">
            <v/>
          </cell>
          <cell r="C1366" t="str">
            <v/>
          </cell>
          <cell r="D1366" t="str">
            <v/>
          </cell>
        </row>
        <row r="1367">
          <cell r="A1367" t="str">
            <v/>
          </cell>
          <cell r="B1367" t="str">
            <v/>
          </cell>
          <cell r="C1367" t="str">
            <v/>
          </cell>
          <cell r="D1367" t="str">
            <v/>
          </cell>
        </row>
        <row r="1368">
          <cell r="A1368" t="str">
            <v/>
          </cell>
          <cell r="B1368" t="str">
            <v/>
          </cell>
          <cell r="C1368" t="str">
            <v/>
          </cell>
          <cell r="D1368" t="str">
            <v/>
          </cell>
        </row>
        <row r="1369">
          <cell r="A1369" t="str">
            <v/>
          </cell>
          <cell r="B1369" t="str">
            <v/>
          </cell>
          <cell r="C1369" t="str">
            <v/>
          </cell>
          <cell r="D1369" t="str">
            <v/>
          </cell>
        </row>
        <row r="1370">
          <cell r="A1370" t="str">
            <v/>
          </cell>
          <cell r="B1370" t="str">
            <v/>
          </cell>
          <cell r="C1370" t="str">
            <v/>
          </cell>
          <cell r="D1370" t="str">
            <v/>
          </cell>
        </row>
        <row r="1371">
          <cell r="A1371" t="str">
            <v/>
          </cell>
          <cell r="B1371" t="str">
            <v/>
          </cell>
          <cell r="C1371" t="str">
            <v/>
          </cell>
          <cell r="D1371" t="str">
            <v/>
          </cell>
        </row>
        <row r="1372">
          <cell r="A1372" t="str">
            <v/>
          </cell>
          <cell r="B1372" t="str">
            <v/>
          </cell>
          <cell r="C1372" t="str">
            <v/>
          </cell>
          <cell r="D1372" t="str">
            <v/>
          </cell>
        </row>
        <row r="1373">
          <cell r="A1373" t="str">
            <v/>
          </cell>
          <cell r="B1373" t="str">
            <v/>
          </cell>
          <cell r="C1373" t="str">
            <v/>
          </cell>
          <cell r="D1373" t="str">
            <v/>
          </cell>
        </row>
        <row r="1374">
          <cell r="A1374" t="str">
            <v/>
          </cell>
          <cell r="B1374" t="str">
            <v/>
          </cell>
          <cell r="C1374" t="str">
            <v/>
          </cell>
          <cell r="D1374" t="str">
            <v/>
          </cell>
        </row>
        <row r="1375">
          <cell r="A1375" t="str">
            <v/>
          </cell>
          <cell r="B1375" t="str">
            <v/>
          </cell>
          <cell r="C1375" t="str">
            <v/>
          </cell>
          <cell r="D1375" t="str">
            <v/>
          </cell>
        </row>
        <row r="1376">
          <cell r="A1376" t="str">
            <v/>
          </cell>
          <cell r="B1376" t="str">
            <v/>
          </cell>
          <cell r="C1376" t="str">
            <v/>
          </cell>
          <cell r="D1376" t="str">
            <v/>
          </cell>
        </row>
        <row r="1377">
          <cell r="A1377" t="str">
            <v/>
          </cell>
          <cell r="B1377" t="str">
            <v/>
          </cell>
          <cell r="C1377" t="str">
            <v/>
          </cell>
          <cell r="D1377" t="str">
            <v/>
          </cell>
        </row>
        <row r="1378">
          <cell r="A1378" t="str">
            <v/>
          </cell>
          <cell r="B1378" t="str">
            <v/>
          </cell>
          <cell r="C1378" t="str">
            <v/>
          </cell>
          <cell r="D1378" t="str">
            <v/>
          </cell>
        </row>
        <row r="1379">
          <cell r="A1379" t="str">
            <v/>
          </cell>
          <cell r="B1379" t="str">
            <v/>
          </cell>
          <cell r="C1379" t="str">
            <v/>
          </cell>
          <cell r="D1379" t="str">
            <v/>
          </cell>
        </row>
        <row r="1380">
          <cell r="A1380" t="str">
            <v/>
          </cell>
          <cell r="B1380" t="str">
            <v/>
          </cell>
          <cell r="C1380" t="str">
            <v/>
          </cell>
          <cell r="D1380" t="str">
            <v/>
          </cell>
        </row>
        <row r="1381">
          <cell r="A1381" t="str">
            <v/>
          </cell>
          <cell r="B1381" t="str">
            <v/>
          </cell>
          <cell r="C1381" t="str">
            <v/>
          </cell>
          <cell r="D1381" t="str">
            <v/>
          </cell>
        </row>
        <row r="1382">
          <cell r="A1382" t="str">
            <v/>
          </cell>
          <cell r="B1382" t="str">
            <v/>
          </cell>
          <cell r="C1382" t="str">
            <v/>
          </cell>
          <cell r="D1382" t="str">
            <v/>
          </cell>
        </row>
        <row r="1383">
          <cell r="A1383" t="str">
            <v/>
          </cell>
          <cell r="B1383" t="str">
            <v/>
          </cell>
          <cell r="C1383" t="str">
            <v/>
          </cell>
          <cell r="D1383" t="str">
            <v/>
          </cell>
        </row>
        <row r="1384">
          <cell r="A1384" t="str">
            <v/>
          </cell>
          <cell r="B1384" t="str">
            <v/>
          </cell>
          <cell r="C1384" t="str">
            <v/>
          </cell>
          <cell r="D1384" t="str">
            <v/>
          </cell>
        </row>
        <row r="1385">
          <cell r="A1385" t="str">
            <v/>
          </cell>
          <cell r="B1385" t="str">
            <v/>
          </cell>
          <cell r="C1385" t="str">
            <v/>
          </cell>
          <cell r="D1385" t="str">
            <v/>
          </cell>
        </row>
        <row r="1386">
          <cell r="A1386" t="str">
            <v/>
          </cell>
          <cell r="B1386" t="str">
            <v/>
          </cell>
          <cell r="C1386" t="str">
            <v/>
          </cell>
          <cell r="D1386" t="str">
            <v/>
          </cell>
        </row>
        <row r="1387">
          <cell r="A1387" t="str">
            <v/>
          </cell>
          <cell r="B1387" t="str">
            <v/>
          </cell>
          <cell r="C1387" t="str">
            <v/>
          </cell>
          <cell r="D1387" t="str">
            <v/>
          </cell>
        </row>
        <row r="1388">
          <cell r="A1388" t="str">
            <v/>
          </cell>
          <cell r="B1388" t="str">
            <v/>
          </cell>
          <cell r="C1388" t="str">
            <v/>
          </cell>
          <cell r="D1388" t="str">
            <v/>
          </cell>
        </row>
        <row r="1389">
          <cell r="A1389" t="str">
            <v/>
          </cell>
          <cell r="B1389" t="str">
            <v/>
          </cell>
          <cell r="C1389" t="str">
            <v/>
          </cell>
          <cell r="D1389" t="str">
            <v/>
          </cell>
        </row>
        <row r="1390">
          <cell r="A1390" t="str">
            <v/>
          </cell>
          <cell r="B1390" t="str">
            <v/>
          </cell>
          <cell r="C1390" t="str">
            <v/>
          </cell>
          <cell r="D1390" t="str">
            <v/>
          </cell>
        </row>
        <row r="1391">
          <cell r="A1391" t="str">
            <v/>
          </cell>
          <cell r="B1391" t="str">
            <v/>
          </cell>
          <cell r="C1391" t="str">
            <v/>
          </cell>
          <cell r="D1391" t="str">
            <v/>
          </cell>
        </row>
        <row r="1392">
          <cell r="A1392" t="str">
            <v/>
          </cell>
          <cell r="B1392" t="str">
            <v/>
          </cell>
          <cell r="C1392" t="str">
            <v/>
          </cell>
          <cell r="D1392" t="str">
            <v/>
          </cell>
        </row>
        <row r="1393">
          <cell r="A1393" t="str">
            <v/>
          </cell>
          <cell r="B1393" t="str">
            <v/>
          </cell>
          <cell r="C1393" t="str">
            <v/>
          </cell>
          <cell r="D1393" t="str">
            <v/>
          </cell>
        </row>
        <row r="1394">
          <cell r="A1394" t="str">
            <v/>
          </cell>
          <cell r="B1394" t="str">
            <v/>
          </cell>
          <cell r="C1394" t="str">
            <v/>
          </cell>
          <cell r="D1394" t="str">
            <v/>
          </cell>
        </row>
        <row r="1395">
          <cell r="A1395" t="str">
            <v/>
          </cell>
          <cell r="B1395" t="str">
            <v/>
          </cell>
          <cell r="C1395" t="str">
            <v/>
          </cell>
          <cell r="D1395" t="str">
            <v/>
          </cell>
        </row>
        <row r="1396">
          <cell r="A1396" t="str">
            <v/>
          </cell>
          <cell r="B1396" t="str">
            <v/>
          </cell>
          <cell r="C1396" t="str">
            <v/>
          </cell>
          <cell r="D1396" t="str">
            <v/>
          </cell>
        </row>
        <row r="1397">
          <cell r="A1397" t="str">
            <v/>
          </cell>
          <cell r="B1397" t="str">
            <v/>
          </cell>
          <cell r="C1397" t="str">
            <v/>
          </cell>
          <cell r="D1397" t="str">
            <v/>
          </cell>
        </row>
        <row r="1398">
          <cell r="A1398" t="str">
            <v/>
          </cell>
          <cell r="B1398" t="str">
            <v/>
          </cell>
          <cell r="C1398" t="str">
            <v/>
          </cell>
          <cell r="D1398" t="str">
            <v/>
          </cell>
        </row>
        <row r="1399">
          <cell r="A1399" t="str">
            <v/>
          </cell>
          <cell r="B1399" t="str">
            <v/>
          </cell>
          <cell r="C1399" t="str">
            <v/>
          </cell>
          <cell r="D1399" t="str">
            <v/>
          </cell>
        </row>
        <row r="1400">
          <cell r="A1400" t="str">
            <v/>
          </cell>
          <cell r="B1400" t="str">
            <v/>
          </cell>
          <cell r="C1400" t="str">
            <v/>
          </cell>
          <cell r="D1400" t="str">
            <v/>
          </cell>
        </row>
        <row r="1401">
          <cell r="A1401" t="str">
            <v/>
          </cell>
          <cell r="B1401" t="str">
            <v/>
          </cell>
          <cell r="C1401" t="str">
            <v/>
          </cell>
          <cell r="D1401" t="str">
            <v/>
          </cell>
        </row>
        <row r="1402">
          <cell r="A1402" t="str">
            <v/>
          </cell>
          <cell r="B1402" t="str">
            <v/>
          </cell>
          <cell r="C1402" t="str">
            <v/>
          </cell>
          <cell r="D1402" t="str">
            <v/>
          </cell>
        </row>
        <row r="1403">
          <cell r="A1403" t="str">
            <v/>
          </cell>
          <cell r="B1403" t="str">
            <v/>
          </cell>
          <cell r="C1403" t="str">
            <v/>
          </cell>
          <cell r="D1403" t="str">
            <v/>
          </cell>
        </row>
        <row r="1404">
          <cell r="A1404" t="str">
            <v/>
          </cell>
          <cell r="B1404" t="str">
            <v/>
          </cell>
          <cell r="C1404" t="str">
            <v/>
          </cell>
          <cell r="D1404" t="str">
            <v/>
          </cell>
        </row>
        <row r="1405">
          <cell r="A1405" t="str">
            <v/>
          </cell>
          <cell r="B1405" t="str">
            <v/>
          </cell>
          <cell r="C1405" t="str">
            <v/>
          </cell>
          <cell r="D1405" t="str">
            <v/>
          </cell>
        </row>
        <row r="1406">
          <cell r="A1406" t="str">
            <v/>
          </cell>
          <cell r="B1406" t="str">
            <v/>
          </cell>
          <cell r="C1406" t="str">
            <v/>
          </cell>
          <cell r="D1406" t="str">
            <v/>
          </cell>
        </row>
        <row r="1407">
          <cell r="A1407" t="str">
            <v/>
          </cell>
          <cell r="B1407" t="str">
            <v/>
          </cell>
          <cell r="C1407" t="str">
            <v/>
          </cell>
          <cell r="D1407" t="str">
            <v/>
          </cell>
        </row>
        <row r="1408">
          <cell r="A1408" t="str">
            <v/>
          </cell>
          <cell r="B1408" t="str">
            <v/>
          </cell>
          <cell r="C1408" t="str">
            <v/>
          </cell>
          <cell r="D1408" t="str">
            <v/>
          </cell>
        </row>
        <row r="1409">
          <cell r="A1409" t="str">
            <v/>
          </cell>
          <cell r="B1409" t="str">
            <v/>
          </cell>
          <cell r="C1409" t="str">
            <v/>
          </cell>
          <cell r="D1409" t="str">
            <v/>
          </cell>
        </row>
        <row r="1410">
          <cell r="A1410" t="str">
            <v/>
          </cell>
          <cell r="B1410" t="str">
            <v/>
          </cell>
          <cell r="C1410" t="str">
            <v/>
          </cell>
          <cell r="D1410" t="str">
            <v/>
          </cell>
        </row>
        <row r="1411">
          <cell r="A1411" t="str">
            <v/>
          </cell>
          <cell r="B1411" t="str">
            <v/>
          </cell>
          <cell r="C1411" t="str">
            <v/>
          </cell>
          <cell r="D1411" t="str">
            <v/>
          </cell>
        </row>
        <row r="1412">
          <cell r="A1412" t="str">
            <v/>
          </cell>
          <cell r="B1412" t="str">
            <v/>
          </cell>
          <cell r="C1412" t="str">
            <v/>
          </cell>
          <cell r="D1412" t="str">
            <v/>
          </cell>
        </row>
        <row r="1413">
          <cell r="A1413" t="str">
            <v/>
          </cell>
          <cell r="B1413" t="str">
            <v/>
          </cell>
          <cell r="C1413" t="str">
            <v/>
          </cell>
          <cell r="D1413" t="str">
            <v/>
          </cell>
        </row>
        <row r="1414">
          <cell r="A1414" t="str">
            <v/>
          </cell>
          <cell r="B1414" t="str">
            <v/>
          </cell>
          <cell r="C1414" t="str">
            <v/>
          </cell>
          <cell r="D1414" t="str">
            <v/>
          </cell>
        </row>
        <row r="1415">
          <cell r="A1415" t="str">
            <v/>
          </cell>
          <cell r="B1415" t="str">
            <v/>
          </cell>
          <cell r="C1415" t="str">
            <v/>
          </cell>
          <cell r="D1415" t="str">
            <v/>
          </cell>
        </row>
        <row r="1416">
          <cell r="A1416" t="str">
            <v/>
          </cell>
          <cell r="B1416" t="str">
            <v/>
          </cell>
          <cell r="C1416" t="str">
            <v/>
          </cell>
          <cell r="D1416" t="str">
            <v/>
          </cell>
        </row>
        <row r="1417">
          <cell r="A1417" t="str">
            <v/>
          </cell>
          <cell r="B1417" t="str">
            <v/>
          </cell>
          <cell r="C1417" t="str">
            <v/>
          </cell>
          <cell r="D1417" t="str">
            <v/>
          </cell>
        </row>
        <row r="1418">
          <cell r="A1418" t="str">
            <v/>
          </cell>
          <cell r="B1418" t="str">
            <v/>
          </cell>
          <cell r="C1418" t="str">
            <v/>
          </cell>
          <cell r="D1418" t="str">
            <v/>
          </cell>
        </row>
        <row r="1419">
          <cell r="A1419" t="str">
            <v/>
          </cell>
          <cell r="B1419" t="str">
            <v/>
          </cell>
          <cell r="C1419" t="str">
            <v/>
          </cell>
          <cell r="D1419" t="str">
            <v/>
          </cell>
        </row>
        <row r="1420">
          <cell r="A1420" t="str">
            <v/>
          </cell>
          <cell r="B1420" t="str">
            <v/>
          </cell>
          <cell r="C1420" t="str">
            <v/>
          </cell>
          <cell r="D1420" t="str">
            <v/>
          </cell>
        </row>
        <row r="1421">
          <cell r="A1421" t="str">
            <v/>
          </cell>
          <cell r="B1421" t="str">
            <v/>
          </cell>
          <cell r="C1421" t="str">
            <v/>
          </cell>
          <cell r="D1421" t="str">
            <v/>
          </cell>
        </row>
        <row r="1422">
          <cell r="A1422" t="str">
            <v/>
          </cell>
          <cell r="B1422" t="str">
            <v/>
          </cell>
          <cell r="C1422" t="str">
            <v/>
          </cell>
          <cell r="D1422" t="str">
            <v/>
          </cell>
        </row>
        <row r="1423">
          <cell r="A1423" t="str">
            <v/>
          </cell>
          <cell r="B1423" t="str">
            <v/>
          </cell>
          <cell r="C1423" t="str">
            <v/>
          </cell>
          <cell r="D1423" t="str">
            <v/>
          </cell>
        </row>
        <row r="1424">
          <cell r="A1424" t="str">
            <v/>
          </cell>
          <cell r="B1424" t="str">
            <v/>
          </cell>
          <cell r="C1424" t="str">
            <v/>
          </cell>
          <cell r="D1424" t="str">
            <v/>
          </cell>
        </row>
        <row r="1425">
          <cell r="A1425" t="str">
            <v/>
          </cell>
          <cell r="B1425" t="str">
            <v/>
          </cell>
          <cell r="C1425" t="str">
            <v/>
          </cell>
          <cell r="D1425" t="str">
            <v/>
          </cell>
        </row>
        <row r="1426">
          <cell r="A1426" t="str">
            <v/>
          </cell>
          <cell r="B1426" t="str">
            <v/>
          </cell>
          <cell r="C1426" t="str">
            <v/>
          </cell>
          <cell r="D1426" t="str">
            <v/>
          </cell>
        </row>
        <row r="1427">
          <cell r="A1427" t="str">
            <v/>
          </cell>
          <cell r="B1427" t="str">
            <v/>
          </cell>
          <cell r="C1427" t="str">
            <v/>
          </cell>
          <cell r="D1427" t="str">
            <v/>
          </cell>
        </row>
        <row r="1428">
          <cell r="A1428" t="str">
            <v/>
          </cell>
          <cell r="B1428" t="str">
            <v/>
          </cell>
          <cell r="C1428" t="str">
            <v/>
          </cell>
          <cell r="D1428" t="str">
            <v/>
          </cell>
        </row>
        <row r="1429">
          <cell r="A1429" t="str">
            <v/>
          </cell>
          <cell r="B1429" t="str">
            <v/>
          </cell>
          <cell r="C1429" t="str">
            <v/>
          </cell>
          <cell r="D1429" t="str">
            <v/>
          </cell>
        </row>
        <row r="1430">
          <cell r="A1430" t="str">
            <v/>
          </cell>
          <cell r="B1430" t="str">
            <v/>
          </cell>
          <cell r="C1430" t="str">
            <v/>
          </cell>
          <cell r="D1430" t="str">
            <v/>
          </cell>
        </row>
        <row r="1431">
          <cell r="A1431" t="str">
            <v/>
          </cell>
          <cell r="B1431" t="str">
            <v/>
          </cell>
          <cell r="C1431" t="str">
            <v/>
          </cell>
          <cell r="D1431" t="str">
            <v/>
          </cell>
        </row>
        <row r="1432">
          <cell r="A1432" t="str">
            <v/>
          </cell>
          <cell r="B1432" t="str">
            <v/>
          </cell>
          <cell r="C1432" t="str">
            <v/>
          </cell>
          <cell r="D1432" t="str">
            <v/>
          </cell>
        </row>
        <row r="1433">
          <cell r="A1433" t="str">
            <v/>
          </cell>
          <cell r="B1433" t="str">
            <v/>
          </cell>
          <cell r="C1433" t="str">
            <v/>
          </cell>
          <cell r="D1433" t="str">
            <v/>
          </cell>
        </row>
        <row r="1434">
          <cell r="A1434" t="str">
            <v/>
          </cell>
          <cell r="B1434" t="str">
            <v/>
          </cell>
          <cell r="C1434" t="str">
            <v/>
          </cell>
          <cell r="D1434" t="str">
            <v/>
          </cell>
        </row>
        <row r="1435">
          <cell r="A1435" t="str">
            <v/>
          </cell>
          <cell r="B1435" t="str">
            <v/>
          </cell>
          <cell r="C1435" t="str">
            <v/>
          </cell>
          <cell r="D1435" t="str">
            <v/>
          </cell>
        </row>
        <row r="1436">
          <cell r="A1436" t="str">
            <v/>
          </cell>
          <cell r="B1436" t="str">
            <v/>
          </cell>
          <cell r="C1436" t="str">
            <v/>
          </cell>
          <cell r="D1436" t="str">
            <v/>
          </cell>
        </row>
        <row r="1437">
          <cell r="A1437" t="str">
            <v/>
          </cell>
          <cell r="B1437" t="str">
            <v/>
          </cell>
          <cell r="C1437" t="str">
            <v/>
          </cell>
          <cell r="D1437" t="str">
            <v/>
          </cell>
        </row>
        <row r="1438">
          <cell r="A1438" t="str">
            <v/>
          </cell>
          <cell r="B1438" t="str">
            <v/>
          </cell>
          <cell r="C1438" t="str">
            <v/>
          </cell>
          <cell r="D1438" t="str">
            <v/>
          </cell>
        </row>
        <row r="1439">
          <cell r="A1439" t="str">
            <v/>
          </cell>
          <cell r="B1439" t="str">
            <v/>
          </cell>
          <cell r="C1439" t="str">
            <v/>
          </cell>
          <cell r="D1439" t="str">
            <v/>
          </cell>
        </row>
        <row r="1440">
          <cell r="A1440" t="str">
            <v/>
          </cell>
          <cell r="B1440" t="str">
            <v/>
          </cell>
          <cell r="C1440" t="str">
            <v/>
          </cell>
          <cell r="D1440" t="str">
            <v/>
          </cell>
        </row>
        <row r="1441">
          <cell r="A1441" t="str">
            <v/>
          </cell>
          <cell r="B1441" t="str">
            <v/>
          </cell>
          <cell r="C1441" t="str">
            <v/>
          </cell>
          <cell r="D1441" t="str">
            <v/>
          </cell>
        </row>
        <row r="1442">
          <cell r="A1442" t="str">
            <v/>
          </cell>
          <cell r="B1442" t="str">
            <v/>
          </cell>
          <cell r="C1442" t="str">
            <v/>
          </cell>
          <cell r="D1442" t="str">
            <v/>
          </cell>
        </row>
        <row r="1443">
          <cell r="A1443" t="str">
            <v/>
          </cell>
          <cell r="B1443" t="str">
            <v/>
          </cell>
          <cell r="C1443" t="str">
            <v/>
          </cell>
          <cell r="D1443" t="str">
            <v/>
          </cell>
        </row>
        <row r="1444">
          <cell r="A1444" t="str">
            <v/>
          </cell>
          <cell r="B1444" t="str">
            <v/>
          </cell>
          <cell r="C1444" t="str">
            <v/>
          </cell>
          <cell r="D1444" t="str">
            <v/>
          </cell>
        </row>
        <row r="1445">
          <cell r="A1445" t="str">
            <v/>
          </cell>
          <cell r="B1445" t="str">
            <v/>
          </cell>
          <cell r="C1445" t="str">
            <v/>
          </cell>
          <cell r="D1445" t="str">
            <v/>
          </cell>
        </row>
        <row r="1446">
          <cell r="A1446" t="str">
            <v/>
          </cell>
          <cell r="B1446" t="str">
            <v/>
          </cell>
          <cell r="C1446" t="str">
            <v/>
          </cell>
          <cell r="D1446" t="str">
            <v/>
          </cell>
        </row>
        <row r="1447">
          <cell r="A1447" t="str">
            <v/>
          </cell>
          <cell r="B1447" t="str">
            <v/>
          </cell>
          <cell r="C1447" t="str">
            <v/>
          </cell>
          <cell r="D1447" t="str">
            <v/>
          </cell>
        </row>
        <row r="1448">
          <cell r="A1448" t="str">
            <v/>
          </cell>
          <cell r="B1448" t="str">
            <v/>
          </cell>
          <cell r="C1448" t="str">
            <v/>
          </cell>
          <cell r="D1448" t="str">
            <v/>
          </cell>
        </row>
        <row r="1449">
          <cell r="A1449" t="str">
            <v/>
          </cell>
          <cell r="B1449" t="str">
            <v/>
          </cell>
          <cell r="C1449" t="str">
            <v/>
          </cell>
          <cell r="D1449" t="str">
            <v/>
          </cell>
        </row>
        <row r="1450">
          <cell r="A1450" t="str">
            <v/>
          </cell>
          <cell r="B1450" t="str">
            <v/>
          </cell>
          <cell r="C1450" t="str">
            <v/>
          </cell>
          <cell r="D1450" t="str">
            <v/>
          </cell>
        </row>
        <row r="1451">
          <cell r="A1451" t="str">
            <v/>
          </cell>
          <cell r="B1451" t="str">
            <v/>
          </cell>
          <cell r="C1451" t="str">
            <v/>
          </cell>
          <cell r="D1451" t="str">
            <v/>
          </cell>
        </row>
        <row r="1452">
          <cell r="A1452" t="str">
            <v/>
          </cell>
          <cell r="B1452" t="str">
            <v/>
          </cell>
          <cell r="C1452" t="str">
            <v/>
          </cell>
          <cell r="D1452" t="str">
            <v/>
          </cell>
        </row>
        <row r="1453">
          <cell r="A1453" t="str">
            <v/>
          </cell>
          <cell r="B1453" t="str">
            <v/>
          </cell>
          <cell r="C1453" t="str">
            <v/>
          </cell>
          <cell r="D1453" t="str">
            <v/>
          </cell>
        </row>
        <row r="1454">
          <cell r="A1454" t="str">
            <v/>
          </cell>
          <cell r="B1454" t="str">
            <v/>
          </cell>
          <cell r="C1454" t="str">
            <v/>
          </cell>
          <cell r="D1454" t="str">
            <v/>
          </cell>
        </row>
        <row r="1455">
          <cell r="A1455" t="str">
            <v/>
          </cell>
          <cell r="B1455" t="str">
            <v/>
          </cell>
          <cell r="C1455" t="str">
            <v/>
          </cell>
          <cell r="D1455" t="str">
            <v/>
          </cell>
        </row>
        <row r="1456">
          <cell r="A1456" t="str">
            <v/>
          </cell>
          <cell r="B1456" t="str">
            <v/>
          </cell>
          <cell r="C1456" t="str">
            <v/>
          </cell>
          <cell r="D1456" t="str">
            <v/>
          </cell>
        </row>
        <row r="1457">
          <cell r="A1457" t="str">
            <v/>
          </cell>
          <cell r="B1457" t="str">
            <v/>
          </cell>
          <cell r="C1457" t="str">
            <v/>
          </cell>
          <cell r="D1457" t="str">
            <v/>
          </cell>
        </row>
        <row r="1458">
          <cell r="A1458" t="str">
            <v/>
          </cell>
          <cell r="B1458" t="str">
            <v/>
          </cell>
          <cell r="C1458" t="str">
            <v/>
          </cell>
          <cell r="D1458" t="str">
            <v/>
          </cell>
        </row>
        <row r="1459">
          <cell r="A1459" t="str">
            <v/>
          </cell>
          <cell r="B1459" t="str">
            <v/>
          </cell>
          <cell r="C1459" t="str">
            <v/>
          </cell>
          <cell r="D1459" t="str">
            <v/>
          </cell>
        </row>
        <row r="1460">
          <cell r="A1460" t="str">
            <v/>
          </cell>
          <cell r="B1460" t="str">
            <v/>
          </cell>
          <cell r="C1460" t="str">
            <v/>
          </cell>
          <cell r="D1460" t="str">
            <v/>
          </cell>
        </row>
        <row r="1461">
          <cell r="A1461" t="str">
            <v/>
          </cell>
          <cell r="B1461" t="str">
            <v/>
          </cell>
          <cell r="C1461" t="str">
            <v/>
          </cell>
          <cell r="D1461" t="str">
            <v/>
          </cell>
        </row>
        <row r="1462">
          <cell r="A1462" t="str">
            <v/>
          </cell>
          <cell r="B1462" t="str">
            <v/>
          </cell>
          <cell r="C1462" t="str">
            <v/>
          </cell>
          <cell r="D1462" t="str">
            <v/>
          </cell>
        </row>
        <row r="1463">
          <cell r="A1463" t="str">
            <v/>
          </cell>
          <cell r="B1463" t="str">
            <v/>
          </cell>
          <cell r="C1463" t="str">
            <v/>
          </cell>
          <cell r="D1463" t="str">
            <v/>
          </cell>
        </row>
        <row r="1464">
          <cell r="A1464" t="str">
            <v/>
          </cell>
          <cell r="B1464" t="str">
            <v/>
          </cell>
          <cell r="C1464" t="str">
            <v/>
          </cell>
          <cell r="D1464" t="str">
            <v/>
          </cell>
        </row>
        <row r="1465">
          <cell r="A1465" t="str">
            <v/>
          </cell>
          <cell r="B1465" t="str">
            <v/>
          </cell>
          <cell r="C1465" t="str">
            <v/>
          </cell>
          <cell r="D1465" t="str">
            <v/>
          </cell>
        </row>
        <row r="1466">
          <cell r="A1466" t="str">
            <v/>
          </cell>
          <cell r="B1466" t="str">
            <v/>
          </cell>
          <cell r="C1466" t="str">
            <v/>
          </cell>
          <cell r="D1466" t="str">
            <v/>
          </cell>
        </row>
        <row r="1467">
          <cell r="A1467" t="str">
            <v/>
          </cell>
          <cell r="B1467" t="str">
            <v/>
          </cell>
          <cell r="C1467" t="str">
            <v/>
          </cell>
          <cell r="D1467" t="str">
            <v/>
          </cell>
        </row>
        <row r="1468">
          <cell r="A1468" t="str">
            <v/>
          </cell>
          <cell r="B1468" t="str">
            <v/>
          </cell>
          <cell r="C1468" t="str">
            <v/>
          </cell>
          <cell r="D1468" t="str">
            <v/>
          </cell>
        </row>
        <row r="1469">
          <cell r="A1469" t="str">
            <v/>
          </cell>
          <cell r="B1469" t="str">
            <v/>
          </cell>
          <cell r="C1469" t="str">
            <v/>
          </cell>
          <cell r="D1469" t="str">
            <v/>
          </cell>
        </row>
        <row r="1470">
          <cell r="A1470" t="str">
            <v/>
          </cell>
          <cell r="B1470" t="str">
            <v/>
          </cell>
          <cell r="C1470" t="str">
            <v/>
          </cell>
          <cell r="D1470" t="str">
            <v/>
          </cell>
        </row>
        <row r="1471">
          <cell r="A1471" t="str">
            <v/>
          </cell>
          <cell r="B1471" t="str">
            <v/>
          </cell>
          <cell r="C1471" t="str">
            <v/>
          </cell>
          <cell r="D1471" t="str">
            <v/>
          </cell>
        </row>
        <row r="1472">
          <cell r="A1472" t="str">
            <v/>
          </cell>
          <cell r="B1472" t="str">
            <v/>
          </cell>
          <cell r="C1472" t="str">
            <v/>
          </cell>
          <cell r="D1472" t="str">
            <v/>
          </cell>
        </row>
        <row r="1473">
          <cell r="A1473" t="str">
            <v/>
          </cell>
          <cell r="B1473" t="str">
            <v/>
          </cell>
          <cell r="C1473" t="str">
            <v/>
          </cell>
          <cell r="D1473" t="str">
            <v/>
          </cell>
        </row>
        <row r="1474">
          <cell r="A1474" t="str">
            <v/>
          </cell>
          <cell r="B1474" t="str">
            <v/>
          </cell>
          <cell r="C1474" t="str">
            <v/>
          </cell>
          <cell r="D1474" t="str">
            <v/>
          </cell>
        </row>
        <row r="1475">
          <cell r="A1475" t="str">
            <v/>
          </cell>
          <cell r="B1475" t="str">
            <v/>
          </cell>
          <cell r="C1475" t="str">
            <v/>
          </cell>
          <cell r="D1475" t="str">
            <v/>
          </cell>
        </row>
        <row r="1476">
          <cell r="A1476" t="str">
            <v/>
          </cell>
          <cell r="B1476" t="str">
            <v/>
          </cell>
          <cell r="C1476" t="str">
            <v/>
          </cell>
          <cell r="D1476" t="str">
            <v/>
          </cell>
        </row>
        <row r="1477">
          <cell r="A1477" t="str">
            <v/>
          </cell>
          <cell r="B1477" t="str">
            <v/>
          </cell>
          <cell r="C1477" t="str">
            <v/>
          </cell>
          <cell r="D1477" t="str">
            <v/>
          </cell>
        </row>
        <row r="1478">
          <cell r="A1478" t="str">
            <v/>
          </cell>
          <cell r="B1478" t="str">
            <v/>
          </cell>
          <cell r="C1478" t="str">
            <v/>
          </cell>
          <cell r="D1478" t="str">
            <v/>
          </cell>
        </row>
        <row r="1479">
          <cell r="A1479" t="str">
            <v/>
          </cell>
          <cell r="B1479" t="str">
            <v/>
          </cell>
          <cell r="C1479" t="str">
            <v/>
          </cell>
          <cell r="D1479" t="str">
            <v/>
          </cell>
        </row>
        <row r="1480">
          <cell r="A1480" t="str">
            <v/>
          </cell>
          <cell r="B1480" t="str">
            <v/>
          </cell>
          <cell r="C1480" t="str">
            <v/>
          </cell>
          <cell r="D1480" t="str">
            <v/>
          </cell>
        </row>
        <row r="1481">
          <cell r="A1481" t="str">
            <v/>
          </cell>
          <cell r="B1481" t="str">
            <v/>
          </cell>
          <cell r="C1481" t="str">
            <v/>
          </cell>
          <cell r="D1481" t="str">
            <v/>
          </cell>
        </row>
        <row r="1482">
          <cell r="A1482" t="str">
            <v/>
          </cell>
          <cell r="B1482" t="str">
            <v/>
          </cell>
          <cell r="C1482" t="str">
            <v/>
          </cell>
          <cell r="D1482" t="str">
            <v/>
          </cell>
        </row>
        <row r="1483">
          <cell r="A1483" t="str">
            <v/>
          </cell>
          <cell r="B1483" t="str">
            <v/>
          </cell>
          <cell r="C1483" t="str">
            <v/>
          </cell>
          <cell r="D1483" t="str">
            <v/>
          </cell>
        </row>
        <row r="1484">
          <cell r="A1484" t="str">
            <v/>
          </cell>
          <cell r="B1484" t="str">
            <v/>
          </cell>
          <cell r="C1484" t="str">
            <v/>
          </cell>
          <cell r="D1484" t="str">
            <v/>
          </cell>
        </row>
        <row r="1485">
          <cell r="A1485" t="str">
            <v/>
          </cell>
          <cell r="B1485" t="str">
            <v/>
          </cell>
          <cell r="C1485" t="str">
            <v/>
          </cell>
          <cell r="D1485" t="str">
            <v/>
          </cell>
        </row>
        <row r="1486">
          <cell r="A1486" t="str">
            <v/>
          </cell>
          <cell r="B1486" t="str">
            <v/>
          </cell>
          <cell r="C1486" t="str">
            <v/>
          </cell>
          <cell r="D1486" t="str">
            <v/>
          </cell>
        </row>
        <row r="1487">
          <cell r="A1487" t="str">
            <v/>
          </cell>
          <cell r="B1487" t="str">
            <v/>
          </cell>
          <cell r="C1487" t="str">
            <v/>
          </cell>
          <cell r="D1487" t="str">
            <v/>
          </cell>
        </row>
        <row r="1488">
          <cell r="A1488" t="str">
            <v/>
          </cell>
          <cell r="B1488" t="str">
            <v/>
          </cell>
          <cell r="C1488" t="str">
            <v/>
          </cell>
          <cell r="D1488" t="str">
            <v/>
          </cell>
        </row>
        <row r="1489">
          <cell r="A1489" t="str">
            <v/>
          </cell>
          <cell r="B1489" t="str">
            <v/>
          </cell>
          <cell r="C1489" t="str">
            <v/>
          </cell>
          <cell r="D1489" t="str">
            <v/>
          </cell>
        </row>
        <row r="1490">
          <cell r="A1490" t="str">
            <v/>
          </cell>
          <cell r="B1490" t="str">
            <v/>
          </cell>
          <cell r="C1490" t="str">
            <v/>
          </cell>
          <cell r="D1490" t="str">
            <v/>
          </cell>
        </row>
        <row r="1491">
          <cell r="A1491" t="str">
            <v/>
          </cell>
          <cell r="B1491" t="str">
            <v/>
          </cell>
          <cell r="C1491" t="str">
            <v/>
          </cell>
          <cell r="D1491" t="str">
            <v/>
          </cell>
        </row>
        <row r="1492">
          <cell r="A1492" t="str">
            <v/>
          </cell>
          <cell r="B1492" t="str">
            <v/>
          </cell>
          <cell r="C1492" t="str">
            <v/>
          </cell>
          <cell r="D1492" t="str">
            <v/>
          </cell>
        </row>
        <row r="1493">
          <cell r="A1493" t="str">
            <v/>
          </cell>
          <cell r="B1493" t="str">
            <v/>
          </cell>
          <cell r="C1493" t="str">
            <v/>
          </cell>
          <cell r="D1493" t="str">
            <v/>
          </cell>
        </row>
        <row r="1494">
          <cell r="A1494" t="str">
            <v/>
          </cell>
          <cell r="B1494" t="str">
            <v/>
          </cell>
          <cell r="C1494" t="str">
            <v/>
          </cell>
          <cell r="D1494" t="str">
            <v/>
          </cell>
        </row>
        <row r="1495">
          <cell r="A1495" t="str">
            <v/>
          </cell>
          <cell r="B1495" t="str">
            <v/>
          </cell>
          <cell r="C1495" t="str">
            <v/>
          </cell>
          <cell r="D1495" t="str">
            <v/>
          </cell>
        </row>
        <row r="1496">
          <cell r="A1496" t="str">
            <v/>
          </cell>
          <cell r="B1496" t="str">
            <v/>
          </cell>
          <cell r="C1496" t="str">
            <v/>
          </cell>
          <cell r="D1496" t="str">
            <v/>
          </cell>
        </row>
        <row r="1497">
          <cell r="A1497" t="str">
            <v/>
          </cell>
          <cell r="B1497" t="str">
            <v/>
          </cell>
          <cell r="C1497" t="str">
            <v/>
          </cell>
          <cell r="D1497" t="str">
            <v/>
          </cell>
        </row>
        <row r="1498">
          <cell r="A1498" t="str">
            <v/>
          </cell>
          <cell r="B1498" t="str">
            <v/>
          </cell>
          <cell r="C1498" t="str">
            <v/>
          </cell>
          <cell r="D1498" t="str">
            <v/>
          </cell>
        </row>
        <row r="1499">
          <cell r="A1499" t="str">
            <v/>
          </cell>
          <cell r="B1499" t="str">
            <v/>
          </cell>
          <cell r="C1499" t="str">
            <v/>
          </cell>
          <cell r="D1499" t="str">
            <v/>
          </cell>
        </row>
        <row r="1500">
          <cell r="A1500" t="str">
            <v/>
          </cell>
          <cell r="B1500" t="str">
            <v/>
          </cell>
          <cell r="C1500" t="str">
            <v/>
          </cell>
          <cell r="D1500" t="str">
            <v/>
          </cell>
        </row>
        <row r="1501">
          <cell r="A1501" t="str">
            <v/>
          </cell>
          <cell r="B1501" t="str">
            <v/>
          </cell>
          <cell r="C1501" t="str">
            <v/>
          </cell>
          <cell r="D1501" t="str">
            <v/>
          </cell>
        </row>
        <row r="1502">
          <cell r="A1502" t="str">
            <v/>
          </cell>
          <cell r="B1502" t="str">
            <v/>
          </cell>
          <cell r="C1502" t="str">
            <v/>
          </cell>
          <cell r="D1502" t="str">
            <v/>
          </cell>
        </row>
        <row r="1503">
          <cell r="A1503" t="str">
            <v/>
          </cell>
          <cell r="B1503" t="str">
            <v/>
          </cell>
          <cell r="C1503" t="str">
            <v/>
          </cell>
          <cell r="D1503" t="str">
            <v/>
          </cell>
        </row>
        <row r="1504">
          <cell r="A1504" t="str">
            <v/>
          </cell>
          <cell r="B1504" t="str">
            <v/>
          </cell>
          <cell r="C1504" t="str">
            <v/>
          </cell>
          <cell r="D1504" t="str">
            <v/>
          </cell>
        </row>
        <row r="1505">
          <cell r="A1505" t="str">
            <v/>
          </cell>
          <cell r="B1505" t="str">
            <v/>
          </cell>
          <cell r="C1505" t="str">
            <v/>
          </cell>
          <cell r="D1505" t="str">
            <v/>
          </cell>
        </row>
        <row r="1506">
          <cell r="A1506" t="str">
            <v/>
          </cell>
          <cell r="B1506" t="str">
            <v/>
          </cell>
          <cell r="C1506" t="str">
            <v/>
          </cell>
          <cell r="D1506" t="str">
            <v/>
          </cell>
        </row>
        <row r="1507">
          <cell r="A1507" t="str">
            <v/>
          </cell>
          <cell r="B1507" t="str">
            <v/>
          </cell>
          <cell r="C1507" t="str">
            <v/>
          </cell>
          <cell r="D1507" t="str">
            <v/>
          </cell>
        </row>
        <row r="1508">
          <cell r="A1508" t="str">
            <v/>
          </cell>
          <cell r="B1508" t="str">
            <v/>
          </cell>
          <cell r="C1508" t="str">
            <v/>
          </cell>
          <cell r="D1508" t="str">
            <v/>
          </cell>
        </row>
        <row r="1509">
          <cell r="A1509" t="str">
            <v/>
          </cell>
          <cell r="B1509" t="str">
            <v/>
          </cell>
          <cell r="C1509" t="str">
            <v/>
          </cell>
          <cell r="D1509" t="str">
            <v/>
          </cell>
        </row>
        <row r="1510">
          <cell r="A1510" t="str">
            <v/>
          </cell>
          <cell r="B1510" t="str">
            <v/>
          </cell>
          <cell r="C1510" t="str">
            <v/>
          </cell>
          <cell r="D1510" t="str">
            <v/>
          </cell>
        </row>
        <row r="1511">
          <cell r="A1511" t="str">
            <v/>
          </cell>
          <cell r="B1511" t="str">
            <v/>
          </cell>
          <cell r="C1511" t="str">
            <v/>
          </cell>
          <cell r="D1511" t="str">
            <v/>
          </cell>
        </row>
        <row r="1512">
          <cell r="A1512" t="str">
            <v/>
          </cell>
          <cell r="B1512" t="str">
            <v/>
          </cell>
          <cell r="C1512" t="str">
            <v/>
          </cell>
          <cell r="D1512" t="str">
            <v/>
          </cell>
        </row>
        <row r="1513">
          <cell r="A1513" t="str">
            <v/>
          </cell>
          <cell r="B1513" t="str">
            <v/>
          </cell>
          <cell r="C1513" t="str">
            <v/>
          </cell>
          <cell r="D1513" t="str">
            <v/>
          </cell>
        </row>
        <row r="1514">
          <cell r="A1514" t="str">
            <v/>
          </cell>
          <cell r="B1514" t="str">
            <v/>
          </cell>
          <cell r="C1514" t="str">
            <v/>
          </cell>
          <cell r="D1514" t="str">
            <v/>
          </cell>
        </row>
        <row r="1515">
          <cell r="A1515" t="str">
            <v/>
          </cell>
          <cell r="B1515" t="str">
            <v/>
          </cell>
          <cell r="C1515" t="str">
            <v/>
          </cell>
          <cell r="D1515" t="str">
            <v/>
          </cell>
        </row>
        <row r="1516">
          <cell r="A1516" t="str">
            <v/>
          </cell>
          <cell r="B1516" t="str">
            <v/>
          </cell>
          <cell r="C1516" t="str">
            <v/>
          </cell>
          <cell r="D1516" t="str">
            <v/>
          </cell>
        </row>
        <row r="1517">
          <cell r="A1517" t="str">
            <v/>
          </cell>
          <cell r="B1517" t="str">
            <v/>
          </cell>
          <cell r="C1517" t="str">
            <v/>
          </cell>
          <cell r="D1517" t="str">
            <v/>
          </cell>
        </row>
        <row r="1518">
          <cell r="A1518" t="str">
            <v/>
          </cell>
          <cell r="B1518" t="str">
            <v/>
          </cell>
          <cell r="C1518" t="str">
            <v/>
          </cell>
          <cell r="D1518" t="str">
            <v/>
          </cell>
        </row>
        <row r="1519">
          <cell r="A1519" t="str">
            <v/>
          </cell>
          <cell r="B1519" t="str">
            <v/>
          </cell>
          <cell r="C1519" t="str">
            <v/>
          </cell>
          <cell r="D1519" t="str">
            <v/>
          </cell>
        </row>
        <row r="1520">
          <cell r="A1520" t="str">
            <v/>
          </cell>
          <cell r="B1520" t="str">
            <v/>
          </cell>
          <cell r="C1520" t="str">
            <v/>
          </cell>
          <cell r="D1520" t="str">
            <v/>
          </cell>
        </row>
        <row r="1521">
          <cell r="A1521" t="str">
            <v/>
          </cell>
          <cell r="B1521" t="str">
            <v/>
          </cell>
          <cell r="C1521" t="str">
            <v/>
          </cell>
          <cell r="D1521" t="str">
            <v/>
          </cell>
        </row>
        <row r="1522">
          <cell r="A1522" t="str">
            <v/>
          </cell>
          <cell r="B1522" t="str">
            <v/>
          </cell>
          <cell r="C1522" t="str">
            <v/>
          </cell>
          <cell r="D1522" t="str">
            <v/>
          </cell>
        </row>
        <row r="1523">
          <cell r="A1523" t="str">
            <v/>
          </cell>
          <cell r="B1523" t="str">
            <v/>
          </cell>
          <cell r="C1523" t="str">
            <v/>
          </cell>
          <cell r="D1523" t="str">
            <v/>
          </cell>
        </row>
        <row r="1524">
          <cell r="A1524" t="str">
            <v/>
          </cell>
          <cell r="B1524" t="str">
            <v/>
          </cell>
          <cell r="C1524" t="str">
            <v/>
          </cell>
          <cell r="D1524" t="str">
            <v/>
          </cell>
        </row>
        <row r="1525">
          <cell r="A1525" t="str">
            <v/>
          </cell>
          <cell r="B1525" t="str">
            <v/>
          </cell>
          <cell r="C1525" t="str">
            <v/>
          </cell>
          <cell r="D1525" t="str">
            <v/>
          </cell>
        </row>
        <row r="1526">
          <cell r="A1526" t="str">
            <v/>
          </cell>
          <cell r="B1526" t="str">
            <v/>
          </cell>
          <cell r="C1526" t="str">
            <v/>
          </cell>
          <cell r="D1526" t="str">
            <v/>
          </cell>
        </row>
        <row r="1527">
          <cell r="A1527" t="str">
            <v/>
          </cell>
          <cell r="B1527" t="str">
            <v/>
          </cell>
          <cell r="C1527" t="str">
            <v/>
          </cell>
          <cell r="D1527" t="str">
            <v/>
          </cell>
        </row>
        <row r="1528">
          <cell r="A1528" t="str">
            <v/>
          </cell>
          <cell r="B1528" t="str">
            <v/>
          </cell>
          <cell r="C1528" t="str">
            <v/>
          </cell>
          <cell r="D1528" t="str">
            <v/>
          </cell>
        </row>
        <row r="1529">
          <cell r="A1529" t="str">
            <v/>
          </cell>
          <cell r="B1529" t="str">
            <v/>
          </cell>
          <cell r="C1529" t="str">
            <v/>
          </cell>
          <cell r="D1529" t="str">
            <v/>
          </cell>
        </row>
        <row r="1530">
          <cell r="A1530" t="str">
            <v/>
          </cell>
          <cell r="B1530" t="str">
            <v/>
          </cell>
          <cell r="C1530" t="str">
            <v/>
          </cell>
          <cell r="D1530" t="str">
            <v/>
          </cell>
        </row>
        <row r="1531">
          <cell r="A1531" t="str">
            <v/>
          </cell>
          <cell r="B1531" t="str">
            <v/>
          </cell>
          <cell r="C1531" t="str">
            <v/>
          </cell>
          <cell r="D1531" t="str">
            <v/>
          </cell>
        </row>
        <row r="1532">
          <cell r="A1532" t="str">
            <v/>
          </cell>
          <cell r="B1532" t="str">
            <v/>
          </cell>
          <cell r="C1532" t="str">
            <v/>
          </cell>
          <cell r="D1532" t="str">
            <v/>
          </cell>
        </row>
        <row r="1533">
          <cell r="A1533" t="str">
            <v/>
          </cell>
          <cell r="B1533" t="str">
            <v/>
          </cell>
          <cell r="C1533" t="str">
            <v/>
          </cell>
          <cell r="D1533" t="str">
            <v/>
          </cell>
        </row>
        <row r="1534">
          <cell r="A1534" t="str">
            <v/>
          </cell>
          <cell r="B1534" t="str">
            <v/>
          </cell>
          <cell r="C1534" t="str">
            <v/>
          </cell>
          <cell r="D1534" t="str">
            <v/>
          </cell>
        </row>
        <row r="1535">
          <cell r="A1535" t="str">
            <v/>
          </cell>
          <cell r="B1535" t="str">
            <v/>
          </cell>
          <cell r="C1535" t="str">
            <v/>
          </cell>
          <cell r="D1535" t="str">
            <v/>
          </cell>
        </row>
        <row r="1536">
          <cell r="A1536" t="str">
            <v/>
          </cell>
          <cell r="B1536" t="str">
            <v/>
          </cell>
          <cell r="C1536" t="str">
            <v/>
          </cell>
          <cell r="D1536" t="str">
            <v/>
          </cell>
        </row>
        <row r="1537">
          <cell r="A1537" t="str">
            <v/>
          </cell>
          <cell r="B1537" t="str">
            <v/>
          </cell>
          <cell r="C1537" t="str">
            <v/>
          </cell>
          <cell r="D1537" t="str">
            <v/>
          </cell>
        </row>
        <row r="1538">
          <cell r="A1538" t="str">
            <v/>
          </cell>
          <cell r="B1538" t="str">
            <v/>
          </cell>
          <cell r="C1538" t="str">
            <v/>
          </cell>
          <cell r="D1538" t="str">
            <v/>
          </cell>
        </row>
        <row r="1539">
          <cell r="A1539" t="str">
            <v/>
          </cell>
          <cell r="B1539" t="str">
            <v/>
          </cell>
          <cell r="C1539" t="str">
            <v/>
          </cell>
          <cell r="D1539" t="str">
            <v/>
          </cell>
        </row>
        <row r="1540">
          <cell r="A1540" t="str">
            <v/>
          </cell>
          <cell r="B1540" t="str">
            <v/>
          </cell>
          <cell r="C1540" t="str">
            <v/>
          </cell>
          <cell r="D1540" t="str">
            <v/>
          </cell>
        </row>
        <row r="1541">
          <cell r="A1541" t="str">
            <v/>
          </cell>
          <cell r="B1541" t="str">
            <v/>
          </cell>
          <cell r="C1541" t="str">
            <v/>
          </cell>
          <cell r="D1541" t="str">
            <v/>
          </cell>
        </row>
        <row r="1542">
          <cell r="A1542" t="str">
            <v/>
          </cell>
          <cell r="B1542" t="str">
            <v/>
          </cell>
          <cell r="C1542" t="str">
            <v/>
          </cell>
          <cell r="D1542" t="str">
            <v/>
          </cell>
        </row>
        <row r="1543">
          <cell r="A1543" t="str">
            <v/>
          </cell>
          <cell r="B1543" t="str">
            <v/>
          </cell>
          <cell r="C1543" t="str">
            <v/>
          </cell>
          <cell r="D1543" t="str">
            <v/>
          </cell>
        </row>
        <row r="1544">
          <cell r="A1544" t="str">
            <v/>
          </cell>
          <cell r="B1544" t="str">
            <v/>
          </cell>
          <cell r="C1544" t="str">
            <v/>
          </cell>
          <cell r="D1544" t="str">
            <v/>
          </cell>
        </row>
        <row r="1545">
          <cell r="A1545" t="str">
            <v/>
          </cell>
          <cell r="B1545" t="str">
            <v/>
          </cell>
          <cell r="C1545" t="str">
            <v/>
          </cell>
          <cell r="D1545" t="str">
            <v/>
          </cell>
        </row>
        <row r="1546">
          <cell r="A1546" t="str">
            <v/>
          </cell>
          <cell r="B1546" t="str">
            <v/>
          </cell>
          <cell r="C1546" t="str">
            <v/>
          </cell>
          <cell r="D1546" t="str">
            <v/>
          </cell>
        </row>
        <row r="1547">
          <cell r="A1547" t="str">
            <v/>
          </cell>
          <cell r="B1547" t="str">
            <v/>
          </cell>
          <cell r="C1547" t="str">
            <v/>
          </cell>
          <cell r="D1547" t="str">
            <v/>
          </cell>
        </row>
        <row r="1548">
          <cell r="A1548" t="str">
            <v/>
          </cell>
          <cell r="B1548" t="str">
            <v/>
          </cell>
          <cell r="C1548" t="str">
            <v/>
          </cell>
          <cell r="D1548" t="str">
            <v/>
          </cell>
        </row>
        <row r="1549">
          <cell r="A1549" t="str">
            <v/>
          </cell>
          <cell r="B1549" t="str">
            <v/>
          </cell>
          <cell r="C1549" t="str">
            <v/>
          </cell>
          <cell r="D1549" t="str">
            <v/>
          </cell>
        </row>
        <row r="1550">
          <cell r="A1550" t="str">
            <v/>
          </cell>
          <cell r="B1550" t="str">
            <v/>
          </cell>
          <cell r="C1550" t="str">
            <v/>
          </cell>
          <cell r="D1550" t="str">
            <v/>
          </cell>
        </row>
        <row r="1551">
          <cell r="A1551" t="str">
            <v/>
          </cell>
          <cell r="B1551" t="str">
            <v/>
          </cell>
          <cell r="C1551" t="str">
            <v/>
          </cell>
          <cell r="D1551" t="str">
            <v/>
          </cell>
        </row>
        <row r="1552">
          <cell r="A1552" t="str">
            <v/>
          </cell>
          <cell r="B1552" t="str">
            <v/>
          </cell>
          <cell r="C1552" t="str">
            <v/>
          </cell>
          <cell r="D1552" t="str">
            <v/>
          </cell>
        </row>
        <row r="1553">
          <cell r="A1553" t="str">
            <v/>
          </cell>
          <cell r="B1553" t="str">
            <v/>
          </cell>
          <cell r="C1553" t="str">
            <v/>
          </cell>
          <cell r="D1553" t="str">
            <v/>
          </cell>
        </row>
        <row r="1554">
          <cell r="A1554" t="str">
            <v/>
          </cell>
          <cell r="B1554" t="str">
            <v/>
          </cell>
          <cell r="C1554" t="str">
            <v/>
          </cell>
          <cell r="D1554" t="str">
            <v/>
          </cell>
        </row>
        <row r="1555">
          <cell r="A1555" t="str">
            <v/>
          </cell>
          <cell r="B1555" t="str">
            <v/>
          </cell>
          <cell r="C1555" t="str">
            <v/>
          </cell>
          <cell r="D1555" t="str">
            <v/>
          </cell>
        </row>
        <row r="1556">
          <cell r="A1556" t="str">
            <v/>
          </cell>
          <cell r="B1556" t="str">
            <v/>
          </cell>
          <cell r="C1556" t="str">
            <v/>
          </cell>
          <cell r="D1556" t="str">
            <v/>
          </cell>
        </row>
        <row r="1557">
          <cell r="A1557" t="str">
            <v/>
          </cell>
          <cell r="B1557" t="str">
            <v/>
          </cell>
          <cell r="C1557" t="str">
            <v/>
          </cell>
          <cell r="D1557" t="str">
            <v/>
          </cell>
        </row>
        <row r="1558">
          <cell r="A1558" t="str">
            <v/>
          </cell>
          <cell r="B1558" t="str">
            <v/>
          </cell>
          <cell r="C1558" t="str">
            <v/>
          </cell>
          <cell r="D1558" t="str">
            <v/>
          </cell>
        </row>
        <row r="1559">
          <cell r="A1559" t="str">
            <v/>
          </cell>
          <cell r="B1559" t="str">
            <v/>
          </cell>
          <cell r="C1559" t="str">
            <v/>
          </cell>
          <cell r="D1559" t="str">
            <v/>
          </cell>
        </row>
        <row r="1560">
          <cell r="A1560" t="str">
            <v/>
          </cell>
          <cell r="B1560" t="str">
            <v/>
          </cell>
          <cell r="C1560" t="str">
            <v/>
          </cell>
          <cell r="D1560" t="str">
            <v/>
          </cell>
        </row>
        <row r="1561">
          <cell r="A1561" t="str">
            <v/>
          </cell>
          <cell r="B1561" t="str">
            <v/>
          </cell>
          <cell r="C1561" t="str">
            <v/>
          </cell>
          <cell r="D1561" t="str">
            <v/>
          </cell>
        </row>
        <row r="1562">
          <cell r="A1562" t="str">
            <v/>
          </cell>
          <cell r="B1562" t="str">
            <v/>
          </cell>
          <cell r="C1562" t="str">
            <v/>
          </cell>
          <cell r="D1562" t="str">
            <v/>
          </cell>
        </row>
        <row r="1563">
          <cell r="A1563" t="str">
            <v/>
          </cell>
          <cell r="B1563" t="str">
            <v/>
          </cell>
          <cell r="C1563" t="str">
            <v/>
          </cell>
          <cell r="D1563" t="str">
            <v/>
          </cell>
        </row>
        <row r="1564">
          <cell r="A1564" t="str">
            <v/>
          </cell>
          <cell r="B1564" t="str">
            <v/>
          </cell>
          <cell r="C1564" t="str">
            <v/>
          </cell>
          <cell r="D1564" t="str">
            <v/>
          </cell>
        </row>
        <row r="1565">
          <cell r="A1565" t="str">
            <v/>
          </cell>
          <cell r="B1565" t="str">
            <v/>
          </cell>
          <cell r="C1565" t="str">
            <v/>
          </cell>
          <cell r="D1565" t="str">
            <v/>
          </cell>
        </row>
        <row r="1566">
          <cell r="A1566" t="str">
            <v/>
          </cell>
          <cell r="B1566" t="str">
            <v/>
          </cell>
          <cell r="C1566" t="str">
            <v/>
          </cell>
          <cell r="D1566" t="str">
            <v/>
          </cell>
        </row>
        <row r="1567">
          <cell r="A1567" t="str">
            <v/>
          </cell>
          <cell r="B1567" t="str">
            <v/>
          </cell>
          <cell r="C1567" t="str">
            <v/>
          </cell>
          <cell r="D1567" t="str">
            <v/>
          </cell>
        </row>
        <row r="1568">
          <cell r="A1568" t="str">
            <v/>
          </cell>
          <cell r="B1568" t="str">
            <v/>
          </cell>
          <cell r="C1568" t="str">
            <v/>
          </cell>
          <cell r="D1568" t="str">
            <v/>
          </cell>
        </row>
        <row r="1569">
          <cell r="A1569" t="str">
            <v/>
          </cell>
          <cell r="B1569" t="str">
            <v/>
          </cell>
          <cell r="C1569" t="str">
            <v/>
          </cell>
          <cell r="D1569" t="str">
            <v/>
          </cell>
        </row>
        <row r="1570">
          <cell r="A1570" t="str">
            <v/>
          </cell>
          <cell r="B1570" t="str">
            <v/>
          </cell>
          <cell r="C1570" t="str">
            <v/>
          </cell>
          <cell r="D1570" t="str">
            <v/>
          </cell>
        </row>
        <row r="1571">
          <cell r="A1571" t="str">
            <v/>
          </cell>
          <cell r="B1571" t="str">
            <v/>
          </cell>
          <cell r="C1571" t="str">
            <v/>
          </cell>
          <cell r="D1571" t="str">
            <v/>
          </cell>
        </row>
        <row r="1572">
          <cell r="A1572" t="str">
            <v/>
          </cell>
          <cell r="B1572" t="str">
            <v/>
          </cell>
          <cell r="C1572" t="str">
            <v/>
          </cell>
          <cell r="D1572" t="str">
            <v/>
          </cell>
        </row>
        <row r="1573">
          <cell r="A1573" t="str">
            <v/>
          </cell>
          <cell r="B1573" t="str">
            <v/>
          </cell>
          <cell r="C1573" t="str">
            <v/>
          </cell>
          <cell r="D1573" t="str">
            <v/>
          </cell>
        </row>
        <row r="1574">
          <cell r="A1574" t="str">
            <v/>
          </cell>
          <cell r="B1574" t="str">
            <v/>
          </cell>
          <cell r="C1574" t="str">
            <v/>
          </cell>
          <cell r="D1574" t="str">
            <v/>
          </cell>
        </row>
        <row r="1575">
          <cell r="A1575" t="str">
            <v/>
          </cell>
          <cell r="B1575" t="str">
            <v/>
          </cell>
          <cell r="C1575" t="str">
            <v/>
          </cell>
          <cell r="D1575" t="str">
            <v/>
          </cell>
        </row>
        <row r="1576">
          <cell r="A1576" t="str">
            <v/>
          </cell>
          <cell r="B1576" t="str">
            <v/>
          </cell>
          <cell r="C1576" t="str">
            <v/>
          </cell>
          <cell r="D1576" t="str">
            <v/>
          </cell>
        </row>
        <row r="1577">
          <cell r="A1577" t="str">
            <v/>
          </cell>
          <cell r="B1577" t="str">
            <v/>
          </cell>
          <cell r="C1577" t="str">
            <v/>
          </cell>
          <cell r="D1577" t="str">
            <v/>
          </cell>
        </row>
        <row r="1578">
          <cell r="A1578" t="str">
            <v/>
          </cell>
          <cell r="B1578" t="str">
            <v/>
          </cell>
          <cell r="C1578" t="str">
            <v/>
          </cell>
          <cell r="D1578" t="str">
            <v/>
          </cell>
        </row>
        <row r="1579">
          <cell r="A1579" t="str">
            <v/>
          </cell>
          <cell r="B1579" t="str">
            <v/>
          </cell>
          <cell r="C1579" t="str">
            <v/>
          </cell>
          <cell r="D1579" t="str">
            <v/>
          </cell>
        </row>
        <row r="1580">
          <cell r="A1580" t="str">
            <v/>
          </cell>
          <cell r="B1580" t="str">
            <v/>
          </cell>
          <cell r="C1580" t="str">
            <v/>
          </cell>
          <cell r="D1580" t="str">
            <v/>
          </cell>
        </row>
        <row r="1581">
          <cell r="A1581" t="str">
            <v/>
          </cell>
          <cell r="B1581" t="str">
            <v/>
          </cell>
          <cell r="C1581" t="str">
            <v/>
          </cell>
          <cell r="D1581" t="str">
            <v/>
          </cell>
        </row>
        <row r="1582">
          <cell r="A1582" t="str">
            <v/>
          </cell>
          <cell r="B1582" t="str">
            <v/>
          </cell>
          <cell r="C1582" t="str">
            <v/>
          </cell>
          <cell r="D1582" t="str">
            <v/>
          </cell>
        </row>
        <row r="1583">
          <cell r="A1583" t="str">
            <v/>
          </cell>
          <cell r="B1583" t="str">
            <v/>
          </cell>
          <cell r="C1583" t="str">
            <v/>
          </cell>
          <cell r="D1583" t="str">
            <v/>
          </cell>
        </row>
        <row r="1584">
          <cell r="A1584" t="str">
            <v/>
          </cell>
          <cell r="B1584" t="str">
            <v/>
          </cell>
          <cell r="C1584" t="str">
            <v/>
          </cell>
          <cell r="D1584" t="str">
            <v/>
          </cell>
        </row>
        <row r="1585">
          <cell r="A1585" t="str">
            <v/>
          </cell>
          <cell r="B1585" t="str">
            <v/>
          </cell>
          <cell r="C1585" t="str">
            <v/>
          </cell>
          <cell r="D1585" t="str">
            <v/>
          </cell>
        </row>
        <row r="1586">
          <cell r="A1586" t="str">
            <v/>
          </cell>
          <cell r="B1586" t="str">
            <v/>
          </cell>
          <cell r="C1586" t="str">
            <v/>
          </cell>
          <cell r="D1586" t="str">
            <v/>
          </cell>
        </row>
        <row r="1587">
          <cell r="A1587" t="str">
            <v/>
          </cell>
          <cell r="B1587" t="str">
            <v/>
          </cell>
          <cell r="C1587" t="str">
            <v/>
          </cell>
          <cell r="D1587" t="str">
            <v/>
          </cell>
        </row>
        <row r="1588">
          <cell r="A1588" t="str">
            <v/>
          </cell>
          <cell r="B1588" t="str">
            <v/>
          </cell>
          <cell r="C1588" t="str">
            <v/>
          </cell>
          <cell r="D1588" t="str">
            <v/>
          </cell>
        </row>
        <row r="1589">
          <cell r="A1589" t="str">
            <v/>
          </cell>
          <cell r="B1589" t="str">
            <v/>
          </cell>
          <cell r="C1589" t="str">
            <v/>
          </cell>
          <cell r="D1589" t="str">
            <v/>
          </cell>
        </row>
        <row r="1590">
          <cell r="A1590" t="str">
            <v/>
          </cell>
          <cell r="B1590" t="str">
            <v/>
          </cell>
          <cell r="C1590" t="str">
            <v/>
          </cell>
          <cell r="D1590" t="str">
            <v/>
          </cell>
        </row>
        <row r="1591">
          <cell r="A1591" t="str">
            <v/>
          </cell>
          <cell r="B1591" t="str">
            <v/>
          </cell>
          <cell r="C1591" t="str">
            <v/>
          </cell>
          <cell r="D1591" t="str">
            <v/>
          </cell>
        </row>
        <row r="1592">
          <cell r="A1592" t="str">
            <v/>
          </cell>
          <cell r="B1592" t="str">
            <v/>
          </cell>
          <cell r="C1592" t="str">
            <v/>
          </cell>
          <cell r="D1592" t="str">
            <v/>
          </cell>
        </row>
        <row r="1593">
          <cell r="A1593" t="str">
            <v/>
          </cell>
          <cell r="B1593" t="str">
            <v/>
          </cell>
          <cell r="C1593" t="str">
            <v/>
          </cell>
          <cell r="D1593" t="str">
            <v/>
          </cell>
        </row>
        <row r="1594">
          <cell r="A1594" t="str">
            <v/>
          </cell>
          <cell r="B1594" t="str">
            <v/>
          </cell>
          <cell r="C1594" t="str">
            <v/>
          </cell>
          <cell r="D1594" t="str">
            <v/>
          </cell>
        </row>
        <row r="1595">
          <cell r="A1595" t="str">
            <v/>
          </cell>
          <cell r="B1595" t="str">
            <v/>
          </cell>
          <cell r="C1595" t="str">
            <v/>
          </cell>
          <cell r="D1595" t="str">
            <v/>
          </cell>
        </row>
        <row r="1596">
          <cell r="A1596" t="str">
            <v/>
          </cell>
          <cell r="B1596" t="str">
            <v/>
          </cell>
          <cell r="C1596" t="str">
            <v/>
          </cell>
          <cell r="D1596" t="str">
            <v/>
          </cell>
        </row>
        <row r="1597">
          <cell r="A1597" t="str">
            <v/>
          </cell>
          <cell r="B1597" t="str">
            <v/>
          </cell>
          <cell r="C1597" t="str">
            <v/>
          </cell>
          <cell r="D1597" t="str">
            <v/>
          </cell>
        </row>
        <row r="1598">
          <cell r="A1598" t="str">
            <v/>
          </cell>
          <cell r="B1598" t="str">
            <v/>
          </cell>
          <cell r="C1598" t="str">
            <v/>
          </cell>
          <cell r="D1598" t="str">
            <v/>
          </cell>
        </row>
        <row r="1599">
          <cell r="A1599" t="str">
            <v/>
          </cell>
          <cell r="B1599" t="str">
            <v/>
          </cell>
          <cell r="C1599" t="str">
            <v/>
          </cell>
          <cell r="D1599" t="str">
            <v/>
          </cell>
        </row>
        <row r="1600">
          <cell r="A1600" t="str">
            <v/>
          </cell>
          <cell r="B1600" t="str">
            <v/>
          </cell>
          <cell r="C1600" t="str">
            <v/>
          </cell>
          <cell r="D1600" t="str">
            <v/>
          </cell>
        </row>
        <row r="1601">
          <cell r="A1601" t="str">
            <v/>
          </cell>
          <cell r="B1601" t="str">
            <v/>
          </cell>
          <cell r="C1601" t="str">
            <v/>
          </cell>
          <cell r="D1601" t="str">
            <v/>
          </cell>
        </row>
        <row r="1602">
          <cell r="A1602" t="str">
            <v/>
          </cell>
          <cell r="B1602" t="str">
            <v/>
          </cell>
          <cell r="C1602" t="str">
            <v/>
          </cell>
          <cell r="D1602" t="str">
            <v/>
          </cell>
        </row>
        <row r="1603">
          <cell r="A1603" t="str">
            <v/>
          </cell>
          <cell r="B1603" t="str">
            <v/>
          </cell>
          <cell r="C1603" t="str">
            <v/>
          </cell>
          <cell r="D1603" t="str">
            <v/>
          </cell>
        </row>
        <row r="1604">
          <cell r="A1604" t="str">
            <v/>
          </cell>
          <cell r="B1604" t="str">
            <v/>
          </cell>
          <cell r="C1604" t="str">
            <v/>
          </cell>
          <cell r="D1604" t="str">
            <v/>
          </cell>
        </row>
        <row r="1605">
          <cell r="A1605" t="str">
            <v/>
          </cell>
          <cell r="B1605" t="str">
            <v/>
          </cell>
          <cell r="C1605" t="str">
            <v/>
          </cell>
          <cell r="D1605" t="str">
            <v/>
          </cell>
        </row>
        <row r="1606">
          <cell r="A1606" t="str">
            <v/>
          </cell>
          <cell r="B1606" t="str">
            <v/>
          </cell>
          <cell r="C1606" t="str">
            <v/>
          </cell>
          <cell r="D1606" t="str">
            <v/>
          </cell>
        </row>
        <row r="1607">
          <cell r="A1607" t="str">
            <v/>
          </cell>
          <cell r="B1607" t="str">
            <v/>
          </cell>
          <cell r="C1607" t="str">
            <v/>
          </cell>
          <cell r="D1607" t="str">
            <v/>
          </cell>
        </row>
        <row r="1608">
          <cell r="A1608" t="str">
            <v/>
          </cell>
          <cell r="B1608" t="str">
            <v/>
          </cell>
          <cell r="C1608" t="str">
            <v/>
          </cell>
          <cell r="D1608" t="str">
            <v/>
          </cell>
        </row>
        <row r="1609">
          <cell r="A1609" t="str">
            <v/>
          </cell>
          <cell r="B1609" t="str">
            <v/>
          </cell>
          <cell r="C1609" t="str">
            <v/>
          </cell>
          <cell r="D1609" t="str">
            <v/>
          </cell>
        </row>
        <row r="1610">
          <cell r="A1610" t="str">
            <v/>
          </cell>
          <cell r="B1610" t="str">
            <v/>
          </cell>
          <cell r="C1610" t="str">
            <v/>
          </cell>
          <cell r="D1610" t="str">
            <v/>
          </cell>
        </row>
        <row r="1611">
          <cell r="A1611" t="str">
            <v/>
          </cell>
          <cell r="B1611" t="str">
            <v/>
          </cell>
          <cell r="C1611" t="str">
            <v/>
          </cell>
          <cell r="D1611" t="str">
            <v/>
          </cell>
        </row>
        <row r="1612">
          <cell r="A1612" t="str">
            <v/>
          </cell>
          <cell r="B1612" t="str">
            <v/>
          </cell>
          <cell r="C1612" t="str">
            <v/>
          </cell>
          <cell r="D1612" t="str">
            <v/>
          </cell>
        </row>
        <row r="1613">
          <cell r="A1613" t="str">
            <v/>
          </cell>
          <cell r="B1613" t="str">
            <v/>
          </cell>
          <cell r="C1613" t="str">
            <v/>
          </cell>
          <cell r="D1613" t="str">
            <v/>
          </cell>
        </row>
        <row r="1614">
          <cell r="A1614" t="str">
            <v/>
          </cell>
          <cell r="B1614" t="str">
            <v/>
          </cell>
          <cell r="C1614" t="str">
            <v/>
          </cell>
          <cell r="D1614" t="str">
            <v/>
          </cell>
        </row>
        <row r="1615">
          <cell r="A1615" t="str">
            <v/>
          </cell>
          <cell r="B1615" t="str">
            <v/>
          </cell>
          <cell r="C1615" t="str">
            <v/>
          </cell>
          <cell r="D1615" t="str">
            <v/>
          </cell>
        </row>
        <row r="1616">
          <cell r="A1616" t="str">
            <v/>
          </cell>
          <cell r="B1616" t="str">
            <v/>
          </cell>
          <cell r="C1616" t="str">
            <v/>
          </cell>
          <cell r="D1616" t="str">
            <v/>
          </cell>
        </row>
        <row r="1617">
          <cell r="A1617" t="str">
            <v/>
          </cell>
          <cell r="B1617" t="str">
            <v/>
          </cell>
          <cell r="C1617" t="str">
            <v/>
          </cell>
          <cell r="D1617" t="str">
            <v/>
          </cell>
        </row>
        <row r="1618">
          <cell r="A1618" t="str">
            <v/>
          </cell>
          <cell r="B1618" t="str">
            <v/>
          </cell>
          <cell r="C1618" t="str">
            <v/>
          </cell>
          <cell r="D1618" t="str">
            <v/>
          </cell>
        </row>
        <row r="1619">
          <cell r="A1619" t="str">
            <v/>
          </cell>
          <cell r="B1619" t="str">
            <v/>
          </cell>
          <cell r="C1619" t="str">
            <v/>
          </cell>
          <cell r="D1619" t="str">
            <v/>
          </cell>
        </row>
        <row r="1620">
          <cell r="A1620" t="str">
            <v/>
          </cell>
          <cell r="B1620" t="str">
            <v/>
          </cell>
          <cell r="C1620" t="str">
            <v/>
          </cell>
          <cell r="D1620" t="str">
            <v/>
          </cell>
        </row>
        <row r="1621">
          <cell r="A1621" t="str">
            <v/>
          </cell>
          <cell r="B1621" t="str">
            <v/>
          </cell>
          <cell r="C1621" t="str">
            <v/>
          </cell>
          <cell r="D1621" t="str">
            <v/>
          </cell>
        </row>
        <row r="1622">
          <cell r="A1622" t="str">
            <v/>
          </cell>
          <cell r="B1622" t="str">
            <v/>
          </cell>
          <cell r="C1622" t="str">
            <v/>
          </cell>
          <cell r="D1622" t="str">
            <v/>
          </cell>
        </row>
        <row r="1623">
          <cell r="A1623" t="str">
            <v/>
          </cell>
          <cell r="B1623" t="str">
            <v/>
          </cell>
          <cell r="C1623" t="str">
            <v/>
          </cell>
          <cell r="D1623" t="str">
            <v/>
          </cell>
        </row>
        <row r="1624">
          <cell r="A1624" t="str">
            <v/>
          </cell>
          <cell r="B1624" t="str">
            <v/>
          </cell>
          <cell r="C1624" t="str">
            <v/>
          </cell>
          <cell r="D1624" t="str">
            <v/>
          </cell>
        </row>
        <row r="1625">
          <cell r="A1625" t="str">
            <v/>
          </cell>
          <cell r="B1625" t="str">
            <v/>
          </cell>
          <cell r="C1625" t="str">
            <v/>
          </cell>
          <cell r="D1625" t="str">
            <v/>
          </cell>
        </row>
        <row r="1626">
          <cell r="A1626" t="str">
            <v/>
          </cell>
          <cell r="B1626" t="str">
            <v/>
          </cell>
          <cell r="C1626" t="str">
            <v/>
          </cell>
          <cell r="D1626" t="str">
            <v/>
          </cell>
        </row>
        <row r="1627">
          <cell r="A1627" t="str">
            <v/>
          </cell>
          <cell r="B1627" t="str">
            <v/>
          </cell>
          <cell r="C1627" t="str">
            <v/>
          </cell>
          <cell r="D1627" t="str">
            <v/>
          </cell>
        </row>
        <row r="1628">
          <cell r="A1628" t="str">
            <v/>
          </cell>
          <cell r="B1628" t="str">
            <v/>
          </cell>
          <cell r="C1628" t="str">
            <v/>
          </cell>
          <cell r="D1628" t="str">
            <v/>
          </cell>
        </row>
        <row r="1629">
          <cell r="A1629" t="str">
            <v/>
          </cell>
          <cell r="B1629" t="str">
            <v/>
          </cell>
          <cell r="C1629" t="str">
            <v/>
          </cell>
          <cell r="D1629" t="str">
            <v/>
          </cell>
        </row>
        <row r="1630">
          <cell r="A1630" t="str">
            <v/>
          </cell>
          <cell r="B1630" t="str">
            <v/>
          </cell>
          <cell r="C1630" t="str">
            <v/>
          </cell>
          <cell r="D1630" t="str">
            <v/>
          </cell>
        </row>
        <row r="1631">
          <cell r="A1631" t="str">
            <v/>
          </cell>
          <cell r="B1631" t="str">
            <v/>
          </cell>
          <cell r="C1631" t="str">
            <v/>
          </cell>
          <cell r="D1631" t="str">
            <v/>
          </cell>
        </row>
        <row r="1632">
          <cell r="A1632" t="str">
            <v/>
          </cell>
          <cell r="B1632" t="str">
            <v/>
          </cell>
          <cell r="C1632" t="str">
            <v/>
          </cell>
          <cell r="D1632" t="str">
            <v/>
          </cell>
        </row>
        <row r="1633">
          <cell r="A1633" t="str">
            <v/>
          </cell>
          <cell r="B1633" t="str">
            <v/>
          </cell>
          <cell r="C1633" t="str">
            <v/>
          </cell>
          <cell r="D1633" t="str">
            <v/>
          </cell>
        </row>
        <row r="1634">
          <cell r="A1634" t="str">
            <v/>
          </cell>
          <cell r="B1634" t="str">
            <v/>
          </cell>
          <cell r="C1634" t="str">
            <v/>
          </cell>
          <cell r="D1634" t="str">
            <v/>
          </cell>
        </row>
        <row r="1635">
          <cell r="A1635" t="str">
            <v/>
          </cell>
          <cell r="B1635" t="str">
            <v/>
          </cell>
          <cell r="C1635" t="str">
            <v/>
          </cell>
          <cell r="D1635" t="str">
            <v/>
          </cell>
        </row>
        <row r="1636">
          <cell r="A1636" t="str">
            <v/>
          </cell>
          <cell r="B1636" t="str">
            <v/>
          </cell>
          <cell r="C1636" t="str">
            <v/>
          </cell>
          <cell r="D1636" t="str">
            <v/>
          </cell>
        </row>
        <row r="1637">
          <cell r="A1637" t="str">
            <v/>
          </cell>
          <cell r="B1637" t="str">
            <v/>
          </cell>
          <cell r="C1637" t="str">
            <v/>
          </cell>
          <cell r="D1637" t="str">
            <v/>
          </cell>
        </row>
        <row r="1638">
          <cell r="A1638" t="str">
            <v/>
          </cell>
          <cell r="B1638" t="str">
            <v/>
          </cell>
          <cell r="C1638" t="str">
            <v/>
          </cell>
          <cell r="D1638" t="str">
            <v/>
          </cell>
        </row>
        <row r="1639">
          <cell r="A1639" t="str">
            <v/>
          </cell>
          <cell r="B1639" t="str">
            <v/>
          </cell>
          <cell r="C1639" t="str">
            <v/>
          </cell>
          <cell r="D1639" t="str">
            <v/>
          </cell>
        </row>
        <row r="1640">
          <cell r="A1640" t="str">
            <v/>
          </cell>
          <cell r="B1640" t="str">
            <v/>
          </cell>
          <cell r="C1640" t="str">
            <v/>
          </cell>
          <cell r="D1640" t="str">
            <v/>
          </cell>
        </row>
        <row r="1641">
          <cell r="A1641" t="str">
            <v/>
          </cell>
          <cell r="B1641" t="str">
            <v/>
          </cell>
          <cell r="C1641" t="str">
            <v/>
          </cell>
          <cell r="D1641" t="str">
            <v/>
          </cell>
        </row>
        <row r="1642">
          <cell r="A1642" t="str">
            <v/>
          </cell>
          <cell r="B1642" t="str">
            <v/>
          </cell>
          <cell r="C1642" t="str">
            <v/>
          </cell>
          <cell r="D1642" t="str">
            <v/>
          </cell>
        </row>
        <row r="1643">
          <cell r="A1643" t="str">
            <v/>
          </cell>
          <cell r="B1643" t="str">
            <v/>
          </cell>
          <cell r="C1643" t="str">
            <v/>
          </cell>
          <cell r="D1643" t="str">
            <v/>
          </cell>
        </row>
        <row r="1644">
          <cell r="A1644" t="str">
            <v/>
          </cell>
          <cell r="B1644" t="str">
            <v/>
          </cell>
          <cell r="C1644" t="str">
            <v/>
          </cell>
          <cell r="D1644" t="str">
            <v/>
          </cell>
        </row>
        <row r="1645">
          <cell r="A1645" t="str">
            <v/>
          </cell>
          <cell r="B1645" t="str">
            <v/>
          </cell>
          <cell r="C1645" t="str">
            <v/>
          </cell>
          <cell r="D1645" t="str">
            <v/>
          </cell>
        </row>
        <row r="1646">
          <cell r="A1646" t="str">
            <v/>
          </cell>
          <cell r="B1646" t="str">
            <v/>
          </cell>
          <cell r="C1646" t="str">
            <v/>
          </cell>
          <cell r="D1646" t="str">
            <v/>
          </cell>
        </row>
        <row r="1647">
          <cell r="A1647" t="str">
            <v/>
          </cell>
          <cell r="B1647" t="str">
            <v/>
          </cell>
          <cell r="C1647" t="str">
            <v/>
          </cell>
          <cell r="D1647" t="str">
            <v/>
          </cell>
        </row>
        <row r="1648">
          <cell r="A1648" t="str">
            <v/>
          </cell>
          <cell r="B1648" t="str">
            <v/>
          </cell>
          <cell r="C1648" t="str">
            <v/>
          </cell>
          <cell r="D1648" t="str">
            <v/>
          </cell>
        </row>
        <row r="1649">
          <cell r="A1649" t="str">
            <v/>
          </cell>
          <cell r="B1649" t="str">
            <v/>
          </cell>
          <cell r="C1649" t="str">
            <v/>
          </cell>
          <cell r="D1649" t="str">
            <v/>
          </cell>
        </row>
        <row r="1650">
          <cell r="A1650" t="str">
            <v/>
          </cell>
          <cell r="B1650" t="str">
            <v/>
          </cell>
          <cell r="C1650" t="str">
            <v/>
          </cell>
          <cell r="D1650" t="str">
            <v/>
          </cell>
        </row>
        <row r="1651">
          <cell r="A1651" t="str">
            <v/>
          </cell>
          <cell r="B1651" t="str">
            <v/>
          </cell>
          <cell r="C1651" t="str">
            <v/>
          </cell>
          <cell r="D1651" t="str">
            <v/>
          </cell>
        </row>
        <row r="1652">
          <cell r="A1652" t="str">
            <v/>
          </cell>
          <cell r="B1652" t="str">
            <v/>
          </cell>
          <cell r="C1652" t="str">
            <v/>
          </cell>
          <cell r="D1652" t="str">
            <v/>
          </cell>
        </row>
        <row r="1653">
          <cell r="A1653" t="str">
            <v/>
          </cell>
          <cell r="B1653" t="str">
            <v/>
          </cell>
          <cell r="C1653" t="str">
            <v/>
          </cell>
          <cell r="D1653" t="str">
            <v/>
          </cell>
        </row>
        <row r="1654">
          <cell r="A1654" t="str">
            <v/>
          </cell>
          <cell r="B1654" t="str">
            <v/>
          </cell>
          <cell r="C1654" t="str">
            <v/>
          </cell>
          <cell r="D1654" t="str">
            <v/>
          </cell>
        </row>
        <row r="1655">
          <cell r="A1655" t="str">
            <v/>
          </cell>
          <cell r="B1655" t="str">
            <v/>
          </cell>
          <cell r="C1655" t="str">
            <v/>
          </cell>
          <cell r="D1655" t="str">
            <v/>
          </cell>
        </row>
        <row r="1656">
          <cell r="A1656" t="str">
            <v/>
          </cell>
          <cell r="B1656" t="str">
            <v/>
          </cell>
          <cell r="C1656" t="str">
            <v/>
          </cell>
          <cell r="D1656" t="str">
            <v/>
          </cell>
        </row>
        <row r="1657">
          <cell r="A1657" t="str">
            <v/>
          </cell>
          <cell r="B1657" t="str">
            <v/>
          </cell>
          <cell r="C1657" t="str">
            <v/>
          </cell>
          <cell r="D1657" t="str">
            <v/>
          </cell>
        </row>
        <row r="1658">
          <cell r="A1658" t="str">
            <v/>
          </cell>
          <cell r="B1658" t="str">
            <v/>
          </cell>
          <cell r="C1658" t="str">
            <v/>
          </cell>
          <cell r="D1658" t="str">
            <v/>
          </cell>
        </row>
        <row r="1659">
          <cell r="A1659" t="str">
            <v/>
          </cell>
          <cell r="B1659" t="str">
            <v/>
          </cell>
          <cell r="C1659" t="str">
            <v/>
          </cell>
          <cell r="D1659" t="str">
            <v/>
          </cell>
        </row>
        <row r="1660">
          <cell r="A1660" t="str">
            <v/>
          </cell>
          <cell r="B1660" t="str">
            <v/>
          </cell>
          <cell r="C1660" t="str">
            <v/>
          </cell>
          <cell r="D1660" t="str">
            <v/>
          </cell>
        </row>
        <row r="1661">
          <cell r="A1661" t="str">
            <v/>
          </cell>
          <cell r="B1661" t="str">
            <v/>
          </cell>
          <cell r="C1661" t="str">
            <v/>
          </cell>
          <cell r="D1661" t="str">
            <v/>
          </cell>
        </row>
        <row r="1662">
          <cell r="A1662" t="str">
            <v/>
          </cell>
          <cell r="B1662" t="str">
            <v/>
          </cell>
          <cell r="C1662" t="str">
            <v/>
          </cell>
          <cell r="D1662" t="str">
            <v/>
          </cell>
        </row>
        <row r="1663">
          <cell r="A1663" t="str">
            <v/>
          </cell>
          <cell r="B1663" t="str">
            <v/>
          </cell>
          <cell r="C1663" t="str">
            <v/>
          </cell>
          <cell r="D1663" t="str">
            <v/>
          </cell>
        </row>
        <row r="1664">
          <cell r="A1664" t="str">
            <v/>
          </cell>
          <cell r="B1664" t="str">
            <v/>
          </cell>
          <cell r="C1664" t="str">
            <v/>
          </cell>
          <cell r="D1664" t="str">
            <v/>
          </cell>
        </row>
        <row r="1665">
          <cell r="A1665" t="str">
            <v/>
          </cell>
          <cell r="B1665" t="str">
            <v/>
          </cell>
          <cell r="C1665" t="str">
            <v/>
          </cell>
          <cell r="D1665" t="str">
            <v/>
          </cell>
        </row>
        <row r="1666">
          <cell r="A1666" t="str">
            <v/>
          </cell>
          <cell r="B1666" t="str">
            <v/>
          </cell>
          <cell r="C1666" t="str">
            <v/>
          </cell>
          <cell r="D1666" t="str">
            <v/>
          </cell>
        </row>
        <row r="1667">
          <cell r="A1667" t="str">
            <v/>
          </cell>
          <cell r="B1667" t="str">
            <v/>
          </cell>
          <cell r="C1667" t="str">
            <v/>
          </cell>
          <cell r="D1667" t="str">
            <v/>
          </cell>
        </row>
        <row r="1668">
          <cell r="A1668" t="str">
            <v/>
          </cell>
          <cell r="B1668" t="str">
            <v/>
          </cell>
          <cell r="C1668" t="str">
            <v/>
          </cell>
          <cell r="D1668" t="str">
            <v/>
          </cell>
        </row>
        <row r="1669">
          <cell r="A1669" t="str">
            <v/>
          </cell>
          <cell r="B1669" t="str">
            <v/>
          </cell>
          <cell r="C1669" t="str">
            <v/>
          </cell>
          <cell r="D1669" t="str">
            <v/>
          </cell>
        </row>
        <row r="1670">
          <cell r="A1670" t="str">
            <v/>
          </cell>
          <cell r="B1670" t="str">
            <v/>
          </cell>
          <cell r="C1670" t="str">
            <v/>
          </cell>
          <cell r="D1670" t="str">
            <v/>
          </cell>
        </row>
        <row r="1671">
          <cell r="A1671" t="str">
            <v/>
          </cell>
          <cell r="B1671" t="str">
            <v/>
          </cell>
          <cell r="C1671" t="str">
            <v/>
          </cell>
          <cell r="D1671" t="str">
            <v/>
          </cell>
        </row>
        <row r="1672">
          <cell r="A1672" t="str">
            <v/>
          </cell>
          <cell r="B1672" t="str">
            <v/>
          </cell>
          <cell r="C1672" t="str">
            <v/>
          </cell>
          <cell r="D1672" t="str">
            <v/>
          </cell>
        </row>
        <row r="1673">
          <cell r="A1673" t="str">
            <v/>
          </cell>
          <cell r="B1673" t="str">
            <v/>
          </cell>
          <cell r="C1673" t="str">
            <v/>
          </cell>
          <cell r="D1673" t="str">
            <v/>
          </cell>
        </row>
        <row r="1674">
          <cell r="A1674" t="str">
            <v/>
          </cell>
          <cell r="B1674" t="str">
            <v/>
          </cell>
          <cell r="C1674" t="str">
            <v/>
          </cell>
          <cell r="D1674" t="str">
            <v/>
          </cell>
        </row>
        <row r="1675">
          <cell r="A1675" t="str">
            <v/>
          </cell>
          <cell r="B1675" t="str">
            <v/>
          </cell>
          <cell r="C1675" t="str">
            <v/>
          </cell>
          <cell r="D1675" t="str">
            <v/>
          </cell>
        </row>
        <row r="1676">
          <cell r="A1676" t="str">
            <v/>
          </cell>
          <cell r="B1676" t="str">
            <v/>
          </cell>
          <cell r="C1676" t="str">
            <v/>
          </cell>
          <cell r="D1676" t="str">
            <v/>
          </cell>
        </row>
        <row r="1677">
          <cell r="A1677" t="str">
            <v/>
          </cell>
          <cell r="B1677" t="str">
            <v/>
          </cell>
          <cell r="C1677" t="str">
            <v/>
          </cell>
          <cell r="D1677" t="str">
            <v/>
          </cell>
        </row>
        <row r="1678">
          <cell r="A1678" t="str">
            <v/>
          </cell>
          <cell r="B1678" t="str">
            <v/>
          </cell>
          <cell r="C1678" t="str">
            <v/>
          </cell>
          <cell r="D1678" t="str">
            <v/>
          </cell>
        </row>
        <row r="1679">
          <cell r="A1679" t="str">
            <v/>
          </cell>
          <cell r="B1679" t="str">
            <v/>
          </cell>
          <cell r="C1679" t="str">
            <v/>
          </cell>
          <cell r="D1679" t="str">
            <v/>
          </cell>
        </row>
        <row r="1680">
          <cell r="A1680" t="str">
            <v/>
          </cell>
          <cell r="B1680" t="str">
            <v/>
          </cell>
          <cell r="C1680" t="str">
            <v/>
          </cell>
          <cell r="D1680" t="str">
            <v/>
          </cell>
        </row>
        <row r="1681">
          <cell r="A1681" t="str">
            <v/>
          </cell>
          <cell r="B1681" t="str">
            <v/>
          </cell>
          <cell r="C1681" t="str">
            <v/>
          </cell>
          <cell r="D1681" t="str">
            <v/>
          </cell>
        </row>
        <row r="1682">
          <cell r="A1682" t="str">
            <v/>
          </cell>
          <cell r="B1682" t="str">
            <v/>
          </cell>
          <cell r="C1682" t="str">
            <v/>
          </cell>
          <cell r="D1682" t="str">
            <v/>
          </cell>
        </row>
        <row r="1683">
          <cell r="A1683" t="str">
            <v/>
          </cell>
          <cell r="B1683" t="str">
            <v/>
          </cell>
          <cell r="C1683" t="str">
            <v/>
          </cell>
          <cell r="D1683" t="str">
            <v/>
          </cell>
        </row>
        <row r="1684">
          <cell r="A1684" t="str">
            <v/>
          </cell>
          <cell r="B1684" t="str">
            <v/>
          </cell>
          <cell r="C1684" t="str">
            <v/>
          </cell>
          <cell r="D1684" t="str">
            <v/>
          </cell>
        </row>
        <row r="1685">
          <cell r="A1685" t="str">
            <v/>
          </cell>
          <cell r="B1685" t="str">
            <v/>
          </cell>
          <cell r="C1685" t="str">
            <v/>
          </cell>
          <cell r="D1685" t="str">
            <v/>
          </cell>
        </row>
        <row r="1686">
          <cell r="A1686" t="str">
            <v/>
          </cell>
          <cell r="B1686" t="str">
            <v/>
          </cell>
          <cell r="C1686" t="str">
            <v/>
          </cell>
          <cell r="D1686" t="str">
            <v/>
          </cell>
        </row>
        <row r="1687">
          <cell r="A1687" t="str">
            <v/>
          </cell>
          <cell r="B1687" t="str">
            <v/>
          </cell>
          <cell r="C1687" t="str">
            <v/>
          </cell>
          <cell r="D1687" t="str">
            <v/>
          </cell>
        </row>
        <row r="1688">
          <cell r="A1688" t="str">
            <v/>
          </cell>
          <cell r="B1688" t="str">
            <v/>
          </cell>
          <cell r="C1688" t="str">
            <v/>
          </cell>
          <cell r="D1688" t="str">
            <v/>
          </cell>
        </row>
        <row r="1689">
          <cell r="A1689" t="str">
            <v/>
          </cell>
          <cell r="B1689" t="str">
            <v/>
          </cell>
          <cell r="C1689" t="str">
            <v/>
          </cell>
          <cell r="D1689" t="str">
            <v/>
          </cell>
        </row>
        <row r="1690">
          <cell r="A1690" t="str">
            <v/>
          </cell>
          <cell r="B1690" t="str">
            <v/>
          </cell>
          <cell r="C1690" t="str">
            <v/>
          </cell>
          <cell r="D1690" t="str">
            <v/>
          </cell>
        </row>
        <row r="1691">
          <cell r="A1691" t="str">
            <v/>
          </cell>
          <cell r="B1691" t="str">
            <v/>
          </cell>
          <cell r="C1691" t="str">
            <v/>
          </cell>
          <cell r="D1691" t="str">
            <v/>
          </cell>
        </row>
        <row r="1692">
          <cell r="A1692" t="str">
            <v/>
          </cell>
          <cell r="B1692" t="str">
            <v/>
          </cell>
          <cell r="C1692" t="str">
            <v/>
          </cell>
          <cell r="D1692" t="str">
            <v/>
          </cell>
        </row>
        <row r="1693">
          <cell r="A1693" t="str">
            <v/>
          </cell>
          <cell r="B1693" t="str">
            <v/>
          </cell>
          <cell r="C1693" t="str">
            <v/>
          </cell>
          <cell r="D1693" t="str">
            <v/>
          </cell>
        </row>
        <row r="1694">
          <cell r="A1694" t="str">
            <v/>
          </cell>
          <cell r="B1694" t="str">
            <v/>
          </cell>
          <cell r="C1694" t="str">
            <v/>
          </cell>
          <cell r="D1694" t="str">
            <v/>
          </cell>
        </row>
        <row r="1695">
          <cell r="A1695" t="str">
            <v/>
          </cell>
          <cell r="B1695" t="str">
            <v/>
          </cell>
          <cell r="C1695" t="str">
            <v/>
          </cell>
          <cell r="D1695" t="str">
            <v/>
          </cell>
        </row>
        <row r="1696">
          <cell r="A1696" t="str">
            <v/>
          </cell>
          <cell r="B1696" t="str">
            <v/>
          </cell>
          <cell r="C1696" t="str">
            <v/>
          </cell>
          <cell r="D1696" t="str">
            <v/>
          </cell>
        </row>
        <row r="1697">
          <cell r="A1697" t="str">
            <v/>
          </cell>
          <cell r="B1697" t="str">
            <v/>
          </cell>
          <cell r="C1697" t="str">
            <v/>
          </cell>
          <cell r="D1697" t="str">
            <v/>
          </cell>
        </row>
        <row r="1698">
          <cell r="A1698" t="str">
            <v/>
          </cell>
          <cell r="B1698" t="str">
            <v/>
          </cell>
          <cell r="C1698" t="str">
            <v/>
          </cell>
          <cell r="D1698" t="str">
            <v/>
          </cell>
        </row>
        <row r="1699">
          <cell r="A1699" t="str">
            <v/>
          </cell>
          <cell r="B1699" t="str">
            <v/>
          </cell>
          <cell r="C1699" t="str">
            <v/>
          </cell>
          <cell r="D1699" t="str">
            <v/>
          </cell>
        </row>
        <row r="1700">
          <cell r="A1700" t="str">
            <v/>
          </cell>
          <cell r="B1700" t="str">
            <v/>
          </cell>
          <cell r="C1700" t="str">
            <v/>
          </cell>
          <cell r="D1700" t="str">
            <v/>
          </cell>
        </row>
        <row r="1701">
          <cell r="A1701" t="str">
            <v/>
          </cell>
          <cell r="B1701" t="str">
            <v/>
          </cell>
          <cell r="C1701" t="str">
            <v/>
          </cell>
          <cell r="D1701" t="str">
            <v/>
          </cell>
        </row>
        <row r="1702">
          <cell r="A1702" t="str">
            <v/>
          </cell>
          <cell r="B1702" t="str">
            <v/>
          </cell>
          <cell r="C1702" t="str">
            <v/>
          </cell>
          <cell r="D1702" t="str">
            <v/>
          </cell>
        </row>
        <row r="1703">
          <cell r="A1703" t="str">
            <v/>
          </cell>
          <cell r="B1703" t="str">
            <v/>
          </cell>
          <cell r="C1703" t="str">
            <v/>
          </cell>
          <cell r="D1703" t="str">
            <v/>
          </cell>
        </row>
        <row r="1704">
          <cell r="A1704" t="str">
            <v/>
          </cell>
          <cell r="B1704" t="str">
            <v/>
          </cell>
          <cell r="C1704" t="str">
            <v/>
          </cell>
          <cell r="D1704" t="str">
            <v/>
          </cell>
        </row>
        <row r="1705">
          <cell r="A1705" t="str">
            <v/>
          </cell>
          <cell r="B1705" t="str">
            <v/>
          </cell>
          <cell r="C1705" t="str">
            <v/>
          </cell>
          <cell r="D1705" t="str">
            <v/>
          </cell>
        </row>
        <row r="1706">
          <cell r="A1706" t="str">
            <v/>
          </cell>
          <cell r="B1706" t="str">
            <v/>
          </cell>
          <cell r="C1706" t="str">
            <v/>
          </cell>
          <cell r="D1706" t="str">
            <v/>
          </cell>
        </row>
        <row r="1707">
          <cell r="A1707" t="str">
            <v/>
          </cell>
          <cell r="B1707" t="str">
            <v/>
          </cell>
          <cell r="C1707" t="str">
            <v/>
          </cell>
          <cell r="D1707" t="str">
            <v/>
          </cell>
        </row>
        <row r="1708">
          <cell r="A1708" t="str">
            <v/>
          </cell>
          <cell r="B1708" t="str">
            <v/>
          </cell>
          <cell r="C1708" t="str">
            <v/>
          </cell>
          <cell r="D1708" t="str">
            <v/>
          </cell>
        </row>
        <row r="1709">
          <cell r="A1709" t="str">
            <v/>
          </cell>
          <cell r="B1709" t="str">
            <v/>
          </cell>
          <cell r="C1709" t="str">
            <v/>
          </cell>
          <cell r="D1709" t="str">
            <v/>
          </cell>
        </row>
        <row r="1710">
          <cell r="A1710" t="str">
            <v/>
          </cell>
          <cell r="B1710" t="str">
            <v/>
          </cell>
          <cell r="C1710" t="str">
            <v/>
          </cell>
          <cell r="D1710" t="str">
            <v/>
          </cell>
        </row>
        <row r="1711">
          <cell r="A1711" t="str">
            <v/>
          </cell>
          <cell r="B1711" t="str">
            <v/>
          </cell>
          <cell r="C1711" t="str">
            <v/>
          </cell>
          <cell r="D1711" t="str">
            <v/>
          </cell>
        </row>
        <row r="1712">
          <cell r="A1712" t="str">
            <v/>
          </cell>
          <cell r="B1712" t="str">
            <v/>
          </cell>
          <cell r="C1712" t="str">
            <v/>
          </cell>
          <cell r="D1712" t="str">
            <v/>
          </cell>
        </row>
        <row r="1713">
          <cell r="A1713" t="str">
            <v/>
          </cell>
          <cell r="B1713" t="str">
            <v/>
          </cell>
          <cell r="C1713" t="str">
            <v/>
          </cell>
          <cell r="D1713" t="str">
            <v/>
          </cell>
        </row>
        <row r="1714">
          <cell r="A1714" t="str">
            <v/>
          </cell>
          <cell r="B1714" t="str">
            <v/>
          </cell>
          <cell r="C1714" t="str">
            <v/>
          </cell>
          <cell r="D1714" t="str">
            <v/>
          </cell>
        </row>
        <row r="1715">
          <cell r="A1715" t="str">
            <v/>
          </cell>
          <cell r="B1715" t="str">
            <v/>
          </cell>
          <cell r="C1715" t="str">
            <v/>
          </cell>
          <cell r="D1715" t="str">
            <v/>
          </cell>
        </row>
        <row r="1716">
          <cell r="A1716" t="str">
            <v/>
          </cell>
          <cell r="B1716" t="str">
            <v/>
          </cell>
          <cell r="C1716" t="str">
            <v/>
          </cell>
          <cell r="D1716" t="str">
            <v/>
          </cell>
        </row>
        <row r="1717">
          <cell r="A1717" t="str">
            <v/>
          </cell>
          <cell r="B1717" t="str">
            <v/>
          </cell>
          <cell r="C1717" t="str">
            <v/>
          </cell>
          <cell r="D1717" t="str">
            <v/>
          </cell>
        </row>
        <row r="1718">
          <cell r="A1718" t="str">
            <v/>
          </cell>
          <cell r="B1718" t="str">
            <v/>
          </cell>
          <cell r="C1718" t="str">
            <v/>
          </cell>
          <cell r="D1718" t="str">
            <v/>
          </cell>
        </row>
        <row r="1719">
          <cell r="A1719" t="str">
            <v/>
          </cell>
          <cell r="B1719" t="str">
            <v/>
          </cell>
          <cell r="C1719" t="str">
            <v/>
          </cell>
          <cell r="D1719" t="str">
            <v/>
          </cell>
        </row>
        <row r="1720">
          <cell r="A1720" t="str">
            <v/>
          </cell>
          <cell r="B1720" t="str">
            <v/>
          </cell>
          <cell r="C1720" t="str">
            <v/>
          </cell>
          <cell r="D1720" t="str">
            <v/>
          </cell>
        </row>
        <row r="1721">
          <cell r="A1721" t="str">
            <v/>
          </cell>
          <cell r="B1721" t="str">
            <v/>
          </cell>
          <cell r="C1721" t="str">
            <v/>
          </cell>
          <cell r="D1721" t="str">
            <v/>
          </cell>
        </row>
        <row r="1722">
          <cell r="A1722" t="str">
            <v/>
          </cell>
          <cell r="B1722" t="str">
            <v/>
          </cell>
          <cell r="C1722" t="str">
            <v/>
          </cell>
          <cell r="D1722" t="str">
            <v/>
          </cell>
        </row>
        <row r="1723">
          <cell r="A1723" t="str">
            <v/>
          </cell>
          <cell r="B1723" t="str">
            <v/>
          </cell>
          <cell r="C1723" t="str">
            <v/>
          </cell>
          <cell r="D1723" t="str">
            <v/>
          </cell>
        </row>
        <row r="1724">
          <cell r="A1724" t="str">
            <v/>
          </cell>
          <cell r="B1724" t="str">
            <v/>
          </cell>
          <cell r="C1724" t="str">
            <v/>
          </cell>
          <cell r="D1724" t="str">
            <v/>
          </cell>
        </row>
        <row r="1725">
          <cell r="A1725" t="str">
            <v/>
          </cell>
          <cell r="B1725" t="str">
            <v/>
          </cell>
          <cell r="C1725" t="str">
            <v/>
          </cell>
          <cell r="D1725" t="str">
            <v/>
          </cell>
        </row>
        <row r="1726">
          <cell r="A1726" t="str">
            <v/>
          </cell>
          <cell r="B1726" t="str">
            <v/>
          </cell>
          <cell r="C1726" t="str">
            <v/>
          </cell>
          <cell r="D1726" t="str">
            <v/>
          </cell>
        </row>
        <row r="1727">
          <cell r="A1727" t="str">
            <v/>
          </cell>
          <cell r="B1727" t="str">
            <v/>
          </cell>
          <cell r="C1727" t="str">
            <v/>
          </cell>
          <cell r="D1727" t="str">
            <v/>
          </cell>
        </row>
        <row r="1728">
          <cell r="A1728" t="str">
            <v/>
          </cell>
          <cell r="B1728" t="str">
            <v/>
          </cell>
          <cell r="C1728" t="str">
            <v/>
          </cell>
          <cell r="D1728" t="str">
            <v/>
          </cell>
        </row>
        <row r="1729">
          <cell r="A1729" t="str">
            <v/>
          </cell>
          <cell r="B1729" t="str">
            <v/>
          </cell>
          <cell r="C1729" t="str">
            <v/>
          </cell>
          <cell r="D1729" t="str">
            <v/>
          </cell>
        </row>
        <row r="1730">
          <cell r="A1730" t="str">
            <v/>
          </cell>
          <cell r="B1730" t="str">
            <v/>
          </cell>
          <cell r="C1730" t="str">
            <v/>
          </cell>
          <cell r="D1730" t="str">
            <v/>
          </cell>
        </row>
        <row r="1731">
          <cell r="A1731" t="str">
            <v/>
          </cell>
          <cell r="B1731" t="str">
            <v/>
          </cell>
          <cell r="C1731" t="str">
            <v/>
          </cell>
          <cell r="D1731" t="str">
            <v/>
          </cell>
        </row>
        <row r="1732">
          <cell r="A1732" t="str">
            <v/>
          </cell>
          <cell r="B1732" t="str">
            <v/>
          </cell>
          <cell r="C1732" t="str">
            <v/>
          </cell>
          <cell r="D1732" t="str">
            <v/>
          </cell>
        </row>
        <row r="1733">
          <cell r="A1733" t="str">
            <v/>
          </cell>
          <cell r="B1733" t="str">
            <v/>
          </cell>
          <cell r="C1733" t="str">
            <v/>
          </cell>
          <cell r="D1733" t="str">
            <v/>
          </cell>
        </row>
        <row r="1734">
          <cell r="A1734" t="str">
            <v/>
          </cell>
          <cell r="B1734" t="str">
            <v/>
          </cell>
          <cell r="C1734" t="str">
            <v/>
          </cell>
          <cell r="D1734" t="str">
            <v/>
          </cell>
        </row>
        <row r="1735">
          <cell r="A1735" t="str">
            <v/>
          </cell>
          <cell r="B1735" t="str">
            <v/>
          </cell>
          <cell r="C1735" t="str">
            <v/>
          </cell>
          <cell r="D1735" t="str">
            <v/>
          </cell>
        </row>
        <row r="1736">
          <cell r="A1736" t="str">
            <v/>
          </cell>
          <cell r="B1736" t="str">
            <v/>
          </cell>
          <cell r="C1736" t="str">
            <v/>
          </cell>
          <cell r="D1736" t="str">
            <v/>
          </cell>
        </row>
        <row r="1737">
          <cell r="A1737" t="str">
            <v/>
          </cell>
          <cell r="B1737" t="str">
            <v/>
          </cell>
          <cell r="C1737" t="str">
            <v/>
          </cell>
          <cell r="D1737" t="str">
            <v/>
          </cell>
        </row>
        <row r="1738">
          <cell r="A1738" t="str">
            <v/>
          </cell>
          <cell r="B1738" t="str">
            <v/>
          </cell>
          <cell r="C1738" t="str">
            <v/>
          </cell>
          <cell r="D1738" t="str">
            <v/>
          </cell>
        </row>
        <row r="1739">
          <cell r="A1739" t="str">
            <v/>
          </cell>
          <cell r="B1739" t="str">
            <v/>
          </cell>
          <cell r="C1739" t="str">
            <v/>
          </cell>
          <cell r="D1739" t="str">
            <v/>
          </cell>
        </row>
        <row r="1740">
          <cell r="A1740" t="str">
            <v/>
          </cell>
          <cell r="B1740" t="str">
            <v/>
          </cell>
          <cell r="C1740" t="str">
            <v/>
          </cell>
          <cell r="D1740" t="str">
            <v/>
          </cell>
        </row>
        <row r="1741">
          <cell r="A1741" t="str">
            <v/>
          </cell>
          <cell r="B1741" t="str">
            <v/>
          </cell>
          <cell r="C1741" t="str">
            <v/>
          </cell>
          <cell r="D1741" t="str">
            <v/>
          </cell>
        </row>
        <row r="1742">
          <cell r="A1742" t="str">
            <v/>
          </cell>
          <cell r="B1742" t="str">
            <v/>
          </cell>
          <cell r="C1742" t="str">
            <v/>
          </cell>
          <cell r="D1742" t="str">
            <v/>
          </cell>
        </row>
        <row r="1743">
          <cell r="A1743" t="str">
            <v/>
          </cell>
          <cell r="B1743" t="str">
            <v/>
          </cell>
          <cell r="C1743" t="str">
            <v/>
          </cell>
          <cell r="D1743" t="str">
            <v/>
          </cell>
        </row>
        <row r="1744">
          <cell r="A1744" t="str">
            <v/>
          </cell>
          <cell r="B1744" t="str">
            <v/>
          </cell>
          <cell r="C1744" t="str">
            <v/>
          </cell>
          <cell r="D1744" t="str">
            <v/>
          </cell>
        </row>
        <row r="1745">
          <cell r="A1745" t="str">
            <v/>
          </cell>
          <cell r="B1745" t="str">
            <v/>
          </cell>
          <cell r="C1745" t="str">
            <v/>
          </cell>
          <cell r="D1745" t="str">
            <v/>
          </cell>
        </row>
        <row r="1746">
          <cell r="A1746" t="str">
            <v/>
          </cell>
          <cell r="B1746" t="str">
            <v/>
          </cell>
          <cell r="C1746" t="str">
            <v/>
          </cell>
          <cell r="D1746" t="str">
            <v/>
          </cell>
        </row>
        <row r="1747">
          <cell r="A1747" t="str">
            <v/>
          </cell>
          <cell r="B1747" t="str">
            <v/>
          </cell>
          <cell r="C1747" t="str">
            <v/>
          </cell>
          <cell r="D1747" t="str">
            <v/>
          </cell>
        </row>
        <row r="1748">
          <cell r="A1748" t="str">
            <v/>
          </cell>
          <cell r="B1748" t="str">
            <v/>
          </cell>
          <cell r="C1748" t="str">
            <v/>
          </cell>
          <cell r="D1748" t="str">
            <v/>
          </cell>
        </row>
        <row r="1749">
          <cell r="A1749" t="str">
            <v/>
          </cell>
          <cell r="B1749" t="str">
            <v/>
          </cell>
          <cell r="C1749" t="str">
            <v/>
          </cell>
          <cell r="D1749" t="str">
            <v/>
          </cell>
        </row>
        <row r="1750">
          <cell r="A1750" t="str">
            <v/>
          </cell>
          <cell r="B1750" t="str">
            <v/>
          </cell>
          <cell r="C1750" t="str">
            <v/>
          </cell>
          <cell r="D1750" t="str">
            <v/>
          </cell>
        </row>
        <row r="1751">
          <cell r="A1751" t="str">
            <v/>
          </cell>
          <cell r="B1751" t="str">
            <v/>
          </cell>
          <cell r="C1751" t="str">
            <v/>
          </cell>
          <cell r="D1751" t="str">
            <v/>
          </cell>
        </row>
        <row r="1752">
          <cell r="A1752" t="str">
            <v/>
          </cell>
          <cell r="B1752" t="str">
            <v/>
          </cell>
          <cell r="C1752" t="str">
            <v/>
          </cell>
          <cell r="D1752" t="str">
            <v/>
          </cell>
        </row>
        <row r="1753">
          <cell r="A1753" t="str">
            <v/>
          </cell>
          <cell r="B1753" t="str">
            <v/>
          </cell>
          <cell r="C1753" t="str">
            <v/>
          </cell>
          <cell r="D1753" t="str">
            <v/>
          </cell>
        </row>
        <row r="1754">
          <cell r="A1754" t="str">
            <v/>
          </cell>
          <cell r="B1754" t="str">
            <v/>
          </cell>
          <cell r="C1754" t="str">
            <v/>
          </cell>
          <cell r="D1754" t="str">
            <v/>
          </cell>
        </row>
        <row r="1755">
          <cell r="A1755" t="str">
            <v/>
          </cell>
          <cell r="B1755" t="str">
            <v/>
          </cell>
          <cell r="C1755" t="str">
            <v/>
          </cell>
          <cell r="D1755" t="str">
            <v/>
          </cell>
        </row>
        <row r="1756">
          <cell r="A1756" t="str">
            <v/>
          </cell>
          <cell r="B1756" t="str">
            <v/>
          </cell>
          <cell r="C1756" t="str">
            <v/>
          </cell>
          <cell r="D1756" t="str">
            <v/>
          </cell>
        </row>
        <row r="1757">
          <cell r="A1757" t="str">
            <v/>
          </cell>
          <cell r="B1757" t="str">
            <v/>
          </cell>
          <cell r="C1757" t="str">
            <v/>
          </cell>
          <cell r="D1757" t="str">
            <v/>
          </cell>
        </row>
        <row r="1758">
          <cell r="A1758" t="str">
            <v/>
          </cell>
          <cell r="B1758" t="str">
            <v/>
          </cell>
          <cell r="C1758" t="str">
            <v/>
          </cell>
          <cell r="D1758" t="str">
            <v/>
          </cell>
        </row>
        <row r="1759">
          <cell r="A1759" t="str">
            <v/>
          </cell>
          <cell r="B1759" t="str">
            <v/>
          </cell>
          <cell r="C1759" t="str">
            <v/>
          </cell>
          <cell r="D1759" t="str">
            <v/>
          </cell>
        </row>
        <row r="1760">
          <cell r="A1760" t="str">
            <v/>
          </cell>
          <cell r="B1760" t="str">
            <v/>
          </cell>
          <cell r="C1760" t="str">
            <v/>
          </cell>
          <cell r="D1760" t="str">
            <v/>
          </cell>
        </row>
        <row r="1761">
          <cell r="A1761" t="str">
            <v/>
          </cell>
          <cell r="B1761" t="str">
            <v/>
          </cell>
          <cell r="C1761" t="str">
            <v/>
          </cell>
          <cell r="D1761" t="str">
            <v/>
          </cell>
        </row>
        <row r="1762">
          <cell r="A1762" t="str">
            <v/>
          </cell>
          <cell r="B1762" t="str">
            <v/>
          </cell>
          <cell r="C1762" t="str">
            <v/>
          </cell>
          <cell r="D1762" t="str">
            <v/>
          </cell>
        </row>
        <row r="1763">
          <cell r="A1763" t="str">
            <v/>
          </cell>
          <cell r="B1763" t="str">
            <v/>
          </cell>
          <cell r="C1763" t="str">
            <v/>
          </cell>
          <cell r="D1763" t="str">
            <v/>
          </cell>
        </row>
        <row r="1764">
          <cell r="A1764" t="str">
            <v/>
          </cell>
          <cell r="B1764" t="str">
            <v/>
          </cell>
          <cell r="C1764" t="str">
            <v/>
          </cell>
          <cell r="D1764" t="str">
            <v/>
          </cell>
        </row>
        <row r="1765">
          <cell r="A1765" t="str">
            <v/>
          </cell>
          <cell r="B1765" t="str">
            <v/>
          </cell>
          <cell r="C1765" t="str">
            <v/>
          </cell>
          <cell r="D1765" t="str">
            <v/>
          </cell>
        </row>
        <row r="1766">
          <cell r="A1766" t="str">
            <v/>
          </cell>
          <cell r="B1766" t="str">
            <v/>
          </cell>
          <cell r="C1766" t="str">
            <v/>
          </cell>
          <cell r="D1766" t="str">
            <v/>
          </cell>
        </row>
        <row r="1767">
          <cell r="A1767" t="str">
            <v/>
          </cell>
          <cell r="B1767" t="str">
            <v/>
          </cell>
          <cell r="C1767" t="str">
            <v/>
          </cell>
          <cell r="D1767" t="str">
            <v/>
          </cell>
        </row>
        <row r="1768">
          <cell r="A1768" t="str">
            <v/>
          </cell>
          <cell r="B1768" t="str">
            <v/>
          </cell>
          <cell r="C1768" t="str">
            <v/>
          </cell>
          <cell r="D1768" t="str">
            <v/>
          </cell>
        </row>
        <row r="1769">
          <cell r="A1769" t="str">
            <v/>
          </cell>
          <cell r="B1769" t="str">
            <v/>
          </cell>
          <cell r="C1769" t="str">
            <v/>
          </cell>
          <cell r="D1769" t="str">
            <v/>
          </cell>
        </row>
        <row r="1770">
          <cell r="A1770" t="str">
            <v/>
          </cell>
          <cell r="B1770" t="str">
            <v/>
          </cell>
          <cell r="C1770" t="str">
            <v/>
          </cell>
          <cell r="D1770" t="str">
            <v/>
          </cell>
        </row>
        <row r="1771">
          <cell r="A1771" t="str">
            <v/>
          </cell>
          <cell r="B1771" t="str">
            <v/>
          </cell>
          <cell r="C1771" t="str">
            <v/>
          </cell>
          <cell r="D1771" t="str">
            <v/>
          </cell>
        </row>
        <row r="1772">
          <cell r="A1772" t="str">
            <v/>
          </cell>
          <cell r="B1772" t="str">
            <v/>
          </cell>
          <cell r="C1772" t="str">
            <v/>
          </cell>
          <cell r="D1772" t="str">
            <v/>
          </cell>
        </row>
        <row r="1773">
          <cell r="A1773" t="str">
            <v/>
          </cell>
          <cell r="B1773" t="str">
            <v/>
          </cell>
          <cell r="C1773" t="str">
            <v/>
          </cell>
          <cell r="D1773" t="str">
            <v/>
          </cell>
        </row>
        <row r="1774">
          <cell r="A1774" t="str">
            <v/>
          </cell>
          <cell r="B1774" t="str">
            <v/>
          </cell>
          <cell r="C1774" t="str">
            <v/>
          </cell>
          <cell r="D1774" t="str">
            <v/>
          </cell>
        </row>
        <row r="1775">
          <cell r="A1775" t="str">
            <v/>
          </cell>
          <cell r="B1775" t="str">
            <v/>
          </cell>
          <cell r="C1775" t="str">
            <v/>
          </cell>
          <cell r="D1775" t="str">
            <v/>
          </cell>
        </row>
        <row r="1776">
          <cell r="A1776" t="str">
            <v/>
          </cell>
          <cell r="B1776" t="str">
            <v/>
          </cell>
          <cell r="C1776" t="str">
            <v/>
          </cell>
          <cell r="D1776" t="str">
            <v/>
          </cell>
        </row>
        <row r="1777">
          <cell r="A1777" t="str">
            <v/>
          </cell>
          <cell r="B1777" t="str">
            <v/>
          </cell>
          <cell r="C1777" t="str">
            <v/>
          </cell>
          <cell r="D1777" t="str">
            <v/>
          </cell>
        </row>
        <row r="1778">
          <cell r="A1778" t="str">
            <v/>
          </cell>
          <cell r="B1778" t="str">
            <v/>
          </cell>
          <cell r="C1778" t="str">
            <v/>
          </cell>
          <cell r="D1778" t="str">
            <v/>
          </cell>
        </row>
        <row r="1779">
          <cell r="A1779" t="str">
            <v/>
          </cell>
          <cell r="B1779" t="str">
            <v/>
          </cell>
          <cell r="C1779" t="str">
            <v/>
          </cell>
          <cell r="D1779" t="str">
            <v/>
          </cell>
        </row>
        <row r="1780">
          <cell r="A1780" t="str">
            <v/>
          </cell>
          <cell r="B1780" t="str">
            <v/>
          </cell>
          <cell r="C1780" t="str">
            <v/>
          </cell>
          <cell r="D1780" t="str">
            <v/>
          </cell>
        </row>
        <row r="1781">
          <cell r="A1781" t="str">
            <v/>
          </cell>
          <cell r="B1781" t="str">
            <v/>
          </cell>
          <cell r="C1781" t="str">
            <v/>
          </cell>
          <cell r="D1781" t="str">
            <v/>
          </cell>
        </row>
        <row r="1782">
          <cell r="A1782" t="str">
            <v/>
          </cell>
          <cell r="B1782" t="str">
            <v/>
          </cell>
          <cell r="C1782" t="str">
            <v/>
          </cell>
          <cell r="D1782" t="str">
            <v/>
          </cell>
        </row>
        <row r="1783">
          <cell r="A1783" t="str">
            <v/>
          </cell>
          <cell r="B1783" t="str">
            <v/>
          </cell>
          <cell r="C1783" t="str">
            <v/>
          </cell>
          <cell r="D1783" t="str">
            <v/>
          </cell>
        </row>
        <row r="1784">
          <cell r="A1784" t="str">
            <v/>
          </cell>
          <cell r="B1784" t="str">
            <v/>
          </cell>
          <cell r="C1784" t="str">
            <v/>
          </cell>
          <cell r="D1784" t="str">
            <v/>
          </cell>
        </row>
        <row r="1785">
          <cell r="A1785" t="str">
            <v/>
          </cell>
          <cell r="B1785" t="str">
            <v/>
          </cell>
          <cell r="C1785" t="str">
            <v/>
          </cell>
          <cell r="D1785" t="str">
            <v/>
          </cell>
        </row>
        <row r="1786">
          <cell r="A1786" t="str">
            <v/>
          </cell>
          <cell r="B1786" t="str">
            <v/>
          </cell>
          <cell r="C1786" t="str">
            <v/>
          </cell>
          <cell r="D1786" t="str">
            <v/>
          </cell>
        </row>
        <row r="1787">
          <cell r="A1787" t="str">
            <v/>
          </cell>
          <cell r="B1787" t="str">
            <v/>
          </cell>
          <cell r="C1787" t="str">
            <v/>
          </cell>
          <cell r="D1787" t="str">
            <v/>
          </cell>
        </row>
        <row r="1788">
          <cell r="A1788" t="str">
            <v/>
          </cell>
          <cell r="B1788" t="str">
            <v/>
          </cell>
          <cell r="C1788" t="str">
            <v/>
          </cell>
          <cell r="D1788" t="str">
            <v/>
          </cell>
        </row>
        <row r="1789">
          <cell r="A1789" t="str">
            <v/>
          </cell>
          <cell r="B1789" t="str">
            <v/>
          </cell>
          <cell r="C1789" t="str">
            <v/>
          </cell>
          <cell r="D1789" t="str">
            <v/>
          </cell>
        </row>
        <row r="1790">
          <cell r="A1790" t="str">
            <v/>
          </cell>
          <cell r="B1790" t="str">
            <v/>
          </cell>
          <cell r="C1790" t="str">
            <v/>
          </cell>
          <cell r="D1790" t="str">
            <v/>
          </cell>
        </row>
        <row r="1791">
          <cell r="A1791" t="str">
            <v/>
          </cell>
          <cell r="B1791" t="str">
            <v/>
          </cell>
          <cell r="C1791" t="str">
            <v/>
          </cell>
          <cell r="D1791" t="str">
            <v/>
          </cell>
        </row>
        <row r="1792">
          <cell r="A1792" t="str">
            <v/>
          </cell>
          <cell r="B1792" t="str">
            <v/>
          </cell>
          <cell r="C1792" t="str">
            <v/>
          </cell>
          <cell r="D1792" t="str">
            <v/>
          </cell>
        </row>
        <row r="1793">
          <cell r="A1793" t="str">
            <v/>
          </cell>
          <cell r="B1793" t="str">
            <v/>
          </cell>
          <cell r="C1793" t="str">
            <v/>
          </cell>
          <cell r="D1793" t="str">
            <v/>
          </cell>
        </row>
        <row r="1794">
          <cell r="A1794" t="str">
            <v/>
          </cell>
          <cell r="B1794" t="str">
            <v/>
          </cell>
          <cell r="C1794" t="str">
            <v/>
          </cell>
          <cell r="D1794" t="str">
            <v/>
          </cell>
        </row>
        <row r="1795">
          <cell r="A1795" t="str">
            <v/>
          </cell>
          <cell r="B1795" t="str">
            <v/>
          </cell>
          <cell r="C1795" t="str">
            <v/>
          </cell>
          <cell r="D1795" t="str">
            <v/>
          </cell>
        </row>
        <row r="1796">
          <cell r="A1796" t="str">
            <v/>
          </cell>
          <cell r="B1796" t="str">
            <v/>
          </cell>
          <cell r="C1796" t="str">
            <v/>
          </cell>
          <cell r="D1796" t="str">
            <v/>
          </cell>
        </row>
        <row r="1797">
          <cell r="A1797" t="str">
            <v/>
          </cell>
          <cell r="B1797" t="str">
            <v/>
          </cell>
          <cell r="C1797" t="str">
            <v/>
          </cell>
          <cell r="D1797" t="str">
            <v/>
          </cell>
        </row>
        <row r="1798">
          <cell r="A1798" t="str">
            <v/>
          </cell>
          <cell r="B1798" t="str">
            <v/>
          </cell>
          <cell r="C1798" t="str">
            <v/>
          </cell>
          <cell r="D1798" t="str">
            <v/>
          </cell>
        </row>
        <row r="1799">
          <cell r="A1799" t="str">
            <v/>
          </cell>
          <cell r="B1799" t="str">
            <v/>
          </cell>
          <cell r="C1799" t="str">
            <v/>
          </cell>
          <cell r="D1799" t="str">
            <v/>
          </cell>
        </row>
        <row r="1800">
          <cell r="A1800" t="str">
            <v/>
          </cell>
          <cell r="B1800" t="str">
            <v/>
          </cell>
          <cell r="C1800" t="str">
            <v/>
          </cell>
          <cell r="D1800" t="str">
            <v/>
          </cell>
        </row>
        <row r="1801">
          <cell r="A1801" t="str">
            <v/>
          </cell>
          <cell r="B1801" t="str">
            <v/>
          </cell>
          <cell r="C1801" t="str">
            <v/>
          </cell>
          <cell r="D1801" t="str">
            <v/>
          </cell>
        </row>
        <row r="1802">
          <cell r="A1802" t="str">
            <v/>
          </cell>
          <cell r="B1802" t="str">
            <v/>
          </cell>
          <cell r="C1802" t="str">
            <v/>
          </cell>
          <cell r="D1802" t="str">
            <v/>
          </cell>
        </row>
        <row r="1803">
          <cell r="A1803" t="str">
            <v/>
          </cell>
          <cell r="B1803" t="str">
            <v/>
          </cell>
          <cell r="C1803" t="str">
            <v/>
          </cell>
          <cell r="D1803" t="str">
            <v/>
          </cell>
        </row>
        <row r="1804">
          <cell r="A1804" t="str">
            <v/>
          </cell>
          <cell r="B1804" t="str">
            <v/>
          </cell>
          <cell r="C1804" t="str">
            <v/>
          </cell>
          <cell r="D1804" t="str">
            <v/>
          </cell>
        </row>
        <row r="1805">
          <cell r="A1805" t="str">
            <v/>
          </cell>
          <cell r="B1805" t="str">
            <v/>
          </cell>
          <cell r="C1805" t="str">
            <v/>
          </cell>
          <cell r="D1805" t="str">
            <v/>
          </cell>
        </row>
        <row r="1806">
          <cell r="A1806" t="str">
            <v/>
          </cell>
          <cell r="B1806" t="str">
            <v/>
          </cell>
          <cell r="C1806" t="str">
            <v/>
          </cell>
          <cell r="D1806" t="str">
            <v/>
          </cell>
        </row>
        <row r="1807">
          <cell r="A1807" t="str">
            <v/>
          </cell>
          <cell r="B1807" t="str">
            <v/>
          </cell>
          <cell r="C1807" t="str">
            <v/>
          </cell>
          <cell r="D1807" t="str">
            <v/>
          </cell>
        </row>
        <row r="1808">
          <cell r="A1808" t="str">
            <v/>
          </cell>
          <cell r="B1808" t="str">
            <v/>
          </cell>
          <cell r="C1808" t="str">
            <v/>
          </cell>
          <cell r="D1808" t="str">
            <v/>
          </cell>
        </row>
        <row r="1809">
          <cell r="A1809" t="str">
            <v/>
          </cell>
          <cell r="B1809" t="str">
            <v/>
          </cell>
          <cell r="C1809" t="str">
            <v/>
          </cell>
          <cell r="D1809" t="str">
            <v/>
          </cell>
        </row>
        <row r="1810">
          <cell r="A1810" t="str">
            <v/>
          </cell>
          <cell r="B1810" t="str">
            <v/>
          </cell>
          <cell r="C1810" t="str">
            <v/>
          </cell>
          <cell r="D1810" t="str">
            <v/>
          </cell>
        </row>
        <row r="1811">
          <cell r="A1811" t="str">
            <v/>
          </cell>
          <cell r="B1811" t="str">
            <v/>
          </cell>
          <cell r="C1811" t="str">
            <v/>
          </cell>
          <cell r="D1811" t="str">
            <v/>
          </cell>
        </row>
        <row r="1812">
          <cell r="A1812" t="str">
            <v/>
          </cell>
          <cell r="B1812" t="str">
            <v/>
          </cell>
          <cell r="C1812" t="str">
            <v/>
          </cell>
          <cell r="D1812" t="str">
            <v/>
          </cell>
        </row>
        <row r="1813">
          <cell r="A1813" t="str">
            <v/>
          </cell>
          <cell r="B1813" t="str">
            <v/>
          </cell>
          <cell r="C1813" t="str">
            <v/>
          </cell>
          <cell r="D1813" t="str">
            <v/>
          </cell>
        </row>
        <row r="1814">
          <cell r="A1814" t="str">
            <v/>
          </cell>
          <cell r="B1814" t="str">
            <v/>
          </cell>
          <cell r="C1814" t="str">
            <v/>
          </cell>
          <cell r="D1814" t="str">
            <v/>
          </cell>
        </row>
        <row r="1815">
          <cell r="A1815" t="str">
            <v/>
          </cell>
          <cell r="B1815" t="str">
            <v/>
          </cell>
          <cell r="C1815" t="str">
            <v/>
          </cell>
          <cell r="D1815" t="str">
            <v/>
          </cell>
        </row>
        <row r="1816">
          <cell r="A1816" t="str">
            <v/>
          </cell>
          <cell r="B1816" t="str">
            <v/>
          </cell>
          <cell r="C1816" t="str">
            <v/>
          </cell>
          <cell r="D1816" t="str">
            <v/>
          </cell>
        </row>
        <row r="1817">
          <cell r="A1817" t="str">
            <v/>
          </cell>
          <cell r="B1817" t="str">
            <v/>
          </cell>
          <cell r="C1817" t="str">
            <v/>
          </cell>
          <cell r="D1817" t="str">
            <v/>
          </cell>
        </row>
        <row r="1818">
          <cell r="A1818" t="str">
            <v/>
          </cell>
          <cell r="B1818" t="str">
            <v/>
          </cell>
          <cell r="C1818" t="str">
            <v/>
          </cell>
          <cell r="D1818" t="str">
            <v/>
          </cell>
        </row>
        <row r="1819">
          <cell r="A1819" t="str">
            <v/>
          </cell>
          <cell r="B1819" t="str">
            <v/>
          </cell>
          <cell r="C1819" t="str">
            <v/>
          </cell>
          <cell r="D1819" t="str">
            <v/>
          </cell>
        </row>
        <row r="1820">
          <cell r="A1820" t="str">
            <v/>
          </cell>
          <cell r="B1820" t="str">
            <v/>
          </cell>
          <cell r="C1820" t="str">
            <v/>
          </cell>
          <cell r="D1820" t="str">
            <v/>
          </cell>
        </row>
        <row r="1821">
          <cell r="A1821" t="str">
            <v/>
          </cell>
          <cell r="B1821" t="str">
            <v/>
          </cell>
          <cell r="C1821" t="str">
            <v/>
          </cell>
          <cell r="D1821" t="str">
            <v/>
          </cell>
        </row>
        <row r="1822">
          <cell r="A1822" t="str">
            <v/>
          </cell>
          <cell r="B1822" t="str">
            <v/>
          </cell>
          <cell r="C1822" t="str">
            <v/>
          </cell>
          <cell r="D1822" t="str">
            <v/>
          </cell>
        </row>
        <row r="1823">
          <cell r="A1823" t="str">
            <v/>
          </cell>
          <cell r="B1823" t="str">
            <v/>
          </cell>
          <cell r="C1823" t="str">
            <v/>
          </cell>
          <cell r="D1823" t="str">
            <v/>
          </cell>
        </row>
        <row r="1824">
          <cell r="A1824" t="str">
            <v/>
          </cell>
          <cell r="B1824" t="str">
            <v/>
          </cell>
          <cell r="C1824" t="str">
            <v/>
          </cell>
          <cell r="D1824" t="str">
            <v/>
          </cell>
        </row>
        <row r="1825">
          <cell r="A1825" t="str">
            <v/>
          </cell>
          <cell r="B1825" t="str">
            <v/>
          </cell>
          <cell r="C1825" t="str">
            <v/>
          </cell>
          <cell r="D1825" t="str">
            <v/>
          </cell>
        </row>
        <row r="1826">
          <cell r="A1826" t="str">
            <v/>
          </cell>
          <cell r="B1826" t="str">
            <v/>
          </cell>
          <cell r="C1826" t="str">
            <v/>
          </cell>
          <cell r="D1826" t="str">
            <v/>
          </cell>
        </row>
        <row r="1827">
          <cell r="A1827" t="str">
            <v/>
          </cell>
          <cell r="B1827" t="str">
            <v/>
          </cell>
          <cell r="C1827" t="str">
            <v/>
          </cell>
          <cell r="D1827" t="str">
            <v/>
          </cell>
        </row>
        <row r="1828">
          <cell r="A1828" t="str">
            <v/>
          </cell>
          <cell r="B1828" t="str">
            <v/>
          </cell>
          <cell r="C1828" t="str">
            <v/>
          </cell>
          <cell r="D1828" t="str">
            <v/>
          </cell>
        </row>
        <row r="1829">
          <cell r="A1829" t="str">
            <v/>
          </cell>
          <cell r="B1829" t="str">
            <v/>
          </cell>
          <cell r="C1829" t="str">
            <v/>
          </cell>
          <cell r="D1829" t="str">
            <v/>
          </cell>
        </row>
        <row r="1830">
          <cell r="A1830" t="str">
            <v/>
          </cell>
          <cell r="B1830" t="str">
            <v/>
          </cell>
          <cell r="C1830" t="str">
            <v/>
          </cell>
          <cell r="D1830" t="str">
            <v/>
          </cell>
        </row>
        <row r="1831">
          <cell r="A1831" t="str">
            <v/>
          </cell>
          <cell r="B1831" t="str">
            <v/>
          </cell>
          <cell r="C1831" t="str">
            <v/>
          </cell>
          <cell r="D1831" t="str">
            <v/>
          </cell>
        </row>
        <row r="1832">
          <cell r="A1832" t="str">
            <v/>
          </cell>
          <cell r="B1832" t="str">
            <v/>
          </cell>
          <cell r="C1832" t="str">
            <v/>
          </cell>
          <cell r="D1832" t="str">
            <v/>
          </cell>
        </row>
        <row r="1833">
          <cell r="A1833" t="str">
            <v/>
          </cell>
          <cell r="B1833" t="str">
            <v/>
          </cell>
          <cell r="C1833" t="str">
            <v/>
          </cell>
          <cell r="D1833" t="str">
            <v/>
          </cell>
        </row>
        <row r="1834">
          <cell r="A1834" t="str">
            <v/>
          </cell>
          <cell r="B1834" t="str">
            <v/>
          </cell>
          <cell r="C1834" t="str">
            <v/>
          </cell>
          <cell r="D1834" t="str">
            <v/>
          </cell>
        </row>
        <row r="1835">
          <cell r="A1835" t="str">
            <v/>
          </cell>
          <cell r="B1835" t="str">
            <v/>
          </cell>
          <cell r="C1835" t="str">
            <v/>
          </cell>
          <cell r="D1835" t="str">
            <v/>
          </cell>
        </row>
        <row r="1836">
          <cell r="A1836" t="str">
            <v/>
          </cell>
          <cell r="B1836" t="str">
            <v/>
          </cell>
          <cell r="C1836" t="str">
            <v/>
          </cell>
          <cell r="D1836" t="str">
            <v/>
          </cell>
        </row>
        <row r="1837">
          <cell r="A1837" t="str">
            <v/>
          </cell>
          <cell r="B1837" t="str">
            <v/>
          </cell>
          <cell r="C1837" t="str">
            <v/>
          </cell>
          <cell r="D1837" t="str">
            <v/>
          </cell>
        </row>
        <row r="1838">
          <cell r="A1838" t="str">
            <v/>
          </cell>
          <cell r="B1838" t="str">
            <v/>
          </cell>
          <cell r="C1838" t="str">
            <v/>
          </cell>
          <cell r="D1838" t="str">
            <v/>
          </cell>
        </row>
        <row r="1839">
          <cell r="A1839" t="str">
            <v/>
          </cell>
          <cell r="B1839" t="str">
            <v/>
          </cell>
          <cell r="C1839" t="str">
            <v/>
          </cell>
          <cell r="D1839" t="str">
            <v/>
          </cell>
        </row>
        <row r="1840">
          <cell r="A1840" t="str">
            <v/>
          </cell>
          <cell r="B1840" t="str">
            <v/>
          </cell>
          <cell r="C1840" t="str">
            <v/>
          </cell>
          <cell r="D1840" t="str">
            <v/>
          </cell>
        </row>
        <row r="1841">
          <cell r="A1841" t="str">
            <v/>
          </cell>
          <cell r="B1841" t="str">
            <v/>
          </cell>
          <cell r="C1841" t="str">
            <v/>
          </cell>
          <cell r="D1841" t="str">
            <v/>
          </cell>
        </row>
        <row r="1842">
          <cell r="A1842" t="str">
            <v/>
          </cell>
          <cell r="B1842" t="str">
            <v/>
          </cell>
          <cell r="C1842" t="str">
            <v/>
          </cell>
          <cell r="D1842" t="str">
            <v/>
          </cell>
        </row>
        <row r="1843">
          <cell r="A1843" t="str">
            <v/>
          </cell>
          <cell r="B1843" t="str">
            <v/>
          </cell>
          <cell r="C1843" t="str">
            <v/>
          </cell>
          <cell r="D1843" t="str">
            <v/>
          </cell>
        </row>
        <row r="1844">
          <cell r="A1844" t="str">
            <v/>
          </cell>
          <cell r="B1844" t="str">
            <v/>
          </cell>
          <cell r="C1844" t="str">
            <v/>
          </cell>
          <cell r="D1844" t="str">
            <v/>
          </cell>
        </row>
        <row r="1845">
          <cell r="A1845" t="str">
            <v/>
          </cell>
          <cell r="B1845" t="str">
            <v/>
          </cell>
          <cell r="C1845" t="str">
            <v/>
          </cell>
          <cell r="D1845" t="str">
            <v/>
          </cell>
        </row>
        <row r="1846">
          <cell r="A1846" t="str">
            <v/>
          </cell>
          <cell r="B1846" t="str">
            <v/>
          </cell>
          <cell r="C1846" t="str">
            <v/>
          </cell>
          <cell r="D1846" t="str">
            <v/>
          </cell>
        </row>
        <row r="1847">
          <cell r="A1847" t="str">
            <v/>
          </cell>
          <cell r="B1847" t="str">
            <v/>
          </cell>
          <cell r="C1847" t="str">
            <v/>
          </cell>
          <cell r="D1847" t="str">
            <v/>
          </cell>
        </row>
        <row r="1848">
          <cell r="A1848" t="str">
            <v/>
          </cell>
          <cell r="B1848" t="str">
            <v/>
          </cell>
          <cell r="C1848" t="str">
            <v/>
          </cell>
          <cell r="D1848" t="str">
            <v/>
          </cell>
        </row>
        <row r="1849">
          <cell r="A1849" t="str">
            <v/>
          </cell>
          <cell r="B1849" t="str">
            <v/>
          </cell>
          <cell r="C1849" t="str">
            <v/>
          </cell>
          <cell r="D1849" t="str">
            <v/>
          </cell>
        </row>
        <row r="1850">
          <cell r="A1850" t="str">
            <v/>
          </cell>
          <cell r="B1850" t="str">
            <v/>
          </cell>
          <cell r="C1850" t="str">
            <v/>
          </cell>
          <cell r="D1850" t="str">
            <v/>
          </cell>
        </row>
        <row r="1851">
          <cell r="A1851" t="str">
            <v/>
          </cell>
          <cell r="B1851" t="str">
            <v/>
          </cell>
          <cell r="C1851" t="str">
            <v/>
          </cell>
          <cell r="D1851" t="str">
            <v/>
          </cell>
        </row>
        <row r="1852">
          <cell r="A1852" t="str">
            <v/>
          </cell>
          <cell r="B1852" t="str">
            <v/>
          </cell>
          <cell r="C1852" t="str">
            <v/>
          </cell>
          <cell r="D1852" t="str">
            <v/>
          </cell>
        </row>
        <row r="1853">
          <cell r="A1853" t="str">
            <v/>
          </cell>
          <cell r="B1853" t="str">
            <v/>
          </cell>
          <cell r="C1853" t="str">
            <v/>
          </cell>
          <cell r="D1853" t="str">
            <v/>
          </cell>
        </row>
        <row r="1854">
          <cell r="A1854" t="str">
            <v/>
          </cell>
          <cell r="B1854" t="str">
            <v/>
          </cell>
          <cell r="C1854" t="str">
            <v/>
          </cell>
          <cell r="D1854" t="str">
            <v/>
          </cell>
        </row>
        <row r="1855">
          <cell r="A1855" t="str">
            <v/>
          </cell>
          <cell r="B1855" t="str">
            <v/>
          </cell>
          <cell r="C1855" t="str">
            <v/>
          </cell>
          <cell r="D1855" t="str">
            <v/>
          </cell>
        </row>
        <row r="1856">
          <cell r="A1856" t="str">
            <v/>
          </cell>
          <cell r="B1856" t="str">
            <v/>
          </cell>
          <cell r="C1856" t="str">
            <v/>
          </cell>
          <cell r="D1856" t="str">
            <v/>
          </cell>
        </row>
        <row r="1857">
          <cell r="A1857" t="str">
            <v/>
          </cell>
          <cell r="B1857" t="str">
            <v/>
          </cell>
          <cell r="C1857" t="str">
            <v/>
          </cell>
          <cell r="D1857" t="str">
            <v/>
          </cell>
        </row>
        <row r="1858">
          <cell r="A1858" t="str">
            <v/>
          </cell>
          <cell r="B1858" t="str">
            <v/>
          </cell>
          <cell r="C1858" t="str">
            <v/>
          </cell>
          <cell r="D1858" t="str">
            <v/>
          </cell>
        </row>
        <row r="1859">
          <cell r="A1859" t="str">
            <v/>
          </cell>
          <cell r="B1859" t="str">
            <v/>
          </cell>
          <cell r="C1859" t="str">
            <v/>
          </cell>
          <cell r="D1859" t="str">
            <v/>
          </cell>
        </row>
        <row r="1860">
          <cell r="A1860" t="str">
            <v/>
          </cell>
          <cell r="B1860" t="str">
            <v/>
          </cell>
          <cell r="C1860" t="str">
            <v/>
          </cell>
          <cell r="D1860" t="str">
            <v/>
          </cell>
        </row>
        <row r="1861">
          <cell r="A1861" t="str">
            <v/>
          </cell>
          <cell r="B1861" t="str">
            <v/>
          </cell>
          <cell r="C1861" t="str">
            <v/>
          </cell>
          <cell r="D1861" t="str">
            <v/>
          </cell>
        </row>
        <row r="1862">
          <cell r="A1862" t="str">
            <v/>
          </cell>
          <cell r="B1862" t="str">
            <v/>
          </cell>
          <cell r="C1862" t="str">
            <v/>
          </cell>
          <cell r="D1862" t="str">
            <v/>
          </cell>
        </row>
        <row r="1863">
          <cell r="A1863" t="str">
            <v/>
          </cell>
          <cell r="B1863" t="str">
            <v/>
          </cell>
          <cell r="C1863" t="str">
            <v/>
          </cell>
          <cell r="D1863" t="str">
            <v/>
          </cell>
        </row>
        <row r="1864">
          <cell r="A1864" t="str">
            <v/>
          </cell>
          <cell r="B1864" t="str">
            <v/>
          </cell>
          <cell r="C1864" t="str">
            <v/>
          </cell>
          <cell r="D1864" t="str">
            <v/>
          </cell>
        </row>
        <row r="1865">
          <cell r="A1865" t="str">
            <v/>
          </cell>
          <cell r="B1865" t="str">
            <v/>
          </cell>
          <cell r="C1865" t="str">
            <v/>
          </cell>
          <cell r="D1865" t="str">
            <v/>
          </cell>
        </row>
        <row r="1866">
          <cell r="A1866" t="str">
            <v/>
          </cell>
          <cell r="B1866" t="str">
            <v/>
          </cell>
          <cell r="C1866" t="str">
            <v/>
          </cell>
          <cell r="D1866" t="str">
            <v/>
          </cell>
        </row>
        <row r="1867">
          <cell r="A1867" t="str">
            <v/>
          </cell>
          <cell r="B1867" t="str">
            <v/>
          </cell>
          <cell r="C1867" t="str">
            <v/>
          </cell>
          <cell r="D1867" t="str">
            <v/>
          </cell>
        </row>
        <row r="1868">
          <cell r="A1868" t="str">
            <v/>
          </cell>
          <cell r="B1868" t="str">
            <v/>
          </cell>
          <cell r="C1868" t="str">
            <v/>
          </cell>
          <cell r="D1868" t="str">
            <v/>
          </cell>
        </row>
        <row r="1869">
          <cell r="A1869" t="str">
            <v/>
          </cell>
          <cell r="B1869" t="str">
            <v/>
          </cell>
          <cell r="C1869" t="str">
            <v/>
          </cell>
          <cell r="D1869" t="str">
            <v/>
          </cell>
        </row>
        <row r="1870">
          <cell r="A1870" t="str">
            <v/>
          </cell>
          <cell r="B1870" t="str">
            <v/>
          </cell>
          <cell r="C1870" t="str">
            <v/>
          </cell>
          <cell r="D1870" t="str">
            <v/>
          </cell>
        </row>
        <row r="1871">
          <cell r="A1871" t="str">
            <v/>
          </cell>
          <cell r="B1871" t="str">
            <v/>
          </cell>
          <cell r="C1871" t="str">
            <v/>
          </cell>
          <cell r="D1871" t="str">
            <v/>
          </cell>
        </row>
        <row r="1872">
          <cell r="A1872" t="str">
            <v/>
          </cell>
          <cell r="B1872" t="str">
            <v/>
          </cell>
          <cell r="C1872" t="str">
            <v/>
          </cell>
          <cell r="D1872" t="str">
            <v/>
          </cell>
        </row>
        <row r="1873">
          <cell r="A1873" t="str">
            <v/>
          </cell>
          <cell r="B1873" t="str">
            <v/>
          </cell>
          <cell r="C1873" t="str">
            <v/>
          </cell>
          <cell r="D1873" t="str">
            <v/>
          </cell>
        </row>
        <row r="1874">
          <cell r="A1874" t="str">
            <v/>
          </cell>
          <cell r="B1874" t="str">
            <v/>
          </cell>
          <cell r="C1874" t="str">
            <v/>
          </cell>
          <cell r="D1874" t="str">
            <v/>
          </cell>
        </row>
        <row r="1875">
          <cell r="A1875" t="str">
            <v/>
          </cell>
          <cell r="B1875" t="str">
            <v/>
          </cell>
          <cell r="C1875" t="str">
            <v/>
          </cell>
          <cell r="D1875" t="str">
            <v/>
          </cell>
        </row>
        <row r="1876">
          <cell r="A1876" t="str">
            <v/>
          </cell>
          <cell r="B1876" t="str">
            <v/>
          </cell>
          <cell r="C1876" t="str">
            <v/>
          </cell>
          <cell r="D1876" t="str">
            <v/>
          </cell>
        </row>
        <row r="1877">
          <cell r="A1877" t="str">
            <v/>
          </cell>
          <cell r="B1877" t="str">
            <v/>
          </cell>
          <cell r="C1877" t="str">
            <v/>
          </cell>
          <cell r="D1877" t="str">
            <v/>
          </cell>
        </row>
        <row r="1878">
          <cell r="A1878" t="str">
            <v/>
          </cell>
          <cell r="B1878" t="str">
            <v/>
          </cell>
          <cell r="C1878" t="str">
            <v/>
          </cell>
          <cell r="D1878" t="str">
            <v/>
          </cell>
        </row>
        <row r="1879">
          <cell r="A1879" t="str">
            <v/>
          </cell>
          <cell r="B1879" t="str">
            <v/>
          </cell>
          <cell r="C1879" t="str">
            <v/>
          </cell>
          <cell r="D1879" t="str">
            <v/>
          </cell>
        </row>
        <row r="1880">
          <cell r="A1880" t="str">
            <v/>
          </cell>
          <cell r="B1880" t="str">
            <v/>
          </cell>
          <cell r="C1880" t="str">
            <v/>
          </cell>
          <cell r="D1880" t="str">
            <v/>
          </cell>
        </row>
        <row r="1881">
          <cell r="A1881" t="str">
            <v/>
          </cell>
          <cell r="B1881" t="str">
            <v/>
          </cell>
          <cell r="C1881" t="str">
            <v/>
          </cell>
          <cell r="D1881" t="str">
            <v/>
          </cell>
        </row>
        <row r="1882">
          <cell r="A1882" t="str">
            <v/>
          </cell>
          <cell r="B1882" t="str">
            <v/>
          </cell>
          <cell r="C1882" t="str">
            <v/>
          </cell>
          <cell r="D1882" t="str">
            <v/>
          </cell>
        </row>
        <row r="1883">
          <cell r="A1883" t="str">
            <v/>
          </cell>
          <cell r="B1883" t="str">
            <v/>
          </cell>
          <cell r="C1883" t="str">
            <v/>
          </cell>
          <cell r="D1883" t="str">
            <v/>
          </cell>
        </row>
        <row r="1884">
          <cell r="A1884" t="str">
            <v/>
          </cell>
          <cell r="B1884" t="str">
            <v/>
          </cell>
          <cell r="C1884" t="str">
            <v/>
          </cell>
          <cell r="D1884" t="str">
            <v/>
          </cell>
        </row>
        <row r="1885">
          <cell r="A1885" t="str">
            <v/>
          </cell>
          <cell r="B1885" t="str">
            <v/>
          </cell>
          <cell r="C1885" t="str">
            <v/>
          </cell>
          <cell r="D1885" t="str">
            <v/>
          </cell>
        </row>
        <row r="1886">
          <cell r="A1886" t="str">
            <v/>
          </cell>
          <cell r="B1886" t="str">
            <v/>
          </cell>
          <cell r="C1886" t="str">
            <v/>
          </cell>
          <cell r="D1886" t="str">
            <v/>
          </cell>
        </row>
        <row r="1887">
          <cell r="A1887" t="str">
            <v/>
          </cell>
          <cell r="B1887" t="str">
            <v/>
          </cell>
          <cell r="C1887" t="str">
            <v/>
          </cell>
          <cell r="D1887" t="str">
            <v/>
          </cell>
        </row>
        <row r="1888">
          <cell r="A1888" t="str">
            <v/>
          </cell>
          <cell r="B1888" t="str">
            <v/>
          </cell>
          <cell r="C1888" t="str">
            <v/>
          </cell>
          <cell r="D1888" t="str">
            <v/>
          </cell>
        </row>
        <row r="1889">
          <cell r="A1889" t="str">
            <v/>
          </cell>
          <cell r="B1889" t="str">
            <v/>
          </cell>
          <cell r="C1889" t="str">
            <v/>
          </cell>
          <cell r="D1889" t="str">
            <v/>
          </cell>
        </row>
        <row r="1890">
          <cell r="A1890" t="str">
            <v/>
          </cell>
          <cell r="B1890" t="str">
            <v/>
          </cell>
          <cell r="C1890" t="str">
            <v/>
          </cell>
          <cell r="D1890" t="str">
            <v/>
          </cell>
        </row>
        <row r="1891">
          <cell r="A1891" t="str">
            <v/>
          </cell>
          <cell r="B1891" t="str">
            <v/>
          </cell>
          <cell r="C1891" t="str">
            <v/>
          </cell>
          <cell r="D1891" t="str">
            <v/>
          </cell>
        </row>
        <row r="1892">
          <cell r="A1892" t="str">
            <v/>
          </cell>
          <cell r="B1892" t="str">
            <v/>
          </cell>
          <cell r="C1892" t="str">
            <v/>
          </cell>
          <cell r="D1892" t="str">
            <v/>
          </cell>
        </row>
        <row r="1893">
          <cell r="A1893" t="str">
            <v/>
          </cell>
          <cell r="B1893" t="str">
            <v/>
          </cell>
          <cell r="C1893" t="str">
            <v/>
          </cell>
          <cell r="D1893" t="str">
            <v/>
          </cell>
        </row>
        <row r="1894">
          <cell r="A1894" t="str">
            <v/>
          </cell>
          <cell r="B1894" t="str">
            <v/>
          </cell>
          <cell r="C1894" t="str">
            <v/>
          </cell>
          <cell r="D1894" t="str">
            <v/>
          </cell>
        </row>
        <row r="1895">
          <cell r="A1895" t="str">
            <v/>
          </cell>
          <cell r="B1895" t="str">
            <v/>
          </cell>
          <cell r="C1895" t="str">
            <v/>
          </cell>
          <cell r="D1895" t="str">
            <v/>
          </cell>
        </row>
        <row r="1896">
          <cell r="A1896" t="str">
            <v/>
          </cell>
          <cell r="B1896" t="str">
            <v/>
          </cell>
          <cell r="C1896" t="str">
            <v/>
          </cell>
          <cell r="D1896" t="str">
            <v/>
          </cell>
        </row>
        <row r="1897">
          <cell r="A1897" t="str">
            <v/>
          </cell>
          <cell r="B1897" t="str">
            <v/>
          </cell>
          <cell r="C1897" t="str">
            <v/>
          </cell>
          <cell r="D1897" t="str">
            <v/>
          </cell>
        </row>
        <row r="1898">
          <cell r="A1898" t="str">
            <v/>
          </cell>
          <cell r="B1898" t="str">
            <v/>
          </cell>
          <cell r="C1898" t="str">
            <v/>
          </cell>
          <cell r="D1898" t="str">
            <v/>
          </cell>
        </row>
        <row r="1899">
          <cell r="A1899" t="str">
            <v/>
          </cell>
          <cell r="B1899" t="str">
            <v/>
          </cell>
          <cell r="C1899" t="str">
            <v/>
          </cell>
          <cell r="D1899" t="str">
            <v/>
          </cell>
        </row>
        <row r="1900">
          <cell r="A1900" t="str">
            <v/>
          </cell>
          <cell r="B1900" t="str">
            <v/>
          </cell>
          <cell r="C1900" t="str">
            <v/>
          </cell>
          <cell r="D1900" t="str">
            <v/>
          </cell>
        </row>
        <row r="1901">
          <cell r="A1901" t="str">
            <v/>
          </cell>
          <cell r="B1901" t="str">
            <v/>
          </cell>
          <cell r="C1901" t="str">
            <v/>
          </cell>
          <cell r="D1901" t="str">
            <v/>
          </cell>
        </row>
        <row r="1902">
          <cell r="A1902" t="str">
            <v/>
          </cell>
          <cell r="B1902" t="str">
            <v/>
          </cell>
          <cell r="C1902" t="str">
            <v/>
          </cell>
          <cell r="D1902" t="str">
            <v/>
          </cell>
        </row>
        <row r="1903">
          <cell r="A1903" t="str">
            <v/>
          </cell>
          <cell r="B1903" t="str">
            <v/>
          </cell>
          <cell r="C1903" t="str">
            <v/>
          </cell>
          <cell r="D1903" t="str">
            <v/>
          </cell>
        </row>
        <row r="1904">
          <cell r="A1904" t="str">
            <v/>
          </cell>
          <cell r="B1904" t="str">
            <v/>
          </cell>
          <cell r="C1904" t="str">
            <v/>
          </cell>
          <cell r="D1904" t="str">
            <v/>
          </cell>
        </row>
        <row r="1905">
          <cell r="A1905" t="str">
            <v/>
          </cell>
          <cell r="B1905" t="str">
            <v/>
          </cell>
          <cell r="C1905" t="str">
            <v/>
          </cell>
          <cell r="D1905" t="str">
            <v/>
          </cell>
        </row>
        <row r="1906">
          <cell r="A1906" t="str">
            <v/>
          </cell>
          <cell r="B1906" t="str">
            <v/>
          </cell>
          <cell r="C1906" t="str">
            <v/>
          </cell>
          <cell r="D1906" t="str">
            <v/>
          </cell>
        </row>
        <row r="1907">
          <cell r="A1907" t="str">
            <v/>
          </cell>
          <cell r="B1907" t="str">
            <v/>
          </cell>
          <cell r="C1907" t="str">
            <v/>
          </cell>
          <cell r="D1907" t="str">
            <v/>
          </cell>
        </row>
        <row r="1908">
          <cell r="A1908" t="str">
            <v/>
          </cell>
          <cell r="B1908" t="str">
            <v/>
          </cell>
          <cell r="C1908" t="str">
            <v/>
          </cell>
          <cell r="D1908" t="str">
            <v/>
          </cell>
        </row>
        <row r="1909">
          <cell r="A1909" t="str">
            <v/>
          </cell>
          <cell r="B1909" t="str">
            <v/>
          </cell>
          <cell r="C1909" t="str">
            <v/>
          </cell>
          <cell r="D1909" t="str">
            <v/>
          </cell>
        </row>
        <row r="1910">
          <cell r="A1910" t="str">
            <v/>
          </cell>
          <cell r="B1910" t="str">
            <v/>
          </cell>
          <cell r="C1910" t="str">
            <v/>
          </cell>
          <cell r="D1910" t="str">
            <v/>
          </cell>
        </row>
        <row r="1911">
          <cell r="A1911" t="str">
            <v/>
          </cell>
          <cell r="B1911" t="str">
            <v/>
          </cell>
          <cell r="C1911" t="str">
            <v/>
          </cell>
          <cell r="D1911" t="str">
            <v/>
          </cell>
        </row>
        <row r="1912">
          <cell r="A1912" t="str">
            <v/>
          </cell>
          <cell r="B1912" t="str">
            <v/>
          </cell>
          <cell r="C1912" t="str">
            <v/>
          </cell>
          <cell r="D1912" t="str">
            <v/>
          </cell>
        </row>
        <row r="1913">
          <cell r="A1913" t="str">
            <v/>
          </cell>
          <cell r="B1913" t="str">
            <v/>
          </cell>
          <cell r="C1913" t="str">
            <v/>
          </cell>
          <cell r="D1913" t="str">
            <v/>
          </cell>
        </row>
        <row r="1914">
          <cell r="A1914" t="str">
            <v/>
          </cell>
          <cell r="B1914" t="str">
            <v/>
          </cell>
          <cell r="C1914" t="str">
            <v/>
          </cell>
          <cell r="D1914" t="str">
            <v/>
          </cell>
        </row>
        <row r="1915">
          <cell r="A1915" t="str">
            <v/>
          </cell>
          <cell r="B1915" t="str">
            <v/>
          </cell>
          <cell r="C1915" t="str">
            <v/>
          </cell>
          <cell r="D1915" t="str">
            <v/>
          </cell>
        </row>
        <row r="1916">
          <cell r="A1916" t="str">
            <v/>
          </cell>
          <cell r="B1916" t="str">
            <v/>
          </cell>
          <cell r="C1916" t="str">
            <v/>
          </cell>
          <cell r="D1916" t="str">
            <v/>
          </cell>
        </row>
        <row r="1917">
          <cell r="A1917" t="str">
            <v/>
          </cell>
          <cell r="B1917" t="str">
            <v/>
          </cell>
          <cell r="C1917" t="str">
            <v/>
          </cell>
          <cell r="D1917" t="str">
            <v/>
          </cell>
        </row>
        <row r="1918">
          <cell r="A1918" t="str">
            <v/>
          </cell>
          <cell r="B1918" t="str">
            <v/>
          </cell>
          <cell r="C1918" t="str">
            <v/>
          </cell>
          <cell r="D1918" t="str">
            <v/>
          </cell>
        </row>
        <row r="1919">
          <cell r="A1919" t="str">
            <v/>
          </cell>
          <cell r="B1919" t="str">
            <v/>
          </cell>
          <cell r="C1919" t="str">
            <v/>
          </cell>
          <cell r="D1919" t="str">
            <v/>
          </cell>
        </row>
        <row r="1920">
          <cell r="A1920" t="str">
            <v/>
          </cell>
          <cell r="B1920" t="str">
            <v/>
          </cell>
          <cell r="C1920" t="str">
            <v/>
          </cell>
          <cell r="D1920" t="str">
            <v/>
          </cell>
        </row>
        <row r="1921">
          <cell r="A1921" t="str">
            <v/>
          </cell>
          <cell r="B1921" t="str">
            <v/>
          </cell>
          <cell r="C1921" t="str">
            <v/>
          </cell>
          <cell r="D1921" t="str">
            <v/>
          </cell>
        </row>
        <row r="1922">
          <cell r="A1922" t="str">
            <v/>
          </cell>
          <cell r="B1922" t="str">
            <v/>
          </cell>
          <cell r="C1922" t="str">
            <v/>
          </cell>
          <cell r="D1922" t="str">
            <v/>
          </cell>
        </row>
        <row r="1923">
          <cell r="A1923" t="str">
            <v/>
          </cell>
          <cell r="B1923" t="str">
            <v/>
          </cell>
          <cell r="C1923" t="str">
            <v/>
          </cell>
          <cell r="D1923" t="str">
            <v/>
          </cell>
        </row>
        <row r="1924">
          <cell r="A1924" t="str">
            <v/>
          </cell>
          <cell r="B1924" t="str">
            <v/>
          </cell>
          <cell r="C1924" t="str">
            <v/>
          </cell>
          <cell r="D1924" t="str">
            <v/>
          </cell>
        </row>
        <row r="1925">
          <cell r="A1925" t="str">
            <v/>
          </cell>
          <cell r="B1925" t="str">
            <v/>
          </cell>
          <cell r="C1925" t="str">
            <v/>
          </cell>
          <cell r="D1925" t="str">
            <v/>
          </cell>
        </row>
        <row r="1926">
          <cell r="A1926" t="str">
            <v/>
          </cell>
          <cell r="B1926" t="str">
            <v/>
          </cell>
          <cell r="C1926" t="str">
            <v/>
          </cell>
          <cell r="D1926" t="str">
            <v/>
          </cell>
        </row>
        <row r="1927">
          <cell r="A1927" t="str">
            <v/>
          </cell>
          <cell r="B1927" t="str">
            <v/>
          </cell>
          <cell r="C1927" t="str">
            <v/>
          </cell>
          <cell r="D1927" t="str">
            <v/>
          </cell>
        </row>
        <row r="1928">
          <cell r="A1928" t="str">
            <v/>
          </cell>
          <cell r="B1928" t="str">
            <v/>
          </cell>
          <cell r="C1928" t="str">
            <v/>
          </cell>
          <cell r="D1928" t="str">
            <v/>
          </cell>
        </row>
        <row r="1929">
          <cell r="A1929" t="str">
            <v/>
          </cell>
          <cell r="B1929" t="str">
            <v/>
          </cell>
          <cell r="C1929" t="str">
            <v/>
          </cell>
          <cell r="D1929" t="str">
            <v/>
          </cell>
        </row>
        <row r="1930">
          <cell r="A1930" t="str">
            <v/>
          </cell>
          <cell r="B1930" t="str">
            <v/>
          </cell>
          <cell r="C1930" t="str">
            <v/>
          </cell>
          <cell r="D1930" t="str">
            <v/>
          </cell>
        </row>
        <row r="1931">
          <cell r="A1931" t="str">
            <v/>
          </cell>
          <cell r="B1931" t="str">
            <v/>
          </cell>
          <cell r="C1931" t="str">
            <v/>
          </cell>
          <cell r="D1931" t="str">
            <v/>
          </cell>
        </row>
        <row r="1932">
          <cell r="A1932" t="str">
            <v/>
          </cell>
          <cell r="B1932" t="str">
            <v/>
          </cell>
          <cell r="C1932" t="str">
            <v/>
          </cell>
          <cell r="D1932" t="str">
            <v/>
          </cell>
        </row>
        <row r="1933">
          <cell r="A1933" t="str">
            <v/>
          </cell>
          <cell r="B1933" t="str">
            <v/>
          </cell>
          <cell r="C1933" t="str">
            <v/>
          </cell>
          <cell r="D1933" t="str">
            <v/>
          </cell>
        </row>
        <row r="1934">
          <cell r="A1934" t="str">
            <v/>
          </cell>
          <cell r="B1934" t="str">
            <v/>
          </cell>
          <cell r="C1934" t="str">
            <v/>
          </cell>
          <cell r="D1934" t="str">
            <v/>
          </cell>
        </row>
        <row r="1935">
          <cell r="A1935" t="str">
            <v/>
          </cell>
          <cell r="B1935" t="str">
            <v/>
          </cell>
          <cell r="C1935" t="str">
            <v/>
          </cell>
          <cell r="D1935" t="str">
            <v/>
          </cell>
        </row>
        <row r="1936">
          <cell r="A1936" t="str">
            <v/>
          </cell>
          <cell r="B1936" t="str">
            <v/>
          </cell>
          <cell r="C1936" t="str">
            <v/>
          </cell>
          <cell r="D1936" t="str">
            <v/>
          </cell>
        </row>
        <row r="1937">
          <cell r="A1937" t="str">
            <v/>
          </cell>
          <cell r="B1937" t="str">
            <v/>
          </cell>
          <cell r="C1937" t="str">
            <v/>
          </cell>
          <cell r="D1937" t="str">
            <v/>
          </cell>
        </row>
        <row r="1938">
          <cell r="A1938" t="str">
            <v/>
          </cell>
          <cell r="B1938" t="str">
            <v/>
          </cell>
          <cell r="C1938" t="str">
            <v/>
          </cell>
          <cell r="D1938" t="str">
            <v/>
          </cell>
        </row>
        <row r="1939">
          <cell r="A1939" t="str">
            <v/>
          </cell>
          <cell r="B1939" t="str">
            <v/>
          </cell>
          <cell r="C1939" t="str">
            <v/>
          </cell>
          <cell r="D1939" t="str">
            <v/>
          </cell>
        </row>
        <row r="1940">
          <cell r="A1940" t="str">
            <v/>
          </cell>
          <cell r="B1940" t="str">
            <v/>
          </cell>
          <cell r="C1940" t="str">
            <v/>
          </cell>
          <cell r="D1940" t="str">
            <v/>
          </cell>
        </row>
        <row r="1941">
          <cell r="A1941" t="str">
            <v/>
          </cell>
          <cell r="B1941" t="str">
            <v/>
          </cell>
          <cell r="C1941" t="str">
            <v/>
          </cell>
          <cell r="D1941" t="str">
            <v/>
          </cell>
        </row>
        <row r="1942">
          <cell r="A1942" t="str">
            <v/>
          </cell>
          <cell r="B1942" t="str">
            <v/>
          </cell>
          <cell r="C1942" t="str">
            <v/>
          </cell>
          <cell r="D1942" t="str">
            <v/>
          </cell>
        </row>
        <row r="1943">
          <cell r="A1943" t="str">
            <v/>
          </cell>
          <cell r="B1943" t="str">
            <v/>
          </cell>
          <cell r="C1943" t="str">
            <v/>
          </cell>
          <cell r="D1943" t="str">
            <v/>
          </cell>
        </row>
        <row r="1944">
          <cell r="A1944" t="str">
            <v/>
          </cell>
          <cell r="B1944" t="str">
            <v/>
          </cell>
          <cell r="C1944" t="str">
            <v/>
          </cell>
          <cell r="D1944" t="str">
            <v/>
          </cell>
        </row>
        <row r="1945">
          <cell r="A1945" t="str">
            <v/>
          </cell>
          <cell r="B1945" t="str">
            <v/>
          </cell>
          <cell r="C1945" t="str">
            <v/>
          </cell>
          <cell r="D1945" t="str">
            <v/>
          </cell>
        </row>
        <row r="1946">
          <cell r="A1946" t="str">
            <v/>
          </cell>
          <cell r="B1946" t="str">
            <v/>
          </cell>
          <cell r="C1946" t="str">
            <v/>
          </cell>
          <cell r="D1946" t="str">
            <v/>
          </cell>
        </row>
        <row r="1947">
          <cell r="A1947" t="str">
            <v/>
          </cell>
          <cell r="B1947" t="str">
            <v/>
          </cell>
          <cell r="C1947" t="str">
            <v/>
          </cell>
          <cell r="D1947" t="str">
            <v/>
          </cell>
        </row>
        <row r="1948">
          <cell r="A1948" t="str">
            <v/>
          </cell>
          <cell r="B1948" t="str">
            <v/>
          </cell>
          <cell r="C1948" t="str">
            <v/>
          </cell>
          <cell r="D1948" t="str">
            <v/>
          </cell>
        </row>
        <row r="1949">
          <cell r="A1949" t="str">
            <v/>
          </cell>
          <cell r="B1949" t="str">
            <v/>
          </cell>
          <cell r="C1949" t="str">
            <v/>
          </cell>
          <cell r="D1949" t="str">
            <v/>
          </cell>
        </row>
        <row r="1950">
          <cell r="A1950" t="str">
            <v/>
          </cell>
          <cell r="B1950" t="str">
            <v/>
          </cell>
          <cell r="C1950" t="str">
            <v/>
          </cell>
          <cell r="D1950" t="str">
            <v/>
          </cell>
        </row>
        <row r="1951">
          <cell r="A1951" t="str">
            <v/>
          </cell>
          <cell r="B1951" t="str">
            <v/>
          </cell>
          <cell r="C1951" t="str">
            <v/>
          </cell>
          <cell r="D1951" t="str">
            <v/>
          </cell>
        </row>
        <row r="1952">
          <cell r="A1952" t="str">
            <v/>
          </cell>
          <cell r="B1952" t="str">
            <v/>
          </cell>
          <cell r="C1952" t="str">
            <v/>
          </cell>
          <cell r="D1952" t="str">
            <v/>
          </cell>
        </row>
        <row r="1953">
          <cell r="A1953" t="str">
            <v/>
          </cell>
          <cell r="B1953" t="str">
            <v/>
          </cell>
          <cell r="C1953" t="str">
            <v/>
          </cell>
          <cell r="D1953" t="str">
            <v/>
          </cell>
        </row>
        <row r="1954">
          <cell r="A1954" t="str">
            <v/>
          </cell>
          <cell r="B1954" t="str">
            <v/>
          </cell>
          <cell r="C1954" t="str">
            <v/>
          </cell>
          <cell r="D1954" t="str">
            <v/>
          </cell>
        </row>
        <row r="1955">
          <cell r="A1955" t="str">
            <v/>
          </cell>
          <cell r="B1955" t="str">
            <v/>
          </cell>
          <cell r="C1955" t="str">
            <v/>
          </cell>
          <cell r="D1955" t="str">
            <v/>
          </cell>
        </row>
        <row r="1956">
          <cell r="A1956" t="str">
            <v/>
          </cell>
          <cell r="B1956" t="str">
            <v/>
          </cell>
          <cell r="C1956" t="str">
            <v/>
          </cell>
          <cell r="D1956" t="str">
            <v/>
          </cell>
        </row>
        <row r="1957">
          <cell r="A1957" t="str">
            <v/>
          </cell>
          <cell r="B1957" t="str">
            <v/>
          </cell>
          <cell r="C1957" t="str">
            <v/>
          </cell>
          <cell r="D1957" t="str">
            <v/>
          </cell>
        </row>
        <row r="1958">
          <cell r="A1958" t="str">
            <v/>
          </cell>
          <cell r="B1958" t="str">
            <v/>
          </cell>
          <cell r="C1958" t="str">
            <v/>
          </cell>
          <cell r="D1958" t="str">
            <v/>
          </cell>
        </row>
        <row r="1959">
          <cell r="A1959" t="str">
            <v/>
          </cell>
          <cell r="B1959" t="str">
            <v/>
          </cell>
          <cell r="C1959" t="str">
            <v/>
          </cell>
          <cell r="D1959" t="str">
            <v/>
          </cell>
        </row>
        <row r="1960">
          <cell r="A1960" t="str">
            <v/>
          </cell>
          <cell r="B1960" t="str">
            <v/>
          </cell>
          <cell r="C1960" t="str">
            <v/>
          </cell>
          <cell r="D1960" t="str">
            <v/>
          </cell>
        </row>
        <row r="1961">
          <cell r="A1961" t="str">
            <v/>
          </cell>
          <cell r="B1961" t="str">
            <v/>
          </cell>
          <cell r="C1961" t="str">
            <v/>
          </cell>
          <cell r="D1961" t="str">
            <v/>
          </cell>
        </row>
        <row r="1962">
          <cell r="A1962" t="str">
            <v/>
          </cell>
          <cell r="B1962" t="str">
            <v/>
          </cell>
          <cell r="C1962" t="str">
            <v/>
          </cell>
          <cell r="D1962" t="str">
            <v/>
          </cell>
        </row>
        <row r="1963">
          <cell r="A1963" t="str">
            <v/>
          </cell>
          <cell r="B1963" t="str">
            <v/>
          </cell>
          <cell r="C1963" t="str">
            <v/>
          </cell>
          <cell r="D1963" t="str">
            <v/>
          </cell>
        </row>
        <row r="1964">
          <cell r="A1964" t="str">
            <v/>
          </cell>
          <cell r="B1964" t="str">
            <v/>
          </cell>
          <cell r="C1964" t="str">
            <v/>
          </cell>
          <cell r="D1964" t="str">
            <v/>
          </cell>
        </row>
        <row r="1965">
          <cell r="A1965" t="str">
            <v/>
          </cell>
          <cell r="B1965" t="str">
            <v/>
          </cell>
          <cell r="C1965" t="str">
            <v/>
          </cell>
          <cell r="D1965" t="str">
            <v/>
          </cell>
        </row>
        <row r="1966">
          <cell r="A1966" t="str">
            <v/>
          </cell>
          <cell r="B1966" t="str">
            <v/>
          </cell>
          <cell r="C1966" t="str">
            <v/>
          </cell>
          <cell r="D1966" t="str">
            <v/>
          </cell>
        </row>
        <row r="1967">
          <cell r="A1967" t="str">
            <v/>
          </cell>
          <cell r="B1967" t="str">
            <v/>
          </cell>
          <cell r="C1967" t="str">
            <v/>
          </cell>
          <cell r="D1967" t="str">
            <v/>
          </cell>
        </row>
        <row r="1968">
          <cell r="A1968" t="str">
            <v/>
          </cell>
          <cell r="B1968" t="str">
            <v/>
          </cell>
          <cell r="C1968" t="str">
            <v/>
          </cell>
          <cell r="D1968" t="str">
            <v/>
          </cell>
        </row>
        <row r="1969">
          <cell r="A1969" t="str">
            <v/>
          </cell>
          <cell r="B1969" t="str">
            <v/>
          </cell>
          <cell r="C1969" t="str">
            <v/>
          </cell>
          <cell r="D1969" t="str">
            <v/>
          </cell>
        </row>
        <row r="1970">
          <cell r="A1970" t="str">
            <v/>
          </cell>
          <cell r="B1970" t="str">
            <v/>
          </cell>
          <cell r="C1970" t="str">
            <v/>
          </cell>
          <cell r="D1970" t="str">
            <v/>
          </cell>
        </row>
        <row r="1971">
          <cell r="A1971" t="str">
            <v/>
          </cell>
          <cell r="B1971" t="str">
            <v/>
          </cell>
          <cell r="C1971" t="str">
            <v/>
          </cell>
          <cell r="D1971" t="str">
            <v/>
          </cell>
        </row>
        <row r="1972">
          <cell r="A1972" t="str">
            <v/>
          </cell>
          <cell r="B1972" t="str">
            <v/>
          </cell>
          <cell r="C1972" t="str">
            <v/>
          </cell>
          <cell r="D1972" t="str">
            <v/>
          </cell>
        </row>
        <row r="1973">
          <cell r="A1973" t="str">
            <v/>
          </cell>
          <cell r="B1973" t="str">
            <v/>
          </cell>
          <cell r="C1973" t="str">
            <v/>
          </cell>
          <cell r="D1973" t="str">
            <v/>
          </cell>
        </row>
        <row r="1974">
          <cell r="A1974" t="str">
            <v/>
          </cell>
          <cell r="B1974" t="str">
            <v/>
          </cell>
          <cell r="C1974" t="str">
            <v/>
          </cell>
          <cell r="D1974" t="str">
            <v/>
          </cell>
        </row>
        <row r="1975">
          <cell r="A1975" t="str">
            <v/>
          </cell>
          <cell r="B1975" t="str">
            <v/>
          </cell>
          <cell r="C1975" t="str">
            <v/>
          </cell>
          <cell r="D1975" t="str">
            <v/>
          </cell>
        </row>
        <row r="1976">
          <cell r="A1976" t="str">
            <v/>
          </cell>
          <cell r="B1976" t="str">
            <v/>
          </cell>
          <cell r="C1976" t="str">
            <v/>
          </cell>
          <cell r="D1976" t="str">
            <v/>
          </cell>
        </row>
        <row r="1977">
          <cell r="A1977" t="str">
            <v/>
          </cell>
          <cell r="B1977" t="str">
            <v/>
          </cell>
          <cell r="C1977" t="str">
            <v/>
          </cell>
          <cell r="D1977" t="str">
            <v/>
          </cell>
        </row>
        <row r="1978">
          <cell r="A1978" t="str">
            <v/>
          </cell>
          <cell r="B1978" t="str">
            <v/>
          </cell>
          <cell r="C1978" t="str">
            <v/>
          </cell>
          <cell r="D1978" t="str">
            <v/>
          </cell>
        </row>
        <row r="1979">
          <cell r="A1979" t="str">
            <v/>
          </cell>
          <cell r="B1979" t="str">
            <v/>
          </cell>
          <cell r="C1979" t="str">
            <v/>
          </cell>
          <cell r="D1979" t="str">
            <v/>
          </cell>
        </row>
        <row r="1980">
          <cell r="A1980" t="str">
            <v/>
          </cell>
          <cell r="B1980" t="str">
            <v/>
          </cell>
          <cell r="C1980" t="str">
            <v/>
          </cell>
          <cell r="D1980" t="str">
            <v/>
          </cell>
        </row>
        <row r="1981">
          <cell r="A1981" t="str">
            <v/>
          </cell>
          <cell r="B1981" t="str">
            <v/>
          </cell>
          <cell r="C1981" t="str">
            <v/>
          </cell>
          <cell r="D1981" t="str">
            <v/>
          </cell>
        </row>
        <row r="1982">
          <cell r="A1982" t="str">
            <v/>
          </cell>
          <cell r="B1982" t="str">
            <v/>
          </cell>
          <cell r="C1982" t="str">
            <v/>
          </cell>
          <cell r="D1982" t="str">
            <v/>
          </cell>
        </row>
        <row r="1983">
          <cell r="A1983" t="str">
            <v/>
          </cell>
          <cell r="B1983" t="str">
            <v/>
          </cell>
          <cell r="C1983" t="str">
            <v/>
          </cell>
          <cell r="D1983" t="str">
            <v/>
          </cell>
        </row>
        <row r="1984">
          <cell r="A1984" t="str">
            <v/>
          </cell>
          <cell r="B1984" t="str">
            <v/>
          </cell>
          <cell r="C1984" t="str">
            <v/>
          </cell>
          <cell r="D1984" t="str">
            <v/>
          </cell>
        </row>
        <row r="1985">
          <cell r="A1985" t="str">
            <v/>
          </cell>
          <cell r="B1985" t="str">
            <v/>
          </cell>
          <cell r="C1985" t="str">
            <v/>
          </cell>
          <cell r="D1985" t="str">
            <v/>
          </cell>
        </row>
        <row r="1986">
          <cell r="A1986" t="str">
            <v/>
          </cell>
          <cell r="B1986" t="str">
            <v/>
          </cell>
          <cell r="C1986" t="str">
            <v/>
          </cell>
          <cell r="D1986" t="str">
            <v/>
          </cell>
        </row>
        <row r="1987">
          <cell r="A1987" t="str">
            <v/>
          </cell>
          <cell r="B1987" t="str">
            <v/>
          </cell>
          <cell r="C1987" t="str">
            <v/>
          </cell>
          <cell r="D1987" t="str">
            <v/>
          </cell>
        </row>
        <row r="1988">
          <cell r="A1988" t="str">
            <v/>
          </cell>
          <cell r="B1988" t="str">
            <v/>
          </cell>
          <cell r="C1988" t="str">
            <v/>
          </cell>
          <cell r="D1988" t="str">
            <v/>
          </cell>
        </row>
        <row r="1989">
          <cell r="A1989" t="str">
            <v/>
          </cell>
          <cell r="B1989" t="str">
            <v/>
          </cell>
          <cell r="C1989" t="str">
            <v/>
          </cell>
          <cell r="D1989" t="str">
            <v/>
          </cell>
        </row>
        <row r="1990">
          <cell r="A1990" t="str">
            <v/>
          </cell>
          <cell r="B1990" t="str">
            <v/>
          </cell>
          <cell r="C1990" t="str">
            <v/>
          </cell>
          <cell r="D1990" t="str">
            <v/>
          </cell>
        </row>
        <row r="1991">
          <cell r="A1991" t="str">
            <v/>
          </cell>
          <cell r="B1991" t="str">
            <v/>
          </cell>
          <cell r="C1991" t="str">
            <v/>
          </cell>
          <cell r="D1991" t="str">
            <v/>
          </cell>
        </row>
        <row r="1992">
          <cell r="A1992" t="str">
            <v/>
          </cell>
          <cell r="B1992" t="str">
            <v/>
          </cell>
          <cell r="C1992" t="str">
            <v/>
          </cell>
          <cell r="D1992" t="str">
            <v/>
          </cell>
        </row>
        <row r="1993">
          <cell r="A1993" t="str">
            <v/>
          </cell>
          <cell r="B1993" t="str">
            <v/>
          </cell>
          <cell r="C1993" t="str">
            <v/>
          </cell>
          <cell r="D1993" t="str">
            <v/>
          </cell>
        </row>
        <row r="1994">
          <cell r="A1994" t="str">
            <v/>
          </cell>
          <cell r="B1994" t="str">
            <v/>
          </cell>
          <cell r="C1994" t="str">
            <v/>
          </cell>
          <cell r="D1994" t="str">
            <v/>
          </cell>
        </row>
        <row r="1995">
          <cell r="A1995" t="str">
            <v/>
          </cell>
          <cell r="B1995" t="str">
            <v/>
          </cell>
          <cell r="C1995" t="str">
            <v/>
          </cell>
          <cell r="D1995" t="str">
            <v/>
          </cell>
        </row>
        <row r="1996">
          <cell r="A1996" t="str">
            <v/>
          </cell>
          <cell r="B1996" t="str">
            <v/>
          </cell>
          <cell r="C1996" t="str">
            <v/>
          </cell>
          <cell r="D1996" t="str">
            <v/>
          </cell>
        </row>
        <row r="1997">
          <cell r="A1997" t="str">
            <v/>
          </cell>
          <cell r="B1997" t="str">
            <v/>
          </cell>
          <cell r="C1997" t="str">
            <v/>
          </cell>
          <cell r="D1997" t="str">
            <v/>
          </cell>
        </row>
        <row r="1998">
          <cell r="A1998" t="str">
            <v/>
          </cell>
          <cell r="B1998" t="str">
            <v/>
          </cell>
          <cell r="C1998" t="str">
            <v/>
          </cell>
          <cell r="D1998" t="str">
            <v/>
          </cell>
        </row>
        <row r="1999">
          <cell r="A1999" t="str">
            <v/>
          </cell>
          <cell r="B1999" t="str">
            <v/>
          </cell>
          <cell r="C1999" t="str">
            <v/>
          </cell>
          <cell r="D1999" t="str">
            <v/>
          </cell>
        </row>
      </sheetData>
      <sheetData sheetId="1"/>
      <sheetData sheetId="2">
        <row r="3">
          <cell r="J3" t="str">
            <v>Pasamuro</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s>
    <sheetDataSet>
      <sheetData sheetId="0"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Datos"/>
      <sheetName val="Informacion"/>
      <sheetName val="INDICMICROEMP"/>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aCCIDENTES DE 1995 - 1996.xl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precios-básicos2002"/>
      <sheetName val="APUs"/>
      <sheetName val="CALIDAD"/>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E\a  aaInformación GRUPO 4\A M"/>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sheetData sheetId="61"/>
      <sheetData sheetId="62"/>
      <sheetData sheetId="63"/>
      <sheetData sheetId="64"/>
      <sheetData sheetId="65" refreshError="1"/>
      <sheetData sheetId="66" refreshError="1"/>
      <sheetData sheetId="67"/>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PR 1"/>
      <sheetName val="item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 val="Linea de Impulsion.xls"/>
      <sheetName val="Linea%20de%20Impulsion.xls"/>
      <sheetName val="ESTADO VÍA-CRIT.TECNICO"/>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M y E "/>
      <sheetName val="relacion facturas"/>
      <sheetName val="MATERIALES  SEPARADOS "/>
      <sheetName val="NOMINA "/>
      <sheetName val="ELEMENTOS SEPARADOS "/>
      <sheetName val="Estado Resume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RESUMEN"/>
      <sheetName val="MATRIZ PRESUP.obra PP127"/>
      <sheetName val="MATRIZ PRESUP.REDES PP127"/>
      <sheetName val="MATRIZ CANT. OBR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A2" t="str">
            <v>CODIGO</v>
          </cell>
          <cell r="B2" t="str">
            <v>DESCRIPCION</v>
          </cell>
          <cell r="C2" t="str">
            <v>UND</v>
          </cell>
          <cell r="D2" t="str">
            <v>PRECIO</v>
          </cell>
        </row>
        <row r="3">
          <cell r="A3">
            <v>1</v>
          </cell>
          <cell r="B3" t="str">
            <v>PUNTILLA 1 A 3"</v>
          </cell>
          <cell r="C3" t="str">
            <v>KG</v>
          </cell>
          <cell r="D3">
            <v>1500</v>
          </cell>
        </row>
        <row r="4">
          <cell r="A4">
            <v>2</v>
          </cell>
          <cell r="B4" t="str">
            <v>ALAMBRE NEGRO No 18</v>
          </cell>
          <cell r="C4" t="str">
            <v>KG</v>
          </cell>
          <cell r="D4">
            <v>2000</v>
          </cell>
        </row>
        <row r="5">
          <cell r="A5">
            <v>3</v>
          </cell>
          <cell r="B5" t="str">
            <v>POLIN</v>
          </cell>
          <cell r="C5" t="str">
            <v>ML</v>
          </cell>
          <cell r="D5">
            <v>1500</v>
          </cell>
        </row>
        <row r="6">
          <cell r="A6">
            <v>4</v>
          </cell>
          <cell r="B6" t="str">
            <v>CEMENTO</v>
          </cell>
          <cell r="C6" t="str">
            <v>KG</v>
          </cell>
          <cell r="D6">
            <v>280</v>
          </cell>
        </row>
        <row r="7">
          <cell r="A7">
            <v>5</v>
          </cell>
          <cell r="B7" t="str">
            <v xml:space="preserve">ARENA </v>
          </cell>
          <cell r="C7" t="str">
            <v>M³</v>
          </cell>
          <cell r="D7">
            <v>20000</v>
          </cell>
        </row>
        <row r="8">
          <cell r="A8">
            <v>6</v>
          </cell>
          <cell r="B8" t="str">
            <v>GRAVILLA TRITURADA</v>
          </cell>
          <cell r="C8" t="str">
            <v>M³</v>
          </cell>
          <cell r="D8">
            <v>54000</v>
          </cell>
        </row>
        <row r="9">
          <cell r="A9">
            <v>7</v>
          </cell>
          <cell r="B9" t="str">
            <v>AGUA</v>
          </cell>
          <cell r="C9" t="str">
            <v>LT</v>
          </cell>
          <cell r="D9">
            <v>5</v>
          </cell>
        </row>
        <row r="10">
          <cell r="A10">
            <v>8</v>
          </cell>
          <cell r="B10" t="str">
            <v xml:space="preserve">RECEBO </v>
          </cell>
          <cell r="C10" t="str">
            <v>M³</v>
          </cell>
          <cell r="D10">
            <v>16000</v>
          </cell>
        </row>
        <row r="11">
          <cell r="A11">
            <v>9</v>
          </cell>
          <cell r="B11" t="str">
            <v>HIERRO No 5</v>
          </cell>
          <cell r="C11" t="str">
            <v>KG</v>
          </cell>
          <cell r="D11">
            <v>2200</v>
          </cell>
        </row>
        <row r="12">
          <cell r="A12">
            <v>10</v>
          </cell>
          <cell r="B12" t="str">
            <v>HIERRO DE 3/8</v>
          </cell>
          <cell r="C12" t="str">
            <v>KG</v>
          </cell>
          <cell r="D12">
            <v>2200</v>
          </cell>
        </row>
        <row r="13">
          <cell r="A13">
            <v>11</v>
          </cell>
          <cell r="B13" t="str">
            <v>MALLA ELECTROSOLDADA Q2</v>
          </cell>
          <cell r="C13" t="str">
            <v>Und</v>
          </cell>
          <cell r="D13">
            <v>43000</v>
          </cell>
        </row>
        <row r="14">
          <cell r="A14">
            <v>12</v>
          </cell>
          <cell r="B14" t="str">
            <v>PHR C160*60-19 INCLUIDO TRANSPORTE</v>
          </cell>
          <cell r="C14" t="str">
            <v>Und</v>
          </cell>
          <cell r="D14">
            <v>140000</v>
          </cell>
        </row>
        <row r="15">
          <cell r="A15">
            <v>13</v>
          </cell>
          <cell r="B15" t="str">
            <v>PHR C120*60-12 INCLUIDO TRANSPORTE</v>
          </cell>
          <cell r="C15" t="str">
            <v>Und</v>
          </cell>
          <cell r="D15">
            <v>70000</v>
          </cell>
        </row>
        <row r="16">
          <cell r="A16">
            <v>14</v>
          </cell>
          <cell r="B16" t="str">
            <v>PHR C160*60-25 INCLUIDO TRANSPORTE</v>
          </cell>
          <cell r="C16" t="str">
            <v>Und</v>
          </cell>
          <cell r="D16">
            <v>145000</v>
          </cell>
        </row>
        <row r="17">
          <cell r="A17">
            <v>15</v>
          </cell>
          <cell r="B17" t="str">
            <v>SOLDADURA ESPECIAL PARA PERFILERIA ACESCO</v>
          </cell>
          <cell r="C17" t="str">
            <v>KG</v>
          </cell>
          <cell r="D17">
            <v>6000</v>
          </cell>
        </row>
        <row r="18">
          <cell r="A18">
            <v>16</v>
          </cell>
          <cell r="B18" t="str">
            <v>PERNOS DE ANCLAJE CON GANCHO D=1/2</v>
          </cell>
          <cell r="C18" t="str">
            <v>Und</v>
          </cell>
          <cell r="D18">
            <v>3000</v>
          </cell>
        </row>
        <row r="19">
          <cell r="A19">
            <v>17</v>
          </cell>
          <cell r="B19" t="str">
            <v>PLACA BASE EN LAMINA DE 1/8"</v>
          </cell>
          <cell r="C19" t="str">
            <v>Und</v>
          </cell>
          <cell r="D19">
            <v>12000</v>
          </cell>
        </row>
        <row r="20">
          <cell r="A20">
            <v>18</v>
          </cell>
          <cell r="B20" t="str">
            <v>LADRILLO TOLETE</v>
          </cell>
          <cell r="C20" t="str">
            <v>Und</v>
          </cell>
          <cell r="D20">
            <v>240</v>
          </cell>
        </row>
        <row r="21">
          <cell r="A21">
            <v>19</v>
          </cell>
          <cell r="B21" t="str">
            <v>BLOQUE No 5 HUECO 12X20X30</v>
          </cell>
          <cell r="C21" t="str">
            <v>Und</v>
          </cell>
          <cell r="D21">
            <v>670</v>
          </cell>
        </row>
        <row r="22">
          <cell r="A22">
            <v>20</v>
          </cell>
          <cell r="B22" t="str">
            <v>ARENA FINA</v>
          </cell>
          <cell r="C22" t="str">
            <v>M³</v>
          </cell>
          <cell r="D22">
            <v>20000</v>
          </cell>
        </row>
        <row r="23">
          <cell r="A23">
            <v>21</v>
          </cell>
          <cell r="B23" t="str">
            <v>MALLA GALLINERO</v>
          </cell>
          <cell r="C23" t="str">
            <v>M²</v>
          </cell>
          <cell r="D23">
            <v>1250</v>
          </cell>
        </row>
        <row r="24">
          <cell r="A24">
            <v>22</v>
          </cell>
          <cell r="B24" t="str">
            <v>LAMINA COLL ROLL CAL 18</v>
          </cell>
          <cell r="C24" t="str">
            <v>M2</v>
          </cell>
          <cell r="D24">
            <v>19000</v>
          </cell>
        </row>
        <row r="25">
          <cell r="A25">
            <v>23</v>
          </cell>
          <cell r="B25" t="str">
            <v>MANIJA DE LUJO</v>
          </cell>
          <cell r="C25" t="str">
            <v>Und.</v>
          </cell>
          <cell r="D25">
            <v>3200</v>
          </cell>
        </row>
        <row r="26">
          <cell r="A26">
            <v>24</v>
          </cell>
          <cell r="B26" t="str">
            <v>CHAPA DOBLE</v>
          </cell>
          <cell r="C26" t="str">
            <v>Und.</v>
          </cell>
          <cell r="D26">
            <v>25000</v>
          </cell>
        </row>
        <row r="27">
          <cell r="A27">
            <v>25</v>
          </cell>
          <cell r="B27" t="str">
            <v>BISAGRA</v>
          </cell>
          <cell r="C27" t="str">
            <v>Und.</v>
          </cell>
          <cell r="D27">
            <v>1000</v>
          </cell>
        </row>
        <row r="28">
          <cell r="A28">
            <v>26</v>
          </cell>
          <cell r="B28" t="str">
            <v>ANTICORROSIVO</v>
          </cell>
          <cell r="C28" t="str">
            <v>GAL</v>
          </cell>
          <cell r="D28">
            <v>22000</v>
          </cell>
        </row>
        <row r="29">
          <cell r="A29">
            <v>27</v>
          </cell>
          <cell r="B29" t="str">
            <v>MEDALLON DE LUJO</v>
          </cell>
          <cell r="C29" t="str">
            <v>Und.</v>
          </cell>
          <cell r="D29">
            <v>2500</v>
          </cell>
        </row>
        <row r="30">
          <cell r="A30">
            <v>28</v>
          </cell>
          <cell r="B30" t="str">
            <v>MASILLA</v>
          </cell>
          <cell r="C30" t="str">
            <v>GAL</v>
          </cell>
          <cell r="D30">
            <v>17000</v>
          </cell>
        </row>
        <row r="31">
          <cell r="A31">
            <v>29</v>
          </cell>
          <cell r="B31" t="str">
            <v>SOLADURA WA 6023</v>
          </cell>
          <cell r="C31" t="str">
            <v>KL</v>
          </cell>
          <cell r="D31">
            <v>7000</v>
          </cell>
        </row>
        <row r="32">
          <cell r="A32">
            <v>30</v>
          </cell>
          <cell r="B32" t="str">
            <v>PASADOR PARA PUERTA</v>
          </cell>
          <cell r="C32" t="str">
            <v>Und.</v>
          </cell>
          <cell r="D32">
            <v>4100</v>
          </cell>
        </row>
        <row r="33">
          <cell r="A33">
            <v>31</v>
          </cell>
          <cell r="B33" t="str">
            <v>GASOLINA</v>
          </cell>
          <cell r="C33" t="str">
            <v>GAL</v>
          </cell>
          <cell r="D33">
            <v>5000</v>
          </cell>
        </row>
        <row r="34">
          <cell r="A34">
            <v>32</v>
          </cell>
          <cell r="B34" t="str">
            <v>PINTURA EN ESMALTE</v>
          </cell>
          <cell r="C34" t="str">
            <v>GAL</v>
          </cell>
          <cell r="D34">
            <v>39600</v>
          </cell>
        </row>
        <row r="35">
          <cell r="A35">
            <v>33</v>
          </cell>
          <cell r="B35" t="str">
            <v>BASCULANTE TIPO MARIPOSA</v>
          </cell>
          <cell r="C35" t="str">
            <v>Und</v>
          </cell>
          <cell r="D35">
            <v>600</v>
          </cell>
        </row>
        <row r="36">
          <cell r="A36">
            <v>34</v>
          </cell>
          <cell r="B36" t="str">
            <v>VENTANA CUADRADA (0.50X0.50) INCLUYE VIDRIO</v>
          </cell>
          <cell r="C36" t="str">
            <v>Und</v>
          </cell>
          <cell r="D36">
            <v>90000</v>
          </cell>
        </row>
        <row r="37">
          <cell r="A37">
            <v>35</v>
          </cell>
          <cell r="B37" t="str">
            <v>TEJA TERMOACUSTIC + CABELLETE</v>
          </cell>
          <cell r="C37" t="str">
            <v>M2</v>
          </cell>
          <cell r="D37">
            <v>24000</v>
          </cell>
        </row>
        <row r="38">
          <cell r="A38">
            <v>36</v>
          </cell>
          <cell r="B38" t="str">
            <v>TORNILLO FIJA ALA</v>
          </cell>
          <cell r="C38" t="str">
            <v>Und.</v>
          </cell>
          <cell r="D38">
            <v>350</v>
          </cell>
        </row>
        <row r="39">
          <cell r="A39">
            <v>37</v>
          </cell>
          <cell r="B39" t="str">
            <v>TORNILLO AUTOPERFORANTE</v>
          </cell>
          <cell r="C39" t="str">
            <v>Und.</v>
          </cell>
          <cell r="D39">
            <v>300</v>
          </cell>
        </row>
        <row r="40">
          <cell r="A40">
            <v>38</v>
          </cell>
          <cell r="B40" t="str">
            <v>GRANIPLAST</v>
          </cell>
          <cell r="C40" t="str">
            <v>KG</v>
          </cell>
          <cell r="D40">
            <v>1200</v>
          </cell>
        </row>
        <row r="41">
          <cell r="A41">
            <v>39</v>
          </cell>
          <cell r="B41" t="str">
            <v>GRANITO #2</v>
          </cell>
          <cell r="C41" t="str">
            <v>BT</v>
          </cell>
          <cell r="D41">
            <v>6000</v>
          </cell>
        </row>
        <row r="42">
          <cell r="A42">
            <v>40</v>
          </cell>
          <cell r="B42" t="str">
            <v>TUBERIA PVC 4" SANITARIA</v>
          </cell>
          <cell r="C42" t="str">
            <v>ML</v>
          </cell>
          <cell r="D42">
            <v>4870</v>
          </cell>
        </row>
        <row r="43">
          <cell r="A43">
            <v>41</v>
          </cell>
          <cell r="B43" t="str">
            <v>ACCESORIOS</v>
          </cell>
          <cell r="C43" t="str">
            <v>Und</v>
          </cell>
          <cell r="D43">
            <v>2500</v>
          </cell>
        </row>
        <row r="44">
          <cell r="A44">
            <v>42</v>
          </cell>
          <cell r="B44" t="str">
            <v>CANALETA ACESCO 90X12</v>
          </cell>
          <cell r="C44" t="str">
            <v>ML</v>
          </cell>
          <cell r="D44">
            <v>20625</v>
          </cell>
        </row>
        <row r="45">
          <cell r="A45">
            <v>43</v>
          </cell>
          <cell r="B45" t="str">
            <v>TUBOS FLUORESENTES 1.80 m</v>
          </cell>
          <cell r="C45" t="str">
            <v>Und.</v>
          </cell>
          <cell r="D45">
            <v>5000</v>
          </cell>
        </row>
        <row r="46">
          <cell r="A46">
            <v>44</v>
          </cell>
          <cell r="B46" t="str">
            <v>BALASTRA</v>
          </cell>
          <cell r="C46" t="str">
            <v>Und.</v>
          </cell>
          <cell r="D46">
            <v>27000</v>
          </cell>
        </row>
        <row r="47">
          <cell r="A47">
            <v>45</v>
          </cell>
          <cell r="B47" t="str">
            <v>FOCKER</v>
          </cell>
          <cell r="C47" t="str">
            <v>Und.</v>
          </cell>
          <cell r="D47">
            <v>1100</v>
          </cell>
        </row>
        <row r="48">
          <cell r="A48">
            <v>46</v>
          </cell>
          <cell r="B48" t="str">
            <v>ALAMBRE TW #12</v>
          </cell>
          <cell r="C48" t="str">
            <v>ML</v>
          </cell>
          <cell r="D48">
            <v>600</v>
          </cell>
        </row>
        <row r="49">
          <cell r="A49">
            <v>47</v>
          </cell>
          <cell r="B49" t="str">
            <v>TUBO CONDUIT PVC 1/2"</v>
          </cell>
          <cell r="C49" t="str">
            <v>ML</v>
          </cell>
          <cell r="D49">
            <v>1100</v>
          </cell>
        </row>
        <row r="50">
          <cell r="A50">
            <v>48</v>
          </cell>
          <cell r="B50" t="str">
            <v>CAJILLA TACOS</v>
          </cell>
          <cell r="C50" t="str">
            <v>Und.</v>
          </cell>
          <cell r="D50">
            <v>7000</v>
          </cell>
        </row>
        <row r="51">
          <cell r="A51">
            <v>49</v>
          </cell>
          <cell r="B51" t="str">
            <v>INTERRUPTORES</v>
          </cell>
          <cell r="C51" t="str">
            <v>Und.</v>
          </cell>
          <cell r="D51">
            <v>2900</v>
          </cell>
        </row>
        <row r="52">
          <cell r="A52">
            <v>50</v>
          </cell>
          <cell r="B52" t="str">
            <v>VARILLA DE COBRE DE 1.80M D= 1/2"</v>
          </cell>
          <cell r="C52" t="str">
            <v>Und</v>
          </cell>
          <cell r="D52">
            <v>40000</v>
          </cell>
        </row>
        <row r="53">
          <cell r="A53">
            <v>51</v>
          </cell>
          <cell r="B53" t="str">
            <v>ALAMBRE COBRE No 10</v>
          </cell>
          <cell r="C53" t="str">
            <v>ML</v>
          </cell>
          <cell r="D53">
            <v>1100</v>
          </cell>
        </row>
        <row r="54">
          <cell r="A54">
            <v>52</v>
          </cell>
          <cell r="B54" t="str">
            <v xml:space="preserve">ACOMETIDA EXTERNA </v>
          </cell>
          <cell r="C54" t="str">
            <v>GL</v>
          </cell>
          <cell r="D54">
            <v>500000</v>
          </cell>
        </row>
        <row r="55">
          <cell r="A55">
            <v>53</v>
          </cell>
          <cell r="B55" t="str">
            <v xml:space="preserve">CANALETA EN LAMINA GALVANIZADA  0.25X0.35M, INCLUYE ANGULO Y SUPLEMENTO </v>
          </cell>
          <cell r="C55" t="str">
            <v>ML</v>
          </cell>
          <cell r="D55">
            <v>90000</v>
          </cell>
        </row>
        <row r="56">
          <cell r="A56">
            <v>54</v>
          </cell>
          <cell r="B56" t="str">
            <v>ANGULO DE 2 1/2" X 3/16"</v>
          </cell>
          <cell r="C56" t="str">
            <v>ML</v>
          </cell>
          <cell r="D56">
            <v>71000</v>
          </cell>
        </row>
        <row r="57">
          <cell r="A57">
            <v>55</v>
          </cell>
          <cell r="B57" t="str">
            <v>NIPLE GALVANIZADO 1/2"</v>
          </cell>
          <cell r="C57" t="str">
            <v>Und</v>
          </cell>
          <cell r="D57">
            <v>600</v>
          </cell>
        </row>
        <row r="58">
          <cell r="A58">
            <v>56</v>
          </cell>
          <cell r="B58" t="str">
            <v>DILATACION EN VIDRIO</v>
          </cell>
          <cell r="C58" t="str">
            <v>ML</v>
          </cell>
          <cell r="D58">
            <v>200</v>
          </cell>
        </row>
        <row r="59">
          <cell r="A59">
            <v>57</v>
          </cell>
          <cell r="B59" t="str">
            <v>ESTUCO PLASTICO PARA INTERIORES</v>
          </cell>
          <cell r="C59" t="str">
            <v>Gal</v>
          </cell>
          <cell r="D59">
            <v>12500</v>
          </cell>
        </row>
        <row r="60">
          <cell r="A60">
            <v>58</v>
          </cell>
          <cell r="B60" t="str">
            <v>VINILO VINILTEX TIPO I</v>
          </cell>
          <cell r="C60" t="str">
            <v>GaL</v>
          </cell>
          <cell r="D60">
            <v>41500</v>
          </cell>
        </row>
        <row r="61">
          <cell r="A61">
            <v>59</v>
          </cell>
          <cell r="B61" t="str">
            <v>MORTERO 1:4</v>
          </cell>
          <cell r="C61" t="str">
            <v>M³</v>
          </cell>
          <cell r="D61">
            <v>234731</v>
          </cell>
        </row>
        <row r="62">
          <cell r="A62">
            <v>60</v>
          </cell>
          <cell r="B62" t="str">
            <v>BALDOSA DUROPISO MANCESA  30X30</v>
          </cell>
          <cell r="C62" t="str">
            <v>M²</v>
          </cell>
          <cell r="D62">
            <v>20500</v>
          </cell>
        </row>
        <row r="63">
          <cell r="A63">
            <v>61</v>
          </cell>
          <cell r="B63" t="str">
            <v>CEMENTO BLANCO</v>
          </cell>
          <cell r="C63" t="str">
            <v>KG</v>
          </cell>
          <cell r="D63">
            <v>970</v>
          </cell>
        </row>
        <row r="64">
          <cell r="A64">
            <v>62</v>
          </cell>
          <cell r="B64" t="str">
            <v>CONCRETO DE 3000 PSI</v>
          </cell>
          <cell r="C64" t="str">
            <v>M³</v>
          </cell>
          <cell r="D64">
            <v>297750</v>
          </cell>
        </row>
        <row r="65">
          <cell r="A65">
            <v>63</v>
          </cell>
          <cell r="B65" t="str">
            <v>PROCTOR MODIFICADO</v>
          </cell>
          <cell r="C65" t="str">
            <v>Und</v>
          </cell>
          <cell r="D65">
            <v>70000</v>
          </cell>
        </row>
        <row r="66">
          <cell r="A66">
            <v>64</v>
          </cell>
          <cell r="B66" t="str">
            <v>ENSAYO DE LABORATORIO</v>
          </cell>
          <cell r="C66" t="str">
            <v>M³</v>
          </cell>
          <cell r="D66">
            <v>3500</v>
          </cell>
        </row>
        <row r="67">
          <cell r="A67">
            <v>65</v>
          </cell>
          <cell r="B67" t="str">
            <v>TUBERIA PRESION PVC 1/2"</v>
          </cell>
          <cell r="C67" t="str">
            <v>ML</v>
          </cell>
          <cell r="D67">
            <v>1150</v>
          </cell>
        </row>
        <row r="68">
          <cell r="A68">
            <v>66</v>
          </cell>
          <cell r="B68" t="str">
            <v>ADAPTADOR MACHO 1/2</v>
          </cell>
          <cell r="C68" t="str">
            <v>Und</v>
          </cell>
          <cell r="D68">
            <v>300</v>
          </cell>
        </row>
        <row r="69">
          <cell r="A69">
            <v>67</v>
          </cell>
          <cell r="B69" t="str">
            <v>CODO PVC 1/2"</v>
          </cell>
          <cell r="C69" t="str">
            <v>Und</v>
          </cell>
          <cell r="D69">
            <v>300</v>
          </cell>
        </row>
        <row r="70">
          <cell r="A70">
            <v>68</v>
          </cell>
          <cell r="B70" t="str">
            <v>TEE GALVANIZADA DE 1/2"</v>
          </cell>
          <cell r="C70" t="str">
            <v>Und</v>
          </cell>
          <cell r="D70">
            <v>600</v>
          </cell>
        </row>
        <row r="71">
          <cell r="A71">
            <v>69</v>
          </cell>
          <cell r="B71" t="str">
            <v xml:space="preserve">IMPREMANTE </v>
          </cell>
          <cell r="C71" t="str">
            <v>GL</v>
          </cell>
          <cell r="D71">
            <v>22000</v>
          </cell>
        </row>
        <row r="72">
          <cell r="A72">
            <v>70</v>
          </cell>
          <cell r="B72" t="str">
            <v>MANTO FIBERGLASS 600 XT</v>
          </cell>
          <cell r="C72" t="str">
            <v>M²</v>
          </cell>
          <cell r="D72">
            <v>11500</v>
          </cell>
        </row>
        <row r="73">
          <cell r="A73">
            <v>71</v>
          </cell>
          <cell r="B73" t="str">
            <v>CONCRETO DE 2500 PSI</v>
          </cell>
          <cell r="C73" t="str">
            <v>M³</v>
          </cell>
          <cell r="D73">
            <v>273510</v>
          </cell>
        </row>
        <row r="74">
          <cell r="A74">
            <v>72</v>
          </cell>
          <cell r="B74" t="str">
            <v>ENSAYO DE LABORATORIO</v>
          </cell>
          <cell r="C74" t="str">
            <v>M³</v>
          </cell>
          <cell r="D74">
            <v>5000</v>
          </cell>
        </row>
        <row r="75">
          <cell r="A75">
            <v>73</v>
          </cell>
          <cell r="B75" t="str">
            <v xml:space="preserve">SOPORTE EN LAMINA 3/16 </v>
          </cell>
          <cell r="C75" t="str">
            <v>Und</v>
          </cell>
          <cell r="D75">
            <v>60000</v>
          </cell>
        </row>
        <row r="76">
          <cell r="A76">
            <v>74</v>
          </cell>
          <cell r="B76" t="str">
            <v>TUBERIA PVC 3" SANITARIA</v>
          </cell>
          <cell r="C76" t="str">
            <v>ML</v>
          </cell>
          <cell r="D76">
            <v>4850</v>
          </cell>
        </row>
        <row r="77">
          <cell r="A77">
            <v>75</v>
          </cell>
          <cell r="B77" t="str">
            <v>CODO 3"X90 CXC SANITARIO</v>
          </cell>
          <cell r="C77" t="str">
            <v>Und</v>
          </cell>
          <cell r="D77">
            <v>3400</v>
          </cell>
        </row>
        <row r="78">
          <cell r="A78">
            <v>76</v>
          </cell>
          <cell r="B78" t="str">
            <v>CODO 4"X90 CXC SANITARIO</v>
          </cell>
          <cell r="C78" t="str">
            <v>Und</v>
          </cell>
          <cell r="D78">
            <v>5500</v>
          </cell>
        </row>
        <row r="79">
          <cell r="A79">
            <v>77</v>
          </cell>
          <cell r="B79" t="str">
            <v xml:space="preserve">LIMPIADOR PVC </v>
          </cell>
          <cell r="C79" t="str">
            <v>Und</v>
          </cell>
          <cell r="D79">
            <v>12500</v>
          </cell>
        </row>
        <row r="80">
          <cell r="A80">
            <v>78</v>
          </cell>
          <cell r="B80" t="str">
            <v>SOLDADURA PVC</v>
          </cell>
          <cell r="C80" t="str">
            <v>Und</v>
          </cell>
          <cell r="D80">
            <v>33500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
      <sheetName val="A"/>
      <sheetName val="P"/>
      <sheetName val="P (2)"/>
      <sheetName val="F"/>
      <sheetName val="1,1"/>
      <sheetName val="1,2"/>
      <sheetName val="1,3"/>
      <sheetName val="1,4"/>
      <sheetName val="1,5"/>
      <sheetName val="1,6"/>
      <sheetName val="1,7"/>
      <sheetName val="1,8,1"/>
      <sheetName val="1,8,2"/>
      <sheetName val="1,8,3"/>
      <sheetName val="1,8,4"/>
      <sheetName val="1,9"/>
      <sheetName val="1,10"/>
      <sheetName val="1,11"/>
      <sheetName val="2,1,1"/>
      <sheetName val="2,2,2"/>
      <sheetName val="3,1"/>
      <sheetName val="3,2"/>
      <sheetName val="3,3"/>
      <sheetName val="3,4"/>
      <sheetName val="3,5,1"/>
      <sheetName val="3,5,2"/>
      <sheetName val="3,5,3"/>
      <sheetName val="3,6"/>
      <sheetName val="3,7"/>
      <sheetName val="3,8"/>
      <sheetName val="4,1,1"/>
      <sheetName val="4,1,2"/>
      <sheetName val="4,1,3"/>
      <sheetName val="4,1,4"/>
      <sheetName val="4,1,5"/>
      <sheetName val="4,1,6"/>
      <sheetName val="4,1,7"/>
      <sheetName val="4,1,8"/>
      <sheetName val="4,1,9"/>
      <sheetName val="4,1,10"/>
      <sheetName val="4,1,11"/>
      <sheetName val="4,1,12"/>
      <sheetName val="4,1,13"/>
      <sheetName val="4,1,14"/>
      <sheetName val="4,1,15"/>
      <sheetName val="4,1,16"/>
      <sheetName val="4,1,17"/>
      <sheetName val="4,1,18"/>
      <sheetName val="4,1,19"/>
      <sheetName val="4,2,1"/>
      <sheetName val="4,2,2"/>
      <sheetName val="4,2,3"/>
      <sheetName val="4,2,4"/>
      <sheetName val="4,2,5"/>
      <sheetName val="4,2,6"/>
      <sheetName val="4,2,7"/>
      <sheetName val="4,2,8"/>
      <sheetName val="5,1"/>
      <sheetName val="5,2"/>
      <sheetName val="5,3"/>
      <sheetName val="5,4"/>
      <sheetName val="5,5,1"/>
      <sheetName val="5,5,2"/>
      <sheetName val="5,5,3"/>
      <sheetName val="5,6"/>
      <sheetName val="5,7"/>
      <sheetName val="5,8"/>
      <sheetName val="5,9"/>
      <sheetName val="6,1"/>
      <sheetName val="6,2"/>
      <sheetName val="6,3"/>
      <sheetName val="7,1,1"/>
      <sheetName val="7,2,1"/>
      <sheetName val="7,3,1"/>
      <sheetName val="7,3,2"/>
      <sheetName val="7,3,3"/>
      <sheetName val="7,3,4"/>
      <sheetName val="7,3,5"/>
      <sheetName val="7,4,1"/>
      <sheetName val="7,4,2"/>
      <sheetName val="7,4,3"/>
      <sheetName val="7,4,4"/>
      <sheetName val="7,5,1"/>
      <sheetName val="7,5,2"/>
      <sheetName val="7,5,3"/>
      <sheetName val="7,6,1"/>
      <sheetName val="7,6,2"/>
      <sheetName val="7,6,3"/>
      <sheetName val="7,6,4"/>
      <sheetName val="7,7,1"/>
      <sheetName val="7,7,2"/>
      <sheetName val="7,7,3"/>
      <sheetName val="7,7,4"/>
      <sheetName val="7,7,5"/>
      <sheetName val="7,9"/>
      <sheetName val="7,10,1"/>
      <sheetName val="7,10,2"/>
      <sheetName val="7,10,3"/>
      <sheetName val="7,10,4"/>
      <sheetName val="7,10,6"/>
    </sheetNames>
    <sheetDataSet>
      <sheetData sheetId="0" refreshError="1">
        <row r="2">
          <cell r="U2" t="str">
            <v>1 Adaptador macho 1/2" Und</v>
          </cell>
          <cell r="V2">
            <v>1</v>
          </cell>
        </row>
        <row r="3">
          <cell r="U3" t="str">
            <v>2 Agua LT</v>
          </cell>
          <cell r="V3">
            <v>2</v>
          </cell>
        </row>
        <row r="4">
          <cell r="U4" t="str">
            <v>3 Alambre Negro No 18 KG</v>
          </cell>
          <cell r="V4">
            <v>3</v>
          </cell>
        </row>
        <row r="5">
          <cell r="U5" t="str">
            <v>4 Alambre TW #12 ML</v>
          </cell>
          <cell r="V5">
            <v>4</v>
          </cell>
        </row>
        <row r="6">
          <cell r="U6" t="str">
            <v>5 Alambre Cobre No 10 ML</v>
          </cell>
          <cell r="V6">
            <v>5</v>
          </cell>
        </row>
        <row r="7">
          <cell r="U7" t="str">
            <v>6 Anticorrosivo GAL</v>
          </cell>
          <cell r="V7">
            <v>6</v>
          </cell>
        </row>
        <row r="8">
          <cell r="U8" t="str">
            <v>7 Angulo de 2 1/2" X 3/16" ML</v>
          </cell>
          <cell r="V8">
            <v>7</v>
          </cell>
        </row>
        <row r="9">
          <cell r="C9">
            <v>0</v>
          </cell>
          <cell r="U9" t="str">
            <v>8 Arena de río M³</v>
          </cell>
          <cell r="V9">
            <v>8</v>
          </cell>
        </row>
        <row r="10">
          <cell r="U10" t="str">
            <v>9 Arena Fina M³</v>
          </cell>
          <cell r="V10">
            <v>9</v>
          </cell>
        </row>
        <row r="11">
          <cell r="U11" t="str">
            <v>10 Bloque Hueco No 5 de 12X20X30 Und</v>
          </cell>
          <cell r="V11">
            <v>10</v>
          </cell>
        </row>
        <row r="12">
          <cell r="U12" t="str">
            <v>11 Bisagra Und.</v>
          </cell>
          <cell r="V12">
            <v>11</v>
          </cell>
        </row>
        <row r="13">
          <cell r="U13" t="str">
            <v>12 Basculante tipo mariposa Und</v>
          </cell>
          <cell r="V13">
            <v>12</v>
          </cell>
        </row>
        <row r="14">
          <cell r="U14" t="str">
            <v>13 Balastra Und.</v>
          </cell>
          <cell r="V14">
            <v>13</v>
          </cell>
        </row>
        <row r="15">
          <cell r="U15" t="str">
            <v>14 Baldosa Duropiso Mancesa 30X30 M²</v>
          </cell>
          <cell r="V15">
            <v>14</v>
          </cell>
        </row>
        <row r="16">
          <cell r="U16" t="str">
            <v>15 Cemento KG</v>
          </cell>
          <cell r="V16">
            <v>15</v>
          </cell>
        </row>
        <row r="17">
          <cell r="U17" t="str">
            <v>16 Canaleta acesco 90X12 ML</v>
          </cell>
          <cell r="V17">
            <v>16</v>
          </cell>
        </row>
        <row r="18">
          <cell r="U18" t="str">
            <v>17 Cajilla Tacos Und.</v>
          </cell>
          <cell r="V18">
            <v>17</v>
          </cell>
        </row>
        <row r="19">
          <cell r="U19" t="str">
            <v>18 Canal Metálico ML</v>
          </cell>
          <cell r="V19">
            <v>18</v>
          </cell>
        </row>
        <row r="20">
          <cell r="U20" t="str">
            <v>19 Chapa Doble Und.</v>
          </cell>
          <cell r="V20">
            <v>19</v>
          </cell>
        </row>
        <row r="21">
          <cell r="U21" t="str">
            <v>20 Chapa yale KG</v>
          </cell>
          <cell r="V21">
            <v>20</v>
          </cell>
        </row>
        <row r="22">
          <cell r="U22" t="str">
            <v>21 Cemento Blanco KG</v>
          </cell>
          <cell r="V22">
            <v>21</v>
          </cell>
        </row>
        <row r="23">
          <cell r="U23" t="str">
            <v>22 Cerco 10X5X3 ML</v>
          </cell>
          <cell r="V23">
            <v>22</v>
          </cell>
        </row>
        <row r="24">
          <cell r="U24" t="str">
            <v>23 Codo 3"X90 CXC Sanitario Und</v>
          </cell>
          <cell r="V24">
            <v>23</v>
          </cell>
        </row>
        <row r="25">
          <cell r="U25" t="str">
            <v>24 Codo 4"X90 CXC Sanitario Und</v>
          </cell>
          <cell r="V25">
            <v>24</v>
          </cell>
        </row>
        <row r="26">
          <cell r="U26" t="str">
            <v>25 Codo 2"X90 CXC Sanitario Und</v>
          </cell>
          <cell r="V26">
            <v>25</v>
          </cell>
        </row>
        <row r="27">
          <cell r="U27" t="str">
            <v>26 Codo pvc 1/2" Und</v>
          </cell>
          <cell r="V27">
            <v>26</v>
          </cell>
        </row>
        <row r="28">
          <cell r="U28" t="str">
            <v>27 Concreto de 3000 p.s.i. M³</v>
          </cell>
          <cell r="V28">
            <v>27</v>
          </cell>
        </row>
        <row r="29">
          <cell r="U29" t="str">
            <v>28 Concreto de 2500 p.s.i. M³</v>
          </cell>
          <cell r="V29">
            <v>28</v>
          </cell>
        </row>
        <row r="30">
          <cell r="U30" t="str">
            <v>29 Concreto de 2000 p.s.i. M³</v>
          </cell>
          <cell r="V30">
            <v>29</v>
          </cell>
        </row>
        <row r="31">
          <cell r="U31" t="str">
            <v>30 Decorpiso en porcelana M²</v>
          </cell>
          <cell r="V31">
            <v>30</v>
          </cell>
        </row>
        <row r="32">
          <cell r="U32" t="str">
            <v>31 Dilatación en vidrio ML</v>
          </cell>
          <cell r="V32">
            <v>31</v>
          </cell>
        </row>
        <row r="33">
          <cell r="U33" t="str">
            <v>32 Enchape en porcelana M²</v>
          </cell>
          <cell r="V33">
            <v>32</v>
          </cell>
        </row>
        <row r="35">
          <cell r="U35" t="str">
            <v>33 Espejo 3 mm de espesor M²</v>
          </cell>
          <cell r="V35">
            <v>33</v>
          </cell>
        </row>
        <row r="37">
          <cell r="U37" t="str">
            <v>34 Estuco plástico para interiores Gal</v>
          </cell>
          <cell r="V37">
            <v>34</v>
          </cell>
        </row>
        <row r="38">
          <cell r="U38" t="str">
            <v>35 Focker Und.</v>
          </cell>
          <cell r="V38">
            <v>35</v>
          </cell>
        </row>
        <row r="39">
          <cell r="U39" t="str">
            <v>36 Gasolina GAL</v>
          </cell>
          <cell r="V39">
            <v>36</v>
          </cell>
        </row>
        <row r="40">
          <cell r="U40" t="str">
            <v>37 Graniplast KG</v>
          </cell>
          <cell r="V40">
            <v>37</v>
          </cell>
        </row>
        <row r="41">
          <cell r="U41" t="str">
            <v>38 Granito #3 BT</v>
          </cell>
          <cell r="V41">
            <v>38</v>
          </cell>
        </row>
        <row r="42">
          <cell r="U42" t="str">
            <v>39 Gravilla Triturada M³</v>
          </cell>
          <cell r="V42">
            <v>39</v>
          </cell>
        </row>
        <row r="43">
          <cell r="U43" t="str">
            <v>40 Guardaescoba en tableta cerámica ML</v>
          </cell>
          <cell r="V43">
            <v>40</v>
          </cell>
        </row>
        <row r="44">
          <cell r="U44" t="str">
            <v>41 Guardaescoba en tablon de gres  ML</v>
          </cell>
          <cell r="V44">
            <v>41</v>
          </cell>
        </row>
        <row r="45">
          <cell r="U45" t="str">
            <v>42 Hierro A-37000 y A-60000 KG</v>
          </cell>
          <cell r="V45">
            <v>42</v>
          </cell>
        </row>
        <row r="46">
          <cell r="U46" t="str">
            <v>43 Hierro No 3 KG</v>
          </cell>
          <cell r="V46">
            <v>43</v>
          </cell>
        </row>
        <row r="47">
          <cell r="U47" t="str">
            <v>44 Hierro No 4 KG</v>
          </cell>
          <cell r="V47">
            <v>44</v>
          </cell>
        </row>
        <row r="48">
          <cell r="U48" t="str">
            <v>45 Hierro No 5 KG</v>
          </cell>
          <cell r="V48">
            <v>45</v>
          </cell>
        </row>
        <row r="49">
          <cell r="U49" t="str">
            <v>46 Hierro No 6 KG</v>
          </cell>
          <cell r="V49">
            <v>46</v>
          </cell>
        </row>
        <row r="50">
          <cell r="U50" t="str">
            <v>47 Hierro No 2 KG</v>
          </cell>
          <cell r="V50">
            <v>47</v>
          </cell>
        </row>
        <row r="51">
          <cell r="U51" t="str">
            <v>48 Hierro No 8 KG</v>
          </cell>
          <cell r="V51">
            <v>48</v>
          </cell>
        </row>
        <row r="52">
          <cell r="U52" t="str">
            <v>49 Hierro No 9 KG</v>
          </cell>
          <cell r="V52">
            <v>49</v>
          </cell>
        </row>
        <row r="53">
          <cell r="U53" t="str">
            <v>50 Hierro No 10 KG</v>
          </cell>
          <cell r="V53">
            <v>50</v>
          </cell>
        </row>
        <row r="54">
          <cell r="U54" t="str">
            <v>51 Interruptores Und.</v>
          </cell>
          <cell r="V54">
            <v>51</v>
          </cell>
        </row>
        <row r="55">
          <cell r="U55" t="str">
            <v>52 Imprimante GL</v>
          </cell>
          <cell r="V55">
            <v>52</v>
          </cell>
        </row>
        <row r="56">
          <cell r="U56" t="str">
            <v>53 Juego de incrustaciones Und</v>
          </cell>
          <cell r="V56">
            <v>53</v>
          </cell>
        </row>
        <row r="57">
          <cell r="U57" t="str">
            <v>54 Ladrillo Tolete Und</v>
          </cell>
          <cell r="V57">
            <v>54</v>
          </cell>
        </row>
        <row r="58">
          <cell r="U58" t="str">
            <v>55 Lámina Coll Roll Cal 18. M2</v>
          </cell>
          <cell r="V58">
            <v>55</v>
          </cell>
        </row>
        <row r="59">
          <cell r="U59" t="str">
            <v>56 Lavamanos color blanco Und</v>
          </cell>
          <cell r="V59">
            <v>56</v>
          </cell>
        </row>
        <row r="60">
          <cell r="U60" t="str">
            <v>57 Lavaplatos en acero inoxidable Und</v>
          </cell>
          <cell r="V60">
            <v>57</v>
          </cell>
        </row>
        <row r="61">
          <cell r="U61" t="str">
            <v>58 Limpiador pvc 1/64 Und</v>
          </cell>
          <cell r="V61">
            <v>58</v>
          </cell>
        </row>
        <row r="62">
          <cell r="U62" t="str">
            <v>59 Luceta metálica 0.25X0.60 Und</v>
          </cell>
          <cell r="V62">
            <v>59</v>
          </cell>
        </row>
        <row r="63">
          <cell r="U63" t="str">
            <v>60 Malla Electrosoldada Q2 m2</v>
          </cell>
          <cell r="V63">
            <v>60</v>
          </cell>
        </row>
        <row r="64">
          <cell r="U64" t="str">
            <v>61 Malla Gallinero M²</v>
          </cell>
          <cell r="V64">
            <v>61</v>
          </cell>
        </row>
        <row r="65">
          <cell r="U65" t="str">
            <v>62 Manto Fiberglass 600 XT M²</v>
          </cell>
          <cell r="V65">
            <v>62</v>
          </cell>
        </row>
        <row r="66">
          <cell r="U66" t="str">
            <v>63 Manija de Lujo Und.</v>
          </cell>
          <cell r="V66">
            <v>63</v>
          </cell>
        </row>
        <row r="67">
          <cell r="U67" t="str">
            <v>64 Masilla GAL</v>
          </cell>
          <cell r="V67">
            <v>64</v>
          </cell>
        </row>
        <row r="68">
          <cell r="U68" t="str">
            <v>65 Medallon de Lujo Und.</v>
          </cell>
          <cell r="V68">
            <v>65</v>
          </cell>
        </row>
        <row r="69">
          <cell r="U69" t="str">
            <v>66 Mortero 1:4 M³</v>
          </cell>
          <cell r="V69">
            <v>66</v>
          </cell>
        </row>
        <row r="70">
          <cell r="U70" t="str">
            <v>67 Niple galvanizado 1/2" Und</v>
          </cell>
          <cell r="V70">
            <v>67</v>
          </cell>
        </row>
        <row r="71">
          <cell r="U71" t="str">
            <v>68 Orinal en porcelana blanca und</v>
          </cell>
          <cell r="V71">
            <v>68</v>
          </cell>
        </row>
        <row r="72">
          <cell r="U72" t="str">
            <v>69 Pasador para puerta Und.</v>
          </cell>
          <cell r="V72">
            <v>69</v>
          </cell>
        </row>
        <row r="73">
          <cell r="U73" t="str">
            <v>70 Placa Base en lámina de 1/8" Und</v>
          </cell>
          <cell r="V73">
            <v>70</v>
          </cell>
        </row>
        <row r="74">
          <cell r="U74" t="str">
            <v>71 Pernos de Anclaje con gancho D=1/2" Und</v>
          </cell>
          <cell r="V74">
            <v>71</v>
          </cell>
        </row>
        <row r="75">
          <cell r="U75" t="str">
            <v>72 Perfil PHR C10*.05, incluye transporte Ml</v>
          </cell>
          <cell r="V75">
            <v>72</v>
          </cell>
        </row>
        <row r="76">
          <cell r="U76" t="str">
            <v>73 PHR C10*20 en cajón, incluye transporte  Ml</v>
          </cell>
          <cell r="V76">
            <v>73</v>
          </cell>
        </row>
        <row r="77">
          <cell r="U77" t="str">
            <v>74 PHR C160*60-1.9mm sencillo, incluye transporte Ml</v>
          </cell>
          <cell r="V77">
            <v>74</v>
          </cell>
        </row>
        <row r="78">
          <cell r="U78" t="str">
            <v>75 Piedra media songa M³</v>
          </cell>
          <cell r="V78">
            <v>75</v>
          </cell>
        </row>
        <row r="79">
          <cell r="U79" t="str">
            <v>76 Pintura Esmalte GAL</v>
          </cell>
          <cell r="V79">
            <v>76</v>
          </cell>
        </row>
        <row r="80">
          <cell r="U80" t="str">
            <v>77 Piso en tablon de gress 0.25x0.25  M²</v>
          </cell>
          <cell r="V80">
            <v>77</v>
          </cell>
        </row>
        <row r="81">
          <cell r="U81" t="str">
            <v>78 Polín ML</v>
          </cell>
          <cell r="V81">
            <v>78</v>
          </cell>
        </row>
        <row r="82">
          <cell r="U82" t="str">
            <v>79 Proctor Modificado Und</v>
          </cell>
          <cell r="V82">
            <v>79</v>
          </cell>
        </row>
        <row r="83">
          <cell r="U83" t="str">
            <v>80 Puerta metálica de 3.0X2.50 mts. Und</v>
          </cell>
          <cell r="V83">
            <v>80</v>
          </cell>
        </row>
        <row r="84">
          <cell r="U84" t="str">
            <v>81 Puerta metálica de 0.75X2.30 mts. Und</v>
          </cell>
          <cell r="V84">
            <v>81</v>
          </cell>
        </row>
        <row r="85">
          <cell r="U85" t="str">
            <v>82 Puntilla de 1 A 3" KG</v>
          </cell>
          <cell r="V85">
            <v>82</v>
          </cell>
        </row>
        <row r="86">
          <cell r="U86" t="str">
            <v>83 Puntilla Acerada  1 A 3" KG</v>
          </cell>
          <cell r="V86">
            <v>83</v>
          </cell>
        </row>
        <row r="87">
          <cell r="U87" t="str">
            <v>84 Recebo M³</v>
          </cell>
          <cell r="V87">
            <v>84</v>
          </cell>
        </row>
        <row r="88">
          <cell r="U88" t="str">
            <v>85 Sanitario Color blanco Und</v>
          </cell>
          <cell r="V88">
            <v>85</v>
          </cell>
        </row>
        <row r="89">
          <cell r="U89" t="str">
            <v>86 Sifon de 3" sanitaria Und</v>
          </cell>
          <cell r="V89">
            <v>86</v>
          </cell>
        </row>
        <row r="90">
          <cell r="U90" t="str">
            <v>87 Soldadura  KG</v>
          </cell>
          <cell r="V90">
            <v>87</v>
          </cell>
        </row>
        <row r="91">
          <cell r="U91" t="str">
            <v>88 Soldadura WA 6023 KG</v>
          </cell>
          <cell r="V91">
            <v>88</v>
          </cell>
        </row>
        <row r="92">
          <cell r="U92" t="str">
            <v>89 Soldadura pvc 1/64 Und</v>
          </cell>
          <cell r="V92">
            <v>89</v>
          </cell>
        </row>
        <row r="93">
          <cell r="U93" t="str">
            <v>90 Soporte en lámina 3/16" con pernos deD=1/2" Und</v>
          </cell>
          <cell r="V93">
            <v>90</v>
          </cell>
        </row>
        <row r="94">
          <cell r="U94" t="str">
            <v>91 Tabla de 30 cms L= 3 mts. Und</v>
          </cell>
          <cell r="V94">
            <v>91</v>
          </cell>
        </row>
        <row r="95">
          <cell r="U95" t="str">
            <v>92 Tabla de 25 cms L= 3 mts. Und</v>
          </cell>
          <cell r="V95">
            <v>92</v>
          </cell>
        </row>
        <row r="96">
          <cell r="U96" t="str">
            <v>93 Tabla de 20 cms L= 3 mts. Und</v>
          </cell>
          <cell r="V96">
            <v>93</v>
          </cell>
        </row>
        <row r="97">
          <cell r="U97" t="str">
            <v>94 Tabla burra de 30 cms L= 3 mts. Und</v>
          </cell>
          <cell r="V97">
            <v>94</v>
          </cell>
        </row>
        <row r="98">
          <cell r="U98" t="str">
            <v>95 Tableta cerámica tráfico pesado M²</v>
          </cell>
          <cell r="V98">
            <v>95</v>
          </cell>
        </row>
        <row r="99">
          <cell r="U99" t="str">
            <v>96 Tanque Septico, incluye filtro anaerobico de 1000 litros plástico, incluye accesorios Und</v>
          </cell>
          <cell r="V99">
            <v>96</v>
          </cell>
        </row>
        <row r="100">
          <cell r="U100" t="str">
            <v>97 Tee galvanizada de 1/2" Und</v>
          </cell>
          <cell r="V100">
            <v>97</v>
          </cell>
        </row>
        <row r="101">
          <cell r="U101" t="str">
            <v>98 Tee pvc 4" sanitaria Und</v>
          </cell>
          <cell r="V101">
            <v>98</v>
          </cell>
        </row>
        <row r="102">
          <cell r="U102" t="str">
            <v>99 Tee pvc 3" sanitaria Und</v>
          </cell>
          <cell r="V102">
            <v>99</v>
          </cell>
        </row>
        <row r="103">
          <cell r="U103" t="str">
            <v>100 Teja Eternit 1000 No 5  M²</v>
          </cell>
          <cell r="V103">
            <v>100</v>
          </cell>
        </row>
        <row r="104">
          <cell r="U104" t="str">
            <v>101 Tornillo Fija Ala Und.</v>
          </cell>
          <cell r="V104">
            <v>101</v>
          </cell>
        </row>
        <row r="105">
          <cell r="U105" t="str">
            <v>102 Tornillo Autoperforante S,D 8/8X1/2" Und.</v>
          </cell>
          <cell r="V105">
            <v>102</v>
          </cell>
        </row>
        <row r="106">
          <cell r="U106" t="str">
            <v>103 Tuberia PVC 4" Aguas Lluvias ML</v>
          </cell>
          <cell r="V106">
            <v>103</v>
          </cell>
        </row>
        <row r="107">
          <cell r="U107" t="str">
            <v>104 Tubos Fluorescente 1.80m Und.</v>
          </cell>
          <cell r="V107">
            <v>104</v>
          </cell>
        </row>
        <row r="108">
          <cell r="U108" t="str">
            <v>105 Tubo Conduit PVC 1/2" ML</v>
          </cell>
          <cell r="V108">
            <v>105</v>
          </cell>
        </row>
        <row r="109">
          <cell r="U109" t="str">
            <v>106 Tuberia PVC 2" Sanitaria ML</v>
          </cell>
          <cell r="V109">
            <v>106</v>
          </cell>
        </row>
        <row r="110">
          <cell r="U110" t="str">
            <v>107 Tuberia PVC 3" Sanitaria ML</v>
          </cell>
          <cell r="V110">
            <v>107</v>
          </cell>
        </row>
        <row r="111">
          <cell r="U111" t="str">
            <v>108 Tuberia PVC 4" Sanitaria ML</v>
          </cell>
          <cell r="V111">
            <v>108</v>
          </cell>
        </row>
        <row r="112">
          <cell r="U112" t="str">
            <v>109 Tuberia PVC 6" Sanitaria ML</v>
          </cell>
          <cell r="V112">
            <v>109</v>
          </cell>
        </row>
        <row r="113">
          <cell r="U113" t="str">
            <v>110 Tubo de ventilación 4" ML</v>
          </cell>
          <cell r="V113">
            <v>110</v>
          </cell>
        </row>
        <row r="114">
          <cell r="U114" t="str">
            <v>111 Unión pvc 4" sanitaria Und</v>
          </cell>
          <cell r="V114">
            <v>111</v>
          </cell>
        </row>
        <row r="115">
          <cell r="U115" t="str">
            <v>112 Varilla de cobre 1.80M D= 1/2" Und</v>
          </cell>
          <cell r="V115">
            <v>112</v>
          </cell>
        </row>
        <row r="116">
          <cell r="U116" t="str">
            <v>113 Ventana cuadrada (0.50X0.50), incluye vidrio Und</v>
          </cell>
          <cell r="V116">
            <v>113</v>
          </cell>
        </row>
        <row r="117">
          <cell r="U117" t="str">
            <v>114 Ventana metálica 2.0X1.20, incluye reja Und</v>
          </cell>
          <cell r="V117">
            <v>114</v>
          </cell>
        </row>
        <row r="118">
          <cell r="U118" t="str">
            <v>115 Vidrio 5 mm de espesor  Und</v>
          </cell>
          <cell r="V118">
            <v>115</v>
          </cell>
        </row>
        <row r="119">
          <cell r="U119" t="str">
            <v>116 Vinilo Tipo I GaL</v>
          </cell>
          <cell r="V119">
            <v>116</v>
          </cell>
        </row>
        <row r="120">
          <cell r="U120" t="str">
            <v>117 Accesorios Und</v>
          </cell>
          <cell r="V120">
            <v>117</v>
          </cell>
        </row>
        <row r="121">
          <cell r="U121" t="str">
            <v>118 Esmalte  Gal</v>
          </cell>
          <cell r="V121">
            <v>118</v>
          </cell>
        </row>
        <row r="122">
          <cell r="U122" t="str">
            <v>119 Accedorios 1/2" Gl</v>
          </cell>
          <cell r="V122">
            <v>119</v>
          </cell>
        </row>
        <row r="123">
          <cell r="U123" t="str">
            <v>120 Lámpara Fluorescente 2X48 slim Und</v>
          </cell>
          <cell r="V123">
            <v>120</v>
          </cell>
        </row>
        <row r="124">
          <cell r="U124" t="str">
            <v>121 Toma Trifiliar Und</v>
          </cell>
          <cell r="V124">
            <v>121</v>
          </cell>
        </row>
        <row r="125">
          <cell r="U125" t="str">
            <v>122 Varilla de cobre 0.60M D= 1/2" Und</v>
          </cell>
          <cell r="V125">
            <v>122</v>
          </cell>
        </row>
        <row r="126">
          <cell r="U126" t="str">
            <v>123 Registro 1/2" Und</v>
          </cell>
          <cell r="V126">
            <v>123</v>
          </cell>
        </row>
        <row r="127">
          <cell r="U127" t="str">
            <v>124 Cerámica Egeo de 0.20X0.20  M²</v>
          </cell>
          <cell r="V127">
            <v>124</v>
          </cell>
        </row>
        <row r="128">
          <cell r="U128" t="str">
            <v>125 Tanque Ajover 1000 Lts. Und</v>
          </cell>
          <cell r="V128">
            <v>125</v>
          </cell>
        </row>
        <row r="129">
          <cell r="U129" t="str">
            <v>126 Concreto de 3500 psi m3</v>
          </cell>
          <cell r="V129">
            <v>126</v>
          </cell>
        </row>
        <row r="130">
          <cell r="U130" t="str">
            <v>127 Concreto de 3000 psi m3</v>
          </cell>
          <cell r="V130">
            <v>127</v>
          </cell>
        </row>
        <row r="131">
          <cell r="U131" t="str">
            <v>128 Concreto de 2500 psi m3</v>
          </cell>
          <cell r="V131">
            <v>128</v>
          </cell>
        </row>
        <row r="132">
          <cell r="U132" t="str">
            <v>129 Concreto de 2000 psi m3</v>
          </cell>
          <cell r="V132">
            <v>129</v>
          </cell>
        </row>
        <row r="133">
          <cell r="U133" t="str">
            <v>130 Mortero 1:5 lt</v>
          </cell>
          <cell r="V133">
            <v>130</v>
          </cell>
        </row>
        <row r="134">
          <cell r="U134" t="str">
            <v>131 Mortero 1:4 lt</v>
          </cell>
          <cell r="V134">
            <v>131</v>
          </cell>
        </row>
        <row r="135">
          <cell r="U135" t="str">
            <v>132 Mortero 1:3 lt</v>
          </cell>
          <cell r="V135">
            <v>132</v>
          </cell>
        </row>
        <row r="136">
          <cell r="U136" t="str">
            <v>133 Gancho para Teja Eternit No 5 Und</v>
          </cell>
          <cell r="V136">
            <v>133</v>
          </cell>
        </row>
        <row r="137">
          <cell r="U137" t="str">
            <v>134 Caballete Eternit  ML</v>
          </cell>
          <cell r="V137">
            <v>134</v>
          </cell>
        </row>
        <row r="138">
          <cell r="U138" t="str">
            <v>135 Lampára fluorescente 2X48 slim Und</v>
          </cell>
          <cell r="V138">
            <v>135</v>
          </cell>
        </row>
        <row r="139">
          <cell r="U139" t="str">
            <v>136 Cable No 10 Ml</v>
          </cell>
          <cell r="V139">
            <v>136</v>
          </cell>
        </row>
        <row r="140">
          <cell r="U140" t="str">
            <v>137 Resina Epoxica System Granite No 5 Und</v>
          </cell>
          <cell r="V140">
            <v>137</v>
          </cell>
        </row>
        <row r="141">
          <cell r="U141" t="str">
            <v>138 Terminal de 1/2", tipo pesado Und</v>
          </cell>
          <cell r="V141">
            <v>138</v>
          </cell>
        </row>
        <row r="142">
          <cell r="U142" t="str">
            <v>139 Terminal de 3/4", tipo pesado Und</v>
          </cell>
          <cell r="V142">
            <v>139</v>
          </cell>
        </row>
        <row r="143">
          <cell r="U143" t="str">
            <v>140 Codo de 1/2", tipo pesado Und</v>
          </cell>
          <cell r="V143">
            <v>140</v>
          </cell>
        </row>
        <row r="144">
          <cell r="U144" t="str">
            <v>141 Codo de 3/4", tipo pesado Und</v>
          </cell>
          <cell r="V144">
            <v>141</v>
          </cell>
        </row>
        <row r="145">
          <cell r="U145" t="str">
            <v>142 Pegante pvc 1/32 Und</v>
          </cell>
          <cell r="V145">
            <v>142</v>
          </cell>
        </row>
        <row r="146">
          <cell r="U146" t="str">
            <v>143 Taco de 20 amperios Und</v>
          </cell>
          <cell r="V146">
            <v>143</v>
          </cell>
        </row>
        <row r="147">
          <cell r="U147" t="str">
            <v>144 Taco de 30 amperios Und</v>
          </cell>
          <cell r="V147">
            <v>144</v>
          </cell>
        </row>
        <row r="148">
          <cell r="U148" t="str">
            <v>145 Caja de 5800 Und</v>
          </cell>
          <cell r="V148">
            <v>145</v>
          </cell>
        </row>
        <row r="149">
          <cell r="U149" t="str">
            <v>146 Caja de 2400 con suplemento Und</v>
          </cell>
          <cell r="V149">
            <v>146</v>
          </cell>
        </row>
        <row r="150">
          <cell r="U150" t="str">
            <v>147 Tomadoble con polo a tierra Und</v>
          </cell>
          <cell r="V150">
            <v>147</v>
          </cell>
        </row>
        <row r="151">
          <cell r="U151" t="str">
            <v>148 Caja octogonal Und</v>
          </cell>
          <cell r="V151">
            <v>148</v>
          </cell>
        </row>
        <row r="152">
          <cell r="U152" t="str">
            <v>149 Cinta aislante Und</v>
          </cell>
          <cell r="V152">
            <v>149</v>
          </cell>
        </row>
        <row r="153">
          <cell r="U153" t="str">
            <v>150 Caja de 4 circuitos Und</v>
          </cell>
          <cell r="V153">
            <v>150</v>
          </cell>
        </row>
        <row r="154">
          <cell r="U154" t="str">
            <v>151 Piso tráfico 4 M²</v>
          </cell>
          <cell r="V154">
            <v>151</v>
          </cell>
        </row>
        <row r="155">
          <cell r="U155" t="str">
            <v>152 Guardaescoba Ml</v>
          </cell>
          <cell r="V155">
            <v>152</v>
          </cell>
        </row>
        <row r="156">
          <cell r="U156" t="str">
            <v>153 Puerta en Aluminio de 1.90X0.90 Und</v>
          </cell>
          <cell r="V156">
            <v>153</v>
          </cell>
        </row>
        <row r="157">
          <cell r="U157" t="str">
            <v>154 Ventana en Alunminio de 1.80X0.90 Und</v>
          </cell>
          <cell r="V157">
            <v>154</v>
          </cell>
        </row>
        <row r="158">
          <cell r="U158" t="str">
            <v>155 Cemento Blanco kg</v>
          </cell>
          <cell r="V158">
            <v>155</v>
          </cell>
        </row>
        <row r="159">
          <cell r="U159" t="str">
            <v>156 Caolín bt</v>
          </cell>
          <cell r="V159">
            <v>156</v>
          </cell>
        </row>
        <row r="160">
          <cell r="U160" t="str">
            <v>157 Yeso  bt</v>
          </cell>
          <cell r="V160">
            <v>157</v>
          </cell>
        </row>
        <row r="161">
          <cell r="U161" t="str">
            <v>158 Lija Und</v>
          </cell>
          <cell r="V161">
            <v>158</v>
          </cell>
        </row>
        <row r="162">
          <cell r="U162" t="str">
            <v>159 Tubo pvc de 1/2" Ml</v>
          </cell>
          <cell r="V162">
            <v>159</v>
          </cell>
        </row>
        <row r="163">
          <cell r="U163" t="str">
            <v>160 Tubo pvc de 3/4" Ml</v>
          </cell>
          <cell r="V163">
            <v>160</v>
          </cell>
        </row>
        <row r="164">
          <cell r="U164" t="str">
            <v>161 Tubo pvc de 1" Ml</v>
          </cell>
          <cell r="V164">
            <v>161</v>
          </cell>
        </row>
        <row r="165">
          <cell r="U165" t="str">
            <v>162 Codo pvc de 3/4" Und</v>
          </cell>
          <cell r="V165">
            <v>162</v>
          </cell>
        </row>
        <row r="166">
          <cell r="U166" t="str">
            <v>163 Codo pvc de 1" Und</v>
          </cell>
          <cell r="V166">
            <v>163</v>
          </cell>
        </row>
        <row r="167">
          <cell r="U167" t="str">
            <v>164 Codo pvc de 1 1/2" Und</v>
          </cell>
          <cell r="V167">
            <v>164</v>
          </cell>
        </row>
        <row r="168">
          <cell r="U168" t="str">
            <v>165 Registro PD 3/4" Und</v>
          </cell>
          <cell r="V168">
            <v>165</v>
          </cell>
        </row>
        <row r="169">
          <cell r="U169" t="str">
            <v>166 Cheque Red Withe 1 1/2" Und</v>
          </cell>
          <cell r="V169">
            <v>166</v>
          </cell>
        </row>
        <row r="170">
          <cell r="U170" t="str">
            <v>167 Codo 45 cxc 1/2" Und</v>
          </cell>
          <cell r="V170">
            <v>167</v>
          </cell>
        </row>
        <row r="171">
          <cell r="U171" t="str">
            <v xml:space="preserve">168 Registro 3/4" Und </v>
          </cell>
          <cell r="V171">
            <v>168</v>
          </cell>
        </row>
        <row r="172">
          <cell r="U172" t="str">
            <v>169 Tubo a presión 11 pvc de 3/4" Und</v>
          </cell>
          <cell r="V172">
            <v>169</v>
          </cell>
        </row>
        <row r="173">
          <cell r="U173" t="str">
            <v>170 Soldadura pvc 1/4 gal Und</v>
          </cell>
          <cell r="V173">
            <v>170</v>
          </cell>
        </row>
        <row r="174">
          <cell r="U174" t="str">
            <v>171 Accesorios pvc de 1/2" Und</v>
          </cell>
          <cell r="V174">
            <v>171</v>
          </cell>
        </row>
        <row r="175">
          <cell r="U175" t="str">
            <v>172 Accesorios pvc de 3/4" Und</v>
          </cell>
          <cell r="V175">
            <v>172</v>
          </cell>
        </row>
        <row r="176">
          <cell r="U176" t="str">
            <v>173 Pegacor Kg</v>
          </cell>
          <cell r="V176">
            <v>173</v>
          </cell>
        </row>
        <row r="177">
          <cell r="U177" t="str">
            <v>174 Marmolina 40 Kg kg</v>
          </cell>
          <cell r="V177">
            <v>174</v>
          </cell>
        </row>
        <row r="178">
          <cell r="U178" t="str">
            <v>175 Color mineral nacional Kg</v>
          </cell>
          <cell r="V178">
            <v>175</v>
          </cell>
        </row>
        <row r="179">
          <cell r="U179" t="str">
            <v>176 Piso tráfico 4 alfa de 33X33 M2</v>
          </cell>
          <cell r="V179">
            <v>176</v>
          </cell>
        </row>
        <row r="180">
          <cell r="U180" t="str">
            <v>177 Puerta en lámina cal 20 con chapa gato y visagras de capssula de 1,0x2.0 Und</v>
          </cell>
          <cell r="V180">
            <v>177</v>
          </cell>
        </row>
        <row r="181">
          <cell r="U181" t="str">
            <v>178 Puerta metálica con marco en lamina cal 20 de 0.55X2.0 Und</v>
          </cell>
          <cell r="V181">
            <v>178</v>
          </cell>
        </row>
        <row r="182">
          <cell r="U182" t="str">
            <v>179 Ventana metálica de 2.0X1.0 mts, con reja lámina cal 20 Und</v>
          </cell>
          <cell r="V182">
            <v>179</v>
          </cell>
        </row>
        <row r="183">
          <cell r="U183" t="str">
            <v>180 Ventana metálica de 1.0X0.50 mts, con reja lámina cal 20 Und</v>
          </cell>
          <cell r="V183">
            <v>180</v>
          </cell>
        </row>
        <row r="184">
          <cell r="U184" t="str">
            <v>181 Ventana metálica 2.0X0.30 mts con reja lámina cal 20 Und</v>
          </cell>
          <cell r="V184">
            <v>181</v>
          </cell>
        </row>
        <row r="185">
          <cell r="U185" t="str">
            <v>182 Ventana metálica 1.0X0.30 mts con reja lámina cal 20 Und</v>
          </cell>
          <cell r="V185">
            <v>182</v>
          </cell>
        </row>
        <row r="186">
          <cell r="U186" t="str">
            <v>183 Vidrio plano de 3 mm Und</v>
          </cell>
          <cell r="V186">
            <v>183</v>
          </cell>
        </row>
        <row r="187">
          <cell r="U187" t="str">
            <v>184 Silicona gl</v>
          </cell>
          <cell r="V187">
            <v>184</v>
          </cell>
        </row>
        <row r="188">
          <cell r="U188" t="str">
            <v>185 Perfil abierto galvanizado de 160X60 cal 16 Ml</v>
          </cell>
          <cell r="V188">
            <v>185</v>
          </cell>
        </row>
        <row r="189">
          <cell r="U189" t="str">
            <v>186 Cercha Metálica Ml</v>
          </cell>
          <cell r="V189">
            <v>186</v>
          </cell>
        </row>
        <row r="190">
          <cell r="U190" t="str">
            <v>187 Canal en lámina cal 18 Ml</v>
          </cell>
          <cell r="V190">
            <v>187</v>
          </cell>
        </row>
        <row r="191">
          <cell r="U191" t="str">
            <v>188 Esmalte sintetico transparente Gal</v>
          </cell>
          <cell r="V191">
            <v>188</v>
          </cell>
        </row>
        <row r="192">
          <cell r="U192" t="str">
            <v>189 Thiner  Gal</v>
          </cell>
          <cell r="V192">
            <v>189</v>
          </cell>
        </row>
        <row r="193">
          <cell r="U193" t="str">
            <v>190 Lija de agua Und</v>
          </cell>
          <cell r="V193">
            <v>190</v>
          </cell>
        </row>
        <row r="194">
          <cell r="U194" t="str">
            <v>191 Alambre Cu aislado 8 AWG Ml</v>
          </cell>
          <cell r="V194">
            <v>191</v>
          </cell>
        </row>
        <row r="195">
          <cell r="U195" t="str">
            <v>192 Alambre Cu desnudo 8 AWG Ml</v>
          </cell>
          <cell r="V195">
            <v>192</v>
          </cell>
        </row>
        <row r="196">
          <cell r="U196" t="str">
            <v>193 Caja cálibre 20 para contador Und</v>
          </cell>
          <cell r="V196">
            <v>193</v>
          </cell>
        </row>
        <row r="197">
          <cell r="U197" t="str">
            <v>194 Cajilla de inspección puesta T. Und</v>
          </cell>
          <cell r="V197">
            <v>194</v>
          </cell>
        </row>
        <row r="198">
          <cell r="U198" t="str">
            <v>195 Conduleta 1" Und</v>
          </cell>
          <cell r="V198">
            <v>195</v>
          </cell>
        </row>
        <row r="199">
          <cell r="U199" t="str">
            <v>196 Contador trifasico bifilar Und</v>
          </cell>
          <cell r="V199">
            <v>196</v>
          </cell>
        </row>
        <row r="200">
          <cell r="U200" t="str">
            <v>197 Interruptor no automático Und</v>
          </cell>
          <cell r="V200">
            <v>197</v>
          </cell>
        </row>
        <row r="201">
          <cell r="U201" t="str">
            <v>198 Tubo galvanizado 1"*3m Und</v>
          </cell>
          <cell r="V201">
            <v>198</v>
          </cell>
        </row>
        <row r="202">
          <cell r="U202" t="str">
            <v>199 Varilla Cu-Cu 5/8*1,50 conect. Und</v>
          </cell>
          <cell r="V202">
            <v>199</v>
          </cell>
        </row>
        <row r="203">
          <cell r="U203" t="str">
            <v>200 Alambre de cobre desnudo AWG 14 Ml</v>
          </cell>
          <cell r="V203">
            <v>200</v>
          </cell>
        </row>
        <row r="204">
          <cell r="U204" t="str">
            <v>201 Alambre de cobre TWH 12 AWG Ml</v>
          </cell>
          <cell r="V204">
            <v>201</v>
          </cell>
        </row>
        <row r="205">
          <cell r="U205" t="str">
            <v>202 Caja doble conduit Und</v>
          </cell>
          <cell r="V205">
            <v>202</v>
          </cell>
        </row>
        <row r="206">
          <cell r="U206" t="str">
            <v>203 Aplique Und</v>
          </cell>
          <cell r="V206">
            <v>203</v>
          </cell>
        </row>
        <row r="207">
          <cell r="U207" t="str">
            <v>204 Cable de cobre THW 10 AWG Ml</v>
          </cell>
          <cell r="V207">
            <v>204</v>
          </cell>
        </row>
        <row r="208">
          <cell r="U208" t="str">
            <v>205 Cable de cobre THW 12 AWG Ml</v>
          </cell>
          <cell r="V208">
            <v>205</v>
          </cell>
        </row>
        <row r="209">
          <cell r="U209" t="str">
            <v>206 Tubo Conduit PVC 3/4" Ml</v>
          </cell>
          <cell r="V209">
            <v>206</v>
          </cell>
        </row>
        <row r="210">
          <cell r="U210" t="str">
            <v>207 Roceta Und</v>
          </cell>
          <cell r="V210">
            <v>207</v>
          </cell>
        </row>
        <row r="211">
          <cell r="U211" t="str">
            <v>208 Codo calle galvanizado 1" Und</v>
          </cell>
          <cell r="V211">
            <v>208</v>
          </cell>
        </row>
        <row r="212">
          <cell r="U212" t="str">
            <v>209 Elevador para gas de 1" Und</v>
          </cell>
          <cell r="V212">
            <v>209</v>
          </cell>
        </row>
        <row r="213">
          <cell r="U213" t="str">
            <v>210 Loctigas f/media 36 ml Und</v>
          </cell>
          <cell r="V213">
            <v>210</v>
          </cell>
        </row>
        <row r="214">
          <cell r="U214" t="str">
            <v>211 medidor gas 2.5 Und</v>
          </cell>
          <cell r="V214">
            <v>211</v>
          </cell>
        </row>
        <row r="215">
          <cell r="U215" t="str">
            <v>212 Regulador de gas RAE 4 M3 Und</v>
          </cell>
          <cell r="V215">
            <v>212</v>
          </cell>
        </row>
        <row r="216">
          <cell r="U216" t="str">
            <v>213 Valvula de bola para medidor Und</v>
          </cell>
          <cell r="V216">
            <v>213</v>
          </cell>
        </row>
        <row r="217">
          <cell r="U217" t="str">
            <v>214 Tuberia polietileno de 1" Ml</v>
          </cell>
          <cell r="V217">
            <v>214</v>
          </cell>
        </row>
        <row r="218">
          <cell r="U218" t="str">
            <v>215 Tubo gas galvanizado 1/2" Ml</v>
          </cell>
          <cell r="V218">
            <v>215</v>
          </cell>
        </row>
        <row r="219">
          <cell r="U219" t="str">
            <v>216 Caja medidor gas 45X45 Und</v>
          </cell>
          <cell r="V219">
            <v>216</v>
          </cell>
        </row>
        <row r="220">
          <cell r="U220" t="str">
            <v>217 Te galvanizada de 1" Und</v>
          </cell>
          <cell r="V220">
            <v>217</v>
          </cell>
        </row>
        <row r="221">
          <cell r="U221" t="str">
            <v>218 Codo galvanizado de 1" Und</v>
          </cell>
          <cell r="V221">
            <v>218</v>
          </cell>
        </row>
        <row r="222">
          <cell r="U222" t="str">
            <v>219 Valvula de mariposa Und</v>
          </cell>
          <cell r="V222">
            <v>219</v>
          </cell>
        </row>
        <row r="223">
          <cell r="U223" t="str">
            <v>220 Tubo gas galvanizado 1/1 ML</v>
          </cell>
          <cell r="V223">
            <v>220</v>
          </cell>
        </row>
        <row r="224">
          <cell r="U224" t="str">
            <v>221 Abrazadera plastica 5/8 Und</v>
          </cell>
          <cell r="V224">
            <v>221</v>
          </cell>
        </row>
        <row r="225">
          <cell r="U225" t="str">
            <v>222 Anticorrocivo rojo claro Und</v>
          </cell>
          <cell r="V225">
            <v>222</v>
          </cell>
        </row>
        <row r="226">
          <cell r="U226" t="str">
            <v>223 Tornillo acero 1/2x1/3 Und</v>
          </cell>
          <cell r="V226">
            <v>223</v>
          </cell>
        </row>
        <row r="227">
          <cell r="U227" t="str">
            <v>224 Tubo gas galvanizado 1/1 ML</v>
          </cell>
          <cell r="V227">
            <v>224</v>
          </cell>
        </row>
        <row r="228">
          <cell r="U228" t="str">
            <v>225 Unión galvanizada 1/1 Und</v>
          </cell>
          <cell r="V228">
            <v>225</v>
          </cell>
        </row>
        <row r="229">
          <cell r="U229" t="str">
            <v>226 Formaleta viga de amarre M3</v>
          </cell>
          <cell r="V229">
            <v>226</v>
          </cell>
        </row>
        <row r="230">
          <cell r="U230" t="str">
            <v>227 Formaleta cinta culata ML</v>
          </cell>
          <cell r="V230">
            <v>227</v>
          </cell>
        </row>
        <row r="231">
          <cell r="U231" t="str">
            <v>228 Unión pvc 1" Und</v>
          </cell>
          <cell r="V231">
            <v>228</v>
          </cell>
        </row>
        <row r="232">
          <cell r="U232" t="str">
            <v>229 Placa Elevada M2</v>
          </cell>
          <cell r="V232">
            <v>229</v>
          </cell>
        </row>
        <row r="233">
          <cell r="U233" t="str">
            <v>230 Accesorios pvc sanitario de 2" Und</v>
          </cell>
          <cell r="V233">
            <v>230</v>
          </cell>
        </row>
        <row r="234">
          <cell r="U234" t="str">
            <v>231 Accesorios pvc sanitario de 3" Und</v>
          </cell>
          <cell r="V234">
            <v>231</v>
          </cell>
        </row>
        <row r="235">
          <cell r="U235" t="str">
            <v>232 Accesorios pvc sanitario de 4" Und</v>
          </cell>
          <cell r="V235">
            <v>232</v>
          </cell>
        </row>
        <row r="236">
          <cell r="U236" t="str">
            <v>233 Union pvc sanitaria 4" Und</v>
          </cell>
          <cell r="V236">
            <v>233</v>
          </cell>
        </row>
        <row r="237">
          <cell r="U237" t="str">
            <v>234 Accesorios pvc ventilación 3" Und</v>
          </cell>
          <cell r="V237">
            <v>234</v>
          </cell>
        </row>
        <row r="238">
          <cell r="U238" t="str">
            <v>235 Unión pvc ventilación 3" Und</v>
          </cell>
          <cell r="V238">
            <v>235</v>
          </cell>
        </row>
        <row r="239">
          <cell r="U239" t="str">
            <v>236 Liston M/H arracacho veteado M2</v>
          </cell>
          <cell r="V239">
            <v>236</v>
          </cell>
        </row>
        <row r="240">
          <cell r="U240" t="str">
            <v>237 Liston 025x04x3,0 mt ML</v>
          </cell>
          <cell r="V240">
            <v>237</v>
          </cell>
        </row>
        <row r="241">
          <cell r="U241" t="str">
            <v>238 Bocel 1/4 madera ML</v>
          </cell>
          <cell r="V241">
            <v>238</v>
          </cell>
        </row>
        <row r="242">
          <cell r="U242" t="str">
            <v>239 Inmunizante de madera GL</v>
          </cell>
          <cell r="V242">
            <v>239</v>
          </cell>
        </row>
        <row r="243">
          <cell r="U243" t="str">
            <v>240 Puntilla promedio Lb</v>
          </cell>
          <cell r="V243">
            <v>240</v>
          </cell>
        </row>
        <row r="244">
          <cell r="U244" t="str">
            <v>241 Accesorios pvc 1" Und</v>
          </cell>
          <cell r="V244">
            <v>241</v>
          </cell>
        </row>
        <row r="245">
          <cell r="U245" t="str">
            <v>242 Cielo Raso en PVC Tipo Lujo m2</v>
          </cell>
          <cell r="V245">
            <v>242</v>
          </cell>
        </row>
        <row r="246">
          <cell r="U246" t="str">
            <v>243 Cielo Raso plano sistema Dry Wall  M2</v>
          </cell>
          <cell r="V246">
            <v>243</v>
          </cell>
        </row>
        <row r="247">
          <cell r="U247" t="str">
            <v>244 Muro divisorio delgado Dry Wall M2</v>
          </cell>
          <cell r="V247">
            <v>244</v>
          </cell>
        </row>
        <row r="248">
          <cell r="U248" t="str">
            <v>245 Puerta en Madera 0.80X2.0 mts Und</v>
          </cell>
          <cell r="V248">
            <v>245</v>
          </cell>
        </row>
        <row r="249">
          <cell r="U249" t="str">
            <v>246 Pintura  Gal</v>
          </cell>
          <cell r="V249">
            <v>246</v>
          </cell>
        </row>
        <row r="250">
          <cell r="U250" t="str">
            <v>247 Placa Metaldeck Calibre 20 M2</v>
          </cell>
          <cell r="V250">
            <v>247</v>
          </cell>
        </row>
        <row r="251">
          <cell r="U251" t="str">
            <v>248 Piso trafico pesado M2</v>
          </cell>
          <cell r="V251">
            <v>248</v>
          </cell>
        </row>
        <row r="252">
          <cell r="U252" t="str">
            <v>249 Lona verde ML</v>
          </cell>
          <cell r="V252">
            <v>249</v>
          </cell>
        </row>
        <row r="253">
          <cell r="U253" t="str">
            <v>250 Escalera Metálica ml</v>
          </cell>
          <cell r="V253">
            <v>250</v>
          </cell>
        </row>
        <row r="254">
          <cell r="U254" t="str">
            <v>251 Perno conector de cortante Und</v>
          </cell>
          <cell r="V254">
            <v>251</v>
          </cell>
        </row>
        <row r="255">
          <cell r="U255" t="str">
            <v>252 Distanciador en concreto Und</v>
          </cell>
          <cell r="V255">
            <v>252</v>
          </cell>
        </row>
        <row r="256">
          <cell r="U256" t="str">
            <v>253 Puerta metalica con dos vatientes (1x2.3) en lamina cal 20 Und</v>
          </cell>
          <cell r="V256">
            <v>253</v>
          </cell>
        </row>
        <row r="257">
          <cell r="U257" t="str">
            <v>254 Puerta metálica con marco en lamina cal 20 de 0.80X2.0 Und</v>
          </cell>
          <cell r="V257">
            <v>254</v>
          </cell>
        </row>
        <row r="258">
          <cell r="U258" t="str">
            <v>255 Acido muriático lt</v>
          </cell>
          <cell r="V258">
            <v>255</v>
          </cell>
        </row>
        <row r="259">
          <cell r="U259" t="str">
            <v>256 Mueble metálico cosina (0.5x0.6x2.44) Und</v>
          </cell>
          <cell r="V259">
            <v>256</v>
          </cell>
        </row>
        <row r="260">
          <cell r="U260" t="str">
            <v>257 Malla de angeo fina (tipo mosquitero) m2</v>
          </cell>
          <cell r="V260">
            <v>257</v>
          </cell>
        </row>
        <row r="261">
          <cell r="U261" t="str">
            <v>258 Peaje neiva und</v>
          </cell>
          <cell r="V261">
            <v>258</v>
          </cell>
        </row>
        <row r="262">
          <cell r="U262" t="str">
            <v>259 Llave para ducha (grival) Und</v>
          </cell>
          <cell r="V262">
            <v>259</v>
          </cell>
        </row>
        <row r="263">
          <cell r="U263" t="str">
            <v>260 Rejilla para sifón Und</v>
          </cell>
          <cell r="V263">
            <v>260</v>
          </cell>
        </row>
        <row r="264">
          <cell r="U264" t="str">
            <v>261 Impermeabilizante Gl</v>
          </cell>
          <cell r="V264">
            <v>261</v>
          </cell>
        </row>
        <row r="265">
          <cell r="U265" t="str">
            <v>262 Puerta metálica en lamina galvanizada cal 20 (con anticorrisivo y pintura) m²</v>
          </cell>
          <cell r="V265">
            <v>262</v>
          </cell>
        </row>
        <row r="266">
          <cell r="U266" t="str">
            <v>263 Ventana en Alunminio odonizado Und</v>
          </cell>
          <cell r="V266">
            <v>263</v>
          </cell>
        </row>
        <row r="267">
          <cell r="U267" t="str">
            <v>264 Ventilador de techo de tres aspas en lámina Und</v>
          </cell>
          <cell r="V267">
            <v>264</v>
          </cell>
        </row>
        <row r="268">
          <cell r="U268" t="str">
            <v>265 Lampara fluorescente 2x48 con balastro y tubos und</v>
          </cell>
          <cell r="V268">
            <v>265</v>
          </cell>
        </row>
        <row r="269">
          <cell r="U269" t="str">
            <v>266 Caja Contador trifásica Und</v>
          </cell>
          <cell r="V269">
            <v>266</v>
          </cell>
        </row>
        <row r="270">
          <cell r="U270" t="str">
            <v>267 Tubo de 1¼" eléctrico ml</v>
          </cell>
          <cell r="V270">
            <v>267</v>
          </cell>
        </row>
        <row r="271">
          <cell r="U271" t="str">
            <v>268 Alambre WTA #8 rojo ml</v>
          </cell>
          <cell r="V271">
            <v>268</v>
          </cell>
        </row>
        <row r="272">
          <cell r="U272" t="str">
            <v>269 Alambre WTA #8 blanco ml</v>
          </cell>
          <cell r="V272">
            <v>269</v>
          </cell>
        </row>
        <row r="273">
          <cell r="U273" t="str">
            <v>270 Curva 1¼" eléctrico Und</v>
          </cell>
          <cell r="V273">
            <v>270</v>
          </cell>
        </row>
        <row r="274">
          <cell r="U274" t="str">
            <v>271 Alambre WTA #10 ml</v>
          </cell>
          <cell r="V274">
            <v>271</v>
          </cell>
        </row>
        <row r="275">
          <cell r="U275" t="str">
            <v>272 Percha de 4 hilos Und</v>
          </cell>
          <cell r="V275">
            <v>272</v>
          </cell>
        </row>
        <row r="276">
          <cell r="U276" t="str">
            <v>273 Enchape en porcelana blanco 20x20 m²</v>
          </cell>
          <cell r="V276">
            <v>273</v>
          </cell>
        </row>
        <row r="277">
          <cell r="U277" t="str">
            <v>274 Mueble en madera par alacena altura de 95cm ml</v>
          </cell>
          <cell r="V277">
            <v>274</v>
          </cell>
        </row>
        <row r="278">
          <cell r="U278" t="str">
            <v>275 Angeo plástico m²</v>
          </cell>
          <cell r="V278">
            <v>275</v>
          </cell>
        </row>
        <row r="279">
          <cell r="U279" t="str">
            <v>276 Portón corredizo de 3.2*3.0 instalado Und</v>
          </cell>
          <cell r="V279">
            <v>276</v>
          </cell>
        </row>
        <row r="280">
          <cell r="U280" t="str">
            <v>277 Vetana metalica Und</v>
          </cell>
          <cell r="V280">
            <v>277</v>
          </cell>
        </row>
        <row r="281">
          <cell r="U281" t="str">
            <v>278 Machiembre m2</v>
          </cell>
          <cell r="V281">
            <v>278</v>
          </cell>
        </row>
        <row r="282">
          <cell r="U282" t="str">
            <v>279 Laca Gal</v>
          </cell>
          <cell r="V282">
            <v>279</v>
          </cell>
        </row>
        <row r="283">
          <cell r="U283" t="str">
            <v>280 Tuberia PVC 4" RDE 41 ml</v>
          </cell>
          <cell r="V283">
            <v>280</v>
          </cell>
        </row>
        <row r="284">
          <cell r="U284" t="str">
            <v>281 Tuberia PVC 4" RDE 32,5 ml</v>
          </cell>
          <cell r="V284">
            <v>281</v>
          </cell>
        </row>
        <row r="285">
          <cell r="U285" t="str">
            <v>282 Tuberia PVC 4" RDE 26 ml</v>
          </cell>
          <cell r="V285">
            <v>282</v>
          </cell>
        </row>
        <row r="286">
          <cell r="U286" t="str">
            <v>283 Tuberia PVC 4" RDE 21 ml</v>
          </cell>
          <cell r="V286">
            <v>283</v>
          </cell>
        </row>
        <row r="287">
          <cell r="U287" t="str">
            <v>284 Tuberia PVC 4" RDE 13,5 ml</v>
          </cell>
          <cell r="V287">
            <v>284</v>
          </cell>
        </row>
        <row r="288">
          <cell r="U288" t="str">
            <v>285 Tuberia PVC 3" RDE 41 ml</v>
          </cell>
          <cell r="V288">
            <v>285</v>
          </cell>
        </row>
        <row r="289">
          <cell r="U289" t="str">
            <v>286 Tuberia PVC 3" RDE 26 ml</v>
          </cell>
          <cell r="V289">
            <v>286</v>
          </cell>
        </row>
        <row r="290">
          <cell r="U290" t="str">
            <v>287 Tuberia PVC 3" RDE 21 ml</v>
          </cell>
          <cell r="V290">
            <v>287</v>
          </cell>
        </row>
        <row r="291">
          <cell r="U291" t="str">
            <v>288 Tuberia PVC 3" RDE 13,5 ml</v>
          </cell>
          <cell r="V291">
            <v>288</v>
          </cell>
        </row>
        <row r="292">
          <cell r="U292" t="str">
            <v>289 Tuberia PVC 2" RDE 41 ml</v>
          </cell>
          <cell r="V292">
            <v>289</v>
          </cell>
        </row>
        <row r="293">
          <cell r="U293" t="str">
            <v>290 Tuberia PVC 2" RDE 32,5 ml</v>
          </cell>
          <cell r="V293">
            <v>290</v>
          </cell>
        </row>
        <row r="294">
          <cell r="U294" t="str">
            <v>291 Tuberia PVC 2" RDE 26 ml</v>
          </cell>
          <cell r="V294">
            <v>291</v>
          </cell>
        </row>
        <row r="295">
          <cell r="U295" t="str">
            <v>292 Tuberia PVC 2" RDE 21 ml</v>
          </cell>
          <cell r="V295">
            <v>292</v>
          </cell>
        </row>
        <row r="296">
          <cell r="U296" t="str">
            <v>293 Tuberia PVC 1" RDE 21 ml</v>
          </cell>
          <cell r="V296">
            <v>293</v>
          </cell>
        </row>
        <row r="297">
          <cell r="U297" t="str">
            <v>294 Tuberia PVC 1" RDE 13,5 ml</v>
          </cell>
          <cell r="V297">
            <v>294</v>
          </cell>
        </row>
        <row r="298">
          <cell r="U298" t="str">
            <v>295 Planta de tratamiento compacta modelo modupak II capacidad 10lt Und</v>
          </cell>
          <cell r="V298">
            <v>295</v>
          </cell>
        </row>
        <row r="299">
          <cell r="U299" t="str">
            <v>296 Teja termoacustic + caballete m2</v>
          </cell>
          <cell r="V299">
            <v>296</v>
          </cell>
        </row>
        <row r="300">
          <cell r="U300" t="str">
            <v>297 Tubo rectangular 8X4 cm ml</v>
          </cell>
          <cell r="V300">
            <v>297</v>
          </cell>
        </row>
        <row r="301">
          <cell r="U301" t="str">
            <v>298 Puerta y marco lamina c. 18 de 1,20x2,00 incluye cerradura Und</v>
          </cell>
          <cell r="V301">
            <v>298</v>
          </cell>
        </row>
        <row r="302">
          <cell r="U302" t="str">
            <v>299 Ventana corrediza con reja en varilla cuad. 1/2" de 1,00x1,00 Und</v>
          </cell>
          <cell r="V302">
            <v>299</v>
          </cell>
        </row>
        <row r="303">
          <cell r="U303" t="str">
            <v>300 Luceta en tubo cuadrado y lamina Cal. 20 H=35cm Und</v>
          </cell>
          <cell r="V303">
            <v>300</v>
          </cell>
        </row>
        <row r="304">
          <cell r="U304" t="str">
            <v>301 Puerta y marco lamina c. 18 de 0,60x2,00 incluye cerradura Und</v>
          </cell>
          <cell r="V304">
            <v>301</v>
          </cell>
        </row>
        <row r="305">
          <cell r="U305" t="str">
            <v>302 Lavaplatos en acero inoxidable Und</v>
          </cell>
          <cell r="V305">
            <v>302</v>
          </cell>
        </row>
        <row r="306">
          <cell r="U306" t="str">
            <v>303 Tanque de almacenamiento 500 lt Und</v>
          </cell>
          <cell r="V306">
            <v>303</v>
          </cell>
        </row>
        <row r="307">
          <cell r="U307" t="str">
            <v>304 Aparatos sanitarios, incluye lavamanos, sanitarios, incrustaciones, ducha y griferia Und</v>
          </cell>
          <cell r="V307">
            <v>304</v>
          </cell>
        </row>
        <row r="308">
          <cell r="U308" t="str">
            <v>305 Angulo 1 1/4" x 3/16" ml</v>
          </cell>
          <cell r="V308">
            <v>305</v>
          </cell>
        </row>
        <row r="309">
          <cell r="U309" t="str">
            <v>306 Bisagra tipo Capsula Und</v>
          </cell>
          <cell r="V309">
            <v>306</v>
          </cell>
        </row>
        <row r="310">
          <cell r="U310" t="str">
            <v>307 Valvula de lavado sello elastico 4" und</v>
          </cell>
          <cell r="V310">
            <v>307</v>
          </cell>
        </row>
        <row r="311">
          <cell r="U311" t="str">
            <v>308 Tee Presion con campana 4" und</v>
          </cell>
          <cell r="V311">
            <v>308</v>
          </cell>
        </row>
        <row r="312">
          <cell r="U312" t="str">
            <v>309 Union presion PVC 4" Und</v>
          </cell>
          <cell r="V312">
            <v>309</v>
          </cell>
        </row>
        <row r="313">
          <cell r="U313" t="str">
            <v>310 Vastago L=1.80m 1" con extremos roscados Und</v>
          </cell>
          <cell r="V313">
            <v>310</v>
          </cell>
        </row>
        <row r="314">
          <cell r="U314" t="str">
            <v>311 Lamina de 1/4" m2</v>
          </cell>
          <cell r="V314">
            <v>311</v>
          </cell>
        </row>
        <row r="315">
          <cell r="U315" t="str">
            <v>312 Aditamento hembra Und</v>
          </cell>
          <cell r="V315">
            <v>312</v>
          </cell>
        </row>
        <row r="316">
          <cell r="U316" t="str">
            <v>313 Mariposa Und</v>
          </cell>
          <cell r="V316">
            <v>313</v>
          </cell>
        </row>
        <row r="317">
          <cell r="U317" t="str">
            <v>314 Valvula ventosa 1/2" Und</v>
          </cell>
          <cell r="V317">
            <v>314</v>
          </cell>
        </row>
        <row r="318">
          <cell r="U318" t="str">
            <v>315 Collarin de 1/2"x4" und</v>
          </cell>
          <cell r="V318">
            <v>315</v>
          </cell>
        </row>
        <row r="319">
          <cell r="U319" t="str">
            <v>316 Tuberia PVC 1/2" RDE 13,5 ml</v>
          </cell>
          <cell r="V319">
            <v>316</v>
          </cell>
        </row>
        <row r="320">
          <cell r="U320" t="str">
            <v>317 Tuberia PVC 3/4" ml</v>
          </cell>
          <cell r="V320">
            <v>317</v>
          </cell>
        </row>
        <row r="321">
          <cell r="U321" t="str">
            <v>318 Flotador y accesorios Und</v>
          </cell>
          <cell r="V321">
            <v>318</v>
          </cell>
        </row>
        <row r="322">
          <cell r="U322" t="str">
            <v>319 Cadena HG Und</v>
          </cell>
          <cell r="V322">
            <v>319</v>
          </cell>
        </row>
        <row r="323">
          <cell r="U323" t="str">
            <v xml:space="preserve">320  </v>
          </cell>
          <cell r="V323">
            <v>320</v>
          </cell>
        </row>
        <row r="324">
          <cell r="U324" t="str">
            <v xml:space="preserve">321  </v>
          </cell>
          <cell r="V324">
            <v>321</v>
          </cell>
        </row>
        <row r="325">
          <cell r="U325" t="str">
            <v xml:space="preserve">322  </v>
          </cell>
          <cell r="V325">
            <v>322</v>
          </cell>
        </row>
        <row r="326">
          <cell r="U326" t="str">
            <v xml:space="preserve">323  </v>
          </cell>
          <cell r="V326">
            <v>323</v>
          </cell>
        </row>
        <row r="327">
          <cell r="U327" t="str">
            <v xml:space="preserve">324  </v>
          </cell>
          <cell r="V327">
            <v>324</v>
          </cell>
        </row>
        <row r="328">
          <cell r="U328" t="str">
            <v xml:space="preserve">325  </v>
          </cell>
          <cell r="V328">
            <v>325</v>
          </cell>
        </row>
        <row r="329">
          <cell r="U329" t="str">
            <v xml:space="preserve">326  </v>
          </cell>
          <cell r="V329">
            <v>326</v>
          </cell>
        </row>
        <row r="330">
          <cell r="U330" t="str">
            <v xml:space="preserve">327  </v>
          </cell>
          <cell r="V330">
            <v>327</v>
          </cell>
        </row>
        <row r="331">
          <cell r="U331" t="str">
            <v xml:space="preserve">328  </v>
          </cell>
          <cell r="V331">
            <v>328</v>
          </cell>
        </row>
        <row r="332">
          <cell r="U332" t="str">
            <v xml:space="preserve">329  </v>
          </cell>
          <cell r="V332">
            <v>329</v>
          </cell>
        </row>
        <row r="333">
          <cell r="U333" t="str">
            <v xml:space="preserve">330  </v>
          </cell>
          <cell r="V333">
            <v>330</v>
          </cell>
        </row>
        <row r="334">
          <cell r="U334" t="str">
            <v xml:space="preserve">331  </v>
          </cell>
          <cell r="V334">
            <v>331</v>
          </cell>
        </row>
        <row r="335">
          <cell r="U335" t="str">
            <v xml:space="preserve">332  </v>
          </cell>
          <cell r="V335">
            <v>332</v>
          </cell>
        </row>
        <row r="336">
          <cell r="U336" t="str">
            <v xml:space="preserve">333  </v>
          </cell>
          <cell r="V336">
            <v>333</v>
          </cell>
        </row>
        <row r="337">
          <cell r="U337" t="str">
            <v xml:space="preserve">334  </v>
          </cell>
          <cell r="V337">
            <v>334</v>
          </cell>
        </row>
        <row r="338">
          <cell r="U338" t="str">
            <v xml:space="preserve">335  </v>
          </cell>
          <cell r="V338">
            <v>335</v>
          </cell>
        </row>
        <row r="339">
          <cell r="U339" t="str">
            <v xml:space="preserve">336  </v>
          </cell>
          <cell r="V339">
            <v>336</v>
          </cell>
        </row>
        <row r="340">
          <cell r="U340" t="str">
            <v xml:space="preserve">337  </v>
          </cell>
          <cell r="V340">
            <v>337</v>
          </cell>
        </row>
        <row r="341">
          <cell r="U341" t="str">
            <v xml:space="preserve">338  </v>
          </cell>
          <cell r="V341">
            <v>338</v>
          </cell>
        </row>
        <row r="342">
          <cell r="U342" t="str">
            <v xml:space="preserve">339  </v>
          </cell>
          <cell r="V342">
            <v>339</v>
          </cell>
        </row>
        <row r="343">
          <cell r="U343" t="str">
            <v xml:space="preserve">340  </v>
          </cell>
          <cell r="V343">
            <v>340</v>
          </cell>
        </row>
        <row r="344">
          <cell r="U344" t="str">
            <v xml:space="preserve">341  </v>
          </cell>
          <cell r="V344">
            <v>341</v>
          </cell>
        </row>
        <row r="345">
          <cell r="U345" t="str">
            <v xml:space="preserve">342  </v>
          </cell>
          <cell r="V345">
            <v>342</v>
          </cell>
        </row>
        <row r="346">
          <cell r="U346" t="str">
            <v xml:space="preserve">343  </v>
          </cell>
          <cell r="V346">
            <v>343</v>
          </cell>
        </row>
        <row r="347">
          <cell r="U347" t="str">
            <v xml:space="preserve">344  </v>
          </cell>
          <cell r="V347">
            <v>344</v>
          </cell>
        </row>
        <row r="348">
          <cell r="U348" t="str">
            <v xml:space="preserve">345  </v>
          </cell>
          <cell r="V348">
            <v>345</v>
          </cell>
        </row>
        <row r="349">
          <cell r="U349" t="str">
            <v xml:space="preserve">346  </v>
          </cell>
          <cell r="V349">
            <v>346</v>
          </cell>
        </row>
        <row r="350">
          <cell r="U350" t="str">
            <v xml:space="preserve">347  </v>
          </cell>
          <cell r="V350">
            <v>347</v>
          </cell>
        </row>
        <row r="351">
          <cell r="U351" t="str">
            <v xml:space="preserve">348  </v>
          </cell>
          <cell r="V351">
            <v>348</v>
          </cell>
        </row>
        <row r="352">
          <cell r="U352" t="str">
            <v xml:space="preserve">349  </v>
          </cell>
          <cell r="V352">
            <v>349</v>
          </cell>
        </row>
        <row r="353">
          <cell r="U353" t="str">
            <v xml:space="preserve">350  </v>
          </cell>
          <cell r="V353">
            <v>350</v>
          </cell>
        </row>
        <row r="354">
          <cell r="U354" t="str">
            <v xml:space="preserve">351  </v>
          </cell>
          <cell r="V354">
            <v>351</v>
          </cell>
        </row>
        <row r="355">
          <cell r="U355" t="str">
            <v xml:space="preserve">352  </v>
          </cell>
          <cell r="V355">
            <v>352</v>
          </cell>
        </row>
        <row r="356">
          <cell r="U356" t="str">
            <v xml:space="preserve">353  </v>
          </cell>
          <cell r="V356">
            <v>353</v>
          </cell>
        </row>
        <row r="357">
          <cell r="U357" t="str">
            <v xml:space="preserve">354  </v>
          </cell>
          <cell r="V357">
            <v>354</v>
          </cell>
        </row>
        <row r="358">
          <cell r="U358" t="str">
            <v xml:space="preserve">355  </v>
          </cell>
          <cell r="V358">
            <v>355</v>
          </cell>
        </row>
        <row r="359">
          <cell r="U359" t="str">
            <v xml:space="preserve">356  </v>
          </cell>
          <cell r="V359">
            <v>356</v>
          </cell>
        </row>
        <row r="360">
          <cell r="U360" t="str">
            <v xml:space="preserve">357  </v>
          </cell>
          <cell r="V360">
            <v>357</v>
          </cell>
        </row>
        <row r="361">
          <cell r="U361" t="str">
            <v xml:space="preserve">358  </v>
          </cell>
          <cell r="V361">
            <v>358</v>
          </cell>
        </row>
        <row r="362">
          <cell r="U362" t="str">
            <v xml:space="preserve">359  </v>
          </cell>
          <cell r="V362">
            <v>359</v>
          </cell>
        </row>
        <row r="363">
          <cell r="U363" t="str">
            <v xml:space="preserve">360  </v>
          </cell>
          <cell r="V363">
            <v>360</v>
          </cell>
        </row>
        <row r="364">
          <cell r="U364" t="str">
            <v xml:space="preserve">361  </v>
          </cell>
          <cell r="V364">
            <v>361</v>
          </cell>
        </row>
        <row r="365">
          <cell r="U365" t="str">
            <v xml:space="preserve">362  </v>
          </cell>
          <cell r="V365">
            <v>362</v>
          </cell>
        </row>
        <row r="366">
          <cell r="U366" t="str">
            <v xml:space="preserve">363  </v>
          </cell>
          <cell r="V366">
            <v>363</v>
          </cell>
        </row>
        <row r="367">
          <cell r="U367" t="str">
            <v xml:space="preserve">364  </v>
          </cell>
          <cell r="V367">
            <v>364</v>
          </cell>
        </row>
        <row r="368">
          <cell r="U368" t="str">
            <v xml:space="preserve">365  </v>
          </cell>
          <cell r="V368">
            <v>365</v>
          </cell>
        </row>
        <row r="369">
          <cell r="U369" t="str">
            <v xml:space="preserve">366  </v>
          </cell>
          <cell r="V369">
            <v>366</v>
          </cell>
        </row>
        <row r="370">
          <cell r="U370" t="str">
            <v xml:space="preserve">367  </v>
          </cell>
          <cell r="V370">
            <v>367</v>
          </cell>
        </row>
        <row r="371">
          <cell r="U371" t="str">
            <v xml:space="preserve">368  </v>
          </cell>
          <cell r="V371">
            <v>368</v>
          </cell>
        </row>
        <row r="372">
          <cell r="U372" t="str">
            <v xml:space="preserve">369  </v>
          </cell>
          <cell r="V372">
            <v>369</v>
          </cell>
        </row>
        <row r="373">
          <cell r="U373" t="str">
            <v xml:space="preserve">370  </v>
          </cell>
          <cell r="V373">
            <v>370</v>
          </cell>
        </row>
        <row r="374">
          <cell r="U374" t="str">
            <v xml:space="preserve">371  </v>
          </cell>
          <cell r="V374">
            <v>371</v>
          </cell>
        </row>
        <row r="375">
          <cell r="U375" t="str">
            <v xml:space="preserve">372  </v>
          </cell>
          <cell r="V375">
            <v>372</v>
          </cell>
        </row>
        <row r="376">
          <cell r="U376" t="str">
            <v xml:space="preserve">373  </v>
          </cell>
          <cell r="V376">
            <v>373</v>
          </cell>
        </row>
        <row r="377">
          <cell r="U377" t="str">
            <v xml:space="preserve">374  </v>
          </cell>
          <cell r="V377">
            <v>374</v>
          </cell>
        </row>
        <row r="378">
          <cell r="U378" t="str">
            <v xml:space="preserve">375  </v>
          </cell>
          <cell r="V378">
            <v>375</v>
          </cell>
        </row>
        <row r="379">
          <cell r="U379" t="str">
            <v xml:space="preserve">376  </v>
          </cell>
          <cell r="V379">
            <v>376</v>
          </cell>
        </row>
        <row r="380">
          <cell r="U380" t="str">
            <v xml:space="preserve">377  </v>
          </cell>
          <cell r="V380">
            <v>377</v>
          </cell>
        </row>
        <row r="381">
          <cell r="U381" t="str">
            <v xml:space="preserve">378  </v>
          </cell>
          <cell r="V381">
            <v>378</v>
          </cell>
        </row>
        <row r="382">
          <cell r="U382" t="str">
            <v xml:space="preserve">379  </v>
          </cell>
          <cell r="V382">
            <v>379</v>
          </cell>
        </row>
        <row r="383">
          <cell r="U383" t="str">
            <v xml:space="preserve">380  </v>
          </cell>
          <cell r="V383">
            <v>380</v>
          </cell>
        </row>
        <row r="384">
          <cell r="U384" t="str">
            <v xml:space="preserve">381  </v>
          </cell>
          <cell r="V384">
            <v>381</v>
          </cell>
        </row>
        <row r="385">
          <cell r="U385" t="str">
            <v xml:space="preserve">382  </v>
          </cell>
          <cell r="V385">
            <v>382</v>
          </cell>
        </row>
        <row r="386">
          <cell r="U386" t="str">
            <v xml:space="preserve">383  </v>
          </cell>
          <cell r="V386">
            <v>383</v>
          </cell>
        </row>
        <row r="387">
          <cell r="U387" t="str">
            <v xml:space="preserve">384  </v>
          </cell>
          <cell r="V387">
            <v>384</v>
          </cell>
        </row>
        <row r="388">
          <cell r="U388" t="str">
            <v xml:space="preserve">385  </v>
          </cell>
          <cell r="V388">
            <v>385</v>
          </cell>
        </row>
        <row r="389">
          <cell r="U389" t="str">
            <v xml:space="preserve">386  </v>
          </cell>
          <cell r="V389">
            <v>386</v>
          </cell>
        </row>
        <row r="390">
          <cell r="U390" t="str">
            <v xml:space="preserve">387  </v>
          </cell>
          <cell r="V390">
            <v>387</v>
          </cell>
        </row>
        <row r="391">
          <cell r="U391" t="str">
            <v xml:space="preserve">388  </v>
          </cell>
          <cell r="V391">
            <v>388</v>
          </cell>
        </row>
        <row r="392">
          <cell r="U392" t="str">
            <v xml:space="preserve">389  </v>
          </cell>
          <cell r="V392">
            <v>389</v>
          </cell>
        </row>
        <row r="393">
          <cell r="U393" t="str">
            <v xml:space="preserve">390  </v>
          </cell>
          <cell r="V393">
            <v>390</v>
          </cell>
        </row>
        <row r="394">
          <cell r="U394" t="str">
            <v xml:space="preserve">391  </v>
          </cell>
          <cell r="V394">
            <v>391</v>
          </cell>
        </row>
        <row r="395">
          <cell r="U395" t="str">
            <v xml:space="preserve">392  </v>
          </cell>
          <cell r="V395">
            <v>392</v>
          </cell>
        </row>
        <row r="396">
          <cell r="U396" t="str">
            <v xml:space="preserve">393  </v>
          </cell>
          <cell r="V396">
            <v>393</v>
          </cell>
        </row>
        <row r="397">
          <cell r="U397" t="str">
            <v xml:space="preserve">394  </v>
          </cell>
          <cell r="V397">
            <v>394</v>
          </cell>
        </row>
        <row r="398">
          <cell r="U398" t="str">
            <v xml:space="preserve">395  </v>
          </cell>
          <cell r="V398">
            <v>395</v>
          </cell>
        </row>
        <row r="399">
          <cell r="U399" t="str">
            <v xml:space="preserve">396  </v>
          </cell>
          <cell r="V399">
            <v>396</v>
          </cell>
        </row>
        <row r="400">
          <cell r="U400" t="str">
            <v xml:space="preserve">397  </v>
          </cell>
          <cell r="V400">
            <v>397</v>
          </cell>
        </row>
        <row r="401">
          <cell r="U401" t="str">
            <v xml:space="preserve">398  </v>
          </cell>
          <cell r="V401">
            <v>398</v>
          </cell>
        </row>
        <row r="402">
          <cell r="U402" t="str">
            <v xml:space="preserve">399  </v>
          </cell>
          <cell r="V402">
            <v>399</v>
          </cell>
        </row>
        <row r="403">
          <cell r="U403" t="str">
            <v xml:space="preserve">400  </v>
          </cell>
          <cell r="V403">
            <v>400</v>
          </cell>
        </row>
        <row r="404">
          <cell r="U404" t="str">
            <v xml:space="preserve">401  </v>
          </cell>
          <cell r="V404">
            <v>401</v>
          </cell>
        </row>
        <row r="405">
          <cell r="U405" t="str">
            <v xml:space="preserve">402  </v>
          </cell>
          <cell r="V405">
            <v>402</v>
          </cell>
        </row>
        <row r="406">
          <cell r="U406" t="str">
            <v xml:space="preserve">403  </v>
          </cell>
          <cell r="V406">
            <v>403</v>
          </cell>
        </row>
        <row r="407">
          <cell r="U407" t="str">
            <v xml:space="preserve">404  </v>
          </cell>
          <cell r="V407">
            <v>404</v>
          </cell>
        </row>
        <row r="408">
          <cell r="U408" t="str">
            <v xml:space="preserve">405  </v>
          </cell>
          <cell r="V408">
            <v>405</v>
          </cell>
        </row>
        <row r="409">
          <cell r="U409" t="str">
            <v xml:space="preserve">406  </v>
          </cell>
          <cell r="V409">
            <v>406</v>
          </cell>
        </row>
        <row r="410">
          <cell r="U410" t="str">
            <v xml:space="preserve">407  </v>
          </cell>
          <cell r="V410">
            <v>407</v>
          </cell>
        </row>
        <row r="411">
          <cell r="U411" t="str">
            <v xml:space="preserve">408  </v>
          </cell>
          <cell r="V411">
            <v>408</v>
          </cell>
        </row>
        <row r="412">
          <cell r="U412" t="str">
            <v xml:space="preserve">409  </v>
          </cell>
          <cell r="V412">
            <v>409</v>
          </cell>
        </row>
        <row r="413">
          <cell r="U413" t="str">
            <v xml:space="preserve">410  </v>
          </cell>
          <cell r="V413">
            <v>410</v>
          </cell>
        </row>
        <row r="414">
          <cell r="U414" t="str">
            <v xml:space="preserve">411  </v>
          </cell>
          <cell r="V414">
            <v>411</v>
          </cell>
        </row>
        <row r="415">
          <cell r="U415" t="str">
            <v xml:space="preserve">412  </v>
          </cell>
          <cell r="V415">
            <v>412</v>
          </cell>
        </row>
        <row r="416">
          <cell r="U416" t="str">
            <v xml:space="preserve">413  </v>
          </cell>
          <cell r="V416">
            <v>413</v>
          </cell>
        </row>
        <row r="417">
          <cell r="U417" t="str">
            <v xml:space="preserve">414  </v>
          </cell>
          <cell r="V417">
            <v>414</v>
          </cell>
        </row>
        <row r="418">
          <cell r="U418" t="str">
            <v xml:space="preserve">415  </v>
          </cell>
          <cell r="V418">
            <v>415</v>
          </cell>
        </row>
        <row r="419">
          <cell r="U419" t="str">
            <v xml:space="preserve">416  </v>
          </cell>
          <cell r="V419">
            <v>416</v>
          </cell>
        </row>
        <row r="420">
          <cell r="U420" t="str">
            <v xml:space="preserve">417  </v>
          </cell>
          <cell r="V420">
            <v>417</v>
          </cell>
        </row>
        <row r="421">
          <cell r="U421" t="str">
            <v xml:space="preserve">418  </v>
          </cell>
          <cell r="V421">
            <v>418</v>
          </cell>
        </row>
        <row r="422">
          <cell r="U422" t="str">
            <v xml:space="preserve">419  </v>
          </cell>
          <cell r="V422">
            <v>419</v>
          </cell>
        </row>
        <row r="423">
          <cell r="U423" t="str">
            <v xml:space="preserve">420  </v>
          </cell>
          <cell r="V423">
            <v>420</v>
          </cell>
        </row>
        <row r="424">
          <cell r="U424" t="str">
            <v xml:space="preserve">421  </v>
          </cell>
          <cell r="V424">
            <v>421</v>
          </cell>
        </row>
        <row r="425">
          <cell r="U425" t="str">
            <v xml:space="preserve">422  </v>
          </cell>
          <cell r="V425">
            <v>422</v>
          </cell>
        </row>
        <row r="426">
          <cell r="U426" t="str">
            <v xml:space="preserve">423  </v>
          </cell>
          <cell r="V426">
            <v>423</v>
          </cell>
        </row>
        <row r="427">
          <cell r="U427" t="str">
            <v xml:space="preserve">424  </v>
          </cell>
          <cell r="V427">
            <v>424</v>
          </cell>
        </row>
        <row r="428">
          <cell r="U428" t="str">
            <v xml:space="preserve">425  </v>
          </cell>
          <cell r="V428">
            <v>425</v>
          </cell>
        </row>
        <row r="429">
          <cell r="U429" t="str">
            <v xml:space="preserve">426  </v>
          </cell>
          <cell r="V429">
            <v>426</v>
          </cell>
        </row>
        <row r="430">
          <cell r="U430" t="str">
            <v xml:space="preserve">427  </v>
          </cell>
          <cell r="V430">
            <v>427</v>
          </cell>
        </row>
        <row r="431">
          <cell r="U431" t="str">
            <v xml:space="preserve">428  </v>
          </cell>
          <cell r="V431">
            <v>428</v>
          </cell>
        </row>
        <row r="432">
          <cell r="U432" t="str">
            <v xml:space="preserve">429  </v>
          </cell>
          <cell r="V432">
            <v>429</v>
          </cell>
        </row>
        <row r="433">
          <cell r="U433" t="str">
            <v xml:space="preserve">430  </v>
          </cell>
          <cell r="V433">
            <v>430</v>
          </cell>
        </row>
        <row r="434">
          <cell r="U434" t="str">
            <v xml:space="preserve">431  </v>
          </cell>
          <cell r="V434">
            <v>431</v>
          </cell>
        </row>
        <row r="435">
          <cell r="U435" t="str">
            <v xml:space="preserve">432  </v>
          </cell>
          <cell r="V435">
            <v>432</v>
          </cell>
        </row>
        <row r="436">
          <cell r="U436" t="str">
            <v xml:space="preserve">433  </v>
          </cell>
          <cell r="V436">
            <v>433</v>
          </cell>
        </row>
        <row r="437">
          <cell r="U437" t="str">
            <v xml:space="preserve">434  </v>
          </cell>
          <cell r="V437">
            <v>434</v>
          </cell>
        </row>
        <row r="438">
          <cell r="U438" t="str">
            <v xml:space="preserve">435  </v>
          </cell>
          <cell r="V438">
            <v>435</v>
          </cell>
        </row>
        <row r="439">
          <cell r="U439" t="str">
            <v xml:space="preserve">436  </v>
          </cell>
          <cell r="V439">
            <v>436</v>
          </cell>
        </row>
        <row r="440">
          <cell r="U440" t="str">
            <v xml:space="preserve">437  </v>
          </cell>
          <cell r="V440">
            <v>437</v>
          </cell>
        </row>
        <row r="441">
          <cell r="U441" t="str">
            <v xml:space="preserve">438  </v>
          </cell>
          <cell r="V441">
            <v>438</v>
          </cell>
        </row>
        <row r="442">
          <cell r="U442" t="str">
            <v xml:space="preserve">439  </v>
          </cell>
          <cell r="V442">
            <v>439</v>
          </cell>
        </row>
        <row r="443">
          <cell r="U443" t="str">
            <v xml:space="preserve">440  </v>
          </cell>
          <cell r="V443">
            <v>440</v>
          </cell>
        </row>
        <row r="444">
          <cell r="U444" t="str">
            <v xml:space="preserve">441  </v>
          </cell>
          <cell r="V444">
            <v>441</v>
          </cell>
        </row>
        <row r="445">
          <cell r="U445" t="str">
            <v xml:space="preserve">442  </v>
          </cell>
          <cell r="V445">
            <v>442</v>
          </cell>
        </row>
        <row r="446">
          <cell r="U446" t="str">
            <v xml:space="preserve">443  </v>
          </cell>
          <cell r="V446">
            <v>443</v>
          </cell>
        </row>
        <row r="447">
          <cell r="U447" t="str">
            <v xml:space="preserve">444  </v>
          </cell>
          <cell r="V447">
            <v>444</v>
          </cell>
        </row>
        <row r="448">
          <cell r="U448" t="str">
            <v xml:space="preserve">445  </v>
          </cell>
          <cell r="V448">
            <v>445</v>
          </cell>
        </row>
        <row r="449">
          <cell r="U449" t="str">
            <v xml:space="preserve">446  </v>
          </cell>
          <cell r="V449">
            <v>446</v>
          </cell>
        </row>
        <row r="450">
          <cell r="U450" t="str">
            <v xml:space="preserve">447  </v>
          </cell>
          <cell r="V450">
            <v>447</v>
          </cell>
        </row>
        <row r="451">
          <cell r="U451" t="str">
            <v xml:space="preserve">448  </v>
          </cell>
          <cell r="V451">
            <v>448</v>
          </cell>
        </row>
        <row r="452">
          <cell r="U452" t="str">
            <v xml:space="preserve">449  </v>
          </cell>
          <cell r="V452">
            <v>449</v>
          </cell>
        </row>
        <row r="453">
          <cell r="U453" t="str">
            <v xml:space="preserve">450  </v>
          </cell>
          <cell r="V453">
            <v>450</v>
          </cell>
        </row>
        <row r="454">
          <cell r="U454" t="str">
            <v xml:space="preserve">451  </v>
          </cell>
          <cell r="V454">
            <v>451</v>
          </cell>
        </row>
        <row r="455">
          <cell r="U455" t="str">
            <v xml:space="preserve">452  </v>
          </cell>
          <cell r="V455">
            <v>452</v>
          </cell>
        </row>
        <row r="456">
          <cell r="U456" t="str">
            <v xml:space="preserve">453  </v>
          </cell>
          <cell r="V456">
            <v>453</v>
          </cell>
        </row>
        <row r="457">
          <cell r="U457" t="str">
            <v xml:space="preserve">454  </v>
          </cell>
          <cell r="V457">
            <v>454</v>
          </cell>
        </row>
        <row r="458">
          <cell r="U458" t="str">
            <v xml:space="preserve">455  </v>
          </cell>
          <cell r="V458">
            <v>455</v>
          </cell>
        </row>
        <row r="459">
          <cell r="U459" t="str">
            <v xml:space="preserve">456  </v>
          </cell>
          <cell r="V459">
            <v>456</v>
          </cell>
        </row>
        <row r="460">
          <cell r="U460" t="str">
            <v xml:space="preserve">457  </v>
          </cell>
          <cell r="V460">
            <v>457</v>
          </cell>
        </row>
        <row r="461">
          <cell r="U461" t="str">
            <v xml:space="preserve">458  </v>
          </cell>
          <cell r="V461">
            <v>458</v>
          </cell>
        </row>
        <row r="462">
          <cell r="U462" t="str">
            <v xml:space="preserve">459  </v>
          </cell>
          <cell r="V462">
            <v>459</v>
          </cell>
        </row>
        <row r="463">
          <cell r="U463" t="str">
            <v xml:space="preserve">460  </v>
          </cell>
          <cell r="V463">
            <v>460</v>
          </cell>
        </row>
        <row r="464">
          <cell r="U464" t="str">
            <v xml:space="preserve">461  </v>
          </cell>
          <cell r="V464">
            <v>461</v>
          </cell>
        </row>
        <row r="465">
          <cell r="U465" t="str">
            <v xml:space="preserve">462  </v>
          </cell>
          <cell r="V465">
            <v>462</v>
          </cell>
        </row>
        <row r="466">
          <cell r="U466" t="str">
            <v xml:space="preserve">463  </v>
          </cell>
          <cell r="V466">
            <v>463</v>
          </cell>
        </row>
        <row r="467">
          <cell r="U467" t="str">
            <v xml:space="preserve">464  </v>
          </cell>
          <cell r="V467">
            <v>464</v>
          </cell>
        </row>
        <row r="468">
          <cell r="U468" t="str">
            <v xml:space="preserve">465  </v>
          </cell>
          <cell r="V468">
            <v>465</v>
          </cell>
        </row>
        <row r="469">
          <cell r="U469" t="str">
            <v xml:space="preserve">466  </v>
          </cell>
          <cell r="V469">
            <v>466</v>
          </cell>
        </row>
        <row r="470">
          <cell r="U470" t="str">
            <v xml:space="preserve">467  </v>
          </cell>
          <cell r="V470">
            <v>467</v>
          </cell>
        </row>
        <row r="471">
          <cell r="U471" t="str">
            <v xml:space="preserve">468  </v>
          </cell>
          <cell r="V471">
            <v>468</v>
          </cell>
        </row>
        <row r="472">
          <cell r="U472" t="str">
            <v xml:space="preserve">469  </v>
          </cell>
          <cell r="V472">
            <v>469</v>
          </cell>
        </row>
        <row r="473">
          <cell r="U473" t="str">
            <v xml:space="preserve">470  </v>
          </cell>
          <cell r="V473">
            <v>470</v>
          </cell>
        </row>
        <row r="474">
          <cell r="U474" t="str">
            <v xml:space="preserve">471  </v>
          </cell>
          <cell r="V474">
            <v>471</v>
          </cell>
        </row>
        <row r="475">
          <cell r="U475" t="str">
            <v xml:space="preserve">472  </v>
          </cell>
          <cell r="V475">
            <v>472</v>
          </cell>
        </row>
        <row r="476">
          <cell r="U476" t="str">
            <v xml:space="preserve">473  </v>
          </cell>
          <cell r="V476">
            <v>473</v>
          </cell>
        </row>
        <row r="477">
          <cell r="U477" t="str">
            <v xml:space="preserve">474  </v>
          </cell>
          <cell r="V477">
            <v>474</v>
          </cell>
        </row>
        <row r="478">
          <cell r="U478" t="str">
            <v xml:space="preserve">475  </v>
          </cell>
          <cell r="V478">
            <v>475</v>
          </cell>
        </row>
        <row r="479">
          <cell r="U479" t="str">
            <v xml:space="preserve">476  </v>
          </cell>
          <cell r="V479">
            <v>476</v>
          </cell>
        </row>
        <row r="480">
          <cell r="U480" t="str">
            <v xml:space="preserve">477  </v>
          </cell>
          <cell r="V480">
            <v>477</v>
          </cell>
        </row>
        <row r="481">
          <cell r="U481" t="str">
            <v xml:space="preserve">478  </v>
          </cell>
          <cell r="V481">
            <v>478</v>
          </cell>
        </row>
        <row r="482">
          <cell r="U482" t="str">
            <v xml:space="preserve">479  </v>
          </cell>
          <cell r="V482">
            <v>479</v>
          </cell>
        </row>
        <row r="483">
          <cell r="U483" t="str">
            <v xml:space="preserve">480  </v>
          </cell>
          <cell r="V483">
            <v>480</v>
          </cell>
        </row>
        <row r="484">
          <cell r="U484" t="str">
            <v xml:space="preserve">481  </v>
          </cell>
          <cell r="V484">
            <v>481</v>
          </cell>
        </row>
        <row r="485">
          <cell r="U485" t="str">
            <v xml:space="preserve">482  </v>
          </cell>
          <cell r="V485">
            <v>482</v>
          </cell>
        </row>
        <row r="486">
          <cell r="U486" t="str">
            <v xml:space="preserve">483  </v>
          </cell>
          <cell r="V486">
            <v>483</v>
          </cell>
        </row>
        <row r="487">
          <cell r="U487" t="str">
            <v xml:space="preserve">484  </v>
          </cell>
          <cell r="V487">
            <v>484</v>
          </cell>
        </row>
        <row r="488">
          <cell r="U488" t="str">
            <v xml:space="preserve">485  </v>
          </cell>
          <cell r="V488">
            <v>485</v>
          </cell>
        </row>
        <row r="489">
          <cell r="U489" t="str">
            <v xml:space="preserve">486  </v>
          </cell>
          <cell r="V489">
            <v>486</v>
          </cell>
        </row>
        <row r="490">
          <cell r="U490" t="str">
            <v xml:space="preserve">487  </v>
          </cell>
          <cell r="V490">
            <v>487</v>
          </cell>
        </row>
        <row r="491">
          <cell r="U491" t="str">
            <v xml:space="preserve">488  </v>
          </cell>
          <cell r="V491">
            <v>488</v>
          </cell>
        </row>
        <row r="492">
          <cell r="U492" t="str">
            <v xml:space="preserve">489  </v>
          </cell>
          <cell r="V492">
            <v>489</v>
          </cell>
        </row>
        <row r="493">
          <cell r="U493" t="str">
            <v xml:space="preserve">490  </v>
          </cell>
          <cell r="V493">
            <v>490</v>
          </cell>
        </row>
        <row r="494">
          <cell r="U494" t="str">
            <v xml:space="preserve">491  </v>
          </cell>
          <cell r="V494">
            <v>491</v>
          </cell>
        </row>
        <row r="495">
          <cell r="U495" t="str">
            <v xml:space="preserve">492  </v>
          </cell>
          <cell r="V495">
            <v>492</v>
          </cell>
        </row>
        <row r="496">
          <cell r="U496" t="str">
            <v xml:space="preserve">493  </v>
          </cell>
          <cell r="V496">
            <v>493</v>
          </cell>
        </row>
        <row r="497">
          <cell r="U497" t="str">
            <v xml:space="preserve">494  </v>
          </cell>
          <cell r="V497">
            <v>494</v>
          </cell>
        </row>
        <row r="498">
          <cell r="U498" t="str">
            <v xml:space="preserve">495  </v>
          </cell>
          <cell r="V498">
            <v>495</v>
          </cell>
        </row>
        <row r="499">
          <cell r="U499" t="str">
            <v xml:space="preserve">496  </v>
          </cell>
          <cell r="V499">
            <v>496</v>
          </cell>
        </row>
        <row r="500">
          <cell r="U500" t="str">
            <v xml:space="preserve">497  </v>
          </cell>
          <cell r="V500">
            <v>497</v>
          </cell>
        </row>
        <row r="501">
          <cell r="U501" t="str">
            <v xml:space="preserve">498  </v>
          </cell>
          <cell r="V501">
            <v>498</v>
          </cell>
        </row>
        <row r="502">
          <cell r="U502" t="str">
            <v xml:space="preserve">499  </v>
          </cell>
          <cell r="V502">
            <v>499</v>
          </cell>
        </row>
        <row r="503">
          <cell r="U503" t="str">
            <v xml:space="preserve">500  </v>
          </cell>
          <cell r="V503">
            <v>500</v>
          </cell>
        </row>
        <row r="504">
          <cell r="U504" t="str">
            <v xml:space="preserve">501  </v>
          </cell>
          <cell r="V504">
            <v>501</v>
          </cell>
        </row>
        <row r="505">
          <cell r="U505" t="str">
            <v xml:space="preserve">502  </v>
          </cell>
          <cell r="V505">
            <v>502</v>
          </cell>
        </row>
        <row r="506">
          <cell r="U506" t="str">
            <v xml:space="preserve">503  </v>
          </cell>
          <cell r="V506">
            <v>503</v>
          </cell>
        </row>
        <row r="507">
          <cell r="U507" t="str">
            <v xml:space="preserve">504  </v>
          </cell>
          <cell r="V507">
            <v>504</v>
          </cell>
        </row>
        <row r="508">
          <cell r="U508" t="str">
            <v xml:space="preserve">505  </v>
          </cell>
          <cell r="V508">
            <v>505</v>
          </cell>
        </row>
        <row r="509">
          <cell r="U509" t="str">
            <v xml:space="preserve">506  </v>
          </cell>
          <cell r="V509">
            <v>506</v>
          </cell>
        </row>
        <row r="510">
          <cell r="U510" t="str">
            <v xml:space="preserve">507  </v>
          </cell>
          <cell r="V510">
            <v>507</v>
          </cell>
        </row>
        <row r="511">
          <cell r="U511" t="str">
            <v xml:space="preserve">508  </v>
          </cell>
          <cell r="V511">
            <v>508</v>
          </cell>
        </row>
        <row r="512">
          <cell r="U512" t="str">
            <v xml:space="preserve">509  </v>
          </cell>
          <cell r="V512">
            <v>509</v>
          </cell>
        </row>
        <row r="513">
          <cell r="U513" t="str">
            <v xml:space="preserve">510  </v>
          </cell>
          <cell r="V513">
            <v>510</v>
          </cell>
        </row>
        <row r="514">
          <cell r="U514" t="str">
            <v xml:space="preserve">511  </v>
          </cell>
          <cell r="V514">
            <v>511</v>
          </cell>
        </row>
        <row r="515">
          <cell r="U515" t="str">
            <v xml:space="preserve">512  </v>
          </cell>
          <cell r="V515">
            <v>512</v>
          </cell>
        </row>
        <row r="516">
          <cell r="U516" t="str">
            <v xml:space="preserve">513  </v>
          </cell>
          <cell r="V516">
            <v>513</v>
          </cell>
        </row>
        <row r="517">
          <cell r="U517" t="str">
            <v xml:space="preserve">514  </v>
          </cell>
          <cell r="V517">
            <v>514</v>
          </cell>
        </row>
        <row r="518">
          <cell r="U518" t="str">
            <v xml:space="preserve">515  </v>
          </cell>
          <cell r="V518">
            <v>515</v>
          </cell>
        </row>
        <row r="519">
          <cell r="U519" t="str">
            <v xml:space="preserve">516  </v>
          </cell>
          <cell r="V519">
            <v>516</v>
          </cell>
        </row>
        <row r="520">
          <cell r="U520" t="str">
            <v xml:space="preserve">517  </v>
          </cell>
          <cell r="V520">
            <v>517</v>
          </cell>
        </row>
        <row r="521">
          <cell r="U521" t="str">
            <v xml:space="preserve">518  </v>
          </cell>
          <cell r="V521">
            <v>518</v>
          </cell>
        </row>
        <row r="522">
          <cell r="U522" t="str">
            <v xml:space="preserve">519  </v>
          </cell>
          <cell r="V522">
            <v>519</v>
          </cell>
        </row>
        <row r="523">
          <cell r="U523" t="str">
            <v xml:space="preserve">520  </v>
          </cell>
          <cell r="V523">
            <v>520</v>
          </cell>
        </row>
        <row r="524">
          <cell r="U524" t="str">
            <v xml:space="preserve">521  </v>
          </cell>
          <cell r="V524">
            <v>521</v>
          </cell>
        </row>
        <row r="525">
          <cell r="U525" t="str">
            <v xml:space="preserve">522  </v>
          </cell>
          <cell r="V525">
            <v>522</v>
          </cell>
        </row>
        <row r="526">
          <cell r="U526" t="str">
            <v xml:space="preserve">523  </v>
          </cell>
          <cell r="V526">
            <v>523</v>
          </cell>
        </row>
        <row r="527">
          <cell r="U527" t="str">
            <v xml:space="preserve">524  </v>
          </cell>
          <cell r="V527">
            <v>524</v>
          </cell>
        </row>
        <row r="528">
          <cell r="U528" t="str">
            <v xml:space="preserve">525  </v>
          </cell>
          <cell r="V528">
            <v>525</v>
          </cell>
        </row>
        <row r="529">
          <cell r="U529" t="str">
            <v xml:space="preserve">526  </v>
          </cell>
          <cell r="V529">
            <v>526</v>
          </cell>
        </row>
        <row r="530">
          <cell r="U530" t="str">
            <v xml:space="preserve">527  </v>
          </cell>
          <cell r="V530">
            <v>527</v>
          </cell>
        </row>
        <row r="531">
          <cell r="U531" t="str">
            <v xml:space="preserve">528  </v>
          </cell>
          <cell r="V531">
            <v>528</v>
          </cell>
        </row>
        <row r="532">
          <cell r="U532" t="str">
            <v xml:space="preserve">529  </v>
          </cell>
          <cell r="V532">
            <v>529</v>
          </cell>
        </row>
        <row r="533">
          <cell r="U533" t="str">
            <v xml:space="preserve">530  </v>
          </cell>
          <cell r="V533">
            <v>530</v>
          </cell>
        </row>
        <row r="534">
          <cell r="U534" t="str">
            <v xml:space="preserve">531  </v>
          </cell>
          <cell r="V534">
            <v>531</v>
          </cell>
        </row>
        <row r="535">
          <cell r="U535" t="str">
            <v xml:space="preserve">532  </v>
          </cell>
          <cell r="V535">
            <v>532</v>
          </cell>
        </row>
        <row r="536">
          <cell r="U536" t="str">
            <v xml:space="preserve">533  </v>
          </cell>
          <cell r="V536">
            <v>533</v>
          </cell>
        </row>
        <row r="537">
          <cell r="U537" t="str">
            <v xml:space="preserve">534  </v>
          </cell>
          <cell r="V537">
            <v>534</v>
          </cell>
        </row>
        <row r="538">
          <cell r="U538" t="str">
            <v xml:space="preserve">535  </v>
          </cell>
          <cell r="V538">
            <v>535</v>
          </cell>
        </row>
        <row r="539">
          <cell r="U539" t="str">
            <v xml:space="preserve">536  </v>
          </cell>
          <cell r="V539">
            <v>536</v>
          </cell>
        </row>
        <row r="540">
          <cell r="U540" t="str">
            <v xml:space="preserve">537  </v>
          </cell>
          <cell r="V540">
            <v>537</v>
          </cell>
        </row>
        <row r="541">
          <cell r="U541" t="str">
            <v xml:space="preserve">538  </v>
          </cell>
          <cell r="V541">
            <v>538</v>
          </cell>
        </row>
        <row r="542">
          <cell r="U542" t="str">
            <v xml:space="preserve">539  </v>
          </cell>
          <cell r="V542">
            <v>539</v>
          </cell>
        </row>
        <row r="543">
          <cell r="U543" t="str">
            <v xml:space="preserve">540  </v>
          </cell>
          <cell r="V543">
            <v>540</v>
          </cell>
        </row>
        <row r="544">
          <cell r="U544" t="str">
            <v xml:space="preserve">541  </v>
          </cell>
          <cell r="V544">
            <v>541</v>
          </cell>
        </row>
        <row r="545">
          <cell r="U545" t="str">
            <v xml:space="preserve">542  </v>
          </cell>
          <cell r="V545">
            <v>542</v>
          </cell>
        </row>
        <row r="546">
          <cell r="U546" t="str">
            <v xml:space="preserve">543  </v>
          </cell>
          <cell r="V546">
            <v>543</v>
          </cell>
        </row>
        <row r="547">
          <cell r="U547" t="str">
            <v xml:space="preserve">544  </v>
          </cell>
          <cell r="V547">
            <v>544</v>
          </cell>
        </row>
        <row r="548">
          <cell r="U548" t="str">
            <v xml:space="preserve">545  </v>
          </cell>
          <cell r="V548">
            <v>545</v>
          </cell>
        </row>
        <row r="549">
          <cell r="U549" t="str">
            <v xml:space="preserve">546  </v>
          </cell>
          <cell r="V549">
            <v>546</v>
          </cell>
        </row>
        <row r="550">
          <cell r="U550" t="str">
            <v xml:space="preserve">547  </v>
          </cell>
          <cell r="V550">
            <v>547</v>
          </cell>
        </row>
        <row r="551">
          <cell r="U551" t="str">
            <v xml:space="preserve">548  </v>
          </cell>
          <cell r="V551">
            <v>548</v>
          </cell>
        </row>
        <row r="552">
          <cell r="U552" t="str">
            <v xml:space="preserve">549  </v>
          </cell>
          <cell r="V552">
            <v>549</v>
          </cell>
        </row>
        <row r="553">
          <cell r="U553" t="str">
            <v xml:space="preserve">550  </v>
          </cell>
          <cell r="V553">
            <v>550</v>
          </cell>
        </row>
        <row r="554">
          <cell r="U554" t="str">
            <v xml:space="preserve">551  </v>
          </cell>
          <cell r="V554">
            <v>551</v>
          </cell>
        </row>
        <row r="555">
          <cell r="U555" t="str">
            <v xml:space="preserve">552  </v>
          </cell>
          <cell r="V555">
            <v>552</v>
          </cell>
        </row>
        <row r="556">
          <cell r="U556" t="str">
            <v xml:space="preserve">553  </v>
          </cell>
          <cell r="V556">
            <v>553</v>
          </cell>
        </row>
        <row r="557">
          <cell r="U557" t="str">
            <v xml:space="preserve">554  </v>
          </cell>
          <cell r="V557">
            <v>554</v>
          </cell>
        </row>
        <row r="558">
          <cell r="U558" t="str">
            <v xml:space="preserve">555  </v>
          </cell>
          <cell r="V558">
            <v>555</v>
          </cell>
        </row>
        <row r="559">
          <cell r="U559" t="str">
            <v xml:space="preserve">556  </v>
          </cell>
          <cell r="V559">
            <v>556</v>
          </cell>
        </row>
        <row r="560">
          <cell r="U560" t="str">
            <v xml:space="preserve">557  </v>
          </cell>
          <cell r="V560">
            <v>557</v>
          </cell>
        </row>
        <row r="561">
          <cell r="U561" t="str">
            <v xml:space="preserve">558  </v>
          </cell>
          <cell r="V561">
            <v>558</v>
          </cell>
        </row>
        <row r="562">
          <cell r="U562" t="str">
            <v xml:space="preserve">559  </v>
          </cell>
          <cell r="V562">
            <v>559</v>
          </cell>
        </row>
        <row r="563">
          <cell r="U563" t="str">
            <v xml:space="preserve">560  </v>
          </cell>
          <cell r="V563">
            <v>560</v>
          </cell>
        </row>
        <row r="564">
          <cell r="U564" t="str">
            <v xml:space="preserve">561  </v>
          </cell>
          <cell r="V564">
            <v>561</v>
          </cell>
        </row>
        <row r="565">
          <cell r="U565" t="str">
            <v xml:space="preserve">562  </v>
          </cell>
          <cell r="V565">
            <v>562</v>
          </cell>
        </row>
        <row r="566">
          <cell r="U566" t="str">
            <v xml:space="preserve">563  </v>
          </cell>
          <cell r="V566">
            <v>563</v>
          </cell>
        </row>
        <row r="567">
          <cell r="U567" t="str">
            <v xml:space="preserve">564  </v>
          </cell>
          <cell r="V567">
            <v>564</v>
          </cell>
        </row>
        <row r="568">
          <cell r="U568" t="str">
            <v xml:space="preserve">565  </v>
          </cell>
          <cell r="V568">
            <v>565</v>
          </cell>
        </row>
        <row r="569">
          <cell r="U569" t="str">
            <v xml:space="preserve">566  </v>
          </cell>
          <cell r="V569">
            <v>566</v>
          </cell>
        </row>
        <row r="570">
          <cell r="U570" t="str">
            <v xml:space="preserve">567  </v>
          </cell>
          <cell r="V570">
            <v>567</v>
          </cell>
        </row>
        <row r="571">
          <cell r="U571" t="str">
            <v xml:space="preserve">568  </v>
          </cell>
          <cell r="V571">
            <v>568</v>
          </cell>
        </row>
        <row r="572">
          <cell r="U572" t="str">
            <v xml:space="preserve">569  </v>
          </cell>
          <cell r="V572">
            <v>569</v>
          </cell>
        </row>
        <row r="573">
          <cell r="U573" t="str">
            <v xml:space="preserve">570  </v>
          </cell>
          <cell r="V573">
            <v>570</v>
          </cell>
        </row>
        <row r="574">
          <cell r="U574" t="str">
            <v xml:space="preserve">571  </v>
          </cell>
          <cell r="V574">
            <v>571</v>
          </cell>
        </row>
        <row r="575">
          <cell r="U575" t="str">
            <v xml:space="preserve">572  </v>
          </cell>
          <cell r="V575">
            <v>572</v>
          </cell>
        </row>
        <row r="576">
          <cell r="U576" t="str">
            <v xml:space="preserve">573  </v>
          </cell>
          <cell r="V576">
            <v>573</v>
          </cell>
        </row>
        <row r="577">
          <cell r="U577" t="str">
            <v xml:space="preserve">574  </v>
          </cell>
          <cell r="V577">
            <v>574</v>
          </cell>
        </row>
        <row r="578">
          <cell r="U578" t="str">
            <v xml:space="preserve">575  </v>
          </cell>
          <cell r="V578">
            <v>575</v>
          </cell>
        </row>
        <row r="579">
          <cell r="U579" t="str">
            <v xml:space="preserve">576  </v>
          </cell>
          <cell r="V579">
            <v>576</v>
          </cell>
        </row>
        <row r="580">
          <cell r="U580" t="str">
            <v xml:space="preserve">577  </v>
          </cell>
          <cell r="V580">
            <v>577</v>
          </cell>
        </row>
        <row r="581">
          <cell r="U581" t="str">
            <v xml:space="preserve">578  </v>
          </cell>
          <cell r="V581">
            <v>578</v>
          </cell>
        </row>
        <row r="582">
          <cell r="U582" t="str">
            <v xml:space="preserve">579  </v>
          </cell>
          <cell r="V582">
            <v>579</v>
          </cell>
        </row>
        <row r="583">
          <cell r="U583" t="str">
            <v xml:space="preserve">580  </v>
          </cell>
          <cell r="V583">
            <v>580</v>
          </cell>
        </row>
        <row r="584">
          <cell r="U584" t="str">
            <v xml:space="preserve">581  </v>
          </cell>
          <cell r="V584">
            <v>581</v>
          </cell>
        </row>
        <row r="585">
          <cell r="U585" t="str">
            <v xml:space="preserve">582  </v>
          </cell>
          <cell r="V585">
            <v>582</v>
          </cell>
        </row>
        <row r="586">
          <cell r="U586" t="str">
            <v xml:space="preserve">583  </v>
          </cell>
          <cell r="V586">
            <v>583</v>
          </cell>
        </row>
        <row r="587">
          <cell r="U587" t="str">
            <v xml:space="preserve">584  </v>
          </cell>
          <cell r="V587">
            <v>584</v>
          </cell>
        </row>
        <row r="588">
          <cell r="U588" t="str">
            <v xml:space="preserve">585  </v>
          </cell>
          <cell r="V588">
            <v>585</v>
          </cell>
        </row>
        <row r="589">
          <cell r="U589" t="str">
            <v xml:space="preserve">586  </v>
          </cell>
          <cell r="V589">
            <v>586</v>
          </cell>
        </row>
        <row r="590">
          <cell r="U590" t="str">
            <v xml:space="preserve">587  </v>
          </cell>
          <cell r="V590">
            <v>587</v>
          </cell>
        </row>
        <row r="591">
          <cell r="U591" t="str">
            <v xml:space="preserve">588  </v>
          </cell>
          <cell r="V591">
            <v>588</v>
          </cell>
        </row>
        <row r="592">
          <cell r="U592" t="str">
            <v xml:space="preserve">589  </v>
          </cell>
          <cell r="V592">
            <v>589</v>
          </cell>
        </row>
        <row r="593">
          <cell r="U593" t="str">
            <v xml:space="preserve">590  </v>
          </cell>
          <cell r="V593">
            <v>590</v>
          </cell>
        </row>
        <row r="594">
          <cell r="U594" t="str">
            <v xml:space="preserve">591  </v>
          </cell>
          <cell r="V594">
            <v>591</v>
          </cell>
        </row>
        <row r="595">
          <cell r="U595" t="str">
            <v xml:space="preserve">592  </v>
          </cell>
          <cell r="V595">
            <v>592</v>
          </cell>
        </row>
        <row r="596">
          <cell r="U596" t="str">
            <v xml:space="preserve">593  </v>
          </cell>
          <cell r="V596">
            <v>593</v>
          </cell>
        </row>
        <row r="597">
          <cell r="U597" t="str">
            <v xml:space="preserve">594  </v>
          </cell>
          <cell r="V597">
            <v>594</v>
          </cell>
        </row>
        <row r="598">
          <cell r="U598" t="str">
            <v xml:space="preserve">595  </v>
          </cell>
          <cell r="V598">
            <v>595</v>
          </cell>
        </row>
        <row r="599">
          <cell r="U599" t="str">
            <v xml:space="preserve">596  </v>
          </cell>
          <cell r="V599">
            <v>596</v>
          </cell>
        </row>
        <row r="600">
          <cell r="U600" t="str">
            <v xml:space="preserve">597  </v>
          </cell>
          <cell r="V600">
            <v>597</v>
          </cell>
        </row>
        <row r="601">
          <cell r="U601" t="str">
            <v xml:space="preserve">598  </v>
          </cell>
          <cell r="V601">
            <v>598</v>
          </cell>
        </row>
        <row r="602">
          <cell r="U602" t="str">
            <v xml:space="preserve">599  </v>
          </cell>
          <cell r="V602">
            <v>599</v>
          </cell>
        </row>
        <row r="603">
          <cell r="U603" t="str">
            <v xml:space="preserve">600  </v>
          </cell>
          <cell r="V603">
            <v>600</v>
          </cell>
        </row>
        <row r="604">
          <cell r="U604" t="str">
            <v xml:space="preserve">601  </v>
          </cell>
          <cell r="V604">
            <v>601</v>
          </cell>
        </row>
        <row r="605">
          <cell r="U605" t="str">
            <v xml:space="preserve">602  </v>
          </cell>
          <cell r="V605">
            <v>602</v>
          </cell>
        </row>
        <row r="606">
          <cell r="U606" t="str">
            <v xml:space="preserve">603  </v>
          </cell>
          <cell r="V606">
            <v>603</v>
          </cell>
        </row>
        <row r="607">
          <cell r="U607" t="str">
            <v xml:space="preserve">604  </v>
          </cell>
          <cell r="V607">
            <v>604</v>
          </cell>
        </row>
        <row r="608">
          <cell r="U608" t="str">
            <v xml:space="preserve">605  </v>
          </cell>
          <cell r="V608">
            <v>605</v>
          </cell>
        </row>
        <row r="609">
          <cell r="U609" t="str">
            <v xml:space="preserve">606  </v>
          </cell>
          <cell r="V609">
            <v>606</v>
          </cell>
        </row>
        <row r="610">
          <cell r="U610" t="str">
            <v xml:space="preserve">607  </v>
          </cell>
          <cell r="V610">
            <v>607</v>
          </cell>
        </row>
        <row r="611">
          <cell r="U611" t="str">
            <v xml:space="preserve">608  </v>
          </cell>
          <cell r="V611">
            <v>608</v>
          </cell>
        </row>
        <row r="612">
          <cell r="U612" t="str">
            <v xml:space="preserve">609  </v>
          </cell>
          <cell r="V612">
            <v>609</v>
          </cell>
        </row>
        <row r="613">
          <cell r="U613" t="str">
            <v xml:space="preserve">610  </v>
          </cell>
          <cell r="V613">
            <v>610</v>
          </cell>
        </row>
        <row r="614">
          <cell r="U614" t="str">
            <v xml:space="preserve">611  </v>
          </cell>
          <cell r="V614">
            <v>611</v>
          </cell>
        </row>
        <row r="615">
          <cell r="U615" t="str">
            <v xml:space="preserve">612  </v>
          </cell>
          <cell r="V615">
            <v>612</v>
          </cell>
        </row>
        <row r="616">
          <cell r="U616" t="str">
            <v xml:space="preserve">613  </v>
          </cell>
          <cell r="V616">
            <v>613</v>
          </cell>
        </row>
        <row r="617">
          <cell r="U617" t="str">
            <v xml:space="preserve">614  </v>
          </cell>
          <cell r="V617">
            <v>614</v>
          </cell>
        </row>
        <row r="618">
          <cell r="U618" t="str">
            <v xml:space="preserve">615  </v>
          </cell>
          <cell r="V618">
            <v>615</v>
          </cell>
        </row>
        <row r="619">
          <cell r="U619" t="str">
            <v xml:space="preserve">616  </v>
          </cell>
          <cell r="V619">
            <v>616</v>
          </cell>
        </row>
        <row r="620">
          <cell r="U620" t="str">
            <v xml:space="preserve">617  </v>
          </cell>
          <cell r="V620">
            <v>617</v>
          </cell>
        </row>
        <row r="621">
          <cell r="U621" t="str">
            <v xml:space="preserve">618  </v>
          </cell>
          <cell r="V621">
            <v>618</v>
          </cell>
        </row>
        <row r="622">
          <cell r="U622" t="str">
            <v xml:space="preserve">619  </v>
          </cell>
          <cell r="V622">
            <v>619</v>
          </cell>
        </row>
        <row r="623">
          <cell r="U623" t="str">
            <v xml:space="preserve">620  </v>
          </cell>
          <cell r="V623">
            <v>620</v>
          </cell>
        </row>
        <row r="624">
          <cell r="U624" t="str">
            <v xml:space="preserve">621  </v>
          </cell>
          <cell r="V624">
            <v>621</v>
          </cell>
        </row>
        <row r="625">
          <cell r="U625" t="str">
            <v xml:space="preserve">622  </v>
          </cell>
          <cell r="V625">
            <v>622</v>
          </cell>
        </row>
        <row r="626">
          <cell r="U626" t="str">
            <v xml:space="preserve">623  </v>
          </cell>
          <cell r="V626">
            <v>623</v>
          </cell>
        </row>
        <row r="627">
          <cell r="U627" t="str">
            <v xml:space="preserve">624  </v>
          </cell>
          <cell r="V627">
            <v>624</v>
          </cell>
        </row>
        <row r="628">
          <cell r="U628" t="str">
            <v xml:space="preserve">625  </v>
          </cell>
          <cell r="V628">
            <v>625</v>
          </cell>
        </row>
        <row r="629">
          <cell r="U629" t="str">
            <v xml:space="preserve">626  </v>
          </cell>
          <cell r="V629">
            <v>626</v>
          </cell>
        </row>
        <row r="630">
          <cell r="U630" t="str">
            <v xml:space="preserve">627  </v>
          </cell>
          <cell r="V630">
            <v>627</v>
          </cell>
        </row>
        <row r="631">
          <cell r="U631" t="str">
            <v xml:space="preserve">628  </v>
          </cell>
          <cell r="V631">
            <v>628</v>
          </cell>
        </row>
        <row r="632">
          <cell r="U632" t="str">
            <v xml:space="preserve">629  </v>
          </cell>
          <cell r="V632">
            <v>629</v>
          </cell>
        </row>
        <row r="633">
          <cell r="U633" t="str">
            <v xml:space="preserve">630  </v>
          </cell>
          <cell r="V633">
            <v>630</v>
          </cell>
        </row>
        <row r="634">
          <cell r="U634" t="str">
            <v xml:space="preserve">631  </v>
          </cell>
          <cell r="V634">
            <v>631</v>
          </cell>
        </row>
        <row r="635">
          <cell r="U635" t="str">
            <v xml:space="preserve">632  </v>
          </cell>
          <cell r="V635">
            <v>632</v>
          </cell>
        </row>
        <row r="636">
          <cell r="U636" t="str">
            <v xml:space="preserve">633  </v>
          </cell>
          <cell r="V636">
            <v>633</v>
          </cell>
        </row>
        <row r="637">
          <cell r="U637" t="str">
            <v xml:space="preserve">634  </v>
          </cell>
          <cell r="V637">
            <v>634</v>
          </cell>
        </row>
        <row r="638">
          <cell r="U638" t="str">
            <v xml:space="preserve">635  </v>
          </cell>
          <cell r="V638">
            <v>635</v>
          </cell>
        </row>
        <row r="639">
          <cell r="U639" t="str">
            <v xml:space="preserve">636  </v>
          </cell>
          <cell r="V639">
            <v>636</v>
          </cell>
        </row>
        <row r="640">
          <cell r="U640" t="str">
            <v xml:space="preserve">637  </v>
          </cell>
          <cell r="V640">
            <v>637</v>
          </cell>
        </row>
        <row r="641">
          <cell r="U641" t="str">
            <v xml:space="preserve">638  </v>
          </cell>
          <cell r="V641">
            <v>638</v>
          </cell>
        </row>
        <row r="642">
          <cell r="U642" t="str">
            <v xml:space="preserve">639  </v>
          </cell>
          <cell r="V642">
            <v>639</v>
          </cell>
        </row>
        <row r="643">
          <cell r="U643" t="str">
            <v xml:space="preserve">640  </v>
          </cell>
          <cell r="V643">
            <v>640</v>
          </cell>
        </row>
        <row r="644">
          <cell r="U644" t="str">
            <v xml:space="preserve">641  </v>
          </cell>
          <cell r="V644">
            <v>641</v>
          </cell>
        </row>
        <row r="645">
          <cell r="U645" t="str">
            <v xml:space="preserve">642  </v>
          </cell>
          <cell r="V645">
            <v>642</v>
          </cell>
        </row>
        <row r="646">
          <cell r="U646" t="str">
            <v xml:space="preserve">643  </v>
          </cell>
          <cell r="V646">
            <v>643</v>
          </cell>
        </row>
        <row r="647">
          <cell r="U647" t="str">
            <v xml:space="preserve">644  </v>
          </cell>
          <cell r="V647">
            <v>644</v>
          </cell>
        </row>
        <row r="648">
          <cell r="U648" t="str">
            <v xml:space="preserve">645  </v>
          </cell>
          <cell r="V648">
            <v>645</v>
          </cell>
        </row>
        <row r="649">
          <cell r="U649" t="str">
            <v xml:space="preserve">646  </v>
          </cell>
          <cell r="V649">
            <v>646</v>
          </cell>
        </row>
        <row r="650">
          <cell r="U650" t="str">
            <v xml:space="preserve">647  </v>
          </cell>
          <cell r="V650">
            <v>647</v>
          </cell>
        </row>
        <row r="651">
          <cell r="U651" t="str">
            <v xml:space="preserve">648  </v>
          </cell>
          <cell r="V651">
            <v>648</v>
          </cell>
        </row>
        <row r="652">
          <cell r="U652" t="str">
            <v xml:space="preserve">649  </v>
          </cell>
          <cell r="V652">
            <v>649</v>
          </cell>
        </row>
        <row r="653">
          <cell r="U653" t="str">
            <v xml:space="preserve">650  </v>
          </cell>
          <cell r="V653">
            <v>650</v>
          </cell>
        </row>
        <row r="654">
          <cell r="U654" t="str">
            <v xml:space="preserve">651  </v>
          </cell>
          <cell r="V654">
            <v>651</v>
          </cell>
        </row>
        <row r="655">
          <cell r="U655" t="str">
            <v xml:space="preserve">652  </v>
          </cell>
          <cell r="V655">
            <v>652</v>
          </cell>
        </row>
        <row r="656">
          <cell r="U656" t="str">
            <v xml:space="preserve">653  </v>
          </cell>
          <cell r="V656">
            <v>653</v>
          </cell>
        </row>
        <row r="657">
          <cell r="U657" t="str">
            <v xml:space="preserve">654  </v>
          </cell>
          <cell r="V657">
            <v>654</v>
          </cell>
        </row>
        <row r="658">
          <cell r="U658" t="str">
            <v xml:space="preserve">655  </v>
          </cell>
          <cell r="V658">
            <v>655</v>
          </cell>
        </row>
        <row r="659">
          <cell r="U659" t="str">
            <v xml:space="preserve">656  </v>
          </cell>
          <cell r="V659">
            <v>656</v>
          </cell>
        </row>
        <row r="660">
          <cell r="U660" t="str">
            <v xml:space="preserve">657  </v>
          </cell>
          <cell r="V660">
            <v>657</v>
          </cell>
        </row>
        <row r="661">
          <cell r="U661" t="str">
            <v xml:space="preserve">658  </v>
          </cell>
          <cell r="V661">
            <v>658</v>
          </cell>
        </row>
        <row r="662">
          <cell r="U662" t="str">
            <v xml:space="preserve">659  </v>
          </cell>
          <cell r="V662">
            <v>659</v>
          </cell>
        </row>
        <row r="663">
          <cell r="U663" t="str">
            <v xml:space="preserve">660  </v>
          </cell>
          <cell r="V663">
            <v>660</v>
          </cell>
        </row>
        <row r="664">
          <cell r="U664" t="str">
            <v xml:space="preserve">661  </v>
          </cell>
          <cell r="V664">
            <v>661</v>
          </cell>
        </row>
        <row r="665">
          <cell r="U665" t="str">
            <v xml:space="preserve">662  </v>
          </cell>
          <cell r="V665">
            <v>662</v>
          </cell>
        </row>
        <row r="666">
          <cell r="U666" t="str">
            <v xml:space="preserve">663  </v>
          </cell>
          <cell r="V666">
            <v>663</v>
          </cell>
        </row>
        <row r="667">
          <cell r="U667" t="str">
            <v xml:space="preserve">664  </v>
          </cell>
          <cell r="V667">
            <v>664</v>
          </cell>
        </row>
        <row r="668">
          <cell r="U668" t="str">
            <v xml:space="preserve">665  </v>
          </cell>
          <cell r="V668">
            <v>665</v>
          </cell>
        </row>
        <row r="669">
          <cell r="U669" t="str">
            <v xml:space="preserve">666  </v>
          </cell>
          <cell r="V669">
            <v>666</v>
          </cell>
        </row>
        <row r="670">
          <cell r="U670" t="str">
            <v xml:space="preserve">667  </v>
          </cell>
          <cell r="V670">
            <v>667</v>
          </cell>
        </row>
        <row r="671">
          <cell r="U671" t="str">
            <v xml:space="preserve">668  </v>
          </cell>
          <cell r="V671">
            <v>668</v>
          </cell>
        </row>
        <row r="672">
          <cell r="U672" t="str">
            <v xml:space="preserve">669  </v>
          </cell>
          <cell r="V672">
            <v>669</v>
          </cell>
        </row>
        <row r="673">
          <cell r="U673" t="str">
            <v xml:space="preserve">670  </v>
          </cell>
          <cell r="V673">
            <v>670</v>
          </cell>
        </row>
        <row r="674">
          <cell r="U674" t="str">
            <v xml:space="preserve">671  </v>
          </cell>
          <cell r="V674">
            <v>671</v>
          </cell>
        </row>
        <row r="675">
          <cell r="U675" t="str">
            <v xml:space="preserve">672  </v>
          </cell>
          <cell r="V675">
            <v>672</v>
          </cell>
        </row>
        <row r="676">
          <cell r="U676" t="str">
            <v xml:space="preserve">673  </v>
          </cell>
          <cell r="V676">
            <v>673</v>
          </cell>
        </row>
        <row r="677">
          <cell r="U677" t="str">
            <v xml:space="preserve">674  </v>
          </cell>
          <cell r="V677">
            <v>674</v>
          </cell>
        </row>
        <row r="678">
          <cell r="U678" t="str">
            <v xml:space="preserve">675  </v>
          </cell>
          <cell r="V678">
            <v>675</v>
          </cell>
        </row>
        <row r="679">
          <cell r="U679" t="str">
            <v xml:space="preserve">676  </v>
          </cell>
          <cell r="V679">
            <v>676</v>
          </cell>
        </row>
        <row r="680">
          <cell r="U680" t="str">
            <v xml:space="preserve">677  </v>
          </cell>
          <cell r="V680">
            <v>677</v>
          </cell>
        </row>
        <row r="681">
          <cell r="U681" t="str">
            <v xml:space="preserve">678  </v>
          </cell>
          <cell r="V681">
            <v>678</v>
          </cell>
        </row>
        <row r="682">
          <cell r="U682" t="str">
            <v xml:space="preserve">679  </v>
          </cell>
          <cell r="V682">
            <v>679</v>
          </cell>
        </row>
        <row r="683">
          <cell r="U683" t="str">
            <v xml:space="preserve">680  </v>
          </cell>
          <cell r="V683">
            <v>680</v>
          </cell>
        </row>
        <row r="684">
          <cell r="U684" t="str">
            <v xml:space="preserve">681  </v>
          </cell>
          <cell r="V684">
            <v>681</v>
          </cell>
        </row>
        <row r="685">
          <cell r="U685" t="str">
            <v xml:space="preserve">682  </v>
          </cell>
          <cell r="V685">
            <v>682</v>
          </cell>
        </row>
        <row r="686">
          <cell r="U686" t="str">
            <v xml:space="preserve">683  </v>
          </cell>
          <cell r="V686">
            <v>683</v>
          </cell>
        </row>
        <row r="687">
          <cell r="U687" t="str">
            <v xml:space="preserve">684  </v>
          </cell>
          <cell r="V687">
            <v>684</v>
          </cell>
        </row>
        <row r="688">
          <cell r="U688" t="str">
            <v xml:space="preserve">685  </v>
          </cell>
          <cell r="V688">
            <v>685</v>
          </cell>
        </row>
        <row r="689">
          <cell r="U689" t="str">
            <v xml:space="preserve">686  </v>
          </cell>
          <cell r="V689">
            <v>686</v>
          </cell>
        </row>
        <row r="690">
          <cell r="U690" t="str">
            <v xml:space="preserve">687  </v>
          </cell>
          <cell r="V690">
            <v>687</v>
          </cell>
        </row>
        <row r="691">
          <cell r="U691" t="str">
            <v xml:space="preserve">688  </v>
          </cell>
          <cell r="V691">
            <v>688</v>
          </cell>
        </row>
        <row r="692">
          <cell r="U692" t="str">
            <v xml:space="preserve">689  </v>
          </cell>
          <cell r="V692">
            <v>689</v>
          </cell>
        </row>
        <row r="693">
          <cell r="U693" t="str">
            <v xml:space="preserve">690  </v>
          </cell>
          <cell r="V693">
            <v>690</v>
          </cell>
        </row>
        <row r="694">
          <cell r="U694" t="str">
            <v xml:space="preserve">691  </v>
          </cell>
          <cell r="V694">
            <v>691</v>
          </cell>
        </row>
        <row r="695">
          <cell r="U695" t="str">
            <v xml:space="preserve">692  </v>
          </cell>
          <cell r="V695">
            <v>692</v>
          </cell>
        </row>
        <row r="696">
          <cell r="U696" t="str">
            <v xml:space="preserve">693  </v>
          </cell>
          <cell r="V696">
            <v>693</v>
          </cell>
        </row>
        <row r="697">
          <cell r="U697" t="str">
            <v xml:space="preserve">694  </v>
          </cell>
          <cell r="V697">
            <v>694</v>
          </cell>
        </row>
        <row r="698">
          <cell r="U698" t="str">
            <v xml:space="preserve">695  </v>
          </cell>
          <cell r="V698">
            <v>695</v>
          </cell>
        </row>
        <row r="699">
          <cell r="U699" t="str">
            <v xml:space="preserve">696  </v>
          </cell>
          <cell r="V699">
            <v>696</v>
          </cell>
        </row>
        <row r="700">
          <cell r="U700" t="str">
            <v xml:space="preserve">697  </v>
          </cell>
          <cell r="V700">
            <v>697</v>
          </cell>
        </row>
        <row r="701">
          <cell r="U701" t="str">
            <v xml:space="preserve">698  </v>
          </cell>
          <cell r="V701">
            <v>698</v>
          </cell>
        </row>
        <row r="702">
          <cell r="U702" t="str">
            <v xml:space="preserve">699  </v>
          </cell>
          <cell r="V702">
            <v>699</v>
          </cell>
        </row>
        <row r="703">
          <cell r="U703" t="str">
            <v xml:space="preserve">700  </v>
          </cell>
          <cell r="V703">
            <v>700</v>
          </cell>
        </row>
        <row r="704">
          <cell r="U704" t="str">
            <v xml:space="preserve">701  </v>
          </cell>
          <cell r="V704">
            <v>701</v>
          </cell>
        </row>
        <row r="705">
          <cell r="U705" t="str">
            <v xml:space="preserve">702  </v>
          </cell>
          <cell r="V705">
            <v>702</v>
          </cell>
        </row>
        <row r="706">
          <cell r="U706" t="str">
            <v xml:space="preserve">703  </v>
          </cell>
          <cell r="V706">
            <v>703</v>
          </cell>
        </row>
        <row r="707">
          <cell r="U707" t="str">
            <v xml:space="preserve">704  </v>
          </cell>
          <cell r="V707">
            <v>704</v>
          </cell>
        </row>
        <row r="708">
          <cell r="U708" t="str">
            <v xml:space="preserve">705  </v>
          </cell>
          <cell r="V708">
            <v>705</v>
          </cell>
        </row>
        <row r="709">
          <cell r="U709" t="str">
            <v xml:space="preserve">706  </v>
          </cell>
          <cell r="V709">
            <v>706</v>
          </cell>
        </row>
        <row r="710">
          <cell r="U710" t="str">
            <v xml:space="preserve">707  </v>
          </cell>
          <cell r="V710">
            <v>707</v>
          </cell>
        </row>
        <row r="711">
          <cell r="U711" t="str">
            <v xml:space="preserve">708  </v>
          </cell>
          <cell r="V711">
            <v>708</v>
          </cell>
        </row>
        <row r="712">
          <cell r="U712" t="str">
            <v xml:space="preserve">709  </v>
          </cell>
          <cell r="V712">
            <v>709</v>
          </cell>
        </row>
        <row r="713">
          <cell r="U713" t="str">
            <v xml:space="preserve">710  </v>
          </cell>
          <cell r="V713">
            <v>710</v>
          </cell>
        </row>
        <row r="714">
          <cell r="U714" t="str">
            <v xml:space="preserve">711  </v>
          </cell>
          <cell r="V714">
            <v>711</v>
          </cell>
        </row>
        <row r="715">
          <cell r="U715" t="str">
            <v xml:space="preserve">712  </v>
          </cell>
          <cell r="V715">
            <v>712</v>
          </cell>
        </row>
        <row r="716">
          <cell r="U716" t="str">
            <v xml:space="preserve">713  </v>
          </cell>
          <cell r="V716">
            <v>713</v>
          </cell>
        </row>
        <row r="717">
          <cell r="U717" t="str">
            <v xml:space="preserve">714  </v>
          </cell>
          <cell r="V717">
            <v>714</v>
          </cell>
        </row>
        <row r="718">
          <cell r="U718" t="str">
            <v xml:space="preserve">715  </v>
          </cell>
          <cell r="V718">
            <v>715</v>
          </cell>
        </row>
        <row r="719">
          <cell r="U719" t="str">
            <v xml:space="preserve">716  </v>
          </cell>
          <cell r="V719">
            <v>716</v>
          </cell>
        </row>
        <row r="720">
          <cell r="U720" t="str">
            <v xml:space="preserve">717  </v>
          </cell>
          <cell r="V720">
            <v>717</v>
          </cell>
        </row>
        <row r="721">
          <cell r="U721" t="str">
            <v xml:space="preserve">718  </v>
          </cell>
          <cell r="V721">
            <v>718</v>
          </cell>
        </row>
        <row r="722">
          <cell r="U722" t="str">
            <v xml:space="preserve">719  </v>
          </cell>
          <cell r="V722">
            <v>719</v>
          </cell>
        </row>
        <row r="723">
          <cell r="U723" t="str">
            <v xml:space="preserve">720  </v>
          </cell>
          <cell r="V723">
            <v>720</v>
          </cell>
        </row>
        <row r="724">
          <cell r="U724" t="str">
            <v xml:space="preserve">721  </v>
          </cell>
          <cell r="V724">
            <v>721</v>
          </cell>
        </row>
        <row r="725">
          <cell r="U725" t="str">
            <v xml:space="preserve">722  </v>
          </cell>
          <cell r="V725">
            <v>722</v>
          </cell>
        </row>
        <row r="726">
          <cell r="U726" t="str">
            <v xml:space="preserve">723  </v>
          </cell>
          <cell r="V726">
            <v>723</v>
          </cell>
        </row>
        <row r="727">
          <cell r="U727" t="str">
            <v xml:space="preserve">724  </v>
          </cell>
          <cell r="V727">
            <v>724</v>
          </cell>
        </row>
        <row r="728">
          <cell r="U728" t="str">
            <v xml:space="preserve">725  </v>
          </cell>
          <cell r="V728">
            <v>725</v>
          </cell>
        </row>
        <row r="729">
          <cell r="U729" t="str">
            <v xml:space="preserve">726  </v>
          </cell>
          <cell r="V729">
            <v>726</v>
          </cell>
        </row>
        <row r="730">
          <cell r="U730" t="str">
            <v xml:space="preserve">727  </v>
          </cell>
          <cell r="V730">
            <v>727</v>
          </cell>
        </row>
        <row r="731">
          <cell r="U731" t="str">
            <v xml:space="preserve">728  </v>
          </cell>
          <cell r="V731">
            <v>728</v>
          </cell>
        </row>
        <row r="732">
          <cell r="U732" t="str">
            <v xml:space="preserve">729  </v>
          </cell>
          <cell r="V732">
            <v>729</v>
          </cell>
        </row>
        <row r="733">
          <cell r="U733" t="str">
            <v xml:space="preserve">730  </v>
          </cell>
          <cell r="V733">
            <v>730</v>
          </cell>
        </row>
        <row r="734">
          <cell r="U734" t="str">
            <v xml:space="preserve">731  </v>
          </cell>
          <cell r="V734">
            <v>731</v>
          </cell>
        </row>
        <row r="735">
          <cell r="U735" t="str">
            <v xml:space="preserve">732  </v>
          </cell>
          <cell r="V735">
            <v>732</v>
          </cell>
        </row>
        <row r="736">
          <cell r="U736" t="str">
            <v xml:space="preserve">733  </v>
          </cell>
          <cell r="V736">
            <v>733</v>
          </cell>
        </row>
        <row r="737">
          <cell r="U737" t="str">
            <v xml:space="preserve">734  </v>
          </cell>
          <cell r="V737">
            <v>734</v>
          </cell>
        </row>
        <row r="738">
          <cell r="U738" t="str">
            <v xml:space="preserve">735  </v>
          </cell>
          <cell r="V738">
            <v>735</v>
          </cell>
        </row>
        <row r="739">
          <cell r="U739" t="str">
            <v xml:space="preserve">736  </v>
          </cell>
          <cell r="V739">
            <v>736</v>
          </cell>
        </row>
        <row r="740">
          <cell r="U740" t="str">
            <v xml:space="preserve">737  </v>
          </cell>
          <cell r="V740">
            <v>737</v>
          </cell>
        </row>
        <row r="741">
          <cell r="U741" t="str">
            <v xml:space="preserve">738  </v>
          </cell>
          <cell r="V741">
            <v>738</v>
          </cell>
        </row>
        <row r="742">
          <cell r="U742" t="str">
            <v xml:space="preserve">739  </v>
          </cell>
          <cell r="V742">
            <v>739</v>
          </cell>
        </row>
        <row r="743">
          <cell r="U743" t="str">
            <v xml:space="preserve">740  </v>
          </cell>
          <cell r="V743">
            <v>740</v>
          </cell>
        </row>
        <row r="744">
          <cell r="U744" t="str">
            <v xml:space="preserve">741  </v>
          </cell>
          <cell r="V744">
            <v>741</v>
          </cell>
        </row>
        <row r="745">
          <cell r="U745" t="str">
            <v xml:space="preserve">742  </v>
          </cell>
          <cell r="V745">
            <v>742</v>
          </cell>
        </row>
        <row r="746">
          <cell r="U746" t="str">
            <v xml:space="preserve">743  </v>
          </cell>
          <cell r="V746">
            <v>743</v>
          </cell>
        </row>
        <row r="747">
          <cell r="U747" t="str">
            <v xml:space="preserve">744  </v>
          </cell>
          <cell r="V747">
            <v>744</v>
          </cell>
        </row>
        <row r="748">
          <cell r="U748" t="str">
            <v xml:space="preserve">745  </v>
          </cell>
          <cell r="V748">
            <v>745</v>
          </cell>
        </row>
        <row r="749">
          <cell r="U749" t="str">
            <v xml:space="preserve">746  </v>
          </cell>
          <cell r="V749">
            <v>746</v>
          </cell>
        </row>
        <row r="750">
          <cell r="U750" t="str">
            <v xml:space="preserve">747  </v>
          </cell>
          <cell r="V750">
            <v>747</v>
          </cell>
        </row>
        <row r="751">
          <cell r="U751" t="str">
            <v xml:space="preserve">748  </v>
          </cell>
          <cell r="V751">
            <v>748</v>
          </cell>
        </row>
        <row r="752">
          <cell r="U752" t="str">
            <v xml:space="preserve">749  </v>
          </cell>
          <cell r="V752">
            <v>749</v>
          </cell>
        </row>
        <row r="753">
          <cell r="U753" t="str">
            <v xml:space="preserve">750  </v>
          </cell>
          <cell r="V753">
            <v>750</v>
          </cell>
        </row>
        <row r="754">
          <cell r="U754" t="str">
            <v xml:space="preserve">751  </v>
          </cell>
          <cell r="V754">
            <v>751</v>
          </cell>
        </row>
        <row r="755">
          <cell r="U755" t="str">
            <v xml:space="preserve">752  </v>
          </cell>
          <cell r="V755">
            <v>752</v>
          </cell>
        </row>
        <row r="756">
          <cell r="U756" t="str">
            <v xml:space="preserve">753  </v>
          </cell>
          <cell r="V756">
            <v>753</v>
          </cell>
        </row>
        <row r="757">
          <cell r="U757" t="str">
            <v xml:space="preserve">754  </v>
          </cell>
          <cell r="V757">
            <v>754</v>
          </cell>
        </row>
        <row r="758">
          <cell r="U758" t="str">
            <v xml:space="preserve">755  </v>
          </cell>
          <cell r="V758">
            <v>755</v>
          </cell>
        </row>
        <row r="759">
          <cell r="U759" t="str">
            <v xml:space="preserve">756  </v>
          </cell>
          <cell r="V759">
            <v>756</v>
          </cell>
        </row>
        <row r="760">
          <cell r="U760" t="str">
            <v xml:space="preserve">757  </v>
          </cell>
          <cell r="V760">
            <v>757</v>
          </cell>
        </row>
        <row r="761">
          <cell r="U761" t="str">
            <v xml:space="preserve">758  </v>
          </cell>
          <cell r="V761">
            <v>758</v>
          </cell>
        </row>
        <row r="762">
          <cell r="U762" t="str">
            <v xml:space="preserve">759  </v>
          </cell>
          <cell r="V762">
            <v>759</v>
          </cell>
        </row>
        <row r="763">
          <cell r="U763" t="str">
            <v xml:space="preserve">760  </v>
          </cell>
          <cell r="V763">
            <v>760</v>
          </cell>
        </row>
        <row r="764">
          <cell r="U764" t="str">
            <v xml:space="preserve">761  </v>
          </cell>
          <cell r="V764">
            <v>761</v>
          </cell>
        </row>
        <row r="765">
          <cell r="U765" t="str">
            <v xml:space="preserve">762  </v>
          </cell>
          <cell r="V765">
            <v>762</v>
          </cell>
        </row>
        <row r="766">
          <cell r="U766" t="str">
            <v xml:space="preserve">763  </v>
          </cell>
          <cell r="V766">
            <v>763</v>
          </cell>
        </row>
        <row r="767">
          <cell r="U767" t="str">
            <v xml:space="preserve">764  </v>
          </cell>
          <cell r="V767">
            <v>764</v>
          </cell>
        </row>
        <row r="768">
          <cell r="U768" t="str">
            <v xml:space="preserve">765  </v>
          </cell>
          <cell r="V768">
            <v>765</v>
          </cell>
        </row>
        <row r="769">
          <cell r="U769" t="str">
            <v xml:space="preserve">766  </v>
          </cell>
          <cell r="V769">
            <v>766</v>
          </cell>
        </row>
        <row r="770">
          <cell r="U770" t="str">
            <v xml:space="preserve">767  </v>
          </cell>
          <cell r="V770">
            <v>767</v>
          </cell>
        </row>
        <row r="771">
          <cell r="U771" t="str">
            <v xml:space="preserve">768  </v>
          </cell>
          <cell r="V771">
            <v>768</v>
          </cell>
        </row>
        <row r="772">
          <cell r="U772" t="str">
            <v xml:space="preserve">769  </v>
          </cell>
          <cell r="V772">
            <v>769</v>
          </cell>
        </row>
        <row r="773">
          <cell r="U773" t="str">
            <v xml:space="preserve">770  </v>
          </cell>
          <cell r="V773">
            <v>770</v>
          </cell>
        </row>
        <row r="774">
          <cell r="U774" t="str">
            <v xml:space="preserve">771  </v>
          </cell>
          <cell r="V774">
            <v>771</v>
          </cell>
        </row>
        <row r="775">
          <cell r="U775" t="str">
            <v xml:space="preserve">772  </v>
          </cell>
          <cell r="V775">
            <v>772</v>
          </cell>
        </row>
        <row r="776">
          <cell r="U776" t="str">
            <v xml:space="preserve">773  </v>
          </cell>
          <cell r="V776">
            <v>773</v>
          </cell>
        </row>
        <row r="777">
          <cell r="U777" t="str">
            <v xml:space="preserve">774  </v>
          </cell>
          <cell r="V777">
            <v>774</v>
          </cell>
        </row>
        <row r="778">
          <cell r="U778" t="str">
            <v xml:space="preserve">775  </v>
          </cell>
          <cell r="V778">
            <v>775</v>
          </cell>
        </row>
        <row r="779">
          <cell r="U779" t="str">
            <v xml:space="preserve">776  </v>
          </cell>
          <cell r="V779">
            <v>776</v>
          </cell>
        </row>
        <row r="780">
          <cell r="U780" t="str">
            <v xml:space="preserve">777  </v>
          </cell>
          <cell r="V780">
            <v>777</v>
          </cell>
        </row>
        <row r="781">
          <cell r="U781" t="str">
            <v xml:space="preserve">778  </v>
          </cell>
          <cell r="V781">
            <v>778</v>
          </cell>
        </row>
        <row r="782">
          <cell r="U782" t="str">
            <v xml:space="preserve">779  </v>
          </cell>
          <cell r="V782">
            <v>779</v>
          </cell>
        </row>
        <row r="783">
          <cell r="U783" t="str">
            <v xml:space="preserve">780  </v>
          </cell>
          <cell r="V783">
            <v>780</v>
          </cell>
        </row>
        <row r="784">
          <cell r="U784" t="str">
            <v xml:space="preserve">781  </v>
          </cell>
          <cell r="V784">
            <v>781</v>
          </cell>
        </row>
        <row r="785">
          <cell r="U785" t="str">
            <v xml:space="preserve">782  </v>
          </cell>
          <cell r="V785">
            <v>782</v>
          </cell>
        </row>
        <row r="786">
          <cell r="U786" t="str">
            <v xml:space="preserve">783  </v>
          </cell>
          <cell r="V786">
            <v>783</v>
          </cell>
        </row>
        <row r="787">
          <cell r="U787" t="str">
            <v xml:space="preserve">784  </v>
          </cell>
          <cell r="V787">
            <v>784</v>
          </cell>
        </row>
        <row r="788">
          <cell r="U788" t="str">
            <v xml:space="preserve">785  </v>
          </cell>
          <cell r="V788">
            <v>785</v>
          </cell>
        </row>
        <row r="789">
          <cell r="U789" t="str">
            <v xml:space="preserve">786  </v>
          </cell>
          <cell r="V789">
            <v>786</v>
          </cell>
        </row>
        <row r="790">
          <cell r="U790" t="str">
            <v xml:space="preserve">787  </v>
          </cell>
          <cell r="V790">
            <v>787</v>
          </cell>
        </row>
        <row r="791">
          <cell r="U791" t="str">
            <v xml:space="preserve">788  </v>
          </cell>
          <cell r="V791">
            <v>788</v>
          </cell>
        </row>
        <row r="792">
          <cell r="U792" t="str">
            <v xml:space="preserve">789  </v>
          </cell>
          <cell r="V792">
            <v>789</v>
          </cell>
        </row>
        <row r="793">
          <cell r="U793" t="str">
            <v xml:space="preserve">790  </v>
          </cell>
          <cell r="V793">
            <v>790</v>
          </cell>
        </row>
        <row r="794">
          <cell r="U794" t="str">
            <v xml:space="preserve">791  </v>
          </cell>
          <cell r="V794">
            <v>791</v>
          </cell>
        </row>
        <row r="795">
          <cell r="U795" t="str">
            <v xml:space="preserve">792  </v>
          </cell>
          <cell r="V795">
            <v>792</v>
          </cell>
        </row>
        <row r="796">
          <cell r="U796" t="str">
            <v xml:space="preserve">793  </v>
          </cell>
          <cell r="V796">
            <v>793</v>
          </cell>
        </row>
        <row r="797">
          <cell r="U797" t="str">
            <v xml:space="preserve">794  </v>
          </cell>
          <cell r="V797">
            <v>794</v>
          </cell>
        </row>
        <row r="798">
          <cell r="U798" t="str">
            <v xml:space="preserve">795  </v>
          </cell>
          <cell r="V798">
            <v>795</v>
          </cell>
        </row>
        <row r="799">
          <cell r="U799" t="str">
            <v xml:space="preserve">796  </v>
          </cell>
          <cell r="V799">
            <v>796</v>
          </cell>
        </row>
        <row r="800">
          <cell r="U800" t="str">
            <v xml:space="preserve">797  </v>
          </cell>
          <cell r="V800">
            <v>797</v>
          </cell>
        </row>
        <row r="801">
          <cell r="U801" t="str">
            <v xml:space="preserve">798  </v>
          </cell>
          <cell r="V801">
            <v>798</v>
          </cell>
        </row>
        <row r="802">
          <cell r="U802" t="str">
            <v xml:space="preserve">799  </v>
          </cell>
          <cell r="V802">
            <v>799</v>
          </cell>
        </row>
        <row r="803">
          <cell r="U803" t="str">
            <v xml:space="preserve">800  </v>
          </cell>
          <cell r="V803">
            <v>800</v>
          </cell>
        </row>
        <row r="804">
          <cell r="U804" t="str">
            <v xml:space="preserve">801  </v>
          </cell>
          <cell r="V804">
            <v>801</v>
          </cell>
        </row>
        <row r="805">
          <cell r="U805" t="str">
            <v xml:space="preserve">802  </v>
          </cell>
          <cell r="V805">
            <v>802</v>
          </cell>
        </row>
        <row r="806">
          <cell r="U806" t="str">
            <v xml:space="preserve">803  </v>
          </cell>
          <cell r="V806">
            <v>803</v>
          </cell>
        </row>
        <row r="807">
          <cell r="U807" t="str">
            <v xml:space="preserve">804  </v>
          </cell>
          <cell r="V807">
            <v>804</v>
          </cell>
        </row>
        <row r="808">
          <cell r="U808" t="str">
            <v xml:space="preserve">805  </v>
          </cell>
          <cell r="V808">
            <v>805</v>
          </cell>
        </row>
        <row r="809">
          <cell r="U809" t="str">
            <v xml:space="preserve">806  </v>
          </cell>
          <cell r="V809">
            <v>806</v>
          </cell>
        </row>
        <row r="810">
          <cell r="U810" t="str">
            <v xml:space="preserve">807  </v>
          </cell>
          <cell r="V810">
            <v>807</v>
          </cell>
        </row>
        <row r="811">
          <cell r="U811" t="str">
            <v xml:space="preserve">808  </v>
          </cell>
          <cell r="V811">
            <v>808</v>
          </cell>
        </row>
        <row r="812">
          <cell r="U812" t="str">
            <v xml:space="preserve">809  </v>
          </cell>
          <cell r="V812">
            <v>809</v>
          </cell>
        </row>
        <row r="813">
          <cell r="U813" t="str">
            <v xml:space="preserve">810  </v>
          </cell>
          <cell r="V813">
            <v>810</v>
          </cell>
        </row>
        <row r="814">
          <cell r="U814" t="str">
            <v xml:space="preserve">811  </v>
          </cell>
          <cell r="V814">
            <v>811</v>
          </cell>
        </row>
        <row r="815">
          <cell r="U815" t="str">
            <v xml:space="preserve">812  </v>
          </cell>
          <cell r="V815">
            <v>812</v>
          </cell>
        </row>
        <row r="816">
          <cell r="U816" t="str">
            <v xml:space="preserve">813  </v>
          </cell>
          <cell r="V816">
            <v>813</v>
          </cell>
        </row>
        <row r="817">
          <cell r="U817" t="str">
            <v xml:space="preserve">814  </v>
          </cell>
          <cell r="V817">
            <v>814</v>
          </cell>
        </row>
        <row r="818">
          <cell r="U818" t="str">
            <v xml:space="preserve">815  </v>
          </cell>
          <cell r="V818">
            <v>815</v>
          </cell>
        </row>
        <row r="819">
          <cell r="U819" t="str">
            <v xml:space="preserve">816  </v>
          </cell>
          <cell r="V819">
            <v>816</v>
          </cell>
        </row>
        <row r="820">
          <cell r="U820" t="str">
            <v xml:space="preserve">817  </v>
          </cell>
          <cell r="V820">
            <v>817</v>
          </cell>
        </row>
        <row r="821">
          <cell r="U821" t="str">
            <v xml:space="preserve">818  </v>
          </cell>
          <cell r="V821">
            <v>818</v>
          </cell>
        </row>
        <row r="822">
          <cell r="U822" t="str">
            <v xml:space="preserve">819  </v>
          </cell>
          <cell r="V822">
            <v>819</v>
          </cell>
        </row>
        <row r="823">
          <cell r="U823" t="str">
            <v xml:space="preserve">820  </v>
          </cell>
          <cell r="V823">
            <v>820</v>
          </cell>
        </row>
        <row r="824">
          <cell r="U824" t="str">
            <v xml:space="preserve">821  </v>
          </cell>
          <cell r="V824">
            <v>821</v>
          </cell>
        </row>
        <row r="825">
          <cell r="U825" t="str">
            <v xml:space="preserve">822  </v>
          </cell>
          <cell r="V825">
            <v>822</v>
          </cell>
        </row>
        <row r="826">
          <cell r="U826" t="str">
            <v xml:space="preserve">823  </v>
          </cell>
          <cell r="V826">
            <v>823</v>
          </cell>
        </row>
        <row r="827">
          <cell r="U827" t="str">
            <v xml:space="preserve">824  </v>
          </cell>
          <cell r="V827">
            <v>824</v>
          </cell>
        </row>
        <row r="828">
          <cell r="U828" t="str">
            <v xml:space="preserve">825  </v>
          </cell>
          <cell r="V828">
            <v>825</v>
          </cell>
        </row>
        <row r="829">
          <cell r="U829" t="str">
            <v xml:space="preserve">826  </v>
          </cell>
          <cell r="V829">
            <v>826</v>
          </cell>
        </row>
        <row r="830">
          <cell r="U830" t="str">
            <v xml:space="preserve">827  </v>
          </cell>
          <cell r="V830">
            <v>827</v>
          </cell>
        </row>
        <row r="831">
          <cell r="U831" t="str">
            <v xml:space="preserve">828  </v>
          </cell>
          <cell r="V831">
            <v>828</v>
          </cell>
        </row>
        <row r="832">
          <cell r="U832" t="str">
            <v xml:space="preserve">829  </v>
          </cell>
          <cell r="V832">
            <v>829</v>
          </cell>
        </row>
        <row r="833">
          <cell r="U833" t="str">
            <v xml:space="preserve">830  </v>
          </cell>
          <cell r="V833">
            <v>830</v>
          </cell>
        </row>
        <row r="834">
          <cell r="U834" t="str">
            <v xml:space="preserve">831  </v>
          </cell>
          <cell r="V834">
            <v>831</v>
          </cell>
        </row>
        <row r="835">
          <cell r="U835" t="str">
            <v xml:space="preserve">832  </v>
          </cell>
          <cell r="V835">
            <v>832</v>
          </cell>
        </row>
        <row r="836">
          <cell r="U836" t="str">
            <v xml:space="preserve">833  </v>
          </cell>
          <cell r="V836">
            <v>833</v>
          </cell>
        </row>
        <row r="837">
          <cell r="U837" t="str">
            <v xml:space="preserve">834  </v>
          </cell>
          <cell r="V837">
            <v>834</v>
          </cell>
        </row>
        <row r="838">
          <cell r="U838" t="str">
            <v xml:space="preserve">835  </v>
          </cell>
          <cell r="V838">
            <v>835</v>
          </cell>
        </row>
        <row r="839">
          <cell r="U839" t="str">
            <v xml:space="preserve">836  </v>
          </cell>
          <cell r="V839">
            <v>836</v>
          </cell>
        </row>
        <row r="840">
          <cell r="U840" t="str">
            <v xml:space="preserve">837  </v>
          </cell>
          <cell r="V840">
            <v>837</v>
          </cell>
        </row>
        <row r="841">
          <cell r="U841" t="str">
            <v xml:space="preserve">838  </v>
          </cell>
          <cell r="V841">
            <v>838</v>
          </cell>
        </row>
        <row r="842">
          <cell r="U842" t="str">
            <v xml:space="preserve">839  </v>
          </cell>
          <cell r="V842">
            <v>839</v>
          </cell>
        </row>
        <row r="843">
          <cell r="U843" t="str">
            <v xml:space="preserve">840  </v>
          </cell>
          <cell r="V843">
            <v>840</v>
          </cell>
        </row>
        <row r="844">
          <cell r="U844" t="str">
            <v xml:space="preserve">841  </v>
          </cell>
          <cell r="V844">
            <v>841</v>
          </cell>
        </row>
        <row r="845">
          <cell r="U845" t="str">
            <v xml:space="preserve">842  </v>
          </cell>
          <cell r="V845">
            <v>842</v>
          </cell>
        </row>
        <row r="846">
          <cell r="U846" t="str">
            <v xml:space="preserve">843  </v>
          </cell>
          <cell r="V846">
            <v>843</v>
          </cell>
        </row>
        <row r="847">
          <cell r="U847" t="str">
            <v xml:space="preserve">844  </v>
          </cell>
          <cell r="V847">
            <v>844</v>
          </cell>
        </row>
        <row r="848">
          <cell r="U848" t="str">
            <v xml:space="preserve">845  </v>
          </cell>
          <cell r="V848">
            <v>845</v>
          </cell>
        </row>
        <row r="849">
          <cell r="U849" t="str">
            <v xml:space="preserve">846  </v>
          </cell>
          <cell r="V849">
            <v>846</v>
          </cell>
        </row>
        <row r="850">
          <cell r="U850" t="str">
            <v xml:space="preserve">847  </v>
          </cell>
          <cell r="V850">
            <v>847</v>
          </cell>
        </row>
        <row r="851">
          <cell r="U851" t="str">
            <v xml:space="preserve">848  </v>
          </cell>
          <cell r="V851">
            <v>848</v>
          </cell>
        </row>
        <row r="852">
          <cell r="U852" t="str">
            <v xml:space="preserve">849  </v>
          </cell>
          <cell r="V852">
            <v>849</v>
          </cell>
        </row>
        <row r="853">
          <cell r="U853" t="str">
            <v xml:space="preserve">850  </v>
          </cell>
          <cell r="V853">
            <v>850</v>
          </cell>
        </row>
        <row r="854">
          <cell r="U854" t="str">
            <v xml:space="preserve">851  </v>
          </cell>
          <cell r="V854">
            <v>851</v>
          </cell>
        </row>
        <row r="855">
          <cell r="U855" t="str">
            <v xml:space="preserve">852  </v>
          </cell>
          <cell r="V855">
            <v>852</v>
          </cell>
        </row>
        <row r="856">
          <cell r="U856" t="str">
            <v xml:space="preserve">853  </v>
          </cell>
          <cell r="V856">
            <v>853</v>
          </cell>
        </row>
        <row r="857">
          <cell r="U857" t="str">
            <v xml:space="preserve">854  </v>
          </cell>
          <cell r="V857">
            <v>854</v>
          </cell>
        </row>
        <row r="858">
          <cell r="U858" t="str">
            <v xml:space="preserve">855  </v>
          </cell>
          <cell r="V858">
            <v>855</v>
          </cell>
        </row>
        <row r="859">
          <cell r="U859" t="str">
            <v xml:space="preserve">856  </v>
          </cell>
          <cell r="V859">
            <v>856</v>
          </cell>
        </row>
        <row r="860">
          <cell r="U860" t="str">
            <v xml:space="preserve">857  </v>
          </cell>
          <cell r="V860">
            <v>857</v>
          </cell>
        </row>
        <row r="861">
          <cell r="U861" t="str">
            <v xml:space="preserve">858  </v>
          </cell>
          <cell r="V861">
            <v>858</v>
          </cell>
        </row>
        <row r="862">
          <cell r="U862" t="str">
            <v xml:space="preserve">859  </v>
          </cell>
          <cell r="V862">
            <v>859</v>
          </cell>
        </row>
        <row r="863">
          <cell r="U863" t="str">
            <v xml:space="preserve">860  </v>
          </cell>
          <cell r="V863">
            <v>860</v>
          </cell>
        </row>
        <row r="864">
          <cell r="U864" t="str">
            <v xml:space="preserve">861  </v>
          </cell>
          <cell r="V864">
            <v>861</v>
          </cell>
        </row>
        <row r="865">
          <cell r="U865" t="str">
            <v xml:space="preserve">862  </v>
          </cell>
          <cell r="V865">
            <v>862</v>
          </cell>
        </row>
        <row r="866">
          <cell r="U866" t="str">
            <v xml:space="preserve">863  </v>
          </cell>
          <cell r="V866">
            <v>863</v>
          </cell>
        </row>
        <row r="867">
          <cell r="U867" t="str">
            <v xml:space="preserve">864  </v>
          </cell>
          <cell r="V867">
            <v>864</v>
          </cell>
        </row>
        <row r="868">
          <cell r="U868" t="str">
            <v xml:space="preserve">865  </v>
          </cell>
          <cell r="V868">
            <v>865</v>
          </cell>
        </row>
        <row r="869">
          <cell r="U869" t="str">
            <v xml:space="preserve">866  </v>
          </cell>
          <cell r="V869">
            <v>866</v>
          </cell>
        </row>
        <row r="870">
          <cell r="U870" t="str">
            <v xml:space="preserve">867  </v>
          </cell>
          <cell r="V870">
            <v>867</v>
          </cell>
        </row>
        <row r="871">
          <cell r="U871" t="str">
            <v xml:space="preserve">868  </v>
          </cell>
          <cell r="V871">
            <v>868</v>
          </cell>
        </row>
        <row r="872">
          <cell r="U872" t="str">
            <v xml:space="preserve">869  </v>
          </cell>
          <cell r="V872">
            <v>869</v>
          </cell>
        </row>
        <row r="873">
          <cell r="U873" t="str">
            <v xml:space="preserve">870  </v>
          </cell>
          <cell r="V873">
            <v>870</v>
          </cell>
        </row>
        <row r="874">
          <cell r="U874" t="str">
            <v xml:space="preserve">871  </v>
          </cell>
          <cell r="V874">
            <v>871</v>
          </cell>
        </row>
        <row r="875">
          <cell r="U875" t="str">
            <v xml:space="preserve">872  </v>
          </cell>
          <cell r="V875">
            <v>872</v>
          </cell>
        </row>
        <row r="876">
          <cell r="U876" t="str">
            <v xml:space="preserve">873  </v>
          </cell>
          <cell r="V876">
            <v>873</v>
          </cell>
        </row>
        <row r="877">
          <cell r="U877" t="str">
            <v xml:space="preserve">874  </v>
          </cell>
          <cell r="V877">
            <v>874</v>
          </cell>
        </row>
        <row r="878">
          <cell r="U878" t="str">
            <v xml:space="preserve">875  </v>
          </cell>
          <cell r="V878">
            <v>875</v>
          </cell>
        </row>
        <row r="879">
          <cell r="U879" t="str">
            <v xml:space="preserve">876  </v>
          </cell>
          <cell r="V879">
            <v>876</v>
          </cell>
        </row>
        <row r="880">
          <cell r="U880" t="str">
            <v xml:space="preserve">877  </v>
          </cell>
          <cell r="V880">
            <v>877</v>
          </cell>
        </row>
        <row r="881">
          <cell r="U881" t="str">
            <v xml:space="preserve">878  </v>
          </cell>
          <cell r="V881">
            <v>878</v>
          </cell>
        </row>
        <row r="882">
          <cell r="U882" t="str">
            <v xml:space="preserve">879  </v>
          </cell>
          <cell r="V882">
            <v>879</v>
          </cell>
        </row>
        <row r="883">
          <cell r="U883" t="str">
            <v xml:space="preserve">880  </v>
          </cell>
          <cell r="V883">
            <v>880</v>
          </cell>
        </row>
        <row r="884">
          <cell r="U884" t="str">
            <v xml:space="preserve">881  </v>
          </cell>
          <cell r="V884">
            <v>881</v>
          </cell>
        </row>
        <row r="885">
          <cell r="U885" t="str">
            <v xml:space="preserve">882  </v>
          </cell>
          <cell r="V885">
            <v>882</v>
          </cell>
        </row>
        <row r="886">
          <cell r="U886" t="str">
            <v xml:space="preserve">883  </v>
          </cell>
          <cell r="V886">
            <v>883</v>
          </cell>
        </row>
        <row r="887">
          <cell r="U887" t="str">
            <v xml:space="preserve">884  </v>
          </cell>
          <cell r="V887">
            <v>884</v>
          </cell>
        </row>
        <row r="888">
          <cell r="U888" t="str">
            <v xml:space="preserve">885  </v>
          </cell>
          <cell r="V888">
            <v>885</v>
          </cell>
        </row>
        <row r="889">
          <cell r="U889" t="str">
            <v xml:space="preserve">886  </v>
          </cell>
          <cell r="V889">
            <v>886</v>
          </cell>
        </row>
        <row r="890">
          <cell r="U890" t="str">
            <v xml:space="preserve">887  </v>
          </cell>
          <cell r="V890">
            <v>887</v>
          </cell>
        </row>
        <row r="891">
          <cell r="U891" t="str">
            <v xml:space="preserve">888  </v>
          </cell>
          <cell r="V891">
            <v>888</v>
          </cell>
        </row>
        <row r="892">
          <cell r="U892" t="str">
            <v xml:space="preserve">889  </v>
          </cell>
          <cell r="V892">
            <v>889</v>
          </cell>
        </row>
        <row r="893">
          <cell r="U893" t="str">
            <v xml:space="preserve">890  </v>
          </cell>
          <cell r="V893">
            <v>890</v>
          </cell>
        </row>
        <row r="894">
          <cell r="U894" t="str">
            <v xml:space="preserve">891  </v>
          </cell>
          <cell r="V894">
            <v>891</v>
          </cell>
        </row>
        <row r="895">
          <cell r="U895" t="str">
            <v xml:space="preserve">892  </v>
          </cell>
          <cell r="V895">
            <v>892</v>
          </cell>
        </row>
        <row r="896">
          <cell r="U896" t="str">
            <v xml:space="preserve">893  </v>
          </cell>
          <cell r="V896">
            <v>893</v>
          </cell>
        </row>
        <row r="897">
          <cell r="U897" t="str">
            <v xml:space="preserve">894  </v>
          </cell>
          <cell r="V897">
            <v>894</v>
          </cell>
        </row>
        <row r="898">
          <cell r="U898" t="str">
            <v xml:space="preserve">895  </v>
          </cell>
          <cell r="V898">
            <v>895</v>
          </cell>
        </row>
        <row r="899">
          <cell r="U899" t="str">
            <v xml:space="preserve">896  </v>
          </cell>
          <cell r="V899">
            <v>896</v>
          </cell>
        </row>
        <row r="900">
          <cell r="U900" t="str">
            <v xml:space="preserve">897  </v>
          </cell>
          <cell r="V900">
            <v>897</v>
          </cell>
        </row>
        <row r="901">
          <cell r="U901" t="str">
            <v xml:space="preserve">898  </v>
          </cell>
          <cell r="V901">
            <v>898</v>
          </cell>
        </row>
        <row r="902">
          <cell r="U902" t="str">
            <v xml:space="preserve">899  </v>
          </cell>
          <cell r="V902">
            <v>899</v>
          </cell>
        </row>
        <row r="903">
          <cell r="U903" t="str">
            <v xml:space="preserve">900  </v>
          </cell>
          <cell r="V903">
            <v>900</v>
          </cell>
        </row>
        <row r="904">
          <cell r="U904" t="str">
            <v xml:space="preserve">901  </v>
          </cell>
          <cell r="V904">
            <v>901</v>
          </cell>
        </row>
        <row r="905">
          <cell r="U905" t="str">
            <v xml:space="preserve">902  </v>
          </cell>
          <cell r="V905">
            <v>902</v>
          </cell>
        </row>
        <row r="906">
          <cell r="U906" t="str">
            <v xml:space="preserve">903  </v>
          </cell>
          <cell r="V906">
            <v>903</v>
          </cell>
        </row>
        <row r="907">
          <cell r="U907" t="str">
            <v xml:space="preserve">904  </v>
          </cell>
          <cell r="V907">
            <v>904</v>
          </cell>
        </row>
        <row r="908">
          <cell r="U908" t="str">
            <v xml:space="preserve">905  </v>
          </cell>
          <cell r="V908">
            <v>905</v>
          </cell>
        </row>
        <row r="909">
          <cell r="U909" t="str">
            <v xml:space="preserve">906  </v>
          </cell>
          <cell r="V909">
            <v>906</v>
          </cell>
        </row>
        <row r="910">
          <cell r="U910" t="str">
            <v xml:space="preserve">907  </v>
          </cell>
          <cell r="V910">
            <v>907</v>
          </cell>
        </row>
        <row r="911">
          <cell r="U911" t="str">
            <v xml:space="preserve">908  </v>
          </cell>
          <cell r="V911">
            <v>908</v>
          </cell>
        </row>
        <row r="912">
          <cell r="U912" t="str">
            <v xml:space="preserve">909  </v>
          </cell>
          <cell r="V912">
            <v>909</v>
          </cell>
        </row>
        <row r="913">
          <cell r="U913" t="str">
            <v xml:space="preserve">910  </v>
          </cell>
          <cell r="V913">
            <v>910</v>
          </cell>
        </row>
        <row r="914">
          <cell r="U914" t="str">
            <v xml:space="preserve">911  </v>
          </cell>
          <cell r="V914">
            <v>911</v>
          </cell>
        </row>
        <row r="915">
          <cell r="U915" t="str">
            <v xml:space="preserve">912  </v>
          </cell>
          <cell r="V915">
            <v>912</v>
          </cell>
        </row>
        <row r="916">
          <cell r="U916" t="str">
            <v xml:space="preserve">913  </v>
          </cell>
          <cell r="V916">
            <v>913</v>
          </cell>
        </row>
        <row r="917">
          <cell r="U917" t="str">
            <v xml:space="preserve">914  </v>
          </cell>
          <cell r="V917">
            <v>914</v>
          </cell>
        </row>
        <row r="918">
          <cell r="U918" t="str">
            <v xml:space="preserve">915  </v>
          </cell>
          <cell r="V918">
            <v>915</v>
          </cell>
        </row>
        <row r="919">
          <cell r="U919" t="str">
            <v xml:space="preserve">916  </v>
          </cell>
          <cell r="V919">
            <v>916</v>
          </cell>
        </row>
        <row r="920">
          <cell r="U920" t="str">
            <v xml:space="preserve">917  </v>
          </cell>
          <cell r="V920">
            <v>917</v>
          </cell>
        </row>
        <row r="921">
          <cell r="U921" t="str">
            <v xml:space="preserve">918  </v>
          </cell>
          <cell r="V921">
            <v>918</v>
          </cell>
        </row>
        <row r="922">
          <cell r="U922" t="str">
            <v xml:space="preserve">919  </v>
          </cell>
          <cell r="V922">
            <v>919</v>
          </cell>
        </row>
        <row r="923">
          <cell r="U923" t="str">
            <v xml:space="preserve">920  </v>
          </cell>
          <cell r="V923">
            <v>920</v>
          </cell>
        </row>
        <row r="924">
          <cell r="U924" t="str">
            <v xml:space="preserve">921  </v>
          </cell>
          <cell r="V924">
            <v>921</v>
          </cell>
        </row>
        <row r="925">
          <cell r="U925" t="str">
            <v xml:space="preserve">922  </v>
          </cell>
          <cell r="V925">
            <v>922</v>
          </cell>
        </row>
        <row r="926">
          <cell r="U926" t="str">
            <v xml:space="preserve">923  </v>
          </cell>
          <cell r="V926">
            <v>923</v>
          </cell>
        </row>
        <row r="927">
          <cell r="U927" t="str">
            <v xml:space="preserve">924  </v>
          </cell>
          <cell r="V927">
            <v>924</v>
          </cell>
        </row>
        <row r="928">
          <cell r="U928" t="str">
            <v xml:space="preserve">925  </v>
          </cell>
          <cell r="V928">
            <v>925</v>
          </cell>
        </row>
        <row r="929">
          <cell r="U929" t="str">
            <v xml:space="preserve">926  </v>
          </cell>
          <cell r="V929">
            <v>926</v>
          </cell>
        </row>
        <row r="930">
          <cell r="U930" t="str">
            <v xml:space="preserve">927  </v>
          </cell>
          <cell r="V930">
            <v>927</v>
          </cell>
        </row>
        <row r="931">
          <cell r="U931" t="str">
            <v xml:space="preserve">928  </v>
          </cell>
          <cell r="V931">
            <v>928</v>
          </cell>
        </row>
        <row r="932">
          <cell r="U932" t="str">
            <v xml:space="preserve">929  </v>
          </cell>
          <cell r="V932">
            <v>929</v>
          </cell>
        </row>
        <row r="933">
          <cell r="U933" t="str">
            <v xml:space="preserve">930  </v>
          </cell>
          <cell r="V933">
            <v>930</v>
          </cell>
        </row>
        <row r="934">
          <cell r="U934" t="str">
            <v xml:space="preserve">931  </v>
          </cell>
          <cell r="V934">
            <v>931</v>
          </cell>
        </row>
        <row r="935">
          <cell r="U935" t="str">
            <v xml:space="preserve">932  </v>
          </cell>
          <cell r="V935">
            <v>932</v>
          </cell>
        </row>
        <row r="936">
          <cell r="U936" t="str">
            <v xml:space="preserve">933  </v>
          </cell>
          <cell r="V936">
            <v>933</v>
          </cell>
        </row>
        <row r="937">
          <cell r="U937" t="str">
            <v xml:space="preserve">934  </v>
          </cell>
          <cell r="V937">
            <v>934</v>
          </cell>
        </row>
        <row r="938">
          <cell r="U938" t="str">
            <v xml:space="preserve">935  </v>
          </cell>
          <cell r="V938">
            <v>935</v>
          </cell>
        </row>
        <row r="939">
          <cell r="U939" t="str">
            <v xml:space="preserve">936  </v>
          </cell>
          <cell r="V939">
            <v>936</v>
          </cell>
        </row>
        <row r="940">
          <cell r="U940" t="str">
            <v xml:space="preserve">937  </v>
          </cell>
          <cell r="V940">
            <v>937</v>
          </cell>
        </row>
        <row r="941">
          <cell r="U941" t="str">
            <v xml:space="preserve">938  </v>
          </cell>
          <cell r="V941">
            <v>938</v>
          </cell>
        </row>
        <row r="942">
          <cell r="U942" t="str">
            <v xml:space="preserve">939  </v>
          </cell>
          <cell r="V942">
            <v>939</v>
          </cell>
        </row>
        <row r="943">
          <cell r="U943" t="str">
            <v xml:space="preserve">940  </v>
          </cell>
          <cell r="V943">
            <v>940</v>
          </cell>
        </row>
        <row r="944">
          <cell r="U944" t="str">
            <v xml:space="preserve">941  </v>
          </cell>
          <cell r="V944">
            <v>941</v>
          </cell>
        </row>
        <row r="945">
          <cell r="U945" t="str">
            <v xml:space="preserve">942  </v>
          </cell>
          <cell r="V945">
            <v>942</v>
          </cell>
        </row>
        <row r="946">
          <cell r="U946" t="str">
            <v xml:space="preserve">943  </v>
          </cell>
          <cell r="V946">
            <v>943</v>
          </cell>
        </row>
        <row r="947">
          <cell r="U947" t="str">
            <v xml:space="preserve">944  </v>
          </cell>
          <cell r="V947">
            <v>944</v>
          </cell>
        </row>
        <row r="948">
          <cell r="U948" t="str">
            <v xml:space="preserve">945  </v>
          </cell>
          <cell r="V948">
            <v>945</v>
          </cell>
        </row>
        <row r="949">
          <cell r="U949" t="str">
            <v xml:space="preserve">946  </v>
          </cell>
          <cell r="V949">
            <v>946</v>
          </cell>
        </row>
        <row r="950">
          <cell r="U950" t="str">
            <v xml:space="preserve">947  </v>
          </cell>
          <cell r="V950">
            <v>947</v>
          </cell>
        </row>
        <row r="951">
          <cell r="U951" t="str">
            <v xml:space="preserve">948  </v>
          </cell>
          <cell r="V951">
            <v>948</v>
          </cell>
        </row>
        <row r="952">
          <cell r="U952" t="str">
            <v xml:space="preserve">949  </v>
          </cell>
          <cell r="V952">
            <v>949</v>
          </cell>
        </row>
        <row r="953">
          <cell r="U953" t="str">
            <v xml:space="preserve">950  </v>
          </cell>
          <cell r="V953">
            <v>950</v>
          </cell>
        </row>
        <row r="954">
          <cell r="U954" t="str">
            <v xml:space="preserve">951  </v>
          </cell>
          <cell r="V954">
            <v>951</v>
          </cell>
        </row>
        <row r="955">
          <cell r="U955" t="str">
            <v xml:space="preserve">952  </v>
          </cell>
          <cell r="V955">
            <v>952</v>
          </cell>
        </row>
        <row r="956">
          <cell r="U956" t="str">
            <v xml:space="preserve">953  </v>
          </cell>
          <cell r="V956">
            <v>953</v>
          </cell>
        </row>
        <row r="957">
          <cell r="U957" t="str">
            <v xml:space="preserve">954  </v>
          </cell>
          <cell r="V957">
            <v>954</v>
          </cell>
        </row>
        <row r="958">
          <cell r="U958" t="str">
            <v xml:space="preserve">955  </v>
          </cell>
          <cell r="V958">
            <v>955</v>
          </cell>
        </row>
        <row r="959">
          <cell r="U959" t="str">
            <v xml:space="preserve">956  </v>
          </cell>
          <cell r="V959">
            <v>956</v>
          </cell>
        </row>
        <row r="960">
          <cell r="U960" t="str">
            <v xml:space="preserve">957  </v>
          </cell>
          <cell r="V960">
            <v>957</v>
          </cell>
        </row>
        <row r="961">
          <cell r="U961" t="str">
            <v xml:space="preserve">958  </v>
          </cell>
          <cell r="V961">
            <v>958</v>
          </cell>
        </row>
        <row r="962">
          <cell r="U962" t="str">
            <v xml:space="preserve">959  </v>
          </cell>
          <cell r="V962">
            <v>959</v>
          </cell>
        </row>
        <row r="963">
          <cell r="U963" t="str">
            <v xml:space="preserve">960  </v>
          </cell>
          <cell r="V963">
            <v>960</v>
          </cell>
        </row>
        <row r="964">
          <cell r="U964" t="str">
            <v xml:space="preserve">961  </v>
          </cell>
          <cell r="V964">
            <v>961</v>
          </cell>
        </row>
        <row r="965">
          <cell r="U965" t="str">
            <v xml:space="preserve">962  </v>
          </cell>
          <cell r="V965">
            <v>962</v>
          </cell>
        </row>
        <row r="966">
          <cell r="U966" t="str">
            <v xml:space="preserve">963  </v>
          </cell>
          <cell r="V966">
            <v>963</v>
          </cell>
        </row>
        <row r="967">
          <cell r="U967" t="str">
            <v xml:space="preserve">964  </v>
          </cell>
          <cell r="V967">
            <v>964</v>
          </cell>
        </row>
        <row r="968">
          <cell r="U968" t="str">
            <v xml:space="preserve">965  </v>
          </cell>
          <cell r="V968">
            <v>965</v>
          </cell>
        </row>
        <row r="969">
          <cell r="U969" t="str">
            <v xml:space="preserve">966  </v>
          </cell>
          <cell r="V969">
            <v>966</v>
          </cell>
        </row>
        <row r="970">
          <cell r="U970" t="str">
            <v xml:space="preserve">967  </v>
          </cell>
          <cell r="V970">
            <v>967</v>
          </cell>
        </row>
        <row r="971">
          <cell r="U971" t="str">
            <v xml:space="preserve">968  </v>
          </cell>
          <cell r="V971">
            <v>968</v>
          </cell>
        </row>
        <row r="972">
          <cell r="U972" t="str">
            <v xml:space="preserve">969  </v>
          </cell>
          <cell r="V972">
            <v>969</v>
          </cell>
        </row>
        <row r="973">
          <cell r="U973" t="str">
            <v xml:space="preserve">970  </v>
          </cell>
          <cell r="V973">
            <v>970</v>
          </cell>
        </row>
        <row r="974">
          <cell r="U974" t="str">
            <v xml:space="preserve">971  </v>
          </cell>
          <cell r="V974">
            <v>971</v>
          </cell>
        </row>
        <row r="975">
          <cell r="U975" t="str">
            <v xml:space="preserve">972  </v>
          </cell>
          <cell r="V975">
            <v>972</v>
          </cell>
        </row>
        <row r="976">
          <cell r="U976" t="str">
            <v xml:space="preserve">973  </v>
          </cell>
          <cell r="V976">
            <v>973</v>
          </cell>
        </row>
        <row r="977">
          <cell r="U977" t="str">
            <v xml:space="preserve">974  </v>
          </cell>
          <cell r="V977">
            <v>974</v>
          </cell>
        </row>
        <row r="978">
          <cell r="U978" t="str">
            <v xml:space="preserve">975  </v>
          </cell>
          <cell r="V978">
            <v>975</v>
          </cell>
        </row>
        <row r="979">
          <cell r="U979" t="str">
            <v xml:space="preserve">976  </v>
          </cell>
          <cell r="V979">
            <v>976</v>
          </cell>
        </row>
        <row r="980">
          <cell r="U980" t="str">
            <v xml:space="preserve">977  </v>
          </cell>
          <cell r="V980">
            <v>977</v>
          </cell>
        </row>
        <row r="981">
          <cell r="U981" t="str">
            <v xml:space="preserve">978  </v>
          </cell>
          <cell r="V981">
            <v>978</v>
          </cell>
        </row>
        <row r="982">
          <cell r="U982" t="str">
            <v xml:space="preserve">979  </v>
          </cell>
          <cell r="V982">
            <v>979</v>
          </cell>
        </row>
        <row r="983">
          <cell r="U983" t="str">
            <v xml:space="preserve">980  </v>
          </cell>
          <cell r="V983">
            <v>980</v>
          </cell>
        </row>
        <row r="984">
          <cell r="U984" t="str">
            <v xml:space="preserve">981  </v>
          </cell>
          <cell r="V984">
            <v>981</v>
          </cell>
        </row>
        <row r="985">
          <cell r="U985" t="str">
            <v xml:space="preserve">982  </v>
          </cell>
          <cell r="V985">
            <v>982</v>
          </cell>
        </row>
        <row r="986">
          <cell r="U986" t="str">
            <v xml:space="preserve">983  </v>
          </cell>
          <cell r="V986">
            <v>983</v>
          </cell>
        </row>
        <row r="987">
          <cell r="U987" t="str">
            <v xml:space="preserve">984  </v>
          </cell>
          <cell r="V987">
            <v>984</v>
          </cell>
        </row>
        <row r="988">
          <cell r="U988" t="str">
            <v xml:space="preserve">985  </v>
          </cell>
          <cell r="V988">
            <v>985</v>
          </cell>
        </row>
        <row r="989">
          <cell r="U989" t="str">
            <v xml:space="preserve">986  </v>
          </cell>
          <cell r="V989">
            <v>986</v>
          </cell>
        </row>
        <row r="990">
          <cell r="U990" t="str">
            <v xml:space="preserve">987  </v>
          </cell>
          <cell r="V990">
            <v>987</v>
          </cell>
        </row>
        <row r="991">
          <cell r="U991" t="str">
            <v xml:space="preserve">988  </v>
          </cell>
          <cell r="V991">
            <v>988</v>
          </cell>
        </row>
        <row r="992">
          <cell r="U992" t="str">
            <v xml:space="preserve">989  </v>
          </cell>
          <cell r="V992">
            <v>989</v>
          </cell>
        </row>
        <row r="993">
          <cell r="U993" t="str">
            <v xml:space="preserve">990  </v>
          </cell>
          <cell r="V993">
            <v>990</v>
          </cell>
        </row>
        <row r="994">
          <cell r="U994" t="str">
            <v xml:space="preserve">991  </v>
          </cell>
          <cell r="V994">
            <v>991</v>
          </cell>
        </row>
        <row r="995">
          <cell r="U995" t="str">
            <v xml:space="preserve">992  </v>
          </cell>
          <cell r="V995">
            <v>992</v>
          </cell>
        </row>
        <row r="996">
          <cell r="U996" t="str">
            <v xml:space="preserve">993  </v>
          </cell>
          <cell r="V996">
            <v>993</v>
          </cell>
        </row>
        <row r="997">
          <cell r="U997" t="str">
            <v xml:space="preserve">994  </v>
          </cell>
          <cell r="V997">
            <v>994</v>
          </cell>
        </row>
        <row r="998">
          <cell r="U998" t="str">
            <v xml:space="preserve">995  </v>
          </cell>
          <cell r="V998">
            <v>995</v>
          </cell>
        </row>
        <row r="999">
          <cell r="U999" t="str">
            <v xml:space="preserve">996  </v>
          </cell>
          <cell r="V999">
            <v>996</v>
          </cell>
        </row>
        <row r="1000">
          <cell r="U1000" t="str">
            <v xml:space="preserve">997  </v>
          </cell>
          <cell r="V1000">
            <v>997</v>
          </cell>
        </row>
        <row r="1001">
          <cell r="U1001" t="str">
            <v xml:space="preserve">998  </v>
          </cell>
          <cell r="V1001">
            <v>998</v>
          </cell>
        </row>
        <row r="1002">
          <cell r="U1002" t="str">
            <v xml:space="preserve">999  </v>
          </cell>
          <cell r="V1002">
            <v>999</v>
          </cell>
        </row>
        <row r="1003">
          <cell r="U1003" t="str">
            <v xml:space="preserve">1000  </v>
          </cell>
          <cell r="V1003">
            <v>1000</v>
          </cell>
        </row>
        <row r="1004">
          <cell r="U1004" t="str">
            <v xml:space="preserve">1001  </v>
          </cell>
          <cell r="V1004">
            <v>1001</v>
          </cell>
        </row>
        <row r="1005">
          <cell r="U1005" t="str">
            <v xml:space="preserve">1002  </v>
          </cell>
          <cell r="V1005">
            <v>1002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 val="L_PRECIOS"/>
      <sheetName val="MOR_1-5"/>
      <sheetName val="ACERO0_A-37"/>
      <sheetName val="ACERO_PDR-60"/>
      <sheetName val="REPLANTEO_Y_TRAZADO"/>
      <sheetName val="EXCAV__REDES"/>
      <sheetName val="EXCAV_CIMIENTO"/>
      <sheetName val="RELLENO__RECEBO_COMPAC"/>
      <sheetName val="ALISTADO_DE_PISO_e=_0,04"/>
      <sheetName val="VIGA_CIMENTA,15_x_20"/>
      <sheetName val="VIGA_AEREA_(0,15x_20)_"/>
      <sheetName val="COL(,15X_20)"/>
      <sheetName val="VIGA_CINTA_DE_AMARRE"/>
      <sheetName val="MAMPOSTERIA__TOLETE"/>
      <sheetName val="MAMPOSTERIA_BLOQUE_N°5"/>
      <sheetName val="CUBIE_ASBESTO_CEMEN_TEJ_N°6_"/>
      <sheetName val="CUBIE_ASBESTO_CEMEN_TEJ_N°8"/>
      <sheetName val="PAÑETE_LISO"/>
      <sheetName val="PLACA_DE_CONTRAPISO_e=0,06"/>
      <sheetName val="PLACA_TANQUE_e=0,10"/>
      <sheetName val="INST_MARCOS"/>
      <sheetName val="INSTAL__VENTANA_"/>
      <sheetName val="INSTAL__PUERTAS"/>
      <sheetName val="ENCNAPE_COCINA"/>
      <sheetName val="ENCHAPE_BAÑO_PISO"/>
      <sheetName val="ENCHAPE_BAÑO_PARED"/>
      <sheetName val="PISO_CERAMICA"/>
      <sheetName val="INST__VIDRIOS"/>
      <sheetName val="ESTUCO_Y_PINTURA_TIPO1"/>
      <sheetName val="VINILO_S-PAÑETE_2_MANOS"/>
      <sheetName val="LADRIL_A_LA_VISTA"/>
      <sheetName val="INST__Y_SUMINISTRO_BAÑO"/>
      <sheetName val="INST__TANQUE"/>
      <sheetName val="ASEO_GENERAL"/>
      <sheetName val="PUNTO_SANITARIO_3&quot;"/>
      <sheetName val="PUNTO_SANIT2&quot;"/>
      <sheetName val="PUNTO_SANIT_4&quot;"/>
      <sheetName val="PUNTO_SANITN_6&quot;"/>
      <sheetName val="RED_HIDRAULICA"/>
      <sheetName val="TUBERIA_GRES_4&quot;"/>
      <sheetName val="CINSPEC_7x_7"/>
      <sheetName val="LAMPARA_TOMECON"/>
      <sheetName val="POLO_TIERRA"/>
      <sheetName val="TABLER_PARCIAL4CIRC"/>
      <sheetName val="RED_ELECTRICA"/>
      <sheetName val="LAVADERO_PREFABRICADO"/>
      <sheetName val="EXPLAN_Y_COMP_VIA"/>
      <sheetName val="BASE_RECEBO"/>
      <sheetName val="SUB_BASE"/>
      <sheetName val="EXCAVACION_BORDILLO"/>
      <sheetName val="INSTL_BORDILLO_PREFABRICADO"/>
      <sheetName val="ESTADO_VÍA-CRIT_TECNICO"/>
      <sheetName val="L_PRECIOS1"/>
      <sheetName val="MOR_1-51"/>
      <sheetName val="ACERO0_A-371"/>
      <sheetName val="ACERO_PDR-601"/>
      <sheetName val="REPLANTEO_Y_TRAZADO1"/>
      <sheetName val="EXCAV__REDES1"/>
      <sheetName val="EXCAV_CIMIENTO1"/>
      <sheetName val="RELLENO__RECEBO_COMPAC1"/>
      <sheetName val="ALISTADO_DE_PISO_e=_0,041"/>
      <sheetName val="VIGA_CIMENTA,15_x_201"/>
      <sheetName val="VIGA_AEREA_(0,15x_20)_1"/>
      <sheetName val="COL(,15X_20)1"/>
      <sheetName val="VIGA_CINTA_DE_AMARRE1"/>
      <sheetName val="MAMPOSTERIA__TOLETE1"/>
      <sheetName val="MAMPOSTERIA_BLOQUE_N°51"/>
      <sheetName val="CUBIE_ASBESTO_CEMEN_TEJ_N°6_1"/>
      <sheetName val="CUBIE_ASBESTO_CEMEN_TEJ_N°81"/>
      <sheetName val="PAÑETE_LISO1"/>
      <sheetName val="PLACA_DE_CONTRAPISO_e=0,061"/>
      <sheetName val="PLACA_TANQUE_e=0,101"/>
      <sheetName val="INST_MARCOS1"/>
      <sheetName val="INSTAL__VENTANA_1"/>
      <sheetName val="INSTAL__PUERTAS1"/>
      <sheetName val="ENCNAPE_COCINA1"/>
      <sheetName val="ENCHAPE_BAÑO_PISO1"/>
      <sheetName val="ENCHAPE_BAÑO_PARED1"/>
      <sheetName val="PISO_CERAMICA1"/>
      <sheetName val="INST__VIDRIOS1"/>
      <sheetName val="ESTUCO_Y_PINTURA_TIPO11"/>
      <sheetName val="VINILO_S-PAÑETE_2_MANOS1"/>
      <sheetName val="LADRIL_A_LA_VISTA1"/>
      <sheetName val="INST__Y_SUMINISTRO_BAÑO1"/>
      <sheetName val="INST__TANQUE1"/>
      <sheetName val="ASEO_GENERAL1"/>
      <sheetName val="PUNTO_SANITARIO_3&quot;1"/>
      <sheetName val="PUNTO_SANIT2&quot;1"/>
      <sheetName val="PUNTO_SANIT_4&quot;1"/>
      <sheetName val="PUNTO_SANITN_6&quot;1"/>
      <sheetName val="RED_HIDRAULICA1"/>
      <sheetName val="TUBERIA_GRES_4&quot;1"/>
      <sheetName val="CINSPEC_7x_71"/>
      <sheetName val="LAMPARA_TOMECON1"/>
      <sheetName val="POLO_TIERRA1"/>
      <sheetName val="TABLER_PARCIAL4CIRC1"/>
      <sheetName val="RED_ELECTRICA1"/>
      <sheetName val="LAVADERO_PREFABRICADO1"/>
      <sheetName val="EXPLAN_Y_COMP_VIA1"/>
      <sheetName val="BASE_RECEBO1"/>
      <sheetName val="SUB_BASE1"/>
      <sheetName val="EXCAVACION_BORDILLO1"/>
      <sheetName val="INSTL_BORDILLO_PREFABRICADO1"/>
      <sheetName val="ESTADO_VÍA-CRIT_TECNICO1"/>
      <sheetName val="L_PRECIOS2"/>
      <sheetName val="MOR_1-52"/>
      <sheetName val="ACERO0_A-372"/>
      <sheetName val="ACERO_PDR-602"/>
      <sheetName val="REPLANTEO_Y_TRAZADO2"/>
      <sheetName val="EXCAV__REDES2"/>
      <sheetName val="EXCAV_CIMIENTO2"/>
      <sheetName val="RELLENO__RECEBO_COMPAC2"/>
      <sheetName val="ALISTADO_DE_PISO_e=_0,042"/>
      <sheetName val="VIGA_CIMENTA,15_x_202"/>
      <sheetName val="VIGA_AEREA_(0,15x_20)_2"/>
      <sheetName val="COL(,15X_20)2"/>
      <sheetName val="VIGA_CINTA_DE_AMARRE2"/>
      <sheetName val="MAMPOSTERIA__TOLETE2"/>
      <sheetName val="MAMPOSTERIA_BLOQUE_N°52"/>
      <sheetName val="CUBIE_ASBESTO_CEMEN_TEJ_N°6_2"/>
      <sheetName val="CUBIE_ASBESTO_CEMEN_TEJ_N°82"/>
      <sheetName val="PAÑETE_LISO2"/>
      <sheetName val="PLACA_DE_CONTRAPISO_e=0,062"/>
      <sheetName val="PLACA_TANQUE_e=0,102"/>
      <sheetName val="INST_MARCOS2"/>
      <sheetName val="INSTAL__VENTANA_2"/>
      <sheetName val="INSTAL__PUERTAS2"/>
      <sheetName val="ENCNAPE_COCINA2"/>
      <sheetName val="ENCHAPE_BAÑO_PISO2"/>
      <sheetName val="ENCHAPE_BAÑO_PARED2"/>
      <sheetName val="PISO_CERAMICA2"/>
      <sheetName val="INST__VIDRIOS2"/>
      <sheetName val="ESTUCO_Y_PINTURA_TIPO12"/>
      <sheetName val="VINILO_S-PAÑETE_2_MANOS2"/>
      <sheetName val="LADRIL_A_LA_VISTA2"/>
      <sheetName val="INST__Y_SUMINISTRO_BAÑO2"/>
      <sheetName val="INST__TANQUE2"/>
      <sheetName val="ASEO_GENERAL2"/>
      <sheetName val="PUNTO_SANITARIO_3&quot;2"/>
      <sheetName val="PUNTO_SANIT2&quot;2"/>
      <sheetName val="PUNTO_SANIT_4&quot;2"/>
      <sheetName val="PUNTO_SANITN_6&quot;2"/>
      <sheetName val="RED_HIDRAULICA2"/>
      <sheetName val="TUBERIA_GRES_4&quot;2"/>
      <sheetName val="CINSPEC_7x_72"/>
      <sheetName val="LAMPARA_TOMECON2"/>
      <sheetName val="POLO_TIERRA2"/>
      <sheetName val="TABLER_PARCIAL4CIRC2"/>
      <sheetName val="RED_ELECTRICA2"/>
      <sheetName val="LAVADERO_PREFABRICADO2"/>
      <sheetName val="EXPLAN_Y_COMP_VIA2"/>
      <sheetName val="BASE_RECEBO2"/>
      <sheetName val="SUB_BASE2"/>
      <sheetName val="EXCAVACION_BORDILLO2"/>
      <sheetName val="INSTL_BORDILLO_PREFABRICADO2"/>
      <sheetName val="ESTADO_VÍA-CRIT_TECNICO2"/>
      <sheetName val="L_PRECIOS4"/>
      <sheetName val="MOR_1-54"/>
      <sheetName val="ACERO0_A-374"/>
      <sheetName val="ACERO_PDR-604"/>
      <sheetName val="REPLANTEO_Y_TRAZADO4"/>
      <sheetName val="EXCAV__REDES4"/>
      <sheetName val="EXCAV_CIMIENTO4"/>
      <sheetName val="RELLENO__RECEBO_COMPAC4"/>
      <sheetName val="ALISTADO_DE_PISO_e=_0,044"/>
      <sheetName val="VIGA_CIMENTA,15_x_204"/>
      <sheetName val="VIGA_AEREA_(0,15x_20)_4"/>
      <sheetName val="COL(,15X_20)4"/>
      <sheetName val="VIGA_CINTA_DE_AMARRE4"/>
      <sheetName val="MAMPOSTERIA__TOLETE4"/>
      <sheetName val="MAMPOSTERIA_BLOQUE_N°54"/>
      <sheetName val="CUBIE_ASBESTO_CEMEN_TEJ_N°6_4"/>
      <sheetName val="CUBIE_ASBESTO_CEMEN_TEJ_N°84"/>
      <sheetName val="PAÑETE_LISO4"/>
      <sheetName val="PLACA_DE_CONTRAPISO_e=0,064"/>
      <sheetName val="PLACA_TANQUE_e=0,104"/>
      <sheetName val="INST_MARCOS4"/>
      <sheetName val="INSTAL__VENTANA_4"/>
      <sheetName val="INSTAL__PUERTAS4"/>
      <sheetName val="ENCNAPE_COCINA4"/>
      <sheetName val="ENCHAPE_BAÑO_PISO4"/>
      <sheetName val="ENCHAPE_BAÑO_PARED4"/>
      <sheetName val="PISO_CERAMICA4"/>
      <sheetName val="INST__VIDRIOS4"/>
      <sheetName val="ESTUCO_Y_PINTURA_TIPO14"/>
      <sheetName val="VINILO_S-PAÑETE_2_MANOS4"/>
      <sheetName val="LADRIL_A_LA_VISTA4"/>
      <sheetName val="INST__Y_SUMINISTRO_BAÑO4"/>
      <sheetName val="INST__TANQUE4"/>
      <sheetName val="ASEO_GENERAL4"/>
      <sheetName val="PUNTO_SANITARIO_3&quot;4"/>
      <sheetName val="PUNTO_SANIT2&quot;4"/>
      <sheetName val="PUNTO_SANIT_4&quot;4"/>
      <sheetName val="PUNTO_SANITN_6&quot;4"/>
      <sheetName val="RED_HIDRAULICA4"/>
      <sheetName val="TUBERIA_GRES_4&quot;4"/>
      <sheetName val="CINSPEC_7x_74"/>
      <sheetName val="LAMPARA_TOMECON4"/>
      <sheetName val="POLO_TIERRA4"/>
      <sheetName val="TABLER_PARCIAL4CIRC4"/>
      <sheetName val="RED_ELECTRICA4"/>
      <sheetName val="LAVADERO_PREFABRICADO4"/>
      <sheetName val="EXPLAN_Y_COMP_VIA4"/>
      <sheetName val="BASE_RECEBO4"/>
      <sheetName val="SUB_BASE4"/>
      <sheetName val="EXCAVACION_BORDILLO4"/>
      <sheetName val="INSTL_BORDILLO_PREFABRICADO4"/>
      <sheetName val="ESTADO_VÍA-CRIT_TECNICO4"/>
      <sheetName val="L_PRECIOS3"/>
      <sheetName val="MOR_1-53"/>
      <sheetName val="ACERO0_A-373"/>
      <sheetName val="ACERO_PDR-603"/>
      <sheetName val="REPLANTEO_Y_TRAZADO3"/>
      <sheetName val="EXCAV__REDES3"/>
      <sheetName val="EXCAV_CIMIENTO3"/>
      <sheetName val="RELLENO__RECEBO_COMPAC3"/>
      <sheetName val="ALISTADO_DE_PISO_e=_0,043"/>
      <sheetName val="VIGA_CIMENTA,15_x_203"/>
      <sheetName val="VIGA_AEREA_(0,15x_20)_3"/>
      <sheetName val="COL(,15X_20)3"/>
      <sheetName val="VIGA_CINTA_DE_AMARRE3"/>
      <sheetName val="MAMPOSTERIA__TOLETE3"/>
      <sheetName val="MAMPOSTERIA_BLOQUE_N°53"/>
      <sheetName val="CUBIE_ASBESTO_CEMEN_TEJ_N°6_3"/>
      <sheetName val="CUBIE_ASBESTO_CEMEN_TEJ_N°83"/>
      <sheetName val="PAÑETE_LISO3"/>
      <sheetName val="PLACA_DE_CONTRAPISO_e=0,063"/>
      <sheetName val="PLACA_TANQUE_e=0,103"/>
      <sheetName val="INST_MARCOS3"/>
      <sheetName val="INSTAL__VENTANA_3"/>
      <sheetName val="INSTAL__PUERTAS3"/>
      <sheetName val="ENCNAPE_COCINA3"/>
      <sheetName val="ENCHAPE_BAÑO_PISO3"/>
      <sheetName val="ENCHAPE_BAÑO_PARED3"/>
      <sheetName val="PISO_CERAMICA3"/>
      <sheetName val="INST__VIDRIOS3"/>
      <sheetName val="ESTUCO_Y_PINTURA_TIPO13"/>
      <sheetName val="VINILO_S-PAÑETE_2_MANOS3"/>
      <sheetName val="LADRIL_A_LA_VISTA3"/>
      <sheetName val="INST__Y_SUMINISTRO_BAÑO3"/>
      <sheetName val="INST__TANQUE3"/>
      <sheetName val="ASEO_GENERAL3"/>
      <sheetName val="PUNTO_SANITARIO_3&quot;3"/>
      <sheetName val="PUNTO_SANIT2&quot;3"/>
      <sheetName val="PUNTO_SANIT_4&quot;3"/>
      <sheetName val="PUNTO_SANITN_6&quot;3"/>
      <sheetName val="RED_HIDRAULICA3"/>
      <sheetName val="TUBERIA_GRES_4&quot;3"/>
      <sheetName val="CINSPEC_7x_73"/>
      <sheetName val="LAMPARA_TOMECON3"/>
      <sheetName val="POLO_TIERRA3"/>
      <sheetName val="TABLER_PARCIAL4CIRC3"/>
      <sheetName val="RED_ELECTRICA3"/>
      <sheetName val="LAVADERO_PREFABRICADO3"/>
      <sheetName val="EXPLAN_Y_COMP_VIA3"/>
      <sheetName val="BASE_RECEBO3"/>
      <sheetName val="SUB_BASE3"/>
      <sheetName val="EXCAVACION_BORDILLO3"/>
      <sheetName val="INSTL_BORDILLO_PREFABRICADO3"/>
      <sheetName val="ESTADO_VÍA-CRIT_TECNICO3"/>
      <sheetName val="otros"/>
      <sheetName val="Equipo"/>
      <sheetName val="INDICE"/>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5">
          <cell r="A5" t="str">
            <v>REFE</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ANALISIS BASICOS"/>
      <sheetName val="13. ELECTRICOS (2)"/>
      <sheetName val="LISTADO EQUIPOS"/>
      <sheetName val="MAT_ELEC"/>
      <sheetName val="Hoja3"/>
    </sheetNames>
    <sheetDataSet>
      <sheetData sheetId="0">
        <row r="7">
          <cell r="A7" t="str">
            <v>ALCALDIA MUNICIPAL DE NEIVA</v>
          </cell>
        </row>
        <row r="8">
          <cell r="A8" t="str">
            <v>LISTADO DE PRECIOS UNITARIOS - OFICIAL</v>
          </cell>
        </row>
        <row r="10">
          <cell r="A10" t="str">
            <v>MANO DE OBRA - CUADRILLAS</v>
          </cell>
        </row>
        <row r="12">
          <cell r="A12" t="str">
            <v>AÑO 2014</v>
          </cell>
        </row>
        <row r="14">
          <cell r="A14" t="str">
            <v>SALARIO MINIMO LEGAL - AÑO 2014</v>
          </cell>
          <cell r="E14">
            <v>616000</v>
          </cell>
        </row>
        <row r="16">
          <cell r="A16" t="str">
            <v>1. Ayudante (Incl. Prestaciones)</v>
          </cell>
        </row>
        <row r="17">
          <cell r="A17" t="str">
            <v>DESCRIPCIÓN</v>
          </cell>
          <cell r="B17" t="str">
            <v>UNIDAD</v>
          </cell>
          <cell r="C17" t="str">
            <v>CANT</v>
          </cell>
          <cell r="D17" t="str">
            <v>V/r UNITARIO</v>
          </cell>
          <cell r="E17" t="str">
            <v>V/r PARCIAL</v>
          </cell>
        </row>
        <row r="18">
          <cell r="A18" t="str">
            <v>AYUDANTE</v>
          </cell>
          <cell r="B18" t="str">
            <v>DIA</v>
          </cell>
          <cell r="C18">
            <v>1</v>
          </cell>
          <cell r="D18">
            <v>20533.333333333332</v>
          </cell>
          <cell r="E18">
            <v>20533.333333333332</v>
          </cell>
        </row>
        <row r="20">
          <cell r="A20" t="str">
            <v>PRESTACIONES SOCIALES</v>
          </cell>
        </row>
        <row r="21">
          <cell r="A21" t="str">
            <v>Subsidio de transporte</v>
          </cell>
          <cell r="B21" t="str">
            <v>%</v>
          </cell>
          <cell r="C21">
            <v>0.1169</v>
          </cell>
          <cell r="D21">
            <v>20533.333333333332</v>
          </cell>
          <cell r="E21">
            <v>2400.3466666666668</v>
          </cell>
        </row>
        <row r="22">
          <cell r="A22" t="str">
            <v>Cesantias</v>
          </cell>
          <cell r="B22" t="str">
            <v>%</v>
          </cell>
          <cell r="C22">
            <v>8.3299999999999999E-2</v>
          </cell>
          <cell r="D22">
            <v>20533.333333333332</v>
          </cell>
          <cell r="E22">
            <v>1710.4266666666665</v>
          </cell>
        </row>
        <row r="23">
          <cell r="A23" t="str">
            <v>Intereses de cesantias</v>
          </cell>
          <cell r="B23" t="str">
            <v>%</v>
          </cell>
          <cell r="C23">
            <v>0.01</v>
          </cell>
          <cell r="D23">
            <v>20533.333333333332</v>
          </cell>
          <cell r="E23">
            <v>205.33333333333331</v>
          </cell>
        </row>
        <row r="24">
          <cell r="A24" t="str">
            <v>Prima legal</v>
          </cell>
          <cell r="B24" t="str">
            <v>%</v>
          </cell>
          <cell r="C24">
            <v>8.3299999999999999E-2</v>
          </cell>
          <cell r="D24">
            <v>20533.333333333332</v>
          </cell>
          <cell r="E24">
            <v>1710.4266666666665</v>
          </cell>
        </row>
        <row r="25">
          <cell r="A25" t="str">
            <v>Vacaciones</v>
          </cell>
          <cell r="B25" t="str">
            <v>%</v>
          </cell>
          <cell r="C25">
            <v>4.1599999999999998E-2</v>
          </cell>
          <cell r="D25">
            <v>20533.333333333332</v>
          </cell>
          <cell r="E25">
            <v>854.18666666666661</v>
          </cell>
        </row>
        <row r="26">
          <cell r="A26" t="str">
            <v>Seguridad Social</v>
          </cell>
          <cell r="B26" t="str">
            <v>%</v>
          </cell>
          <cell r="C26">
            <v>0.35460000000000003</v>
          </cell>
          <cell r="D26">
            <v>20533.333333333332</v>
          </cell>
          <cell r="E26">
            <v>7281.12</v>
          </cell>
        </row>
        <row r="28">
          <cell r="A28" t="str">
            <v>APORTES PARAFISCALES:</v>
          </cell>
        </row>
        <row r="29">
          <cell r="A29" t="str">
            <v>Caja de compensacion familiar</v>
          </cell>
          <cell r="B29" t="str">
            <v>%</v>
          </cell>
          <cell r="C29">
            <v>0.04</v>
          </cell>
          <cell r="D29">
            <v>20533.333333333332</v>
          </cell>
          <cell r="E29">
            <v>821.33333333333326</v>
          </cell>
        </row>
        <row r="30">
          <cell r="A30" t="str">
            <v>Sena</v>
          </cell>
          <cell r="B30" t="str">
            <v>%</v>
          </cell>
          <cell r="C30">
            <v>0.02</v>
          </cell>
          <cell r="D30">
            <v>20533.333333333332</v>
          </cell>
          <cell r="E30">
            <v>410.66666666666663</v>
          </cell>
        </row>
        <row r="31">
          <cell r="A31" t="str">
            <v>FIC</v>
          </cell>
          <cell r="B31" t="str">
            <v>%</v>
          </cell>
          <cell r="C31">
            <v>1.7500000000000002E-2</v>
          </cell>
          <cell r="D31">
            <v>20533.333333333332</v>
          </cell>
          <cell r="E31">
            <v>359.33333333333337</v>
          </cell>
        </row>
        <row r="32">
          <cell r="A32" t="str">
            <v>ICBF</v>
          </cell>
          <cell r="B32" t="str">
            <v>%</v>
          </cell>
          <cell r="C32">
            <v>0.03</v>
          </cell>
          <cell r="D32">
            <v>20533.333333333332</v>
          </cell>
          <cell r="E32">
            <v>615.99999999999989</v>
          </cell>
        </row>
        <row r="34">
          <cell r="A34" t="str">
            <v>DOTACIÓN - SEGURIDAD INDUSTRIAL</v>
          </cell>
          <cell r="B34" t="str">
            <v>%</v>
          </cell>
          <cell r="C34">
            <v>5.28E-2</v>
          </cell>
          <cell r="D34">
            <v>20533.333333333332</v>
          </cell>
          <cell r="E34">
            <v>1084.1599999999999</v>
          </cell>
        </row>
        <row r="36">
          <cell r="A36" t="str">
            <v>Incremento Salarial - TOTAL</v>
          </cell>
          <cell r="B36" t="str">
            <v>%</v>
          </cell>
          <cell r="C36">
            <v>0.85</v>
          </cell>
        </row>
        <row r="37">
          <cell r="A37" t="str">
            <v>Valor Unitario</v>
          </cell>
          <cell r="D37" t="str">
            <v>(Día)</v>
          </cell>
          <cell r="E37">
            <v>37986.666666666672</v>
          </cell>
        </row>
        <row r="38">
          <cell r="A38" t="str">
            <v>Valor Unitario</v>
          </cell>
          <cell r="D38" t="str">
            <v>(Hora)</v>
          </cell>
          <cell r="E38">
            <v>4748.3333333333339</v>
          </cell>
        </row>
        <row r="40">
          <cell r="A40" t="str">
            <v>2. Oficial (Incl. Prestaciones)</v>
          </cell>
        </row>
        <row r="41">
          <cell r="A41" t="str">
            <v>DESCRIPCIÓN</v>
          </cell>
          <cell r="B41" t="str">
            <v>UNIDAD</v>
          </cell>
          <cell r="C41" t="str">
            <v>CANT</v>
          </cell>
          <cell r="D41" t="str">
            <v>V/r UNITARIO</v>
          </cell>
          <cell r="E41" t="str">
            <v>V/r PARCIAL</v>
          </cell>
        </row>
        <row r="42">
          <cell r="A42" t="str">
            <v>OFICIAL</v>
          </cell>
          <cell r="B42" t="str">
            <v>DIA</v>
          </cell>
          <cell r="C42">
            <v>1</v>
          </cell>
          <cell r="D42">
            <v>33500</v>
          </cell>
          <cell r="E42">
            <v>33500</v>
          </cell>
        </row>
        <row r="44">
          <cell r="A44" t="str">
            <v>PRESTACIONES SOCIALES</v>
          </cell>
        </row>
        <row r="45">
          <cell r="A45" t="str">
            <v>Subsidio de transporte</v>
          </cell>
          <cell r="B45" t="str">
            <v>%</v>
          </cell>
          <cell r="C45">
            <v>0.1169</v>
          </cell>
          <cell r="D45">
            <v>33500</v>
          </cell>
          <cell r="E45">
            <v>3916.15</v>
          </cell>
        </row>
        <row r="46">
          <cell r="A46" t="str">
            <v>Cesantias</v>
          </cell>
          <cell r="B46" t="str">
            <v>%</v>
          </cell>
          <cell r="C46">
            <v>8.3299999999999999E-2</v>
          </cell>
          <cell r="D46">
            <v>33500</v>
          </cell>
          <cell r="E46">
            <v>2790.55</v>
          </cell>
        </row>
        <row r="47">
          <cell r="A47" t="str">
            <v>Intereses de cesantias</v>
          </cell>
          <cell r="B47" t="str">
            <v>%</v>
          </cell>
          <cell r="C47">
            <v>0.01</v>
          </cell>
          <cell r="D47">
            <v>33500</v>
          </cell>
          <cell r="E47">
            <v>335</v>
          </cell>
        </row>
        <row r="48">
          <cell r="A48" t="str">
            <v>Prima legal</v>
          </cell>
          <cell r="B48" t="str">
            <v>%</v>
          </cell>
          <cell r="C48">
            <v>8.3299999999999999E-2</v>
          </cell>
          <cell r="D48">
            <v>33500</v>
          </cell>
          <cell r="E48">
            <v>2790.55</v>
          </cell>
        </row>
        <row r="49">
          <cell r="A49" t="str">
            <v>Vacaciones</v>
          </cell>
          <cell r="B49" t="str">
            <v>%</v>
          </cell>
          <cell r="C49">
            <v>4.1599999999999998E-2</v>
          </cell>
          <cell r="D49">
            <v>33500</v>
          </cell>
          <cell r="E49">
            <v>1393.6</v>
          </cell>
        </row>
        <row r="50">
          <cell r="A50" t="str">
            <v>Seguridad Social</v>
          </cell>
          <cell r="B50" t="str">
            <v>%</v>
          </cell>
          <cell r="C50">
            <v>0.35460000000000003</v>
          </cell>
          <cell r="D50">
            <v>33500</v>
          </cell>
          <cell r="E50">
            <v>11879.1</v>
          </cell>
        </row>
        <row r="52">
          <cell r="A52" t="str">
            <v>APORTES PARAFISCALES:</v>
          </cell>
        </row>
        <row r="53">
          <cell r="A53" t="str">
            <v>Caja de compesnacion familiar</v>
          </cell>
          <cell r="B53" t="str">
            <v>%</v>
          </cell>
          <cell r="C53">
            <v>0.04</v>
          </cell>
          <cell r="D53">
            <v>33500</v>
          </cell>
          <cell r="E53">
            <v>1340</v>
          </cell>
        </row>
        <row r="54">
          <cell r="A54" t="str">
            <v>Sena</v>
          </cell>
          <cell r="B54" t="str">
            <v>%</v>
          </cell>
          <cell r="C54">
            <v>0.02</v>
          </cell>
          <cell r="D54">
            <v>33500</v>
          </cell>
          <cell r="E54">
            <v>670</v>
          </cell>
        </row>
        <row r="55">
          <cell r="A55" t="str">
            <v>FIC</v>
          </cell>
          <cell r="B55" t="str">
            <v>%</v>
          </cell>
          <cell r="C55">
            <v>1.7500000000000002E-2</v>
          </cell>
          <cell r="D55">
            <v>33500</v>
          </cell>
          <cell r="E55">
            <v>586.25</v>
          </cell>
        </row>
        <row r="56">
          <cell r="A56" t="str">
            <v>ICBF</v>
          </cell>
          <cell r="B56" t="str">
            <v>%</v>
          </cell>
          <cell r="C56">
            <v>0.03</v>
          </cell>
          <cell r="D56">
            <v>33500</v>
          </cell>
          <cell r="E56">
            <v>1005</v>
          </cell>
        </row>
        <row r="58">
          <cell r="A58" t="str">
            <v>DOTACIÓN</v>
          </cell>
          <cell r="B58" t="str">
            <v>%</v>
          </cell>
          <cell r="C58">
            <v>5.28E-2</v>
          </cell>
          <cell r="D58">
            <v>33500</v>
          </cell>
          <cell r="E58">
            <v>1768.8</v>
          </cell>
        </row>
        <row r="60">
          <cell r="A60" t="str">
            <v>Incremento Salarial - TOTAL</v>
          </cell>
          <cell r="B60" t="str">
            <v>%</v>
          </cell>
          <cell r="C60">
            <v>0.85</v>
          </cell>
        </row>
        <row r="61">
          <cell r="A61" t="str">
            <v>Valor Unitario</v>
          </cell>
          <cell r="D61" t="str">
            <v>(Día)</v>
          </cell>
          <cell r="E61">
            <v>61975.000000000007</v>
          </cell>
        </row>
        <row r="62">
          <cell r="A62" t="str">
            <v>Valor Unitario</v>
          </cell>
          <cell r="D62" t="str">
            <v>(Hora)</v>
          </cell>
          <cell r="E62">
            <v>7746.8750000000009</v>
          </cell>
        </row>
        <row r="64">
          <cell r="A64" t="str">
            <v>3. Tecnico Elec (Inc. Prest.)</v>
          </cell>
        </row>
        <row r="65">
          <cell r="A65" t="str">
            <v>DESCRIPCIÓN</v>
          </cell>
          <cell r="B65" t="str">
            <v>UNIDAD</v>
          </cell>
          <cell r="C65" t="str">
            <v>CANT</v>
          </cell>
          <cell r="D65" t="str">
            <v>V/r UNITARIO</v>
          </cell>
          <cell r="E65" t="str">
            <v>V/r PARCIAL</v>
          </cell>
        </row>
        <row r="66">
          <cell r="A66" t="str">
            <v>TECNICO</v>
          </cell>
          <cell r="B66" t="str">
            <v>DIA</v>
          </cell>
          <cell r="C66">
            <v>1</v>
          </cell>
          <cell r="D66">
            <v>35000</v>
          </cell>
          <cell r="E66">
            <v>35000</v>
          </cell>
        </row>
        <row r="68">
          <cell r="A68" t="str">
            <v>PRESTACIONES SOCIALES</v>
          </cell>
        </row>
        <row r="69">
          <cell r="A69" t="str">
            <v>Subsidio de transporte</v>
          </cell>
          <cell r="B69" t="str">
            <v>%</v>
          </cell>
          <cell r="C69">
            <v>0.1169</v>
          </cell>
          <cell r="D69">
            <v>35000</v>
          </cell>
          <cell r="E69">
            <v>4091.5</v>
          </cell>
        </row>
        <row r="70">
          <cell r="A70" t="str">
            <v>Cesantias</v>
          </cell>
          <cell r="B70" t="str">
            <v>%</v>
          </cell>
          <cell r="C70">
            <v>8.3299999999999999E-2</v>
          </cell>
          <cell r="D70">
            <v>35000</v>
          </cell>
          <cell r="E70">
            <v>2915.5</v>
          </cell>
        </row>
        <row r="71">
          <cell r="A71" t="str">
            <v>Intereses de cesantias</v>
          </cell>
          <cell r="B71" t="str">
            <v>%</v>
          </cell>
          <cell r="C71">
            <v>0.01</v>
          </cell>
          <cell r="D71">
            <v>35000</v>
          </cell>
          <cell r="E71">
            <v>350</v>
          </cell>
        </row>
        <row r="72">
          <cell r="A72" t="str">
            <v>Prima legal</v>
          </cell>
          <cell r="B72" t="str">
            <v>%</v>
          </cell>
          <cell r="C72">
            <v>8.3299999999999999E-2</v>
          </cell>
          <cell r="D72">
            <v>35000</v>
          </cell>
          <cell r="E72">
            <v>2915.5</v>
          </cell>
        </row>
        <row r="73">
          <cell r="A73" t="str">
            <v>Vacaciones</v>
          </cell>
          <cell r="B73" t="str">
            <v>%</v>
          </cell>
          <cell r="C73">
            <v>4.1599999999999998E-2</v>
          </cell>
          <cell r="D73">
            <v>35000</v>
          </cell>
          <cell r="E73">
            <v>1456</v>
          </cell>
        </row>
        <row r="74">
          <cell r="A74" t="str">
            <v>Seguridad Social</v>
          </cell>
          <cell r="B74" t="str">
            <v>%</v>
          </cell>
          <cell r="C74">
            <v>0.35460000000000003</v>
          </cell>
          <cell r="D74">
            <v>35000</v>
          </cell>
          <cell r="E74">
            <v>12411.000000000002</v>
          </cell>
        </row>
        <row r="76">
          <cell r="A76" t="str">
            <v>APORTES PARAFISCALES:</v>
          </cell>
        </row>
        <row r="77">
          <cell r="A77" t="str">
            <v>Caja de compesnacion familiar</v>
          </cell>
          <cell r="B77" t="str">
            <v>%</v>
          </cell>
          <cell r="C77">
            <v>0.04</v>
          </cell>
          <cell r="D77">
            <v>35000</v>
          </cell>
          <cell r="E77">
            <v>1400</v>
          </cell>
        </row>
        <row r="78">
          <cell r="A78" t="str">
            <v>Sena</v>
          </cell>
          <cell r="B78" t="str">
            <v>%</v>
          </cell>
          <cell r="C78">
            <v>0.02</v>
          </cell>
          <cell r="D78">
            <v>35000</v>
          </cell>
          <cell r="E78">
            <v>700</v>
          </cell>
        </row>
        <row r="79">
          <cell r="A79" t="str">
            <v>FIC</v>
          </cell>
          <cell r="B79" t="str">
            <v>%</v>
          </cell>
          <cell r="C79">
            <v>1.7500000000000002E-2</v>
          </cell>
          <cell r="D79">
            <v>35000</v>
          </cell>
          <cell r="E79">
            <v>612.50000000000011</v>
          </cell>
        </row>
        <row r="80">
          <cell r="A80" t="str">
            <v>ICBF</v>
          </cell>
          <cell r="B80" t="str">
            <v>%</v>
          </cell>
          <cell r="C80">
            <v>0.03</v>
          </cell>
          <cell r="D80">
            <v>35000</v>
          </cell>
          <cell r="E80">
            <v>1050</v>
          </cell>
        </row>
        <row r="82">
          <cell r="A82" t="str">
            <v>DOTACIÓN</v>
          </cell>
          <cell r="B82" t="str">
            <v>%</v>
          </cell>
          <cell r="C82">
            <v>5.28E-2</v>
          </cell>
          <cell r="D82">
            <v>35000</v>
          </cell>
          <cell r="E82">
            <v>1848</v>
          </cell>
        </row>
        <row r="84">
          <cell r="A84" t="str">
            <v>Incremento Salarial - TOTAL</v>
          </cell>
          <cell r="B84" t="str">
            <v>%</v>
          </cell>
          <cell r="C84">
            <v>0.85</v>
          </cell>
        </row>
        <row r="85">
          <cell r="A85" t="str">
            <v>Valor Unitario</v>
          </cell>
          <cell r="D85" t="str">
            <v>(Día)</v>
          </cell>
          <cell r="E85">
            <v>64750</v>
          </cell>
        </row>
        <row r="86">
          <cell r="A86" t="str">
            <v>Valor Unitario</v>
          </cell>
          <cell r="D86" t="str">
            <v>(Hora)</v>
          </cell>
          <cell r="E86">
            <v>8093.75</v>
          </cell>
        </row>
        <row r="88">
          <cell r="A88" t="str">
            <v>4. Ayudante Elec (Inc. Prest.)</v>
          </cell>
        </row>
        <row r="89">
          <cell r="A89" t="str">
            <v>DESCRIPCIÓN</v>
          </cell>
          <cell r="B89" t="str">
            <v>UNIDAD</v>
          </cell>
          <cell r="C89" t="str">
            <v>CANT</v>
          </cell>
          <cell r="D89" t="str">
            <v>V/r UNITARIO</v>
          </cell>
          <cell r="E89" t="str">
            <v>V/r PARCIAL</v>
          </cell>
        </row>
        <row r="90">
          <cell r="A90" t="str">
            <v>AYUDANTE</v>
          </cell>
          <cell r="B90" t="str">
            <v>DIA</v>
          </cell>
          <cell r="C90">
            <v>1</v>
          </cell>
          <cell r="D90">
            <v>25000</v>
          </cell>
          <cell r="E90">
            <v>25000</v>
          </cell>
        </row>
        <row r="92">
          <cell r="A92" t="str">
            <v>PRESTACIONES SOCIALES</v>
          </cell>
        </row>
        <row r="93">
          <cell r="A93" t="str">
            <v>Subsidio de transporte</v>
          </cell>
          <cell r="B93" t="str">
            <v>%</v>
          </cell>
          <cell r="C93">
            <v>0.1169</v>
          </cell>
          <cell r="D93">
            <v>25000</v>
          </cell>
          <cell r="E93">
            <v>2922.5</v>
          </cell>
        </row>
        <row r="94">
          <cell r="A94" t="str">
            <v>Cesantias</v>
          </cell>
          <cell r="B94" t="str">
            <v>%</v>
          </cell>
          <cell r="C94">
            <v>8.3299999999999999E-2</v>
          </cell>
          <cell r="D94">
            <v>25000</v>
          </cell>
          <cell r="E94">
            <v>2082.5</v>
          </cell>
        </row>
        <row r="95">
          <cell r="A95" t="str">
            <v>Intereses de cesantias</v>
          </cell>
          <cell r="B95" t="str">
            <v>%</v>
          </cell>
          <cell r="C95">
            <v>0.01</v>
          </cell>
          <cell r="D95">
            <v>25000</v>
          </cell>
          <cell r="E95">
            <v>250</v>
          </cell>
        </row>
        <row r="96">
          <cell r="A96" t="str">
            <v>Prima legal</v>
          </cell>
          <cell r="B96" t="str">
            <v>%</v>
          </cell>
          <cell r="C96">
            <v>8.3299999999999999E-2</v>
          </cell>
          <cell r="D96">
            <v>25000</v>
          </cell>
          <cell r="E96">
            <v>2082.5</v>
          </cell>
        </row>
        <row r="97">
          <cell r="A97" t="str">
            <v>Vacaciones</v>
          </cell>
          <cell r="B97" t="str">
            <v>%</v>
          </cell>
          <cell r="C97">
            <v>4.1599999999999998E-2</v>
          </cell>
          <cell r="D97">
            <v>25000</v>
          </cell>
          <cell r="E97">
            <v>1040</v>
          </cell>
        </row>
        <row r="98">
          <cell r="A98" t="str">
            <v>Seguridad Social</v>
          </cell>
          <cell r="B98" t="str">
            <v>%</v>
          </cell>
          <cell r="C98">
            <v>0.35460000000000003</v>
          </cell>
          <cell r="D98">
            <v>25000</v>
          </cell>
          <cell r="E98">
            <v>8865</v>
          </cell>
        </row>
        <row r="100">
          <cell r="A100" t="str">
            <v>APORTES PARAFISCALES:</v>
          </cell>
        </row>
        <row r="101">
          <cell r="A101" t="str">
            <v>Caja de compesnacion familiar</v>
          </cell>
          <cell r="B101" t="str">
            <v>%</v>
          </cell>
          <cell r="C101">
            <v>0.04</v>
          </cell>
          <cell r="D101">
            <v>25000</v>
          </cell>
          <cell r="E101">
            <v>1000</v>
          </cell>
        </row>
        <row r="102">
          <cell r="A102" t="str">
            <v>Sena</v>
          </cell>
          <cell r="B102" t="str">
            <v>%</v>
          </cell>
          <cell r="C102">
            <v>0.02</v>
          </cell>
          <cell r="D102">
            <v>25000</v>
          </cell>
          <cell r="E102">
            <v>500</v>
          </cell>
        </row>
        <row r="103">
          <cell r="A103" t="str">
            <v>FIC</v>
          </cell>
          <cell r="B103" t="str">
            <v>%</v>
          </cell>
          <cell r="C103">
            <v>1.7500000000000002E-2</v>
          </cell>
          <cell r="D103">
            <v>25000</v>
          </cell>
          <cell r="E103">
            <v>437.50000000000006</v>
          </cell>
        </row>
        <row r="104">
          <cell r="A104" t="str">
            <v>ICBF</v>
          </cell>
          <cell r="B104" t="str">
            <v>%</v>
          </cell>
          <cell r="C104">
            <v>0.03</v>
          </cell>
          <cell r="D104">
            <v>25000</v>
          </cell>
          <cell r="E104">
            <v>750</v>
          </cell>
        </row>
        <row r="106">
          <cell r="A106" t="str">
            <v>DOTACIÓN</v>
          </cell>
          <cell r="B106" t="str">
            <v>%</v>
          </cell>
          <cell r="C106">
            <v>5.28E-2</v>
          </cell>
          <cell r="D106">
            <v>25000</v>
          </cell>
          <cell r="E106">
            <v>1320</v>
          </cell>
        </row>
        <row r="108">
          <cell r="A108" t="str">
            <v>Incremento Salarial - TOTAL</v>
          </cell>
          <cell r="B108" t="str">
            <v>%</v>
          </cell>
          <cell r="C108">
            <v>0.85</v>
          </cell>
        </row>
        <row r="109">
          <cell r="A109" t="str">
            <v>Valor Unitario</v>
          </cell>
          <cell r="D109" t="str">
            <v>(Día)</v>
          </cell>
          <cell r="E109">
            <v>46250</v>
          </cell>
        </row>
        <row r="110">
          <cell r="A110" t="str">
            <v>Valor Unitario</v>
          </cell>
          <cell r="D110" t="str">
            <v>(Hora)</v>
          </cell>
          <cell r="E110">
            <v>5781.25</v>
          </cell>
        </row>
        <row r="112">
          <cell r="A112" t="str">
            <v>5. Topografo (Inc. Prest.)</v>
          </cell>
        </row>
        <row r="113">
          <cell r="A113" t="str">
            <v>DESCRIPCIÓN</v>
          </cell>
          <cell r="B113" t="str">
            <v>UNIDAD</v>
          </cell>
          <cell r="C113" t="str">
            <v>CANT</v>
          </cell>
          <cell r="D113" t="str">
            <v>V/r UNITARIO</v>
          </cell>
          <cell r="E113" t="str">
            <v>V/r PARCIAL</v>
          </cell>
        </row>
        <row r="114">
          <cell r="A114" t="str">
            <v xml:space="preserve">TOPOGRAFO </v>
          </cell>
          <cell r="B114" t="str">
            <v>DIA</v>
          </cell>
          <cell r="C114">
            <v>1</v>
          </cell>
          <cell r="D114">
            <v>45000</v>
          </cell>
          <cell r="E114">
            <v>45000</v>
          </cell>
        </row>
        <row r="116">
          <cell r="A116" t="str">
            <v>PRESTACIONES SOCIALES</v>
          </cell>
        </row>
        <row r="117">
          <cell r="A117" t="str">
            <v>Subsidio de transporte</v>
          </cell>
          <cell r="B117" t="str">
            <v>%</v>
          </cell>
          <cell r="C117">
            <v>0.1169</v>
          </cell>
          <cell r="D117">
            <v>45000</v>
          </cell>
          <cell r="E117">
            <v>5260.5</v>
          </cell>
        </row>
        <row r="118">
          <cell r="A118" t="str">
            <v>Cesantias</v>
          </cell>
          <cell r="B118" t="str">
            <v>%</v>
          </cell>
          <cell r="C118">
            <v>8.3299999999999999E-2</v>
          </cell>
          <cell r="D118">
            <v>45000</v>
          </cell>
          <cell r="E118">
            <v>3748.5</v>
          </cell>
        </row>
        <row r="119">
          <cell r="A119" t="str">
            <v>Intereses de cesantias</v>
          </cell>
          <cell r="B119" t="str">
            <v>%</v>
          </cell>
          <cell r="C119">
            <v>0.01</v>
          </cell>
          <cell r="D119">
            <v>45000</v>
          </cell>
          <cell r="E119">
            <v>450</v>
          </cell>
        </row>
        <row r="120">
          <cell r="A120" t="str">
            <v>Prima legal</v>
          </cell>
          <cell r="B120" t="str">
            <v>%</v>
          </cell>
          <cell r="C120">
            <v>8.3299999999999999E-2</v>
          </cell>
          <cell r="D120">
            <v>45000</v>
          </cell>
          <cell r="E120">
            <v>3748.5</v>
          </cell>
        </row>
        <row r="121">
          <cell r="A121" t="str">
            <v>Vacaciones</v>
          </cell>
          <cell r="B121" t="str">
            <v>%</v>
          </cell>
          <cell r="C121">
            <v>4.1599999999999998E-2</v>
          </cell>
          <cell r="D121">
            <v>45000</v>
          </cell>
          <cell r="E121">
            <v>1872</v>
          </cell>
        </row>
        <row r="122">
          <cell r="A122" t="str">
            <v>Seguridad Social</v>
          </cell>
          <cell r="B122" t="str">
            <v>%</v>
          </cell>
          <cell r="C122">
            <v>0.35460000000000003</v>
          </cell>
          <cell r="D122">
            <v>45000</v>
          </cell>
          <cell r="E122">
            <v>15957.000000000002</v>
          </cell>
        </row>
        <row r="124">
          <cell r="A124" t="str">
            <v>APORTES PARAFISCALES:</v>
          </cell>
        </row>
        <row r="125">
          <cell r="A125" t="str">
            <v>Caja de compesnacion familiar</v>
          </cell>
          <cell r="B125" t="str">
            <v>%</v>
          </cell>
          <cell r="C125">
            <v>0.04</v>
          </cell>
          <cell r="D125">
            <v>45000</v>
          </cell>
          <cell r="E125">
            <v>1800</v>
          </cell>
        </row>
        <row r="126">
          <cell r="A126" t="str">
            <v>Sena</v>
          </cell>
          <cell r="B126" t="str">
            <v>%</v>
          </cell>
          <cell r="C126">
            <v>0.02</v>
          </cell>
          <cell r="D126">
            <v>45000</v>
          </cell>
          <cell r="E126">
            <v>900</v>
          </cell>
        </row>
        <row r="127">
          <cell r="A127" t="str">
            <v>FIC</v>
          </cell>
          <cell r="B127" t="str">
            <v>%</v>
          </cell>
          <cell r="C127">
            <v>1.7500000000000002E-2</v>
          </cell>
          <cell r="D127">
            <v>45000</v>
          </cell>
          <cell r="E127">
            <v>787.50000000000011</v>
          </cell>
        </row>
        <row r="128">
          <cell r="A128" t="str">
            <v>ICBF</v>
          </cell>
          <cell r="B128" t="str">
            <v>%</v>
          </cell>
          <cell r="C128">
            <v>0.03</v>
          </cell>
          <cell r="D128">
            <v>45000</v>
          </cell>
          <cell r="E128">
            <v>1350</v>
          </cell>
        </row>
        <row r="130">
          <cell r="A130" t="str">
            <v>DOTACIÓN</v>
          </cell>
          <cell r="B130" t="str">
            <v>%</v>
          </cell>
          <cell r="C130">
            <v>5.28E-2</v>
          </cell>
          <cell r="D130">
            <v>45000</v>
          </cell>
          <cell r="E130">
            <v>2376</v>
          </cell>
        </row>
        <row r="132">
          <cell r="A132" t="str">
            <v>Incremento Salarial - TOTAL</v>
          </cell>
          <cell r="B132" t="str">
            <v>%</v>
          </cell>
          <cell r="C132">
            <v>0.85</v>
          </cell>
        </row>
        <row r="133">
          <cell r="A133" t="str">
            <v>Valor Unitario</v>
          </cell>
          <cell r="D133" t="str">
            <v>(Día)</v>
          </cell>
          <cell r="E133">
            <v>83250</v>
          </cell>
        </row>
        <row r="134">
          <cell r="A134" t="str">
            <v>Valor Unitario</v>
          </cell>
          <cell r="D134" t="str">
            <v>(Hora)</v>
          </cell>
          <cell r="E134">
            <v>10406.25</v>
          </cell>
        </row>
        <row r="136">
          <cell r="A136" t="str">
            <v>6. Dibujante (Inc. Prest.)</v>
          </cell>
        </row>
        <row r="137">
          <cell r="A137" t="str">
            <v>DESCRIPCIÓN</v>
          </cell>
          <cell r="B137" t="str">
            <v>UNIDAD</v>
          </cell>
          <cell r="C137" t="str">
            <v>CANT</v>
          </cell>
          <cell r="D137" t="str">
            <v>V/r UNITARIO</v>
          </cell>
          <cell r="E137" t="str">
            <v>V/r PARCIAL</v>
          </cell>
        </row>
        <row r="138">
          <cell r="A138" t="str">
            <v>DIBUJANTE</v>
          </cell>
          <cell r="B138" t="str">
            <v>DIA</v>
          </cell>
          <cell r="C138">
            <v>1</v>
          </cell>
          <cell r="D138">
            <v>25000</v>
          </cell>
          <cell r="E138">
            <v>25000</v>
          </cell>
        </row>
        <row r="140">
          <cell r="A140" t="str">
            <v>PRESTACIONES SOCIALES</v>
          </cell>
        </row>
        <row r="141">
          <cell r="A141" t="str">
            <v>Subsidio de transporte</v>
          </cell>
          <cell r="B141" t="str">
            <v>%</v>
          </cell>
          <cell r="C141">
            <v>0.1169</v>
          </cell>
          <cell r="D141">
            <v>25000</v>
          </cell>
          <cell r="E141">
            <v>2922.5</v>
          </cell>
        </row>
        <row r="142">
          <cell r="A142" t="str">
            <v>Cesantias</v>
          </cell>
          <cell r="B142" t="str">
            <v>%</v>
          </cell>
          <cell r="C142">
            <v>8.3299999999999999E-2</v>
          </cell>
          <cell r="D142">
            <v>25000</v>
          </cell>
          <cell r="E142">
            <v>2082.5</v>
          </cell>
        </row>
        <row r="143">
          <cell r="A143" t="str">
            <v>Intereses de cesantias</v>
          </cell>
          <cell r="B143" t="str">
            <v>%</v>
          </cell>
          <cell r="C143">
            <v>0.01</v>
          </cell>
          <cell r="D143">
            <v>25000</v>
          </cell>
          <cell r="E143">
            <v>250</v>
          </cell>
        </row>
        <row r="144">
          <cell r="A144" t="str">
            <v>Prima legal</v>
          </cell>
          <cell r="B144" t="str">
            <v>%</v>
          </cell>
          <cell r="C144">
            <v>8.3299999999999999E-2</v>
          </cell>
          <cell r="D144">
            <v>25000</v>
          </cell>
          <cell r="E144">
            <v>2082.5</v>
          </cell>
        </row>
        <row r="145">
          <cell r="A145" t="str">
            <v>Vacaciones</v>
          </cell>
          <cell r="B145" t="str">
            <v>%</v>
          </cell>
          <cell r="C145">
            <v>4.1599999999999998E-2</v>
          </cell>
          <cell r="D145">
            <v>25000</v>
          </cell>
          <cell r="E145">
            <v>1040</v>
          </cell>
        </row>
        <row r="146">
          <cell r="A146" t="str">
            <v>Seguridad Social</v>
          </cell>
          <cell r="B146" t="str">
            <v>%</v>
          </cell>
          <cell r="C146">
            <v>0.35460000000000003</v>
          </cell>
          <cell r="D146">
            <v>25000</v>
          </cell>
          <cell r="E146">
            <v>8865</v>
          </cell>
        </row>
        <row r="148">
          <cell r="A148" t="str">
            <v>APORTES PARAFISCALES:</v>
          </cell>
        </row>
        <row r="149">
          <cell r="A149" t="str">
            <v>Caja de compesnacion familiar</v>
          </cell>
          <cell r="B149" t="str">
            <v>%</v>
          </cell>
          <cell r="C149">
            <v>0.04</v>
          </cell>
          <cell r="D149">
            <v>25000</v>
          </cell>
          <cell r="E149">
            <v>1000</v>
          </cell>
        </row>
        <row r="150">
          <cell r="A150" t="str">
            <v>Sena</v>
          </cell>
          <cell r="B150" t="str">
            <v>%</v>
          </cell>
          <cell r="C150">
            <v>0.02</v>
          </cell>
          <cell r="D150">
            <v>25000</v>
          </cell>
          <cell r="E150">
            <v>500</v>
          </cell>
        </row>
        <row r="151">
          <cell r="A151" t="str">
            <v>FIC</v>
          </cell>
          <cell r="B151" t="str">
            <v>%</v>
          </cell>
          <cell r="C151">
            <v>1.7500000000000002E-2</v>
          </cell>
          <cell r="D151">
            <v>25000</v>
          </cell>
          <cell r="E151">
            <v>437.50000000000006</v>
          </cell>
        </row>
        <row r="152">
          <cell r="A152" t="str">
            <v>ICBF</v>
          </cell>
          <cell r="B152" t="str">
            <v>%</v>
          </cell>
          <cell r="C152">
            <v>0.03</v>
          </cell>
          <cell r="D152">
            <v>25000</v>
          </cell>
          <cell r="E152">
            <v>750</v>
          </cell>
        </row>
        <row r="154">
          <cell r="A154" t="str">
            <v>DOTACIÓN</v>
          </cell>
          <cell r="B154" t="str">
            <v>%</v>
          </cell>
          <cell r="C154">
            <v>5.28E-2</v>
          </cell>
          <cell r="D154">
            <v>25000</v>
          </cell>
          <cell r="E154">
            <v>1320</v>
          </cell>
        </row>
        <row r="156">
          <cell r="A156" t="str">
            <v>Incremento Salarial - TOTAL</v>
          </cell>
          <cell r="B156" t="str">
            <v>%</v>
          </cell>
          <cell r="C156">
            <v>0.85</v>
          </cell>
        </row>
        <row r="157">
          <cell r="A157" t="str">
            <v>Valor Unitario</v>
          </cell>
          <cell r="D157" t="str">
            <v>(Día)</v>
          </cell>
          <cell r="E157">
            <v>46250</v>
          </cell>
        </row>
        <row r="158">
          <cell r="A158" t="str">
            <v>Valor Unitario</v>
          </cell>
          <cell r="D158" t="str">
            <v>(Hora)</v>
          </cell>
          <cell r="E158">
            <v>5781.25</v>
          </cell>
        </row>
        <row r="160">
          <cell r="A160" t="str">
            <v>7. Ingeniero Elec (Inc. Prest.)</v>
          </cell>
        </row>
        <row r="161">
          <cell r="A161" t="str">
            <v>DESCRIPCIÓN</v>
          </cell>
          <cell r="B161" t="str">
            <v>UNIDAD</v>
          </cell>
          <cell r="C161" t="str">
            <v>CANT</v>
          </cell>
          <cell r="D161" t="str">
            <v>V/r UNITARIO</v>
          </cell>
          <cell r="E161" t="str">
            <v>V/r PARCIAL</v>
          </cell>
        </row>
        <row r="162">
          <cell r="A162" t="str">
            <v>INGENIERO</v>
          </cell>
          <cell r="B162" t="str">
            <v>DIA</v>
          </cell>
          <cell r="C162">
            <v>1</v>
          </cell>
          <cell r="D162">
            <v>53333</v>
          </cell>
          <cell r="E162">
            <v>53333</v>
          </cell>
        </row>
        <row r="164">
          <cell r="A164" t="str">
            <v>PRESTACIONES SOCIALES</v>
          </cell>
        </row>
        <row r="165">
          <cell r="A165" t="str">
            <v>Subsidio de transporte</v>
          </cell>
          <cell r="B165" t="str">
            <v>%</v>
          </cell>
          <cell r="C165">
            <v>0.1169</v>
          </cell>
          <cell r="D165">
            <v>53333</v>
          </cell>
          <cell r="E165">
            <v>6234.6277</v>
          </cell>
        </row>
        <row r="166">
          <cell r="A166" t="str">
            <v>Cesantias</v>
          </cell>
          <cell r="B166" t="str">
            <v>%</v>
          </cell>
          <cell r="C166">
            <v>8.3299999999999999E-2</v>
          </cell>
          <cell r="D166">
            <v>53333</v>
          </cell>
          <cell r="E166">
            <v>4442.6388999999999</v>
          </cell>
        </row>
        <row r="167">
          <cell r="A167" t="str">
            <v>Intereses de cesantias</v>
          </cell>
          <cell r="B167" t="str">
            <v>%</v>
          </cell>
          <cell r="C167">
            <v>0.01</v>
          </cell>
          <cell r="D167">
            <v>53333</v>
          </cell>
          <cell r="E167">
            <v>533.33000000000004</v>
          </cell>
        </row>
        <row r="168">
          <cell r="A168" t="str">
            <v>Prima legal</v>
          </cell>
          <cell r="B168" t="str">
            <v>%</v>
          </cell>
          <cell r="C168">
            <v>8.3299999999999999E-2</v>
          </cell>
          <cell r="D168">
            <v>53333</v>
          </cell>
          <cell r="E168">
            <v>4442.6388999999999</v>
          </cell>
        </row>
        <row r="169">
          <cell r="A169" t="str">
            <v>Vacaciones</v>
          </cell>
          <cell r="B169" t="str">
            <v>%</v>
          </cell>
          <cell r="C169">
            <v>4.1599999999999998E-2</v>
          </cell>
          <cell r="D169">
            <v>53333</v>
          </cell>
          <cell r="E169">
            <v>2218.6527999999998</v>
          </cell>
        </row>
        <row r="170">
          <cell r="A170" t="str">
            <v>Seguridad Social</v>
          </cell>
          <cell r="B170" t="str">
            <v>%</v>
          </cell>
          <cell r="C170">
            <v>0.35460000000000003</v>
          </cell>
          <cell r="D170">
            <v>53333</v>
          </cell>
          <cell r="E170">
            <v>18911.881800000003</v>
          </cell>
        </row>
        <row r="172">
          <cell r="A172" t="str">
            <v>APORTES PARAFISCALES:</v>
          </cell>
        </row>
        <row r="173">
          <cell r="A173" t="str">
            <v>Caja de compesnacion familiar</v>
          </cell>
          <cell r="B173" t="str">
            <v>%</v>
          </cell>
          <cell r="C173">
            <v>0.04</v>
          </cell>
          <cell r="D173">
            <v>53333</v>
          </cell>
          <cell r="E173">
            <v>2133.3200000000002</v>
          </cell>
        </row>
        <row r="174">
          <cell r="A174" t="str">
            <v>Sena</v>
          </cell>
          <cell r="B174" t="str">
            <v>%</v>
          </cell>
          <cell r="C174">
            <v>0.02</v>
          </cell>
          <cell r="D174">
            <v>53333</v>
          </cell>
          <cell r="E174">
            <v>1066.6600000000001</v>
          </cell>
        </row>
        <row r="175">
          <cell r="A175" t="str">
            <v>FIC</v>
          </cell>
          <cell r="B175" t="str">
            <v>%</v>
          </cell>
          <cell r="C175">
            <v>1.7500000000000002E-2</v>
          </cell>
          <cell r="D175">
            <v>53333</v>
          </cell>
          <cell r="E175">
            <v>933.3275000000001</v>
          </cell>
        </row>
        <row r="176">
          <cell r="A176" t="str">
            <v>ICBF</v>
          </cell>
          <cell r="B176" t="str">
            <v>%</v>
          </cell>
          <cell r="C176">
            <v>0.03</v>
          </cell>
          <cell r="D176">
            <v>53333</v>
          </cell>
          <cell r="E176">
            <v>1599.99</v>
          </cell>
        </row>
        <row r="178">
          <cell r="A178" t="str">
            <v>DOTACIÓN</v>
          </cell>
          <cell r="B178" t="str">
            <v>%</v>
          </cell>
          <cell r="C178">
            <v>5.28E-2</v>
          </cell>
          <cell r="D178">
            <v>53333</v>
          </cell>
          <cell r="E178">
            <v>2815.9823999999999</v>
          </cell>
        </row>
        <row r="180">
          <cell r="A180" t="str">
            <v>Incremento Salarial - TOTAL</v>
          </cell>
          <cell r="B180" t="str">
            <v>%</v>
          </cell>
          <cell r="C180">
            <v>0.85</v>
          </cell>
        </row>
        <row r="181">
          <cell r="A181" t="str">
            <v>Valor Unitario</v>
          </cell>
          <cell r="D181" t="str">
            <v>(Día)</v>
          </cell>
          <cell r="E181">
            <v>98666.05</v>
          </cell>
        </row>
        <row r="182">
          <cell r="A182" t="str">
            <v>Valor Unitario</v>
          </cell>
          <cell r="D182" t="str">
            <v>(Hora)</v>
          </cell>
          <cell r="E182">
            <v>12333.25625</v>
          </cell>
        </row>
        <row r="184">
          <cell r="A184" t="str">
            <v>MANO DE OBRA A</v>
          </cell>
        </row>
        <row r="185">
          <cell r="A185" t="str">
            <v>DESCRIPCIÓN</v>
          </cell>
          <cell r="B185" t="str">
            <v>UNIDAD</v>
          </cell>
          <cell r="C185" t="str">
            <v>CANT</v>
          </cell>
          <cell r="D185" t="str">
            <v>V/r UNITARIO</v>
          </cell>
          <cell r="E185" t="str">
            <v>V/r PARCIAL</v>
          </cell>
        </row>
        <row r="186">
          <cell r="A186" t="str">
            <v>Oficial (Incl. Prestaciones)</v>
          </cell>
          <cell r="B186" t="str">
            <v>Hr</v>
          </cell>
          <cell r="C186">
            <v>1</v>
          </cell>
          <cell r="D186">
            <v>7746.8750000000009</v>
          </cell>
          <cell r="E186">
            <v>7746.8750000000009</v>
          </cell>
        </row>
        <row r="187">
          <cell r="A187" t="str">
            <v>Ayudante (Incl. Prestaciones)</v>
          </cell>
          <cell r="B187" t="str">
            <v>Hr</v>
          </cell>
          <cell r="C187">
            <v>1</v>
          </cell>
          <cell r="D187">
            <v>4748.3333333333339</v>
          </cell>
          <cell r="E187">
            <v>4748.3333333333339</v>
          </cell>
        </row>
        <row r="189">
          <cell r="A189" t="str">
            <v>Valor Unitario</v>
          </cell>
          <cell r="D189" t="str">
            <v>(Hora)</v>
          </cell>
          <cell r="E189">
            <v>12495.208333333336</v>
          </cell>
        </row>
        <row r="191">
          <cell r="A191" t="str">
            <v>MANO DE OBRA - ELECTRICO</v>
          </cell>
        </row>
        <row r="192">
          <cell r="A192" t="str">
            <v>DESCRIPCIÓN</v>
          </cell>
          <cell r="B192" t="str">
            <v>UNIDAD</v>
          </cell>
          <cell r="C192" t="str">
            <v>CANT</v>
          </cell>
          <cell r="D192" t="str">
            <v>V/r UNITARIO</v>
          </cell>
          <cell r="E192" t="str">
            <v>V/r PARCIAL</v>
          </cell>
        </row>
        <row r="193">
          <cell r="A193" t="str">
            <v>Tecnico Elec (Inc. Prest.)</v>
          </cell>
          <cell r="B193" t="str">
            <v>Hr</v>
          </cell>
          <cell r="C193">
            <v>1.35</v>
          </cell>
          <cell r="D193">
            <v>8093.75</v>
          </cell>
          <cell r="E193">
            <v>10926.5625</v>
          </cell>
        </row>
        <row r="194">
          <cell r="A194" t="str">
            <v>Ayudante Elec (Inc. Prest.)</v>
          </cell>
          <cell r="B194" t="str">
            <v>Hr</v>
          </cell>
          <cell r="C194">
            <v>1.35</v>
          </cell>
          <cell r="D194">
            <v>5781.25</v>
          </cell>
          <cell r="E194">
            <v>7804.6875000000009</v>
          </cell>
        </row>
        <row r="195">
          <cell r="A195" t="str">
            <v>Dibujante (Inc. Prest.)</v>
          </cell>
          <cell r="B195" t="str">
            <v>Hr</v>
          </cell>
          <cell r="C195">
            <v>1.35</v>
          </cell>
          <cell r="D195">
            <v>5781.25</v>
          </cell>
          <cell r="E195">
            <v>7804.6875000000009</v>
          </cell>
        </row>
        <row r="196">
          <cell r="A196" t="str">
            <v>Topografo (Inc. Prest.)</v>
          </cell>
          <cell r="B196" t="str">
            <v>Hr</v>
          </cell>
          <cell r="C196">
            <v>1.35</v>
          </cell>
          <cell r="D196">
            <v>10406.25</v>
          </cell>
          <cell r="E196">
            <v>14048.437500000002</v>
          </cell>
        </row>
        <row r="197">
          <cell r="A197" t="str">
            <v>Ingeniero Elec (Inc. Prest.)</v>
          </cell>
          <cell r="B197" t="str">
            <v>Hr</v>
          </cell>
          <cell r="C197">
            <v>1.35</v>
          </cell>
          <cell r="D197">
            <v>12333.25625</v>
          </cell>
          <cell r="E197">
            <v>16649.895937500001</v>
          </cell>
        </row>
        <row r="198">
          <cell r="A198" t="str">
            <v>Valor Unitario</v>
          </cell>
          <cell r="D198" t="str">
            <v>(Hora)</v>
          </cell>
          <cell r="E198">
            <v>57234.270937499998</v>
          </cell>
        </row>
        <row r="200">
          <cell r="A200" t="str">
            <v>MANO DE OBRA - PINTURA</v>
          </cell>
        </row>
        <row r="201">
          <cell r="A201" t="str">
            <v>DESCRIPCIÓN</v>
          </cell>
          <cell r="B201" t="str">
            <v>UNIDAD</v>
          </cell>
          <cell r="C201" t="str">
            <v>CANT</v>
          </cell>
          <cell r="D201" t="str">
            <v>V/r UNITARIO</v>
          </cell>
          <cell r="E201" t="str">
            <v>V/r PARCIAL</v>
          </cell>
        </row>
        <row r="202">
          <cell r="A202" t="str">
            <v>Oficial - Acabados (Incl. Prestaciones)</v>
          </cell>
          <cell r="B202" t="str">
            <v>Hr</v>
          </cell>
          <cell r="C202">
            <v>1.1499999999999999</v>
          </cell>
          <cell r="D202">
            <v>7746.8750000000009</v>
          </cell>
          <cell r="E202">
            <v>8908.90625</v>
          </cell>
        </row>
        <row r="203">
          <cell r="A203" t="str">
            <v>Ayudante (Incl. Prestaciones)</v>
          </cell>
          <cell r="B203" t="str">
            <v>Hr</v>
          </cell>
          <cell r="C203">
            <v>1.1499999999999999</v>
          </cell>
          <cell r="D203">
            <v>4748.3333333333339</v>
          </cell>
          <cell r="E203">
            <v>5460.5833333333339</v>
          </cell>
        </row>
        <row r="205">
          <cell r="A205" t="str">
            <v>Valor Unitario</v>
          </cell>
          <cell r="D205" t="str">
            <v>(Hora)</v>
          </cell>
          <cell r="E205">
            <v>14369.489583333334</v>
          </cell>
        </row>
        <row r="207">
          <cell r="A207" t="str">
            <v>MANO DE OBRA - INST. HIDRAULICAS</v>
          </cell>
        </row>
        <row r="208">
          <cell r="A208" t="str">
            <v>DESCRIPCIÓN</v>
          </cell>
          <cell r="B208" t="str">
            <v>UNIDAD</v>
          </cell>
          <cell r="C208" t="str">
            <v>CANT</v>
          </cell>
          <cell r="D208" t="str">
            <v>V/r UNITARIO</v>
          </cell>
          <cell r="E208" t="str">
            <v>V/r PARCIAL</v>
          </cell>
        </row>
        <row r="209">
          <cell r="A209" t="str">
            <v>Oficial (Incl. Prestaciones)</v>
          </cell>
          <cell r="B209" t="str">
            <v>Hr</v>
          </cell>
          <cell r="C209">
            <v>1.1000000000000001</v>
          </cell>
          <cell r="D209">
            <v>7746.8750000000009</v>
          </cell>
          <cell r="E209">
            <v>8521.5625000000018</v>
          </cell>
        </row>
        <row r="210">
          <cell r="A210" t="str">
            <v>Ayudante (Incl. Prestaciones)</v>
          </cell>
          <cell r="B210" t="str">
            <v>Hr</v>
          </cell>
          <cell r="C210">
            <v>1.1000000000000001</v>
          </cell>
          <cell r="D210">
            <v>4748.3333333333339</v>
          </cell>
          <cell r="E210">
            <v>5223.1666666666679</v>
          </cell>
        </row>
        <row r="212">
          <cell r="A212" t="str">
            <v>Valor Unitario</v>
          </cell>
          <cell r="D212" t="str">
            <v>(Hora)</v>
          </cell>
          <cell r="E212">
            <v>13744.72916666667</v>
          </cell>
        </row>
        <row r="214">
          <cell r="A214" t="str">
            <v>MANO DE OBRA - CARPINTERIA MET.</v>
          </cell>
        </row>
        <row r="215">
          <cell r="A215" t="str">
            <v>DESCRIPCIÓN</v>
          </cell>
          <cell r="B215" t="str">
            <v>UNIDAD</v>
          </cell>
          <cell r="C215" t="str">
            <v>CANT</v>
          </cell>
          <cell r="D215" t="str">
            <v>V/r UNITARIO</v>
          </cell>
          <cell r="E215" t="str">
            <v>V/r PARCIAL</v>
          </cell>
        </row>
        <row r="216">
          <cell r="A216" t="str">
            <v>Oficial (Incl. Prestaciones)</v>
          </cell>
          <cell r="B216" t="str">
            <v>Hr</v>
          </cell>
          <cell r="C216">
            <v>1.2</v>
          </cell>
          <cell r="D216">
            <v>7746.8750000000009</v>
          </cell>
          <cell r="E216">
            <v>9296.25</v>
          </cell>
        </row>
        <row r="217">
          <cell r="A217" t="str">
            <v>Ayudante (Incl. Prestaciones)</v>
          </cell>
          <cell r="B217" t="str">
            <v>Hr</v>
          </cell>
          <cell r="C217">
            <v>1.2</v>
          </cell>
          <cell r="D217">
            <v>4748.3333333333339</v>
          </cell>
          <cell r="E217">
            <v>5698.0000000000009</v>
          </cell>
        </row>
        <row r="219">
          <cell r="A219" t="str">
            <v>MANO OBRA CARPINTERIA MET.</v>
          </cell>
          <cell r="B219" t="str">
            <v>Vr. Unit.</v>
          </cell>
          <cell r="D219" t="str">
            <v>(Hora)</v>
          </cell>
          <cell r="E219">
            <v>14994.25</v>
          </cell>
        </row>
        <row r="221">
          <cell r="A221" t="str">
            <v>MANO DE OBRA - VÌAS - ASFALTO</v>
          </cell>
        </row>
        <row r="222">
          <cell r="A222" t="str">
            <v>DESCRIPCIÓN</v>
          </cell>
          <cell r="B222" t="str">
            <v>UNIDAD</v>
          </cell>
          <cell r="C222" t="str">
            <v>CANT</v>
          </cell>
          <cell r="D222" t="str">
            <v>V/r UNITARIO</v>
          </cell>
          <cell r="E222" t="str">
            <v>V/r PARCIAL</v>
          </cell>
        </row>
        <row r="223">
          <cell r="A223" t="str">
            <v>Oficial (Incl. Prestaciones)</v>
          </cell>
          <cell r="B223" t="str">
            <v>Hr</v>
          </cell>
          <cell r="C223">
            <v>1.4</v>
          </cell>
          <cell r="D223">
            <v>7746.8750000000009</v>
          </cell>
          <cell r="E223">
            <v>10845.625</v>
          </cell>
        </row>
        <row r="224">
          <cell r="A224" t="str">
            <v>Ayudante (Incl. Prestaciones)</v>
          </cell>
          <cell r="B224" t="str">
            <v>Hr</v>
          </cell>
          <cell r="C224">
            <v>1.4</v>
          </cell>
          <cell r="D224">
            <v>4748.3333333333339</v>
          </cell>
          <cell r="E224">
            <v>6647.666666666667</v>
          </cell>
        </row>
        <row r="226">
          <cell r="A226" t="str">
            <v>Valor Unitario</v>
          </cell>
          <cell r="D226" t="str">
            <v>(Hora)</v>
          </cell>
          <cell r="E226">
            <v>17493.291666666668</v>
          </cell>
        </row>
      </sheetData>
      <sheetData sheetId="1" refreshError="1"/>
      <sheetData sheetId="2"/>
      <sheetData sheetId="3"/>
      <sheetData sheetId="4"/>
      <sheetData sheetId="5"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ANALISIS BASICOS"/>
      <sheetName val="13. ELECTRICOS (2)"/>
      <sheetName val="LISTADO EQUIPOS"/>
      <sheetName val="MAT_ELEC"/>
      <sheetName val="Hoja3"/>
    </sheetNames>
    <sheetDataSet>
      <sheetData sheetId="0">
        <row r="7">
          <cell r="A7" t="str">
            <v>ALCALDIA MUNICIPAL DE NEIVA</v>
          </cell>
        </row>
        <row r="8">
          <cell r="A8" t="str">
            <v>LISTADO DE PRECIOS UNITARIOS - OFICIAL</v>
          </cell>
        </row>
        <row r="10">
          <cell r="A10" t="str">
            <v>MANO DE OBRA - CUADRILLAS</v>
          </cell>
        </row>
        <row r="12">
          <cell r="A12" t="str">
            <v>AÑO 2014</v>
          </cell>
        </row>
        <row r="14">
          <cell r="A14" t="str">
            <v>SALARIO MINIMO LEGAL - AÑO 2014</v>
          </cell>
          <cell r="E14">
            <v>616000</v>
          </cell>
        </row>
        <row r="16">
          <cell r="A16" t="str">
            <v>1. Ayudante (Incl. Prestaciones)</v>
          </cell>
        </row>
        <row r="17">
          <cell r="A17" t="str">
            <v>DESCRIPCIÓN</v>
          </cell>
          <cell r="B17" t="str">
            <v>UNIDAD</v>
          </cell>
          <cell r="C17" t="str">
            <v>CANT</v>
          </cell>
          <cell r="D17" t="str">
            <v>V/r UNITARIO</v>
          </cell>
          <cell r="E17" t="str">
            <v>V/r PARCIAL</v>
          </cell>
        </row>
        <row r="18">
          <cell r="A18" t="str">
            <v>AYUDANTE</v>
          </cell>
          <cell r="B18" t="str">
            <v>DIA</v>
          </cell>
          <cell r="C18">
            <v>1</v>
          </cell>
          <cell r="D18">
            <v>20533.333333333332</v>
          </cell>
          <cell r="E18">
            <v>20533.333333333332</v>
          </cell>
        </row>
        <row r="20">
          <cell r="A20" t="str">
            <v>PRESTACIONES SOCIALES</v>
          </cell>
        </row>
        <row r="21">
          <cell r="A21" t="str">
            <v>Subsidio de transporte</v>
          </cell>
          <cell r="B21" t="str">
            <v>%</v>
          </cell>
          <cell r="C21">
            <v>0.1169</v>
          </cell>
          <cell r="D21">
            <v>20533.333333333332</v>
          </cell>
          <cell r="E21">
            <v>2400.3466666666668</v>
          </cell>
        </row>
        <row r="22">
          <cell r="A22" t="str">
            <v>Cesantias</v>
          </cell>
          <cell r="B22" t="str">
            <v>%</v>
          </cell>
          <cell r="C22">
            <v>8.3299999999999999E-2</v>
          </cell>
          <cell r="D22">
            <v>20533.333333333332</v>
          </cell>
          <cell r="E22">
            <v>1710.4266666666665</v>
          </cell>
        </row>
        <row r="23">
          <cell r="A23" t="str">
            <v>Intereses de cesantias</v>
          </cell>
          <cell r="B23" t="str">
            <v>%</v>
          </cell>
          <cell r="C23">
            <v>0.01</v>
          </cell>
          <cell r="D23">
            <v>20533.333333333332</v>
          </cell>
          <cell r="E23">
            <v>205.33333333333331</v>
          </cell>
        </row>
        <row r="24">
          <cell r="A24" t="str">
            <v>Prima legal</v>
          </cell>
          <cell r="B24" t="str">
            <v>%</v>
          </cell>
          <cell r="C24">
            <v>8.3299999999999999E-2</v>
          </cell>
          <cell r="D24">
            <v>20533.333333333332</v>
          </cell>
          <cell r="E24">
            <v>1710.4266666666665</v>
          </cell>
        </row>
        <row r="25">
          <cell r="A25" t="str">
            <v>Vacaciones</v>
          </cell>
          <cell r="B25" t="str">
            <v>%</v>
          </cell>
          <cell r="C25">
            <v>4.1599999999999998E-2</v>
          </cell>
          <cell r="D25">
            <v>20533.333333333332</v>
          </cell>
          <cell r="E25">
            <v>854.18666666666661</v>
          </cell>
        </row>
        <row r="26">
          <cell r="A26" t="str">
            <v>Seguridad Social</v>
          </cell>
          <cell r="B26" t="str">
            <v>%</v>
          </cell>
          <cell r="C26">
            <v>0.35460000000000003</v>
          </cell>
          <cell r="D26">
            <v>20533.333333333332</v>
          </cell>
          <cell r="E26">
            <v>7281.12</v>
          </cell>
        </row>
        <row r="28">
          <cell r="A28" t="str">
            <v>APORTES PARAFISCALES:</v>
          </cell>
        </row>
        <row r="29">
          <cell r="A29" t="str">
            <v>Caja de compensacion familiar</v>
          </cell>
          <cell r="B29" t="str">
            <v>%</v>
          </cell>
          <cell r="C29">
            <v>0.04</v>
          </cell>
          <cell r="D29">
            <v>20533.333333333332</v>
          </cell>
          <cell r="E29">
            <v>821.33333333333326</v>
          </cell>
        </row>
        <row r="30">
          <cell r="A30" t="str">
            <v>Sena</v>
          </cell>
          <cell r="B30" t="str">
            <v>%</v>
          </cell>
          <cell r="C30">
            <v>0.02</v>
          </cell>
          <cell r="D30">
            <v>20533.333333333332</v>
          </cell>
          <cell r="E30">
            <v>410.66666666666663</v>
          </cell>
        </row>
        <row r="31">
          <cell r="A31" t="str">
            <v>FIC</v>
          </cell>
          <cell r="B31" t="str">
            <v>%</v>
          </cell>
          <cell r="C31">
            <v>1.7500000000000002E-2</v>
          </cell>
          <cell r="D31">
            <v>20533.333333333332</v>
          </cell>
          <cell r="E31">
            <v>359.33333333333337</v>
          </cell>
        </row>
        <row r="32">
          <cell r="A32" t="str">
            <v>ICBF</v>
          </cell>
          <cell r="B32" t="str">
            <v>%</v>
          </cell>
          <cell r="C32">
            <v>0.03</v>
          </cell>
          <cell r="D32">
            <v>20533.333333333332</v>
          </cell>
          <cell r="E32">
            <v>615.99999999999989</v>
          </cell>
        </row>
        <row r="34">
          <cell r="A34" t="str">
            <v>DOTACIÓN - SEGURIDAD INDUSTRIAL</v>
          </cell>
          <cell r="B34" t="str">
            <v>%</v>
          </cell>
          <cell r="C34">
            <v>5.28E-2</v>
          </cell>
          <cell r="D34">
            <v>20533.333333333332</v>
          </cell>
          <cell r="E34">
            <v>1084.1599999999999</v>
          </cell>
        </row>
        <row r="36">
          <cell r="A36" t="str">
            <v>Incremento Salarial - TOTAL</v>
          </cell>
          <cell r="B36" t="str">
            <v>%</v>
          </cell>
          <cell r="C36">
            <v>0.85</v>
          </cell>
        </row>
        <row r="37">
          <cell r="A37" t="str">
            <v>Valor Unitario</v>
          </cell>
          <cell r="D37" t="str">
            <v>(Día)</v>
          </cell>
          <cell r="E37">
            <v>37986.666666666672</v>
          </cell>
        </row>
        <row r="38">
          <cell r="A38" t="str">
            <v>Valor Unitario</v>
          </cell>
          <cell r="D38" t="str">
            <v>(Hora)</v>
          </cell>
          <cell r="E38">
            <v>4748.3333333333339</v>
          </cell>
        </row>
        <row r="40">
          <cell r="A40" t="str">
            <v>2. Oficial (Incl. Prestaciones)</v>
          </cell>
        </row>
        <row r="41">
          <cell r="A41" t="str">
            <v>DESCRIPCIÓN</v>
          </cell>
          <cell r="B41" t="str">
            <v>UNIDAD</v>
          </cell>
          <cell r="C41" t="str">
            <v>CANT</v>
          </cell>
          <cell r="D41" t="str">
            <v>V/r UNITARIO</v>
          </cell>
          <cell r="E41" t="str">
            <v>V/r PARCIAL</v>
          </cell>
        </row>
        <row r="42">
          <cell r="A42" t="str">
            <v>OFICIAL</v>
          </cell>
          <cell r="B42" t="str">
            <v>DIA</v>
          </cell>
          <cell r="C42">
            <v>1</v>
          </cell>
          <cell r="D42">
            <v>33500</v>
          </cell>
          <cell r="E42">
            <v>33500</v>
          </cell>
        </row>
        <row r="44">
          <cell r="A44" t="str">
            <v>PRESTACIONES SOCIALES</v>
          </cell>
        </row>
        <row r="45">
          <cell r="A45" t="str">
            <v>Subsidio de transporte</v>
          </cell>
          <cell r="B45" t="str">
            <v>%</v>
          </cell>
          <cell r="C45">
            <v>0.1169</v>
          </cell>
          <cell r="D45">
            <v>33500</v>
          </cell>
          <cell r="E45">
            <v>3916.15</v>
          </cell>
        </row>
        <row r="46">
          <cell r="A46" t="str">
            <v>Cesantias</v>
          </cell>
          <cell r="B46" t="str">
            <v>%</v>
          </cell>
          <cell r="C46">
            <v>8.3299999999999999E-2</v>
          </cell>
          <cell r="D46">
            <v>33500</v>
          </cell>
          <cell r="E46">
            <v>2790.55</v>
          </cell>
        </row>
        <row r="47">
          <cell r="A47" t="str">
            <v>Intereses de cesantias</v>
          </cell>
          <cell r="B47" t="str">
            <v>%</v>
          </cell>
          <cell r="C47">
            <v>0.01</v>
          </cell>
          <cell r="D47">
            <v>33500</v>
          </cell>
          <cell r="E47">
            <v>335</v>
          </cell>
        </row>
        <row r="48">
          <cell r="A48" t="str">
            <v>Prima legal</v>
          </cell>
          <cell r="B48" t="str">
            <v>%</v>
          </cell>
          <cell r="C48">
            <v>8.3299999999999999E-2</v>
          </cell>
          <cell r="D48">
            <v>33500</v>
          </cell>
          <cell r="E48">
            <v>2790.55</v>
          </cell>
        </row>
        <row r="49">
          <cell r="A49" t="str">
            <v>Vacaciones</v>
          </cell>
          <cell r="B49" t="str">
            <v>%</v>
          </cell>
          <cell r="C49">
            <v>4.1599999999999998E-2</v>
          </cell>
          <cell r="D49">
            <v>33500</v>
          </cell>
          <cell r="E49">
            <v>1393.6</v>
          </cell>
        </row>
        <row r="50">
          <cell r="A50" t="str">
            <v>Seguridad Social</v>
          </cell>
          <cell r="B50" t="str">
            <v>%</v>
          </cell>
          <cell r="C50">
            <v>0.35460000000000003</v>
          </cell>
          <cell r="D50">
            <v>33500</v>
          </cell>
          <cell r="E50">
            <v>11879.1</v>
          </cell>
        </row>
        <row r="52">
          <cell r="A52" t="str">
            <v>APORTES PARAFISCALES:</v>
          </cell>
        </row>
        <row r="53">
          <cell r="A53" t="str">
            <v>Caja de compesnacion familiar</v>
          </cell>
          <cell r="B53" t="str">
            <v>%</v>
          </cell>
          <cell r="C53">
            <v>0.04</v>
          </cell>
          <cell r="D53">
            <v>33500</v>
          </cell>
          <cell r="E53">
            <v>1340</v>
          </cell>
        </row>
        <row r="54">
          <cell r="A54" t="str">
            <v>Sena</v>
          </cell>
          <cell r="B54" t="str">
            <v>%</v>
          </cell>
          <cell r="C54">
            <v>0.02</v>
          </cell>
          <cell r="D54">
            <v>33500</v>
          </cell>
          <cell r="E54">
            <v>670</v>
          </cell>
        </row>
        <row r="55">
          <cell r="A55" t="str">
            <v>FIC</v>
          </cell>
          <cell r="B55" t="str">
            <v>%</v>
          </cell>
          <cell r="C55">
            <v>1.7500000000000002E-2</v>
          </cell>
          <cell r="D55">
            <v>33500</v>
          </cell>
          <cell r="E55">
            <v>586.25</v>
          </cell>
        </row>
        <row r="56">
          <cell r="A56" t="str">
            <v>ICBF</v>
          </cell>
          <cell r="B56" t="str">
            <v>%</v>
          </cell>
          <cell r="C56">
            <v>0.03</v>
          </cell>
          <cell r="D56">
            <v>33500</v>
          </cell>
          <cell r="E56">
            <v>1005</v>
          </cell>
        </row>
        <row r="58">
          <cell r="A58" t="str">
            <v>DOTACIÓN</v>
          </cell>
          <cell r="B58" t="str">
            <v>%</v>
          </cell>
          <cell r="C58">
            <v>5.28E-2</v>
          </cell>
          <cell r="D58">
            <v>33500</v>
          </cell>
          <cell r="E58">
            <v>1768.8</v>
          </cell>
        </row>
        <row r="60">
          <cell r="A60" t="str">
            <v>Incremento Salarial - TOTAL</v>
          </cell>
          <cell r="B60" t="str">
            <v>%</v>
          </cell>
          <cell r="C60">
            <v>0.85</v>
          </cell>
        </row>
        <row r="61">
          <cell r="A61" t="str">
            <v>Valor Unitario</v>
          </cell>
          <cell r="D61" t="str">
            <v>(Día)</v>
          </cell>
          <cell r="E61">
            <v>61975.000000000007</v>
          </cell>
        </row>
        <row r="62">
          <cell r="A62" t="str">
            <v>Valor Unitario</v>
          </cell>
          <cell r="D62" t="str">
            <v>(Hora)</v>
          </cell>
          <cell r="E62">
            <v>7746.8750000000009</v>
          </cell>
        </row>
        <row r="64">
          <cell r="A64" t="str">
            <v>3. Tecnico Elec (Inc. Prest.)</v>
          </cell>
        </row>
        <row r="65">
          <cell r="A65" t="str">
            <v>DESCRIPCIÓN</v>
          </cell>
          <cell r="B65" t="str">
            <v>UNIDAD</v>
          </cell>
          <cell r="C65" t="str">
            <v>CANT</v>
          </cell>
          <cell r="D65" t="str">
            <v>V/r UNITARIO</v>
          </cell>
          <cell r="E65" t="str">
            <v>V/r PARCIAL</v>
          </cell>
        </row>
        <row r="66">
          <cell r="A66" t="str">
            <v>TECNICO</v>
          </cell>
          <cell r="B66" t="str">
            <v>DIA</v>
          </cell>
          <cell r="C66">
            <v>1</v>
          </cell>
          <cell r="D66">
            <v>35000</v>
          </cell>
          <cell r="E66">
            <v>35000</v>
          </cell>
        </row>
        <row r="68">
          <cell r="A68" t="str">
            <v>PRESTACIONES SOCIALES</v>
          </cell>
        </row>
        <row r="69">
          <cell r="A69" t="str">
            <v>Subsidio de transporte</v>
          </cell>
          <cell r="B69" t="str">
            <v>%</v>
          </cell>
          <cell r="C69">
            <v>0.1169</v>
          </cell>
          <cell r="D69">
            <v>35000</v>
          </cell>
          <cell r="E69">
            <v>4091.5</v>
          </cell>
        </row>
        <row r="70">
          <cell r="A70" t="str">
            <v>Cesantias</v>
          </cell>
          <cell r="B70" t="str">
            <v>%</v>
          </cell>
          <cell r="C70">
            <v>8.3299999999999999E-2</v>
          </cell>
          <cell r="D70">
            <v>35000</v>
          </cell>
          <cell r="E70">
            <v>2915.5</v>
          </cell>
        </row>
        <row r="71">
          <cell r="A71" t="str">
            <v>Intereses de cesantias</v>
          </cell>
          <cell r="B71" t="str">
            <v>%</v>
          </cell>
          <cell r="C71">
            <v>0.01</v>
          </cell>
          <cell r="D71">
            <v>35000</v>
          </cell>
          <cell r="E71">
            <v>350</v>
          </cell>
        </row>
        <row r="72">
          <cell r="A72" t="str">
            <v>Prima legal</v>
          </cell>
          <cell r="B72" t="str">
            <v>%</v>
          </cell>
          <cell r="C72">
            <v>8.3299999999999999E-2</v>
          </cell>
          <cell r="D72">
            <v>35000</v>
          </cell>
          <cell r="E72">
            <v>2915.5</v>
          </cell>
        </row>
        <row r="73">
          <cell r="A73" t="str">
            <v>Vacaciones</v>
          </cell>
          <cell r="B73" t="str">
            <v>%</v>
          </cell>
          <cell r="C73">
            <v>4.1599999999999998E-2</v>
          </cell>
          <cell r="D73">
            <v>35000</v>
          </cell>
          <cell r="E73">
            <v>1456</v>
          </cell>
        </row>
        <row r="74">
          <cell r="A74" t="str">
            <v>Seguridad Social</v>
          </cell>
          <cell r="B74" t="str">
            <v>%</v>
          </cell>
          <cell r="C74">
            <v>0.35460000000000003</v>
          </cell>
          <cell r="D74">
            <v>35000</v>
          </cell>
          <cell r="E74">
            <v>12411.000000000002</v>
          </cell>
        </row>
        <row r="76">
          <cell r="A76" t="str">
            <v>APORTES PARAFISCALES:</v>
          </cell>
        </row>
        <row r="77">
          <cell r="A77" t="str">
            <v>Caja de compesnacion familiar</v>
          </cell>
          <cell r="B77" t="str">
            <v>%</v>
          </cell>
          <cell r="C77">
            <v>0.04</v>
          </cell>
          <cell r="D77">
            <v>35000</v>
          </cell>
          <cell r="E77">
            <v>1400</v>
          </cell>
        </row>
        <row r="78">
          <cell r="A78" t="str">
            <v>Sena</v>
          </cell>
          <cell r="B78" t="str">
            <v>%</v>
          </cell>
          <cell r="C78">
            <v>0.02</v>
          </cell>
          <cell r="D78">
            <v>35000</v>
          </cell>
          <cell r="E78">
            <v>700</v>
          </cell>
        </row>
        <row r="79">
          <cell r="A79" t="str">
            <v>FIC</v>
          </cell>
          <cell r="B79" t="str">
            <v>%</v>
          </cell>
          <cell r="C79">
            <v>1.7500000000000002E-2</v>
          </cell>
          <cell r="D79">
            <v>35000</v>
          </cell>
          <cell r="E79">
            <v>612.50000000000011</v>
          </cell>
        </row>
        <row r="80">
          <cell r="A80" t="str">
            <v>ICBF</v>
          </cell>
          <cell r="B80" t="str">
            <v>%</v>
          </cell>
          <cell r="C80">
            <v>0.03</v>
          </cell>
          <cell r="D80">
            <v>35000</v>
          </cell>
          <cell r="E80">
            <v>1050</v>
          </cell>
        </row>
        <row r="82">
          <cell r="A82" t="str">
            <v>DOTACIÓN</v>
          </cell>
          <cell r="B82" t="str">
            <v>%</v>
          </cell>
          <cell r="C82">
            <v>5.28E-2</v>
          </cell>
          <cell r="D82">
            <v>35000</v>
          </cell>
          <cell r="E82">
            <v>1848</v>
          </cell>
        </row>
        <row r="84">
          <cell r="A84" t="str">
            <v>Incremento Salarial - TOTAL</v>
          </cell>
          <cell r="B84" t="str">
            <v>%</v>
          </cell>
          <cell r="C84">
            <v>0.85</v>
          </cell>
        </row>
        <row r="85">
          <cell r="A85" t="str">
            <v>Valor Unitario</v>
          </cell>
          <cell r="D85" t="str">
            <v>(Día)</v>
          </cell>
          <cell r="E85">
            <v>64750</v>
          </cell>
        </row>
        <row r="86">
          <cell r="A86" t="str">
            <v>Valor Unitario</v>
          </cell>
          <cell r="D86" t="str">
            <v>(Hora)</v>
          </cell>
          <cell r="E86">
            <v>8093.75</v>
          </cell>
        </row>
        <row r="88">
          <cell r="A88" t="str">
            <v>4. Ayudante Elec (Inc. Prest.)</v>
          </cell>
        </row>
        <row r="89">
          <cell r="A89" t="str">
            <v>DESCRIPCIÓN</v>
          </cell>
          <cell r="B89" t="str">
            <v>UNIDAD</v>
          </cell>
          <cell r="C89" t="str">
            <v>CANT</v>
          </cell>
          <cell r="D89" t="str">
            <v>V/r UNITARIO</v>
          </cell>
          <cell r="E89" t="str">
            <v>V/r PARCIAL</v>
          </cell>
        </row>
        <row r="90">
          <cell r="A90" t="str">
            <v>AYUDANTE</v>
          </cell>
          <cell r="B90" t="str">
            <v>DIA</v>
          </cell>
          <cell r="C90">
            <v>1</v>
          </cell>
          <cell r="D90">
            <v>25000</v>
          </cell>
          <cell r="E90">
            <v>25000</v>
          </cell>
        </row>
        <row r="92">
          <cell r="A92" t="str">
            <v>PRESTACIONES SOCIALES</v>
          </cell>
        </row>
        <row r="93">
          <cell r="A93" t="str">
            <v>Subsidio de transporte</v>
          </cell>
          <cell r="B93" t="str">
            <v>%</v>
          </cell>
          <cell r="C93">
            <v>0.1169</v>
          </cell>
          <cell r="D93">
            <v>25000</v>
          </cell>
          <cell r="E93">
            <v>2922.5</v>
          </cell>
        </row>
        <row r="94">
          <cell r="A94" t="str">
            <v>Cesantias</v>
          </cell>
          <cell r="B94" t="str">
            <v>%</v>
          </cell>
          <cell r="C94">
            <v>8.3299999999999999E-2</v>
          </cell>
          <cell r="D94">
            <v>25000</v>
          </cell>
          <cell r="E94">
            <v>2082.5</v>
          </cell>
        </row>
        <row r="95">
          <cell r="A95" t="str">
            <v>Intereses de cesantias</v>
          </cell>
          <cell r="B95" t="str">
            <v>%</v>
          </cell>
          <cell r="C95">
            <v>0.01</v>
          </cell>
          <cell r="D95">
            <v>25000</v>
          </cell>
          <cell r="E95">
            <v>250</v>
          </cell>
        </row>
        <row r="96">
          <cell r="A96" t="str">
            <v>Prima legal</v>
          </cell>
          <cell r="B96" t="str">
            <v>%</v>
          </cell>
          <cell r="C96">
            <v>8.3299999999999999E-2</v>
          </cell>
          <cell r="D96">
            <v>25000</v>
          </cell>
          <cell r="E96">
            <v>2082.5</v>
          </cell>
        </row>
        <row r="97">
          <cell r="A97" t="str">
            <v>Vacaciones</v>
          </cell>
          <cell r="B97" t="str">
            <v>%</v>
          </cell>
          <cell r="C97">
            <v>4.1599999999999998E-2</v>
          </cell>
          <cell r="D97">
            <v>25000</v>
          </cell>
          <cell r="E97">
            <v>1040</v>
          </cell>
        </row>
        <row r="98">
          <cell r="A98" t="str">
            <v>Seguridad Social</v>
          </cell>
          <cell r="B98" t="str">
            <v>%</v>
          </cell>
          <cell r="C98">
            <v>0.35460000000000003</v>
          </cell>
          <cell r="D98">
            <v>25000</v>
          </cell>
          <cell r="E98">
            <v>8865</v>
          </cell>
        </row>
        <row r="100">
          <cell r="A100" t="str">
            <v>APORTES PARAFISCALES:</v>
          </cell>
        </row>
        <row r="101">
          <cell r="A101" t="str">
            <v>Caja de compesnacion familiar</v>
          </cell>
          <cell r="B101" t="str">
            <v>%</v>
          </cell>
          <cell r="C101">
            <v>0.04</v>
          </cell>
          <cell r="D101">
            <v>25000</v>
          </cell>
          <cell r="E101">
            <v>1000</v>
          </cell>
        </row>
        <row r="102">
          <cell r="A102" t="str">
            <v>Sena</v>
          </cell>
          <cell r="B102" t="str">
            <v>%</v>
          </cell>
          <cell r="C102">
            <v>0.02</v>
          </cell>
          <cell r="D102">
            <v>25000</v>
          </cell>
          <cell r="E102">
            <v>500</v>
          </cell>
        </row>
        <row r="103">
          <cell r="A103" t="str">
            <v>FIC</v>
          </cell>
          <cell r="B103" t="str">
            <v>%</v>
          </cell>
          <cell r="C103">
            <v>1.7500000000000002E-2</v>
          </cell>
          <cell r="D103">
            <v>25000</v>
          </cell>
          <cell r="E103">
            <v>437.50000000000006</v>
          </cell>
        </row>
        <row r="104">
          <cell r="A104" t="str">
            <v>ICBF</v>
          </cell>
          <cell r="B104" t="str">
            <v>%</v>
          </cell>
          <cell r="C104">
            <v>0.03</v>
          </cell>
          <cell r="D104">
            <v>25000</v>
          </cell>
          <cell r="E104">
            <v>750</v>
          </cell>
        </row>
        <row r="106">
          <cell r="A106" t="str">
            <v>DOTACIÓN</v>
          </cell>
          <cell r="B106" t="str">
            <v>%</v>
          </cell>
          <cell r="C106">
            <v>5.28E-2</v>
          </cell>
          <cell r="D106">
            <v>25000</v>
          </cell>
          <cell r="E106">
            <v>1320</v>
          </cell>
        </row>
        <row r="108">
          <cell r="A108" t="str">
            <v>Incremento Salarial - TOTAL</v>
          </cell>
          <cell r="B108" t="str">
            <v>%</v>
          </cell>
          <cell r="C108">
            <v>0.85</v>
          </cell>
        </row>
        <row r="109">
          <cell r="A109" t="str">
            <v>Valor Unitario</v>
          </cell>
          <cell r="D109" t="str">
            <v>(Día)</v>
          </cell>
          <cell r="E109">
            <v>46250</v>
          </cell>
        </row>
        <row r="110">
          <cell r="A110" t="str">
            <v>Valor Unitario</v>
          </cell>
          <cell r="D110" t="str">
            <v>(Hora)</v>
          </cell>
          <cell r="E110">
            <v>5781.25</v>
          </cell>
        </row>
        <row r="112">
          <cell r="A112" t="str">
            <v>5. Topografo (Inc. Prest.)</v>
          </cell>
        </row>
        <row r="113">
          <cell r="A113" t="str">
            <v>DESCRIPCIÓN</v>
          </cell>
          <cell r="B113" t="str">
            <v>UNIDAD</v>
          </cell>
          <cell r="C113" t="str">
            <v>CANT</v>
          </cell>
          <cell r="D113" t="str">
            <v>V/r UNITARIO</v>
          </cell>
          <cell r="E113" t="str">
            <v>V/r PARCIAL</v>
          </cell>
        </row>
        <row r="114">
          <cell r="A114" t="str">
            <v xml:space="preserve">TOPOGRAFO </v>
          </cell>
          <cell r="B114" t="str">
            <v>DIA</v>
          </cell>
          <cell r="C114">
            <v>1</v>
          </cell>
          <cell r="D114">
            <v>45000</v>
          </cell>
          <cell r="E114">
            <v>45000</v>
          </cell>
        </row>
        <row r="116">
          <cell r="A116" t="str">
            <v>PRESTACIONES SOCIALES</v>
          </cell>
        </row>
        <row r="117">
          <cell r="A117" t="str">
            <v>Subsidio de transporte</v>
          </cell>
          <cell r="B117" t="str">
            <v>%</v>
          </cell>
          <cell r="C117">
            <v>0.1169</v>
          </cell>
          <cell r="D117">
            <v>45000</v>
          </cell>
          <cell r="E117">
            <v>5260.5</v>
          </cell>
        </row>
        <row r="118">
          <cell r="A118" t="str">
            <v>Cesantias</v>
          </cell>
          <cell r="B118" t="str">
            <v>%</v>
          </cell>
          <cell r="C118">
            <v>8.3299999999999999E-2</v>
          </cell>
          <cell r="D118">
            <v>45000</v>
          </cell>
          <cell r="E118">
            <v>3748.5</v>
          </cell>
        </row>
        <row r="119">
          <cell r="A119" t="str">
            <v>Intereses de cesantias</v>
          </cell>
          <cell r="B119" t="str">
            <v>%</v>
          </cell>
          <cell r="C119">
            <v>0.01</v>
          </cell>
          <cell r="D119">
            <v>45000</v>
          </cell>
          <cell r="E119">
            <v>450</v>
          </cell>
        </row>
        <row r="120">
          <cell r="A120" t="str">
            <v>Prima legal</v>
          </cell>
          <cell r="B120" t="str">
            <v>%</v>
          </cell>
          <cell r="C120">
            <v>8.3299999999999999E-2</v>
          </cell>
          <cell r="D120">
            <v>45000</v>
          </cell>
          <cell r="E120">
            <v>3748.5</v>
          </cell>
        </row>
        <row r="121">
          <cell r="A121" t="str">
            <v>Vacaciones</v>
          </cell>
          <cell r="B121" t="str">
            <v>%</v>
          </cell>
          <cell r="C121">
            <v>4.1599999999999998E-2</v>
          </cell>
          <cell r="D121">
            <v>45000</v>
          </cell>
          <cell r="E121">
            <v>1872</v>
          </cell>
        </row>
        <row r="122">
          <cell r="A122" t="str">
            <v>Seguridad Social</v>
          </cell>
          <cell r="B122" t="str">
            <v>%</v>
          </cell>
          <cell r="C122">
            <v>0.35460000000000003</v>
          </cell>
          <cell r="D122">
            <v>45000</v>
          </cell>
          <cell r="E122">
            <v>15957.000000000002</v>
          </cell>
        </row>
        <row r="124">
          <cell r="A124" t="str">
            <v>APORTES PARAFISCALES:</v>
          </cell>
        </row>
        <row r="125">
          <cell r="A125" t="str">
            <v>Caja de compesnacion familiar</v>
          </cell>
          <cell r="B125" t="str">
            <v>%</v>
          </cell>
          <cell r="C125">
            <v>0.04</v>
          </cell>
          <cell r="D125">
            <v>45000</v>
          </cell>
          <cell r="E125">
            <v>1800</v>
          </cell>
        </row>
        <row r="126">
          <cell r="A126" t="str">
            <v>Sena</v>
          </cell>
          <cell r="B126" t="str">
            <v>%</v>
          </cell>
          <cell r="C126">
            <v>0.02</v>
          </cell>
          <cell r="D126">
            <v>45000</v>
          </cell>
          <cell r="E126">
            <v>900</v>
          </cell>
        </row>
        <row r="127">
          <cell r="A127" t="str">
            <v>FIC</v>
          </cell>
          <cell r="B127" t="str">
            <v>%</v>
          </cell>
          <cell r="C127">
            <v>1.7500000000000002E-2</v>
          </cell>
          <cell r="D127">
            <v>45000</v>
          </cell>
          <cell r="E127">
            <v>787.50000000000011</v>
          </cell>
        </row>
        <row r="128">
          <cell r="A128" t="str">
            <v>ICBF</v>
          </cell>
          <cell r="B128" t="str">
            <v>%</v>
          </cell>
          <cell r="C128">
            <v>0.03</v>
          </cell>
          <cell r="D128">
            <v>45000</v>
          </cell>
          <cell r="E128">
            <v>1350</v>
          </cell>
        </row>
        <row r="130">
          <cell r="A130" t="str">
            <v>DOTACIÓN</v>
          </cell>
          <cell r="B130" t="str">
            <v>%</v>
          </cell>
          <cell r="C130">
            <v>5.28E-2</v>
          </cell>
          <cell r="D130">
            <v>45000</v>
          </cell>
          <cell r="E130">
            <v>2376</v>
          </cell>
        </row>
        <row r="132">
          <cell r="A132" t="str">
            <v>Incremento Salarial - TOTAL</v>
          </cell>
          <cell r="B132" t="str">
            <v>%</v>
          </cell>
          <cell r="C132">
            <v>0.85</v>
          </cell>
        </row>
        <row r="133">
          <cell r="A133" t="str">
            <v>Valor Unitario</v>
          </cell>
          <cell r="D133" t="str">
            <v>(Día)</v>
          </cell>
          <cell r="E133">
            <v>83250</v>
          </cell>
        </row>
        <row r="134">
          <cell r="A134" t="str">
            <v>Valor Unitario</v>
          </cell>
          <cell r="D134" t="str">
            <v>(Hora)</v>
          </cell>
          <cell r="E134">
            <v>10406.25</v>
          </cell>
        </row>
        <row r="136">
          <cell r="A136" t="str">
            <v>6. Dibujante (Inc. Prest.)</v>
          </cell>
        </row>
        <row r="137">
          <cell r="A137" t="str">
            <v>DESCRIPCIÓN</v>
          </cell>
          <cell r="B137" t="str">
            <v>UNIDAD</v>
          </cell>
          <cell r="C137" t="str">
            <v>CANT</v>
          </cell>
          <cell r="D137" t="str">
            <v>V/r UNITARIO</v>
          </cell>
          <cell r="E137" t="str">
            <v>V/r PARCIAL</v>
          </cell>
        </row>
        <row r="138">
          <cell r="A138" t="str">
            <v>DIBUJANTE</v>
          </cell>
          <cell r="B138" t="str">
            <v>DIA</v>
          </cell>
          <cell r="C138">
            <v>1</v>
          </cell>
          <cell r="D138">
            <v>25000</v>
          </cell>
          <cell r="E138">
            <v>25000</v>
          </cell>
        </row>
        <row r="140">
          <cell r="A140" t="str">
            <v>PRESTACIONES SOCIALES</v>
          </cell>
        </row>
        <row r="141">
          <cell r="A141" t="str">
            <v>Subsidio de transporte</v>
          </cell>
          <cell r="B141" t="str">
            <v>%</v>
          </cell>
          <cell r="C141">
            <v>0.1169</v>
          </cell>
          <cell r="D141">
            <v>25000</v>
          </cell>
          <cell r="E141">
            <v>2922.5</v>
          </cell>
        </row>
        <row r="142">
          <cell r="A142" t="str">
            <v>Cesantias</v>
          </cell>
          <cell r="B142" t="str">
            <v>%</v>
          </cell>
          <cell r="C142">
            <v>8.3299999999999999E-2</v>
          </cell>
          <cell r="D142">
            <v>25000</v>
          </cell>
          <cell r="E142">
            <v>2082.5</v>
          </cell>
        </row>
        <row r="143">
          <cell r="A143" t="str">
            <v>Intereses de cesantias</v>
          </cell>
          <cell r="B143" t="str">
            <v>%</v>
          </cell>
          <cell r="C143">
            <v>0.01</v>
          </cell>
          <cell r="D143">
            <v>25000</v>
          </cell>
          <cell r="E143">
            <v>250</v>
          </cell>
        </row>
        <row r="144">
          <cell r="A144" t="str">
            <v>Prima legal</v>
          </cell>
          <cell r="B144" t="str">
            <v>%</v>
          </cell>
          <cell r="C144">
            <v>8.3299999999999999E-2</v>
          </cell>
          <cell r="D144">
            <v>25000</v>
          </cell>
          <cell r="E144">
            <v>2082.5</v>
          </cell>
        </row>
        <row r="145">
          <cell r="A145" t="str">
            <v>Vacaciones</v>
          </cell>
          <cell r="B145" t="str">
            <v>%</v>
          </cell>
          <cell r="C145">
            <v>4.1599999999999998E-2</v>
          </cell>
          <cell r="D145">
            <v>25000</v>
          </cell>
          <cell r="E145">
            <v>1040</v>
          </cell>
        </row>
        <row r="146">
          <cell r="A146" t="str">
            <v>Seguridad Social</v>
          </cell>
          <cell r="B146" t="str">
            <v>%</v>
          </cell>
          <cell r="C146">
            <v>0.35460000000000003</v>
          </cell>
          <cell r="D146">
            <v>25000</v>
          </cell>
          <cell r="E146">
            <v>8865</v>
          </cell>
        </row>
        <row r="148">
          <cell r="A148" t="str">
            <v>APORTES PARAFISCALES:</v>
          </cell>
        </row>
        <row r="149">
          <cell r="A149" t="str">
            <v>Caja de compesnacion familiar</v>
          </cell>
          <cell r="B149" t="str">
            <v>%</v>
          </cell>
          <cell r="C149">
            <v>0.04</v>
          </cell>
          <cell r="D149">
            <v>25000</v>
          </cell>
          <cell r="E149">
            <v>1000</v>
          </cell>
        </row>
        <row r="150">
          <cell r="A150" t="str">
            <v>Sena</v>
          </cell>
          <cell r="B150" t="str">
            <v>%</v>
          </cell>
          <cell r="C150">
            <v>0.02</v>
          </cell>
          <cell r="D150">
            <v>25000</v>
          </cell>
          <cell r="E150">
            <v>500</v>
          </cell>
        </row>
        <row r="151">
          <cell r="A151" t="str">
            <v>FIC</v>
          </cell>
          <cell r="B151" t="str">
            <v>%</v>
          </cell>
          <cell r="C151">
            <v>1.7500000000000002E-2</v>
          </cell>
          <cell r="D151">
            <v>25000</v>
          </cell>
          <cell r="E151">
            <v>437.50000000000006</v>
          </cell>
        </row>
        <row r="152">
          <cell r="A152" t="str">
            <v>ICBF</v>
          </cell>
          <cell r="B152" t="str">
            <v>%</v>
          </cell>
          <cell r="C152">
            <v>0.03</v>
          </cell>
          <cell r="D152">
            <v>25000</v>
          </cell>
          <cell r="E152">
            <v>750</v>
          </cell>
        </row>
        <row r="154">
          <cell r="A154" t="str">
            <v>DOTACIÓN</v>
          </cell>
          <cell r="B154" t="str">
            <v>%</v>
          </cell>
          <cell r="C154">
            <v>5.28E-2</v>
          </cell>
          <cell r="D154">
            <v>25000</v>
          </cell>
          <cell r="E154">
            <v>1320</v>
          </cell>
        </row>
        <row r="156">
          <cell r="A156" t="str">
            <v>Incremento Salarial - TOTAL</v>
          </cell>
          <cell r="B156" t="str">
            <v>%</v>
          </cell>
          <cell r="C156">
            <v>0.85</v>
          </cell>
        </row>
        <row r="157">
          <cell r="A157" t="str">
            <v>Valor Unitario</v>
          </cell>
          <cell r="D157" t="str">
            <v>(Día)</v>
          </cell>
          <cell r="E157">
            <v>46250</v>
          </cell>
        </row>
        <row r="158">
          <cell r="A158" t="str">
            <v>Valor Unitario</v>
          </cell>
          <cell r="D158" t="str">
            <v>(Hora)</v>
          </cell>
          <cell r="E158">
            <v>5781.25</v>
          </cell>
        </row>
        <row r="160">
          <cell r="A160" t="str">
            <v>7. Ingeniero Elec (Inc. Prest.)</v>
          </cell>
        </row>
        <row r="161">
          <cell r="A161" t="str">
            <v>DESCRIPCIÓN</v>
          </cell>
          <cell r="B161" t="str">
            <v>UNIDAD</v>
          </cell>
          <cell r="C161" t="str">
            <v>CANT</v>
          </cell>
          <cell r="D161" t="str">
            <v>V/r UNITARIO</v>
          </cell>
          <cell r="E161" t="str">
            <v>V/r PARCIAL</v>
          </cell>
        </row>
        <row r="162">
          <cell r="A162" t="str">
            <v>INGENIERO</v>
          </cell>
          <cell r="B162" t="str">
            <v>DIA</v>
          </cell>
          <cell r="C162">
            <v>1</v>
          </cell>
          <cell r="D162">
            <v>53333</v>
          </cell>
          <cell r="E162">
            <v>53333</v>
          </cell>
        </row>
        <row r="164">
          <cell r="A164" t="str">
            <v>PRESTACIONES SOCIALES</v>
          </cell>
        </row>
        <row r="165">
          <cell r="A165" t="str">
            <v>Subsidio de transporte</v>
          </cell>
          <cell r="B165" t="str">
            <v>%</v>
          </cell>
          <cell r="C165">
            <v>0.1169</v>
          </cell>
          <cell r="D165">
            <v>53333</v>
          </cell>
          <cell r="E165">
            <v>6234.6277</v>
          </cell>
        </row>
        <row r="166">
          <cell r="A166" t="str">
            <v>Cesantias</v>
          </cell>
          <cell r="B166" t="str">
            <v>%</v>
          </cell>
          <cell r="C166">
            <v>8.3299999999999999E-2</v>
          </cell>
          <cell r="D166">
            <v>53333</v>
          </cell>
          <cell r="E166">
            <v>4442.6388999999999</v>
          </cell>
        </row>
        <row r="167">
          <cell r="A167" t="str">
            <v>Intereses de cesantias</v>
          </cell>
          <cell r="B167" t="str">
            <v>%</v>
          </cell>
          <cell r="C167">
            <v>0.01</v>
          </cell>
          <cell r="D167">
            <v>53333</v>
          </cell>
          <cell r="E167">
            <v>533.33000000000004</v>
          </cell>
        </row>
        <row r="168">
          <cell r="A168" t="str">
            <v>Prima legal</v>
          </cell>
          <cell r="B168" t="str">
            <v>%</v>
          </cell>
          <cell r="C168">
            <v>8.3299999999999999E-2</v>
          </cell>
          <cell r="D168">
            <v>53333</v>
          </cell>
          <cell r="E168">
            <v>4442.6388999999999</v>
          </cell>
        </row>
        <row r="169">
          <cell r="A169" t="str">
            <v>Vacaciones</v>
          </cell>
          <cell r="B169" t="str">
            <v>%</v>
          </cell>
          <cell r="C169">
            <v>4.1599999999999998E-2</v>
          </cell>
          <cell r="D169">
            <v>53333</v>
          </cell>
          <cell r="E169">
            <v>2218.6527999999998</v>
          </cell>
        </row>
        <row r="170">
          <cell r="A170" t="str">
            <v>Seguridad Social</v>
          </cell>
          <cell r="B170" t="str">
            <v>%</v>
          </cell>
          <cell r="C170">
            <v>0.35460000000000003</v>
          </cell>
          <cell r="D170">
            <v>53333</v>
          </cell>
          <cell r="E170">
            <v>18911.881800000003</v>
          </cell>
        </row>
        <row r="172">
          <cell r="A172" t="str">
            <v>APORTES PARAFISCALES:</v>
          </cell>
        </row>
        <row r="173">
          <cell r="A173" t="str">
            <v>Caja de compesnacion familiar</v>
          </cell>
          <cell r="B173" t="str">
            <v>%</v>
          </cell>
          <cell r="C173">
            <v>0.04</v>
          </cell>
          <cell r="D173">
            <v>53333</v>
          </cell>
          <cell r="E173">
            <v>2133.3200000000002</v>
          </cell>
        </row>
        <row r="174">
          <cell r="A174" t="str">
            <v>Sena</v>
          </cell>
          <cell r="B174" t="str">
            <v>%</v>
          </cell>
          <cell r="C174">
            <v>0.02</v>
          </cell>
          <cell r="D174">
            <v>53333</v>
          </cell>
          <cell r="E174">
            <v>1066.6600000000001</v>
          </cell>
        </row>
        <row r="175">
          <cell r="A175" t="str">
            <v>FIC</v>
          </cell>
          <cell r="B175" t="str">
            <v>%</v>
          </cell>
          <cell r="C175">
            <v>1.7500000000000002E-2</v>
          </cell>
          <cell r="D175">
            <v>53333</v>
          </cell>
          <cell r="E175">
            <v>933.3275000000001</v>
          </cell>
        </row>
        <row r="176">
          <cell r="A176" t="str">
            <v>ICBF</v>
          </cell>
          <cell r="B176" t="str">
            <v>%</v>
          </cell>
          <cell r="C176">
            <v>0.03</v>
          </cell>
          <cell r="D176">
            <v>53333</v>
          </cell>
          <cell r="E176">
            <v>1599.99</v>
          </cell>
        </row>
        <row r="178">
          <cell r="A178" t="str">
            <v>DOTACIÓN</v>
          </cell>
          <cell r="B178" t="str">
            <v>%</v>
          </cell>
          <cell r="C178">
            <v>5.28E-2</v>
          </cell>
          <cell r="D178">
            <v>53333</v>
          </cell>
          <cell r="E178">
            <v>2815.9823999999999</v>
          </cell>
        </row>
        <row r="180">
          <cell r="A180" t="str">
            <v>Incremento Salarial - TOTAL</v>
          </cell>
          <cell r="B180" t="str">
            <v>%</v>
          </cell>
          <cell r="C180">
            <v>0.85</v>
          </cell>
        </row>
        <row r="181">
          <cell r="A181" t="str">
            <v>Valor Unitario</v>
          </cell>
          <cell r="D181" t="str">
            <v>(Día)</v>
          </cell>
          <cell r="E181">
            <v>98666.05</v>
          </cell>
        </row>
        <row r="182">
          <cell r="A182" t="str">
            <v>Valor Unitario</v>
          </cell>
          <cell r="D182" t="str">
            <v>(Hora)</v>
          </cell>
          <cell r="E182">
            <v>12333.25625</v>
          </cell>
        </row>
        <row r="184">
          <cell r="A184" t="str">
            <v>MANO DE OBRA A</v>
          </cell>
        </row>
        <row r="185">
          <cell r="A185" t="str">
            <v>DESCRIPCIÓN</v>
          </cell>
          <cell r="B185" t="str">
            <v>UNIDAD</v>
          </cell>
          <cell r="C185" t="str">
            <v>CANT</v>
          </cell>
          <cell r="D185" t="str">
            <v>V/r UNITARIO</v>
          </cell>
          <cell r="E185" t="str">
            <v>V/r PARCIAL</v>
          </cell>
        </row>
        <row r="186">
          <cell r="A186" t="str">
            <v>Oficial (Incl. Prestaciones)</v>
          </cell>
          <cell r="B186" t="str">
            <v>Hr</v>
          </cell>
          <cell r="C186">
            <v>1</v>
          </cell>
          <cell r="D186">
            <v>7746.8750000000009</v>
          </cell>
          <cell r="E186">
            <v>7746.8750000000009</v>
          </cell>
        </row>
        <row r="187">
          <cell r="A187" t="str">
            <v>Ayudante (Incl. Prestaciones)</v>
          </cell>
          <cell r="B187" t="str">
            <v>Hr</v>
          </cell>
          <cell r="C187">
            <v>1</v>
          </cell>
          <cell r="D187">
            <v>4748.3333333333339</v>
          </cell>
          <cell r="E187">
            <v>4748.3333333333339</v>
          </cell>
        </row>
        <row r="189">
          <cell r="A189" t="str">
            <v>Valor Unitario</v>
          </cell>
          <cell r="D189" t="str">
            <v>(Hora)</v>
          </cell>
          <cell r="E189">
            <v>12495.208333333336</v>
          </cell>
        </row>
        <row r="191">
          <cell r="A191" t="str">
            <v>MANO DE OBRA - ELECTRICO</v>
          </cell>
        </row>
        <row r="192">
          <cell r="A192" t="str">
            <v>DESCRIPCIÓN</v>
          </cell>
          <cell r="B192" t="str">
            <v>UNIDAD</v>
          </cell>
          <cell r="C192" t="str">
            <v>CANT</v>
          </cell>
          <cell r="D192" t="str">
            <v>V/r UNITARIO</v>
          </cell>
          <cell r="E192" t="str">
            <v>V/r PARCIAL</v>
          </cell>
        </row>
        <row r="193">
          <cell r="A193" t="str">
            <v>Tecnico Elec (Inc. Prest.)</v>
          </cell>
          <cell r="B193" t="str">
            <v>Hr</v>
          </cell>
          <cell r="C193">
            <v>1.35</v>
          </cell>
          <cell r="D193">
            <v>8093.75</v>
          </cell>
          <cell r="E193">
            <v>10926.5625</v>
          </cell>
        </row>
        <row r="194">
          <cell r="A194" t="str">
            <v>Ayudante Elec (Inc. Prest.)</v>
          </cell>
          <cell r="B194" t="str">
            <v>Hr</v>
          </cell>
          <cell r="C194">
            <v>1.35</v>
          </cell>
          <cell r="D194">
            <v>5781.25</v>
          </cell>
          <cell r="E194">
            <v>7804.6875000000009</v>
          </cell>
        </row>
        <row r="195">
          <cell r="A195" t="str">
            <v>Dibujante (Inc. Prest.)</v>
          </cell>
          <cell r="B195" t="str">
            <v>Hr</v>
          </cell>
          <cell r="C195">
            <v>1.35</v>
          </cell>
          <cell r="D195">
            <v>5781.25</v>
          </cell>
          <cell r="E195">
            <v>7804.6875000000009</v>
          </cell>
        </row>
        <row r="196">
          <cell r="A196" t="str">
            <v>Topografo (Inc. Prest.)</v>
          </cell>
          <cell r="B196" t="str">
            <v>Hr</v>
          </cell>
          <cell r="C196">
            <v>1.35</v>
          </cell>
          <cell r="D196">
            <v>10406.25</v>
          </cell>
          <cell r="E196">
            <v>14048.437500000002</v>
          </cell>
        </row>
        <row r="197">
          <cell r="A197" t="str">
            <v>Ingeniero Elec (Inc. Prest.)</v>
          </cell>
          <cell r="B197" t="str">
            <v>Hr</v>
          </cell>
          <cell r="C197">
            <v>1.35</v>
          </cell>
          <cell r="D197">
            <v>12333.25625</v>
          </cell>
          <cell r="E197">
            <v>16649.895937500001</v>
          </cell>
        </row>
        <row r="198">
          <cell r="A198" t="str">
            <v>Valor Unitario</v>
          </cell>
          <cell r="D198" t="str">
            <v>(Hora)</v>
          </cell>
          <cell r="E198">
            <v>57234.270937499998</v>
          </cell>
        </row>
        <row r="200">
          <cell r="A200" t="str">
            <v>MANO DE OBRA - PINTURA</v>
          </cell>
        </row>
        <row r="201">
          <cell r="A201" t="str">
            <v>DESCRIPCIÓN</v>
          </cell>
          <cell r="B201" t="str">
            <v>UNIDAD</v>
          </cell>
          <cell r="C201" t="str">
            <v>CANT</v>
          </cell>
          <cell r="D201" t="str">
            <v>V/r UNITARIO</v>
          </cell>
          <cell r="E201" t="str">
            <v>V/r PARCIAL</v>
          </cell>
        </row>
        <row r="202">
          <cell r="A202" t="str">
            <v>Oficial - Acabados (Incl. Prestaciones)</v>
          </cell>
          <cell r="B202" t="str">
            <v>Hr</v>
          </cell>
          <cell r="C202">
            <v>1.1499999999999999</v>
          </cell>
          <cell r="D202">
            <v>7746.8750000000009</v>
          </cell>
          <cell r="E202">
            <v>8908.90625</v>
          </cell>
        </row>
        <row r="203">
          <cell r="A203" t="str">
            <v>Ayudante (Incl. Prestaciones)</v>
          </cell>
          <cell r="B203" t="str">
            <v>Hr</v>
          </cell>
          <cell r="C203">
            <v>1.1499999999999999</v>
          </cell>
          <cell r="D203">
            <v>4748.3333333333339</v>
          </cell>
          <cell r="E203">
            <v>5460.5833333333339</v>
          </cell>
        </row>
        <row r="205">
          <cell r="A205" t="str">
            <v>Valor Unitario</v>
          </cell>
          <cell r="D205" t="str">
            <v>(Hora)</v>
          </cell>
          <cell r="E205">
            <v>14369.489583333334</v>
          </cell>
        </row>
        <row r="207">
          <cell r="A207" t="str">
            <v>MANO DE OBRA - INST. HIDRAULICAS</v>
          </cell>
        </row>
        <row r="208">
          <cell r="A208" t="str">
            <v>DESCRIPCIÓN</v>
          </cell>
          <cell r="B208" t="str">
            <v>UNIDAD</v>
          </cell>
          <cell r="C208" t="str">
            <v>CANT</v>
          </cell>
          <cell r="D208" t="str">
            <v>V/r UNITARIO</v>
          </cell>
          <cell r="E208" t="str">
            <v>V/r PARCIAL</v>
          </cell>
        </row>
        <row r="209">
          <cell r="A209" t="str">
            <v>Oficial (Incl. Prestaciones)</v>
          </cell>
          <cell r="B209" t="str">
            <v>Hr</v>
          </cell>
          <cell r="C209">
            <v>1.1000000000000001</v>
          </cell>
          <cell r="D209">
            <v>7746.8750000000009</v>
          </cell>
          <cell r="E209">
            <v>8521.5625000000018</v>
          </cell>
        </row>
        <row r="210">
          <cell r="A210" t="str">
            <v>Ayudante (Incl. Prestaciones)</v>
          </cell>
          <cell r="B210" t="str">
            <v>Hr</v>
          </cell>
          <cell r="C210">
            <v>1.1000000000000001</v>
          </cell>
          <cell r="D210">
            <v>4748.3333333333339</v>
          </cell>
          <cell r="E210">
            <v>5223.1666666666679</v>
          </cell>
        </row>
        <row r="212">
          <cell r="A212" t="str">
            <v>Valor Unitario</v>
          </cell>
          <cell r="D212" t="str">
            <v>(Hora)</v>
          </cell>
          <cell r="E212">
            <v>13744.72916666667</v>
          </cell>
        </row>
        <row r="214">
          <cell r="A214" t="str">
            <v>MANO DE OBRA - CARPINTERIA MET.</v>
          </cell>
        </row>
        <row r="215">
          <cell r="A215" t="str">
            <v>DESCRIPCIÓN</v>
          </cell>
          <cell r="B215" t="str">
            <v>UNIDAD</v>
          </cell>
          <cell r="C215" t="str">
            <v>CANT</v>
          </cell>
          <cell r="D215" t="str">
            <v>V/r UNITARIO</v>
          </cell>
          <cell r="E215" t="str">
            <v>V/r PARCIAL</v>
          </cell>
        </row>
        <row r="216">
          <cell r="A216" t="str">
            <v>Oficial (Incl. Prestaciones)</v>
          </cell>
          <cell r="B216" t="str">
            <v>Hr</v>
          </cell>
          <cell r="C216">
            <v>1.2</v>
          </cell>
          <cell r="D216">
            <v>7746.8750000000009</v>
          </cell>
          <cell r="E216">
            <v>9296.25</v>
          </cell>
        </row>
        <row r="217">
          <cell r="A217" t="str">
            <v>Ayudante (Incl. Prestaciones)</v>
          </cell>
          <cell r="B217" t="str">
            <v>Hr</v>
          </cell>
          <cell r="C217">
            <v>1.2</v>
          </cell>
          <cell r="D217">
            <v>4748.3333333333339</v>
          </cell>
          <cell r="E217">
            <v>5698.0000000000009</v>
          </cell>
        </row>
        <row r="219">
          <cell r="A219" t="str">
            <v>MANO OBRA CARPINTERIA MET.</v>
          </cell>
          <cell r="B219" t="str">
            <v>Vr. Unit.</v>
          </cell>
          <cell r="D219" t="str">
            <v>(Hora)</v>
          </cell>
          <cell r="E219">
            <v>14994.25</v>
          </cell>
        </row>
        <row r="221">
          <cell r="A221" t="str">
            <v>MANO DE OBRA - VÌAS - ASFALTO</v>
          </cell>
        </row>
        <row r="222">
          <cell r="A222" t="str">
            <v>DESCRIPCIÓN</v>
          </cell>
          <cell r="B222" t="str">
            <v>UNIDAD</v>
          </cell>
          <cell r="C222" t="str">
            <v>CANT</v>
          </cell>
          <cell r="D222" t="str">
            <v>V/r UNITARIO</v>
          </cell>
          <cell r="E222" t="str">
            <v>V/r PARCIAL</v>
          </cell>
        </row>
        <row r="223">
          <cell r="A223" t="str">
            <v>Oficial (Incl. Prestaciones)</v>
          </cell>
          <cell r="B223" t="str">
            <v>Hr</v>
          </cell>
          <cell r="C223">
            <v>1.4</v>
          </cell>
          <cell r="D223">
            <v>7746.8750000000009</v>
          </cell>
          <cell r="E223">
            <v>10845.625</v>
          </cell>
        </row>
        <row r="224">
          <cell r="A224" t="str">
            <v>Ayudante (Incl. Prestaciones)</v>
          </cell>
          <cell r="B224" t="str">
            <v>Hr</v>
          </cell>
          <cell r="C224">
            <v>1.4</v>
          </cell>
          <cell r="D224">
            <v>4748.3333333333339</v>
          </cell>
          <cell r="E224">
            <v>6647.666666666667</v>
          </cell>
        </row>
        <row r="226">
          <cell r="A226" t="str">
            <v>Valor Unitario</v>
          </cell>
          <cell r="D226" t="str">
            <v>(Hora)</v>
          </cell>
          <cell r="E226">
            <v>17493.291666666668</v>
          </cell>
        </row>
      </sheetData>
      <sheetData sheetId="1" refreshError="1"/>
      <sheetData sheetId="2"/>
      <sheetData sheetId="3"/>
      <sheetData sheetId="4"/>
      <sheetData sheetId="5"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 val="PRES PROY. BATERIA URBANA 2006"/>
      <sheetName val="PRES_PROY__BATERIA_URBANA_20064"/>
      <sheetName val="PRES_PROY__BATERIA_URBANA_2006"/>
      <sheetName val="PRES_PROY__BATERIA_URBANA_20061"/>
      <sheetName val="PRES_PROY__BATERIA_URBANA_20062"/>
      <sheetName val="PRES_PROY__BATERIA_URBANA_20063"/>
    </sheetNames>
    <sheetDataSet>
      <sheetData sheetId="0"/>
      <sheetData sheetId="1" refreshError="1"/>
      <sheetData sheetId="2"/>
      <sheetData sheetId="3"/>
      <sheetData sheetId="4"/>
      <sheetData sheetId="5"/>
      <sheetData sheetId="6"/>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LOCALIZACION"/>
      <sheetName val="CTO BOCA 300 PSI"/>
      <sheetName val="CTO CICLOP "/>
      <sheetName val="AC 3 D 8&quot;"/>
      <sheetName val="AC 1 D 2"/>
      <sheetName val="AC 5 D 8"/>
      <sheetName val="REJILLA"/>
      <sheetName val="PVC BOC 4&quot; "/>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TE IMP Y ESMALT"/>
    </sheetNames>
    <sheetDataSet>
      <sheetData sheetId="0" refreshError="1">
        <row r="1">
          <cell r="A1" t="str">
            <v>REFERENCIA</v>
          </cell>
          <cell r="G1">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Analisis precios Gobernacion 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INDICE"/>
      <sheetName val="Circuitos"/>
      <sheetName val="materiales"/>
      <sheetName val="otros"/>
      <sheetName val="COSTOS OFICINA"/>
      <sheetName val="TOTALES"/>
      <sheetName val="NOMINA JUL-07"/>
      <sheetName val="necesidades_de_la_via"/>
      <sheetName val="PU600P_1"/>
      <sheetName val="$_PR20_al_PR23"/>
      <sheetName val="COSTOS_OFICINA"/>
      <sheetName val="NOMINA_JUL-07"/>
      <sheetName val="necesidades_de_la_via1"/>
      <sheetName val="PU600P_11"/>
      <sheetName val="$_PR20_al_PR231"/>
      <sheetName val="COSTOS_OFICINA1"/>
      <sheetName val="NOMINA_JUL-071"/>
      <sheetName val="necesidades_de_la_via2"/>
      <sheetName val="PU600P_12"/>
      <sheetName val="$_PR20_al_PR232"/>
      <sheetName val="NOMINA_JUL-072"/>
      <sheetName val="COSTOS_OFICINA2"/>
      <sheetName val="necesidades_de_la_via3"/>
      <sheetName val="PU600P_13"/>
      <sheetName val="$_PR20_al_PR233"/>
      <sheetName val="NOMINA_JUL-073"/>
      <sheetName val="COSTOS_OFICINA3"/>
      <sheetName val="glvc"/>
      <sheetName val="PU"/>
      <sheetName val="DATOS"/>
      <sheetName val="INFORME SEMANAL"/>
      <sheetName val="AVANCE SEMANAL"/>
      <sheetName val="CLIMA mes"/>
      <sheetName val="REG FOTO"/>
      <sheetName val="SISOMA"/>
      <sheetName val="Estado Resumen"/>
    </sheetNames>
    <sheetDataSet>
      <sheetData sheetId="0"/>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ow r="4">
          <cell r="C4" t="str">
            <v>MUNICIPIO CARTAGENA DEL CHAIRA, VEREDA LA UNION</v>
          </cell>
        </row>
      </sheetData>
      <sheetData sheetId="43"/>
      <sheetData sheetId="44"/>
      <sheetData sheetId="45"/>
      <sheetData sheetId="46"/>
      <sheetData sheetId="47"/>
      <sheetData sheetId="48"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sheetName val="PRESU 1"/>
      <sheetName val="ACTIVIDADES"/>
      <sheetName val="PRESUPUESTO"/>
      <sheetName val="SUB ANA"/>
      <sheetName val="INSUMOS"/>
      <sheetName val="ESTADO VÍA-CRIT.TECNICO"/>
    </sheetNames>
    <sheetDataSet>
      <sheetData sheetId="0" refreshError="1"/>
      <sheetData sheetId="1" refreshError="1"/>
      <sheetData sheetId="2" refreshError="1"/>
      <sheetData sheetId="3" refreshError="1"/>
      <sheetData sheetId="4" refreshError="1">
        <row r="28">
          <cell r="I28">
            <v>288873.2</v>
          </cell>
        </row>
        <row r="61">
          <cell r="I61">
            <v>299880.56</v>
          </cell>
        </row>
      </sheetData>
      <sheetData sheetId="5" refreshError="1"/>
      <sheetData sheetId="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items"/>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Form5 _Pág_ 1"/>
      <sheetName val="Form5 _Pág_ 2"/>
      <sheetName val="precios"/>
      <sheetName val="Desmonte y Limpieza"/>
      <sheetName val="PE_02"/>
      <sheetName val="Listado"/>
      <sheetName val="FICHA EBI 1 de 6 "/>
      <sheetName val="Datos Generales"/>
      <sheetName val="Hoja3"/>
      <sheetName val="MANO DE OBRA"/>
      <sheetName val="1.1"/>
      <sheetName val="EQUIPO"/>
      <sheetName val="TUBERIA"/>
      <sheetName val="Hoja2"/>
      <sheetName val="MATERIALES"/>
      <sheetName val="5094-2003"/>
      <sheetName val="ITEMS"/>
      <sheetName val="APU"/>
      <sheetName val="AIU"/>
      <sheetName val="CONS"/>
      <sheetName val="31"/>
      <sheetName val="7.12"/>
      <sheetName val="Estruc_ Tarif"/>
      <sheetName val="PE-02"/>
      <sheetName val="BASE"/>
      <sheetName val="STRSUMM0"/>
      <sheetName val="Tablas"/>
      <sheetName val="INSUMOS"/>
      <sheetName val="letra"/>
      <sheetName val="PESOS"/>
      <sheetName val="PRESUPUESTO"/>
      <sheetName val="5. MODIFICATORIA"/>
      <sheetName val="UNITARIOS"/>
      <sheetName val="CRA.MODI"/>
      <sheetName val="Insum"/>
      <sheetName val="RECIBO FINAL"/>
      <sheetName val="BASE DATOS"/>
      <sheetName val="Listas"/>
      <sheetName val="DATOS GRAFICOS"/>
      <sheetName val="UNITARIOS GENERALES.xls"/>
      <sheetName val="Formato"/>
      <sheetName val="Parámetros"/>
      <sheetName val="ANEXO 9 (MATERIAL)"/>
      <sheetName val="ESTADO RED"/>
      <sheetName val="CARRETERAS"/>
      <sheetName val="GENERALIDADES "/>
      <sheetName val="INV"/>
      <sheetName val="AASHTO"/>
      <sheetName val="UNITARIOS_GENERALES"/>
      <sheetName val="5__MODIFICATORIA"/>
      <sheetName val="Anexo 13"/>
      <sheetName val="EBI-1"/>
      <sheetName val="\Documents and Settings\Adminis"/>
      <sheetName val="\Cofinanciacion\FICHAS Y FORMAT"/>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2.5y2.6"/>
      <sheetName val="cuad2.1"/>
      <sheetName val="cuad2.2"/>
      <sheetName val="cuad2.3"/>
      <sheetName val="cuad2.4"/>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rillas"/>
      <sheetName val="Equ"/>
      <sheetName val="Trans"/>
      <sheetName val="Mat"/>
      <sheetName val="Salarios"/>
      <sheetName val="PRESUPUESTO"/>
      <sheetName val="2,2,6,1 Pilotes 0,30"/>
      <sheetName val="Cuadr."/>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LISTA DE PRECIOS"/>
      <sheetName val="062"/>
      <sheetName val="Listado"/>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2,2,6,1 Pilotes 0,30"/>
      <sheetName val="skj452"/>
      <sheetName val="ita878"/>
      <sheetName val="aea-944"/>
      <sheetName val="dub-823"/>
      <sheetName val="gpi 526"/>
      <sheetName val="xxj617"/>
      <sheetName val="sng_855"/>
      <sheetName val="vea 374"/>
      <sheetName val="hfb024"/>
      <sheetName val="paj825"/>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BRAS SES"/>
      <sheetName val="Bajadas"/>
      <sheetName val="NARIÑO"/>
      <sheetName val="SALARIOS"/>
      <sheetName val="FINANC"/>
      <sheetName val="TODAS"/>
      <sheetName val="APU NO PREVISTO"/>
      <sheetName val="PPTA (3)"/>
      <sheetName val="PPTA (2)"/>
      <sheetName val="PPTA"/>
      <sheetName val="Requisición1"/>
      <sheetName val="5. ELECTRICO"/>
      <sheetName val="DEST. MEDIOS"/>
      <sheetName val="COMBUASF"/>
      <sheetName val="BALCRUDO"/>
      <sheetName val="CARGASPROC."/>
      <sheetName val="G L P  FINAL"/>
      <sheetName val="OCTUBRE"/>
      <sheetName val="TABLA_2008"/>
      <sheetName val="PERSONAL"/>
      <sheetName val="Tarifa MT"/>
      <sheetName val="c2_5y2_613"/>
      <sheetName val="PREACTA_62"/>
      <sheetName val="TABLA_20082"/>
      <sheetName val="c2_5y2_612"/>
      <sheetName val="PREACTA_61"/>
      <sheetName val="TABLA_20081"/>
      <sheetName val="c2_5y2_611"/>
      <sheetName val="CONT_ADI"/>
      <sheetName val="otros"/>
      <sheetName val="for 6"/>
      <sheetName val="glvc"/>
      <sheetName val="CURVA"/>
      <sheetName val="CODCONST"/>
      <sheetName val="PREACTA Y CONTRATISTAS"/>
      <sheetName val="PUNITARIOS PARA 241201 2S.xls"/>
      <sheetName val="PLAN DE INVERSION ANTICIPO"/>
      <sheetName val="inv mensual"/>
      <sheetName val="borrador flujo inv"/>
      <sheetName val="social-ambiental"/>
      <sheetName val="AU"/>
      <sheetName val="Summary"/>
      <sheetName val="Hoja2"/>
      <sheetName val="Cuadr."/>
      <sheetName val="inst"/>
      <sheetName val="TABLAS"/>
      <sheetName val="7.1.8.1.1"/>
      <sheetName val="A_P_U1"/>
      <sheetName val="A_P_U"/>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costos oficina"/>
      <sheetName val="costos campamento"/>
      <sheetName val="días habiles 2015"/>
      <sheetName val="BALANCE"/>
      <sheetName val="ITEMS NO REVISTOS"/>
      <sheetName val="APU ELECTRICOS"/>
      <sheetName val="ACTA MODIFICACIÓN CIVIL"/>
      <sheetName val="BASE"/>
      <sheetName val="EW Summary"/>
      <sheetName val="TARIF2002"/>
      <sheetName val="PROYECTO"/>
      <sheetName val="Poblacion"/>
      <sheetName val="Proveedores y acreedores"/>
      <sheetName val="INDICE"/>
      <sheetName val="5__ELECTRICO"/>
      <sheetName val="2,2,6,1_Pilotes_0,30"/>
      <sheetName val="APU_NO_PREVISTO"/>
      <sheetName val="PPTA_(3)"/>
      <sheetName val="PPTA_(2)"/>
      <sheetName val="gpi_526"/>
      <sheetName val="vea_374"/>
      <sheetName val="ITEMS_NO_REVISTOS"/>
      <sheetName val="APU_ELECTRICOS"/>
      <sheetName val="Bases 2A"/>
      <sheetName val="c2_5y2_614"/>
      <sheetName val="mdo"/>
      <sheetName val="equip"/>
      <sheetName val="mat"/>
      <sheetName val="CIRCUITOS CODENSA"/>
      <sheetName val="PRECIOS ACTUALIZADOS FERRASA"/>
      <sheetName val="CHINCHINA FINAL . A CEROS"/>
      <sheetName val="Memoria de calculo"/>
      <sheetName val="E20"/>
      <sheetName val="GAITAN (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sheetData sheetId="133" refreshError="1"/>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ow r="48">
          <cell r="E48">
            <v>0</v>
          </cell>
        </row>
      </sheetData>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sheetData sheetId="306"/>
      <sheetData sheetId="307"/>
      <sheetData sheetId="308">
        <row r="48">
          <cell r="E48">
            <v>0</v>
          </cell>
        </row>
      </sheetData>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row r="48">
          <cell r="E48">
            <v>0</v>
          </cell>
        </row>
      </sheetData>
      <sheetData sheetId="323"/>
      <sheetData sheetId="324"/>
      <sheetData sheetId="325"/>
      <sheetData sheetId="326"/>
      <sheetData sheetId="327"/>
      <sheetData sheetId="328" refreshError="1"/>
      <sheetData sheetId="329"/>
      <sheetData sheetId="330" refreshError="1"/>
      <sheetData sheetId="331" refreshError="1"/>
      <sheetData sheetId="332" refreshError="1"/>
      <sheetData sheetId="333" refreshError="1"/>
      <sheetData sheetId="334" refreshError="1"/>
      <sheetData sheetId="335"/>
      <sheetData sheetId="336">
        <row r="48">
          <cell r="E48">
            <v>0</v>
          </cell>
        </row>
      </sheetData>
      <sheetData sheetId="337" refreshError="1"/>
      <sheetData sheetId="338"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PU"/>
    </sheetNames>
    <sheetDataSet>
      <sheetData sheetId="0"/>
      <sheetData sheetId="1"/>
      <sheetData sheetId="2"/>
      <sheetData sheetId="3"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2.5y2.6"/>
      <sheetName val="devdics"/>
      <sheetName val="CRA.MODI"/>
      <sheetName val="Presup_Cancha"/>
      <sheetName val="UNIT."/>
      <sheetName val="1,01"/>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Listas"/>
      <sheetName val="AASHTO"/>
      <sheetName val="INV"/>
      <sheetName val="glvc"/>
      <sheetName val="Cuadro p. Capital Vs estimado"/>
      <sheetName val="Lista APU"/>
      <sheetName val="EQUIPO"/>
      <sheetName val="ELECTRICO"/>
      <sheetName val="Vuelt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row r="6">
          <cell r="A6" t="str">
            <v>UNIDAD ADMINISTRATIVA ESPECIAL DE LA AERONAUTICA CIVIL</v>
          </cell>
        </row>
      </sheetData>
      <sheetData sheetId="36"/>
      <sheetData sheetId="37"/>
      <sheetData sheetId="38">
        <row r="6">
          <cell r="A6" t="str">
            <v>UNIDAD ADMINISTRATIVA ESPECIAL DE LA AERONAUTICA CIVIL</v>
          </cell>
        </row>
      </sheetData>
      <sheetData sheetId="39"/>
      <sheetData sheetId="40"/>
      <sheetData sheetId="41">
        <row r="6">
          <cell r="A6" t="str">
            <v>UNIDAD ADMINISTRATIVA ESPECIAL DE LA AERONAUTICA CIVIL</v>
          </cell>
        </row>
      </sheetData>
      <sheetData sheetId="42"/>
      <sheetData sheetId="43"/>
      <sheetData sheetId="44"/>
      <sheetData sheetId="45">
        <row r="6">
          <cell r="A6" t="str">
            <v>UNIDAD ADMINISTRATIVA ESPECIAL DE LA AERONAUTICA CIVIL</v>
          </cell>
        </row>
      </sheetData>
      <sheetData sheetId="46"/>
      <sheetData sheetId="47"/>
      <sheetData sheetId="48"/>
      <sheetData sheetId="49">
        <row r="6">
          <cell r="A6" t="str">
            <v>UNIDAD ADMINISTRATIVA ESPECIAL DE LA AERONAUTICA CIVIL</v>
          </cell>
        </row>
      </sheetData>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Tarifa MT"/>
      <sheetName val="FP"/>
      <sheetName val="IMPUESTOS"/>
      <sheetName val="AIU"/>
      <sheetName val="TOTAL OBRA"/>
      <sheetName val="FM (2)"/>
      <sheetName val="Componente minimo"/>
      <sheetName val="COSTEO FM"/>
      <sheetName val="IPC"/>
      <sheetName val="Ensayos Laboratorio"/>
      <sheetName val="Hoja1"/>
    </sheetNames>
    <sheetDataSet>
      <sheetData sheetId="0">
        <row r="10">
          <cell r="D10">
            <v>2</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1"/>
      <sheetName val="Table 2"/>
    </sheetNames>
    <sheetDataSet>
      <sheetData sheetId="0" refreshError="1">
        <row r="34">
          <cell r="F34">
            <v>3450000</v>
          </cell>
        </row>
      </sheetData>
      <sheetData sheetId="1"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PRESUPUESTO OFICIAL ESMERALDA"/>
      <sheetName val=" PRESUPUESTO OFICIAL GETZEN"/>
      <sheetName val="MemCant"/>
      <sheetName val="MEMORIA GETZEN"/>
      <sheetName val="MEMORIA ESMERALDA"/>
      <sheetName val="CRONOGRAMA Y F.F GETZEN"/>
      <sheetName val="CRONOGRAMA Y F.F LA ESMERALDA"/>
      <sheetName val="CRONOGRAMA Y F.F TOTAL"/>
      <sheetName val="INFO"/>
      <sheetName val="RESUMEN POR CAPITULOS"/>
      <sheetName val="MATERIALES_ok"/>
      <sheetName val="1.5 _OK"/>
      <sheetName val="2.8_0K"/>
      <sheetName val="2.9_OK"/>
      <sheetName val="2.10_OK "/>
      <sheetName val="2.11_OK "/>
      <sheetName val="3.3_OK  "/>
      <sheetName val="4,3_OK "/>
      <sheetName val="5.2A_OK"/>
      <sheetName val="BASICOS_ok"/>
      <sheetName val="EQUIPOS_ok"/>
      <sheetName val="INTERVENTORIA_ok"/>
      <sheetName val="POLIZA_ok"/>
      <sheetName val="AIU_ok"/>
      <sheetName val="FM_ok"/>
      <sheetName val="F.P_ok"/>
      <sheetName val="MANO DE OBRA_ok"/>
      <sheetName val="TRANSPORTE_ok"/>
      <sheetName val="1.1 _OK"/>
      <sheetName val="1.2_OK"/>
      <sheetName val="1.3_OK"/>
      <sheetName val="1.4_OK"/>
      <sheetName val="2,1_OK"/>
      <sheetName val="2.2_OK"/>
      <sheetName val="2.3_OK"/>
      <sheetName val="2.4_OK"/>
      <sheetName val="2.5_OK"/>
      <sheetName val="2.6_OK"/>
      <sheetName val="2.7_OK"/>
      <sheetName val="3.1_OK"/>
      <sheetName val="3.2_OK"/>
      <sheetName val="4.1_OK"/>
      <sheetName val="4.2_OK"/>
      <sheetName val="5.1_OK"/>
      <sheetName val="5.2_OK"/>
      <sheetName val="5.3_OK"/>
      <sheetName val="5.4_OK"/>
      <sheetName val="6.1_OK"/>
      <sheetName val="6.2_OK"/>
      <sheetName val="6.3_OK"/>
      <sheetName val="6.4_OK"/>
      <sheetName val="6.5_OK"/>
      <sheetName val="6.6_OK"/>
      <sheetName val="6.7_OK"/>
      <sheetName val="5,3"/>
      <sheetName val="NP-47-1"/>
      <sheetName val="5.1.1 ok"/>
      <sheetName val="11,01"/>
      <sheetName val="11,02"/>
      <sheetName val="11,03"/>
      <sheetName val="8,01"/>
      <sheetName val="8,02"/>
      <sheetName val="4,01"/>
      <sheetName val="4,02"/>
      <sheetName val="4,03"/>
      <sheetName val="1,01"/>
      <sheetName val="6,01"/>
      <sheetName val="9,01"/>
      <sheetName val="15,01"/>
      <sheetName val="6,02"/>
      <sheetName val="1,02"/>
      <sheetName val="9,04"/>
      <sheetName val="6,03"/>
      <sheetName val="7,01"/>
      <sheetName val="7,02"/>
      <sheetName val="7,03"/>
      <sheetName val="15,02"/>
      <sheetName val="15,03"/>
      <sheetName val="15,04"/>
      <sheetName val="9,03"/>
      <sheetName val="1,04"/>
      <sheetName val="1,03"/>
      <sheetName val="9,02"/>
      <sheetName val="1,05"/>
      <sheetName val="2,01"/>
      <sheetName val="2,02"/>
      <sheetName val="2,03"/>
      <sheetName val="13,01"/>
      <sheetName val="14,01"/>
      <sheetName val="3,02"/>
      <sheetName val="8,03"/>
      <sheetName val="10,02"/>
      <sheetName val="3,03"/>
      <sheetName val="10,03"/>
      <sheetName val="10,04"/>
      <sheetName val="3,01"/>
      <sheetName val="3,04"/>
    </sheetNames>
    <sheetDataSet>
      <sheetData sheetId="0" refreshError="1">
        <row r="9">
          <cell r="B9" t="str">
            <v>1.1</v>
          </cell>
          <cell r="C9" t="str">
            <v>Localización y replanteo en planta- zona de trabajos</v>
          </cell>
          <cell r="D9" t="str">
            <v>M2</v>
          </cell>
        </row>
        <row r="10">
          <cell r="B10">
            <v>1.2</v>
          </cell>
          <cell r="C10" t="str">
            <v>Desmonte   de   Postes   de   iluminación;   Incl.   Retiro   de luminarias,    clabeado    y    demolición    de    machón    en concreto.</v>
          </cell>
          <cell r="D10" t="str">
            <v>UND</v>
          </cell>
        </row>
        <row r="11">
          <cell r="B11">
            <v>1.3</v>
          </cell>
          <cell r="C11" t="str">
            <v>Excavación  manual  sin  clasificar  –  Incluye:  todo  factor y disposición final del material en escombrera autorizada.</v>
          </cell>
          <cell r="D11" t="str">
            <v>M3</v>
          </cell>
        </row>
        <row r="12">
          <cell r="B12">
            <v>1.4</v>
          </cell>
          <cell r="C12" t="str">
            <v xml:space="preserve">Relleno con seleccionado y compactado mecanicamente. </v>
          </cell>
          <cell r="D12" t="str">
            <v>M3</v>
          </cell>
        </row>
        <row r="13">
          <cell r="B13">
            <v>1.5</v>
          </cell>
          <cell r="C13" t="str">
            <v>Demolicion de estructuras existentes en concreto reforzado</v>
          </cell>
          <cell r="D13" t="str">
            <v>M2</v>
          </cell>
        </row>
        <row r="16">
          <cell r="B16" t="str">
            <v>2.1</v>
          </cell>
          <cell r="C16" t="str">
            <v>Solado  en  concreto  de  limpieza  (eprom=  10 cm)  de
2.000 P.S.I.</v>
          </cell>
          <cell r="D16" t="str">
            <v>M2</v>
          </cell>
        </row>
        <row r="24">
          <cell r="C24" t="str">
            <v>Construcción viga de cimentación en concreto de 280KG/CM2</v>
          </cell>
        </row>
        <row r="29">
          <cell r="B29" t="str">
            <v>3.1</v>
          </cell>
          <cell r="C29" t="str">
            <v>Acero de refuerzo Fy=60.000 P.S.I.</v>
          </cell>
          <cell r="D29" t="str">
            <v>Kg</v>
          </cell>
        </row>
        <row r="30">
          <cell r="C30" t="str">
            <v>Suministro,    fabricación    e    instalación     de    cubierta autoportante  a  base  de  lámina  de  acero  cal.  22,  en paneles troquelados unidos/anclados lateralmente de una sola pieza en acabado pintro poliester estándar, fabricado a un 20% de flecha con respecto a la luz. Incluye todos lo necesario para su orrecta instalación.</v>
          </cell>
          <cell r="D30" t="str">
            <v>M2</v>
          </cell>
        </row>
        <row r="31">
          <cell r="B31">
            <v>3.2</v>
          </cell>
        </row>
        <row r="34">
          <cell r="B34">
            <v>4.0999999999999996</v>
          </cell>
          <cell r="C34" t="str">
            <v>Mortero Impermeabilizado para Viga Canal</v>
          </cell>
          <cell r="D34" t="str">
            <v>M2</v>
          </cell>
        </row>
        <row r="35">
          <cell r="B35">
            <v>4.2</v>
          </cell>
          <cell r="C35" t="str">
            <v>Demarcación  de  cancha  en  pintura  tráfico  pesado,  para demarcación de las tres actividades básicas: microfútbol, voleibol y baloncesto.</v>
          </cell>
          <cell r="D35" t="str">
            <v>ML</v>
          </cell>
        </row>
        <row r="36">
          <cell r="C36" t="str">
            <v>Placa de piso en concreto de 3.000 PSI e: 0,10mts, incluye malla electrosoldada, con acabado superficial liso.</v>
          </cell>
          <cell r="D36" t="str">
            <v>M2</v>
          </cell>
        </row>
        <row r="39">
          <cell r="B39" t="str">
            <v>5.1</v>
          </cell>
          <cell r="C39" t="str">
            <v>Bajantes  en  tuberia  PVC-S  de  4"  con  accesorios  de conexión; para desagues y bajantes de aguas lluvias.</v>
          </cell>
          <cell r="D39" t="str">
            <v>ML</v>
          </cell>
        </row>
        <row r="40">
          <cell r="B40" t="str">
            <v>5.2</v>
          </cell>
          <cell r="C40" t="str">
            <v>Suministro  e  instalacion  de  tuberia  PVC-S  de  6",  con accesorios de conexión; para desagues.</v>
          </cell>
          <cell r="D40" t="str">
            <v>ML</v>
          </cell>
        </row>
        <row r="51">
          <cell r="B51" t="str">
            <v>6.6</v>
          </cell>
          <cell r="C51" t="str">
            <v>Suministro e instalación Tomacorriente doble con polo a tierra</v>
          </cell>
          <cell r="D51" t="str">
            <v>UND</v>
          </cell>
        </row>
      </sheetData>
      <sheetData sheetId="1" refreshError="1">
        <row r="9">
          <cell r="B9" t="str">
            <v>1.1</v>
          </cell>
          <cell r="C9" t="str">
            <v>Localización y replanteo en planta- zona de trabajos</v>
          </cell>
          <cell r="D9" t="str">
            <v>M2</v>
          </cell>
        </row>
        <row r="10">
          <cell r="C10" t="str">
            <v>Desmonte   de   Postes   de   iluminación;   Incl.   Retiro   de luminarias,    clabeado    y    demolición    de    machón    en concreto.</v>
          </cell>
          <cell r="D10" t="str">
            <v>UND</v>
          </cell>
        </row>
        <row r="11">
          <cell r="B11">
            <v>1.3</v>
          </cell>
          <cell r="C11" t="str">
            <v>Excavación  manual  sin  clasificar  –  Incluye:  todo  factor y disposición final del material en escombrera autorizada.</v>
          </cell>
          <cell r="D11" t="str">
            <v>M3</v>
          </cell>
        </row>
      </sheetData>
      <sheetData sheetId="2" refreshError="1">
        <row r="250">
          <cell r="G250">
            <v>3.2</v>
          </cell>
          <cell r="H250">
            <v>3.2</v>
          </cell>
          <cell r="I250">
            <v>0.7</v>
          </cell>
        </row>
        <row r="251">
          <cell r="G251">
            <v>2.9</v>
          </cell>
          <cell r="H251">
            <v>2.9</v>
          </cell>
          <cell r="I251">
            <v>0.6</v>
          </cell>
        </row>
        <row r="252">
          <cell r="G252">
            <v>3</v>
          </cell>
          <cell r="H252">
            <v>3</v>
          </cell>
          <cell r="I252">
            <v>0.65</v>
          </cell>
        </row>
        <row r="253">
          <cell r="G253">
            <v>3</v>
          </cell>
          <cell r="H253">
            <v>3</v>
          </cell>
          <cell r="I253">
            <v>0.65</v>
          </cell>
        </row>
        <row r="254">
          <cell r="G254">
            <v>2.8</v>
          </cell>
          <cell r="H254">
            <v>2.8</v>
          </cell>
          <cell r="I254">
            <v>0.6</v>
          </cell>
        </row>
        <row r="255">
          <cell r="G255">
            <v>3.5</v>
          </cell>
          <cell r="H255">
            <v>3.5</v>
          </cell>
          <cell r="I255">
            <v>0.75</v>
          </cell>
        </row>
        <row r="256">
          <cell r="G256">
            <v>3</v>
          </cell>
          <cell r="H256">
            <v>3</v>
          </cell>
          <cell r="I256">
            <v>0.65</v>
          </cell>
        </row>
        <row r="257">
          <cell r="G257">
            <v>3</v>
          </cell>
          <cell r="H257">
            <v>3</v>
          </cell>
          <cell r="I257">
            <v>0.65</v>
          </cell>
        </row>
        <row r="258">
          <cell r="G258">
            <v>3.1</v>
          </cell>
          <cell r="H258">
            <v>3.1</v>
          </cell>
          <cell r="I258">
            <v>0.65</v>
          </cell>
        </row>
        <row r="259">
          <cell r="G259">
            <v>3.2</v>
          </cell>
          <cell r="H259">
            <v>3.2</v>
          </cell>
          <cell r="I259">
            <v>0.7</v>
          </cell>
        </row>
        <row r="275">
          <cell r="G275">
            <v>6.38</v>
          </cell>
          <cell r="H275">
            <v>0.4</v>
          </cell>
          <cell r="I275">
            <v>0.55000000000000004</v>
          </cell>
        </row>
        <row r="276">
          <cell r="G276">
            <v>6.35</v>
          </cell>
          <cell r="H276">
            <v>0.4</v>
          </cell>
          <cell r="I276">
            <v>0.55000000000000004</v>
          </cell>
        </row>
        <row r="277">
          <cell r="G277">
            <v>6.35</v>
          </cell>
          <cell r="H277">
            <v>0.4</v>
          </cell>
          <cell r="I277">
            <v>0.55000000000000004</v>
          </cell>
        </row>
        <row r="278">
          <cell r="G278">
            <v>6.33</v>
          </cell>
          <cell r="H278">
            <v>0.4</v>
          </cell>
          <cell r="I278">
            <v>0.55000000000000004</v>
          </cell>
        </row>
        <row r="279">
          <cell r="G279">
            <v>6.37</v>
          </cell>
          <cell r="H279">
            <v>0.4</v>
          </cell>
          <cell r="I279">
            <v>0.55000000000000004</v>
          </cell>
        </row>
        <row r="280">
          <cell r="G280">
            <v>6.35</v>
          </cell>
          <cell r="H280">
            <v>0.4</v>
          </cell>
          <cell r="I280">
            <v>0.55000000000000004</v>
          </cell>
        </row>
        <row r="281">
          <cell r="G281">
            <v>6.35</v>
          </cell>
          <cell r="H281">
            <v>0.4</v>
          </cell>
          <cell r="I281">
            <v>0.55000000000000004</v>
          </cell>
        </row>
        <row r="282">
          <cell r="G282">
            <v>6.32</v>
          </cell>
          <cell r="H282">
            <v>0.4</v>
          </cell>
          <cell r="I282">
            <v>0.55000000000000004</v>
          </cell>
        </row>
        <row r="300">
          <cell r="H300">
            <v>0.5</v>
          </cell>
          <cell r="I300">
            <v>0.7</v>
          </cell>
        </row>
        <row r="301">
          <cell r="H301">
            <v>0.5</v>
          </cell>
          <cell r="I301">
            <v>0.7</v>
          </cell>
        </row>
        <row r="302">
          <cell r="H302">
            <v>0.5</v>
          </cell>
          <cell r="I302">
            <v>0.7</v>
          </cell>
        </row>
        <row r="303">
          <cell r="H303">
            <v>0.5</v>
          </cell>
          <cell r="I303">
            <v>0.7</v>
          </cell>
        </row>
        <row r="304">
          <cell r="H304">
            <v>0.5</v>
          </cell>
          <cell r="I304">
            <v>0.7</v>
          </cell>
        </row>
        <row r="305">
          <cell r="H305">
            <v>0.5</v>
          </cell>
          <cell r="I305">
            <v>0.7</v>
          </cell>
        </row>
        <row r="306">
          <cell r="H306">
            <v>0.5</v>
          </cell>
          <cell r="I306">
            <v>0.7</v>
          </cell>
        </row>
        <row r="307">
          <cell r="H307">
            <v>0.5</v>
          </cell>
          <cell r="I307">
            <v>0.7</v>
          </cell>
        </row>
        <row r="308">
          <cell r="H308">
            <v>0.5</v>
          </cell>
          <cell r="I308">
            <v>0.7</v>
          </cell>
        </row>
        <row r="309">
          <cell r="H309">
            <v>0.5</v>
          </cell>
          <cell r="I309">
            <v>0.7</v>
          </cell>
        </row>
        <row r="317">
          <cell r="G317">
            <v>27.9</v>
          </cell>
          <cell r="J317">
            <v>0.27510000000000001</v>
          </cell>
        </row>
        <row r="320">
          <cell r="E320" t="str">
            <v>Vcanal EjeA-EjeB</v>
          </cell>
        </row>
        <row r="325">
          <cell r="I325">
            <v>0</v>
          </cell>
        </row>
        <row r="721">
          <cell r="G721">
            <v>27.8</v>
          </cell>
          <cell r="H721">
            <v>1.05</v>
          </cell>
        </row>
        <row r="730">
          <cell r="F730">
            <v>1</v>
          </cell>
        </row>
        <row r="743">
          <cell r="F743">
            <v>2</v>
          </cell>
          <cell r="G743">
            <v>29.1</v>
          </cell>
          <cell r="H743">
            <v>1.7</v>
          </cell>
        </row>
        <row r="757">
          <cell r="D757" t="str">
            <v>Bajantes  en  tuberia  PVC-S  de  4"  con  accesorios  de conexión; para desagues y bajantes de aguas lluvias.</v>
          </cell>
        </row>
        <row r="761">
          <cell r="F761">
            <v>6</v>
          </cell>
          <cell r="G761">
            <v>6.5</v>
          </cell>
        </row>
        <row r="775">
          <cell r="D775" t="str">
            <v>Suministro  e  instalacion  de  tuberia  PVC-S  de 10",  con accesorios de conexión; para desagues.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ta +-"/>
      <sheetName val="La Esmeralda"/>
      <sheetName val="Getzen"/>
      <sheetName val="Presupuesto"/>
      <sheetName val="MemCant"/>
      <sheetName val="Hoja1"/>
      <sheetName val="PROY COSTO CUBIERTAS"/>
    </sheetNames>
    <sheetDataSet>
      <sheetData sheetId="0">
        <row r="18">
          <cell r="B18" t="str">
            <v>CONSTRUCCIÓN DE DOS CUBIERTAS PARA CANCHAS EN LA ZONA RURAL DEL MUNICIPIO DE LA PLATA, DEPARTAMENTO DEL HUILA</v>
          </cell>
        </row>
      </sheetData>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EL"/>
      <sheetName val="2.MOV TIERRA Y ESC"/>
      <sheetName val="3. CIM Y EST. CONC"/>
      <sheetName val="ACERO"/>
      <sheetName val="4. MAMP"/>
      <sheetName val="4. ACAB"/>
      <sheetName val="5. CARP"/>
      <sheetName val="6. CUB"/>
      <sheetName val="7, ELÉC"/>
      <sheetName val="PPTO"/>
      <sheetName val="APUS"/>
      <sheetName val="BÁSICOS"/>
      <sheetName val="INSUMOS"/>
      <sheetName val="M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5">
          <cell r="J5" t="str">
            <v>PRESUPUESTO GALLEGO</v>
          </cell>
        </row>
      </sheetData>
      <sheetData sheetId="11" refreshError="1"/>
      <sheetData sheetId="12">
        <row r="10">
          <cell r="A10" t="str">
            <v>AGUA</v>
          </cell>
        </row>
        <row r="106">
          <cell r="A106" t="str">
            <v>HERRAMIENTA MENOR</v>
          </cell>
          <cell r="F106" t="str">
            <v>Porcentaje</v>
          </cell>
        </row>
        <row r="120">
          <cell r="A120" t="str">
            <v>MEZCLADORA DE CONCRETO</v>
          </cell>
          <cell r="F120" t="str">
            <v>d</v>
          </cell>
        </row>
      </sheetData>
      <sheetData sheetId="13">
        <row r="18">
          <cell r="B18" t="str">
            <v>Ayudante A (Albañileria)</v>
          </cell>
        </row>
      </sheetData>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BASICOS"/>
      <sheetName val="Presupuesto"/>
      <sheetName val="7"/>
      <sheetName val="5.1"/>
      <sheetName val="APU"/>
      <sheetName val="MATERIALES"/>
      <sheetName val="EQUIPOS"/>
      <sheetName val="AIU"/>
      <sheetName val="F.P Interventoria"/>
      <sheetName val="Presupuesto Interventoría"/>
      <sheetName val="F.P"/>
      <sheetName val="MANO DE OBRA"/>
      <sheetName val="TRANSPORTE"/>
      <sheetName val="11,01"/>
      <sheetName val="11,02"/>
      <sheetName val="11,03"/>
      <sheetName val="10,01"/>
      <sheetName val="8,01"/>
      <sheetName val="8,02"/>
      <sheetName val="4,01"/>
      <sheetName val="4,02"/>
      <sheetName val="4,03"/>
      <sheetName val="1,01"/>
      <sheetName val="6,01"/>
      <sheetName val="9,01"/>
      <sheetName val="15,01"/>
      <sheetName val="6,02"/>
      <sheetName val="1,02"/>
      <sheetName val="9,04"/>
      <sheetName val="6,03"/>
      <sheetName val="7,01"/>
      <sheetName val="7,02"/>
      <sheetName val="7,03"/>
      <sheetName val="15,02"/>
      <sheetName val="15,03"/>
      <sheetName val="15,04"/>
      <sheetName val="9,03"/>
      <sheetName val="1,04"/>
      <sheetName val="1,03"/>
      <sheetName val="9,02"/>
      <sheetName val="1,05"/>
      <sheetName val="2,01"/>
      <sheetName val="2,02"/>
      <sheetName val="2,03"/>
      <sheetName val="13,01"/>
      <sheetName val="14,01"/>
      <sheetName val="3,02"/>
      <sheetName val="8,03"/>
      <sheetName val="10,02"/>
      <sheetName val="3,03"/>
      <sheetName val="10,03"/>
      <sheetName val="10,04"/>
      <sheetName val="3,01"/>
      <sheetName val="3,04"/>
    </sheetNames>
    <sheetDataSet>
      <sheetData sheetId="0" refreshError="1"/>
      <sheetData sheetId="1" refreshError="1"/>
      <sheetData sheetId="2" refreshError="1"/>
      <sheetData sheetId="3" refreshError="1"/>
      <sheetData sheetId="4" refreshError="1"/>
      <sheetData sheetId="5" refreshError="1"/>
      <sheetData sheetId="6" refreshError="1">
        <row r="1">
          <cell r="A1" t="str">
            <v>BASE DE DATOS MATERIALES</v>
          </cell>
          <cell r="B1">
            <v>0</v>
          </cell>
          <cell r="C1">
            <v>0</v>
          </cell>
          <cell r="D1">
            <v>0</v>
          </cell>
          <cell r="E1">
            <v>0</v>
          </cell>
        </row>
        <row r="2">
          <cell r="A2" t="str">
            <v>ITEM</v>
          </cell>
          <cell r="B2" t="str">
            <v>DESCRIPCION</v>
          </cell>
          <cell r="C2" t="str">
            <v>UNIDAD</v>
          </cell>
          <cell r="D2" t="str">
            <v>VALOR UNITARIO</v>
          </cell>
          <cell r="E2" t="str">
            <v>DESCRIPCION</v>
          </cell>
        </row>
        <row r="3">
          <cell r="A3" t="str">
            <v>MAT-01</v>
          </cell>
          <cell r="B3" t="str">
            <v>Estacas en madera 4cmX4cmx90cm-Ordinario</v>
          </cell>
          <cell r="C3" t="str">
            <v>UND</v>
          </cell>
          <cell r="D3">
            <v>2000</v>
          </cell>
          <cell r="E3">
            <v>0</v>
          </cell>
        </row>
        <row r="4">
          <cell r="A4" t="str">
            <v>MAT-02</v>
          </cell>
          <cell r="B4" t="str">
            <v>Puntilla con cabeza 2-1/2"</v>
          </cell>
          <cell r="C4" t="str">
            <v>LB</v>
          </cell>
          <cell r="D4">
            <v>5500</v>
          </cell>
          <cell r="E4">
            <v>0</v>
          </cell>
        </row>
        <row r="5">
          <cell r="A5" t="str">
            <v>MAT-03</v>
          </cell>
          <cell r="B5" t="str">
            <v>Pintrua en aceite</v>
          </cell>
          <cell r="C5" t="str">
            <v>GL</v>
          </cell>
          <cell r="D5">
            <v>48000</v>
          </cell>
          <cell r="E5">
            <v>0</v>
          </cell>
        </row>
        <row r="6">
          <cell r="A6" t="str">
            <v>MAT-04</v>
          </cell>
          <cell r="B6" t="str">
            <v>Cinta señalización</v>
          </cell>
          <cell r="C6" t="str">
            <v>ML</v>
          </cell>
          <cell r="D6">
            <v>238</v>
          </cell>
          <cell r="E6">
            <v>0</v>
          </cell>
        </row>
        <row r="7">
          <cell r="A7" t="str">
            <v>MAT-05</v>
          </cell>
          <cell r="B7" t="str">
            <v>CAL VIVA PARA DESACTIVAR LODOS</v>
          </cell>
          <cell r="C7" t="str">
            <v>KG</v>
          </cell>
          <cell r="D7">
            <v>3200</v>
          </cell>
          <cell r="E7">
            <v>0</v>
          </cell>
        </row>
        <row r="8">
          <cell r="A8" t="str">
            <v>MAT-06</v>
          </cell>
          <cell r="B8" t="str">
            <v>GUANTES DE NTRILO</v>
          </cell>
          <cell r="C8" t="str">
            <v>UND</v>
          </cell>
          <cell r="D8">
            <v>21900</v>
          </cell>
          <cell r="E8">
            <v>0</v>
          </cell>
        </row>
        <row r="9">
          <cell r="A9" t="str">
            <v>MAT-07</v>
          </cell>
          <cell r="B9" t="str">
            <v xml:space="preserve">PLASTICO NEGRO </v>
          </cell>
          <cell r="C9" t="str">
            <v>ML</v>
          </cell>
          <cell r="D9">
            <v>1</v>
          </cell>
          <cell r="E9">
            <v>0</v>
          </cell>
        </row>
        <row r="10">
          <cell r="A10" t="str">
            <v>MAT-08</v>
          </cell>
          <cell r="B10" t="str">
            <v>DISPOSICION FINAL RELLENO SANITARIO</v>
          </cell>
          <cell r="C10" t="str">
            <v>M3</v>
          </cell>
          <cell r="D10">
            <v>58000</v>
          </cell>
          <cell r="E10">
            <v>0</v>
          </cell>
        </row>
        <row r="11">
          <cell r="A11" t="str">
            <v>MAT-09</v>
          </cell>
          <cell r="B11" t="str">
            <v xml:space="preserve">Recebo </v>
          </cell>
          <cell r="C11" t="str">
            <v>M3</v>
          </cell>
          <cell r="D11">
            <v>49933</v>
          </cell>
          <cell r="E11">
            <v>0</v>
          </cell>
        </row>
        <row r="12">
          <cell r="A12" t="str">
            <v>MAT-10</v>
          </cell>
          <cell r="B12" t="str">
            <v>SILLA YEE 8" X 6"</v>
          </cell>
          <cell r="C12" t="str">
            <v>UND</v>
          </cell>
          <cell r="D12">
            <v>180084</v>
          </cell>
          <cell r="E12">
            <v>0</v>
          </cell>
        </row>
        <row r="13">
          <cell r="A13" t="str">
            <v>MAT-11</v>
          </cell>
          <cell r="B13" t="str">
            <v>SILLA YEE 10" X 6"</v>
          </cell>
          <cell r="C13" t="str">
            <v>UND</v>
          </cell>
          <cell r="D13">
            <v>203579</v>
          </cell>
          <cell r="E13">
            <v>0</v>
          </cell>
        </row>
        <row r="14">
          <cell r="A14" t="str">
            <v>MAT-12</v>
          </cell>
          <cell r="B14" t="str">
            <v>SILLA YEE 12" X 6"</v>
          </cell>
          <cell r="C14" t="str">
            <v>UND</v>
          </cell>
          <cell r="D14">
            <v>306108</v>
          </cell>
          <cell r="E14">
            <v>0</v>
          </cell>
        </row>
        <row r="15">
          <cell r="A15" t="str">
            <v>MAT-13</v>
          </cell>
          <cell r="B15" t="str">
            <v>SILLA YEE 14" X 6"</v>
          </cell>
          <cell r="C15" t="str">
            <v>UND</v>
          </cell>
          <cell r="D15">
            <v>311325</v>
          </cell>
          <cell r="E15">
            <v>0</v>
          </cell>
        </row>
        <row r="16">
          <cell r="A16" t="str">
            <v>MAT-14</v>
          </cell>
          <cell r="B16" t="str">
            <v>SILLA YEE 16" X 6"</v>
          </cell>
          <cell r="C16" t="str">
            <v>UND</v>
          </cell>
          <cell r="D16">
            <v>341356</v>
          </cell>
          <cell r="E16">
            <v>0</v>
          </cell>
        </row>
        <row r="17">
          <cell r="A17" t="str">
            <v>MAT-15</v>
          </cell>
          <cell r="B17" t="str">
            <v>SILLA YEE 24" X 6"</v>
          </cell>
          <cell r="C17" t="str">
            <v>UND</v>
          </cell>
          <cell r="D17">
            <v>457181</v>
          </cell>
          <cell r="E17">
            <v>0</v>
          </cell>
        </row>
        <row r="18">
          <cell r="A18" t="str">
            <v>MAT-16</v>
          </cell>
          <cell r="B18" t="str">
            <v>SILLA YEE 24" X 8"</v>
          </cell>
          <cell r="C18" t="str">
            <v>UND</v>
          </cell>
          <cell r="D18">
            <v>565822</v>
          </cell>
          <cell r="E18">
            <v>0</v>
          </cell>
        </row>
        <row r="19">
          <cell r="A19" t="str">
            <v>MAT-17</v>
          </cell>
          <cell r="B19" t="str">
            <v>SEMICODO 6"</v>
          </cell>
          <cell r="C19" t="str">
            <v>UND</v>
          </cell>
          <cell r="D19">
            <v>67485</v>
          </cell>
          <cell r="E19">
            <v>0</v>
          </cell>
        </row>
        <row r="20">
          <cell r="A20" t="str">
            <v>MAT-18</v>
          </cell>
          <cell r="B20" t="str">
            <v>Tubería Sanitaria de 6"</v>
          </cell>
          <cell r="C20" t="str">
            <v>UND</v>
          </cell>
          <cell r="D20">
            <v>256007</v>
          </cell>
          <cell r="E20">
            <v>0</v>
          </cell>
        </row>
        <row r="21">
          <cell r="A21" t="str">
            <v>MAT-19</v>
          </cell>
          <cell r="B21" t="str">
            <v>Tubería Sanitaria de 8"</v>
          </cell>
          <cell r="C21" t="str">
            <v>UND</v>
          </cell>
          <cell r="D21">
            <v>389420</v>
          </cell>
          <cell r="E21">
            <v>0</v>
          </cell>
        </row>
        <row r="22">
          <cell r="A22" t="str">
            <v>MAT-20</v>
          </cell>
          <cell r="B22" t="str">
            <v>10"</v>
          </cell>
          <cell r="C22" t="str">
            <v>UND</v>
          </cell>
          <cell r="D22">
            <v>534506</v>
          </cell>
          <cell r="E22">
            <v>0</v>
          </cell>
        </row>
        <row r="23">
          <cell r="A23" t="str">
            <v>MAT-21</v>
          </cell>
          <cell r="B23" t="str">
            <v>12"</v>
          </cell>
          <cell r="C23" t="str">
            <v>UND</v>
          </cell>
          <cell r="D23">
            <v>769122</v>
          </cell>
          <cell r="E23">
            <v>0</v>
          </cell>
        </row>
        <row r="24">
          <cell r="A24" t="str">
            <v>MAT-22</v>
          </cell>
          <cell r="B24" t="str">
            <v>14"</v>
          </cell>
          <cell r="C24" t="str">
            <v>UND</v>
          </cell>
          <cell r="D24">
            <v>1152632</v>
          </cell>
          <cell r="E24">
            <v>0</v>
          </cell>
        </row>
        <row r="25">
          <cell r="A25" t="str">
            <v>MAT-23</v>
          </cell>
          <cell r="B25" t="str">
            <v>16"</v>
          </cell>
          <cell r="C25" t="str">
            <v>UND</v>
          </cell>
          <cell r="D25">
            <v>1409793</v>
          </cell>
          <cell r="E25">
            <v>0</v>
          </cell>
        </row>
        <row r="26">
          <cell r="A26" t="str">
            <v>MAT-24</v>
          </cell>
          <cell r="B26" t="str">
            <v>18"</v>
          </cell>
          <cell r="C26" t="str">
            <v>UND</v>
          </cell>
          <cell r="D26">
            <v>1820748</v>
          </cell>
          <cell r="E26">
            <v>0</v>
          </cell>
        </row>
        <row r="27">
          <cell r="A27" t="str">
            <v>MAT-25</v>
          </cell>
          <cell r="B27" t="str">
            <v>20"</v>
          </cell>
          <cell r="C27" t="str">
            <v>UND</v>
          </cell>
          <cell r="D27">
            <v>2373717</v>
          </cell>
          <cell r="E27">
            <v>0</v>
          </cell>
        </row>
        <row r="28">
          <cell r="A28" t="str">
            <v>MAT-26</v>
          </cell>
          <cell r="B28" t="str">
            <v>24"</v>
          </cell>
          <cell r="C28" t="str">
            <v>UND</v>
          </cell>
          <cell r="D28">
            <v>3523765</v>
          </cell>
          <cell r="E28">
            <v>0</v>
          </cell>
        </row>
        <row r="29">
          <cell r="A29" t="str">
            <v>MAT-27</v>
          </cell>
          <cell r="B29" t="str">
            <v>Arena</v>
          </cell>
          <cell r="C29" t="str">
            <v>M3</v>
          </cell>
          <cell r="D29">
            <v>65000</v>
          </cell>
          <cell r="E29">
            <v>0</v>
          </cell>
        </row>
        <row r="30">
          <cell r="A30" t="str">
            <v>MAT-28</v>
          </cell>
          <cell r="B30" t="str">
            <v>Lubricante para PVC</v>
          </cell>
          <cell r="C30" t="str">
            <v>LB</v>
          </cell>
          <cell r="D30">
            <v>23365</v>
          </cell>
          <cell r="E30">
            <v>0</v>
          </cell>
        </row>
        <row r="31">
          <cell r="A31" t="str">
            <v>MAT-29</v>
          </cell>
          <cell r="B31" t="str">
            <v>CEMENTO</v>
          </cell>
          <cell r="C31" t="str">
            <v>KG</v>
          </cell>
          <cell r="D31">
            <v>700</v>
          </cell>
          <cell r="E31">
            <v>0</v>
          </cell>
        </row>
        <row r="32">
          <cell r="A32" t="str">
            <v>MAT-30</v>
          </cell>
          <cell r="B32" t="str">
            <v>ARENA</v>
          </cell>
          <cell r="C32" t="str">
            <v>M3</v>
          </cell>
          <cell r="D32">
            <v>66642</v>
          </cell>
          <cell r="E32">
            <v>0</v>
          </cell>
        </row>
        <row r="33">
          <cell r="A33" t="str">
            <v>MAT-31</v>
          </cell>
          <cell r="B33" t="str">
            <v>TRITURADO</v>
          </cell>
          <cell r="C33" t="str">
            <v>M3</v>
          </cell>
          <cell r="D33">
            <v>90000</v>
          </cell>
          <cell r="E33">
            <v>0</v>
          </cell>
        </row>
        <row r="34">
          <cell r="A34" t="str">
            <v>MAT-32</v>
          </cell>
          <cell r="B34" t="str">
            <v>AGUA</v>
          </cell>
          <cell r="C34" t="str">
            <v>L</v>
          </cell>
          <cell r="D34">
            <v>20</v>
          </cell>
          <cell r="E34">
            <v>0</v>
          </cell>
        </row>
        <row r="35">
          <cell r="A35" t="str">
            <v>MAT-33</v>
          </cell>
          <cell r="B35" t="str">
            <v>IMPERMEABILIZANTE</v>
          </cell>
          <cell r="C35" t="str">
            <v>KG</v>
          </cell>
          <cell r="D35">
            <v>21518</v>
          </cell>
          <cell r="E35">
            <v>0</v>
          </cell>
        </row>
        <row r="36">
          <cell r="A36" t="str">
            <v>MAT-34</v>
          </cell>
          <cell r="B36" t="str">
            <v xml:space="preserve">ACERO DE REFUERZO 60.000 PSI </v>
          </cell>
          <cell r="C36" t="str">
            <v>KG</v>
          </cell>
          <cell r="D36">
            <v>7208</v>
          </cell>
          <cell r="E36">
            <v>0</v>
          </cell>
        </row>
        <row r="37">
          <cell r="A37" t="str">
            <v>MAT-35</v>
          </cell>
          <cell r="B37" t="str">
            <v>Formaleta en madera x m2</v>
          </cell>
          <cell r="C37" t="str">
            <v>M2</v>
          </cell>
          <cell r="D37">
            <v>5500</v>
          </cell>
          <cell r="E37">
            <v>0</v>
          </cell>
        </row>
        <row r="38">
          <cell r="A38" t="str">
            <v>MAT-36</v>
          </cell>
          <cell r="B38" t="str">
            <v>Suministro de codo 45° de 6" de PVC para alcantarillado</v>
          </cell>
          <cell r="C38" t="str">
            <v>UND</v>
          </cell>
          <cell r="D38">
            <v>67485</v>
          </cell>
          <cell r="E38">
            <v>0</v>
          </cell>
        </row>
        <row r="39">
          <cell r="A39" t="str">
            <v>MAT-37</v>
          </cell>
          <cell r="B39" t="str">
            <v>Sellante</v>
          </cell>
          <cell r="C39" t="str">
            <v>TUBO</v>
          </cell>
          <cell r="D39">
            <v>48000</v>
          </cell>
          <cell r="E39">
            <v>0</v>
          </cell>
        </row>
        <row r="40">
          <cell r="A40" t="str">
            <v>MAT-38</v>
          </cell>
          <cell r="B40" t="str">
            <v>POLISOMBRA NEGRA 1X4M (ROLLO 1000 M2)</v>
          </cell>
          <cell r="C40" t="str">
            <v>ml</v>
          </cell>
          <cell r="D40">
            <v>8900</v>
          </cell>
          <cell r="E40">
            <v>0</v>
          </cell>
        </row>
        <row r="41">
          <cell r="A41" t="str">
            <v>MAT-39</v>
          </cell>
          <cell r="B41" t="str">
            <v>DURMIENTE 4CM X 4CM X 2.9M - ORDINARIO</v>
          </cell>
          <cell r="C41" t="str">
            <v>und</v>
          </cell>
          <cell r="D41">
            <v>18500</v>
          </cell>
          <cell r="E41">
            <v>0</v>
          </cell>
        </row>
        <row r="42">
          <cell r="A42" t="str">
            <v>MAT-40</v>
          </cell>
          <cell r="B42" t="str">
            <v>PUNTILLA CON CABEZA 1</v>
          </cell>
          <cell r="C42" t="str">
            <v>lb</v>
          </cell>
          <cell r="D42">
            <v>5500</v>
          </cell>
          <cell r="E42">
            <v>0</v>
          </cell>
        </row>
        <row r="43">
          <cell r="A43" t="str">
            <v>MAT-41</v>
          </cell>
          <cell r="B43" t="str">
            <v>Bancas en concreto</v>
          </cell>
          <cell r="C43" t="str">
            <v>und</v>
          </cell>
          <cell r="D43">
            <v>230000</v>
          </cell>
          <cell r="E43">
            <v>0</v>
          </cell>
        </row>
        <row r="44">
          <cell r="A44" t="str">
            <v>MAT-42</v>
          </cell>
          <cell r="B44" t="str">
            <v>Malla electrosoldada de 4mm</v>
          </cell>
          <cell r="C44" t="str">
            <v>m2</v>
          </cell>
          <cell r="D44">
            <v>7200</v>
          </cell>
          <cell r="E44">
            <v>0</v>
          </cell>
        </row>
        <row r="45">
          <cell r="A45" t="str">
            <v>MAT-43</v>
          </cell>
          <cell r="B45" t="str">
            <v>ÁNGULO GALVANIZADO 0.2 X 0.25 (2.44M) CAL.26</v>
          </cell>
          <cell r="C45" t="str">
            <v>und</v>
          </cell>
          <cell r="D45">
            <v>3600</v>
          </cell>
          <cell r="E45">
            <v>0</v>
          </cell>
        </row>
        <row r="46">
          <cell r="A46" t="str">
            <v>MAT-44</v>
          </cell>
          <cell r="B46" t="str">
            <v>OMEGA ROLLADO (2.44M) CAL.26</v>
          </cell>
          <cell r="C46" t="str">
            <v>und</v>
          </cell>
          <cell r="D46">
            <v>5700</v>
          </cell>
          <cell r="E46">
            <v>0</v>
          </cell>
        </row>
        <row r="47">
          <cell r="A47" t="str">
            <v>MAT-45</v>
          </cell>
          <cell r="B47" t="str">
            <v>VIGUETA BASE 4 (2.44M) CAL.26</v>
          </cell>
          <cell r="C47" t="str">
            <v>und</v>
          </cell>
          <cell r="D47">
            <v>5800</v>
          </cell>
          <cell r="E47">
            <v>0</v>
          </cell>
        </row>
        <row r="48">
          <cell r="A48" t="str">
            <v>MAT-46</v>
          </cell>
          <cell r="B48" t="str">
            <v>TORNILLO 8 X 1/2 PUNTA DE BROCA - CABEZA DE LENTEJA</v>
          </cell>
          <cell r="C48" t="str">
            <v>und</v>
          </cell>
          <cell r="D48">
            <v>25</v>
          </cell>
          <cell r="E48">
            <v>0</v>
          </cell>
        </row>
        <row r="49">
          <cell r="A49" t="str">
            <v>MAT-47</v>
          </cell>
          <cell r="B49" t="str">
            <v>PERNO 1 CLAVO NORMAL</v>
          </cell>
          <cell r="C49" t="str">
            <v>und</v>
          </cell>
          <cell r="D49">
            <v>75</v>
          </cell>
          <cell r="E49">
            <v>0</v>
          </cell>
        </row>
        <row r="50">
          <cell r="A50" t="str">
            <v>MAT-48</v>
          </cell>
          <cell r="B50" t="str">
            <v>LIJA DE AGUA GRANO 280</v>
          </cell>
          <cell r="C50" t="str">
            <v>und</v>
          </cell>
          <cell r="D50">
            <v>2000</v>
          </cell>
          <cell r="E50">
            <v>0</v>
          </cell>
        </row>
        <row r="51">
          <cell r="A51" t="str">
            <v>MAT-49</v>
          </cell>
          <cell r="B51" t="str">
            <v>CIELORRASO PVC 9mm</v>
          </cell>
          <cell r="C51" t="str">
            <v>m2</v>
          </cell>
          <cell r="D51">
            <v>56000</v>
          </cell>
          <cell r="E51">
            <v>0</v>
          </cell>
        </row>
        <row r="52">
          <cell r="A52" t="str">
            <v>MAT-50</v>
          </cell>
          <cell r="B52" t="str">
            <v>CORNISA PVC</v>
          </cell>
          <cell r="C52" t="str">
            <v>und</v>
          </cell>
          <cell r="D52">
            <v>8000</v>
          </cell>
          <cell r="E52">
            <v>0</v>
          </cell>
        </row>
        <row r="53">
          <cell r="A53" t="str">
            <v>MAT-51</v>
          </cell>
          <cell r="B53" t="str">
            <v>Pintura tipo 1</v>
          </cell>
          <cell r="C53" t="str">
            <v>galón</v>
          </cell>
          <cell r="D53">
            <v>82500</v>
          </cell>
          <cell r="E53">
            <v>0</v>
          </cell>
        </row>
        <row r="54">
          <cell r="A54" t="str">
            <v>MAT-52</v>
          </cell>
          <cell r="B54" t="str">
            <v>TEXTURA GRANIPLAST PINTUCO PREMIUM ESGRAFIADO BLANCO (30 KG)</v>
          </cell>
          <cell r="C54" t="str">
            <v>und</v>
          </cell>
          <cell r="D54">
            <v>158000</v>
          </cell>
          <cell r="E54">
            <v>0</v>
          </cell>
        </row>
        <row r="55">
          <cell r="A55" t="str">
            <v>MAT-53</v>
          </cell>
          <cell r="B55" t="str">
            <v>Ladrillo Macizo</v>
          </cell>
          <cell r="C55" t="str">
            <v>und</v>
          </cell>
          <cell r="D55">
            <v>1100</v>
          </cell>
          <cell r="E55">
            <v>0</v>
          </cell>
        </row>
        <row r="56">
          <cell r="A56" t="str">
            <v>MAT-54</v>
          </cell>
          <cell r="B56" t="str">
            <v>Pasamanos en tubería HG de diamétro 1 1/2" (Incluye pintura)</v>
          </cell>
          <cell r="C56" t="str">
            <v>ml</v>
          </cell>
          <cell r="D56">
            <v>148921</v>
          </cell>
          <cell r="E56">
            <v>0</v>
          </cell>
        </row>
        <row r="57">
          <cell r="A57" t="str">
            <v>MAT-55</v>
          </cell>
          <cell r="B57" t="str">
            <v>Letrero en bronce</v>
          </cell>
          <cell r="C57" t="str">
            <v>und</v>
          </cell>
          <cell r="D57">
            <v>1450000</v>
          </cell>
          <cell r="E57">
            <v>0</v>
          </cell>
        </row>
        <row r="58">
          <cell r="A58" t="str">
            <v>MAT-56</v>
          </cell>
          <cell r="B58" t="str">
            <v>Alambre negro cal 18</v>
          </cell>
          <cell r="C58" t="str">
            <v>kg</v>
          </cell>
          <cell r="D58">
            <v>11550</v>
          </cell>
          <cell r="E58">
            <v>0</v>
          </cell>
        </row>
        <row r="59">
          <cell r="A59" t="str">
            <v>MAT-57</v>
          </cell>
          <cell r="B59" t="str">
            <v>Piedra Media Zonga</v>
          </cell>
          <cell r="C59" t="str">
            <v>m3</v>
          </cell>
          <cell r="D59">
            <v>54740</v>
          </cell>
          <cell r="E59">
            <v>0</v>
          </cell>
        </row>
        <row r="60">
          <cell r="A60" t="str">
            <v>MAT-58</v>
          </cell>
          <cell r="B60" t="str">
            <v>BLOQUE N°5 ESTÁNDAR 30 X 20 X 12CM</v>
          </cell>
          <cell r="C60" t="str">
            <v>und</v>
          </cell>
          <cell r="D60">
            <v>1250</v>
          </cell>
          <cell r="E60">
            <v>0</v>
          </cell>
        </row>
        <row r="61">
          <cell r="A61" t="str">
            <v>MAT-59</v>
          </cell>
          <cell r="B61" t="str">
            <v>PEGACOR INTERIORES BLANCO</v>
          </cell>
          <cell r="C61" t="str">
            <v>kg</v>
          </cell>
          <cell r="D61">
            <v>1287.3900000000001</v>
          </cell>
          <cell r="E61">
            <v>0</v>
          </cell>
        </row>
        <row r="62">
          <cell r="A62" t="str">
            <v>MAT-60</v>
          </cell>
          <cell r="B62" t="str">
            <v>GRANITO  BLANCO N.2 X 40KG</v>
          </cell>
          <cell r="C62" t="str">
            <v>kg</v>
          </cell>
          <cell r="D62">
            <v>24600</v>
          </cell>
          <cell r="E62">
            <v>0</v>
          </cell>
        </row>
        <row r="63">
          <cell r="A63" t="str">
            <v>MAT-61</v>
          </cell>
          <cell r="B63" t="str">
            <v>CEMENTO BLANCO (KG)</v>
          </cell>
          <cell r="C63" t="str">
            <v>kg</v>
          </cell>
          <cell r="D63">
            <v>1372</v>
          </cell>
          <cell r="E63">
            <v>0</v>
          </cell>
        </row>
        <row r="64">
          <cell r="A64" t="str">
            <v>MAT-62</v>
          </cell>
          <cell r="B64" t="str">
            <v>EMBOQUILLADOR CON LÁTEX BINEDA BOQUILLA COLOR (BLANCO / BEIGE) 2 KG</v>
          </cell>
          <cell r="C64" t="str">
            <v>und</v>
          </cell>
          <cell r="D64">
            <v>14006</v>
          </cell>
          <cell r="E64">
            <v>0</v>
          </cell>
        </row>
        <row r="65">
          <cell r="A65" t="str">
            <v>MAT-63</v>
          </cell>
          <cell r="B65" t="str">
            <v>CERÁMICA PARA PISO ANTIDESLIZANTE 30 X 60 CM O SIMILAR TRÁFICO 5</v>
          </cell>
          <cell r="C65" t="str">
            <v>m2</v>
          </cell>
          <cell r="D65">
            <v>58500</v>
          </cell>
          <cell r="E65">
            <v>0</v>
          </cell>
        </row>
        <row r="66">
          <cell r="A66" t="str">
            <v>MAT-64</v>
          </cell>
          <cell r="B66" t="str">
            <v xml:space="preserve">Correa 8x4 Cal. 18 </v>
          </cell>
          <cell r="C66" t="str">
            <v>ml</v>
          </cell>
          <cell r="D66">
            <v>31033.333333333332</v>
          </cell>
          <cell r="E66">
            <v>0</v>
          </cell>
        </row>
        <row r="67">
          <cell r="A67" t="str">
            <v>MAT-65</v>
          </cell>
          <cell r="B67" t="str">
            <v>TEJA TERMOACÚSTICA ECOROOF UPVC 2.5 MM - 1.07 M X 5.90 M</v>
          </cell>
          <cell r="C67" t="str">
            <v>m2</v>
          </cell>
          <cell r="D67">
            <v>54475</v>
          </cell>
          <cell r="E67">
            <v>0</v>
          </cell>
        </row>
        <row r="68">
          <cell r="A68" t="str">
            <v>MAT-66</v>
          </cell>
          <cell r="B68" t="str">
            <v>TORNILLO 3" AUTOPERFORANTE CON CAPUCHÓN Y EMPAQUE DE ARANDELA DE 1"</v>
          </cell>
          <cell r="C68" t="str">
            <v>und</v>
          </cell>
          <cell r="D68">
            <v>4500</v>
          </cell>
          <cell r="E68">
            <v>0</v>
          </cell>
        </row>
        <row r="69">
          <cell r="A69" t="str">
            <v>MAT-67</v>
          </cell>
          <cell r="B69" t="str">
            <v>LIJA DE AGUA GRANO 600</v>
          </cell>
          <cell r="C69" t="str">
            <v>und</v>
          </cell>
          <cell r="D69">
            <v>1124</v>
          </cell>
          <cell r="E69">
            <v>0</v>
          </cell>
        </row>
        <row r="70">
          <cell r="A70" t="str">
            <v>MAT-68</v>
          </cell>
          <cell r="B70" t="str">
            <v>ANTICORROSIVO</v>
          </cell>
          <cell r="C70" t="str">
            <v>galon</v>
          </cell>
          <cell r="D70">
            <v>58500</v>
          </cell>
          <cell r="E70">
            <v>0</v>
          </cell>
        </row>
        <row r="71">
          <cell r="A71" t="str">
            <v>MAT-69</v>
          </cell>
          <cell r="B71" t="str">
            <v>PINTURA ESMALTE TIPO 1</v>
          </cell>
          <cell r="C71" t="str">
            <v>galon</v>
          </cell>
          <cell r="D71">
            <v>85000</v>
          </cell>
          <cell r="E71">
            <v>0</v>
          </cell>
        </row>
        <row r="72">
          <cell r="A72" t="str">
            <v>MAT-70</v>
          </cell>
          <cell r="B72" t="str">
            <v>PUNTILLA 1 + 1/2 A 3 pulg</v>
          </cell>
          <cell r="C72" t="str">
            <v>LB</v>
          </cell>
          <cell r="D72">
            <v>2400</v>
          </cell>
          <cell r="E72">
            <v>0</v>
          </cell>
        </row>
        <row r="73">
          <cell r="A73" t="str">
            <v>MAT-71</v>
          </cell>
          <cell r="B73" t="str">
            <v>ESTACA DE MADERA H=50CM</v>
          </cell>
          <cell r="C73" t="str">
            <v>UND</v>
          </cell>
          <cell r="D73">
            <v>2131</v>
          </cell>
          <cell r="E73">
            <v>0</v>
          </cell>
        </row>
        <row r="74">
          <cell r="A74" t="str">
            <v>MAT-72</v>
          </cell>
          <cell r="B74" t="str">
            <v xml:space="preserve">DISCO DE CORTE METAL 7 X 1/8" </v>
          </cell>
          <cell r="C74" t="str">
            <v xml:space="preserve">UN </v>
          </cell>
          <cell r="D74">
            <v>12525.97</v>
          </cell>
          <cell r="E74">
            <v>0</v>
          </cell>
        </row>
        <row r="75">
          <cell r="A75" t="str">
            <v>MAT-73</v>
          </cell>
          <cell r="B75" t="str">
            <v xml:space="preserve">CONCRETO GRAVA COMUN 3000 PSI </v>
          </cell>
          <cell r="C75" t="str">
            <v>M3</v>
          </cell>
          <cell r="D75">
            <v>1169981.47</v>
          </cell>
          <cell r="E75">
            <v>0</v>
          </cell>
        </row>
        <row r="76">
          <cell r="A76" t="str">
            <v>MAT-74</v>
          </cell>
          <cell r="B76" t="str">
            <v xml:space="preserve">ACERO CORRUGADO </v>
          </cell>
          <cell r="C76" t="str">
            <v>KG</v>
          </cell>
          <cell r="D76">
            <v>10791.09</v>
          </cell>
          <cell r="E76">
            <v>0</v>
          </cell>
        </row>
        <row r="77">
          <cell r="A77" t="str">
            <v>MAT-75</v>
          </cell>
          <cell r="B77" t="str">
            <v>IMPRIMANTE EPÓXICO RICO EN ZINC</v>
          </cell>
          <cell r="C77" t="str">
            <v>GL</v>
          </cell>
          <cell r="D77">
            <v>391419.27</v>
          </cell>
          <cell r="E77">
            <v>0</v>
          </cell>
        </row>
        <row r="78">
          <cell r="A78" t="str">
            <v>MAT-76</v>
          </cell>
          <cell r="B78" t="str">
            <v>CATALIZADOR PARA IMPRIMANTE RICO EN ZINC</v>
          </cell>
          <cell r="C78" t="str">
            <v>GL</v>
          </cell>
          <cell r="D78">
            <v>330696.12</v>
          </cell>
          <cell r="E78">
            <v>0</v>
          </cell>
        </row>
        <row r="79">
          <cell r="A79" t="str">
            <v>MAT-77</v>
          </cell>
          <cell r="B79" t="str">
            <v>PINTURA EPÓXICA</v>
          </cell>
          <cell r="C79" t="str">
            <v>GL</v>
          </cell>
          <cell r="D79">
            <v>463723.4</v>
          </cell>
          <cell r="E79">
            <v>0</v>
          </cell>
        </row>
        <row r="80">
          <cell r="A80" t="str">
            <v>MAT-78</v>
          </cell>
          <cell r="B80" t="str">
            <v xml:space="preserve">CATALIZADOR BARRERA EPÓXICA COMPONENTE B </v>
          </cell>
          <cell r="C80" t="str">
            <v>GL</v>
          </cell>
          <cell r="D80">
            <v>298313.3</v>
          </cell>
          <cell r="E80">
            <v>0</v>
          </cell>
        </row>
        <row r="81">
          <cell r="A81" t="str">
            <v>MAT-79</v>
          </cell>
          <cell r="B81" t="str">
            <v xml:space="preserve">ESMALTE URETANO </v>
          </cell>
          <cell r="C81" t="str">
            <v>GL</v>
          </cell>
          <cell r="D81">
            <v>620806.31000000006</v>
          </cell>
          <cell r="E81">
            <v>0</v>
          </cell>
        </row>
        <row r="82">
          <cell r="A82" t="str">
            <v>MAT-80</v>
          </cell>
          <cell r="B82" t="str">
            <v xml:space="preserve">CATALIZADOR ESMALTE URETANO </v>
          </cell>
          <cell r="C82" t="str">
            <v>GL</v>
          </cell>
          <cell r="D82">
            <v>971799.57</v>
          </cell>
          <cell r="E82">
            <v>0</v>
          </cell>
        </row>
        <row r="83">
          <cell r="A83" t="str">
            <v>MAT-81</v>
          </cell>
          <cell r="B83" t="str">
            <v>TUBERIA AGUAS NEGRAS DE 2.5" CALIBRE 14 1,9MM</v>
          </cell>
          <cell r="C83" t="str">
            <v>ML</v>
          </cell>
          <cell r="D83">
            <v>91332.91</v>
          </cell>
          <cell r="E83">
            <v>0</v>
          </cell>
        </row>
        <row r="84">
          <cell r="A84" t="str">
            <v>MAT-82</v>
          </cell>
          <cell r="B84" t="str">
            <v>FUNGIBLES/CONSUMIBLES</v>
          </cell>
          <cell r="C84" t="str">
            <v>GLB</v>
          </cell>
          <cell r="D84">
            <v>2698.97</v>
          </cell>
          <cell r="E84">
            <v>0</v>
          </cell>
        </row>
        <row r="85">
          <cell r="A85" t="str">
            <v>MAT-83</v>
          </cell>
          <cell r="B85" t="str">
            <v xml:space="preserve">ADHESIVO EPÓXICO DE DOS COMPONENTES, LIBRE DE SOLVENTES PARA PUENTE DE ADHERENCIA DE CONCRETO FRESCO A ENDURECIDO TIPO SIKADUR-32-PRIMER O SIMILIAR </v>
          </cell>
          <cell r="C85" t="str">
            <v>KG</v>
          </cell>
          <cell r="D85">
            <v>314984.36</v>
          </cell>
          <cell r="E85">
            <v>0</v>
          </cell>
        </row>
        <row r="86">
          <cell r="A86" t="str">
            <v>MAT-84</v>
          </cell>
          <cell r="B86" t="str">
            <v>ADITIVO FLUIDIFICANTE (PLASTIFICANTE Y REDUCTOR DE AGUA) PARA MEZCLAS DE CONCRETO TIPO SIKAFLUD O SIMILAR</v>
          </cell>
          <cell r="C86" t="str">
            <v>KG</v>
          </cell>
          <cell r="D86">
            <v>42947.21</v>
          </cell>
          <cell r="E86">
            <v>0</v>
          </cell>
        </row>
        <row r="87">
          <cell r="A87" t="str">
            <v>MAT-85</v>
          </cell>
          <cell r="B87" t="str">
            <v xml:space="preserve">CHEVRON 90 cm X 40 cm REFLECTIVO PRISMATICO TIPO VII O SUPERIOR, AMARILLO LIMÓN FLUORESCENTE EN LÁMINA </v>
          </cell>
          <cell r="C87" t="str">
            <v>KG</v>
          </cell>
          <cell r="D87">
            <v>770961.66</v>
          </cell>
          <cell r="E87">
            <v>0</v>
          </cell>
        </row>
        <row r="88">
          <cell r="A88" t="str">
            <v>MAT-86</v>
          </cell>
          <cell r="B88" t="str">
            <v>ACERO FIGURADO Ø 1/4" A  Ø 1" F'y= 60000 PSI-Puesto en obra</v>
          </cell>
          <cell r="C88" t="str">
            <v>KG</v>
          </cell>
          <cell r="D88">
            <v>10905.64</v>
          </cell>
          <cell r="E88">
            <v>0</v>
          </cell>
        </row>
        <row r="89">
          <cell r="A89" t="str">
            <v>MAT-87</v>
          </cell>
          <cell r="B89">
            <v>0</v>
          </cell>
          <cell r="C89">
            <v>0</v>
          </cell>
          <cell r="D89">
            <v>0</v>
          </cell>
          <cell r="E89">
            <v>0</v>
          </cell>
        </row>
        <row r="90">
          <cell r="A90" t="str">
            <v>MAT-88</v>
          </cell>
          <cell r="B90">
            <v>0</v>
          </cell>
          <cell r="C90">
            <v>0</v>
          </cell>
          <cell r="D90">
            <v>0</v>
          </cell>
          <cell r="E90">
            <v>0</v>
          </cell>
        </row>
        <row r="91">
          <cell r="A91" t="str">
            <v>MAT-89</v>
          </cell>
          <cell r="B91">
            <v>0</v>
          </cell>
          <cell r="C91">
            <v>0</v>
          </cell>
          <cell r="D91">
            <v>0</v>
          </cell>
          <cell r="E91">
            <v>0</v>
          </cell>
        </row>
        <row r="92">
          <cell r="A92" t="str">
            <v>MAT-90</v>
          </cell>
          <cell r="B92">
            <v>0</v>
          </cell>
          <cell r="C92">
            <v>0</v>
          </cell>
          <cell r="D92">
            <v>0</v>
          </cell>
          <cell r="E92">
            <v>0</v>
          </cell>
        </row>
        <row r="93">
          <cell r="A93" t="str">
            <v>MAT-91</v>
          </cell>
          <cell r="B93">
            <v>0</v>
          </cell>
          <cell r="C93">
            <v>0</v>
          </cell>
          <cell r="D93">
            <v>0</v>
          </cell>
          <cell r="E93">
            <v>0</v>
          </cell>
        </row>
        <row r="94">
          <cell r="A94" t="str">
            <v>MAT-92</v>
          </cell>
          <cell r="B94">
            <v>0</v>
          </cell>
          <cell r="C94">
            <v>0</v>
          </cell>
          <cell r="D94">
            <v>0</v>
          </cell>
          <cell r="E94">
            <v>0</v>
          </cell>
        </row>
        <row r="95">
          <cell r="A95" t="str">
            <v>MAT-93</v>
          </cell>
          <cell r="B95">
            <v>0</v>
          </cell>
          <cell r="C95">
            <v>0</v>
          </cell>
          <cell r="D95">
            <v>0</v>
          </cell>
          <cell r="E95">
            <v>0</v>
          </cell>
        </row>
        <row r="96">
          <cell r="A96" t="str">
            <v>MAT-94</v>
          </cell>
          <cell r="B96">
            <v>0</v>
          </cell>
          <cell r="C96">
            <v>0</v>
          </cell>
          <cell r="D96">
            <v>0</v>
          </cell>
          <cell r="E96">
            <v>0</v>
          </cell>
        </row>
        <row r="97">
          <cell r="A97" t="str">
            <v>MAT-95</v>
          </cell>
          <cell r="B97">
            <v>0</v>
          </cell>
          <cell r="C97">
            <v>0</v>
          </cell>
          <cell r="D97">
            <v>0</v>
          </cell>
          <cell r="E97">
            <v>0</v>
          </cell>
        </row>
        <row r="98">
          <cell r="A98" t="str">
            <v>MAT-96</v>
          </cell>
          <cell r="B98">
            <v>0</v>
          </cell>
          <cell r="C98">
            <v>0</v>
          </cell>
          <cell r="D98">
            <v>0</v>
          </cell>
          <cell r="E98">
            <v>0</v>
          </cell>
        </row>
        <row r="99">
          <cell r="A99" t="str">
            <v>MAT-97</v>
          </cell>
          <cell r="B99">
            <v>0</v>
          </cell>
          <cell r="C99">
            <v>0</v>
          </cell>
          <cell r="D99">
            <v>0</v>
          </cell>
          <cell r="E99">
            <v>0</v>
          </cell>
        </row>
        <row r="100">
          <cell r="A100" t="str">
            <v>MAT-98</v>
          </cell>
          <cell r="B100">
            <v>0</v>
          </cell>
          <cell r="C100">
            <v>0</v>
          </cell>
          <cell r="D100">
            <v>0</v>
          </cell>
          <cell r="E100">
            <v>0</v>
          </cell>
        </row>
        <row r="101">
          <cell r="A101" t="str">
            <v>MAT-99</v>
          </cell>
          <cell r="B101">
            <v>0</v>
          </cell>
          <cell r="C101">
            <v>0</v>
          </cell>
          <cell r="D101">
            <v>0</v>
          </cell>
          <cell r="E101">
            <v>0</v>
          </cell>
        </row>
      </sheetData>
      <sheetData sheetId="7" refreshError="1">
        <row r="1">
          <cell r="A1" t="str">
            <v>BASE DE DATOS MAQUINARIA, EQUIPOS Y HERRAMIENTAS</v>
          </cell>
          <cell r="B1">
            <v>0</v>
          </cell>
          <cell r="C1">
            <v>0</v>
          </cell>
          <cell r="D1">
            <v>0</v>
          </cell>
          <cell r="E1">
            <v>0</v>
          </cell>
        </row>
        <row r="2">
          <cell r="A2" t="str">
            <v>ITEM</v>
          </cell>
          <cell r="B2" t="str">
            <v>DESCRIPCION</v>
          </cell>
          <cell r="C2" t="str">
            <v>UNIDAD</v>
          </cell>
          <cell r="D2" t="str">
            <v>VALOR UNITARIO</v>
          </cell>
          <cell r="E2" t="str">
            <v>DESCRIPCION</v>
          </cell>
        </row>
        <row r="3">
          <cell r="A3" t="str">
            <v>MEH-HM</v>
          </cell>
          <cell r="B3" t="str">
            <v>Herramienta Menor</v>
          </cell>
          <cell r="C3" t="str">
            <v>% M.O</v>
          </cell>
          <cell r="D3">
            <v>0.1</v>
          </cell>
          <cell r="E3">
            <v>0</v>
          </cell>
        </row>
        <row r="4">
          <cell r="A4" t="str">
            <v>MEH-01</v>
          </cell>
          <cell r="B4" t="str">
            <v>SUCCIÓN METRO CÚBICO DE LODOS</v>
          </cell>
          <cell r="C4" t="str">
            <v>DIA</v>
          </cell>
          <cell r="D4">
            <v>260000</v>
          </cell>
          <cell r="E4">
            <v>0</v>
          </cell>
        </row>
        <row r="5">
          <cell r="A5" t="str">
            <v>MEH-02</v>
          </cell>
          <cell r="B5" t="str">
            <v>Martillo demoledor neumático</v>
          </cell>
          <cell r="C5" t="str">
            <v>DIA</v>
          </cell>
          <cell r="D5">
            <v>90000</v>
          </cell>
          <cell r="E5">
            <v>0</v>
          </cell>
          <cell r="F5">
            <v>0</v>
          </cell>
        </row>
        <row r="6">
          <cell r="A6" t="str">
            <v>MEH-03</v>
          </cell>
          <cell r="B6" t="str">
            <v xml:space="preserve">Cargador: Potencia en el volante 125hp. </v>
          </cell>
          <cell r="C6" t="str">
            <v>DIA</v>
          </cell>
          <cell r="D6">
            <v>140000</v>
          </cell>
          <cell r="E6">
            <v>0</v>
          </cell>
          <cell r="F6">
            <v>0</v>
          </cell>
        </row>
        <row r="7">
          <cell r="A7" t="str">
            <v>MEH-04</v>
          </cell>
          <cell r="B7" t="str">
            <v>Retroexcavadora de llanta, balde estandar</v>
          </cell>
          <cell r="C7" t="str">
            <v>HORA</v>
          </cell>
          <cell r="D7">
            <v>140000</v>
          </cell>
          <cell r="E7">
            <v>0</v>
          </cell>
        </row>
        <row r="8">
          <cell r="A8" t="str">
            <v>MEH-05</v>
          </cell>
          <cell r="B8" t="str">
            <v>Apisonador tipo canguro. Incluye combustible</v>
          </cell>
          <cell r="C8" t="str">
            <v>DIA</v>
          </cell>
          <cell r="D8">
            <v>80000</v>
          </cell>
          <cell r="E8">
            <v>0</v>
          </cell>
        </row>
        <row r="9">
          <cell r="A9" t="str">
            <v>MEH-06</v>
          </cell>
          <cell r="B9" t="str">
            <v>Motoniveladora caterpillar 120G</v>
          </cell>
          <cell r="C9" t="str">
            <v>HORA</v>
          </cell>
          <cell r="D9">
            <v>165000</v>
          </cell>
          <cell r="E9">
            <v>0</v>
          </cell>
        </row>
        <row r="10">
          <cell r="A10" t="str">
            <v>MEH-07</v>
          </cell>
          <cell r="B10" t="str">
            <v>Vibrocompactador de 8 Ton</v>
          </cell>
          <cell r="C10" t="str">
            <v>HORA</v>
          </cell>
          <cell r="D10">
            <v>115000</v>
          </cell>
          <cell r="E10">
            <v>0</v>
          </cell>
        </row>
        <row r="11">
          <cell r="A11" t="str">
            <v>MEH-08</v>
          </cell>
          <cell r="B11" t="str">
            <v>Mezcladora</v>
          </cell>
          <cell r="C11" t="str">
            <v>HORA</v>
          </cell>
          <cell r="D11">
            <v>7500</v>
          </cell>
          <cell r="E11">
            <v>0</v>
          </cell>
        </row>
        <row r="12">
          <cell r="A12" t="str">
            <v>MEH-09</v>
          </cell>
          <cell r="B12" t="str">
            <v>Vibrador tipo aguja para mezcla</v>
          </cell>
          <cell r="C12" t="str">
            <v>HORA</v>
          </cell>
          <cell r="D12">
            <v>6000</v>
          </cell>
          <cell r="E12">
            <v>0</v>
          </cell>
        </row>
        <row r="13">
          <cell r="A13" t="str">
            <v>MEH-10</v>
          </cell>
          <cell r="B13" t="str">
            <v>PULIDORA</v>
          </cell>
          <cell r="C13" t="str">
            <v>HORA</v>
          </cell>
          <cell r="D13">
            <v>3750</v>
          </cell>
          <cell r="E13">
            <v>0</v>
          </cell>
        </row>
        <row r="14">
          <cell r="A14" t="str">
            <v>MEH-11</v>
          </cell>
          <cell r="B14" t="str">
            <v>PLANTA ELECTRICA</v>
          </cell>
          <cell r="C14" t="str">
            <v>HORA</v>
          </cell>
          <cell r="D14">
            <v>7500</v>
          </cell>
          <cell r="E14">
            <v>0</v>
          </cell>
        </row>
        <row r="15">
          <cell r="A15" t="str">
            <v>MEH-12</v>
          </cell>
          <cell r="B15" t="str">
            <v>Andamio multidireccional</v>
          </cell>
          <cell r="C15" t="str">
            <v>hora</v>
          </cell>
          <cell r="D15">
            <v>9800</v>
          </cell>
          <cell r="E15">
            <v>0</v>
          </cell>
        </row>
        <row r="16">
          <cell r="A16" t="str">
            <v>MEH-13</v>
          </cell>
          <cell r="B16" t="str">
            <v>CORTADORA DE BALDOSA TS60</v>
          </cell>
          <cell r="C16" t="str">
            <v>día</v>
          </cell>
          <cell r="D16">
            <v>26900</v>
          </cell>
          <cell r="E16">
            <v>0</v>
          </cell>
        </row>
        <row r="17">
          <cell r="A17" t="str">
            <v>MEH-14</v>
          </cell>
          <cell r="B17" t="str">
            <v xml:space="preserve">ESTACION ELECTRONICA Y NIVEL </v>
          </cell>
          <cell r="C17" t="str">
            <v>DIA</v>
          </cell>
          <cell r="D17">
            <v>87941</v>
          </cell>
          <cell r="E17">
            <v>0</v>
          </cell>
        </row>
        <row r="18">
          <cell r="A18" t="str">
            <v>MEH-15</v>
          </cell>
          <cell r="B18" t="str">
            <v>RETROEXCAVADORA SOBRE NEUMATICO, DE 85 KW, CON MARTILLO ROMPEDOR</v>
          </cell>
          <cell r="C18" t="str">
            <v>HORA</v>
          </cell>
          <cell r="D18">
            <v>177825</v>
          </cell>
          <cell r="E18">
            <v>0</v>
          </cell>
        </row>
        <row r="19">
          <cell r="A19" t="str">
            <v>MEH-16</v>
          </cell>
          <cell r="B19" t="str">
            <v>MINIRETROCARGADOR SOBRE NEUMATICO DE 85KW</v>
          </cell>
          <cell r="C19" t="str">
            <v>HORA</v>
          </cell>
          <cell r="D19">
            <v>112030</v>
          </cell>
          <cell r="E19">
            <v>0</v>
          </cell>
        </row>
        <row r="20">
          <cell r="A20" t="str">
            <v>MEH-17</v>
          </cell>
          <cell r="B20" t="str">
            <v>EQUIPO DE OXICORTE, CON ACETILENO COMO COMBUSTIBLE Y OXIGENO COMO COMBURENTE</v>
          </cell>
          <cell r="C20" t="str">
            <v>HORA</v>
          </cell>
          <cell r="D20">
            <v>20162</v>
          </cell>
          <cell r="E20">
            <v>0</v>
          </cell>
        </row>
        <row r="21">
          <cell r="A21" t="str">
            <v>MEH-18</v>
          </cell>
          <cell r="B21" t="str">
            <v>RETROCARGADORA SOBRE NEUMATICOS DE 70KW</v>
          </cell>
          <cell r="C21" t="str">
            <v>HORA</v>
          </cell>
          <cell r="D21">
            <v>70230</v>
          </cell>
          <cell r="E21">
            <v>0</v>
          </cell>
        </row>
        <row r="22">
          <cell r="A22" t="str">
            <v>MEH-19</v>
          </cell>
          <cell r="B22" t="str">
            <v xml:space="preserve">H(% DE M.O) Y ELEMENTOS SST </v>
          </cell>
          <cell r="C22" t="str">
            <v>%</v>
          </cell>
          <cell r="D22">
            <v>12525.97</v>
          </cell>
          <cell r="E22">
            <v>0</v>
          </cell>
        </row>
        <row r="23">
          <cell r="A23" t="str">
            <v>MEH-20</v>
          </cell>
          <cell r="B23" t="str">
            <v xml:space="preserve">MARTILLO NEUMÁTICO 60 LB </v>
          </cell>
          <cell r="C23" t="str">
            <v>HR</v>
          </cell>
          <cell r="D23">
            <v>13451.88</v>
          </cell>
          <cell r="E23">
            <v>0</v>
          </cell>
        </row>
        <row r="24">
          <cell r="A24" t="str">
            <v>MEH-21</v>
          </cell>
          <cell r="B24" t="str">
            <v xml:space="preserve">FORMALETA METÁLICA </v>
          </cell>
          <cell r="C24" t="str">
            <v>ML/DI</v>
          </cell>
          <cell r="D24">
            <v>866.25</v>
          </cell>
          <cell r="E24">
            <v>0</v>
          </cell>
        </row>
        <row r="25">
          <cell r="A25" t="str">
            <v>MEH-22</v>
          </cell>
          <cell r="B25" t="str">
            <v>PULIDORA MANUAL ELÉCTRICA</v>
          </cell>
          <cell r="C25" t="str">
            <v xml:space="preserve">HR </v>
          </cell>
          <cell r="D25">
            <v>4417.1400000000003</v>
          </cell>
          <cell r="E25">
            <v>0</v>
          </cell>
        </row>
        <row r="26">
          <cell r="A26" t="str">
            <v>MEH-23</v>
          </cell>
          <cell r="B26">
            <v>0</v>
          </cell>
          <cell r="C26">
            <v>0</v>
          </cell>
          <cell r="D26">
            <v>0</v>
          </cell>
          <cell r="E26">
            <v>0</v>
          </cell>
        </row>
        <row r="27">
          <cell r="A27" t="str">
            <v>MEH-24</v>
          </cell>
          <cell r="B27">
            <v>0</v>
          </cell>
          <cell r="C27">
            <v>0</v>
          </cell>
          <cell r="D27">
            <v>0</v>
          </cell>
          <cell r="E27">
            <v>0</v>
          </cell>
        </row>
        <row r="28">
          <cell r="A28" t="str">
            <v>MEH-25</v>
          </cell>
          <cell r="B28">
            <v>0</v>
          </cell>
          <cell r="C28">
            <v>0</v>
          </cell>
          <cell r="D28">
            <v>0</v>
          </cell>
          <cell r="E28">
            <v>0</v>
          </cell>
        </row>
        <row r="29">
          <cell r="A29" t="str">
            <v>MEH-26</v>
          </cell>
          <cell r="B29">
            <v>0</v>
          </cell>
          <cell r="C29">
            <v>0</v>
          </cell>
          <cell r="D29">
            <v>0</v>
          </cell>
          <cell r="E29">
            <v>0</v>
          </cell>
        </row>
        <row r="30">
          <cell r="A30" t="str">
            <v>MEH-27</v>
          </cell>
          <cell r="B30">
            <v>0</v>
          </cell>
          <cell r="C30">
            <v>0</v>
          </cell>
          <cell r="D30">
            <v>0</v>
          </cell>
          <cell r="E30">
            <v>0</v>
          </cell>
        </row>
        <row r="31">
          <cell r="A31" t="str">
            <v>MEH-28</v>
          </cell>
          <cell r="B31">
            <v>0</v>
          </cell>
          <cell r="C31">
            <v>0</v>
          </cell>
          <cell r="D31">
            <v>0</v>
          </cell>
          <cell r="E31">
            <v>0</v>
          </cell>
        </row>
        <row r="32">
          <cell r="A32" t="str">
            <v>MEH-29</v>
          </cell>
          <cell r="B32">
            <v>0</v>
          </cell>
          <cell r="C32">
            <v>0</v>
          </cell>
          <cell r="D32">
            <v>0</v>
          </cell>
          <cell r="E32">
            <v>0</v>
          </cell>
        </row>
        <row r="33">
          <cell r="A33" t="str">
            <v>MEH-30</v>
          </cell>
          <cell r="B33">
            <v>0</v>
          </cell>
          <cell r="C33">
            <v>0</v>
          </cell>
          <cell r="D33">
            <v>0</v>
          </cell>
          <cell r="E33">
            <v>0</v>
          </cell>
        </row>
        <row r="34">
          <cell r="A34" t="str">
            <v>MEH-31</v>
          </cell>
          <cell r="B34">
            <v>0</v>
          </cell>
          <cell r="C34">
            <v>0</v>
          </cell>
          <cell r="D34">
            <v>0</v>
          </cell>
          <cell r="E34">
            <v>0</v>
          </cell>
        </row>
        <row r="35">
          <cell r="A35" t="str">
            <v>MEH-32</v>
          </cell>
          <cell r="B35">
            <v>0</v>
          </cell>
          <cell r="C35">
            <v>0</v>
          </cell>
          <cell r="D35">
            <v>0</v>
          </cell>
          <cell r="E35">
            <v>0</v>
          </cell>
        </row>
        <row r="36">
          <cell r="A36" t="str">
            <v>MEH-33</v>
          </cell>
          <cell r="B36">
            <v>0</v>
          </cell>
          <cell r="C36">
            <v>0</v>
          </cell>
          <cell r="D36">
            <v>0</v>
          </cell>
          <cell r="E36">
            <v>0</v>
          </cell>
        </row>
        <row r="37">
          <cell r="A37" t="str">
            <v>MEH-34</v>
          </cell>
          <cell r="B37">
            <v>0</v>
          </cell>
          <cell r="C37">
            <v>0</v>
          </cell>
          <cell r="D37">
            <v>0</v>
          </cell>
          <cell r="E37">
            <v>0</v>
          </cell>
        </row>
        <row r="38">
          <cell r="A38" t="str">
            <v>MEH-35</v>
          </cell>
          <cell r="B38">
            <v>0</v>
          </cell>
          <cell r="C38">
            <v>0</v>
          </cell>
          <cell r="D38">
            <v>0</v>
          </cell>
          <cell r="E38">
            <v>0</v>
          </cell>
        </row>
        <row r="39">
          <cell r="A39" t="str">
            <v>MEH-36</v>
          </cell>
          <cell r="B39">
            <v>0</v>
          </cell>
          <cell r="C39">
            <v>0</v>
          </cell>
          <cell r="D39">
            <v>0</v>
          </cell>
          <cell r="E39">
            <v>0</v>
          </cell>
        </row>
        <row r="40">
          <cell r="A40" t="str">
            <v>MEH-37</v>
          </cell>
          <cell r="B40">
            <v>0</v>
          </cell>
          <cell r="C40">
            <v>0</v>
          </cell>
          <cell r="D40">
            <v>0</v>
          </cell>
          <cell r="E40">
            <v>0</v>
          </cell>
        </row>
        <row r="41">
          <cell r="A41" t="str">
            <v>MEH-38</v>
          </cell>
          <cell r="B41">
            <v>0</v>
          </cell>
          <cell r="C41">
            <v>0</v>
          </cell>
          <cell r="D41">
            <v>0</v>
          </cell>
          <cell r="E41">
            <v>0</v>
          </cell>
        </row>
        <row r="42">
          <cell r="A42" t="str">
            <v>MEH-39</v>
          </cell>
          <cell r="B42">
            <v>0</v>
          </cell>
          <cell r="C42">
            <v>0</v>
          </cell>
          <cell r="D42">
            <v>0</v>
          </cell>
          <cell r="E42">
            <v>0</v>
          </cell>
        </row>
        <row r="43">
          <cell r="A43" t="str">
            <v>MEH-40</v>
          </cell>
          <cell r="B43">
            <v>0</v>
          </cell>
          <cell r="C43">
            <v>0</v>
          </cell>
          <cell r="D43">
            <v>0</v>
          </cell>
          <cell r="E43">
            <v>0</v>
          </cell>
        </row>
        <row r="44">
          <cell r="A44" t="str">
            <v>MEH-41</v>
          </cell>
          <cell r="B44">
            <v>0</v>
          </cell>
          <cell r="C44">
            <v>0</v>
          </cell>
          <cell r="D44">
            <v>0</v>
          </cell>
          <cell r="E44">
            <v>0</v>
          </cell>
        </row>
        <row r="45">
          <cell r="A45" t="str">
            <v>MEH-42</v>
          </cell>
          <cell r="B45">
            <v>0</v>
          </cell>
          <cell r="C45">
            <v>0</v>
          </cell>
          <cell r="D45">
            <v>0</v>
          </cell>
          <cell r="E45">
            <v>0</v>
          </cell>
        </row>
        <row r="46">
          <cell r="A46" t="str">
            <v>MEH-43</v>
          </cell>
          <cell r="B46">
            <v>0</v>
          </cell>
          <cell r="C46">
            <v>0</v>
          </cell>
          <cell r="D46">
            <v>0</v>
          </cell>
          <cell r="E46">
            <v>0</v>
          </cell>
        </row>
        <row r="47">
          <cell r="A47" t="str">
            <v>MEH-44</v>
          </cell>
          <cell r="B47">
            <v>0</v>
          </cell>
          <cell r="C47">
            <v>0</v>
          </cell>
          <cell r="D47">
            <v>0</v>
          </cell>
          <cell r="E47">
            <v>0</v>
          </cell>
        </row>
        <row r="48">
          <cell r="A48" t="str">
            <v>MEH-45</v>
          </cell>
          <cell r="B48">
            <v>0</v>
          </cell>
          <cell r="C48">
            <v>0</v>
          </cell>
          <cell r="D48">
            <v>0</v>
          </cell>
          <cell r="E48">
            <v>0</v>
          </cell>
        </row>
        <row r="49">
          <cell r="A49" t="str">
            <v>MEH-46</v>
          </cell>
          <cell r="B49">
            <v>0</v>
          </cell>
          <cell r="C49">
            <v>0</v>
          </cell>
          <cell r="D49">
            <v>0</v>
          </cell>
          <cell r="E49">
            <v>0</v>
          </cell>
        </row>
        <row r="50">
          <cell r="A50" t="str">
            <v>MEH-47</v>
          </cell>
          <cell r="B50">
            <v>0</v>
          </cell>
          <cell r="C50">
            <v>0</v>
          </cell>
          <cell r="D50">
            <v>0</v>
          </cell>
          <cell r="E50">
            <v>0</v>
          </cell>
        </row>
        <row r="51">
          <cell r="A51" t="str">
            <v>MEH-48</v>
          </cell>
          <cell r="B51">
            <v>0</v>
          </cell>
          <cell r="C51">
            <v>0</v>
          </cell>
          <cell r="D51">
            <v>0</v>
          </cell>
          <cell r="E51">
            <v>0</v>
          </cell>
        </row>
        <row r="52">
          <cell r="A52" t="str">
            <v>MEH-49</v>
          </cell>
          <cell r="B52">
            <v>0</v>
          </cell>
          <cell r="C52">
            <v>0</v>
          </cell>
          <cell r="D52">
            <v>0</v>
          </cell>
          <cell r="E52">
            <v>0</v>
          </cell>
        </row>
        <row r="53">
          <cell r="A53" t="str">
            <v>MEH-50</v>
          </cell>
          <cell r="B53">
            <v>0</v>
          </cell>
          <cell r="C53">
            <v>0</v>
          </cell>
          <cell r="D53">
            <v>0</v>
          </cell>
          <cell r="E53">
            <v>0</v>
          </cell>
        </row>
        <row r="54">
          <cell r="A54" t="str">
            <v>MEH-51</v>
          </cell>
          <cell r="B54">
            <v>0</v>
          </cell>
          <cell r="C54">
            <v>0</v>
          </cell>
          <cell r="D54">
            <v>0</v>
          </cell>
          <cell r="E54">
            <v>0</v>
          </cell>
        </row>
        <row r="55">
          <cell r="A55" t="str">
            <v>MEH-52</v>
          </cell>
          <cell r="B55">
            <v>0</v>
          </cell>
          <cell r="C55">
            <v>0</v>
          </cell>
          <cell r="D55">
            <v>0</v>
          </cell>
          <cell r="E55">
            <v>0</v>
          </cell>
        </row>
        <row r="56">
          <cell r="A56" t="str">
            <v>MEH-53</v>
          </cell>
          <cell r="B56">
            <v>0</v>
          </cell>
          <cell r="C56">
            <v>0</v>
          </cell>
          <cell r="D56">
            <v>0</v>
          </cell>
          <cell r="E56">
            <v>0</v>
          </cell>
        </row>
        <row r="57">
          <cell r="A57" t="str">
            <v>MEH-54</v>
          </cell>
          <cell r="B57">
            <v>0</v>
          </cell>
          <cell r="C57">
            <v>0</v>
          </cell>
          <cell r="D57">
            <v>0</v>
          </cell>
          <cell r="E57">
            <v>0</v>
          </cell>
        </row>
        <row r="58">
          <cell r="A58" t="str">
            <v>MEH-55</v>
          </cell>
          <cell r="B58">
            <v>0</v>
          </cell>
          <cell r="C58">
            <v>0</v>
          </cell>
          <cell r="D58">
            <v>0</v>
          </cell>
          <cell r="E58">
            <v>0</v>
          </cell>
        </row>
        <row r="59">
          <cell r="A59" t="str">
            <v>MEH-56</v>
          </cell>
          <cell r="B59">
            <v>0</v>
          </cell>
          <cell r="C59">
            <v>0</v>
          </cell>
          <cell r="D59">
            <v>0</v>
          </cell>
          <cell r="E59">
            <v>0</v>
          </cell>
        </row>
        <row r="60">
          <cell r="A60" t="str">
            <v>MEH-57</v>
          </cell>
          <cell r="B60">
            <v>0</v>
          </cell>
          <cell r="C60">
            <v>0</v>
          </cell>
          <cell r="D60">
            <v>0</v>
          </cell>
          <cell r="E60">
            <v>0</v>
          </cell>
        </row>
        <row r="61">
          <cell r="A61" t="str">
            <v>MEH-58</v>
          </cell>
          <cell r="B61">
            <v>0</v>
          </cell>
          <cell r="C61">
            <v>0</v>
          </cell>
          <cell r="D61">
            <v>0</v>
          </cell>
          <cell r="E61">
            <v>0</v>
          </cell>
        </row>
        <row r="62">
          <cell r="A62" t="str">
            <v>MEH-59</v>
          </cell>
          <cell r="B62">
            <v>0</v>
          </cell>
          <cell r="C62">
            <v>0</v>
          </cell>
          <cell r="D62">
            <v>0</v>
          </cell>
          <cell r="E62">
            <v>0</v>
          </cell>
        </row>
        <row r="63">
          <cell r="A63" t="str">
            <v>MEH-60</v>
          </cell>
          <cell r="B63">
            <v>0</v>
          </cell>
          <cell r="C63">
            <v>0</v>
          </cell>
          <cell r="D63">
            <v>0</v>
          </cell>
          <cell r="E63">
            <v>0</v>
          </cell>
        </row>
        <row r="64">
          <cell r="A64" t="str">
            <v>MEH-61</v>
          </cell>
          <cell r="B64">
            <v>0</v>
          </cell>
          <cell r="C64">
            <v>0</v>
          </cell>
          <cell r="D64">
            <v>0</v>
          </cell>
          <cell r="E64">
            <v>0</v>
          </cell>
        </row>
        <row r="65">
          <cell r="A65" t="str">
            <v>MEH-62</v>
          </cell>
          <cell r="B65">
            <v>0</v>
          </cell>
          <cell r="C65">
            <v>0</v>
          </cell>
          <cell r="D65">
            <v>0</v>
          </cell>
          <cell r="E65">
            <v>0</v>
          </cell>
        </row>
        <row r="66">
          <cell r="A66" t="str">
            <v>MEH-63</v>
          </cell>
          <cell r="B66">
            <v>0</v>
          </cell>
          <cell r="C66">
            <v>0</v>
          </cell>
          <cell r="D66">
            <v>0</v>
          </cell>
          <cell r="E66">
            <v>0</v>
          </cell>
        </row>
        <row r="67">
          <cell r="A67" t="str">
            <v>MEH-64</v>
          </cell>
          <cell r="B67">
            <v>0</v>
          </cell>
          <cell r="C67">
            <v>0</v>
          </cell>
          <cell r="D67">
            <v>0</v>
          </cell>
          <cell r="E67">
            <v>0</v>
          </cell>
        </row>
        <row r="68">
          <cell r="A68" t="str">
            <v>MEH-65</v>
          </cell>
          <cell r="B68">
            <v>0</v>
          </cell>
          <cell r="C68">
            <v>0</v>
          </cell>
          <cell r="D68">
            <v>0</v>
          </cell>
          <cell r="E68">
            <v>0</v>
          </cell>
        </row>
        <row r="69">
          <cell r="A69" t="str">
            <v>MEH-66</v>
          </cell>
          <cell r="B69">
            <v>0</v>
          </cell>
          <cell r="C69">
            <v>0</v>
          </cell>
          <cell r="D69">
            <v>0</v>
          </cell>
          <cell r="E69">
            <v>0</v>
          </cell>
        </row>
        <row r="70">
          <cell r="A70" t="str">
            <v>MEH-67</v>
          </cell>
          <cell r="B70">
            <v>0</v>
          </cell>
          <cell r="C70">
            <v>0</v>
          </cell>
          <cell r="D70">
            <v>0</v>
          </cell>
          <cell r="E70">
            <v>0</v>
          </cell>
        </row>
        <row r="71">
          <cell r="A71" t="str">
            <v>MEH-68</v>
          </cell>
          <cell r="B71">
            <v>0</v>
          </cell>
          <cell r="C71">
            <v>0</v>
          </cell>
          <cell r="D71">
            <v>0</v>
          </cell>
          <cell r="E71">
            <v>0</v>
          </cell>
        </row>
        <row r="72">
          <cell r="A72" t="str">
            <v>MEH-69</v>
          </cell>
          <cell r="B72">
            <v>0</v>
          </cell>
          <cell r="C72">
            <v>0</v>
          </cell>
          <cell r="D72">
            <v>0</v>
          </cell>
          <cell r="E72">
            <v>0</v>
          </cell>
        </row>
        <row r="73">
          <cell r="A73" t="str">
            <v>MEH-70</v>
          </cell>
          <cell r="B73">
            <v>0</v>
          </cell>
          <cell r="C73">
            <v>0</v>
          </cell>
          <cell r="D73">
            <v>0</v>
          </cell>
          <cell r="E73">
            <v>0</v>
          </cell>
        </row>
        <row r="74">
          <cell r="A74" t="str">
            <v>MEH-71</v>
          </cell>
          <cell r="B74">
            <v>0</v>
          </cell>
          <cell r="C74">
            <v>0</v>
          </cell>
          <cell r="D74">
            <v>0</v>
          </cell>
          <cell r="E74">
            <v>0</v>
          </cell>
        </row>
        <row r="75">
          <cell r="A75" t="str">
            <v>MEH-72</v>
          </cell>
          <cell r="B75">
            <v>0</v>
          </cell>
          <cell r="C75">
            <v>0</v>
          </cell>
          <cell r="D75">
            <v>0</v>
          </cell>
          <cell r="E75">
            <v>0</v>
          </cell>
        </row>
        <row r="76">
          <cell r="A76" t="str">
            <v>MEH-73</v>
          </cell>
          <cell r="B76">
            <v>0</v>
          </cell>
          <cell r="C76">
            <v>0</v>
          </cell>
          <cell r="D76">
            <v>0</v>
          </cell>
          <cell r="E76">
            <v>0</v>
          </cell>
        </row>
        <row r="77">
          <cell r="A77" t="str">
            <v>MEH-74</v>
          </cell>
          <cell r="B77">
            <v>0</v>
          </cell>
          <cell r="C77">
            <v>0</v>
          </cell>
          <cell r="D77">
            <v>0</v>
          </cell>
          <cell r="E77">
            <v>0</v>
          </cell>
        </row>
        <row r="78">
          <cell r="A78" t="str">
            <v>MEH-75</v>
          </cell>
          <cell r="B78">
            <v>0</v>
          </cell>
          <cell r="C78">
            <v>0</v>
          </cell>
          <cell r="D78">
            <v>0</v>
          </cell>
          <cell r="E78">
            <v>0</v>
          </cell>
        </row>
        <row r="79">
          <cell r="A79" t="str">
            <v>MEH-76</v>
          </cell>
          <cell r="B79">
            <v>0</v>
          </cell>
          <cell r="C79">
            <v>0</v>
          </cell>
          <cell r="D79">
            <v>0</v>
          </cell>
          <cell r="E79">
            <v>0</v>
          </cell>
        </row>
        <row r="80">
          <cell r="A80" t="str">
            <v>MEH-77</v>
          </cell>
          <cell r="B80">
            <v>0</v>
          </cell>
          <cell r="C80">
            <v>0</v>
          </cell>
          <cell r="D80">
            <v>0</v>
          </cell>
          <cell r="E80">
            <v>0</v>
          </cell>
        </row>
        <row r="81">
          <cell r="A81" t="str">
            <v>MEH-78</v>
          </cell>
          <cell r="B81">
            <v>0</v>
          </cell>
          <cell r="C81">
            <v>0</v>
          </cell>
          <cell r="D81">
            <v>0</v>
          </cell>
          <cell r="E81">
            <v>0</v>
          </cell>
        </row>
        <row r="82">
          <cell r="A82" t="str">
            <v>MEH-79</v>
          </cell>
          <cell r="B82">
            <v>0</v>
          </cell>
          <cell r="C82">
            <v>0</v>
          </cell>
          <cell r="D82">
            <v>0</v>
          </cell>
          <cell r="E82">
            <v>0</v>
          </cell>
        </row>
        <row r="83">
          <cell r="A83" t="str">
            <v>MEH-80</v>
          </cell>
          <cell r="B83">
            <v>0</v>
          </cell>
          <cell r="C83">
            <v>0</v>
          </cell>
          <cell r="D83">
            <v>0</v>
          </cell>
          <cell r="E83">
            <v>0</v>
          </cell>
        </row>
        <row r="84">
          <cell r="A84" t="str">
            <v>MEH-81</v>
          </cell>
          <cell r="B84">
            <v>0</v>
          </cell>
          <cell r="C84">
            <v>0</v>
          </cell>
          <cell r="D84">
            <v>0</v>
          </cell>
          <cell r="E84">
            <v>0</v>
          </cell>
        </row>
        <row r="85">
          <cell r="A85" t="str">
            <v>MEH-82</v>
          </cell>
          <cell r="B85">
            <v>0</v>
          </cell>
          <cell r="C85">
            <v>0</v>
          </cell>
          <cell r="D85">
            <v>0</v>
          </cell>
          <cell r="E85">
            <v>0</v>
          </cell>
        </row>
        <row r="86">
          <cell r="A86" t="str">
            <v>MEH-83</v>
          </cell>
          <cell r="B86">
            <v>0</v>
          </cell>
          <cell r="C86">
            <v>0</v>
          </cell>
          <cell r="D86">
            <v>0</v>
          </cell>
          <cell r="E86">
            <v>0</v>
          </cell>
        </row>
        <row r="87">
          <cell r="A87" t="str">
            <v>MEH-84</v>
          </cell>
          <cell r="B87">
            <v>0</v>
          </cell>
          <cell r="C87">
            <v>0</v>
          </cell>
          <cell r="D87">
            <v>0</v>
          </cell>
          <cell r="E87">
            <v>0</v>
          </cell>
        </row>
        <row r="88">
          <cell r="A88" t="str">
            <v>MEH-85</v>
          </cell>
          <cell r="B88">
            <v>0</v>
          </cell>
          <cell r="C88">
            <v>0</v>
          </cell>
          <cell r="D88">
            <v>0</v>
          </cell>
          <cell r="E88">
            <v>0</v>
          </cell>
        </row>
        <row r="89">
          <cell r="A89" t="str">
            <v>MEH-86</v>
          </cell>
          <cell r="B89">
            <v>0</v>
          </cell>
          <cell r="C89">
            <v>0</v>
          </cell>
          <cell r="D89">
            <v>0</v>
          </cell>
          <cell r="E89">
            <v>0</v>
          </cell>
        </row>
        <row r="90">
          <cell r="A90" t="str">
            <v>MEH-87</v>
          </cell>
          <cell r="B90">
            <v>0</v>
          </cell>
          <cell r="C90">
            <v>0</v>
          </cell>
          <cell r="D90">
            <v>0</v>
          </cell>
          <cell r="E90">
            <v>0</v>
          </cell>
        </row>
        <row r="91">
          <cell r="A91" t="str">
            <v>MEH-88</v>
          </cell>
          <cell r="B91">
            <v>0</v>
          </cell>
          <cell r="C91">
            <v>0</v>
          </cell>
          <cell r="D91">
            <v>0</v>
          </cell>
          <cell r="E91">
            <v>0</v>
          </cell>
        </row>
        <row r="92">
          <cell r="A92" t="str">
            <v>MEH-89</v>
          </cell>
          <cell r="B92">
            <v>0</v>
          </cell>
          <cell r="C92">
            <v>0</v>
          </cell>
          <cell r="D92">
            <v>0</v>
          </cell>
          <cell r="E92">
            <v>0</v>
          </cell>
        </row>
        <row r="93">
          <cell r="A93" t="str">
            <v>MEH-90</v>
          </cell>
          <cell r="B93">
            <v>0</v>
          </cell>
          <cell r="C93">
            <v>0</v>
          </cell>
          <cell r="D93">
            <v>0</v>
          </cell>
          <cell r="E93">
            <v>0</v>
          </cell>
        </row>
        <row r="94">
          <cell r="A94" t="str">
            <v>MEH-91</v>
          </cell>
          <cell r="B94">
            <v>0</v>
          </cell>
          <cell r="C94">
            <v>0</v>
          </cell>
          <cell r="D94">
            <v>0</v>
          </cell>
          <cell r="E94">
            <v>0</v>
          </cell>
        </row>
        <row r="95">
          <cell r="A95" t="str">
            <v>MEH-92</v>
          </cell>
          <cell r="B95">
            <v>0</v>
          </cell>
          <cell r="C95">
            <v>0</v>
          </cell>
          <cell r="D95">
            <v>0</v>
          </cell>
          <cell r="E95">
            <v>0</v>
          </cell>
        </row>
        <row r="96">
          <cell r="A96" t="str">
            <v>MEH-93</v>
          </cell>
          <cell r="B96">
            <v>0</v>
          </cell>
          <cell r="C96">
            <v>0</v>
          </cell>
          <cell r="D96">
            <v>0</v>
          </cell>
          <cell r="E96">
            <v>0</v>
          </cell>
        </row>
        <row r="97">
          <cell r="A97" t="str">
            <v>MEH-94</v>
          </cell>
          <cell r="B97">
            <v>0</v>
          </cell>
          <cell r="C97">
            <v>0</v>
          </cell>
          <cell r="D97">
            <v>0</v>
          </cell>
          <cell r="E97">
            <v>0</v>
          </cell>
        </row>
        <row r="98">
          <cell r="A98" t="str">
            <v>MEH-95</v>
          </cell>
          <cell r="B98">
            <v>0</v>
          </cell>
          <cell r="C98">
            <v>0</v>
          </cell>
          <cell r="D98">
            <v>0</v>
          </cell>
          <cell r="E98">
            <v>0</v>
          </cell>
        </row>
        <row r="99">
          <cell r="A99" t="str">
            <v>MEH-96</v>
          </cell>
          <cell r="B99">
            <v>0</v>
          </cell>
          <cell r="C99">
            <v>0</v>
          </cell>
          <cell r="D99">
            <v>0</v>
          </cell>
          <cell r="E99">
            <v>0</v>
          </cell>
        </row>
        <row r="100">
          <cell r="A100" t="str">
            <v>MEH-97</v>
          </cell>
          <cell r="B100">
            <v>0</v>
          </cell>
          <cell r="C100">
            <v>0</v>
          </cell>
          <cell r="D100">
            <v>0</v>
          </cell>
          <cell r="E100">
            <v>0</v>
          </cell>
        </row>
        <row r="101">
          <cell r="A101" t="str">
            <v>MEH-98</v>
          </cell>
          <cell r="B101">
            <v>0</v>
          </cell>
          <cell r="C101">
            <v>0</v>
          </cell>
          <cell r="D101">
            <v>0</v>
          </cell>
          <cell r="E101">
            <v>0</v>
          </cell>
        </row>
        <row r="102">
          <cell r="A102" t="str">
            <v>MEH-99</v>
          </cell>
          <cell r="B102">
            <v>0</v>
          </cell>
          <cell r="C102">
            <v>0</v>
          </cell>
          <cell r="D102">
            <v>0</v>
          </cell>
          <cell r="E102">
            <v>0</v>
          </cell>
        </row>
        <row r="103">
          <cell r="A103" t="str">
            <v>MEH-100</v>
          </cell>
          <cell r="B103">
            <v>0</v>
          </cell>
          <cell r="C103">
            <v>0</v>
          </cell>
          <cell r="D103">
            <v>0</v>
          </cell>
          <cell r="E103">
            <v>0</v>
          </cell>
        </row>
      </sheetData>
      <sheetData sheetId="8" refreshError="1"/>
      <sheetData sheetId="9" refreshError="1"/>
      <sheetData sheetId="10" refreshError="1"/>
      <sheetData sheetId="11" refreshError="1"/>
      <sheetData sheetId="12" refreshError="1"/>
      <sheetData sheetId="13" refreshError="1">
        <row r="1">
          <cell r="A1" t="str">
            <v>BASE DE DATOS TRANSPORTE</v>
          </cell>
          <cell r="B1">
            <v>0</v>
          </cell>
          <cell r="C1">
            <v>0</v>
          </cell>
          <cell r="D1">
            <v>0</v>
          </cell>
          <cell r="E1">
            <v>0</v>
          </cell>
        </row>
        <row r="2">
          <cell r="A2" t="str">
            <v>ITEM</v>
          </cell>
          <cell r="B2" t="str">
            <v>DESCRIPCION</v>
          </cell>
          <cell r="C2" t="str">
            <v>UNIDAD</v>
          </cell>
          <cell r="D2" t="str">
            <v>VALOR UNITARIO</v>
          </cell>
          <cell r="E2" t="str">
            <v>DESCRIPCION</v>
          </cell>
        </row>
        <row r="3">
          <cell r="A3" t="str">
            <v>TRSPTE-MAT</v>
          </cell>
          <cell r="B3" t="str">
            <v>Transporte de Materiales</v>
          </cell>
          <cell r="C3" t="str">
            <v>% MAT</v>
          </cell>
          <cell r="D3">
            <v>0.1</v>
          </cell>
          <cell r="E3">
            <v>0</v>
          </cell>
        </row>
        <row r="4">
          <cell r="A4" t="str">
            <v>TRSPTE-MEH</v>
          </cell>
          <cell r="B4" t="str">
            <v>Transporte de Maquinaria y Equipos</v>
          </cell>
          <cell r="C4" t="str">
            <v>% MEH</v>
          </cell>
          <cell r="D4">
            <v>0.1</v>
          </cell>
          <cell r="E4">
            <v>0</v>
          </cell>
        </row>
        <row r="5">
          <cell r="A5" t="str">
            <v>TRSPTE-01</v>
          </cell>
          <cell r="B5" t="str">
            <v>Disposición Final</v>
          </cell>
          <cell r="C5" t="str">
            <v>M3</v>
          </cell>
          <cell r="D5">
            <v>1000</v>
          </cell>
          <cell r="E5">
            <v>0</v>
          </cell>
        </row>
        <row r="6">
          <cell r="A6" t="str">
            <v>TRSPTE-02</v>
          </cell>
          <cell r="B6" t="str">
            <v>Transporte volqueta &gt; 5 Km</v>
          </cell>
          <cell r="C6" t="str">
            <v>M2</v>
          </cell>
          <cell r="D6">
            <v>1500</v>
          </cell>
          <cell r="E6">
            <v>0</v>
          </cell>
        </row>
        <row r="7">
          <cell r="A7" t="str">
            <v>TRSPTE-03</v>
          </cell>
          <cell r="B7" t="str">
            <v>Derechos de bote; incluye factor de expasión. Zona Tesalia-Paicol.</v>
          </cell>
          <cell r="C7" t="str">
            <v>M3</v>
          </cell>
          <cell r="D7">
            <v>7000</v>
          </cell>
          <cell r="E7">
            <v>0</v>
          </cell>
        </row>
        <row r="8">
          <cell r="A8" t="str">
            <v>TRSPTE-04</v>
          </cell>
          <cell r="B8" t="str">
            <v xml:space="preserve">DERECHO DE BOTADERO </v>
          </cell>
          <cell r="C8" t="str">
            <v>M3</v>
          </cell>
          <cell r="D8">
            <v>12525.97</v>
          </cell>
          <cell r="E8">
            <v>0</v>
          </cell>
        </row>
        <row r="9">
          <cell r="A9" t="str">
            <v>TRSPTE-05</v>
          </cell>
          <cell r="B9" t="str">
            <v xml:space="preserve">TRANSPORTE DE PETREOS/ ESCOMBROS </v>
          </cell>
          <cell r="C9" t="str">
            <v>M3-KM</v>
          </cell>
          <cell r="D9">
            <v>3911.23</v>
          </cell>
          <cell r="E9">
            <v>0</v>
          </cell>
        </row>
        <row r="10">
          <cell r="A10" t="str">
            <v>TRSPTE-06</v>
          </cell>
          <cell r="B10">
            <v>0</v>
          </cell>
          <cell r="C10">
            <v>0</v>
          </cell>
          <cell r="D10">
            <v>0</v>
          </cell>
          <cell r="E10">
            <v>0</v>
          </cell>
        </row>
        <row r="11">
          <cell r="A11" t="str">
            <v>TRSPTE-07</v>
          </cell>
          <cell r="B11">
            <v>0</v>
          </cell>
          <cell r="C11">
            <v>0</v>
          </cell>
          <cell r="D11">
            <v>0</v>
          </cell>
          <cell r="E11">
            <v>0</v>
          </cell>
        </row>
        <row r="12">
          <cell r="A12" t="str">
            <v>TRSPTE-08</v>
          </cell>
          <cell r="B12">
            <v>0</v>
          </cell>
          <cell r="C12">
            <v>0</v>
          </cell>
          <cell r="D12">
            <v>0</v>
          </cell>
          <cell r="E12">
            <v>0</v>
          </cell>
        </row>
        <row r="13">
          <cell r="A13" t="str">
            <v>TRSPTE-09</v>
          </cell>
          <cell r="B13">
            <v>0</v>
          </cell>
          <cell r="C13">
            <v>0</v>
          </cell>
          <cell r="D13">
            <v>0</v>
          </cell>
          <cell r="E13">
            <v>0</v>
          </cell>
        </row>
        <row r="14">
          <cell r="A14" t="str">
            <v>TRSPTE-10</v>
          </cell>
          <cell r="B14">
            <v>0</v>
          </cell>
          <cell r="C14">
            <v>0</v>
          </cell>
          <cell r="D14">
            <v>0</v>
          </cell>
          <cell r="E14">
            <v>0</v>
          </cell>
        </row>
        <row r="15">
          <cell r="A15" t="str">
            <v>TRSPTE-11</v>
          </cell>
          <cell r="B15">
            <v>0</v>
          </cell>
          <cell r="C15">
            <v>0</v>
          </cell>
          <cell r="D15">
            <v>0</v>
          </cell>
          <cell r="E15">
            <v>0</v>
          </cell>
        </row>
        <row r="16">
          <cell r="A16" t="str">
            <v>TRSPTE-12</v>
          </cell>
          <cell r="B16">
            <v>0</v>
          </cell>
          <cell r="C16">
            <v>0</v>
          </cell>
          <cell r="D16">
            <v>0</v>
          </cell>
          <cell r="E16">
            <v>0</v>
          </cell>
        </row>
        <row r="17">
          <cell r="A17" t="str">
            <v>TRSPTE-13</v>
          </cell>
          <cell r="B17">
            <v>0</v>
          </cell>
          <cell r="C17">
            <v>0</v>
          </cell>
          <cell r="D17">
            <v>0</v>
          </cell>
          <cell r="E17">
            <v>0</v>
          </cell>
        </row>
        <row r="18">
          <cell r="A18" t="str">
            <v>TRSPTE-14</v>
          </cell>
          <cell r="B18">
            <v>0</v>
          </cell>
          <cell r="C18">
            <v>0</v>
          </cell>
          <cell r="D18">
            <v>0</v>
          </cell>
          <cell r="E18">
            <v>0</v>
          </cell>
        </row>
        <row r="19">
          <cell r="A19" t="str">
            <v>TRSPTE-15</v>
          </cell>
          <cell r="B19">
            <v>0</v>
          </cell>
          <cell r="C19">
            <v>0</v>
          </cell>
          <cell r="D19">
            <v>0</v>
          </cell>
          <cell r="E19">
            <v>0</v>
          </cell>
        </row>
        <row r="20">
          <cell r="A20" t="str">
            <v>TRSPTE-16</v>
          </cell>
          <cell r="B20">
            <v>0</v>
          </cell>
          <cell r="C20">
            <v>0</v>
          </cell>
          <cell r="D20">
            <v>0</v>
          </cell>
          <cell r="E20">
            <v>0</v>
          </cell>
        </row>
        <row r="21">
          <cell r="A21" t="str">
            <v>TRSPTE-17</v>
          </cell>
          <cell r="B21">
            <v>0</v>
          </cell>
          <cell r="C21">
            <v>0</v>
          </cell>
          <cell r="D21">
            <v>0</v>
          </cell>
          <cell r="E21">
            <v>0</v>
          </cell>
        </row>
        <row r="22">
          <cell r="A22" t="str">
            <v>TRSPTE-18</v>
          </cell>
          <cell r="B22">
            <v>0</v>
          </cell>
          <cell r="C22">
            <v>0</v>
          </cell>
          <cell r="D22">
            <v>0</v>
          </cell>
          <cell r="E22">
            <v>0</v>
          </cell>
        </row>
        <row r="23">
          <cell r="A23" t="str">
            <v>TRSPTE-19</v>
          </cell>
          <cell r="B23">
            <v>0</v>
          </cell>
          <cell r="C23">
            <v>0</v>
          </cell>
          <cell r="D23">
            <v>0</v>
          </cell>
          <cell r="E23">
            <v>0</v>
          </cell>
        </row>
        <row r="24">
          <cell r="A24" t="str">
            <v>TRSPTE-20</v>
          </cell>
          <cell r="B24">
            <v>0</v>
          </cell>
          <cell r="C24">
            <v>0</v>
          </cell>
          <cell r="D24">
            <v>0</v>
          </cell>
          <cell r="E24">
            <v>0</v>
          </cell>
        </row>
        <row r="25">
          <cell r="A25" t="str">
            <v>TRSPTE-21</v>
          </cell>
          <cell r="B25">
            <v>0</v>
          </cell>
          <cell r="C25">
            <v>0</v>
          </cell>
          <cell r="D25">
            <v>0</v>
          </cell>
          <cell r="E25">
            <v>0</v>
          </cell>
        </row>
        <row r="26">
          <cell r="A26" t="str">
            <v>TRSPTE-22</v>
          </cell>
          <cell r="B26">
            <v>0</v>
          </cell>
          <cell r="C26">
            <v>0</v>
          </cell>
          <cell r="D26">
            <v>0</v>
          </cell>
          <cell r="E26">
            <v>0</v>
          </cell>
        </row>
        <row r="27">
          <cell r="A27" t="str">
            <v>TRSPTE-23</v>
          </cell>
          <cell r="B27">
            <v>0</v>
          </cell>
          <cell r="C27">
            <v>0</v>
          </cell>
          <cell r="D27">
            <v>0</v>
          </cell>
          <cell r="E27">
            <v>0</v>
          </cell>
        </row>
        <row r="28">
          <cell r="A28" t="str">
            <v>TRSPTE-24</v>
          </cell>
          <cell r="B28">
            <v>0</v>
          </cell>
          <cell r="C28">
            <v>0</v>
          </cell>
          <cell r="D28">
            <v>0</v>
          </cell>
          <cell r="E28">
            <v>0</v>
          </cell>
        </row>
        <row r="29">
          <cell r="A29" t="str">
            <v>TRSPTE-25</v>
          </cell>
          <cell r="B29">
            <v>0</v>
          </cell>
          <cell r="C29">
            <v>0</v>
          </cell>
          <cell r="D29">
            <v>0</v>
          </cell>
          <cell r="E29">
            <v>0</v>
          </cell>
        </row>
        <row r="30">
          <cell r="A30" t="str">
            <v>TRSPTE-26</v>
          </cell>
          <cell r="B30">
            <v>0</v>
          </cell>
          <cell r="C30">
            <v>0</v>
          </cell>
          <cell r="D30">
            <v>0</v>
          </cell>
          <cell r="E30">
            <v>0</v>
          </cell>
        </row>
        <row r="31">
          <cell r="A31" t="str">
            <v>TRSPTE-27</v>
          </cell>
          <cell r="B31">
            <v>0</v>
          </cell>
          <cell r="C31">
            <v>0</v>
          </cell>
          <cell r="D31">
            <v>0</v>
          </cell>
          <cell r="E31">
            <v>0</v>
          </cell>
        </row>
        <row r="32">
          <cell r="A32" t="str">
            <v>TRSPTE-28</v>
          </cell>
          <cell r="B32">
            <v>0</v>
          </cell>
          <cell r="C32">
            <v>0</v>
          </cell>
          <cell r="D32">
            <v>0</v>
          </cell>
          <cell r="E32">
            <v>0</v>
          </cell>
        </row>
        <row r="33">
          <cell r="A33" t="str">
            <v>TRSPTE-29</v>
          </cell>
          <cell r="B33">
            <v>0</v>
          </cell>
          <cell r="C33">
            <v>0</v>
          </cell>
          <cell r="D33">
            <v>0</v>
          </cell>
          <cell r="E33">
            <v>0</v>
          </cell>
        </row>
        <row r="34">
          <cell r="A34" t="str">
            <v>TRSPTE-30</v>
          </cell>
          <cell r="B34">
            <v>0</v>
          </cell>
          <cell r="C34">
            <v>0</v>
          </cell>
          <cell r="D34">
            <v>0</v>
          </cell>
          <cell r="E34">
            <v>0</v>
          </cell>
        </row>
        <row r="35">
          <cell r="A35" t="str">
            <v>TRSPTE-31</v>
          </cell>
          <cell r="B35">
            <v>0</v>
          </cell>
          <cell r="C35">
            <v>0</v>
          </cell>
          <cell r="D35">
            <v>0</v>
          </cell>
          <cell r="E35">
            <v>0</v>
          </cell>
        </row>
        <row r="36">
          <cell r="A36" t="str">
            <v>TRSPTE-32</v>
          </cell>
          <cell r="B36">
            <v>0</v>
          </cell>
          <cell r="C36">
            <v>0</v>
          </cell>
          <cell r="D36">
            <v>0</v>
          </cell>
          <cell r="E36">
            <v>0</v>
          </cell>
        </row>
        <row r="37">
          <cell r="A37" t="str">
            <v>TRSPTE-33</v>
          </cell>
          <cell r="B37">
            <v>0</v>
          </cell>
          <cell r="C37">
            <v>0</v>
          </cell>
          <cell r="D37">
            <v>0</v>
          </cell>
          <cell r="E37">
            <v>0</v>
          </cell>
        </row>
        <row r="38">
          <cell r="A38" t="str">
            <v>TRSPTE-34</v>
          </cell>
          <cell r="B38">
            <v>0</v>
          </cell>
          <cell r="C38">
            <v>0</v>
          </cell>
          <cell r="D38">
            <v>0</v>
          </cell>
          <cell r="E38">
            <v>0</v>
          </cell>
        </row>
        <row r="39">
          <cell r="A39" t="str">
            <v>TRSPTE-35</v>
          </cell>
          <cell r="B39">
            <v>0</v>
          </cell>
          <cell r="C39">
            <v>0</v>
          </cell>
          <cell r="D39">
            <v>0</v>
          </cell>
          <cell r="E39">
            <v>0</v>
          </cell>
        </row>
        <row r="40">
          <cell r="A40" t="str">
            <v>TRSPTE-36</v>
          </cell>
          <cell r="B40">
            <v>0</v>
          </cell>
          <cell r="C40">
            <v>0</v>
          </cell>
          <cell r="D40">
            <v>0</v>
          </cell>
          <cell r="E40">
            <v>0</v>
          </cell>
        </row>
        <row r="41">
          <cell r="A41" t="str">
            <v>TRSPTE-37</v>
          </cell>
          <cell r="B41">
            <v>0</v>
          </cell>
          <cell r="C41">
            <v>0</v>
          </cell>
          <cell r="D41">
            <v>0</v>
          </cell>
          <cell r="E41">
            <v>0</v>
          </cell>
        </row>
        <row r="42">
          <cell r="A42" t="str">
            <v>TRSPTE-38</v>
          </cell>
          <cell r="B42">
            <v>0</v>
          </cell>
          <cell r="C42">
            <v>0</v>
          </cell>
          <cell r="D42">
            <v>0</v>
          </cell>
          <cell r="E42">
            <v>0</v>
          </cell>
        </row>
        <row r="43">
          <cell r="A43" t="str">
            <v>TRSPTE-39</v>
          </cell>
          <cell r="B43">
            <v>0</v>
          </cell>
          <cell r="C43">
            <v>0</v>
          </cell>
          <cell r="D43">
            <v>0</v>
          </cell>
          <cell r="E43">
            <v>0</v>
          </cell>
        </row>
        <row r="44">
          <cell r="A44" t="str">
            <v>TRSPTE-40</v>
          </cell>
          <cell r="B44">
            <v>0</v>
          </cell>
          <cell r="C44">
            <v>0</v>
          </cell>
          <cell r="D44">
            <v>0</v>
          </cell>
          <cell r="E44">
            <v>0</v>
          </cell>
        </row>
        <row r="45">
          <cell r="A45" t="str">
            <v>TRSPTE-41</v>
          </cell>
          <cell r="B45">
            <v>0</v>
          </cell>
          <cell r="C45">
            <v>0</v>
          </cell>
          <cell r="D45">
            <v>0</v>
          </cell>
          <cell r="E45">
            <v>0</v>
          </cell>
        </row>
        <row r="46">
          <cell r="A46" t="str">
            <v>TRSPTE-42</v>
          </cell>
          <cell r="B46">
            <v>0</v>
          </cell>
          <cell r="C46">
            <v>0</v>
          </cell>
          <cell r="D46">
            <v>0</v>
          </cell>
          <cell r="E46">
            <v>0</v>
          </cell>
        </row>
        <row r="47">
          <cell r="A47" t="str">
            <v>TRSPTE-43</v>
          </cell>
          <cell r="B47">
            <v>0</v>
          </cell>
          <cell r="C47">
            <v>0</v>
          </cell>
          <cell r="D47">
            <v>0</v>
          </cell>
          <cell r="E47">
            <v>0</v>
          </cell>
        </row>
        <row r="48">
          <cell r="A48" t="str">
            <v>TRSPTE-44</v>
          </cell>
          <cell r="B48">
            <v>0</v>
          </cell>
          <cell r="C48">
            <v>0</v>
          </cell>
          <cell r="D48">
            <v>0</v>
          </cell>
          <cell r="E48">
            <v>0</v>
          </cell>
        </row>
        <row r="49">
          <cell r="A49" t="str">
            <v>TRSPTE-45</v>
          </cell>
          <cell r="B49">
            <v>0</v>
          </cell>
          <cell r="C49">
            <v>0</v>
          </cell>
          <cell r="D49">
            <v>0</v>
          </cell>
          <cell r="E49">
            <v>0</v>
          </cell>
        </row>
        <row r="50">
          <cell r="A50" t="str">
            <v>TRSPTE-46</v>
          </cell>
          <cell r="B50">
            <v>0</v>
          </cell>
          <cell r="C50">
            <v>0</v>
          </cell>
          <cell r="D50">
            <v>0</v>
          </cell>
          <cell r="E50">
            <v>0</v>
          </cell>
        </row>
        <row r="51">
          <cell r="A51" t="str">
            <v>TRSPTE-47</v>
          </cell>
          <cell r="B51">
            <v>0</v>
          </cell>
          <cell r="C51">
            <v>0</v>
          </cell>
          <cell r="D51">
            <v>0</v>
          </cell>
          <cell r="E51">
            <v>0</v>
          </cell>
        </row>
        <row r="52">
          <cell r="A52" t="str">
            <v>TRSPTE-48</v>
          </cell>
          <cell r="B52">
            <v>0</v>
          </cell>
          <cell r="C52">
            <v>0</v>
          </cell>
          <cell r="D52">
            <v>0</v>
          </cell>
          <cell r="E52">
            <v>0</v>
          </cell>
        </row>
        <row r="53">
          <cell r="A53" t="str">
            <v>TRSPTE-49</v>
          </cell>
          <cell r="B53">
            <v>0</v>
          </cell>
          <cell r="C53">
            <v>0</v>
          </cell>
          <cell r="D53">
            <v>0</v>
          </cell>
          <cell r="E53">
            <v>0</v>
          </cell>
        </row>
        <row r="54">
          <cell r="A54" t="str">
            <v>TRSPTE-50</v>
          </cell>
          <cell r="B54">
            <v>0</v>
          </cell>
          <cell r="C54">
            <v>0</v>
          </cell>
          <cell r="D54">
            <v>0</v>
          </cell>
          <cell r="E54">
            <v>0</v>
          </cell>
        </row>
        <row r="55">
          <cell r="A55" t="str">
            <v>TRSPTE-51</v>
          </cell>
          <cell r="B55">
            <v>0</v>
          </cell>
          <cell r="C55">
            <v>0</v>
          </cell>
          <cell r="D55">
            <v>0</v>
          </cell>
          <cell r="E55">
            <v>0</v>
          </cell>
        </row>
        <row r="56">
          <cell r="A56" t="str">
            <v>TRSPTE-52</v>
          </cell>
          <cell r="B56">
            <v>0</v>
          </cell>
          <cell r="C56">
            <v>0</v>
          </cell>
          <cell r="D56">
            <v>0</v>
          </cell>
          <cell r="E56">
            <v>0</v>
          </cell>
        </row>
        <row r="57">
          <cell r="A57" t="str">
            <v>TRSPTE-53</v>
          </cell>
          <cell r="B57">
            <v>0</v>
          </cell>
          <cell r="C57">
            <v>0</v>
          </cell>
          <cell r="D57">
            <v>0</v>
          </cell>
          <cell r="E57">
            <v>0</v>
          </cell>
        </row>
        <row r="58">
          <cell r="A58" t="str">
            <v>TRSPTE-54</v>
          </cell>
          <cell r="B58">
            <v>0</v>
          </cell>
          <cell r="C58">
            <v>0</v>
          </cell>
          <cell r="D58">
            <v>0</v>
          </cell>
          <cell r="E58">
            <v>0</v>
          </cell>
        </row>
        <row r="59">
          <cell r="A59" t="str">
            <v>TRSPTE-55</v>
          </cell>
          <cell r="B59">
            <v>0</v>
          </cell>
          <cell r="C59">
            <v>0</v>
          </cell>
          <cell r="D59">
            <v>0</v>
          </cell>
          <cell r="E59">
            <v>0</v>
          </cell>
        </row>
        <row r="60">
          <cell r="A60" t="str">
            <v>TRSPTE-56</v>
          </cell>
          <cell r="B60">
            <v>0</v>
          </cell>
          <cell r="C60">
            <v>0</v>
          </cell>
          <cell r="D60">
            <v>0</v>
          </cell>
          <cell r="E60">
            <v>0</v>
          </cell>
        </row>
        <row r="61">
          <cell r="A61" t="str">
            <v>TRSPTE-57</v>
          </cell>
          <cell r="B61">
            <v>0</v>
          </cell>
          <cell r="C61">
            <v>0</v>
          </cell>
          <cell r="D61">
            <v>0</v>
          </cell>
          <cell r="E61">
            <v>0</v>
          </cell>
        </row>
        <row r="62">
          <cell r="A62" t="str">
            <v>TRSPTE-58</v>
          </cell>
          <cell r="B62">
            <v>0</v>
          </cell>
          <cell r="C62">
            <v>0</v>
          </cell>
          <cell r="D62">
            <v>0</v>
          </cell>
          <cell r="E62">
            <v>0</v>
          </cell>
        </row>
        <row r="63">
          <cell r="A63" t="str">
            <v>TRSPTE-59</v>
          </cell>
          <cell r="B63">
            <v>0</v>
          </cell>
          <cell r="C63">
            <v>0</v>
          </cell>
          <cell r="D63">
            <v>0</v>
          </cell>
          <cell r="E63">
            <v>0</v>
          </cell>
        </row>
        <row r="64">
          <cell r="A64" t="str">
            <v>TRSPTE-60</v>
          </cell>
          <cell r="B64">
            <v>0</v>
          </cell>
          <cell r="C64">
            <v>0</v>
          </cell>
          <cell r="D64">
            <v>0</v>
          </cell>
          <cell r="E64">
            <v>0</v>
          </cell>
        </row>
        <row r="65">
          <cell r="A65" t="str">
            <v>TRSPTE-61</v>
          </cell>
          <cell r="B65">
            <v>0</v>
          </cell>
          <cell r="C65">
            <v>0</v>
          </cell>
          <cell r="D65">
            <v>0</v>
          </cell>
          <cell r="E65">
            <v>0</v>
          </cell>
        </row>
        <row r="66">
          <cell r="A66" t="str">
            <v>TRSPTE-62</v>
          </cell>
          <cell r="B66">
            <v>0</v>
          </cell>
          <cell r="C66">
            <v>0</v>
          </cell>
          <cell r="D66">
            <v>0</v>
          </cell>
          <cell r="E66">
            <v>0</v>
          </cell>
        </row>
        <row r="67">
          <cell r="A67" t="str">
            <v>TRSPTE-63</v>
          </cell>
          <cell r="B67">
            <v>0</v>
          </cell>
          <cell r="C67">
            <v>0</v>
          </cell>
          <cell r="D67">
            <v>0</v>
          </cell>
          <cell r="E67">
            <v>0</v>
          </cell>
        </row>
        <row r="68">
          <cell r="A68" t="str">
            <v>TRSPTE-64</v>
          </cell>
          <cell r="B68">
            <v>0</v>
          </cell>
          <cell r="C68">
            <v>0</v>
          </cell>
          <cell r="D68">
            <v>0</v>
          </cell>
          <cell r="E68">
            <v>0</v>
          </cell>
        </row>
        <row r="69">
          <cell r="A69" t="str">
            <v>TRSPTE-65</v>
          </cell>
          <cell r="B69">
            <v>0</v>
          </cell>
          <cell r="C69">
            <v>0</v>
          </cell>
          <cell r="D69">
            <v>0</v>
          </cell>
          <cell r="E69">
            <v>0</v>
          </cell>
        </row>
        <row r="70">
          <cell r="A70" t="str">
            <v>TRSPTE-66</v>
          </cell>
          <cell r="B70">
            <v>0</v>
          </cell>
          <cell r="C70">
            <v>0</v>
          </cell>
          <cell r="D70">
            <v>0</v>
          </cell>
          <cell r="E70">
            <v>0</v>
          </cell>
        </row>
        <row r="71">
          <cell r="A71" t="str">
            <v>TRSPTE-67</v>
          </cell>
          <cell r="B71">
            <v>0</v>
          </cell>
          <cell r="C71">
            <v>0</v>
          </cell>
          <cell r="D71">
            <v>0</v>
          </cell>
          <cell r="E71">
            <v>0</v>
          </cell>
        </row>
        <row r="72">
          <cell r="A72" t="str">
            <v>TRSPTE-68</v>
          </cell>
          <cell r="B72">
            <v>0</v>
          </cell>
          <cell r="C72">
            <v>0</v>
          </cell>
          <cell r="D72">
            <v>0</v>
          </cell>
          <cell r="E72">
            <v>0</v>
          </cell>
        </row>
        <row r="73">
          <cell r="A73" t="str">
            <v>TRSPTE-69</v>
          </cell>
          <cell r="B73">
            <v>0</v>
          </cell>
          <cell r="C73">
            <v>0</v>
          </cell>
          <cell r="D73">
            <v>0</v>
          </cell>
          <cell r="E73">
            <v>0</v>
          </cell>
        </row>
        <row r="74">
          <cell r="A74" t="str">
            <v>TRSPTE-70</v>
          </cell>
          <cell r="B74">
            <v>0</v>
          </cell>
          <cell r="C74">
            <v>0</v>
          </cell>
          <cell r="D74">
            <v>0</v>
          </cell>
          <cell r="E74">
            <v>0</v>
          </cell>
        </row>
        <row r="75">
          <cell r="A75" t="str">
            <v>TRSPTE-71</v>
          </cell>
          <cell r="B75">
            <v>0</v>
          </cell>
          <cell r="C75">
            <v>0</v>
          </cell>
          <cell r="D75">
            <v>0</v>
          </cell>
          <cell r="E75">
            <v>0</v>
          </cell>
        </row>
        <row r="76">
          <cell r="A76" t="str">
            <v>TRSPTE-72</v>
          </cell>
          <cell r="B76">
            <v>0</v>
          </cell>
          <cell r="C76">
            <v>0</v>
          </cell>
          <cell r="D76">
            <v>0</v>
          </cell>
          <cell r="E76">
            <v>0</v>
          </cell>
        </row>
        <row r="77">
          <cell r="A77" t="str">
            <v>TRSPTE-73</v>
          </cell>
          <cell r="B77">
            <v>0</v>
          </cell>
          <cell r="C77">
            <v>0</v>
          </cell>
          <cell r="D77">
            <v>0</v>
          </cell>
          <cell r="E77">
            <v>0</v>
          </cell>
        </row>
        <row r="78">
          <cell r="A78" t="str">
            <v>TRSPTE-74</v>
          </cell>
          <cell r="B78">
            <v>0</v>
          </cell>
          <cell r="C78">
            <v>0</v>
          </cell>
          <cell r="D78">
            <v>0</v>
          </cell>
          <cell r="E78">
            <v>0</v>
          </cell>
        </row>
        <row r="79">
          <cell r="A79" t="str">
            <v>TRSPTE-75</v>
          </cell>
          <cell r="B79">
            <v>0</v>
          </cell>
          <cell r="C79">
            <v>0</v>
          </cell>
          <cell r="D79">
            <v>0</v>
          </cell>
          <cell r="E79">
            <v>0</v>
          </cell>
        </row>
        <row r="80">
          <cell r="A80" t="str">
            <v>TRSPTE-76</v>
          </cell>
          <cell r="B80">
            <v>0</v>
          </cell>
          <cell r="C80">
            <v>0</v>
          </cell>
          <cell r="D80">
            <v>0</v>
          </cell>
          <cell r="E80">
            <v>0</v>
          </cell>
        </row>
        <row r="81">
          <cell r="A81" t="str">
            <v>TRSPTE-77</v>
          </cell>
          <cell r="B81">
            <v>0</v>
          </cell>
          <cell r="C81">
            <v>0</v>
          </cell>
          <cell r="D81">
            <v>0</v>
          </cell>
          <cell r="E81">
            <v>0</v>
          </cell>
        </row>
        <row r="82">
          <cell r="A82" t="str">
            <v>TRSPTE-78</v>
          </cell>
          <cell r="B82">
            <v>0</v>
          </cell>
          <cell r="C82">
            <v>0</v>
          </cell>
          <cell r="D82">
            <v>0</v>
          </cell>
          <cell r="E82">
            <v>0</v>
          </cell>
        </row>
        <row r="83">
          <cell r="A83" t="str">
            <v>TRSPTE-79</v>
          </cell>
          <cell r="B83">
            <v>0</v>
          </cell>
          <cell r="C83">
            <v>0</v>
          </cell>
          <cell r="D83">
            <v>0</v>
          </cell>
          <cell r="E83">
            <v>0</v>
          </cell>
        </row>
        <row r="84">
          <cell r="A84" t="str">
            <v>TRSPTE-80</v>
          </cell>
          <cell r="B84">
            <v>0</v>
          </cell>
          <cell r="C84">
            <v>0</v>
          </cell>
          <cell r="D84">
            <v>0</v>
          </cell>
          <cell r="E84">
            <v>0</v>
          </cell>
        </row>
        <row r="85">
          <cell r="A85" t="str">
            <v>TRSPTE-81</v>
          </cell>
          <cell r="B85">
            <v>0</v>
          </cell>
          <cell r="C85">
            <v>0</v>
          </cell>
          <cell r="D85">
            <v>0</v>
          </cell>
          <cell r="E85">
            <v>0</v>
          </cell>
        </row>
        <row r="86">
          <cell r="A86" t="str">
            <v>TRSPTE-82</v>
          </cell>
          <cell r="B86">
            <v>0</v>
          </cell>
          <cell r="C86">
            <v>0</v>
          </cell>
          <cell r="D86">
            <v>0</v>
          </cell>
          <cell r="E86">
            <v>0</v>
          </cell>
        </row>
        <row r="87">
          <cell r="A87" t="str">
            <v>TRSPTE-83</v>
          </cell>
          <cell r="B87">
            <v>0</v>
          </cell>
          <cell r="C87">
            <v>0</v>
          </cell>
          <cell r="D87">
            <v>0</v>
          </cell>
          <cell r="E87">
            <v>0</v>
          </cell>
        </row>
        <row r="88">
          <cell r="A88" t="str">
            <v>TRSPTE-84</v>
          </cell>
          <cell r="B88">
            <v>0</v>
          </cell>
          <cell r="C88">
            <v>0</v>
          </cell>
          <cell r="D88">
            <v>0</v>
          </cell>
          <cell r="E88">
            <v>0</v>
          </cell>
        </row>
        <row r="89">
          <cell r="A89" t="str">
            <v>TRSPTE-85</v>
          </cell>
          <cell r="B89">
            <v>0</v>
          </cell>
          <cell r="C89">
            <v>0</v>
          </cell>
          <cell r="D89">
            <v>0</v>
          </cell>
          <cell r="E89">
            <v>0</v>
          </cell>
        </row>
        <row r="90">
          <cell r="A90" t="str">
            <v>TRSPTE-86</v>
          </cell>
          <cell r="B90">
            <v>0</v>
          </cell>
          <cell r="C90">
            <v>0</v>
          </cell>
          <cell r="D90">
            <v>0</v>
          </cell>
          <cell r="E90">
            <v>0</v>
          </cell>
        </row>
        <row r="91">
          <cell r="A91" t="str">
            <v>TRSPTE-87</v>
          </cell>
          <cell r="B91">
            <v>0</v>
          </cell>
          <cell r="C91">
            <v>0</v>
          </cell>
          <cell r="D91">
            <v>0</v>
          </cell>
          <cell r="E91">
            <v>0</v>
          </cell>
        </row>
        <row r="92">
          <cell r="A92" t="str">
            <v>TRSPTE-88</v>
          </cell>
          <cell r="B92">
            <v>0</v>
          </cell>
          <cell r="C92">
            <v>0</v>
          </cell>
          <cell r="D92">
            <v>0</v>
          </cell>
          <cell r="E92">
            <v>0</v>
          </cell>
        </row>
        <row r="93">
          <cell r="A93" t="str">
            <v>TRSPTE-89</v>
          </cell>
          <cell r="B93">
            <v>0</v>
          </cell>
          <cell r="C93">
            <v>0</v>
          </cell>
          <cell r="D93">
            <v>0</v>
          </cell>
          <cell r="E93">
            <v>0</v>
          </cell>
        </row>
        <row r="94">
          <cell r="A94" t="str">
            <v>TRSPTE-90</v>
          </cell>
          <cell r="B94">
            <v>0</v>
          </cell>
          <cell r="C94">
            <v>0</v>
          </cell>
          <cell r="D94">
            <v>0</v>
          </cell>
          <cell r="E94">
            <v>0</v>
          </cell>
        </row>
        <row r="95">
          <cell r="A95" t="str">
            <v>TRSPTE-91</v>
          </cell>
          <cell r="B95">
            <v>0</v>
          </cell>
          <cell r="C95">
            <v>0</v>
          </cell>
          <cell r="D95">
            <v>0</v>
          </cell>
          <cell r="E95">
            <v>0</v>
          </cell>
        </row>
        <row r="96">
          <cell r="A96" t="str">
            <v>TRSPTE-92</v>
          </cell>
          <cell r="B96">
            <v>0</v>
          </cell>
          <cell r="C96">
            <v>0</v>
          </cell>
          <cell r="D96">
            <v>0</v>
          </cell>
          <cell r="E96">
            <v>0</v>
          </cell>
        </row>
        <row r="97">
          <cell r="A97" t="str">
            <v>TRSPTE-93</v>
          </cell>
          <cell r="B97">
            <v>0</v>
          </cell>
          <cell r="C97">
            <v>0</v>
          </cell>
          <cell r="D97">
            <v>0</v>
          </cell>
          <cell r="E97">
            <v>0</v>
          </cell>
        </row>
        <row r="98">
          <cell r="A98" t="str">
            <v>TRSPTE-94</v>
          </cell>
          <cell r="B98">
            <v>0</v>
          </cell>
          <cell r="C98">
            <v>0</v>
          </cell>
          <cell r="D98">
            <v>0</v>
          </cell>
          <cell r="E98">
            <v>0</v>
          </cell>
        </row>
        <row r="99">
          <cell r="A99" t="str">
            <v>TRSPTE-95</v>
          </cell>
          <cell r="B99">
            <v>0</v>
          </cell>
          <cell r="C99">
            <v>0</v>
          </cell>
          <cell r="D99">
            <v>0</v>
          </cell>
          <cell r="E99">
            <v>0</v>
          </cell>
        </row>
        <row r="100">
          <cell r="A100" t="str">
            <v>TRSPTE-96</v>
          </cell>
          <cell r="B100">
            <v>0</v>
          </cell>
          <cell r="C100">
            <v>0</v>
          </cell>
          <cell r="D100">
            <v>0</v>
          </cell>
          <cell r="E100">
            <v>0</v>
          </cell>
        </row>
        <row r="101">
          <cell r="A101" t="str">
            <v>TRSPTE-97</v>
          </cell>
          <cell r="B101">
            <v>0</v>
          </cell>
          <cell r="C101">
            <v>0</v>
          </cell>
          <cell r="D101">
            <v>0</v>
          </cell>
          <cell r="E101">
            <v>0</v>
          </cell>
        </row>
        <row r="102">
          <cell r="A102" t="str">
            <v>TRSPTE-98</v>
          </cell>
          <cell r="B102">
            <v>0</v>
          </cell>
          <cell r="C102">
            <v>0</v>
          </cell>
          <cell r="D102">
            <v>0</v>
          </cell>
          <cell r="E102">
            <v>0</v>
          </cell>
        </row>
        <row r="103">
          <cell r="A103" t="str">
            <v>TRSPTE-99</v>
          </cell>
          <cell r="B103">
            <v>0</v>
          </cell>
          <cell r="C103">
            <v>0</v>
          </cell>
          <cell r="D103">
            <v>0</v>
          </cell>
          <cell r="E103">
            <v>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BASICOS"/>
      <sheetName val="Presupuesto"/>
      <sheetName val="6.1"/>
      <sheetName val="APU"/>
      <sheetName val="MATERIALES"/>
      <sheetName val="7.1"/>
      <sheetName val="5.1"/>
      <sheetName val="4.4"/>
      <sheetName val="4.3"/>
      <sheetName val="4,2"/>
      <sheetName val="4.1"/>
      <sheetName val="EQUIPOS"/>
      <sheetName val="AIU"/>
      <sheetName val="F.P Interventoria"/>
      <sheetName val="Presupuesto Interventoría"/>
      <sheetName val="F.P"/>
      <sheetName val="MANO DE OBRA"/>
      <sheetName val="TRANSPORTE"/>
      <sheetName val="11,01"/>
      <sheetName val="11,02"/>
      <sheetName val="11,03"/>
      <sheetName val="10,01"/>
      <sheetName val="8,01"/>
      <sheetName val="8,02"/>
      <sheetName val="4,01"/>
      <sheetName val="4,02"/>
      <sheetName val="4,03"/>
      <sheetName val="1,01"/>
      <sheetName val="6,01"/>
      <sheetName val="9,01"/>
      <sheetName val="15,01"/>
      <sheetName val="6,02"/>
      <sheetName val="1,02"/>
      <sheetName val="9,04"/>
      <sheetName val="6,03"/>
      <sheetName val="7,01"/>
      <sheetName val="7,02"/>
      <sheetName val="7,03"/>
      <sheetName val="15,02"/>
      <sheetName val="15,03"/>
      <sheetName val="15,04"/>
      <sheetName val="9,03"/>
      <sheetName val="1,04"/>
      <sheetName val="1,03"/>
      <sheetName val="9,02"/>
      <sheetName val="1,05"/>
      <sheetName val="2,01"/>
      <sheetName val="2,02"/>
      <sheetName val="2,03"/>
      <sheetName val="13,01"/>
      <sheetName val="14,01"/>
      <sheetName val="3,02"/>
      <sheetName val="8,03"/>
      <sheetName val="10,02"/>
      <sheetName val="3,03"/>
      <sheetName val="10,03"/>
      <sheetName val="10,04"/>
      <sheetName val="3,01"/>
      <sheetName val="3,04"/>
      <sheetName val="cerramiento"/>
    </sheetNames>
    <sheetDataSet>
      <sheetData sheetId="0">
        <row r="1">
          <cell r="B1" t="str">
            <v>ADECUACIÓN DE LAS INSTALACIONES DEL CENTRO CULTURAL Y DEPORTIVO EL POMO EN EL MUNICIPIO DE LA PLATA, DEPARTAMENTO DEL HUILA</v>
          </cell>
        </row>
      </sheetData>
      <sheetData sheetId="1"/>
      <sheetData sheetId="2"/>
      <sheetData sheetId="3"/>
      <sheetData sheetId="4"/>
      <sheetData sheetId="5">
        <row r="1">
          <cell r="A1" t="str">
            <v>BASE DE DATOS MATERIALES</v>
          </cell>
          <cell r="B1">
            <v>0</v>
          </cell>
          <cell r="C1">
            <v>0</v>
          </cell>
          <cell r="D1">
            <v>0</v>
          </cell>
          <cell r="E1">
            <v>0</v>
          </cell>
        </row>
        <row r="2">
          <cell r="A2" t="str">
            <v>ITEM</v>
          </cell>
          <cell r="B2" t="str">
            <v>DESCRIPCION</v>
          </cell>
          <cell r="C2" t="str">
            <v>UNIDAD</v>
          </cell>
          <cell r="D2" t="str">
            <v>VALOR UNITARIO</v>
          </cell>
          <cell r="E2" t="str">
            <v>DESCRIPCION</v>
          </cell>
        </row>
        <row r="3">
          <cell r="A3" t="str">
            <v>MAT-01</v>
          </cell>
          <cell r="B3" t="str">
            <v>Estacas en madera 4cmX4cmx90cm-Ordinario</v>
          </cell>
          <cell r="C3" t="str">
            <v>UND</v>
          </cell>
          <cell r="D3">
            <v>2000</v>
          </cell>
          <cell r="E3">
            <v>0</v>
          </cell>
        </row>
        <row r="4">
          <cell r="A4" t="str">
            <v>MAT-02</v>
          </cell>
          <cell r="B4" t="str">
            <v>Puntilla con cabeza 2-1/2"</v>
          </cell>
          <cell r="C4" t="str">
            <v>LB</v>
          </cell>
          <cell r="D4">
            <v>5500</v>
          </cell>
          <cell r="E4">
            <v>0</v>
          </cell>
        </row>
        <row r="5">
          <cell r="A5" t="str">
            <v>MAT-03</v>
          </cell>
          <cell r="B5" t="str">
            <v>Pintrua en aceite</v>
          </cell>
          <cell r="C5" t="str">
            <v>GL</v>
          </cell>
          <cell r="D5">
            <v>48000</v>
          </cell>
          <cell r="E5">
            <v>0</v>
          </cell>
        </row>
        <row r="6">
          <cell r="A6" t="str">
            <v>MAT-04</v>
          </cell>
          <cell r="B6" t="str">
            <v>Cinta señalización</v>
          </cell>
          <cell r="C6" t="str">
            <v>ML</v>
          </cell>
          <cell r="D6">
            <v>238</v>
          </cell>
          <cell r="E6">
            <v>0</v>
          </cell>
        </row>
        <row r="7">
          <cell r="A7" t="str">
            <v>MAT-05</v>
          </cell>
          <cell r="B7" t="str">
            <v>CAL VIVA PARA DESACTIVAR LODOS</v>
          </cell>
          <cell r="C7" t="str">
            <v>KG</v>
          </cell>
          <cell r="D7">
            <v>3200</v>
          </cell>
          <cell r="E7">
            <v>0</v>
          </cell>
        </row>
        <row r="8">
          <cell r="A8" t="str">
            <v>MAT-06</v>
          </cell>
          <cell r="B8" t="str">
            <v>GUANTES DE NTRILO</v>
          </cell>
          <cell r="C8" t="str">
            <v>UND</v>
          </cell>
          <cell r="D8">
            <v>21900</v>
          </cell>
          <cell r="E8">
            <v>0</v>
          </cell>
        </row>
        <row r="9">
          <cell r="A9" t="str">
            <v>MAT-07</v>
          </cell>
          <cell r="B9" t="str">
            <v xml:space="preserve">PLASTICO NEGRO </v>
          </cell>
          <cell r="C9" t="str">
            <v>ML</v>
          </cell>
          <cell r="D9">
            <v>1</v>
          </cell>
          <cell r="E9">
            <v>0</v>
          </cell>
        </row>
        <row r="10">
          <cell r="A10" t="str">
            <v>MAT-08</v>
          </cell>
          <cell r="B10" t="str">
            <v>DISPOSICION FINAL RELLENO SANITARIO</v>
          </cell>
          <cell r="C10" t="str">
            <v>M3</v>
          </cell>
          <cell r="D10">
            <v>58000</v>
          </cell>
          <cell r="E10">
            <v>0</v>
          </cell>
        </row>
        <row r="11">
          <cell r="A11" t="str">
            <v>MAT-09</v>
          </cell>
          <cell r="B11" t="str">
            <v xml:space="preserve">Recebo </v>
          </cell>
          <cell r="C11" t="str">
            <v>M3</v>
          </cell>
          <cell r="D11">
            <v>49933</v>
          </cell>
          <cell r="E11">
            <v>0</v>
          </cell>
        </row>
        <row r="12">
          <cell r="A12" t="str">
            <v>MAT-10</v>
          </cell>
          <cell r="B12" t="str">
            <v>SILLA YEE 8" X 6"</v>
          </cell>
          <cell r="C12" t="str">
            <v>UND</v>
          </cell>
          <cell r="D12">
            <v>180084</v>
          </cell>
          <cell r="E12">
            <v>0</v>
          </cell>
        </row>
        <row r="13">
          <cell r="A13" t="str">
            <v>MAT-11</v>
          </cell>
          <cell r="B13" t="str">
            <v>SILLA YEE 10" X 6"</v>
          </cell>
          <cell r="C13" t="str">
            <v>UND</v>
          </cell>
          <cell r="D13">
            <v>203579</v>
          </cell>
          <cell r="E13">
            <v>0</v>
          </cell>
        </row>
        <row r="14">
          <cell r="A14" t="str">
            <v>MAT-12</v>
          </cell>
          <cell r="B14" t="str">
            <v>SILLA YEE 12" X 6"</v>
          </cell>
          <cell r="C14" t="str">
            <v>UND</v>
          </cell>
          <cell r="D14">
            <v>306108</v>
          </cell>
          <cell r="E14">
            <v>0</v>
          </cell>
        </row>
        <row r="15">
          <cell r="A15" t="str">
            <v>MAT-13</v>
          </cell>
          <cell r="B15" t="str">
            <v>SILLA YEE 14" X 6"</v>
          </cell>
          <cell r="C15" t="str">
            <v>UND</v>
          </cell>
          <cell r="D15">
            <v>311325</v>
          </cell>
          <cell r="E15">
            <v>0</v>
          </cell>
        </row>
        <row r="16">
          <cell r="A16" t="str">
            <v>MAT-14</v>
          </cell>
          <cell r="B16" t="str">
            <v>SILLA YEE 16" X 6"</v>
          </cell>
          <cell r="C16" t="str">
            <v>UND</v>
          </cell>
          <cell r="D16">
            <v>341356</v>
          </cell>
          <cell r="E16">
            <v>0</v>
          </cell>
        </row>
        <row r="17">
          <cell r="A17" t="str">
            <v>MAT-15</v>
          </cell>
          <cell r="B17" t="str">
            <v>SILLA YEE 24" X 6"</v>
          </cell>
          <cell r="C17" t="str">
            <v>UND</v>
          </cell>
          <cell r="D17">
            <v>457181</v>
          </cell>
          <cell r="E17">
            <v>0</v>
          </cell>
        </row>
        <row r="18">
          <cell r="A18" t="str">
            <v>MAT-16</v>
          </cell>
          <cell r="B18" t="str">
            <v>SILLA YEE 24" X 8"</v>
          </cell>
          <cell r="C18" t="str">
            <v>UND</v>
          </cell>
          <cell r="D18">
            <v>565822</v>
          </cell>
          <cell r="E18">
            <v>0</v>
          </cell>
        </row>
        <row r="19">
          <cell r="A19" t="str">
            <v>MAT-17</v>
          </cell>
          <cell r="B19" t="str">
            <v>SEMICODO 6"</v>
          </cell>
          <cell r="C19" t="str">
            <v>UND</v>
          </cell>
          <cell r="D19">
            <v>67485</v>
          </cell>
          <cell r="E19">
            <v>0</v>
          </cell>
        </row>
        <row r="20">
          <cell r="A20" t="str">
            <v>MAT-18</v>
          </cell>
          <cell r="B20" t="str">
            <v>Tubería Sanitaria de 6"</v>
          </cell>
          <cell r="C20" t="str">
            <v>UND</v>
          </cell>
          <cell r="D20">
            <v>256007</v>
          </cell>
          <cell r="E20">
            <v>0</v>
          </cell>
        </row>
        <row r="21">
          <cell r="A21" t="str">
            <v>MAT-19</v>
          </cell>
          <cell r="B21" t="str">
            <v>Tubería Sanitaria de 8"</v>
          </cell>
          <cell r="C21" t="str">
            <v>UND</v>
          </cell>
          <cell r="D21">
            <v>389420</v>
          </cell>
          <cell r="E21">
            <v>0</v>
          </cell>
        </row>
        <row r="22">
          <cell r="A22" t="str">
            <v>MAT-20</v>
          </cell>
          <cell r="B22" t="str">
            <v>10"</v>
          </cell>
          <cell r="C22" t="str">
            <v>UND</v>
          </cell>
          <cell r="D22">
            <v>534506</v>
          </cell>
          <cell r="E22">
            <v>0</v>
          </cell>
        </row>
        <row r="23">
          <cell r="A23" t="str">
            <v>MAT-21</v>
          </cell>
          <cell r="B23" t="str">
            <v>12"</v>
          </cell>
          <cell r="C23" t="str">
            <v>UND</v>
          </cell>
          <cell r="D23">
            <v>769122</v>
          </cell>
          <cell r="E23">
            <v>0</v>
          </cell>
        </row>
        <row r="24">
          <cell r="A24" t="str">
            <v>MAT-22</v>
          </cell>
          <cell r="B24" t="str">
            <v>14"</v>
          </cell>
          <cell r="C24" t="str">
            <v>UND</v>
          </cell>
          <cell r="D24">
            <v>1152632</v>
          </cell>
          <cell r="E24">
            <v>0</v>
          </cell>
        </row>
        <row r="25">
          <cell r="A25" t="str">
            <v>MAT-23</v>
          </cell>
          <cell r="B25" t="str">
            <v>16"</v>
          </cell>
          <cell r="C25" t="str">
            <v>UND</v>
          </cell>
          <cell r="D25">
            <v>1409793</v>
          </cell>
          <cell r="E25">
            <v>0</v>
          </cell>
        </row>
        <row r="26">
          <cell r="A26" t="str">
            <v>MAT-24</v>
          </cell>
          <cell r="B26" t="str">
            <v>18"</v>
          </cell>
          <cell r="C26" t="str">
            <v>UND</v>
          </cell>
          <cell r="D26">
            <v>1820748</v>
          </cell>
          <cell r="E26">
            <v>0</v>
          </cell>
        </row>
        <row r="27">
          <cell r="A27" t="str">
            <v>MAT-25</v>
          </cell>
          <cell r="B27" t="str">
            <v>20"</v>
          </cell>
          <cell r="C27" t="str">
            <v>UND</v>
          </cell>
          <cell r="D27">
            <v>2373717</v>
          </cell>
          <cell r="E27">
            <v>0</v>
          </cell>
        </row>
        <row r="28">
          <cell r="A28" t="str">
            <v>MAT-26</v>
          </cell>
          <cell r="B28" t="str">
            <v>24"</v>
          </cell>
          <cell r="C28" t="str">
            <v>UND</v>
          </cell>
          <cell r="D28">
            <v>3523765</v>
          </cell>
          <cell r="E28">
            <v>0</v>
          </cell>
        </row>
        <row r="29">
          <cell r="A29" t="str">
            <v>MAT-27</v>
          </cell>
          <cell r="B29" t="str">
            <v>Arena</v>
          </cell>
          <cell r="C29" t="str">
            <v>M3</v>
          </cell>
          <cell r="D29">
            <v>65000</v>
          </cell>
          <cell r="E29">
            <v>0</v>
          </cell>
        </row>
        <row r="30">
          <cell r="A30" t="str">
            <v>MAT-28</v>
          </cell>
          <cell r="B30" t="str">
            <v>Lubricante para PVC</v>
          </cell>
          <cell r="C30" t="str">
            <v>LB</v>
          </cell>
          <cell r="D30">
            <v>23365</v>
          </cell>
          <cell r="E30">
            <v>0</v>
          </cell>
        </row>
        <row r="31">
          <cell r="A31" t="str">
            <v>MAT-29</v>
          </cell>
          <cell r="B31" t="str">
            <v>CEMENTO</v>
          </cell>
          <cell r="C31" t="str">
            <v>KG</v>
          </cell>
          <cell r="D31">
            <v>700</v>
          </cell>
          <cell r="E31">
            <v>0</v>
          </cell>
        </row>
        <row r="32">
          <cell r="A32" t="str">
            <v>MAT-30</v>
          </cell>
          <cell r="B32" t="str">
            <v>ARENA</v>
          </cell>
          <cell r="C32" t="str">
            <v>M3</v>
          </cell>
          <cell r="D32">
            <v>70000</v>
          </cell>
          <cell r="E32">
            <v>0</v>
          </cell>
        </row>
        <row r="33">
          <cell r="A33" t="str">
            <v>MAT-31</v>
          </cell>
          <cell r="B33" t="str">
            <v>TRITURADO</v>
          </cell>
          <cell r="C33" t="str">
            <v>M3</v>
          </cell>
          <cell r="D33">
            <v>60000</v>
          </cell>
          <cell r="E33">
            <v>0</v>
          </cell>
        </row>
        <row r="34">
          <cell r="A34" t="str">
            <v>MAT-32</v>
          </cell>
          <cell r="B34" t="str">
            <v>AGUA</v>
          </cell>
          <cell r="C34" t="str">
            <v>L</v>
          </cell>
          <cell r="D34">
            <v>20</v>
          </cell>
          <cell r="E34">
            <v>0</v>
          </cell>
        </row>
        <row r="35">
          <cell r="A35" t="str">
            <v>MAT-33</v>
          </cell>
          <cell r="B35" t="str">
            <v>IMPERMEABILIZANTE</v>
          </cell>
          <cell r="C35" t="str">
            <v>KG</v>
          </cell>
          <cell r="D35">
            <v>21518</v>
          </cell>
          <cell r="E35">
            <v>0</v>
          </cell>
        </row>
        <row r="36">
          <cell r="A36" t="str">
            <v>MAT-34</v>
          </cell>
          <cell r="B36" t="str">
            <v xml:space="preserve">ACERO DE REFUERZO 60.000 PSI </v>
          </cell>
          <cell r="C36" t="str">
            <v>KG</v>
          </cell>
          <cell r="D36">
            <v>7208</v>
          </cell>
          <cell r="E36">
            <v>0</v>
          </cell>
        </row>
        <row r="37">
          <cell r="A37" t="str">
            <v>MAT-35</v>
          </cell>
          <cell r="B37" t="str">
            <v>Formaleta en madera x m2</v>
          </cell>
          <cell r="C37" t="str">
            <v>M2</v>
          </cell>
          <cell r="D37">
            <v>5500</v>
          </cell>
          <cell r="E37">
            <v>0</v>
          </cell>
        </row>
        <row r="38">
          <cell r="A38" t="str">
            <v>MAT-36</v>
          </cell>
          <cell r="B38" t="str">
            <v>Suministro de codo 45° de 6" de PVC para alcantarillado</v>
          </cell>
          <cell r="C38" t="str">
            <v>UND</v>
          </cell>
          <cell r="D38">
            <v>67485</v>
          </cell>
          <cell r="E38">
            <v>0</v>
          </cell>
        </row>
        <row r="39">
          <cell r="A39" t="str">
            <v>MAT-37</v>
          </cell>
          <cell r="B39" t="str">
            <v>Sellante</v>
          </cell>
          <cell r="C39" t="str">
            <v>TUBO</v>
          </cell>
          <cell r="D39">
            <v>48000</v>
          </cell>
          <cell r="E39">
            <v>0</v>
          </cell>
        </row>
        <row r="40">
          <cell r="A40" t="str">
            <v>MAT-38</v>
          </cell>
          <cell r="B40" t="str">
            <v>POLISOMBRA NEGRA 1X4M (ROLLO 1000 M2)</v>
          </cell>
          <cell r="C40" t="str">
            <v>ml</v>
          </cell>
          <cell r="D40">
            <v>8900</v>
          </cell>
          <cell r="E40">
            <v>0</v>
          </cell>
        </row>
        <row r="41">
          <cell r="A41" t="str">
            <v>MAT-39</v>
          </cell>
          <cell r="B41" t="str">
            <v>DURMIENTE 4CM X 4CM X 2.9M - ORDINARIO</v>
          </cell>
          <cell r="C41" t="str">
            <v>und</v>
          </cell>
          <cell r="D41">
            <v>18500</v>
          </cell>
          <cell r="E41">
            <v>0</v>
          </cell>
        </row>
        <row r="42">
          <cell r="A42" t="str">
            <v>MAT-40</v>
          </cell>
          <cell r="B42" t="str">
            <v>PUNTILLA CON CABEZA 1</v>
          </cell>
          <cell r="C42" t="str">
            <v>lb</v>
          </cell>
          <cell r="D42">
            <v>5500</v>
          </cell>
          <cell r="E42">
            <v>0</v>
          </cell>
        </row>
        <row r="43">
          <cell r="A43" t="str">
            <v>MAT-41</v>
          </cell>
          <cell r="B43" t="str">
            <v>Bancas en concreto</v>
          </cell>
          <cell r="C43" t="str">
            <v>und</v>
          </cell>
          <cell r="D43">
            <v>230000</v>
          </cell>
          <cell r="E43">
            <v>0</v>
          </cell>
        </row>
        <row r="44">
          <cell r="A44" t="str">
            <v>MAT-42</v>
          </cell>
          <cell r="B44" t="str">
            <v>Malla electrosoldada de 4mm</v>
          </cell>
          <cell r="C44" t="str">
            <v>m2</v>
          </cell>
          <cell r="D44">
            <v>7200</v>
          </cell>
          <cell r="E44">
            <v>0</v>
          </cell>
        </row>
        <row r="45">
          <cell r="A45" t="str">
            <v>MAT-43</v>
          </cell>
          <cell r="B45" t="str">
            <v>ÁNGULO GALVANIZADO 0.2 X 0.25 (2.44M) CAL.26</v>
          </cell>
          <cell r="C45" t="str">
            <v>und</v>
          </cell>
          <cell r="D45">
            <v>3600</v>
          </cell>
          <cell r="E45">
            <v>0</v>
          </cell>
        </row>
        <row r="46">
          <cell r="A46" t="str">
            <v>MAT-44</v>
          </cell>
          <cell r="B46" t="str">
            <v>OMEGA ROLLADO (2.44M) CAL.26</v>
          </cell>
          <cell r="C46" t="str">
            <v>und</v>
          </cell>
          <cell r="D46">
            <v>5700</v>
          </cell>
          <cell r="E46">
            <v>0</v>
          </cell>
        </row>
        <row r="47">
          <cell r="A47" t="str">
            <v>MAT-45</v>
          </cell>
          <cell r="B47" t="str">
            <v>VIGUETA BASE 4 (2.44M) CAL.26</v>
          </cell>
          <cell r="C47" t="str">
            <v>und</v>
          </cell>
          <cell r="D47">
            <v>5800</v>
          </cell>
          <cell r="E47">
            <v>0</v>
          </cell>
        </row>
        <row r="48">
          <cell r="A48" t="str">
            <v>MAT-46</v>
          </cell>
          <cell r="B48" t="str">
            <v>TORNILLO 8 X 1/2 PUNTA DE BROCA - CABEZA DE LENTEJA</v>
          </cell>
          <cell r="C48" t="str">
            <v>und</v>
          </cell>
          <cell r="D48">
            <v>25</v>
          </cell>
          <cell r="E48">
            <v>0</v>
          </cell>
        </row>
        <row r="49">
          <cell r="A49" t="str">
            <v>MAT-47</v>
          </cell>
          <cell r="B49" t="str">
            <v>PERNO 1 CLAVO NORMAL</v>
          </cell>
          <cell r="C49" t="str">
            <v>und</v>
          </cell>
          <cell r="D49">
            <v>75</v>
          </cell>
          <cell r="E49">
            <v>0</v>
          </cell>
        </row>
        <row r="50">
          <cell r="A50" t="str">
            <v>MAT-48</v>
          </cell>
          <cell r="B50" t="str">
            <v>LIJA DE AGUA GRANO 280</v>
          </cell>
          <cell r="C50" t="str">
            <v>und</v>
          </cell>
          <cell r="D50">
            <v>2000</v>
          </cell>
          <cell r="E50">
            <v>0</v>
          </cell>
        </row>
        <row r="51">
          <cell r="A51" t="str">
            <v>MAT-49</v>
          </cell>
          <cell r="B51" t="str">
            <v>CIELORRASO PVC 9mm</v>
          </cell>
          <cell r="C51" t="str">
            <v>m2</v>
          </cell>
          <cell r="D51">
            <v>56000</v>
          </cell>
          <cell r="E51">
            <v>0</v>
          </cell>
        </row>
        <row r="52">
          <cell r="A52" t="str">
            <v>MAT-50</v>
          </cell>
          <cell r="B52" t="str">
            <v>CORNISA PVC</v>
          </cell>
          <cell r="C52" t="str">
            <v>und</v>
          </cell>
          <cell r="D52">
            <v>8000</v>
          </cell>
          <cell r="E52">
            <v>0</v>
          </cell>
        </row>
        <row r="53">
          <cell r="A53" t="str">
            <v>MAT-51</v>
          </cell>
          <cell r="B53" t="str">
            <v>Pintura tipo 1</v>
          </cell>
          <cell r="C53" t="str">
            <v>galón</v>
          </cell>
          <cell r="D53">
            <v>82500</v>
          </cell>
          <cell r="E53">
            <v>0</v>
          </cell>
        </row>
        <row r="54">
          <cell r="A54" t="str">
            <v>MAT-52</v>
          </cell>
          <cell r="B54" t="str">
            <v>TEXTURA GRANIPLAST PINTUCO PREMIUM ESGRAFIADO BLANCO (30 KG)</v>
          </cell>
          <cell r="C54" t="str">
            <v>und</v>
          </cell>
          <cell r="D54">
            <v>158000</v>
          </cell>
          <cell r="E54">
            <v>0</v>
          </cell>
        </row>
        <row r="55">
          <cell r="A55" t="str">
            <v>MAT-53</v>
          </cell>
          <cell r="B55" t="str">
            <v>Ladrillo Macizo</v>
          </cell>
          <cell r="C55" t="str">
            <v>und</v>
          </cell>
          <cell r="D55">
            <v>1100</v>
          </cell>
          <cell r="E55">
            <v>0</v>
          </cell>
        </row>
        <row r="56">
          <cell r="A56" t="str">
            <v>MAT-54</v>
          </cell>
          <cell r="B56" t="str">
            <v>Pasamanos en tubería HG de diamétro 1 1/2" (Incluye pintura)</v>
          </cell>
          <cell r="C56" t="str">
            <v>ml</v>
          </cell>
          <cell r="D56">
            <v>148921</v>
          </cell>
          <cell r="E56">
            <v>0</v>
          </cell>
        </row>
        <row r="57">
          <cell r="A57" t="str">
            <v>MAT-55</v>
          </cell>
          <cell r="B57" t="str">
            <v>Letrero en bronce</v>
          </cell>
          <cell r="C57" t="str">
            <v>und</v>
          </cell>
          <cell r="D57">
            <v>1450000</v>
          </cell>
          <cell r="E57">
            <v>0</v>
          </cell>
        </row>
        <row r="58">
          <cell r="A58" t="str">
            <v>MAT-56</v>
          </cell>
          <cell r="B58" t="str">
            <v>Alambre negro cal 18</v>
          </cell>
          <cell r="C58" t="str">
            <v>kg</v>
          </cell>
          <cell r="D58">
            <v>11550</v>
          </cell>
          <cell r="E58">
            <v>0</v>
          </cell>
        </row>
        <row r="59">
          <cell r="A59" t="str">
            <v>MAT-57</v>
          </cell>
          <cell r="B59" t="str">
            <v>Piedra Media Zonga</v>
          </cell>
          <cell r="C59" t="str">
            <v>m3</v>
          </cell>
          <cell r="D59">
            <v>54740</v>
          </cell>
          <cell r="E59">
            <v>0</v>
          </cell>
        </row>
        <row r="60">
          <cell r="A60" t="str">
            <v>MAT-58</v>
          </cell>
          <cell r="B60" t="str">
            <v>BLOQUE N°5 ESTÁNDAR 30 X 20 X 12CM</v>
          </cell>
          <cell r="C60" t="str">
            <v>und</v>
          </cell>
          <cell r="D60">
            <v>1250</v>
          </cell>
          <cell r="E60">
            <v>0</v>
          </cell>
        </row>
        <row r="61">
          <cell r="A61" t="str">
            <v>MAT-59</v>
          </cell>
          <cell r="B61" t="str">
            <v>PEGACOR INTERIORES BLANCO</v>
          </cell>
          <cell r="C61" t="str">
            <v>kg</v>
          </cell>
          <cell r="D61">
            <v>1287.3900000000001</v>
          </cell>
          <cell r="E61">
            <v>0</v>
          </cell>
        </row>
        <row r="62">
          <cell r="A62" t="str">
            <v>MAT-60</v>
          </cell>
          <cell r="B62" t="str">
            <v>GRANITO  BLANCO N.2 X 40KG</v>
          </cell>
          <cell r="C62" t="str">
            <v>kg</v>
          </cell>
          <cell r="D62">
            <v>24600</v>
          </cell>
          <cell r="E62">
            <v>0</v>
          </cell>
        </row>
        <row r="63">
          <cell r="A63" t="str">
            <v>MAT-61</v>
          </cell>
          <cell r="B63" t="str">
            <v>CEMENTO BLANCO (KG)</v>
          </cell>
          <cell r="C63" t="str">
            <v>kg</v>
          </cell>
          <cell r="D63">
            <v>1372</v>
          </cell>
          <cell r="E63">
            <v>0</v>
          </cell>
        </row>
        <row r="64">
          <cell r="A64" t="str">
            <v>MAT-62</v>
          </cell>
          <cell r="B64" t="str">
            <v>EMBOQUILLADOR CON LÁTEX BINEDA BOQUILLA COLOR (BLANCO / BEIGE) 2 KG</v>
          </cell>
          <cell r="C64" t="str">
            <v>und</v>
          </cell>
          <cell r="D64">
            <v>14006</v>
          </cell>
          <cell r="E64">
            <v>0</v>
          </cell>
        </row>
        <row r="65">
          <cell r="A65" t="str">
            <v>MAT-63</v>
          </cell>
          <cell r="B65" t="str">
            <v>CERÁMICA PARA PISO ANTIDESLIZANTE 30 X 60 CM O SIMILAR TRÁFICO 5</v>
          </cell>
          <cell r="C65" t="str">
            <v>m2</v>
          </cell>
          <cell r="D65">
            <v>58500</v>
          </cell>
          <cell r="E65">
            <v>0</v>
          </cell>
        </row>
        <row r="66">
          <cell r="A66" t="str">
            <v>MAT-64</v>
          </cell>
          <cell r="B66" t="str">
            <v xml:space="preserve">Correa 8x4 Cal. 18 </v>
          </cell>
          <cell r="C66" t="str">
            <v>ml</v>
          </cell>
          <cell r="D66">
            <v>31033.333333333332</v>
          </cell>
          <cell r="E66">
            <v>0</v>
          </cell>
        </row>
        <row r="67">
          <cell r="A67" t="str">
            <v>MAT-65</v>
          </cell>
          <cell r="B67" t="str">
            <v>TEJA TERMOACÚSTICA ECOROOF UPVC 2.5 MM - 1.07 M X 5.90 M</v>
          </cell>
          <cell r="C67" t="str">
            <v>m2</v>
          </cell>
          <cell r="D67">
            <v>54475</v>
          </cell>
          <cell r="E67">
            <v>0</v>
          </cell>
        </row>
        <row r="68">
          <cell r="A68" t="str">
            <v>MAT-66</v>
          </cell>
          <cell r="B68" t="str">
            <v>TORNILLO 3" AUTOPERFORANTE CON CAPUCHÓN Y EMPAQUE DE ARANDELA DE 1"</v>
          </cell>
          <cell r="C68" t="str">
            <v>und</v>
          </cell>
          <cell r="D68">
            <v>4500</v>
          </cell>
          <cell r="E68">
            <v>0</v>
          </cell>
        </row>
        <row r="69">
          <cell r="A69" t="str">
            <v>MAT-67</v>
          </cell>
          <cell r="B69" t="str">
            <v>LIJA DE AGUA GRANO 600</v>
          </cell>
          <cell r="C69" t="str">
            <v>und</v>
          </cell>
          <cell r="D69">
            <v>1124</v>
          </cell>
          <cell r="E69">
            <v>0</v>
          </cell>
        </row>
        <row r="70">
          <cell r="A70" t="str">
            <v>MAT-68</v>
          </cell>
          <cell r="B70" t="str">
            <v>ANTICORROSIVO</v>
          </cell>
          <cell r="C70" t="str">
            <v>galon</v>
          </cell>
          <cell r="D70">
            <v>58500</v>
          </cell>
          <cell r="E70">
            <v>0</v>
          </cell>
        </row>
        <row r="71">
          <cell r="A71" t="str">
            <v>MAT-69</v>
          </cell>
          <cell r="B71" t="str">
            <v>PINTURA ESMALTE TIPO 1</v>
          </cell>
          <cell r="C71" t="str">
            <v>galon</v>
          </cell>
          <cell r="D71">
            <v>85000</v>
          </cell>
          <cell r="E71">
            <v>0</v>
          </cell>
        </row>
        <row r="72">
          <cell r="A72" t="str">
            <v>MAT-70</v>
          </cell>
          <cell r="B72" t="str">
            <v>PUNTILLA 1 + 1/2 A 3 pulg</v>
          </cell>
          <cell r="C72" t="str">
            <v>LB</v>
          </cell>
          <cell r="D72">
            <v>2400</v>
          </cell>
          <cell r="E72">
            <v>0</v>
          </cell>
        </row>
        <row r="73">
          <cell r="A73" t="str">
            <v>MAT-71</v>
          </cell>
          <cell r="B73" t="str">
            <v>ESTACA DE MADERA H=50CM</v>
          </cell>
          <cell r="C73" t="str">
            <v>UND</v>
          </cell>
          <cell r="D73">
            <v>2131</v>
          </cell>
          <cell r="E73">
            <v>0</v>
          </cell>
        </row>
        <row r="74">
          <cell r="A74" t="str">
            <v>MAT-72</v>
          </cell>
          <cell r="B74" t="str">
            <v xml:space="preserve">DISCO DE CORTE METAL 7 X 1/8" </v>
          </cell>
          <cell r="C74" t="str">
            <v xml:space="preserve">UN </v>
          </cell>
          <cell r="D74">
            <v>12525.97</v>
          </cell>
          <cell r="E74">
            <v>0</v>
          </cell>
        </row>
        <row r="75">
          <cell r="A75" t="str">
            <v>MAT-73</v>
          </cell>
          <cell r="B75" t="str">
            <v xml:space="preserve">CONCRETO GRAVA COMUN 3000 PSI </v>
          </cell>
          <cell r="C75" t="str">
            <v>M3</v>
          </cell>
          <cell r="D75">
            <v>608104</v>
          </cell>
          <cell r="E75">
            <v>0</v>
          </cell>
        </row>
        <row r="76">
          <cell r="A76" t="str">
            <v>MAT-74</v>
          </cell>
          <cell r="B76" t="str">
            <v xml:space="preserve">ACERO CORRUGADO </v>
          </cell>
          <cell r="C76" t="str">
            <v>KG</v>
          </cell>
          <cell r="D76">
            <v>10791.09</v>
          </cell>
          <cell r="E76">
            <v>0</v>
          </cell>
        </row>
        <row r="77">
          <cell r="A77" t="str">
            <v>MAT-75</v>
          </cell>
          <cell r="B77" t="str">
            <v>IMPRIMANTE EPÓXICO RICO EN ZINC</v>
          </cell>
          <cell r="C77" t="str">
            <v>GL</v>
          </cell>
          <cell r="D77">
            <v>164024</v>
          </cell>
          <cell r="E77">
            <v>0</v>
          </cell>
        </row>
        <row r="78">
          <cell r="A78" t="str">
            <v>MAT-76</v>
          </cell>
          <cell r="B78" t="str">
            <v>CATALIZADOR PARA IMPRIMANTE RICO EN ZINC</v>
          </cell>
          <cell r="C78" t="str">
            <v>GL</v>
          </cell>
          <cell r="D78">
            <v>330696.12</v>
          </cell>
          <cell r="E78">
            <v>0</v>
          </cell>
        </row>
        <row r="79">
          <cell r="A79" t="str">
            <v>MAT-77</v>
          </cell>
          <cell r="B79" t="str">
            <v>PINTURA EPÓXICA</v>
          </cell>
          <cell r="C79" t="str">
            <v>GL</v>
          </cell>
          <cell r="D79">
            <v>206900</v>
          </cell>
          <cell r="E79">
            <v>0</v>
          </cell>
        </row>
        <row r="80">
          <cell r="A80" t="str">
            <v>MAT-78</v>
          </cell>
          <cell r="B80" t="str">
            <v xml:space="preserve">CATALIZADOR BARRERA EPÓXICA COMPONENTE B </v>
          </cell>
          <cell r="C80" t="str">
            <v>GL</v>
          </cell>
          <cell r="D80">
            <v>164000</v>
          </cell>
          <cell r="E80">
            <v>0</v>
          </cell>
        </row>
        <row r="81">
          <cell r="A81" t="str">
            <v>MAT-79</v>
          </cell>
          <cell r="B81" t="str">
            <v xml:space="preserve">ESMALTE URETANO </v>
          </cell>
          <cell r="C81" t="str">
            <v>GL</v>
          </cell>
          <cell r="D81">
            <v>257000</v>
          </cell>
          <cell r="E81">
            <v>0</v>
          </cell>
        </row>
        <row r="82">
          <cell r="A82" t="str">
            <v>MAT-80</v>
          </cell>
          <cell r="B82" t="str">
            <v xml:space="preserve">CATALIZADOR ESMALTE URETANO </v>
          </cell>
          <cell r="C82" t="str">
            <v>GL</v>
          </cell>
          <cell r="D82">
            <v>460000</v>
          </cell>
          <cell r="E82">
            <v>0</v>
          </cell>
        </row>
        <row r="83">
          <cell r="A83" t="str">
            <v>MAT-81</v>
          </cell>
          <cell r="B83" t="str">
            <v>TUBERIA AGUAS NEGRAS DE 2.5" CALIBRE 14 1,9MM</v>
          </cell>
          <cell r="C83" t="str">
            <v>ML</v>
          </cell>
          <cell r="D83">
            <v>82400</v>
          </cell>
          <cell r="E83">
            <v>0</v>
          </cell>
        </row>
        <row r="84">
          <cell r="A84" t="str">
            <v>MAT-82</v>
          </cell>
          <cell r="B84" t="str">
            <v>FUNGIBLES/CONSUMIBLES</v>
          </cell>
          <cell r="C84" t="str">
            <v>GLB</v>
          </cell>
          <cell r="D84">
            <v>2698.97</v>
          </cell>
          <cell r="E84">
            <v>0</v>
          </cell>
        </row>
        <row r="85">
          <cell r="A85" t="str">
            <v>MAT-83</v>
          </cell>
          <cell r="B85" t="str">
            <v xml:space="preserve">ADHESIVO EPÓXICO DE DOS COMPONENTES, LIBRE DE SOLVENTES PARA PUENTE DE ADHERENCIA DE CONCRETO FRESCO A ENDURECIDO TIPO SIKADUR-32-PRIMER O SIMILIAR </v>
          </cell>
          <cell r="C85" t="str">
            <v>KG</v>
          </cell>
          <cell r="D85">
            <v>115500</v>
          </cell>
          <cell r="E85">
            <v>0</v>
          </cell>
        </row>
        <row r="86">
          <cell r="A86" t="str">
            <v>MAT-84</v>
          </cell>
          <cell r="B86" t="str">
            <v>ADITIVO FLUIDIFICANTE (PLASTIFICANTE Y REDUCTOR DE AGUA) PARA MEZCLAS DE CONCRETO TIPO SIKAFLUD O SIMILAR</v>
          </cell>
          <cell r="C86" t="str">
            <v>KG</v>
          </cell>
          <cell r="D86">
            <v>280000</v>
          </cell>
          <cell r="E86">
            <v>0</v>
          </cell>
        </row>
        <row r="87">
          <cell r="A87" t="str">
            <v>MAT-86</v>
          </cell>
          <cell r="B87" t="str">
            <v>ACERO FIGURADO Ø 1/4" A  Ø 1" F'y= 60000 PSI-Puesto en obra</v>
          </cell>
          <cell r="C87" t="str">
            <v>KG</v>
          </cell>
          <cell r="D87">
            <v>5030</v>
          </cell>
          <cell r="E87">
            <v>0</v>
          </cell>
        </row>
        <row r="88">
          <cell r="A88" t="str">
            <v>MAT-87</v>
          </cell>
          <cell r="B88" t="str">
            <v>Bloque 2 cv de concreto</v>
          </cell>
          <cell r="C88" t="str">
            <v>ud</v>
          </cell>
          <cell r="D88">
            <v>11550</v>
          </cell>
          <cell r="E88">
            <v>0</v>
          </cell>
        </row>
        <row r="89">
          <cell r="A89" t="str">
            <v>MAT-88</v>
          </cell>
          <cell r="B89" t="str">
            <v>Alambre galbanizado para atar</v>
          </cell>
          <cell r="C89" t="str">
            <v>kg</v>
          </cell>
          <cell r="D89">
            <v>11900</v>
          </cell>
          <cell r="E89">
            <v>0</v>
          </cell>
        </row>
        <row r="90">
          <cell r="A90" t="str">
            <v>MAT-89</v>
          </cell>
          <cell r="B90" t="str">
            <v>Armadura horizontal prefabricada</v>
          </cell>
          <cell r="C90" t="str">
            <v>kg</v>
          </cell>
          <cell r="D90">
            <v>5120</v>
          </cell>
          <cell r="E90">
            <v>0</v>
          </cell>
        </row>
        <row r="91">
          <cell r="A91" t="str">
            <v>MAT-90</v>
          </cell>
          <cell r="B91">
            <v>0</v>
          </cell>
          <cell r="C91">
            <v>0</v>
          </cell>
          <cell r="D91">
            <v>0</v>
          </cell>
          <cell r="E91">
            <v>0</v>
          </cell>
        </row>
        <row r="92">
          <cell r="A92" t="str">
            <v>MAT-91</v>
          </cell>
          <cell r="B92">
            <v>0</v>
          </cell>
          <cell r="C92">
            <v>0</v>
          </cell>
          <cell r="D92">
            <v>0</v>
          </cell>
          <cell r="E92">
            <v>0</v>
          </cell>
        </row>
        <row r="93">
          <cell r="A93" t="str">
            <v>MAT-92</v>
          </cell>
          <cell r="B93">
            <v>0</v>
          </cell>
          <cell r="C93">
            <v>0</v>
          </cell>
          <cell r="D93">
            <v>0</v>
          </cell>
          <cell r="E93">
            <v>0</v>
          </cell>
        </row>
        <row r="94">
          <cell r="A94" t="str">
            <v>MAT-93</v>
          </cell>
          <cell r="B94">
            <v>0</v>
          </cell>
          <cell r="C94">
            <v>0</v>
          </cell>
          <cell r="D94">
            <v>0</v>
          </cell>
          <cell r="E94">
            <v>0</v>
          </cell>
        </row>
        <row r="95">
          <cell r="A95" t="str">
            <v>MAT-94</v>
          </cell>
          <cell r="B95">
            <v>0</v>
          </cell>
          <cell r="C95">
            <v>0</v>
          </cell>
          <cell r="D95">
            <v>0</v>
          </cell>
          <cell r="E95">
            <v>0</v>
          </cell>
        </row>
        <row r="96">
          <cell r="A96" t="str">
            <v>MAT-95</v>
          </cell>
          <cell r="B96">
            <v>0</v>
          </cell>
          <cell r="C96">
            <v>0</v>
          </cell>
          <cell r="D96">
            <v>0</v>
          </cell>
          <cell r="E96">
            <v>0</v>
          </cell>
        </row>
        <row r="97">
          <cell r="A97" t="str">
            <v>MAT-96</v>
          </cell>
          <cell r="B97">
            <v>0</v>
          </cell>
          <cell r="C97">
            <v>0</v>
          </cell>
          <cell r="D97">
            <v>0</v>
          </cell>
          <cell r="E97">
            <v>0</v>
          </cell>
        </row>
        <row r="98">
          <cell r="A98" t="str">
            <v>MAT-97</v>
          </cell>
          <cell r="B98">
            <v>0</v>
          </cell>
          <cell r="C98">
            <v>0</v>
          </cell>
          <cell r="D98">
            <v>0</v>
          </cell>
          <cell r="E98">
            <v>0</v>
          </cell>
        </row>
        <row r="99">
          <cell r="A99" t="str">
            <v>MAT-98</v>
          </cell>
          <cell r="B99">
            <v>0</v>
          </cell>
          <cell r="C99">
            <v>0</v>
          </cell>
          <cell r="D99">
            <v>0</v>
          </cell>
          <cell r="E99">
            <v>0</v>
          </cell>
        </row>
        <row r="100">
          <cell r="A100" t="str">
            <v>MAT-99</v>
          </cell>
          <cell r="B100">
            <v>0</v>
          </cell>
          <cell r="C100">
            <v>0</v>
          </cell>
          <cell r="D100">
            <v>0</v>
          </cell>
          <cell r="E100">
            <v>0</v>
          </cell>
        </row>
      </sheetData>
      <sheetData sheetId="6"/>
      <sheetData sheetId="7"/>
      <sheetData sheetId="8"/>
      <sheetData sheetId="9"/>
      <sheetData sheetId="10"/>
      <sheetData sheetId="11"/>
      <sheetData sheetId="12">
        <row r="1">
          <cell r="A1" t="str">
            <v>BASE DE DATOS MAQUINARIA, EQUIPOS Y HERRAMIENTAS</v>
          </cell>
          <cell r="B1">
            <v>0</v>
          </cell>
          <cell r="C1">
            <v>0</v>
          </cell>
          <cell r="D1">
            <v>0</v>
          </cell>
          <cell r="E1">
            <v>0</v>
          </cell>
        </row>
        <row r="2">
          <cell r="A2" t="str">
            <v>ITEM</v>
          </cell>
          <cell r="B2" t="str">
            <v>DESCRIPCION</v>
          </cell>
          <cell r="C2" t="str">
            <v>UNIDAD</v>
          </cell>
          <cell r="D2" t="str">
            <v>VALOR UNITARIO</v>
          </cell>
          <cell r="E2" t="str">
            <v>DESCRIPCION</v>
          </cell>
        </row>
        <row r="3">
          <cell r="A3" t="str">
            <v>MEH-HM</v>
          </cell>
          <cell r="B3" t="str">
            <v>Herramienta Menor</v>
          </cell>
          <cell r="C3" t="str">
            <v>% M.O</v>
          </cell>
          <cell r="D3">
            <v>0.1</v>
          </cell>
          <cell r="E3">
            <v>0</v>
          </cell>
        </row>
        <row r="4">
          <cell r="A4" t="str">
            <v>MEH-01</v>
          </cell>
          <cell r="B4" t="str">
            <v>SUCCIÓN METRO CÚBICO DE LODOS</v>
          </cell>
          <cell r="C4" t="str">
            <v>DIA</v>
          </cell>
          <cell r="D4">
            <v>260000</v>
          </cell>
          <cell r="E4">
            <v>0</v>
          </cell>
        </row>
        <row r="5">
          <cell r="A5" t="str">
            <v>MEH-02</v>
          </cell>
          <cell r="B5" t="str">
            <v>Martillo demoledor neumático</v>
          </cell>
          <cell r="C5" t="str">
            <v>DIA</v>
          </cell>
          <cell r="D5">
            <v>90000</v>
          </cell>
          <cell r="E5">
            <v>0</v>
          </cell>
          <cell r="F5">
            <v>0</v>
          </cell>
        </row>
        <row r="6">
          <cell r="A6" t="str">
            <v>MEH-03</v>
          </cell>
          <cell r="B6" t="str">
            <v xml:space="preserve">Cargador: Potencia en el volante 125hp. </v>
          </cell>
          <cell r="C6" t="str">
            <v>DIA</v>
          </cell>
          <cell r="D6">
            <v>140000</v>
          </cell>
          <cell r="E6">
            <v>0</v>
          </cell>
          <cell r="F6">
            <v>0</v>
          </cell>
        </row>
        <row r="7">
          <cell r="A7" t="str">
            <v>MEH-04</v>
          </cell>
          <cell r="B7" t="str">
            <v>Retroexcavadora de llanta, balde estandar</v>
          </cell>
          <cell r="C7" t="str">
            <v>HORA</v>
          </cell>
          <cell r="D7">
            <v>140000</v>
          </cell>
          <cell r="E7">
            <v>0</v>
          </cell>
        </row>
        <row r="8">
          <cell r="A8" t="str">
            <v>MEH-05</v>
          </cell>
          <cell r="B8" t="str">
            <v>Apisonador tipo canguro. Incluye combustible</v>
          </cell>
          <cell r="C8" t="str">
            <v>DIA</v>
          </cell>
          <cell r="D8">
            <v>80000</v>
          </cell>
          <cell r="E8">
            <v>0</v>
          </cell>
        </row>
        <row r="9">
          <cell r="A9" t="str">
            <v>MEH-06</v>
          </cell>
          <cell r="B9" t="str">
            <v>Motoniveladora caterpillar 120G</v>
          </cell>
          <cell r="C9" t="str">
            <v>HORA</v>
          </cell>
          <cell r="D9">
            <v>165000</v>
          </cell>
          <cell r="E9">
            <v>0</v>
          </cell>
        </row>
        <row r="10">
          <cell r="A10" t="str">
            <v>MEH-07</v>
          </cell>
          <cell r="B10" t="str">
            <v>Vibrocompactador de 8 Ton</v>
          </cell>
          <cell r="C10" t="str">
            <v>HORA</v>
          </cell>
          <cell r="D10">
            <v>115000</v>
          </cell>
          <cell r="E10">
            <v>0</v>
          </cell>
        </row>
        <row r="11">
          <cell r="A11" t="str">
            <v>MEH-08</v>
          </cell>
          <cell r="B11" t="str">
            <v>Mezcladora</v>
          </cell>
          <cell r="C11" t="str">
            <v>HORA</v>
          </cell>
          <cell r="D11">
            <v>7500</v>
          </cell>
          <cell r="E11">
            <v>0</v>
          </cell>
        </row>
        <row r="12">
          <cell r="A12" t="str">
            <v>MEH-09</v>
          </cell>
          <cell r="B12" t="str">
            <v>Vibrador tipo aguja para mezcla</v>
          </cell>
          <cell r="C12" t="str">
            <v>HORA</v>
          </cell>
          <cell r="D12">
            <v>6000</v>
          </cell>
          <cell r="E12">
            <v>0</v>
          </cell>
        </row>
        <row r="13">
          <cell r="A13" t="str">
            <v>MEH-10</v>
          </cell>
          <cell r="B13" t="str">
            <v>PULIDORA</v>
          </cell>
          <cell r="C13" t="str">
            <v>HORA</v>
          </cell>
          <cell r="D13">
            <v>3750</v>
          </cell>
          <cell r="E13">
            <v>0</v>
          </cell>
        </row>
        <row r="14">
          <cell r="A14" t="str">
            <v>MEH-11</v>
          </cell>
          <cell r="B14" t="str">
            <v>PLANTA ELECTRICA</v>
          </cell>
          <cell r="C14" t="str">
            <v>HORA</v>
          </cell>
          <cell r="D14">
            <v>7500</v>
          </cell>
          <cell r="E14">
            <v>0</v>
          </cell>
        </row>
        <row r="15">
          <cell r="A15" t="str">
            <v>MEH-12</v>
          </cell>
          <cell r="B15" t="str">
            <v>Andamio multidireccional</v>
          </cell>
          <cell r="C15" t="str">
            <v>hora</v>
          </cell>
          <cell r="D15">
            <v>9800</v>
          </cell>
          <cell r="E15">
            <v>0</v>
          </cell>
        </row>
        <row r="16">
          <cell r="A16" t="str">
            <v>MEH-13</v>
          </cell>
          <cell r="B16" t="str">
            <v>CORTADORA DE BALDOSA TS60</v>
          </cell>
          <cell r="C16" t="str">
            <v>día</v>
          </cell>
          <cell r="D16">
            <v>26900</v>
          </cell>
          <cell r="E16">
            <v>0</v>
          </cell>
        </row>
        <row r="17">
          <cell r="A17" t="str">
            <v>MEH-14</v>
          </cell>
          <cell r="B17" t="str">
            <v xml:space="preserve">ESTACION ELECTRONICA Y NIVEL </v>
          </cell>
          <cell r="C17" t="str">
            <v>DIA</v>
          </cell>
          <cell r="D17">
            <v>87941</v>
          </cell>
          <cell r="E17">
            <v>0</v>
          </cell>
        </row>
        <row r="18">
          <cell r="A18" t="str">
            <v>MEH-15</v>
          </cell>
          <cell r="B18" t="str">
            <v>RETROEXCAVADORA SOBRE NEUMATICO, DE 85 KW, CON MARTILLO ROMPEDOR</v>
          </cell>
          <cell r="C18" t="str">
            <v>HORA</v>
          </cell>
          <cell r="D18">
            <v>177825</v>
          </cell>
          <cell r="E18">
            <v>0</v>
          </cell>
        </row>
        <row r="19">
          <cell r="A19" t="str">
            <v>MEH-16</v>
          </cell>
          <cell r="B19" t="str">
            <v>MINIRETROCARGADOR SOBRE NEUMATICO DE 85KW</v>
          </cell>
          <cell r="C19" t="str">
            <v>HORA</v>
          </cell>
          <cell r="D19">
            <v>112030</v>
          </cell>
          <cell r="E19">
            <v>0</v>
          </cell>
        </row>
        <row r="20">
          <cell r="A20" t="str">
            <v>MEH-17</v>
          </cell>
          <cell r="B20" t="str">
            <v>EQUIPO DE OXICORTE, CON ACETILENO COMO COMBUSTIBLE Y OXIGENO COMO COMBURENTE</v>
          </cell>
          <cell r="C20" t="str">
            <v>HORA</v>
          </cell>
          <cell r="D20">
            <v>20162</v>
          </cell>
          <cell r="E20">
            <v>0</v>
          </cell>
        </row>
        <row r="21">
          <cell r="A21" t="str">
            <v>MEH-18</v>
          </cell>
          <cell r="B21" t="str">
            <v>RETROCARGADORA SOBRE NEUMATICOS DE 70KW</v>
          </cell>
          <cell r="C21" t="str">
            <v>HORA</v>
          </cell>
          <cell r="D21">
            <v>70230</v>
          </cell>
          <cell r="E21">
            <v>0</v>
          </cell>
        </row>
        <row r="22">
          <cell r="A22" t="str">
            <v>MEH-19</v>
          </cell>
          <cell r="B22" t="str">
            <v xml:space="preserve">H(% DE M.O) Y ELEMENTOS SST </v>
          </cell>
          <cell r="C22" t="str">
            <v>%</v>
          </cell>
          <cell r="D22">
            <v>12525.97</v>
          </cell>
          <cell r="E22">
            <v>0</v>
          </cell>
        </row>
        <row r="23">
          <cell r="A23" t="str">
            <v>MEH-20</v>
          </cell>
          <cell r="B23" t="str">
            <v xml:space="preserve">MARTILLO NEUMÁTICO 60 LB </v>
          </cell>
          <cell r="C23" t="str">
            <v>HR</v>
          </cell>
          <cell r="D23">
            <v>13451.88</v>
          </cell>
          <cell r="E23">
            <v>0</v>
          </cell>
        </row>
        <row r="24">
          <cell r="A24" t="str">
            <v>MEH-21</v>
          </cell>
          <cell r="B24" t="str">
            <v xml:space="preserve">FORMALETA METÁLICA </v>
          </cell>
          <cell r="C24" t="str">
            <v>ML/DI</v>
          </cell>
          <cell r="D24">
            <v>866.25</v>
          </cell>
          <cell r="E24">
            <v>0</v>
          </cell>
        </row>
        <row r="25">
          <cell r="A25" t="str">
            <v>MEH-22</v>
          </cell>
          <cell r="B25" t="str">
            <v>PULIDORA MANUAL ELÉCTRICA</v>
          </cell>
          <cell r="C25" t="str">
            <v xml:space="preserve">HR </v>
          </cell>
          <cell r="D25">
            <v>4417.1400000000003</v>
          </cell>
          <cell r="E25">
            <v>0</v>
          </cell>
        </row>
        <row r="26">
          <cell r="A26" t="str">
            <v>MEH-23</v>
          </cell>
          <cell r="B26" t="str">
            <v xml:space="preserve">Concretera Electrica </v>
          </cell>
          <cell r="C26" t="str">
            <v>h</v>
          </cell>
          <cell r="D26">
            <v>8605</v>
          </cell>
          <cell r="E26">
            <v>0</v>
          </cell>
        </row>
        <row r="27">
          <cell r="A27" t="str">
            <v>MEH-24</v>
          </cell>
          <cell r="B27">
            <v>0</v>
          </cell>
          <cell r="C27">
            <v>0</v>
          </cell>
          <cell r="D27">
            <v>0</v>
          </cell>
          <cell r="E27">
            <v>0</v>
          </cell>
        </row>
        <row r="28">
          <cell r="A28" t="str">
            <v>MEH-25</v>
          </cell>
          <cell r="B28">
            <v>0</v>
          </cell>
          <cell r="C28">
            <v>0</v>
          </cell>
          <cell r="D28">
            <v>0</v>
          </cell>
          <cell r="E28">
            <v>0</v>
          </cell>
        </row>
        <row r="29">
          <cell r="A29" t="str">
            <v>MEH-26</v>
          </cell>
          <cell r="B29">
            <v>0</v>
          </cell>
          <cell r="C29">
            <v>0</v>
          </cell>
          <cell r="D29">
            <v>0</v>
          </cell>
          <cell r="E29">
            <v>0</v>
          </cell>
        </row>
        <row r="30">
          <cell r="A30" t="str">
            <v>MEH-27</v>
          </cell>
          <cell r="B30">
            <v>0</v>
          </cell>
          <cell r="C30">
            <v>0</v>
          </cell>
          <cell r="D30">
            <v>0</v>
          </cell>
          <cell r="E30">
            <v>0</v>
          </cell>
        </row>
        <row r="31">
          <cell r="A31" t="str">
            <v>MEH-28</v>
          </cell>
          <cell r="B31">
            <v>0</v>
          </cell>
          <cell r="C31">
            <v>0</v>
          </cell>
          <cell r="D31">
            <v>0</v>
          </cell>
          <cell r="E31">
            <v>0</v>
          </cell>
        </row>
        <row r="32">
          <cell r="A32" t="str">
            <v>MEH-29</v>
          </cell>
          <cell r="B32">
            <v>0</v>
          </cell>
          <cell r="C32">
            <v>0</v>
          </cell>
          <cell r="D32">
            <v>0</v>
          </cell>
          <cell r="E32">
            <v>0</v>
          </cell>
        </row>
        <row r="33">
          <cell r="A33" t="str">
            <v>MEH-30</v>
          </cell>
          <cell r="B33">
            <v>0</v>
          </cell>
          <cell r="C33">
            <v>0</v>
          </cell>
          <cell r="D33">
            <v>0</v>
          </cell>
          <cell r="E33">
            <v>0</v>
          </cell>
        </row>
        <row r="34">
          <cell r="A34" t="str">
            <v>MEH-31</v>
          </cell>
          <cell r="B34">
            <v>0</v>
          </cell>
          <cell r="C34">
            <v>0</v>
          </cell>
          <cell r="D34">
            <v>0</v>
          </cell>
          <cell r="E34">
            <v>0</v>
          </cell>
        </row>
        <row r="35">
          <cell r="A35" t="str">
            <v>MEH-32</v>
          </cell>
          <cell r="B35">
            <v>0</v>
          </cell>
          <cell r="C35">
            <v>0</v>
          </cell>
          <cell r="D35">
            <v>0</v>
          </cell>
          <cell r="E35">
            <v>0</v>
          </cell>
        </row>
        <row r="36">
          <cell r="A36" t="str">
            <v>MEH-33</v>
          </cell>
          <cell r="B36">
            <v>0</v>
          </cell>
          <cell r="C36">
            <v>0</v>
          </cell>
          <cell r="D36">
            <v>0</v>
          </cell>
          <cell r="E36">
            <v>0</v>
          </cell>
        </row>
        <row r="37">
          <cell r="A37" t="str">
            <v>MEH-34</v>
          </cell>
          <cell r="B37">
            <v>0</v>
          </cell>
          <cell r="C37">
            <v>0</v>
          </cell>
          <cell r="D37">
            <v>0</v>
          </cell>
          <cell r="E37">
            <v>0</v>
          </cell>
        </row>
        <row r="38">
          <cell r="A38" t="str">
            <v>MEH-35</v>
          </cell>
          <cell r="B38">
            <v>0</v>
          </cell>
          <cell r="C38">
            <v>0</v>
          </cell>
          <cell r="D38">
            <v>0</v>
          </cell>
          <cell r="E38">
            <v>0</v>
          </cell>
        </row>
        <row r="39">
          <cell r="A39" t="str">
            <v>MEH-36</v>
          </cell>
          <cell r="B39">
            <v>0</v>
          </cell>
          <cell r="C39">
            <v>0</v>
          </cell>
          <cell r="D39">
            <v>0</v>
          </cell>
          <cell r="E39">
            <v>0</v>
          </cell>
        </row>
        <row r="40">
          <cell r="A40" t="str">
            <v>MEH-37</v>
          </cell>
          <cell r="B40">
            <v>0</v>
          </cell>
          <cell r="C40">
            <v>0</v>
          </cell>
          <cell r="D40">
            <v>0</v>
          </cell>
          <cell r="E40">
            <v>0</v>
          </cell>
        </row>
        <row r="41">
          <cell r="A41" t="str">
            <v>MEH-38</v>
          </cell>
          <cell r="B41">
            <v>0</v>
          </cell>
          <cell r="C41">
            <v>0</v>
          </cell>
          <cell r="D41">
            <v>0</v>
          </cell>
          <cell r="E41">
            <v>0</v>
          </cell>
        </row>
        <row r="42">
          <cell r="A42" t="str">
            <v>MEH-39</v>
          </cell>
          <cell r="B42">
            <v>0</v>
          </cell>
          <cell r="C42">
            <v>0</v>
          </cell>
          <cell r="D42">
            <v>0</v>
          </cell>
          <cell r="E42">
            <v>0</v>
          </cell>
        </row>
        <row r="43">
          <cell r="A43" t="str">
            <v>MEH-40</v>
          </cell>
          <cell r="B43">
            <v>0</v>
          </cell>
          <cell r="C43">
            <v>0</v>
          </cell>
          <cell r="D43">
            <v>0</v>
          </cell>
          <cell r="E43">
            <v>0</v>
          </cell>
        </row>
        <row r="44">
          <cell r="A44" t="str">
            <v>MEH-41</v>
          </cell>
          <cell r="B44">
            <v>0</v>
          </cell>
          <cell r="C44">
            <v>0</v>
          </cell>
          <cell r="D44">
            <v>0</v>
          </cell>
          <cell r="E44">
            <v>0</v>
          </cell>
        </row>
        <row r="45">
          <cell r="A45" t="str">
            <v>MEH-42</v>
          </cell>
          <cell r="B45">
            <v>0</v>
          </cell>
          <cell r="C45">
            <v>0</v>
          </cell>
          <cell r="D45">
            <v>0</v>
          </cell>
          <cell r="E45">
            <v>0</v>
          </cell>
        </row>
        <row r="46">
          <cell r="A46" t="str">
            <v>MEH-43</v>
          </cell>
          <cell r="B46">
            <v>0</v>
          </cell>
          <cell r="C46">
            <v>0</v>
          </cell>
          <cell r="D46">
            <v>0</v>
          </cell>
          <cell r="E46">
            <v>0</v>
          </cell>
        </row>
        <row r="47">
          <cell r="A47" t="str">
            <v>MEH-44</v>
          </cell>
          <cell r="B47">
            <v>0</v>
          </cell>
          <cell r="C47">
            <v>0</v>
          </cell>
          <cell r="D47">
            <v>0</v>
          </cell>
          <cell r="E47">
            <v>0</v>
          </cell>
        </row>
        <row r="48">
          <cell r="A48" t="str">
            <v>MEH-45</v>
          </cell>
          <cell r="B48">
            <v>0</v>
          </cell>
          <cell r="C48">
            <v>0</v>
          </cell>
          <cell r="D48">
            <v>0</v>
          </cell>
          <cell r="E48">
            <v>0</v>
          </cell>
        </row>
        <row r="49">
          <cell r="A49" t="str">
            <v>MEH-46</v>
          </cell>
          <cell r="B49">
            <v>0</v>
          </cell>
          <cell r="C49">
            <v>0</v>
          </cell>
          <cell r="D49">
            <v>0</v>
          </cell>
          <cell r="E49">
            <v>0</v>
          </cell>
        </row>
        <row r="50">
          <cell r="A50" t="str">
            <v>MEH-47</v>
          </cell>
          <cell r="B50">
            <v>0</v>
          </cell>
          <cell r="C50">
            <v>0</v>
          </cell>
          <cell r="D50">
            <v>0</v>
          </cell>
          <cell r="E50">
            <v>0</v>
          </cell>
        </row>
        <row r="51">
          <cell r="A51" t="str">
            <v>MEH-48</v>
          </cell>
          <cell r="B51">
            <v>0</v>
          </cell>
          <cell r="C51">
            <v>0</v>
          </cell>
          <cell r="D51">
            <v>0</v>
          </cell>
          <cell r="E51">
            <v>0</v>
          </cell>
        </row>
        <row r="52">
          <cell r="A52" t="str">
            <v>MEH-49</v>
          </cell>
          <cell r="B52">
            <v>0</v>
          </cell>
          <cell r="C52">
            <v>0</v>
          </cell>
          <cell r="D52">
            <v>0</v>
          </cell>
          <cell r="E52">
            <v>0</v>
          </cell>
        </row>
        <row r="53">
          <cell r="A53" t="str">
            <v>MEH-50</v>
          </cell>
          <cell r="B53">
            <v>0</v>
          </cell>
          <cell r="C53">
            <v>0</v>
          </cell>
          <cell r="D53">
            <v>0</v>
          </cell>
          <cell r="E53">
            <v>0</v>
          </cell>
        </row>
        <row r="54">
          <cell r="A54" t="str">
            <v>MEH-51</v>
          </cell>
          <cell r="B54">
            <v>0</v>
          </cell>
          <cell r="C54">
            <v>0</v>
          </cell>
          <cell r="D54">
            <v>0</v>
          </cell>
          <cell r="E54">
            <v>0</v>
          </cell>
        </row>
        <row r="55">
          <cell r="A55" t="str">
            <v>MEH-52</v>
          </cell>
          <cell r="B55">
            <v>0</v>
          </cell>
          <cell r="C55">
            <v>0</v>
          </cell>
          <cell r="D55">
            <v>0</v>
          </cell>
          <cell r="E55">
            <v>0</v>
          </cell>
        </row>
        <row r="56">
          <cell r="A56" t="str">
            <v>MEH-53</v>
          </cell>
          <cell r="B56">
            <v>0</v>
          </cell>
          <cell r="C56">
            <v>0</v>
          </cell>
          <cell r="D56">
            <v>0</v>
          </cell>
          <cell r="E56">
            <v>0</v>
          </cell>
        </row>
        <row r="57">
          <cell r="A57" t="str">
            <v>MEH-54</v>
          </cell>
          <cell r="B57">
            <v>0</v>
          </cell>
          <cell r="C57">
            <v>0</v>
          </cell>
          <cell r="D57">
            <v>0</v>
          </cell>
          <cell r="E57">
            <v>0</v>
          </cell>
        </row>
        <row r="58">
          <cell r="A58" t="str">
            <v>MEH-55</v>
          </cell>
          <cell r="B58">
            <v>0</v>
          </cell>
          <cell r="C58">
            <v>0</v>
          </cell>
          <cell r="D58">
            <v>0</v>
          </cell>
          <cell r="E58">
            <v>0</v>
          </cell>
        </row>
        <row r="59">
          <cell r="A59" t="str">
            <v>MEH-56</v>
          </cell>
          <cell r="B59">
            <v>0</v>
          </cell>
          <cell r="C59">
            <v>0</v>
          </cell>
          <cell r="D59">
            <v>0</v>
          </cell>
          <cell r="E59">
            <v>0</v>
          </cell>
        </row>
        <row r="60">
          <cell r="A60" t="str">
            <v>MEH-57</v>
          </cell>
          <cell r="B60">
            <v>0</v>
          </cell>
          <cell r="C60">
            <v>0</v>
          </cell>
          <cell r="D60">
            <v>0</v>
          </cell>
          <cell r="E60">
            <v>0</v>
          </cell>
        </row>
        <row r="61">
          <cell r="A61" t="str">
            <v>MEH-58</v>
          </cell>
          <cell r="B61">
            <v>0</v>
          </cell>
          <cell r="C61">
            <v>0</v>
          </cell>
          <cell r="D61">
            <v>0</v>
          </cell>
          <cell r="E61">
            <v>0</v>
          </cell>
        </row>
        <row r="62">
          <cell r="A62" t="str">
            <v>MEH-59</v>
          </cell>
          <cell r="B62">
            <v>0</v>
          </cell>
          <cell r="C62">
            <v>0</v>
          </cell>
          <cell r="D62">
            <v>0</v>
          </cell>
          <cell r="E62">
            <v>0</v>
          </cell>
        </row>
        <row r="63">
          <cell r="A63" t="str">
            <v>MEH-60</v>
          </cell>
          <cell r="B63">
            <v>0</v>
          </cell>
          <cell r="C63">
            <v>0</v>
          </cell>
          <cell r="D63">
            <v>0</v>
          </cell>
          <cell r="E63">
            <v>0</v>
          </cell>
        </row>
        <row r="64">
          <cell r="A64" t="str">
            <v>MEH-61</v>
          </cell>
          <cell r="B64">
            <v>0</v>
          </cell>
          <cell r="C64">
            <v>0</v>
          </cell>
          <cell r="D64">
            <v>0</v>
          </cell>
          <cell r="E64">
            <v>0</v>
          </cell>
        </row>
        <row r="65">
          <cell r="A65" t="str">
            <v>MEH-62</v>
          </cell>
          <cell r="B65">
            <v>0</v>
          </cell>
          <cell r="C65">
            <v>0</v>
          </cell>
          <cell r="D65">
            <v>0</v>
          </cell>
          <cell r="E65">
            <v>0</v>
          </cell>
        </row>
        <row r="66">
          <cell r="A66" t="str">
            <v>MEH-63</v>
          </cell>
          <cell r="B66">
            <v>0</v>
          </cell>
          <cell r="C66">
            <v>0</v>
          </cell>
          <cell r="D66">
            <v>0</v>
          </cell>
          <cell r="E66">
            <v>0</v>
          </cell>
        </row>
        <row r="67">
          <cell r="A67" t="str">
            <v>MEH-64</v>
          </cell>
          <cell r="B67">
            <v>0</v>
          </cell>
          <cell r="C67">
            <v>0</v>
          </cell>
          <cell r="D67">
            <v>0</v>
          </cell>
          <cell r="E67">
            <v>0</v>
          </cell>
        </row>
        <row r="68">
          <cell r="A68" t="str">
            <v>MEH-65</v>
          </cell>
          <cell r="B68">
            <v>0</v>
          </cell>
          <cell r="C68">
            <v>0</v>
          </cell>
          <cell r="D68">
            <v>0</v>
          </cell>
          <cell r="E68">
            <v>0</v>
          </cell>
        </row>
        <row r="69">
          <cell r="A69" t="str">
            <v>MEH-66</v>
          </cell>
          <cell r="B69">
            <v>0</v>
          </cell>
          <cell r="C69">
            <v>0</v>
          </cell>
          <cell r="D69">
            <v>0</v>
          </cell>
          <cell r="E69">
            <v>0</v>
          </cell>
        </row>
        <row r="70">
          <cell r="A70" t="str">
            <v>MEH-67</v>
          </cell>
          <cell r="B70">
            <v>0</v>
          </cell>
          <cell r="C70">
            <v>0</v>
          </cell>
          <cell r="D70">
            <v>0</v>
          </cell>
          <cell r="E70">
            <v>0</v>
          </cell>
        </row>
        <row r="71">
          <cell r="A71" t="str">
            <v>MEH-68</v>
          </cell>
          <cell r="B71">
            <v>0</v>
          </cell>
          <cell r="C71">
            <v>0</v>
          </cell>
          <cell r="D71">
            <v>0</v>
          </cell>
          <cell r="E71">
            <v>0</v>
          </cell>
        </row>
        <row r="72">
          <cell r="A72" t="str">
            <v>MEH-69</v>
          </cell>
          <cell r="B72">
            <v>0</v>
          </cell>
          <cell r="C72">
            <v>0</v>
          </cell>
          <cell r="D72">
            <v>0</v>
          </cell>
          <cell r="E72">
            <v>0</v>
          </cell>
        </row>
        <row r="73">
          <cell r="A73" t="str">
            <v>MEH-70</v>
          </cell>
          <cell r="B73">
            <v>0</v>
          </cell>
          <cell r="C73">
            <v>0</v>
          </cell>
          <cell r="D73">
            <v>0</v>
          </cell>
          <cell r="E73">
            <v>0</v>
          </cell>
        </row>
        <row r="74">
          <cell r="A74" t="str">
            <v>MEH-71</v>
          </cell>
          <cell r="B74">
            <v>0</v>
          </cell>
          <cell r="C74">
            <v>0</v>
          </cell>
          <cell r="D74">
            <v>0</v>
          </cell>
          <cell r="E74">
            <v>0</v>
          </cell>
        </row>
        <row r="75">
          <cell r="A75" t="str">
            <v>MEH-72</v>
          </cell>
          <cell r="B75">
            <v>0</v>
          </cell>
          <cell r="C75">
            <v>0</v>
          </cell>
          <cell r="D75">
            <v>0</v>
          </cell>
          <cell r="E75">
            <v>0</v>
          </cell>
        </row>
        <row r="76">
          <cell r="A76" t="str">
            <v>MEH-73</v>
          </cell>
          <cell r="B76">
            <v>0</v>
          </cell>
          <cell r="C76">
            <v>0</v>
          </cell>
          <cell r="D76">
            <v>0</v>
          </cell>
          <cell r="E76">
            <v>0</v>
          </cell>
        </row>
        <row r="77">
          <cell r="A77" t="str">
            <v>MEH-74</v>
          </cell>
          <cell r="B77">
            <v>0</v>
          </cell>
          <cell r="C77">
            <v>0</v>
          </cell>
          <cell r="D77">
            <v>0</v>
          </cell>
          <cell r="E77">
            <v>0</v>
          </cell>
        </row>
        <row r="78">
          <cell r="A78" t="str">
            <v>MEH-75</v>
          </cell>
          <cell r="B78">
            <v>0</v>
          </cell>
          <cell r="C78">
            <v>0</v>
          </cell>
          <cell r="D78">
            <v>0</v>
          </cell>
          <cell r="E78">
            <v>0</v>
          </cell>
        </row>
        <row r="79">
          <cell r="A79" t="str">
            <v>MEH-76</v>
          </cell>
          <cell r="B79">
            <v>0</v>
          </cell>
          <cell r="C79">
            <v>0</v>
          </cell>
          <cell r="D79">
            <v>0</v>
          </cell>
          <cell r="E79">
            <v>0</v>
          </cell>
        </row>
        <row r="80">
          <cell r="A80" t="str">
            <v>MEH-77</v>
          </cell>
          <cell r="B80">
            <v>0</v>
          </cell>
          <cell r="C80">
            <v>0</v>
          </cell>
          <cell r="D80">
            <v>0</v>
          </cell>
          <cell r="E80">
            <v>0</v>
          </cell>
        </row>
        <row r="81">
          <cell r="A81" t="str">
            <v>MEH-78</v>
          </cell>
          <cell r="B81">
            <v>0</v>
          </cell>
          <cell r="C81">
            <v>0</v>
          </cell>
          <cell r="D81">
            <v>0</v>
          </cell>
          <cell r="E81">
            <v>0</v>
          </cell>
        </row>
        <row r="82">
          <cell r="A82" t="str">
            <v>MEH-79</v>
          </cell>
          <cell r="B82">
            <v>0</v>
          </cell>
          <cell r="C82">
            <v>0</v>
          </cell>
          <cell r="D82">
            <v>0</v>
          </cell>
          <cell r="E82">
            <v>0</v>
          </cell>
        </row>
        <row r="83">
          <cell r="A83" t="str">
            <v>MEH-80</v>
          </cell>
          <cell r="B83">
            <v>0</v>
          </cell>
          <cell r="C83">
            <v>0</v>
          </cell>
          <cell r="D83">
            <v>0</v>
          </cell>
          <cell r="E83">
            <v>0</v>
          </cell>
        </row>
        <row r="84">
          <cell r="A84" t="str">
            <v>MEH-81</v>
          </cell>
          <cell r="B84">
            <v>0</v>
          </cell>
          <cell r="C84">
            <v>0</v>
          </cell>
          <cell r="D84">
            <v>0</v>
          </cell>
          <cell r="E84">
            <v>0</v>
          </cell>
        </row>
        <row r="85">
          <cell r="A85" t="str">
            <v>MEH-82</v>
          </cell>
          <cell r="B85">
            <v>0</v>
          </cell>
          <cell r="C85">
            <v>0</v>
          </cell>
          <cell r="D85">
            <v>0</v>
          </cell>
          <cell r="E85">
            <v>0</v>
          </cell>
        </row>
        <row r="86">
          <cell r="A86" t="str">
            <v>MEH-83</v>
          </cell>
          <cell r="B86">
            <v>0</v>
          </cell>
          <cell r="C86">
            <v>0</v>
          </cell>
          <cell r="D86">
            <v>0</v>
          </cell>
          <cell r="E86">
            <v>0</v>
          </cell>
        </row>
        <row r="87">
          <cell r="A87" t="str">
            <v>MEH-84</v>
          </cell>
          <cell r="B87">
            <v>0</v>
          </cell>
          <cell r="C87">
            <v>0</v>
          </cell>
          <cell r="D87">
            <v>0</v>
          </cell>
          <cell r="E87">
            <v>0</v>
          </cell>
        </row>
        <row r="88">
          <cell r="A88" t="str">
            <v>MEH-85</v>
          </cell>
          <cell r="B88">
            <v>0</v>
          </cell>
          <cell r="C88">
            <v>0</v>
          </cell>
          <cell r="D88">
            <v>0</v>
          </cell>
          <cell r="E88">
            <v>0</v>
          </cell>
        </row>
        <row r="89">
          <cell r="A89" t="str">
            <v>MEH-86</v>
          </cell>
          <cell r="B89">
            <v>0</v>
          </cell>
          <cell r="C89">
            <v>0</v>
          </cell>
          <cell r="D89">
            <v>0</v>
          </cell>
          <cell r="E89">
            <v>0</v>
          </cell>
        </row>
        <row r="90">
          <cell r="A90" t="str">
            <v>MEH-87</v>
          </cell>
          <cell r="B90">
            <v>0</v>
          </cell>
          <cell r="C90">
            <v>0</v>
          </cell>
          <cell r="D90">
            <v>0</v>
          </cell>
          <cell r="E90">
            <v>0</v>
          </cell>
        </row>
        <row r="91">
          <cell r="A91" t="str">
            <v>MEH-88</v>
          </cell>
          <cell r="B91">
            <v>0</v>
          </cell>
          <cell r="C91">
            <v>0</v>
          </cell>
          <cell r="D91">
            <v>0</v>
          </cell>
          <cell r="E91">
            <v>0</v>
          </cell>
        </row>
        <row r="92">
          <cell r="A92" t="str">
            <v>MEH-89</v>
          </cell>
          <cell r="B92">
            <v>0</v>
          </cell>
          <cell r="C92">
            <v>0</v>
          </cell>
          <cell r="D92">
            <v>0</v>
          </cell>
          <cell r="E92">
            <v>0</v>
          </cell>
        </row>
        <row r="93">
          <cell r="A93" t="str">
            <v>MEH-90</v>
          </cell>
          <cell r="B93">
            <v>0</v>
          </cell>
          <cell r="C93">
            <v>0</v>
          </cell>
          <cell r="D93">
            <v>0</v>
          </cell>
          <cell r="E93">
            <v>0</v>
          </cell>
        </row>
        <row r="94">
          <cell r="A94" t="str">
            <v>MEH-91</v>
          </cell>
          <cell r="B94">
            <v>0</v>
          </cell>
          <cell r="C94">
            <v>0</v>
          </cell>
          <cell r="D94">
            <v>0</v>
          </cell>
          <cell r="E94">
            <v>0</v>
          </cell>
        </row>
        <row r="95">
          <cell r="A95" t="str">
            <v>MEH-92</v>
          </cell>
          <cell r="B95">
            <v>0</v>
          </cell>
          <cell r="C95">
            <v>0</v>
          </cell>
          <cell r="D95">
            <v>0</v>
          </cell>
          <cell r="E95">
            <v>0</v>
          </cell>
        </row>
        <row r="96">
          <cell r="A96" t="str">
            <v>MEH-93</v>
          </cell>
          <cell r="B96">
            <v>0</v>
          </cell>
          <cell r="C96">
            <v>0</v>
          </cell>
          <cell r="D96">
            <v>0</v>
          </cell>
          <cell r="E96">
            <v>0</v>
          </cell>
        </row>
        <row r="97">
          <cell r="A97" t="str">
            <v>MEH-94</v>
          </cell>
          <cell r="B97">
            <v>0</v>
          </cell>
          <cell r="C97">
            <v>0</v>
          </cell>
          <cell r="D97">
            <v>0</v>
          </cell>
          <cell r="E97">
            <v>0</v>
          </cell>
        </row>
        <row r="98">
          <cell r="A98" t="str">
            <v>MEH-95</v>
          </cell>
          <cell r="B98">
            <v>0</v>
          </cell>
          <cell r="C98">
            <v>0</v>
          </cell>
          <cell r="D98">
            <v>0</v>
          </cell>
          <cell r="E98">
            <v>0</v>
          </cell>
        </row>
        <row r="99">
          <cell r="A99" t="str">
            <v>MEH-96</v>
          </cell>
          <cell r="B99">
            <v>0</v>
          </cell>
          <cell r="C99">
            <v>0</v>
          </cell>
          <cell r="D99">
            <v>0</v>
          </cell>
          <cell r="E99">
            <v>0</v>
          </cell>
        </row>
        <row r="100">
          <cell r="A100" t="str">
            <v>MEH-97</v>
          </cell>
          <cell r="B100">
            <v>0</v>
          </cell>
          <cell r="C100">
            <v>0</v>
          </cell>
          <cell r="D100">
            <v>0</v>
          </cell>
          <cell r="E100">
            <v>0</v>
          </cell>
        </row>
        <row r="101">
          <cell r="A101" t="str">
            <v>MEH-98</v>
          </cell>
          <cell r="B101">
            <v>0</v>
          </cell>
          <cell r="C101">
            <v>0</v>
          </cell>
          <cell r="D101">
            <v>0</v>
          </cell>
          <cell r="E101">
            <v>0</v>
          </cell>
        </row>
        <row r="102">
          <cell r="A102" t="str">
            <v>MEH-99</v>
          </cell>
          <cell r="B102">
            <v>0</v>
          </cell>
          <cell r="C102">
            <v>0</v>
          </cell>
          <cell r="D102">
            <v>0</v>
          </cell>
          <cell r="E102">
            <v>0</v>
          </cell>
        </row>
        <row r="103">
          <cell r="A103" t="str">
            <v>MEH-100</v>
          </cell>
          <cell r="B103">
            <v>0</v>
          </cell>
          <cell r="C103">
            <v>0</v>
          </cell>
          <cell r="D103">
            <v>0</v>
          </cell>
          <cell r="E103">
            <v>0</v>
          </cell>
        </row>
      </sheetData>
      <sheetData sheetId="13"/>
      <sheetData sheetId="14"/>
      <sheetData sheetId="15"/>
      <sheetData sheetId="16"/>
      <sheetData sheetId="17">
        <row r="1">
          <cell r="A1">
            <v>0</v>
          </cell>
          <cell r="B1">
            <v>0</v>
          </cell>
          <cell r="C1">
            <v>0</v>
          </cell>
          <cell r="D1">
            <v>0</v>
          </cell>
          <cell r="E1">
            <v>0</v>
          </cell>
          <cell r="F1">
            <v>0</v>
          </cell>
          <cell r="G1">
            <v>0</v>
          </cell>
          <cell r="H1">
            <v>0</v>
          </cell>
          <cell r="I1">
            <v>0</v>
          </cell>
          <cell r="J1">
            <v>0</v>
          </cell>
          <cell r="K1">
            <v>0</v>
          </cell>
          <cell r="L1">
            <v>0</v>
          </cell>
          <cell r="M1">
            <v>0</v>
          </cell>
          <cell r="N1">
            <v>0</v>
          </cell>
          <cell r="O1">
            <v>0</v>
          </cell>
          <cell r="P1">
            <v>0</v>
          </cell>
        </row>
        <row r="2">
          <cell r="A2" t="str">
            <v>Salario Minimo Mensual:</v>
          </cell>
          <cell r="B2">
            <v>0</v>
          </cell>
          <cell r="C2">
            <v>0</v>
          </cell>
          <cell r="D2">
            <v>0</v>
          </cell>
          <cell r="E2">
            <v>0</v>
          </cell>
          <cell r="F2">
            <v>1160000</v>
          </cell>
          <cell r="G2">
            <v>0</v>
          </cell>
          <cell r="H2">
            <v>0</v>
          </cell>
          <cell r="I2">
            <v>0</v>
          </cell>
          <cell r="J2" t="str">
            <v>Salario Minimo Diario:</v>
          </cell>
          <cell r="K2">
            <v>0</v>
          </cell>
          <cell r="L2">
            <v>38667</v>
          </cell>
          <cell r="M2">
            <v>0</v>
          </cell>
        </row>
        <row r="3">
          <cell r="A3">
            <v>0</v>
          </cell>
          <cell r="B3">
            <v>0</v>
          </cell>
          <cell r="C3">
            <v>0</v>
          </cell>
          <cell r="D3">
            <v>0</v>
          </cell>
          <cell r="E3">
            <v>0</v>
          </cell>
          <cell r="F3">
            <v>0</v>
          </cell>
          <cell r="G3">
            <v>0</v>
          </cell>
        </row>
        <row r="4">
          <cell r="A4">
            <v>0</v>
          </cell>
          <cell r="B4">
            <v>0</v>
          </cell>
          <cell r="C4">
            <v>0</v>
          </cell>
          <cell r="D4">
            <v>0</v>
          </cell>
          <cell r="E4">
            <v>0</v>
          </cell>
          <cell r="F4">
            <v>0</v>
          </cell>
          <cell r="G4">
            <v>0</v>
          </cell>
          <cell r="H4">
            <v>0</v>
          </cell>
          <cell r="I4">
            <v>0</v>
          </cell>
          <cell r="J4">
            <v>0</v>
          </cell>
          <cell r="K4">
            <v>0</v>
          </cell>
          <cell r="L4">
            <v>0</v>
          </cell>
          <cell r="M4">
            <v>0</v>
          </cell>
          <cell r="N4" t="str">
            <v>FACTOR PRESTACIONAL &lt; 2SMMLV</v>
          </cell>
          <cell r="O4">
            <v>0</v>
          </cell>
          <cell r="P4">
            <v>1.9</v>
          </cell>
        </row>
        <row r="5">
          <cell r="A5" t="str">
            <v>CUADRO DE CONVENCIONES</v>
          </cell>
          <cell r="B5">
            <v>0</v>
          </cell>
          <cell r="C5">
            <v>0</v>
          </cell>
          <cell r="D5">
            <v>0</v>
          </cell>
          <cell r="E5">
            <v>0</v>
          </cell>
          <cell r="F5">
            <v>0</v>
          </cell>
          <cell r="G5">
            <v>0</v>
          </cell>
          <cell r="H5">
            <v>0</v>
          </cell>
          <cell r="I5">
            <v>0</v>
          </cell>
          <cell r="J5">
            <v>0</v>
          </cell>
          <cell r="K5">
            <v>0</v>
          </cell>
          <cell r="L5">
            <v>0</v>
          </cell>
          <cell r="M5">
            <v>0</v>
          </cell>
          <cell r="N5" t="str">
            <v>FACTOR PRESTACIONAL &gt; 2 SMMLV</v>
          </cell>
          <cell r="O5">
            <v>0</v>
          </cell>
          <cell r="P5">
            <v>1.78</v>
          </cell>
        </row>
        <row r="6">
          <cell r="A6" t="str">
            <v>CUADRILLAS</v>
          </cell>
          <cell r="B6">
            <v>0</v>
          </cell>
          <cell r="C6">
            <v>0</v>
          </cell>
          <cell r="D6">
            <v>0</v>
          </cell>
          <cell r="E6">
            <v>0</v>
          </cell>
          <cell r="F6">
            <v>0</v>
          </cell>
          <cell r="G6">
            <v>0</v>
          </cell>
          <cell r="H6">
            <v>0</v>
          </cell>
          <cell r="I6">
            <v>0</v>
          </cell>
          <cell r="J6">
            <v>0</v>
          </cell>
          <cell r="K6">
            <v>0</v>
          </cell>
          <cell r="L6">
            <v>0</v>
          </cell>
          <cell r="M6">
            <v>0</v>
          </cell>
          <cell r="N6">
            <v>0</v>
          </cell>
          <cell r="O6">
            <v>0</v>
          </cell>
          <cell r="P6">
            <v>0</v>
          </cell>
        </row>
        <row r="7">
          <cell r="A7" t="str">
            <v>TIPO</v>
          </cell>
          <cell r="B7">
            <v>0</v>
          </cell>
          <cell r="C7" t="str">
            <v>DESCRIPCIÓN</v>
          </cell>
          <cell r="D7">
            <v>0</v>
          </cell>
          <cell r="E7">
            <v>0</v>
          </cell>
          <cell r="F7">
            <v>0</v>
          </cell>
          <cell r="G7">
            <v>0</v>
          </cell>
          <cell r="H7">
            <v>0</v>
          </cell>
          <cell r="I7">
            <v>0</v>
          </cell>
          <cell r="J7">
            <v>0</v>
          </cell>
          <cell r="K7">
            <v>0</v>
          </cell>
          <cell r="L7">
            <v>0</v>
          </cell>
          <cell r="M7">
            <v>0</v>
          </cell>
          <cell r="N7">
            <v>0</v>
          </cell>
          <cell r="O7">
            <v>0</v>
          </cell>
          <cell r="P7">
            <v>0</v>
          </cell>
        </row>
        <row r="8">
          <cell r="A8" t="str">
            <v>A-A</v>
          </cell>
          <cell r="B8">
            <v>0</v>
          </cell>
          <cell r="C8" t="str">
            <v>Albañilería</v>
          </cell>
          <cell r="D8">
            <v>0</v>
          </cell>
          <cell r="E8">
            <v>0</v>
          </cell>
          <cell r="F8">
            <v>0</v>
          </cell>
          <cell r="G8">
            <v>0</v>
          </cell>
          <cell r="H8">
            <v>0</v>
          </cell>
          <cell r="I8">
            <v>0</v>
          </cell>
          <cell r="J8">
            <v>0</v>
          </cell>
          <cell r="K8">
            <v>0</v>
          </cell>
          <cell r="L8">
            <v>0</v>
          </cell>
          <cell r="M8">
            <v>0</v>
          </cell>
          <cell r="N8">
            <v>0</v>
          </cell>
          <cell r="O8">
            <v>0</v>
          </cell>
          <cell r="P8">
            <v>0</v>
          </cell>
        </row>
        <row r="9">
          <cell r="A9" t="str">
            <v>B-B</v>
          </cell>
          <cell r="B9">
            <v>0</v>
          </cell>
          <cell r="C9" t="str">
            <v>Intalaciones Eléctricas</v>
          </cell>
          <cell r="D9">
            <v>0</v>
          </cell>
          <cell r="E9">
            <v>0</v>
          </cell>
          <cell r="F9">
            <v>0</v>
          </cell>
          <cell r="G9">
            <v>0</v>
          </cell>
          <cell r="H9">
            <v>0</v>
          </cell>
          <cell r="I9">
            <v>0</v>
          </cell>
          <cell r="J9">
            <v>0</v>
          </cell>
          <cell r="K9">
            <v>0</v>
          </cell>
          <cell r="L9">
            <v>0</v>
          </cell>
          <cell r="M9">
            <v>0</v>
          </cell>
          <cell r="N9">
            <v>0</v>
          </cell>
          <cell r="O9">
            <v>0</v>
          </cell>
          <cell r="P9">
            <v>0</v>
          </cell>
        </row>
        <row r="10">
          <cell r="A10" t="str">
            <v>C-C</v>
          </cell>
          <cell r="B10">
            <v>0</v>
          </cell>
          <cell r="C10" t="str">
            <v>Carpintería Metálica</v>
          </cell>
          <cell r="D10">
            <v>0</v>
          </cell>
          <cell r="E10">
            <v>0</v>
          </cell>
          <cell r="F10">
            <v>0</v>
          </cell>
          <cell r="G10">
            <v>0</v>
          </cell>
          <cell r="H10">
            <v>0</v>
          </cell>
          <cell r="I10">
            <v>0</v>
          </cell>
          <cell r="J10">
            <v>0</v>
          </cell>
          <cell r="K10">
            <v>0</v>
          </cell>
          <cell r="L10">
            <v>0</v>
          </cell>
          <cell r="M10">
            <v>0</v>
          </cell>
          <cell r="N10">
            <v>0</v>
          </cell>
          <cell r="O10">
            <v>0</v>
          </cell>
          <cell r="P10">
            <v>0</v>
          </cell>
        </row>
        <row r="11">
          <cell r="A11" t="str">
            <v>H-H</v>
          </cell>
          <cell r="B11">
            <v>0</v>
          </cell>
          <cell r="C11" t="str">
            <v>Intalaciones Hidrosanitarias</v>
          </cell>
          <cell r="D11">
            <v>0</v>
          </cell>
          <cell r="E11">
            <v>0</v>
          </cell>
          <cell r="F11">
            <v>0</v>
          </cell>
          <cell r="G11">
            <v>0</v>
          </cell>
          <cell r="H11">
            <v>0</v>
          </cell>
          <cell r="I11">
            <v>0</v>
          </cell>
          <cell r="J11">
            <v>0</v>
          </cell>
          <cell r="K11">
            <v>0</v>
          </cell>
          <cell r="L11">
            <v>0</v>
          </cell>
          <cell r="M11">
            <v>0</v>
          </cell>
          <cell r="N11">
            <v>0</v>
          </cell>
          <cell r="O11">
            <v>0</v>
          </cell>
          <cell r="P11">
            <v>0</v>
          </cell>
        </row>
        <row r="12">
          <cell r="A12">
            <v>0</v>
          </cell>
          <cell r="B12">
            <v>0</v>
          </cell>
          <cell r="C12">
            <v>0</v>
          </cell>
          <cell r="D12">
            <v>0</v>
          </cell>
          <cell r="E12">
            <v>0</v>
          </cell>
          <cell r="F12">
            <v>0</v>
          </cell>
          <cell r="G12">
            <v>0</v>
          </cell>
          <cell r="H12">
            <v>0</v>
          </cell>
          <cell r="I12">
            <v>0</v>
          </cell>
          <cell r="J12">
            <v>0</v>
          </cell>
          <cell r="K12">
            <v>0</v>
          </cell>
          <cell r="L12">
            <v>0</v>
          </cell>
          <cell r="M12">
            <v>0</v>
          </cell>
          <cell r="N12">
            <v>0</v>
          </cell>
          <cell r="O12">
            <v>0</v>
          </cell>
          <cell r="P12">
            <v>0</v>
          </cell>
        </row>
        <row r="13">
          <cell r="A13" t="str">
            <v>No.</v>
          </cell>
          <cell r="B13" t="str">
            <v>DESCRIPCION</v>
          </cell>
          <cell r="C13">
            <v>0</v>
          </cell>
          <cell r="D13">
            <v>0</v>
          </cell>
          <cell r="E13">
            <v>0</v>
          </cell>
          <cell r="F13">
            <v>0</v>
          </cell>
          <cell r="G13">
            <v>0</v>
          </cell>
          <cell r="H13">
            <v>0</v>
          </cell>
          <cell r="I13">
            <v>0</v>
          </cell>
          <cell r="J13" t="str">
            <v>FACTOR SALARIAL</v>
          </cell>
          <cell r="K13" t="str">
            <v>% INV. VARIABLE</v>
          </cell>
          <cell r="L13" t="str">
            <v>VR. DIA</v>
          </cell>
          <cell r="M13" t="str">
            <v>VR. MES</v>
          </cell>
          <cell r="N13" t="str">
            <v>VR. DIA + PRES</v>
          </cell>
          <cell r="O13" t="str">
            <v xml:space="preserve">VR. HORA </v>
          </cell>
          <cell r="P13" t="str">
            <v>VR. HORA + PRES</v>
          </cell>
        </row>
        <row r="14">
          <cell r="A14">
            <v>1</v>
          </cell>
          <cell r="B14" t="str">
            <v>Ayudante A (Albañileria)</v>
          </cell>
          <cell r="C14">
            <v>0</v>
          </cell>
          <cell r="D14">
            <v>0</v>
          </cell>
          <cell r="E14">
            <v>0</v>
          </cell>
          <cell r="F14">
            <v>0</v>
          </cell>
          <cell r="G14">
            <v>0</v>
          </cell>
          <cell r="H14">
            <v>0</v>
          </cell>
          <cell r="I14">
            <v>0</v>
          </cell>
          <cell r="J14">
            <v>1.1000000000000001</v>
          </cell>
          <cell r="K14">
            <v>0</v>
          </cell>
          <cell r="L14">
            <v>42534</v>
          </cell>
          <cell r="M14">
            <v>1276020</v>
          </cell>
          <cell r="N14">
            <v>80815</v>
          </cell>
          <cell r="O14">
            <v>5317</v>
          </cell>
          <cell r="P14">
            <v>10102</v>
          </cell>
          <cell r="Q14">
            <v>0</v>
          </cell>
        </row>
        <row r="15">
          <cell r="A15">
            <v>2</v>
          </cell>
          <cell r="B15" t="str">
            <v>Oficial A (Albañileria)</v>
          </cell>
          <cell r="C15">
            <v>0</v>
          </cell>
          <cell r="D15">
            <v>0</v>
          </cell>
          <cell r="E15">
            <v>0</v>
          </cell>
          <cell r="F15">
            <v>0</v>
          </cell>
          <cell r="G15">
            <v>0</v>
          </cell>
          <cell r="H15">
            <v>0</v>
          </cell>
          <cell r="I15">
            <v>0</v>
          </cell>
          <cell r="J15">
            <v>1.9</v>
          </cell>
          <cell r="K15">
            <v>0</v>
          </cell>
          <cell r="L15">
            <v>73467</v>
          </cell>
          <cell r="M15">
            <v>2204010</v>
          </cell>
          <cell r="N15">
            <v>139587</v>
          </cell>
          <cell r="O15">
            <v>9183</v>
          </cell>
          <cell r="P15">
            <v>17448</v>
          </cell>
        </row>
        <row r="16">
          <cell r="A16">
            <v>3</v>
          </cell>
          <cell r="B16" t="str">
            <v>Ayudante B (Inst. Elec)</v>
          </cell>
          <cell r="C16">
            <v>0</v>
          </cell>
          <cell r="D16">
            <v>0</v>
          </cell>
          <cell r="E16">
            <v>0</v>
          </cell>
          <cell r="F16">
            <v>0</v>
          </cell>
          <cell r="G16">
            <v>0</v>
          </cell>
          <cell r="H16">
            <v>0</v>
          </cell>
          <cell r="I16">
            <v>0</v>
          </cell>
          <cell r="J16">
            <v>1.4</v>
          </cell>
          <cell r="K16">
            <v>0</v>
          </cell>
          <cell r="L16">
            <v>54134</v>
          </cell>
          <cell r="M16">
            <v>1624020</v>
          </cell>
          <cell r="N16">
            <v>102855</v>
          </cell>
          <cell r="O16">
            <v>6767</v>
          </cell>
          <cell r="P16">
            <v>12857</v>
          </cell>
        </row>
        <row r="17">
          <cell r="A17">
            <v>4</v>
          </cell>
          <cell r="B17" t="str">
            <v>Oficial B (Inst. Elec)</v>
          </cell>
          <cell r="C17">
            <v>0</v>
          </cell>
          <cell r="D17">
            <v>0</v>
          </cell>
          <cell r="E17">
            <v>0</v>
          </cell>
          <cell r="F17">
            <v>0</v>
          </cell>
          <cell r="G17">
            <v>0</v>
          </cell>
          <cell r="H17">
            <v>0</v>
          </cell>
          <cell r="I17">
            <v>0</v>
          </cell>
          <cell r="J17">
            <v>2.2000000000000002</v>
          </cell>
          <cell r="K17">
            <v>0</v>
          </cell>
          <cell r="L17">
            <v>85067</v>
          </cell>
          <cell r="M17">
            <v>2552010</v>
          </cell>
          <cell r="N17">
            <v>151419</v>
          </cell>
          <cell r="O17">
            <v>10633</v>
          </cell>
          <cell r="P17">
            <v>18927</v>
          </cell>
        </row>
        <row r="18">
          <cell r="A18">
            <v>5</v>
          </cell>
          <cell r="B18" t="str">
            <v>Ayudante C (Carpinterias)</v>
          </cell>
          <cell r="C18">
            <v>0</v>
          </cell>
          <cell r="D18">
            <v>0</v>
          </cell>
          <cell r="E18">
            <v>0</v>
          </cell>
          <cell r="F18">
            <v>0</v>
          </cell>
          <cell r="G18">
            <v>0</v>
          </cell>
          <cell r="H18">
            <v>0</v>
          </cell>
          <cell r="I18">
            <v>0</v>
          </cell>
          <cell r="J18">
            <v>1.2</v>
          </cell>
          <cell r="K18">
            <v>0</v>
          </cell>
          <cell r="L18">
            <v>46400</v>
          </cell>
          <cell r="M18">
            <v>1392000</v>
          </cell>
          <cell r="N18">
            <v>88160</v>
          </cell>
          <cell r="O18">
            <v>5800</v>
          </cell>
          <cell r="P18">
            <v>11020</v>
          </cell>
        </row>
        <row r="19">
          <cell r="A19">
            <v>6</v>
          </cell>
          <cell r="B19" t="str">
            <v>Oficial C (Carpinterias)</v>
          </cell>
          <cell r="C19">
            <v>0</v>
          </cell>
          <cell r="D19">
            <v>0</v>
          </cell>
          <cell r="E19">
            <v>0</v>
          </cell>
          <cell r="F19">
            <v>0</v>
          </cell>
          <cell r="G19">
            <v>0</v>
          </cell>
          <cell r="H19">
            <v>0</v>
          </cell>
          <cell r="I19">
            <v>0</v>
          </cell>
          <cell r="J19">
            <v>1.8</v>
          </cell>
          <cell r="K19">
            <v>0</v>
          </cell>
          <cell r="L19">
            <v>69601</v>
          </cell>
          <cell r="M19">
            <v>2088030</v>
          </cell>
          <cell r="N19">
            <v>132242</v>
          </cell>
          <cell r="O19">
            <v>8700</v>
          </cell>
          <cell r="P19">
            <v>16530</v>
          </cell>
          <cell r="Q19">
            <v>0</v>
          </cell>
        </row>
        <row r="20">
          <cell r="A20">
            <v>7</v>
          </cell>
          <cell r="B20" t="str">
            <v>Ayudante H (Intalaciones Hidrosanitarias)</v>
          </cell>
          <cell r="C20">
            <v>0</v>
          </cell>
          <cell r="D20">
            <v>0</v>
          </cell>
          <cell r="E20">
            <v>0</v>
          </cell>
          <cell r="F20">
            <v>0</v>
          </cell>
          <cell r="G20">
            <v>0</v>
          </cell>
          <cell r="H20">
            <v>0</v>
          </cell>
          <cell r="I20">
            <v>0</v>
          </cell>
          <cell r="J20">
            <v>1.3</v>
          </cell>
          <cell r="K20">
            <v>0</v>
          </cell>
          <cell r="L20">
            <v>50267</v>
          </cell>
          <cell r="M20">
            <v>1508010</v>
          </cell>
          <cell r="N20">
            <v>95507</v>
          </cell>
          <cell r="O20">
            <v>6283</v>
          </cell>
          <cell r="P20">
            <v>11938</v>
          </cell>
        </row>
        <row r="21">
          <cell r="A21">
            <v>8</v>
          </cell>
          <cell r="B21" t="str">
            <v>Oficial H (Intalaciones Hidrosanitarias)</v>
          </cell>
          <cell r="C21">
            <v>0</v>
          </cell>
          <cell r="D21">
            <v>0</v>
          </cell>
          <cell r="E21">
            <v>0</v>
          </cell>
          <cell r="F21">
            <v>0</v>
          </cell>
          <cell r="G21">
            <v>0</v>
          </cell>
          <cell r="H21">
            <v>0</v>
          </cell>
          <cell r="I21">
            <v>0</v>
          </cell>
          <cell r="J21">
            <v>2</v>
          </cell>
          <cell r="K21">
            <v>0</v>
          </cell>
          <cell r="L21">
            <v>77334</v>
          </cell>
          <cell r="M21">
            <v>2320020</v>
          </cell>
          <cell r="N21">
            <v>146935</v>
          </cell>
          <cell r="O21">
            <v>9667</v>
          </cell>
          <cell r="P21">
            <v>18367</v>
          </cell>
        </row>
        <row r="22">
          <cell r="A22">
            <v>9</v>
          </cell>
          <cell r="B22" t="str">
            <v>Oficial Explosivos</v>
          </cell>
          <cell r="C22">
            <v>0</v>
          </cell>
          <cell r="D22">
            <v>0</v>
          </cell>
          <cell r="E22">
            <v>0</v>
          </cell>
          <cell r="F22">
            <v>0</v>
          </cell>
          <cell r="G22">
            <v>0</v>
          </cell>
          <cell r="H22">
            <v>0</v>
          </cell>
          <cell r="I22">
            <v>0</v>
          </cell>
          <cell r="J22">
            <v>2.2999999999999998</v>
          </cell>
          <cell r="K22">
            <v>0</v>
          </cell>
          <cell r="L22">
            <v>88934</v>
          </cell>
          <cell r="M22">
            <v>2668020</v>
          </cell>
          <cell r="N22">
            <v>158303</v>
          </cell>
          <cell r="O22">
            <v>11117</v>
          </cell>
          <cell r="P22">
            <v>19788</v>
          </cell>
        </row>
        <row r="23">
          <cell r="A23">
            <v>10</v>
          </cell>
          <cell r="B23" t="str">
            <v>Maestro de Obra</v>
          </cell>
          <cell r="C23">
            <v>0</v>
          </cell>
          <cell r="D23">
            <v>0</v>
          </cell>
          <cell r="E23">
            <v>0</v>
          </cell>
          <cell r="F23">
            <v>0</v>
          </cell>
          <cell r="G23">
            <v>0</v>
          </cell>
          <cell r="H23">
            <v>0</v>
          </cell>
          <cell r="I23">
            <v>0</v>
          </cell>
          <cell r="J23">
            <v>2.5</v>
          </cell>
          <cell r="K23">
            <v>0</v>
          </cell>
          <cell r="L23">
            <v>96668</v>
          </cell>
          <cell r="M23">
            <v>2900040</v>
          </cell>
          <cell r="N23">
            <v>172069</v>
          </cell>
          <cell r="O23">
            <v>12084</v>
          </cell>
          <cell r="P23">
            <v>21509</v>
          </cell>
          <cell r="Q23">
            <v>0</v>
          </cell>
        </row>
        <row r="24">
          <cell r="A24">
            <v>11</v>
          </cell>
          <cell r="B24" t="str">
            <v>Topografo</v>
          </cell>
          <cell r="C24">
            <v>0</v>
          </cell>
          <cell r="D24">
            <v>0</v>
          </cell>
          <cell r="E24">
            <v>0</v>
          </cell>
          <cell r="F24">
            <v>0</v>
          </cell>
          <cell r="G24">
            <v>0</v>
          </cell>
          <cell r="H24">
            <v>0</v>
          </cell>
          <cell r="I24">
            <v>0</v>
          </cell>
          <cell r="J24">
            <v>2.5</v>
          </cell>
          <cell r="K24">
            <v>0</v>
          </cell>
          <cell r="L24">
            <v>96668</v>
          </cell>
          <cell r="M24">
            <v>2900040</v>
          </cell>
          <cell r="N24">
            <v>172069</v>
          </cell>
          <cell r="O24">
            <v>12084</v>
          </cell>
          <cell r="P24">
            <v>21509</v>
          </cell>
        </row>
        <row r="25">
          <cell r="A25">
            <v>12</v>
          </cell>
          <cell r="B25" t="str">
            <v>Cadenero</v>
          </cell>
          <cell r="C25">
            <v>0</v>
          </cell>
          <cell r="D25">
            <v>0</v>
          </cell>
          <cell r="E25">
            <v>0</v>
          </cell>
          <cell r="F25">
            <v>0</v>
          </cell>
          <cell r="G25">
            <v>0</v>
          </cell>
          <cell r="H25">
            <v>0</v>
          </cell>
          <cell r="I25">
            <v>0</v>
          </cell>
          <cell r="J25">
            <v>1.9</v>
          </cell>
          <cell r="K25">
            <v>0</v>
          </cell>
          <cell r="L25">
            <v>73467</v>
          </cell>
          <cell r="M25">
            <v>2204010</v>
          </cell>
          <cell r="N25">
            <v>139587</v>
          </cell>
          <cell r="O25">
            <v>9183</v>
          </cell>
          <cell r="P25">
            <v>17448</v>
          </cell>
          <cell r="Q25">
            <v>0</v>
          </cell>
        </row>
        <row r="26">
          <cell r="A26">
            <v>13</v>
          </cell>
          <cell r="B26" t="str">
            <v>Trochero</v>
          </cell>
          <cell r="C26">
            <v>0</v>
          </cell>
          <cell r="D26">
            <v>0</v>
          </cell>
          <cell r="E26">
            <v>0</v>
          </cell>
          <cell r="F26">
            <v>0</v>
          </cell>
          <cell r="G26">
            <v>0</v>
          </cell>
          <cell r="H26">
            <v>0</v>
          </cell>
          <cell r="I26">
            <v>0</v>
          </cell>
          <cell r="J26">
            <v>1.1000000000000001</v>
          </cell>
          <cell r="K26">
            <v>0</v>
          </cell>
          <cell r="L26">
            <v>42534</v>
          </cell>
          <cell r="M26">
            <v>1276020</v>
          </cell>
          <cell r="N26">
            <v>80815</v>
          </cell>
          <cell r="O26">
            <v>5317</v>
          </cell>
          <cell r="P26">
            <v>10102</v>
          </cell>
        </row>
        <row r="27">
          <cell r="A27">
            <v>0</v>
          </cell>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row>
        <row r="28">
          <cell r="A28" t="str">
            <v xml:space="preserve">CUADRILLAS MANO DE OBRA </v>
          </cell>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row>
        <row r="29">
          <cell r="A29" t="str">
            <v>No.</v>
          </cell>
          <cell r="B29" t="str">
            <v>DESCRIPCIÓN CUADRILLAS</v>
          </cell>
          <cell r="C29">
            <v>0</v>
          </cell>
          <cell r="D29">
            <v>0</v>
          </cell>
          <cell r="E29">
            <v>0</v>
          </cell>
          <cell r="F29">
            <v>0</v>
          </cell>
          <cell r="G29" t="str">
            <v>Cant</v>
          </cell>
          <cell r="H29" t="str">
            <v xml:space="preserve">Vr. Maes Día+Pres </v>
          </cell>
          <cell r="I29" t="str">
            <v>Cant</v>
          </cell>
          <cell r="J29" t="str">
            <v>Vr. Ofc Día + Pres.</v>
          </cell>
          <cell r="K29" t="str">
            <v>Cant</v>
          </cell>
          <cell r="L29" t="str">
            <v>Vr. Ayu Día+ Pres.</v>
          </cell>
          <cell r="M29" t="str">
            <v>Vr. Día + Pres</v>
          </cell>
          <cell r="N29">
            <v>0</v>
          </cell>
          <cell r="O29">
            <v>0</v>
          </cell>
          <cell r="P29" t="str">
            <v>Vr. Hora + Pres</v>
          </cell>
        </row>
        <row r="30">
          <cell r="A30" t="str">
            <v>MO-01</v>
          </cell>
          <cell r="B30" t="str">
            <v>Cuadrilla 1: 1 Ayudante A</v>
          </cell>
          <cell r="C30">
            <v>0</v>
          </cell>
          <cell r="D30">
            <v>0</v>
          </cell>
          <cell r="E30">
            <v>0</v>
          </cell>
          <cell r="F30">
            <v>0</v>
          </cell>
          <cell r="G30">
            <v>0</v>
          </cell>
          <cell r="H30">
            <v>0</v>
          </cell>
          <cell r="I30">
            <v>0</v>
          </cell>
          <cell r="J30">
            <v>0</v>
          </cell>
          <cell r="K30">
            <v>1</v>
          </cell>
          <cell r="L30">
            <v>80815</v>
          </cell>
          <cell r="M30">
            <v>80815</v>
          </cell>
          <cell r="N30">
            <v>0</v>
          </cell>
          <cell r="O30">
            <v>0</v>
          </cell>
          <cell r="P30">
            <v>10101.875</v>
          </cell>
        </row>
        <row r="31">
          <cell r="A31" t="str">
            <v>MO-02</v>
          </cell>
          <cell r="B31" t="str">
            <v xml:space="preserve">Cuadrilla 2: 2 Ayudantes A </v>
          </cell>
          <cell r="C31">
            <v>0</v>
          </cell>
          <cell r="D31">
            <v>0</v>
          </cell>
          <cell r="E31">
            <v>0</v>
          </cell>
          <cell r="F31">
            <v>0</v>
          </cell>
          <cell r="G31">
            <v>0</v>
          </cell>
          <cell r="H31">
            <v>0</v>
          </cell>
          <cell r="I31">
            <v>0</v>
          </cell>
          <cell r="J31">
            <v>0</v>
          </cell>
          <cell r="K31">
            <v>2</v>
          </cell>
          <cell r="L31">
            <v>80815</v>
          </cell>
          <cell r="M31">
            <v>161630</v>
          </cell>
          <cell r="N31">
            <v>0</v>
          </cell>
          <cell r="O31">
            <v>0</v>
          </cell>
          <cell r="P31">
            <v>20203.75</v>
          </cell>
        </row>
        <row r="32">
          <cell r="A32" t="str">
            <v>MO-03</v>
          </cell>
          <cell r="B32" t="str">
            <v>Cuadrilla 3: 3 Ayudantes A</v>
          </cell>
          <cell r="C32">
            <v>0</v>
          </cell>
          <cell r="D32">
            <v>0</v>
          </cell>
          <cell r="E32">
            <v>0</v>
          </cell>
          <cell r="F32">
            <v>0</v>
          </cell>
          <cell r="G32">
            <v>0</v>
          </cell>
          <cell r="H32">
            <v>0</v>
          </cell>
          <cell r="I32">
            <v>0</v>
          </cell>
          <cell r="J32">
            <v>0</v>
          </cell>
          <cell r="K32">
            <v>3</v>
          </cell>
          <cell r="L32">
            <v>80815</v>
          </cell>
          <cell r="M32">
            <v>242445</v>
          </cell>
          <cell r="N32">
            <v>0</v>
          </cell>
          <cell r="O32">
            <v>0</v>
          </cell>
          <cell r="P32">
            <v>30305.625</v>
          </cell>
        </row>
        <row r="33">
          <cell r="A33" t="str">
            <v>MO-04</v>
          </cell>
          <cell r="B33" t="str">
            <v>Cuadrilla 4: 1 Ayudante B</v>
          </cell>
          <cell r="C33">
            <v>0</v>
          </cell>
          <cell r="D33">
            <v>0</v>
          </cell>
          <cell r="E33">
            <v>0</v>
          </cell>
          <cell r="F33">
            <v>0</v>
          </cell>
          <cell r="G33">
            <v>0</v>
          </cell>
          <cell r="H33">
            <v>0</v>
          </cell>
          <cell r="I33">
            <v>0</v>
          </cell>
          <cell r="J33">
            <v>0</v>
          </cell>
          <cell r="K33">
            <v>1</v>
          </cell>
          <cell r="L33">
            <v>102855</v>
          </cell>
          <cell r="M33">
            <v>102855</v>
          </cell>
          <cell r="N33">
            <v>0</v>
          </cell>
          <cell r="O33">
            <v>0</v>
          </cell>
          <cell r="P33">
            <v>12856.875</v>
          </cell>
        </row>
        <row r="34">
          <cell r="A34" t="str">
            <v>MO-05</v>
          </cell>
          <cell r="B34" t="str">
            <v>Cuadrilla 5: 1 OfcA + 1 AyuA</v>
          </cell>
          <cell r="C34">
            <v>0</v>
          </cell>
          <cell r="D34">
            <v>0</v>
          </cell>
          <cell r="E34">
            <v>0</v>
          </cell>
          <cell r="F34">
            <v>0</v>
          </cell>
          <cell r="G34">
            <v>0</v>
          </cell>
          <cell r="H34">
            <v>0</v>
          </cell>
          <cell r="I34">
            <v>1</v>
          </cell>
          <cell r="J34">
            <v>139587</v>
          </cell>
          <cell r="K34">
            <v>1</v>
          </cell>
          <cell r="L34">
            <v>80815</v>
          </cell>
          <cell r="M34">
            <v>220402</v>
          </cell>
          <cell r="N34">
            <v>0</v>
          </cell>
          <cell r="O34">
            <v>0</v>
          </cell>
          <cell r="P34">
            <v>27550.25</v>
          </cell>
        </row>
        <row r="35">
          <cell r="A35" t="str">
            <v>MO-06</v>
          </cell>
          <cell r="B35" t="str">
            <v>Cuadrilla 6: 1 OfcA + 2 AyuA</v>
          </cell>
          <cell r="C35">
            <v>0</v>
          </cell>
          <cell r="D35">
            <v>0</v>
          </cell>
          <cell r="E35">
            <v>0</v>
          </cell>
          <cell r="F35">
            <v>0</v>
          </cell>
          <cell r="G35">
            <v>0</v>
          </cell>
          <cell r="H35">
            <v>0</v>
          </cell>
          <cell r="I35">
            <v>1</v>
          </cell>
          <cell r="J35">
            <v>139587</v>
          </cell>
          <cell r="K35">
            <v>2</v>
          </cell>
          <cell r="L35">
            <v>80815</v>
          </cell>
          <cell r="M35">
            <v>301217</v>
          </cell>
          <cell r="N35">
            <v>0</v>
          </cell>
          <cell r="O35">
            <v>0</v>
          </cell>
          <cell r="P35">
            <v>37652.125</v>
          </cell>
        </row>
        <row r="36">
          <cell r="A36" t="str">
            <v>MO-07</v>
          </cell>
          <cell r="B36" t="str">
            <v>Cuadrilla 7: 1 OfcA + 3 AyuA</v>
          </cell>
          <cell r="C36">
            <v>0</v>
          </cell>
          <cell r="D36">
            <v>0</v>
          </cell>
          <cell r="E36">
            <v>0</v>
          </cell>
          <cell r="F36">
            <v>0</v>
          </cell>
          <cell r="G36">
            <v>0</v>
          </cell>
          <cell r="H36">
            <v>0</v>
          </cell>
          <cell r="I36">
            <v>1</v>
          </cell>
          <cell r="J36">
            <v>139587</v>
          </cell>
          <cell r="K36">
            <v>3</v>
          </cell>
          <cell r="L36">
            <v>80815</v>
          </cell>
          <cell r="M36">
            <v>382032</v>
          </cell>
          <cell r="N36">
            <v>0</v>
          </cell>
          <cell r="O36">
            <v>0</v>
          </cell>
          <cell r="P36">
            <v>47754</v>
          </cell>
        </row>
        <row r="37">
          <cell r="A37" t="str">
            <v>MO-08</v>
          </cell>
          <cell r="B37" t="str">
            <v>Cuadrilla 8: 1 OfcA + 4 AyuA</v>
          </cell>
          <cell r="C37">
            <v>0</v>
          </cell>
          <cell r="D37">
            <v>0</v>
          </cell>
          <cell r="E37">
            <v>0</v>
          </cell>
          <cell r="F37">
            <v>0</v>
          </cell>
          <cell r="G37">
            <v>0</v>
          </cell>
          <cell r="H37">
            <v>0</v>
          </cell>
          <cell r="I37">
            <v>1</v>
          </cell>
          <cell r="J37">
            <v>139587</v>
          </cell>
          <cell r="K37">
            <v>4</v>
          </cell>
          <cell r="L37">
            <v>80815</v>
          </cell>
          <cell r="M37">
            <v>462847</v>
          </cell>
          <cell r="N37">
            <v>0</v>
          </cell>
          <cell r="O37">
            <v>0</v>
          </cell>
          <cell r="P37">
            <v>57855.875</v>
          </cell>
        </row>
        <row r="38">
          <cell r="A38" t="str">
            <v>MO-09</v>
          </cell>
          <cell r="B38" t="str">
            <v>Cuadrilla 9: 1 OfcA + 5 AyuA</v>
          </cell>
          <cell r="C38">
            <v>0</v>
          </cell>
          <cell r="D38">
            <v>0</v>
          </cell>
          <cell r="E38">
            <v>0</v>
          </cell>
          <cell r="F38">
            <v>0</v>
          </cell>
          <cell r="G38">
            <v>0</v>
          </cell>
          <cell r="H38">
            <v>0</v>
          </cell>
          <cell r="I38">
            <v>1</v>
          </cell>
          <cell r="J38">
            <v>139587</v>
          </cell>
          <cell r="K38">
            <v>5</v>
          </cell>
          <cell r="L38">
            <v>80815</v>
          </cell>
          <cell r="M38">
            <v>543662</v>
          </cell>
          <cell r="N38">
            <v>0</v>
          </cell>
          <cell r="O38">
            <v>0</v>
          </cell>
          <cell r="P38">
            <v>67957.75</v>
          </cell>
        </row>
        <row r="39">
          <cell r="A39" t="str">
            <v>MO-10</v>
          </cell>
          <cell r="B39" t="str">
            <v>Cuadrilla 10: 1 OfcA + 6 AyuA</v>
          </cell>
          <cell r="C39">
            <v>0</v>
          </cell>
          <cell r="D39">
            <v>0</v>
          </cell>
          <cell r="E39">
            <v>0</v>
          </cell>
          <cell r="F39">
            <v>0</v>
          </cell>
          <cell r="G39">
            <v>0</v>
          </cell>
          <cell r="H39">
            <v>0</v>
          </cell>
          <cell r="I39">
            <v>1</v>
          </cell>
          <cell r="J39">
            <v>139587</v>
          </cell>
          <cell r="K39">
            <v>6</v>
          </cell>
          <cell r="L39">
            <v>80815</v>
          </cell>
          <cell r="M39">
            <v>624477</v>
          </cell>
          <cell r="N39">
            <v>0</v>
          </cell>
          <cell r="O39">
            <v>0</v>
          </cell>
          <cell r="P39">
            <v>78059.625</v>
          </cell>
        </row>
        <row r="40">
          <cell r="A40" t="str">
            <v>MO-11</v>
          </cell>
          <cell r="B40" t="str">
            <v>Cuadrilla 11: 1Ma+1OfcA+1AyuA</v>
          </cell>
          <cell r="C40">
            <v>0</v>
          </cell>
          <cell r="D40">
            <v>0</v>
          </cell>
          <cell r="E40">
            <v>0</v>
          </cell>
          <cell r="F40">
            <v>0</v>
          </cell>
          <cell r="G40">
            <v>1</v>
          </cell>
          <cell r="H40">
            <v>172069</v>
          </cell>
          <cell r="I40">
            <v>1</v>
          </cell>
          <cell r="J40">
            <v>139587</v>
          </cell>
          <cell r="K40">
            <v>1</v>
          </cell>
          <cell r="L40">
            <v>80815</v>
          </cell>
          <cell r="M40">
            <v>392471</v>
          </cell>
          <cell r="N40">
            <v>0</v>
          </cell>
          <cell r="O40">
            <v>0</v>
          </cell>
          <cell r="P40">
            <v>49058.875</v>
          </cell>
        </row>
        <row r="41">
          <cell r="A41" t="str">
            <v>MO-12</v>
          </cell>
          <cell r="B41" t="str">
            <v>Cuadrilla 12: 1Ma+1OfcA+2AyuA</v>
          </cell>
          <cell r="C41">
            <v>0</v>
          </cell>
          <cell r="D41">
            <v>0</v>
          </cell>
          <cell r="E41">
            <v>0</v>
          </cell>
          <cell r="F41">
            <v>0</v>
          </cell>
          <cell r="G41">
            <v>1</v>
          </cell>
          <cell r="H41">
            <v>172069</v>
          </cell>
          <cell r="I41">
            <v>1</v>
          </cell>
          <cell r="J41">
            <v>139587</v>
          </cell>
          <cell r="K41">
            <v>2</v>
          </cell>
          <cell r="L41">
            <v>80815</v>
          </cell>
          <cell r="M41">
            <v>473286</v>
          </cell>
          <cell r="N41">
            <v>0</v>
          </cell>
          <cell r="O41">
            <v>0</v>
          </cell>
          <cell r="P41">
            <v>59160.75</v>
          </cell>
        </row>
        <row r="42">
          <cell r="A42" t="str">
            <v>MO-13</v>
          </cell>
          <cell r="B42" t="str">
            <v>Cuadrilla 13: 1Ma+1OfcA+3AyuA</v>
          </cell>
          <cell r="C42">
            <v>0</v>
          </cell>
          <cell r="D42">
            <v>0</v>
          </cell>
          <cell r="E42">
            <v>0</v>
          </cell>
          <cell r="F42">
            <v>0</v>
          </cell>
          <cell r="G42">
            <v>1</v>
          </cell>
          <cell r="H42">
            <v>172069</v>
          </cell>
          <cell r="I42">
            <v>1</v>
          </cell>
          <cell r="J42">
            <v>139587</v>
          </cell>
          <cell r="K42">
            <v>3</v>
          </cell>
          <cell r="L42">
            <v>80815</v>
          </cell>
          <cell r="M42">
            <v>554101</v>
          </cell>
          <cell r="N42">
            <v>0</v>
          </cell>
          <cell r="O42">
            <v>0</v>
          </cell>
          <cell r="P42">
            <v>69262.625</v>
          </cell>
        </row>
        <row r="43">
          <cell r="A43" t="str">
            <v>MO-14</v>
          </cell>
          <cell r="B43" t="str">
            <v>Cuadrilla 14: 1Ma+1OfcA+4AyuA</v>
          </cell>
          <cell r="C43">
            <v>0</v>
          </cell>
          <cell r="D43">
            <v>0</v>
          </cell>
          <cell r="E43">
            <v>0</v>
          </cell>
          <cell r="F43">
            <v>0</v>
          </cell>
          <cell r="G43">
            <v>1</v>
          </cell>
          <cell r="H43">
            <v>172069</v>
          </cell>
          <cell r="I43">
            <v>1</v>
          </cell>
          <cell r="J43">
            <v>139587</v>
          </cell>
          <cell r="K43">
            <v>4</v>
          </cell>
          <cell r="L43">
            <v>80815</v>
          </cell>
          <cell r="M43">
            <v>634916</v>
          </cell>
          <cell r="N43">
            <v>0</v>
          </cell>
          <cell r="O43">
            <v>0</v>
          </cell>
          <cell r="P43">
            <v>79364.5</v>
          </cell>
        </row>
        <row r="44">
          <cell r="A44" t="str">
            <v>MO-15</v>
          </cell>
          <cell r="B44" t="str">
            <v>Cuadrilla 15: 1Ma+1OfcA+5AyuA</v>
          </cell>
          <cell r="C44">
            <v>0</v>
          </cell>
          <cell r="D44">
            <v>0</v>
          </cell>
          <cell r="E44">
            <v>0</v>
          </cell>
          <cell r="F44">
            <v>0</v>
          </cell>
          <cell r="G44">
            <v>1</v>
          </cell>
          <cell r="H44">
            <v>172069</v>
          </cell>
          <cell r="I44">
            <v>1</v>
          </cell>
          <cell r="J44">
            <v>139587</v>
          </cell>
          <cell r="K44">
            <v>5</v>
          </cell>
          <cell r="L44">
            <v>80815</v>
          </cell>
          <cell r="M44">
            <v>715731</v>
          </cell>
          <cell r="N44">
            <v>0</v>
          </cell>
          <cell r="O44">
            <v>0</v>
          </cell>
          <cell r="P44">
            <v>89466.375</v>
          </cell>
        </row>
        <row r="45">
          <cell r="A45" t="str">
            <v>MO-16</v>
          </cell>
          <cell r="B45" t="str">
            <v>Cuadrilla 16: 1Ma+1OfcA+6AyuA</v>
          </cell>
          <cell r="C45">
            <v>0</v>
          </cell>
          <cell r="D45">
            <v>0</v>
          </cell>
          <cell r="E45">
            <v>0</v>
          </cell>
          <cell r="F45">
            <v>0</v>
          </cell>
          <cell r="G45">
            <v>1</v>
          </cell>
          <cell r="H45">
            <v>172069</v>
          </cell>
          <cell r="I45">
            <v>1</v>
          </cell>
          <cell r="J45">
            <v>139587</v>
          </cell>
          <cell r="K45">
            <v>6</v>
          </cell>
          <cell r="L45">
            <v>80815</v>
          </cell>
          <cell r="M45">
            <v>796546</v>
          </cell>
          <cell r="N45">
            <v>0</v>
          </cell>
          <cell r="O45">
            <v>0</v>
          </cell>
          <cell r="P45">
            <v>99568.25</v>
          </cell>
        </row>
        <row r="46">
          <cell r="A46" t="str">
            <v>MO-17</v>
          </cell>
          <cell r="B46" t="str">
            <v>Cuadrilla 17: 1Ma+2OfcA+4AyuA</v>
          </cell>
          <cell r="C46">
            <v>0</v>
          </cell>
          <cell r="D46">
            <v>0</v>
          </cell>
          <cell r="E46">
            <v>0</v>
          </cell>
          <cell r="F46">
            <v>0</v>
          </cell>
          <cell r="G46">
            <v>1</v>
          </cell>
          <cell r="H46">
            <v>172069</v>
          </cell>
          <cell r="I46">
            <v>2</v>
          </cell>
          <cell r="J46">
            <v>139587</v>
          </cell>
          <cell r="K46">
            <v>4</v>
          </cell>
          <cell r="L46">
            <v>80815</v>
          </cell>
          <cell r="M46">
            <v>774503</v>
          </cell>
          <cell r="N46">
            <v>0</v>
          </cell>
          <cell r="O46">
            <v>0</v>
          </cell>
          <cell r="P46">
            <v>96812.875</v>
          </cell>
        </row>
        <row r="47">
          <cell r="A47" t="str">
            <v>MO-18</v>
          </cell>
          <cell r="B47" t="str">
            <v>Cuadrilla 18: 1 OfcB + 1 AyuB</v>
          </cell>
          <cell r="C47">
            <v>0</v>
          </cell>
          <cell r="D47">
            <v>0</v>
          </cell>
          <cell r="E47">
            <v>0</v>
          </cell>
          <cell r="F47">
            <v>0</v>
          </cell>
          <cell r="G47">
            <v>0</v>
          </cell>
          <cell r="H47">
            <v>0</v>
          </cell>
          <cell r="I47">
            <v>1</v>
          </cell>
          <cell r="J47">
            <v>151419</v>
          </cell>
          <cell r="K47">
            <v>1</v>
          </cell>
          <cell r="L47">
            <v>102855</v>
          </cell>
          <cell r="M47">
            <v>254274</v>
          </cell>
          <cell r="N47">
            <v>0</v>
          </cell>
          <cell r="O47">
            <v>0</v>
          </cell>
          <cell r="P47">
            <v>31784.25</v>
          </cell>
        </row>
        <row r="48">
          <cell r="A48" t="str">
            <v>MO-19</v>
          </cell>
          <cell r="B48" t="str">
            <v>Cuadrilla 19: 1 OfcB + 2 AyuB</v>
          </cell>
          <cell r="C48">
            <v>0</v>
          </cell>
          <cell r="D48">
            <v>0</v>
          </cell>
          <cell r="E48">
            <v>0</v>
          </cell>
          <cell r="F48">
            <v>0</v>
          </cell>
          <cell r="G48">
            <v>0</v>
          </cell>
          <cell r="H48">
            <v>0</v>
          </cell>
          <cell r="I48">
            <v>1</v>
          </cell>
          <cell r="J48">
            <v>151419</v>
          </cell>
          <cell r="K48">
            <v>2</v>
          </cell>
          <cell r="L48">
            <v>102855</v>
          </cell>
          <cell r="M48">
            <v>357129</v>
          </cell>
          <cell r="N48">
            <v>0</v>
          </cell>
          <cell r="O48">
            <v>0</v>
          </cell>
          <cell r="P48">
            <v>44641.125</v>
          </cell>
        </row>
        <row r="49">
          <cell r="A49" t="str">
            <v>MO-20</v>
          </cell>
          <cell r="B49" t="str">
            <v>Cuadrilla 20: 1 OfcB + 3 AyuB</v>
          </cell>
          <cell r="C49">
            <v>0</v>
          </cell>
          <cell r="D49">
            <v>0</v>
          </cell>
          <cell r="E49">
            <v>0</v>
          </cell>
          <cell r="F49">
            <v>0</v>
          </cell>
          <cell r="G49">
            <v>0</v>
          </cell>
          <cell r="H49">
            <v>0</v>
          </cell>
          <cell r="I49">
            <v>1</v>
          </cell>
          <cell r="J49">
            <v>151419</v>
          </cell>
          <cell r="K49">
            <v>3</v>
          </cell>
          <cell r="L49">
            <v>102855</v>
          </cell>
          <cell r="M49">
            <v>459984</v>
          </cell>
          <cell r="N49">
            <v>0</v>
          </cell>
          <cell r="O49">
            <v>0</v>
          </cell>
          <cell r="P49">
            <v>57498</v>
          </cell>
        </row>
        <row r="50">
          <cell r="A50" t="str">
            <v>MO-21</v>
          </cell>
          <cell r="B50" t="str">
            <v>Cuadrilla 21: 1 OfcB + 4 AyuB</v>
          </cell>
          <cell r="C50">
            <v>0</v>
          </cell>
          <cell r="D50">
            <v>0</v>
          </cell>
          <cell r="E50">
            <v>0</v>
          </cell>
          <cell r="F50">
            <v>0</v>
          </cell>
          <cell r="G50">
            <v>0</v>
          </cell>
          <cell r="H50">
            <v>0</v>
          </cell>
          <cell r="I50">
            <v>1</v>
          </cell>
          <cell r="J50">
            <v>151419</v>
          </cell>
          <cell r="K50">
            <v>4</v>
          </cell>
          <cell r="L50">
            <v>102855</v>
          </cell>
          <cell r="M50">
            <v>562839</v>
          </cell>
          <cell r="N50">
            <v>0</v>
          </cell>
          <cell r="O50">
            <v>0</v>
          </cell>
          <cell r="P50">
            <v>70354.875</v>
          </cell>
        </row>
        <row r="51">
          <cell r="A51" t="str">
            <v>MO-22</v>
          </cell>
          <cell r="B51" t="str">
            <v>Cuadrilla 22: 1 OfcB + 5 AyuB</v>
          </cell>
          <cell r="C51">
            <v>0</v>
          </cell>
          <cell r="D51">
            <v>0</v>
          </cell>
          <cell r="E51">
            <v>0</v>
          </cell>
          <cell r="F51">
            <v>0</v>
          </cell>
          <cell r="G51">
            <v>0</v>
          </cell>
          <cell r="H51">
            <v>0</v>
          </cell>
          <cell r="I51">
            <v>1</v>
          </cell>
          <cell r="J51">
            <v>151419</v>
          </cell>
          <cell r="K51">
            <v>5</v>
          </cell>
          <cell r="L51">
            <v>102855</v>
          </cell>
          <cell r="M51">
            <v>665694</v>
          </cell>
          <cell r="N51">
            <v>0</v>
          </cell>
          <cell r="O51">
            <v>0</v>
          </cell>
          <cell r="P51">
            <v>83211.75</v>
          </cell>
        </row>
        <row r="52">
          <cell r="A52" t="str">
            <v>MO-23</v>
          </cell>
          <cell r="B52" t="str">
            <v>Cuadrilla 23: 1 OfcC + 1 AyuC</v>
          </cell>
          <cell r="C52">
            <v>0</v>
          </cell>
          <cell r="D52">
            <v>0</v>
          </cell>
          <cell r="E52">
            <v>0</v>
          </cell>
          <cell r="F52">
            <v>0</v>
          </cell>
          <cell r="G52">
            <v>0</v>
          </cell>
          <cell r="H52">
            <v>0</v>
          </cell>
          <cell r="I52">
            <v>1</v>
          </cell>
          <cell r="J52">
            <v>132242</v>
          </cell>
          <cell r="K52">
            <v>1</v>
          </cell>
          <cell r="L52">
            <v>88160</v>
          </cell>
          <cell r="M52">
            <v>220402</v>
          </cell>
          <cell r="N52">
            <v>0</v>
          </cell>
          <cell r="O52">
            <v>0</v>
          </cell>
          <cell r="P52">
            <v>27550.25</v>
          </cell>
        </row>
        <row r="53">
          <cell r="A53" t="str">
            <v>MO-24</v>
          </cell>
          <cell r="B53" t="str">
            <v>Cuadrilla 24: 1 OfcC + 2 AyuC</v>
          </cell>
          <cell r="C53">
            <v>0</v>
          </cell>
          <cell r="D53">
            <v>0</v>
          </cell>
          <cell r="E53">
            <v>0</v>
          </cell>
          <cell r="F53">
            <v>0</v>
          </cell>
          <cell r="G53">
            <v>0</v>
          </cell>
          <cell r="H53">
            <v>0</v>
          </cell>
          <cell r="I53">
            <v>1</v>
          </cell>
          <cell r="J53">
            <v>132242</v>
          </cell>
          <cell r="K53">
            <v>2</v>
          </cell>
          <cell r="L53">
            <v>88160</v>
          </cell>
          <cell r="M53">
            <v>308562</v>
          </cell>
          <cell r="N53">
            <v>0</v>
          </cell>
          <cell r="O53">
            <v>0</v>
          </cell>
          <cell r="P53">
            <v>38570.25</v>
          </cell>
        </row>
        <row r="54">
          <cell r="A54" t="str">
            <v>MO-25</v>
          </cell>
          <cell r="B54" t="str">
            <v>Cuadrilla 25: 1 OfcC + 3 AyuC</v>
          </cell>
          <cell r="C54">
            <v>0</v>
          </cell>
          <cell r="D54">
            <v>0</v>
          </cell>
          <cell r="E54">
            <v>0</v>
          </cell>
          <cell r="F54">
            <v>0</v>
          </cell>
          <cell r="G54">
            <v>0</v>
          </cell>
          <cell r="H54">
            <v>0</v>
          </cell>
          <cell r="I54">
            <v>1</v>
          </cell>
          <cell r="J54">
            <v>132242</v>
          </cell>
          <cell r="K54">
            <v>3</v>
          </cell>
          <cell r="L54">
            <v>88160</v>
          </cell>
          <cell r="M54">
            <v>396722</v>
          </cell>
          <cell r="N54">
            <v>0</v>
          </cell>
          <cell r="O54">
            <v>0</v>
          </cell>
          <cell r="P54">
            <v>49590.25</v>
          </cell>
        </row>
        <row r="55">
          <cell r="A55" t="str">
            <v>MO-26</v>
          </cell>
          <cell r="B55" t="str">
            <v>Cuadrilla 26: 1 OfcC + 4 AyuC</v>
          </cell>
          <cell r="C55">
            <v>0</v>
          </cell>
          <cell r="D55">
            <v>0</v>
          </cell>
          <cell r="E55">
            <v>0</v>
          </cell>
          <cell r="F55">
            <v>0</v>
          </cell>
          <cell r="G55">
            <v>0</v>
          </cell>
          <cell r="H55">
            <v>0</v>
          </cell>
          <cell r="I55">
            <v>1</v>
          </cell>
          <cell r="J55">
            <v>132242</v>
          </cell>
          <cell r="K55">
            <v>4</v>
          </cell>
          <cell r="L55">
            <v>88160</v>
          </cell>
          <cell r="M55">
            <v>484882</v>
          </cell>
          <cell r="N55">
            <v>0</v>
          </cell>
          <cell r="O55">
            <v>0</v>
          </cell>
          <cell r="P55">
            <v>60610.25</v>
          </cell>
        </row>
        <row r="56">
          <cell r="A56" t="str">
            <v>MO-27</v>
          </cell>
          <cell r="B56" t="str">
            <v>Cuadrilla 27:  1 OfcH + 1 AyuH</v>
          </cell>
          <cell r="C56">
            <v>0</v>
          </cell>
          <cell r="D56">
            <v>0</v>
          </cell>
          <cell r="E56">
            <v>0</v>
          </cell>
          <cell r="F56">
            <v>0</v>
          </cell>
          <cell r="G56">
            <v>0</v>
          </cell>
          <cell r="H56">
            <v>0</v>
          </cell>
          <cell r="I56">
            <v>1</v>
          </cell>
          <cell r="J56">
            <v>146935</v>
          </cell>
          <cell r="K56">
            <v>1</v>
          </cell>
          <cell r="L56">
            <v>95507</v>
          </cell>
          <cell r="M56">
            <v>242442</v>
          </cell>
          <cell r="N56">
            <v>0</v>
          </cell>
          <cell r="O56">
            <v>0</v>
          </cell>
          <cell r="P56">
            <v>30305.25</v>
          </cell>
        </row>
        <row r="57">
          <cell r="A57" t="str">
            <v>MO-28</v>
          </cell>
          <cell r="B57" t="str">
            <v>Cuadrilla 28: 1 OfcH + 2 AyuH</v>
          </cell>
          <cell r="C57">
            <v>0</v>
          </cell>
          <cell r="D57">
            <v>0</v>
          </cell>
          <cell r="E57">
            <v>0</v>
          </cell>
          <cell r="F57">
            <v>0</v>
          </cell>
          <cell r="G57">
            <v>0</v>
          </cell>
          <cell r="H57">
            <v>0</v>
          </cell>
          <cell r="I57">
            <v>1</v>
          </cell>
          <cell r="J57">
            <v>146935</v>
          </cell>
          <cell r="K57">
            <v>2</v>
          </cell>
          <cell r="L57">
            <v>95507</v>
          </cell>
          <cell r="M57">
            <v>337949</v>
          </cell>
          <cell r="N57">
            <v>0</v>
          </cell>
          <cell r="O57">
            <v>0</v>
          </cell>
          <cell r="P57">
            <v>42243.625</v>
          </cell>
        </row>
        <row r="58">
          <cell r="A58" t="str">
            <v>MO-29</v>
          </cell>
          <cell r="B58" t="str">
            <v>Cuadrilla 29: 1 OfcH + 3 AyuH</v>
          </cell>
          <cell r="C58">
            <v>0</v>
          </cell>
          <cell r="D58">
            <v>0</v>
          </cell>
          <cell r="E58">
            <v>0</v>
          </cell>
          <cell r="F58">
            <v>0</v>
          </cell>
          <cell r="G58">
            <v>0</v>
          </cell>
          <cell r="H58">
            <v>0</v>
          </cell>
          <cell r="I58">
            <v>1</v>
          </cell>
          <cell r="J58">
            <v>146935</v>
          </cell>
          <cell r="K58">
            <v>3</v>
          </cell>
          <cell r="L58">
            <v>95507</v>
          </cell>
          <cell r="M58">
            <v>433456</v>
          </cell>
          <cell r="N58">
            <v>0</v>
          </cell>
          <cell r="O58">
            <v>0</v>
          </cell>
          <cell r="P58">
            <v>54182</v>
          </cell>
        </row>
        <row r="59">
          <cell r="A59" t="str">
            <v>MO-30</v>
          </cell>
          <cell r="B59" t="str">
            <v>Cuadrilla 30: 1 OfcH + 4 AyuH</v>
          </cell>
          <cell r="C59">
            <v>0</v>
          </cell>
          <cell r="D59">
            <v>0</v>
          </cell>
          <cell r="E59">
            <v>0</v>
          </cell>
          <cell r="F59">
            <v>0</v>
          </cell>
          <cell r="G59">
            <v>0</v>
          </cell>
          <cell r="H59">
            <v>0</v>
          </cell>
          <cell r="I59">
            <v>1</v>
          </cell>
          <cell r="J59">
            <v>146935</v>
          </cell>
          <cell r="K59">
            <v>4</v>
          </cell>
          <cell r="L59">
            <v>95507</v>
          </cell>
          <cell r="M59">
            <v>528963</v>
          </cell>
          <cell r="N59">
            <v>0</v>
          </cell>
          <cell r="O59">
            <v>0</v>
          </cell>
          <cell r="P59">
            <v>66120.375</v>
          </cell>
        </row>
        <row r="60">
          <cell r="A60" t="str">
            <v>MO-31</v>
          </cell>
          <cell r="B60" t="str">
            <v>Cuadrilla 31: 1Ma+1OfcH+3AyuH</v>
          </cell>
          <cell r="C60">
            <v>0</v>
          </cell>
          <cell r="D60">
            <v>0</v>
          </cell>
          <cell r="E60">
            <v>0</v>
          </cell>
          <cell r="F60">
            <v>0</v>
          </cell>
          <cell r="G60">
            <v>1</v>
          </cell>
          <cell r="H60">
            <v>172069</v>
          </cell>
          <cell r="I60">
            <v>1</v>
          </cell>
          <cell r="J60">
            <v>146935</v>
          </cell>
          <cell r="K60">
            <v>3</v>
          </cell>
          <cell r="L60">
            <v>95507</v>
          </cell>
          <cell r="M60">
            <v>605525</v>
          </cell>
          <cell r="N60">
            <v>0</v>
          </cell>
          <cell r="O60">
            <v>0</v>
          </cell>
          <cell r="P60">
            <v>75690.625</v>
          </cell>
        </row>
        <row r="61">
          <cell r="A61" t="str">
            <v>MO-32</v>
          </cell>
          <cell r="B61" t="str">
            <v>Cuadrilla 32: 1 OfcExplosivos + 4 AyuA</v>
          </cell>
          <cell r="C61">
            <v>0</v>
          </cell>
          <cell r="D61">
            <v>0</v>
          </cell>
          <cell r="E61">
            <v>0</v>
          </cell>
          <cell r="F61">
            <v>0</v>
          </cell>
          <cell r="G61">
            <v>0</v>
          </cell>
          <cell r="H61">
            <v>0</v>
          </cell>
          <cell r="I61">
            <v>1</v>
          </cell>
          <cell r="J61">
            <v>158303</v>
          </cell>
          <cell r="K61">
            <v>4</v>
          </cell>
          <cell r="L61">
            <v>80815</v>
          </cell>
          <cell r="M61">
            <v>481563</v>
          </cell>
          <cell r="N61">
            <v>0</v>
          </cell>
          <cell r="O61">
            <v>0</v>
          </cell>
          <cell r="P61">
            <v>60195.375</v>
          </cell>
        </row>
        <row r="62">
          <cell r="A62" t="str">
            <v>MO-33</v>
          </cell>
          <cell r="B62" t="str">
            <v>Cuadrilla 33: 1 OfcA</v>
          </cell>
          <cell r="C62">
            <v>0</v>
          </cell>
          <cell r="D62">
            <v>0</v>
          </cell>
          <cell r="E62">
            <v>0</v>
          </cell>
          <cell r="F62">
            <v>0</v>
          </cell>
          <cell r="G62">
            <v>0</v>
          </cell>
          <cell r="H62">
            <v>0</v>
          </cell>
          <cell r="I62">
            <v>1</v>
          </cell>
          <cell r="J62">
            <v>139587</v>
          </cell>
          <cell r="K62">
            <v>0</v>
          </cell>
          <cell r="L62">
            <v>0</v>
          </cell>
          <cell r="M62">
            <v>139587</v>
          </cell>
          <cell r="N62">
            <v>0</v>
          </cell>
          <cell r="O62">
            <v>0</v>
          </cell>
          <cell r="P62">
            <v>17448.375</v>
          </cell>
        </row>
        <row r="63">
          <cell r="A63" t="str">
            <v>MO-34</v>
          </cell>
          <cell r="B63" t="str">
            <v>Cuadrilla 34: 1 OfcB</v>
          </cell>
          <cell r="C63">
            <v>0</v>
          </cell>
          <cell r="D63">
            <v>0</v>
          </cell>
          <cell r="E63">
            <v>0</v>
          </cell>
          <cell r="F63">
            <v>0</v>
          </cell>
          <cell r="G63">
            <v>0</v>
          </cell>
          <cell r="H63">
            <v>0</v>
          </cell>
          <cell r="I63">
            <v>1</v>
          </cell>
          <cell r="J63">
            <v>151419</v>
          </cell>
          <cell r="K63">
            <v>0</v>
          </cell>
          <cell r="L63">
            <v>0</v>
          </cell>
          <cell r="M63">
            <v>151419</v>
          </cell>
          <cell r="N63">
            <v>0</v>
          </cell>
          <cell r="O63">
            <v>0</v>
          </cell>
          <cell r="P63">
            <v>18927.375</v>
          </cell>
        </row>
        <row r="64">
          <cell r="A64" t="str">
            <v>MO-35</v>
          </cell>
          <cell r="B64" t="str">
            <v>Cuadrilla 35: 1 OfcC</v>
          </cell>
          <cell r="C64">
            <v>0</v>
          </cell>
          <cell r="D64">
            <v>0</v>
          </cell>
          <cell r="E64">
            <v>0</v>
          </cell>
          <cell r="F64">
            <v>0</v>
          </cell>
          <cell r="G64">
            <v>0</v>
          </cell>
          <cell r="H64">
            <v>0</v>
          </cell>
          <cell r="I64">
            <v>1</v>
          </cell>
          <cell r="J64">
            <v>132242</v>
          </cell>
          <cell r="K64">
            <v>0</v>
          </cell>
          <cell r="L64">
            <v>0</v>
          </cell>
          <cell r="M64">
            <v>132242</v>
          </cell>
          <cell r="N64">
            <v>0</v>
          </cell>
          <cell r="O64">
            <v>0</v>
          </cell>
          <cell r="P64">
            <v>16530.25</v>
          </cell>
        </row>
        <row r="65">
          <cell r="A65" t="str">
            <v>MO-36</v>
          </cell>
          <cell r="B65" t="str">
            <v>Cuadrilla 36: 1 OfcH</v>
          </cell>
          <cell r="C65">
            <v>0</v>
          </cell>
          <cell r="D65">
            <v>0</v>
          </cell>
          <cell r="E65">
            <v>0</v>
          </cell>
          <cell r="F65">
            <v>0</v>
          </cell>
          <cell r="G65">
            <v>0</v>
          </cell>
          <cell r="H65">
            <v>0</v>
          </cell>
          <cell r="I65">
            <v>1</v>
          </cell>
          <cell r="J65">
            <v>146935</v>
          </cell>
          <cell r="K65">
            <v>0</v>
          </cell>
          <cell r="L65">
            <v>0</v>
          </cell>
          <cell r="M65">
            <v>146935</v>
          </cell>
          <cell r="N65">
            <v>0</v>
          </cell>
          <cell r="O65">
            <v>0</v>
          </cell>
          <cell r="P65">
            <v>18366.875</v>
          </cell>
        </row>
        <row r="66">
          <cell r="A66">
            <v>0</v>
          </cell>
          <cell r="B66">
            <v>0</v>
          </cell>
          <cell r="C66">
            <v>0</v>
          </cell>
          <cell r="D66">
            <v>0</v>
          </cell>
          <cell r="E66">
            <v>0</v>
          </cell>
          <cell r="F66">
            <v>0</v>
          </cell>
          <cell r="G66">
            <v>0</v>
          </cell>
          <cell r="H66">
            <v>0</v>
          </cell>
          <cell r="I66">
            <v>0</v>
          </cell>
          <cell r="J66">
            <v>0</v>
          </cell>
          <cell r="K66">
            <v>0</v>
          </cell>
          <cell r="L66">
            <v>0</v>
          </cell>
          <cell r="M66">
            <v>0</v>
          </cell>
          <cell r="N66">
            <v>0</v>
          </cell>
          <cell r="O66">
            <v>0</v>
          </cell>
          <cell r="P66">
            <v>0</v>
          </cell>
        </row>
        <row r="67">
          <cell r="A67" t="str">
            <v>TOPOGRAFÍA</v>
          </cell>
          <cell r="B67">
            <v>0</v>
          </cell>
          <cell r="C67">
            <v>0</v>
          </cell>
          <cell r="D67">
            <v>0</v>
          </cell>
          <cell r="E67">
            <v>0</v>
          </cell>
          <cell r="F67">
            <v>0</v>
          </cell>
          <cell r="G67">
            <v>0</v>
          </cell>
          <cell r="H67">
            <v>0</v>
          </cell>
          <cell r="I67">
            <v>0</v>
          </cell>
          <cell r="J67">
            <v>0</v>
          </cell>
          <cell r="K67">
            <v>0</v>
          </cell>
          <cell r="L67">
            <v>0</v>
          </cell>
          <cell r="M67">
            <v>0</v>
          </cell>
          <cell r="N67">
            <v>0</v>
          </cell>
          <cell r="O67">
            <v>0</v>
          </cell>
          <cell r="P67">
            <v>0</v>
          </cell>
        </row>
        <row r="68">
          <cell r="A68" t="str">
            <v>No.</v>
          </cell>
          <cell r="B68" t="str">
            <v>DESCRIPCIÓN CUADRILLAS</v>
          </cell>
          <cell r="C68">
            <v>0</v>
          </cell>
          <cell r="D68">
            <v>0</v>
          </cell>
          <cell r="E68">
            <v>0</v>
          </cell>
          <cell r="F68">
            <v>0</v>
          </cell>
          <cell r="G68" t="str">
            <v>Cant</v>
          </cell>
          <cell r="H68" t="str">
            <v>Vr.Topo Día+ Pres</v>
          </cell>
          <cell r="I68" t="str">
            <v>Cant</v>
          </cell>
          <cell r="J68" t="str">
            <v xml:space="preserve">Vr. Cadenero Día+ Pres </v>
          </cell>
          <cell r="K68" t="str">
            <v>Cant</v>
          </cell>
          <cell r="L68" t="str">
            <v>Vr. Trochero Día+Pres</v>
          </cell>
          <cell r="M68" t="str">
            <v>Vr. Día +Pres</v>
          </cell>
          <cell r="N68" t="str">
            <v xml:space="preserve">Vr. Día + Pres </v>
          </cell>
          <cell r="O68">
            <v>0</v>
          </cell>
          <cell r="P68" t="str">
            <v>Vr. Hora + Pres</v>
          </cell>
        </row>
        <row r="69">
          <cell r="A69" t="str">
            <v>MO-0050</v>
          </cell>
          <cell r="B69" t="str">
            <v>Comisión de Topografía</v>
          </cell>
          <cell r="C69">
            <v>0</v>
          </cell>
          <cell r="D69">
            <v>0</v>
          </cell>
          <cell r="E69">
            <v>0</v>
          </cell>
          <cell r="F69">
            <v>0</v>
          </cell>
          <cell r="G69">
            <v>1</v>
          </cell>
          <cell r="H69">
            <v>172069</v>
          </cell>
          <cell r="I69">
            <v>1</v>
          </cell>
          <cell r="J69">
            <v>139587</v>
          </cell>
          <cell r="K69">
            <v>1</v>
          </cell>
          <cell r="L69">
            <v>80815</v>
          </cell>
          <cell r="M69">
            <v>392471</v>
          </cell>
          <cell r="N69">
            <v>392471</v>
          </cell>
          <cell r="O69">
            <v>0</v>
          </cell>
          <cell r="P69">
            <v>49058.875</v>
          </cell>
        </row>
        <row r="71">
          <cell r="J71">
            <v>0</v>
          </cell>
        </row>
        <row r="74">
          <cell r="M74">
            <v>0</v>
          </cell>
        </row>
        <row r="226">
          <cell r="B226">
            <v>0</v>
          </cell>
        </row>
      </sheetData>
      <sheetData sheetId="18">
        <row r="1">
          <cell r="A1" t="str">
            <v>BASE DE DATOS TRANSPORTE</v>
          </cell>
          <cell r="B1">
            <v>0</v>
          </cell>
          <cell r="C1">
            <v>0</v>
          </cell>
          <cell r="D1">
            <v>0</v>
          </cell>
          <cell r="E1">
            <v>0</v>
          </cell>
        </row>
        <row r="2">
          <cell r="A2" t="str">
            <v>ITEM</v>
          </cell>
          <cell r="B2" t="str">
            <v>DESCRIPCION</v>
          </cell>
          <cell r="C2" t="str">
            <v>UNIDAD</v>
          </cell>
          <cell r="D2" t="str">
            <v>VALOR UNITARIO</v>
          </cell>
          <cell r="E2" t="str">
            <v>DESCRIPCION</v>
          </cell>
        </row>
        <row r="3">
          <cell r="A3" t="str">
            <v>TRSPTE-MAT</v>
          </cell>
          <cell r="B3" t="str">
            <v>Transporte de Materiales</v>
          </cell>
          <cell r="C3" t="str">
            <v>% MAT</v>
          </cell>
          <cell r="D3">
            <v>0.1</v>
          </cell>
          <cell r="E3">
            <v>0</v>
          </cell>
        </row>
        <row r="4">
          <cell r="A4" t="str">
            <v>TRSPTE-MEH</v>
          </cell>
          <cell r="B4" t="str">
            <v>Transporte de Maquinaria y Equipos</v>
          </cell>
          <cell r="C4" t="str">
            <v>% MEH</v>
          </cell>
          <cell r="D4">
            <v>0.1</v>
          </cell>
          <cell r="E4">
            <v>0</v>
          </cell>
        </row>
        <row r="5">
          <cell r="A5" t="str">
            <v>TRSPTE-01</v>
          </cell>
          <cell r="B5" t="str">
            <v>Disposición Final</v>
          </cell>
          <cell r="C5" t="str">
            <v>M3</v>
          </cell>
          <cell r="D5">
            <v>1000</v>
          </cell>
          <cell r="E5">
            <v>0</v>
          </cell>
        </row>
        <row r="6">
          <cell r="A6" t="str">
            <v>TRSPTE-02</v>
          </cell>
          <cell r="B6" t="str">
            <v>Transporte volqueta &gt; 5 Km</v>
          </cell>
          <cell r="C6" t="str">
            <v>M2</v>
          </cell>
          <cell r="D6">
            <v>1500</v>
          </cell>
          <cell r="E6">
            <v>0</v>
          </cell>
        </row>
        <row r="7">
          <cell r="A7" t="str">
            <v>TRSPTE-03</v>
          </cell>
          <cell r="B7" t="str">
            <v>Derechos de bote; incluye factor de expasión. Zona Tesalia-Paicol.</v>
          </cell>
          <cell r="C7" t="str">
            <v>M3</v>
          </cell>
          <cell r="D7">
            <v>7000</v>
          </cell>
          <cell r="E7">
            <v>0</v>
          </cell>
        </row>
        <row r="8">
          <cell r="A8" t="str">
            <v>TRSPTE-04</v>
          </cell>
          <cell r="B8" t="str">
            <v xml:space="preserve">DERECHO DE BOTADERO </v>
          </cell>
          <cell r="C8" t="str">
            <v>M3</v>
          </cell>
          <cell r="D8">
            <v>12525.97</v>
          </cell>
          <cell r="E8">
            <v>0</v>
          </cell>
        </row>
        <row r="9">
          <cell r="A9" t="str">
            <v>TRSPTE-05</v>
          </cell>
          <cell r="B9" t="str">
            <v xml:space="preserve">TRANSPORTE DE PETREOS/ ESCOMBROS </v>
          </cell>
          <cell r="C9" t="str">
            <v>M3-KM</v>
          </cell>
          <cell r="D9">
            <v>3911.23</v>
          </cell>
          <cell r="E9">
            <v>0</v>
          </cell>
        </row>
        <row r="10">
          <cell r="A10" t="str">
            <v>TRSPTE-06</v>
          </cell>
          <cell r="B10">
            <v>0</v>
          </cell>
          <cell r="C10">
            <v>0</v>
          </cell>
          <cell r="D10">
            <v>0</v>
          </cell>
          <cell r="E10">
            <v>0</v>
          </cell>
        </row>
        <row r="11">
          <cell r="A11" t="str">
            <v>TRSPTE-07</v>
          </cell>
          <cell r="B11">
            <v>0</v>
          </cell>
          <cell r="C11">
            <v>0</v>
          </cell>
          <cell r="D11">
            <v>0</v>
          </cell>
          <cell r="E11">
            <v>0</v>
          </cell>
        </row>
        <row r="12">
          <cell r="A12" t="str">
            <v>TRSPTE-08</v>
          </cell>
          <cell r="B12">
            <v>0</v>
          </cell>
          <cell r="C12">
            <v>0</v>
          </cell>
          <cell r="D12">
            <v>0</v>
          </cell>
          <cell r="E12">
            <v>0</v>
          </cell>
        </row>
        <row r="13">
          <cell r="A13" t="str">
            <v>TRSPTE-09</v>
          </cell>
          <cell r="B13">
            <v>0</v>
          </cell>
          <cell r="C13">
            <v>0</v>
          </cell>
          <cell r="D13">
            <v>0</v>
          </cell>
          <cell r="E13">
            <v>0</v>
          </cell>
        </row>
        <row r="14">
          <cell r="A14" t="str">
            <v>TRSPTE-10</v>
          </cell>
          <cell r="B14">
            <v>0</v>
          </cell>
          <cell r="C14">
            <v>0</v>
          </cell>
          <cell r="D14">
            <v>0</v>
          </cell>
          <cell r="E14">
            <v>0</v>
          </cell>
        </row>
        <row r="15">
          <cell r="A15" t="str">
            <v>TRSPTE-11</v>
          </cell>
          <cell r="B15">
            <v>0</v>
          </cell>
          <cell r="C15">
            <v>0</v>
          </cell>
          <cell r="D15">
            <v>0</v>
          </cell>
          <cell r="E15">
            <v>0</v>
          </cell>
        </row>
        <row r="16">
          <cell r="A16" t="str">
            <v>TRSPTE-12</v>
          </cell>
          <cell r="B16">
            <v>0</v>
          </cell>
          <cell r="C16">
            <v>0</v>
          </cell>
          <cell r="D16">
            <v>0</v>
          </cell>
          <cell r="E16">
            <v>0</v>
          </cell>
        </row>
        <row r="17">
          <cell r="A17" t="str">
            <v>TRSPTE-13</v>
          </cell>
          <cell r="B17">
            <v>0</v>
          </cell>
          <cell r="C17">
            <v>0</v>
          </cell>
          <cell r="D17">
            <v>0</v>
          </cell>
          <cell r="E17">
            <v>0</v>
          </cell>
        </row>
        <row r="18">
          <cell r="A18" t="str">
            <v>TRSPTE-14</v>
          </cell>
          <cell r="B18">
            <v>0</v>
          </cell>
          <cell r="C18">
            <v>0</v>
          </cell>
          <cell r="D18">
            <v>0</v>
          </cell>
          <cell r="E18">
            <v>0</v>
          </cell>
        </row>
        <row r="19">
          <cell r="A19" t="str">
            <v>TRSPTE-15</v>
          </cell>
          <cell r="B19">
            <v>0</v>
          </cell>
          <cell r="C19">
            <v>0</v>
          </cell>
          <cell r="D19">
            <v>0</v>
          </cell>
          <cell r="E19">
            <v>0</v>
          </cell>
        </row>
        <row r="20">
          <cell r="A20" t="str">
            <v>TRSPTE-16</v>
          </cell>
          <cell r="B20">
            <v>0</v>
          </cell>
          <cell r="C20">
            <v>0</v>
          </cell>
          <cell r="D20">
            <v>0</v>
          </cell>
          <cell r="E20">
            <v>0</v>
          </cell>
        </row>
        <row r="21">
          <cell r="A21" t="str">
            <v>TRSPTE-17</v>
          </cell>
          <cell r="B21">
            <v>0</v>
          </cell>
          <cell r="C21">
            <v>0</v>
          </cell>
          <cell r="D21">
            <v>0</v>
          </cell>
          <cell r="E21">
            <v>0</v>
          </cell>
        </row>
        <row r="22">
          <cell r="A22" t="str">
            <v>TRSPTE-18</v>
          </cell>
          <cell r="B22">
            <v>0</v>
          </cell>
          <cell r="C22">
            <v>0</v>
          </cell>
          <cell r="D22">
            <v>0</v>
          </cell>
          <cell r="E22">
            <v>0</v>
          </cell>
        </row>
        <row r="23">
          <cell r="A23" t="str">
            <v>TRSPTE-19</v>
          </cell>
          <cell r="B23">
            <v>0</v>
          </cell>
          <cell r="C23">
            <v>0</v>
          </cell>
          <cell r="D23">
            <v>0</v>
          </cell>
          <cell r="E23">
            <v>0</v>
          </cell>
        </row>
        <row r="24">
          <cell r="A24" t="str">
            <v>TRSPTE-20</v>
          </cell>
          <cell r="B24">
            <v>0</v>
          </cell>
          <cell r="C24">
            <v>0</v>
          </cell>
          <cell r="D24">
            <v>0</v>
          </cell>
          <cell r="E24">
            <v>0</v>
          </cell>
        </row>
        <row r="25">
          <cell r="A25" t="str">
            <v>TRSPTE-21</v>
          </cell>
          <cell r="B25">
            <v>0</v>
          </cell>
          <cell r="C25">
            <v>0</v>
          </cell>
          <cell r="D25">
            <v>0</v>
          </cell>
          <cell r="E25">
            <v>0</v>
          </cell>
        </row>
        <row r="26">
          <cell r="A26" t="str">
            <v>TRSPTE-22</v>
          </cell>
          <cell r="B26">
            <v>0</v>
          </cell>
          <cell r="C26">
            <v>0</v>
          </cell>
          <cell r="D26">
            <v>0</v>
          </cell>
          <cell r="E26">
            <v>0</v>
          </cell>
        </row>
        <row r="27">
          <cell r="A27" t="str">
            <v>TRSPTE-23</v>
          </cell>
          <cell r="B27">
            <v>0</v>
          </cell>
          <cell r="C27">
            <v>0</v>
          </cell>
          <cell r="D27">
            <v>0</v>
          </cell>
          <cell r="E27">
            <v>0</v>
          </cell>
        </row>
        <row r="28">
          <cell r="A28" t="str">
            <v>TRSPTE-24</v>
          </cell>
          <cell r="B28">
            <v>0</v>
          </cell>
          <cell r="C28">
            <v>0</v>
          </cell>
          <cell r="D28">
            <v>0</v>
          </cell>
          <cell r="E28">
            <v>0</v>
          </cell>
        </row>
        <row r="29">
          <cell r="A29" t="str">
            <v>TRSPTE-25</v>
          </cell>
          <cell r="B29">
            <v>0</v>
          </cell>
          <cell r="C29">
            <v>0</v>
          </cell>
          <cell r="D29">
            <v>0</v>
          </cell>
          <cell r="E29">
            <v>0</v>
          </cell>
        </row>
        <row r="30">
          <cell r="A30" t="str">
            <v>TRSPTE-26</v>
          </cell>
          <cell r="B30">
            <v>0</v>
          </cell>
          <cell r="C30">
            <v>0</v>
          </cell>
          <cell r="D30">
            <v>0</v>
          </cell>
          <cell r="E30">
            <v>0</v>
          </cell>
        </row>
        <row r="31">
          <cell r="A31" t="str">
            <v>TRSPTE-27</v>
          </cell>
          <cell r="B31">
            <v>0</v>
          </cell>
          <cell r="C31">
            <v>0</v>
          </cell>
          <cell r="D31">
            <v>0</v>
          </cell>
          <cell r="E31">
            <v>0</v>
          </cell>
        </row>
        <row r="32">
          <cell r="A32" t="str">
            <v>TRSPTE-28</v>
          </cell>
          <cell r="B32">
            <v>0</v>
          </cell>
          <cell r="C32">
            <v>0</v>
          </cell>
          <cell r="D32">
            <v>0</v>
          </cell>
          <cell r="E32">
            <v>0</v>
          </cell>
        </row>
        <row r="33">
          <cell r="A33" t="str">
            <v>TRSPTE-29</v>
          </cell>
          <cell r="B33">
            <v>0</v>
          </cell>
          <cell r="C33">
            <v>0</v>
          </cell>
          <cell r="D33">
            <v>0</v>
          </cell>
          <cell r="E33">
            <v>0</v>
          </cell>
        </row>
        <row r="34">
          <cell r="A34" t="str">
            <v>TRSPTE-30</v>
          </cell>
          <cell r="B34">
            <v>0</v>
          </cell>
          <cell r="C34">
            <v>0</v>
          </cell>
          <cell r="D34">
            <v>0</v>
          </cell>
          <cell r="E34">
            <v>0</v>
          </cell>
        </row>
        <row r="35">
          <cell r="A35" t="str">
            <v>TRSPTE-31</v>
          </cell>
          <cell r="B35">
            <v>0</v>
          </cell>
          <cell r="C35">
            <v>0</v>
          </cell>
          <cell r="D35">
            <v>0</v>
          </cell>
          <cell r="E35">
            <v>0</v>
          </cell>
        </row>
        <row r="36">
          <cell r="A36" t="str">
            <v>TRSPTE-32</v>
          </cell>
          <cell r="B36">
            <v>0</v>
          </cell>
          <cell r="C36">
            <v>0</v>
          </cell>
          <cell r="D36">
            <v>0</v>
          </cell>
          <cell r="E36">
            <v>0</v>
          </cell>
        </row>
        <row r="37">
          <cell r="A37" t="str">
            <v>TRSPTE-33</v>
          </cell>
          <cell r="B37">
            <v>0</v>
          </cell>
          <cell r="C37">
            <v>0</v>
          </cell>
          <cell r="D37">
            <v>0</v>
          </cell>
          <cell r="E37">
            <v>0</v>
          </cell>
        </row>
        <row r="38">
          <cell r="A38" t="str">
            <v>TRSPTE-34</v>
          </cell>
          <cell r="B38">
            <v>0</v>
          </cell>
          <cell r="C38">
            <v>0</v>
          </cell>
          <cell r="D38">
            <v>0</v>
          </cell>
          <cell r="E38">
            <v>0</v>
          </cell>
        </row>
        <row r="39">
          <cell r="A39" t="str">
            <v>TRSPTE-35</v>
          </cell>
          <cell r="B39">
            <v>0</v>
          </cell>
          <cell r="C39">
            <v>0</v>
          </cell>
          <cell r="D39">
            <v>0</v>
          </cell>
          <cell r="E39">
            <v>0</v>
          </cell>
        </row>
        <row r="40">
          <cell r="A40" t="str">
            <v>TRSPTE-36</v>
          </cell>
          <cell r="B40">
            <v>0</v>
          </cell>
          <cell r="C40">
            <v>0</v>
          </cell>
          <cell r="D40">
            <v>0</v>
          </cell>
          <cell r="E40">
            <v>0</v>
          </cell>
        </row>
        <row r="41">
          <cell r="A41" t="str">
            <v>TRSPTE-37</v>
          </cell>
          <cell r="B41">
            <v>0</v>
          </cell>
          <cell r="C41">
            <v>0</v>
          </cell>
          <cell r="D41">
            <v>0</v>
          </cell>
          <cell r="E41">
            <v>0</v>
          </cell>
        </row>
        <row r="42">
          <cell r="A42" t="str">
            <v>TRSPTE-38</v>
          </cell>
          <cell r="B42">
            <v>0</v>
          </cell>
          <cell r="C42">
            <v>0</v>
          </cell>
          <cell r="D42">
            <v>0</v>
          </cell>
          <cell r="E42">
            <v>0</v>
          </cell>
        </row>
        <row r="43">
          <cell r="A43" t="str">
            <v>TRSPTE-39</v>
          </cell>
          <cell r="B43">
            <v>0</v>
          </cell>
          <cell r="C43">
            <v>0</v>
          </cell>
          <cell r="D43">
            <v>0</v>
          </cell>
          <cell r="E43">
            <v>0</v>
          </cell>
        </row>
        <row r="44">
          <cell r="A44" t="str">
            <v>TRSPTE-40</v>
          </cell>
          <cell r="B44">
            <v>0</v>
          </cell>
          <cell r="C44">
            <v>0</v>
          </cell>
          <cell r="D44">
            <v>0</v>
          </cell>
          <cell r="E44">
            <v>0</v>
          </cell>
        </row>
        <row r="45">
          <cell r="A45" t="str">
            <v>TRSPTE-41</v>
          </cell>
          <cell r="B45">
            <v>0</v>
          </cell>
          <cell r="C45">
            <v>0</v>
          </cell>
          <cell r="D45">
            <v>0</v>
          </cell>
          <cell r="E45">
            <v>0</v>
          </cell>
        </row>
        <row r="46">
          <cell r="A46" t="str">
            <v>TRSPTE-42</v>
          </cell>
          <cell r="B46">
            <v>0</v>
          </cell>
          <cell r="C46">
            <v>0</v>
          </cell>
          <cell r="D46">
            <v>0</v>
          </cell>
          <cell r="E46">
            <v>0</v>
          </cell>
        </row>
        <row r="47">
          <cell r="A47" t="str">
            <v>TRSPTE-43</v>
          </cell>
          <cell r="B47">
            <v>0</v>
          </cell>
          <cell r="C47">
            <v>0</v>
          </cell>
          <cell r="D47">
            <v>0</v>
          </cell>
          <cell r="E47">
            <v>0</v>
          </cell>
        </row>
        <row r="48">
          <cell r="A48" t="str">
            <v>TRSPTE-44</v>
          </cell>
          <cell r="B48">
            <v>0</v>
          </cell>
          <cell r="C48">
            <v>0</v>
          </cell>
          <cell r="D48">
            <v>0</v>
          </cell>
          <cell r="E48">
            <v>0</v>
          </cell>
        </row>
        <row r="49">
          <cell r="A49" t="str">
            <v>TRSPTE-45</v>
          </cell>
          <cell r="B49">
            <v>0</v>
          </cell>
          <cell r="C49">
            <v>0</v>
          </cell>
          <cell r="D49">
            <v>0</v>
          </cell>
          <cell r="E49">
            <v>0</v>
          </cell>
        </row>
        <row r="50">
          <cell r="A50" t="str">
            <v>TRSPTE-46</v>
          </cell>
          <cell r="B50">
            <v>0</v>
          </cell>
          <cell r="C50">
            <v>0</v>
          </cell>
          <cell r="D50">
            <v>0</v>
          </cell>
          <cell r="E50">
            <v>0</v>
          </cell>
        </row>
        <row r="51">
          <cell r="A51" t="str">
            <v>TRSPTE-47</v>
          </cell>
          <cell r="B51">
            <v>0</v>
          </cell>
          <cell r="C51">
            <v>0</v>
          </cell>
          <cell r="D51">
            <v>0</v>
          </cell>
          <cell r="E51">
            <v>0</v>
          </cell>
        </row>
        <row r="52">
          <cell r="A52" t="str">
            <v>TRSPTE-48</v>
          </cell>
          <cell r="B52">
            <v>0</v>
          </cell>
          <cell r="C52">
            <v>0</v>
          </cell>
          <cell r="D52">
            <v>0</v>
          </cell>
          <cell r="E52">
            <v>0</v>
          </cell>
        </row>
        <row r="53">
          <cell r="A53" t="str">
            <v>TRSPTE-49</v>
          </cell>
          <cell r="B53">
            <v>0</v>
          </cell>
          <cell r="C53">
            <v>0</v>
          </cell>
          <cell r="D53">
            <v>0</v>
          </cell>
          <cell r="E53">
            <v>0</v>
          </cell>
        </row>
        <row r="54">
          <cell r="A54" t="str">
            <v>TRSPTE-50</v>
          </cell>
          <cell r="B54">
            <v>0</v>
          </cell>
          <cell r="C54">
            <v>0</v>
          </cell>
          <cell r="D54">
            <v>0</v>
          </cell>
          <cell r="E54">
            <v>0</v>
          </cell>
        </row>
        <row r="55">
          <cell r="A55" t="str">
            <v>TRSPTE-51</v>
          </cell>
          <cell r="B55">
            <v>0</v>
          </cell>
          <cell r="C55">
            <v>0</v>
          </cell>
          <cell r="D55">
            <v>0</v>
          </cell>
          <cell r="E55">
            <v>0</v>
          </cell>
        </row>
        <row r="56">
          <cell r="A56" t="str">
            <v>TRSPTE-52</v>
          </cell>
          <cell r="B56">
            <v>0</v>
          </cell>
          <cell r="C56">
            <v>0</v>
          </cell>
          <cell r="D56">
            <v>0</v>
          </cell>
          <cell r="E56">
            <v>0</v>
          </cell>
        </row>
        <row r="57">
          <cell r="A57" t="str">
            <v>TRSPTE-53</v>
          </cell>
          <cell r="B57">
            <v>0</v>
          </cell>
          <cell r="C57">
            <v>0</v>
          </cell>
          <cell r="D57">
            <v>0</v>
          </cell>
          <cell r="E57">
            <v>0</v>
          </cell>
        </row>
        <row r="58">
          <cell r="A58" t="str">
            <v>TRSPTE-54</v>
          </cell>
          <cell r="B58">
            <v>0</v>
          </cell>
          <cell r="C58">
            <v>0</v>
          </cell>
          <cell r="D58">
            <v>0</v>
          </cell>
          <cell r="E58">
            <v>0</v>
          </cell>
        </row>
        <row r="59">
          <cell r="A59" t="str">
            <v>TRSPTE-55</v>
          </cell>
          <cell r="B59">
            <v>0</v>
          </cell>
          <cell r="C59">
            <v>0</v>
          </cell>
          <cell r="D59">
            <v>0</v>
          </cell>
          <cell r="E59">
            <v>0</v>
          </cell>
        </row>
        <row r="60">
          <cell r="A60" t="str">
            <v>TRSPTE-56</v>
          </cell>
          <cell r="B60">
            <v>0</v>
          </cell>
          <cell r="C60">
            <v>0</v>
          </cell>
          <cell r="D60">
            <v>0</v>
          </cell>
          <cell r="E60">
            <v>0</v>
          </cell>
        </row>
        <row r="61">
          <cell r="A61" t="str">
            <v>TRSPTE-57</v>
          </cell>
          <cell r="B61">
            <v>0</v>
          </cell>
          <cell r="C61">
            <v>0</v>
          </cell>
          <cell r="D61">
            <v>0</v>
          </cell>
          <cell r="E61">
            <v>0</v>
          </cell>
        </row>
        <row r="62">
          <cell r="A62" t="str">
            <v>TRSPTE-58</v>
          </cell>
          <cell r="B62">
            <v>0</v>
          </cell>
          <cell r="C62">
            <v>0</v>
          </cell>
          <cell r="D62">
            <v>0</v>
          </cell>
          <cell r="E62">
            <v>0</v>
          </cell>
        </row>
        <row r="63">
          <cell r="A63" t="str">
            <v>TRSPTE-59</v>
          </cell>
          <cell r="B63">
            <v>0</v>
          </cell>
          <cell r="C63">
            <v>0</v>
          </cell>
          <cell r="D63">
            <v>0</v>
          </cell>
          <cell r="E63">
            <v>0</v>
          </cell>
        </row>
        <row r="64">
          <cell r="A64" t="str">
            <v>TRSPTE-60</v>
          </cell>
          <cell r="B64">
            <v>0</v>
          </cell>
          <cell r="C64">
            <v>0</v>
          </cell>
          <cell r="D64">
            <v>0</v>
          </cell>
          <cell r="E64">
            <v>0</v>
          </cell>
        </row>
        <row r="65">
          <cell r="A65" t="str">
            <v>TRSPTE-61</v>
          </cell>
          <cell r="B65">
            <v>0</v>
          </cell>
          <cell r="C65">
            <v>0</v>
          </cell>
          <cell r="D65">
            <v>0</v>
          </cell>
          <cell r="E65">
            <v>0</v>
          </cell>
        </row>
        <row r="66">
          <cell r="A66" t="str">
            <v>TRSPTE-62</v>
          </cell>
          <cell r="B66">
            <v>0</v>
          </cell>
          <cell r="C66">
            <v>0</v>
          </cell>
          <cell r="D66">
            <v>0</v>
          </cell>
          <cell r="E66">
            <v>0</v>
          </cell>
        </row>
        <row r="67">
          <cell r="A67" t="str">
            <v>TRSPTE-63</v>
          </cell>
          <cell r="B67">
            <v>0</v>
          </cell>
          <cell r="C67">
            <v>0</v>
          </cell>
          <cell r="D67">
            <v>0</v>
          </cell>
          <cell r="E67">
            <v>0</v>
          </cell>
        </row>
        <row r="68">
          <cell r="A68" t="str">
            <v>TRSPTE-64</v>
          </cell>
          <cell r="B68">
            <v>0</v>
          </cell>
          <cell r="C68">
            <v>0</v>
          </cell>
          <cell r="D68">
            <v>0</v>
          </cell>
          <cell r="E68">
            <v>0</v>
          </cell>
        </row>
        <row r="69">
          <cell r="A69" t="str">
            <v>TRSPTE-65</v>
          </cell>
          <cell r="B69">
            <v>0</v>
          </cell>
          <cell r="C69">
            <v>0</v>
          </cell>
          <cell r="D69">
            <v>0</v>
          </cell>
          <cell r="E69">
            <v>0</v>
          </cell>
        </row>
        <row r="70">
          <cell r="A70" t="str">
            <v>TRSPTE-66</v>
          </cell>
          <cell r="B70">
            <v>0</v>
          </cell>
          <cell r="C70">
            <v>0</v>
          </cell>
          <cell r="D70">
            <v>0</v>
          </cell>
          <cell r="E70">
            <v>0</v>
          </cell>
        </row>
        <row r="71">
          <cell r="A71" t="str">
            <v>TRSPTE-67</v>
          </cell>
          <cell r="B71">
            <v>0</v>
          </cell>
          <cell r="C71">
            <v>0</v>
          </cell>
          <cell r="D71">
            <v>0</v>
          </cell>
          <cell r="E71">
            <v>0</v>
          </cell>
        </row>
        <row r="72">
          <cell r="A72" t="str">
            <v>TRSPTE-68</v>
          </cell>
          <cell r="B72">
            <v>0</v>
          </cell>
          <cell r="C72">
            <v>0</v>
          </cell>
          <cell r="D72">
            <v>0</v>
          </cell>
          <cell r="E72">
            <v>0</v>
          </cell>
        </row>
        <row r="73">
          <cell r="A73" t="str">
            <v>TRSPTE-69</v>
          </cell>
          <cell r="B73">
            <v>0</v>
          </cell>
          <cell r="C73">
            <v>0</v>
          </cell>
          <cell r="D73">
            <v>0</v>
          </cell>
          <cell r="E73">
            <v>0</v>
          </cell>
        </row>
        <row r="74">
          <cell r="A74" t="str">
            <v>TRSPTE-70</v>
          </cell>
          <cell r="B74">
            <v>0</v>
          </cell>
          <cell r="C74">
            <v>0</v>
          </cell>
          <cell r="D74">
            <v>0</v>
          </cell>
          <cell r="E74">
            <v>0</v>
          </cell>
        </row>
        <row r="75">
          <cell r="A75" t="str">
            <v>TRSPTE-71</v>
          </cell>
          <cell r="B75">
            <v>0</v>
          </cell>
          <cell r="C75">
            <v>0</v>
          </cell>
          <cell r="D75">
            <v>0</v>
          </cell>
          <cell r="E75">
            <v>0</v>
          </cell>
        </row>
        <row r="76">
          <cell r="A76" t="str">
            <v>TRSPTE-72</v>
          </cell>
          <cell r="B76">
            <v>0</v>
          </cell>
          <cell r="C76">
            <v>0</v>
          </cell>
          <cell r="D76">
            <v>0</v>
          </cell>
          <cell r="E76">
            <v>0</v>
          </cell>
        </row>
        <row r="77">
          <cell r="A77" t="str">
            <v>TRSPTE-73</v>
          </cell>
          <cell r="B77">
            <v>0</v>
          </cell>
          <cell r="C77">
            <v>0</v>
          </cell>
          <cell r="D77">
            <v>0</v>
          </cell>
          <cell r="E77">
            <v>0</v>
          </cell>
        </row>
        <row r="78">
          <cell r="A78" t="str">
            <v>TRSPTE-74</v>
          </cell>
          <cell r="B78">
            <v>0</v>
          </cell>
          <cell r="C78">
            <v>0</v>
          </cell>
          <cell r="D78">
            <v>0</v>
          </cell>
          <cell r="E78">
            <v>0</v>
          </cell>
        </row>
        <row r="79">
          <cell r="A79" t="str">
            <v>TRSPTE-75</v>
          </cell>
          <cell r="B79">
            <v>0</v>
          </cell>
          <cell r="C79">
            <v>0</v>
          </cell>
          <cell r="D79">
            <v>0</v>
          </cell>
          <cell r="E79">
            <v>0</v>
          </cell>
        </row>
        <row r="80">
          <cell r="A80" t="str">
            <v>TRSPTE-76</v>
          </cell>
          <cell r="B80">
            <v>0</v>
          </cell>
          <cell r="C80">
            <v>0</v>
          </cell>
          <cell r="D80">
            <v>0</v>
          </cell>
          <cell r="E80">
            <v>0</v>
          </cell>
        </row>
        <row r="81">
          <cell r="A81" t="str">
            <v>TRSPTE-77</v>
          </cell>
          <cell r="B81">
            <v>0</v>
          </cell>
          <cell r="C81">
            <v>0</v>
          </cell>
          <cell r="D81">
            <v>0</v>
          </cell>
          <cell r="E81">
            <v>0</v>
          </cell>
        </row>
        <row r="82">
          <cell r="A82" t="str">
            <v>TRSPTE-78</v>
          </cell>
          <cell r="B82">
            <v>0</v>
          </cell>
          <cell r="C82">
            <v>0</v>
          </cell>
          <cell r="D82">
            <v>0</v>
          </cell>
          <cell r="E82">
            <v>0</v>
          </cell>
        </row>
        <row r="83">
          <cell r="A83" t="str">
            <v>TRSPTE-79</v>
          </cell>
          <cell r="B83">
            <v>0</v>
          </cell>
          <cell r="C83">
            <v>0</v>
          </cell>
          <cell r="D83">
            <v>0</v>
          </cell>
          <cell r="E83">
            <v>0</v>
          </cell>
        </row>
        <row r="84">
          <cell r="A84" t="str">
            <v>TRSPTE-80</v>
          </cell>
          <cell r="B84">
            <v>0</v>
          </cell>
          <cell r="C84">
            <v>0</v>
          </cell>
          <cell r="D84">
            <v>0</v>
          </cell>
          <cell r="E84">
            <v>0</v>
          </cell>
        </row>
        <row r="85">
          <cell r="A85" t="str">
            <v>TRSPTE-81</v>
          </cell>
          <cell r="B85">
            <v>0</v>
          </cell>
          <cell r="C85">
            <v>0</v>
          </cell>
          <cell r="D85">
            <v>0</v>
          </cell>
          <cell r="E85">
            <v>0</v>
          </cell>
        </row>
        <row r="86">
          <cell r="A86" t="str">
            <v>TRSPTE-82</v>
          </cell>
          <cell r="B86">
            <v>0</v>
          </cell>
          <cell r="C86">
            <v>0</v>
          </cell>
          <cell r="D86">
            <v>0</v>
          </cell>
          <cell r="E86">
            <v>0</v>
          </cell>
        </row>
        <row r="87">
          <cell r="A87" t="str">
            <v>TRSPTE-83</v>
          </cell>
          <cell r="B87">
            <v>0</v>
          </cell>
          <cell r="C87">
            <v>0</v>
          </cell>
          <cell r="D87">
            <v>0</v>
          </cell>
          <cell r="E87">
            <v>0</v>
          </cell>
        </row>
        <row r="88">
          <cell r="A88" t="str">
            <v>TRSPTE-84</v>
          </cell>
          <cell r="B88">
            <v>0</v>
          </cell>
          <cell r="C88">
            <v>0</v>
          </cell>
          <cell r="D88">
            <v>0</v>
          </cell>
          <cell r="E88">
            <v>0</v>
          </cell>
        </row>
        <row r="89">
          <cell r="A89" t="str">
            <v>TRSPTE-85</v>
          </cell>
          <cell r="B89">
            <v>0</v>
          </cell>
          <cell r="C89">
            <v>0</v>
          </cell>
          <cell r="D89">
            <v>0</v>
          </cell>
          <cell r="E89">
            <v>0</v>
          </cell>
        </row>
        <row r="90">
          <cell r="A90" t="str">
            <v>TRSPTE-86</v>
          </cell>
          <cell r="B90">
            <v>0</v>
          </cell>
          <cell r="C90">
            <v>0</v>
          </cell>
          <cell r="D90">
            <v>0</v>
          </cell>
          <cell r="E90">
            <v>0</v>
          </cell>
        </row>
        <row r="91">
          <cell r="A91" t="str">
            <v>TRSPTE-87</v>
          </cell>
          <cell r="B91">
            <v>0</v>
          </cell>
          <cell r="C91">
            <v>0</v>
          </cell>
          <cell r="D91">
            <v>0</v>
          </cell>
          <cell r="E91">
            <v>0</v>
          </cell>
        </row>
        <row r="92">
          <cell r="A92" t="str">
            <v>TRSPTE-88</v>
          </cell>
          <cell r="B92">
            <v>0</v>
          </cell>
          <cell r="C92">
            <v>0</v>
          </cell>
          <cell r="D92">
            <v>0</v>
          </cell>
          <cell r="E92">
            <v>0</v>
          </cell>
        </row>
        <row r="93">
          <cell r="A93" t="str">
            <v>TRSPTE-89</v>
          </cell>
          <cell r="B93">
            <v>0</v>
          </cell>
          <cell r="C93">
            <v>0</v>
          </cell>
          <cell r="D93">
            <v>0</v>
          </cell>
          <cell r="E93">
            <v>0</v>
          </cell>
        </row>
        <row r="94">
          <cell r="A94" t="str">
            <v>TRSPTE-90</v>
          </cell>
          <cell r="B94">
            <v>0</v>
          </cell>
          <cell r="C94">
            <v>0</v>
          </cell>
          <cell r="D94">
            <v>0</v>
          </cell>
          <cell r="E94">
            <v>0</v>
          </cell>
        </row>
        <row r="95">
          <cell r="A95" t="str">
            <v>TRSPTE-91</v>
          </cell>
          <cell r="B95">
            <v>0</v>
          </cell>
          <cell r="C95">
            <v>0</v>
          </cell>
          <cell r="D95">
            <v>0</v>
          </cell>
          <cell r="E95">
            <v>0</v>
          </cell>
        </row>
        <row r="96">
          <cell r="A96" t="str">
            <v>TRSPTE-92</v>
          </cell>
          <cell r="B96">
            <v>0</v>
          </cell>
          <cell r="C96">
            <v>0</v>
          </cell>
          <cell r="D96">
            <v>0</v>
          </cell>
          <cell r="E96">
            <v>0</v>
          </cell>
        </row>
        <row r="97">
          <cell r="A97" t="str">
            <v>TRSPTE-93</v>
          </cell>
          <cell r="B97">
            <v>0</v>
          </cell>
          <cell r="C97">
            <v>0</v>
          </cell>
          <cell r="D97">
            <v>0</v>
          </cell>
          <cell r="E97">
            <v>0</v>
          </cell>
        </row>
        <row r="98">
          <cell r="A98" t="str">
            <v>TRSPTE-94</v>
          </cell>
          <cell r="B98">
            <v>0</v>
          </cell>
          <cell r="C98">
            <v>0</v>
          </cell>
          <cell r="D98">
            <v>0</v>
          </cell>
          <cell r="E98">
            <v>0</v>
          </cell>
        </row>
        <row r="99">
          <cell r="A99" t="str">
            <v>TRSPTE-95</v>
          </cell>
          <cell r="B99">
            <v>0</v>
          </cell>
          <cell r="C99">
            <v>0</v>
          </cell>
          <cell r="D99">
            <v>0</v>
          </cell>
          <cell r="E99">
            <v>0</v>
          </cell>
        </row>
        <row r="100">
          <cell r="A100" t="str">
            <v>TRSPTE-96</v>
          </cell>
          <cell r="B100">
            <v>0</v>
          </cell>
          <cell r="C100">
            <v>0</v>
          </cell>
          <cell r="D100">
            <v>0</v>
          </cell>
          <cell r="E100">
            <v>0</v>
          </cell>
        </row>
        <row r="101">
          <cell r="A101" t="str">
            <v>TRSPTE-97</v>
          </cell>
          <cell r="B101">
            <v>0</v>
          </cell>
          <cell r="C101">
            <v>0</v>
          </cell>
          <cell r="D101">
            <v>0</v>
          </cell>
          <cell r="E101">
            <v>0</v>
          </cell>
        </row>
        <row r="102">
          <cell r="A102" t="str">
            <v>TRSPTE-98</v>
          </cell>
          <cell r="B102">
            <v>0</v>
          </cell>
          <cell r="C102">
            <v>0</v>
          </cell>
          <cell r="D102">
            <v>0</v>
          </cell>
          <cell r="E102">
            <v>0</v>
          </cell>
        </row>
        <row r="103">
          <cell r="A103" t="str">
            <v>TRSPTE-99</v>
          </cell>
          <cell r="B103">
            <v>0</v>
          </cell>
          <cell r="C103">
            <v>0</v>
          </cell>
          <cell r="D103">
            <v>0</v>
          </cell>
          <cell r="E103">
            <v>0</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BASICOS"/>
      <sheetName val="Presupuesto"/>
      <sheetName val="F.P Interventoria"/>
      <sheetName val="AIU"/>
      <sheetName val="Presupuesto Interventoría"/>
      <sheetName val="corte concreto"/>
      <sheetName val="demolicion placa"/>
      <sheetName val="demolicion de cajas "/>
      <sheetName val="excavacion material comun "/>
      <sheetName val="excavacion cajillas y sumideros"/>
      <sheetName val="sumideros"/>
      <sheetName val="caja de inspeccion 1 "/>
      <sheetName val="caja de inspeccion 2"/>
      <sheetName val="caja de inspeccion 3"/>
      <sheetName val="caja de inspeccion 4"/>
      <sheetName val="tuberia 14&quot;"/>
      <sheetName val="tuberia 10&quot;"/>
      <sheetName val="tuberia 8&quot; "/>
      <sheetName val="tuberia 4&quot;"/>
      <sheetName val="YEE 8 X4"/>
      <sheetName val="CODO 4&quot;"/>
      <sheetName val="relleno tuberia (2)"/>
      <sheetName val="construccion de placa"/>
      <sheetName val="MATERIALES"/>
      <sheetName val="F.P"/>
      <sheetName val="MANO DE OBRA"/>
      <sheetName val="TRANSPORTE"/>
      <sheetName val="EQUIPOS"/>
      <sheetName val="11,01"/>
      <sheetName val="11,02"/>
      <sheetName val="11,03"/>
      <sheetName val="10,01"/>
      <sheetName val="8,01"/>
      <sheetName val="8,02"/>
      <sheetName val="4,01"/>
      <sheetName val="4,02"/>
      <sheetName val="4,03"/>
      <sheetName val="1,01"/>
      <sheetName val="6,01"/>
      <sheetName val="9,01"/>
      <sheetName val="15,01"/>
      <sheetName val="6,02"/>
      <sheetName val="1,02"/>
      <sheetName val="9,04"/>
      <sheetName val="6,03"/>
      <sheetName val="7,01"/>
      <sheetName val="7,02"/>
      <sheetName val="7,03"/>
      <sheetName val="15,02"/>
      <sheetName val="15,03"/>
      <sheetName val="15,04"/>
      <sheetName val="9,03"/>
      <sheetName val="1,04"/>
      <sheetName val="1,03"/>
      <sheetName val="9,02"/>
      <sheetName val="1,05"/>
      <sheetName val="2,01"/>
      <sheetName val="2,02"/>
      <sheetName val="2,03"/>
      <sheetName val="13,01"/>
      <sheetName val="14,01"/>
      <sheetName val="3,02"/>
      <sheetName val="8,03"/>
      <sheetName val="10,02"/>
      <sheetName val="3,03"/>
      <sheetName val="10,03"/>
      <sheetName val="10,04"/>
      <sheetName val="3,01"/>
      <sheetName val="3,04"/>
      <sheetName val="12.1"/>
      <sheetName val="JUAN JARAMILLO Presupuesto y AP"/>
    </sheetNames>
    <sheetDataSet>
      <sheetData sheetId="0">
        <row r="1">
          <cell r="B1" t="str">
            <v>ADECUACIÓN DE LAS INSTALACIONES DEL CENTRO CULTURAL Y DEPORTIVO EL POMO EN EL MUNICIPIO DE LA PLATA, DEPARTAMENTO DEL HUILA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
          <cell r="A1" t="str">
            <v>BASE DE DATOS MATERIALES</v>
          </cell>
        </row>
      </sheetData>
      <sheetData sheetId="25"/>
      <sheetData sheetId="26">
        <row r="1">
          <cell r="A1">
            <v>60000</v>
          </cell>
        </row>
      </sheetData>
      <sheetData sheetId="27">
        <row r="1">
          <cell r="A1" t="str">
            <v>BASE DE DATOS TRANSPORTE</v>
          </cell>
          <cell r="B1">
            <v>49058.875</v>
          </cell>
          <cell r="C1">
            <v>49058.875</v>
          </cell>
          <cell r="D1">
            <v>49058.875</v>
          </cell>
          <cell r="E1">
            <v>49058.875</v>
          </cell>
        </row>
        <row r="2">
          <cell r="A2" t="str">
            <v>ITEM</v>
          </cell>
          <cell r="B2" t="str">
            <v>DESCRIPCION</v>
          </cell>
          <cell r="C2" t="str">
            <v>UNIDAD</v>
          </cell>
          <cell r="D2" t="str">
            <v>VALOR UNITARIO</v>
          </cell>
          <cell r="E2" t="str">
            <v>DESCRIPCION</v>
          </cell>
        </row>
        <row r="3">
          <cell r="A3" t="str">
            <v>TRSPTE-MAT</v>
          </cell>
          <cell r="B3" t="str">
            <v>Transporte de Materiales</v>
          </cell>
          <cell r="C3" t="str">
            <v>% MAT</v>
          </cell>
          <cell r="D3">
            <v>0.1</v>
          </cell>
          <cell r="E3">
            <v>9.9999964237213135E-2</v>
          </cell>
        </row>
        <row r="4">
          <cell r="A4" t="str">
            <v>TRSPTE-MEH</v>
          </cell>
          <cell r="B4" t="str">
            <v>Transporte de Maquinaria y Equipos</v>
          </cell>
          <cell r="C4" t="str">
            <v>% MEH</v>
          </cell>
          <cell r="D4">
            <v>0.1</v>
          </cell>
          <cell r="E4">
            <v>9.9999964237213135E-2</v>
          </cell>
        </row>
        <row r="5">
          <cell r="A5" t="str">
            <v>TRSPTE-01</v>
          </cell>
          <cell r="B5" t="str">
            <v>Disposición Final</v>
          </cell>
          <cell r="C5" t="str">
            <v>M3</v>
          </cell>
          <cell r="D5">
            <v>1000</v>
          </cell>
          <cell r="E5">
            <v>1000</v>
          </cell>
        </row>
        <row r="6">
          <cell r="A6" t="str">
            <v>TRSPTE-02</v>
          </cell>
          <cell r="B6" t="str">
            <v>Transporte volqueta &gt; 5 Km</v>
          </cell>
          <cell r="C6" t="str">
            <v>M2</v>
          </cell>
          <cell r="D6">
            <v>1500</v>
          </cell>
          <cell r="E6">
            <v>1500</v>
          </cell>
        </row>
        <row r="7">
          <cell r="A7" t="str">
            <v>TRSPTE-03</v>
          </cell>
          <cell r="B7" t="str">
            <v>Derechos de bote; incluye factor de expasión. Zona Tesalia-Paicol.</v>
          </cell>
          <cell r="C7" t="str">
            <v>M3</v>
          </cell>
          <cell r="D7">
            <v>7000</v>
          </cell>
          <cell r="E7">
            <v>7000</v>
          </cell>
        </row>
        <row r="8">
          <cell r="A8" t="str">
            <v>TRSPTE-04</v>
          </cell>
          <cell r="B8">
            <v>7000</v>
          </cell>
          <cell r="C8">
            <v>7000</v>
          </cell>
          <cell r="D8">
            <v>7000</v>
          </cell>
          <cell r="E8">
            <v>7000</v>
          </cell>
        </row>
        <row r="9">
          <cell r="A9" t="str">
            <v>TRSPTE-05</v>
          </cell>
          <cell r="B9">
            <v>7000</v>
          </cell>
          <cell r="C9">
            <v>7000</v>
          </cell>
          <cell r="D9">
            <v>7000</v>
          </cell>
          <cell r="E9">
            <v>7000</v>
          </cell>
        </row>
        <row r="10">
          <cell r="A10" t="str">
            <v>TRSPTE-06</v>
          </cell>
          <cell r="B10">
            <v>7000</v>
          </cell>
          <cell r="C10">
            <v>7000</v>
          </cell>
          <cell r="D10">
            <v>7000</v>
          </cell>
          <cell r="E10">
            <v>7000</v>
          </cell>
        </row>
        <row r="11">
          <cell r="A11" t="str">
            <v>TRSPTE-07</v>
          </cell>
          <cell r="B11">
            <v>7000</v>
          </cell>
          <cell r="C11">
            <v>7000</v>
          </cell>
          <cell r="D11">
            <v>7000</v>
          </cell>
          <cell r="E11">
            <v>7000</v>
          </cell>
        </row>
        <row r="12">
          <cell r="A12" t="str">
            <v>TRSPTE-08</v>
          </cell>
          <cell r="B12">
            <v>7000</v>
          </cell>
          <cell r="C12">
            <v>7000</v>
          </cell>
          <cell r="D12">
            <v>7000</v>
          </cell>
          <cell r="E12">
            <v>7000</v>
          </cell>
        </row>
        <row r="13">
          <cell r="A13" t="str">
            <v>TRSPTE-09</v>
          </cell>
          <cell r="B13">
            <v>7000</v>
          </cell>
          <cell r="C13">
            <v>7000</v>
          </cell>
          <cell r="D13">
            <v>7000</v>
          </cell>
          <cell r="E13">
            <v>7000</v>
          </cell>
        </row>
        <row r="14">
          <cell r="A14" t="str">
            <v>TRSPTE-10</v>
          </cell>
          <cell r="B14">
            <v>7000</v>
          </cell>
          <cell r="C14">
            <v>7000</v>
          </cell>
          <cell r="D14">
            <v>7000</v>
          </cell>
          <cell r="E14">
            <v>7000</v>
          </cell>
        </row>
        <row r="15">
          <cell r="A15" t="str">
            <v>TRSPTE-11</v>
          </cell>
          <cell r="B15">
            <v>7000</v>
          </cell>
          <cell r="C15">
            <v>7000</v>
          </cell>
          <cell r="D15">
            <v>7000</v>
          </cell>
          <cell r="E15">
            <v>7000</v>
          </cell>
        </row>
        <row r="16">
          <cell r="A16" t="str">
            <v>TRSPTE-12</v>
          </cell>
          <cell r="B16">
            <v>7000</v>
          </cell>
          <cell r="C16">
            <v>7000</v>
          </cell>
          <cell r="D16">
            <v>7000</v>
          </cell>
          <cell r="E16">
            <v>7000</v>
          </cell>
        </row>
        <row r="17">
          <cell r="A17" t="str">
            <v>TRSPTE-13</v>
          </cell>
          <cell r="B17">
            <v>7000</v>
          </cell>
          <cell r="C17">
            <v>7000</v>
          </cell>
          <cell r="D17">
            <v>7000</v>
          </cell>
          <cell r="E17">
            <v>7000</v>
          </cell>
        </row>
        <row r="18">
          <cell r="A18" t="str">
            <v>TRSPTE-14</v>
          </cell>
          <cell r="B18">
            <v>7000</v>
          </cell>
          <cell r="C18">
            <v>7000</v>
          </cell>
          <cell r="D18">
            <v>7000</v>
          </cell>
          <cell r="E18">
            <v>7000</v>
          </cell>
        </row>
        <row r="19">
          <cell r="A19" t="str">
            <v>TRSPTE-15</v>
          </cell>
          <cell r="B19">
            <v>7000</v>
          </cell>
          <cell r="C19">
            <v>7000</v>
          </cell>
          <cell r="D19">
            <v>7000</v>
          </cell>
          <cell r="E19">
            <v>7000</v>
          </cell>
        </row>
        <row r="20">
          <cell r="A20" t="str">
            <v>TRSPTE-16</v>
          </cell>
          <cell r="B20">
            <v>7000</v>
          </cell>
          <cell r="C20">
            <v>7000</v>
          </cell>
          <cell r="D20">
            <v>7000</v>
          </cell>
          <cell r="E20">
            <v>7000</v>
          </cell>
        </row>
        <row r="21">
          <cell r="A21" t="str">
            <v>TRSPTE-17</v>
          </cell>
          <cell r="B21">
            <v>7000</v>
          </cell>
          <cell r="C21">
            <v>7000</v>
          </cell>
          <cell r="D21">
            <v>7000</v>
          </cell>
          <cell r="E21">
            <v>7000</v>
          </cell>
        </row>
        <row r="22">
          <cell r="A22" t="str">
            <v>TRSPTE-18</v>
          </cell>
          <cell r="B22">
            <v>7000</v>
          </cell>
          <cell r="C22">
            <v>7000</v>
          </cell>
          <cell r="D22">
            <v>7000</v>
          </cell>
          <cell r="E22">
            <v>7000</v>
          </cell>
        </row>
        <row r="23">
          <cell r="A23" t="str">
            <v>TRSPTE-19</v>
          </cell>
          <cell r="B23">
            <v>7000</v>
          </cell>
          <cell r="C23">
            <v>7000</v>
          </cell>
          <cell r="D23">
            <v>7000</v>
          </cell>
          <cell r="E23">
            <v>7000</v>
          </cell>
        </row>
        <row r="24">
          <cell r="A24" t="str">
            <v>TRSPTE-20</v>
          </cell>
          <cell r="B24">
            <v>7000</v>
          </cell>
          <cell r="C24">
            <v>7000</v>
          </cell>
          <cell r="D24">
            <v>7000</v>
          </cell>
          <cell r="E24">
            <v>7000</v>
          </cell>
        </row>
        <row r="25">
          <cell r="A25" t="str">
            <v>TRSPTE-21</v>
          </cell>
          <cell r="B25">
            <v>7000</v>
          </cell>
          <cell r="C25">
            <v>7000</v>
          </cell>
          <cell r="D25">
            <v>7000</v>
          </cell>
          <cell r="E25">
            <v>7000</v>
          </cell>
        </row>
        <row r="26">
          <cell r="A26" t="str">
            <v>TRSPTE-22</v>
          </cell>
          <cell r="B26">
            <v>7000</v>
          </cell>
          <cell r="C26">
            <v>7000</v>
          </cell>
          <cell r="D26">
            <v>7000</v>
          </cell>
          <cell r="E26">
            <v>7000</v>
          </cell>
        </row>
        <row r="27">
          <cell r="A27" t="str">
            <v>TRSPTE-23</v>
          </cell>
          <cell r="B27">
            <v>7000</v>
          </cell>
          <cell r="C27">
            <v>7000</v>
          </cell>
          <cell r="D27">
            <v>7000</v>
          </cell>
          <cell r="E27">
            <v>7000</v>
          </cell>
        </row>
        <row r="28">
          <cell r="A28" t="str">
            <v>TRSPTE-24</v>
          </cell>
          <cell r="B28">
            <v>7000</v>
          </cell>
          <cell r="C28">
            <v>7000</v>
          </cell>
          <cell r="D28">
            <v>7000</v>
          </cell>
          <cell r="E28">
            <v>7000</v>
          </cell>
        </row>
        <row r="29">
          <cell r="A29" t="str">
            <v>TRSPTE-25</v>
          </cell>
          <cell r="B29">
            <v>7000</v>
          </cell>
          <cell r="C29">
            <v>7000</v>
          </cell>
          <cell r="D29">
            <v>7000</v>
          </cell>
          <cell r="E29">
            <v>7000</v>
          </cell>
        </row>
        <row r="30">
          <cell r="A30" t="str">
            <v>TRSPTE-26</v>
          </cell>
          <cell r="B30">
            <v>7000</v>
          </cell>
          <cell r="C30">
            <v>7000</v>
          </cell>
          <cell r="D30">
            <v>7000</v>
          </cell>
          <cell r="E30">
            <v>7000</v>
          </cell>
        </row>
        <row r="31">
          <cell r="A31" t="str">
            <v>TRSPTE-27</v>
          </cell>
          <cell r="B31">
            <v>7000</v>
          </cell>
          <cell r="C31">
            <v>7000</v>
          </cell>
          <cell r="D31">
            <v>7000</v>
          </cell>
          <cell r="E31">
            <v>7000</v>
          </cell>
        </row>
        <row r="32">
          <cell r="A32" t="str">
            <v>TRSPTE-28</v>
          </cell>
          <cell r="B32">
            <v>7000</v>
          </cell>
          <cell r="C32">
            <v>7000</v>
          </cell>
          <cell r="D32">
            <v>7000</v>
          </cell>
          <cell r="E32">
            <v>7000</v>
          </cell>
        </row>
        <row r="33">
          <cell r="A33" t="str">
            <v>TRSPTE-29</v>
          </cell>
          <cell r="B33">
            <v>7000</v>
          </cell>
          <cell r="C33">
            <v>7000</v>
          </cell>
          <cell r="D33">
            <v>7000</v>
          </cell>
          <cell r="E33">
            <v>7000</v>
          </cell>
        </row>
        <row r="34">
          <cell r="A34" t="str">
            <v>TRSPTE-30</v>
          </cell>
          <cell r="B34">
            <v>7000</v>
          </cell>
          <cell r="C34">
            <v>7000</v>
          </cell>
          <cell r="D34">
            <v>7000</v>
          </cell>
          <cell r="E34">
            <v>7000</v>
          </cell>
        </row>
        <row r="35">
          <cell r="A35" t="str">
            <v>TRSPTE-31</v>
          </cell>
          <cell r="B35">
            <v>7000</v>
          </cell>
          <cell r="C35">
            <v>7000</v>
          </cell>
          <cell r="D35">
            <v>7000</v>
          </cell>
          <cell r="E35">
            <v>7000</v>
          </cell>
        </row>
        <row r="36">
          <cell r="A36" t="str">
            <v>TRSPTE-32</v>
          </cell>
          <cell r="B36">
            <v>7000</v>
          </cell>
          <cell r="C36">
            <v>7000</v>
          </cell>
          <cell r="D36">
            <v>7000</v>
          </cell>
          <cell r="E36">
            <v>7000</v>
          </cell>
        </row>
        <row r="37">
          <cell r="A37" t="str">
            <v>TRSPTE-33</v>
          </cell>
          <cell r="B37">
            <v>7000</v>
          </cell>
          <cell r="C37">
            <v>7000</v>
          </cell>
          <cell r="D37">
            <v>7000</v>
          </cell>
          <cell r="E37">
            <v>7000</v>
          </cell>
        </row>
        <row r="38">
          <cell r="A38" t="str">
            <v>TRSPTE-34</v>
          </cell>
          <cell r="B38">
            <v>7000</v>
          </cell>
          <cell r="C38">
            <v>7000</v>
          </cell>
          <cell r="D38">
            <v>7000</v>
          </cell>
          <cell r="E38">
            <v>7000</v>
          </cell>
        </row>
        <row r="39">
          <cell r="A39" t="str">
            <v>TRSPTE-35</v>
          </cell>
          <cell r="B39">
            <v>7000</v>
          </cell>
          <cell r="C39">
            <v>7000</v>
          </cell>
          <cell r="D39">
            <v>7000</v>
          </cell>
          <cell r="E39">
            <v>7000</v>
          </cell>
        </row>
        <row r="40">
          <cell r="A40" t="str">
            <v>TRSPTE-36</v>
          </cell>
          <cell r="B40">
            <v>7000</v>
          </cell>
          <cell r="C40">
            <v>7000</v>
          </cell>
          <cell r="D40">
            <v>7000</v>
          </cell>
          <cell r="E40">
            <v>7000</v>
          </cell>
        </row>
        <row r="41">
          <cell r="A41" t="str">
            <v>TRSPTE-37</v>
          </cell>
          <cell r="B41">
            <v>7000</v>
          </cell>
          <cell r="C41">
            <v>7000</v>
          </cell>
          <cell r="D41">
            <v>7000</v>
          </cell>
          <cell r="E41">
            <v>7000</v>
          </cell>
        </row>
        <row r="42">
          <cell r="A42" t="str">
            <v>TRSPTE-38</v>
          </cell>
          <cell r="B42">
            <v>7000</v>
          </cell>
          <cell r="C42">
            <v>7000</v>
          </cell>
          <cell r="D42">
            <v>7000</v>
          </cell>
          <cell r="E42">
            <v>7000</v>
          </cell>
        </row>
        <row r="43">
          <cell r="A43" t="str">
            <v>TRSPTE-39</v>
          </cell>
          <cell r="B43">
            <v>7000</v>
          </cell>
          <cell r="C43">
            <v>7000</v>
          </cell>
          <cell r="D43">
            <v>7000</v>
          </cell>
          <cell r="E43">
            <v>7000</v>
          </cell>
        </row>
        <row r="44">
          <cell r="A44" t="str">
            <v>TRSPTE-40</v>
          </cell>
          <cell r="B44">
            <v>7000</v>
          </cell>
          <cell r="C44">
            <v>7000</v>
          </cell>
          <cell r="D44">
            <v>7000</v>
          </cell>
          <cell r="E44">
            <v>7000</v>
          </cell>
        </row>
        <row r="45">
          <cell r="A45" t="str">
            <v>TRSPTE-41</v>
          </cell>
          <cell r="B45">
            <v>7000</v>
          </cell>
          <cell r="C45">
            <v>7000</v>
          </cell>
          <cell r="D45">
            <v>7000</v>
          </cell>
          <cell r="E45">
            <v>7000</v>
          </cell>
        </row>
        <row r="46">
          <cell r="A46" t="str">
            <v>TRSPTE-42</v>
          </cell>
          <cell r="B46">
            <v>7000</v>
          </cell>
          <cell r="C46">
            <v>7000</v>
          </cell>
          <cell r="D46">
            <v>7000</v>
          </cell>
          <cell r="E46">
            <v>7000</v>
          </cell>
        </row>
        <row r="47">
          <cell r="A47" t="str">
            <v>TRSPTE-43</v>
          </cell>
          <cell r="B47">
            <v>7000</v>
          </cell>
          <cell r="C47">
            <v>7000</v>
          </cell>
          <cell r="D47">
            <v>7000</v>
          </cell>
          <cell r="E47">
            <v>7000</v>
          </cell>
        </row>
        <row r="48">
          <cell r="A48" t="str">
            <v>TRSPTE-44</v>
          </cell>
          <cell r="B48">
            <v>7000</v>
          </cell>
          <cell r="C48">
            <v>7000</v>
          </cell>
          <cell r="D48">
            <v>7000</v>
          </cell>
          <cell r="E48">
            <v>7000</v>
          </cell>
        </row>
        <row r="49">
          <cell r="A49" t="str">
            <v>TRSPTE-45</v>
          </cell>
          <cell r="B49">
            <v>7000</v>
          </cell>
          <cell r="C49">
            <v>7000</v>
          </cell>
          <cell r="D49">
            <v>7000</v>
          </cell>
          <cell r="E49">
            <v>7000</v>
          </cell>
        </row>
        <row r="50">
          <cell r="A50" t="str">
            <v>TRSPTE-46</v>
          </cell>
          <cell r="B50">
            <v>7000</v>
          </cell>
          <cell r="C50">
            <v>7000</v>
          </cell>
          <cell r="D50">
            <v>7000</v>
          </cell>
          <cell r="E50">
            <v>7000</v>
          </cell>
        </row>
        <row r="51">
          <cell r="A51" t="str">
            <v>TRSPTE-47</v>
          </cell>
          <cell r="B51">
            <v>7000</v>
          </cell>
          <cell r="C51">
            <v>7000</v>
          </cell>
          <cell r="D51">
            <v>7000</v>
          </cell>
          <cell r="E51">
            <v>7000</v>
          </cell>
        </row>
        <row r="52">
          <cell r="A52" t="str">
            <v>TRSPTE-48</v>
          </cell>
          <cell r="B52">
            <v>7000</v>
          </cell>
          <cell r="C52">
            <v>7000</v>
          </cell>
          <cell r="D52">
            <v>7000</v>
          </cell>
          <cell r="E52">
            <v>7000</v>
          </cell>
        </row>
        <row r="53">
          <cell r="A53" t="str">
            <v>TRSPTE-49</v>
          </cell>
          <cell r="B53">
            <v>7000</v>
          </cell>
          <cell r="C53">
            <v>7000</v>
          </cell>
          <cell r="D53">
            <v>7000</v>
          </cell>
          <cell r="E53">
            <v>7000</v>
          </cell>
        </row>
        <row r="54">
          <cell r="A54" t="str">
            <v>TRSPTE-50</v>
          </cell>
          <cell r="B54">
            <v>7000</v>
          </cell>
          <cell r="C54">
            <v>7000</v>
          </cell>
          <cell r="D54">
            <v>7000</v>
          </cell>
          <cell r="E54">
            <v>7000</v>
          </cell>
        </row>
        <row r="55">
          <cell r="A55" t="str">
            <v>TRSPTE-51</v>
          </cell>
          <cell r="B55">
            <v>7000</v>
          </cell>
          <cell r="C55">
            <v>7000</v>
          </cell>
          <cell r="D55">
            <v>7000</v>
          </cell>
          <cell r="E55">
            <v>7000</v>
          </cell>
        </row>
        <row r="56">
          <cell r="A56" t="str">
            <v>TRSPTE-52</v>
          </cell>
          <cell r="B56">
            <v>7000</v>
          </cell>
          <cell r="C56">
            <v>7000</v>
          </cell>
          <cell r="D56">
            <v>7000</v>
          </cell>
          <cell r="E56">
            <v>7000</v>
          </cell>
        </row>
        <row r="57">
          <cell r="A57" t="str">
            <v>TRSPTE-53</v>
          </cell>
          <cell r="B57">
            <v>7000</v>
          </cell>
          <cell r="C57">
            <v>7000</v>
          </cell>
          <cell r="D57">
            <v>7000</v>
          </cell>
          <cell r="E57">
            <v>7000</v>
          </cell>
        </row>
        <row r="58">
          <cell r="A58" t="str">
            <v>TRSPTE-54</v>
          </cell>
          <cell r="B58">
            <v>7000</v>
          </cell>
          <cell r="C58">
            <v>7000</v>
          </cell>
          <cell r="D58">
            <v>7000</v>
          </cell>
          <cell r="E58">
            <v>7000</v>
          </cell>
        </row>
        <row r="59">
          <cell r="A59" t="str">
            <v>TRSPTE-55</v>
          </cell>
          <cell r="B59">
            <v>7000</v>
          </cell>
          <cell r="C59">
            <v>7000</v>
          </cell>
          <cell r="D59">
            <v>7000</v>
          </cell>
          <cell r="E59">
            <v>7000</v>
          </cell>
        </row>
        <row r="60">
          <cell r="A60" t="str">
            <v>TRSPTE-56</v>
          </cell>
          <cell r="B60">
            <v>7000</v>
          </cell>
          <cell r="C60">
            <v>7000</v>
          </cell>
          <cell r="D60">
            <v>7000</v>
          </cell>
          <cell r="E60">
            <v>7000</v>
          </cell>
        </row>
        <row r="61">
          <cell r="A61" t="str">
            <v>TRSPTE-57</v>
          </cell>
          <cell r="B61">
            <v>7000</v>
          </cell>
          <cell r="C61">
            <v>7000</v>
          </cell>
          <cell r="D61">
            <v>7000</v>
          </cell>
          <cell r="E61">
            <v>7000</v>
          </cell>
        </row>
        <row r="62">
          <cell r="A62" t="str">
            <v>TRSPTE-58</v>
          </cell>
          <cell r="B62">
            <v>7000</v>
          </cell>
          <cell r="C62">
            <v>7000</v>
          </cell>
          <cell r="D62">
            <v>7000</v>
          </cell>
          <cell r="E62">
            <v>7000</v>
          </cell>
        </row>
        <row r="63">
          <cell r="A63" t="str">
            <v>TRSPTE-59</v>
          </cell>
          <cell r="B63">
            <v>7000</v>
          </cell>
          <cell r="C63">
            <v>7000</v>
          </cell>
          <cell r="D63">
            <v>7000</v>
          </cell>
          <cell r="E63">
            <v>7000</v>
          </cell>
        </row>
        <row r="64">
          <cell r="A64" t="str">
            <v>TRSPTE-60</v>
          </cell>
          <cell r="B64">
            <v>7000</v>
          </cell>
          <cell r="C64">
            <v>7000</v>
          </cell>
          <cell r="D64">
            <v>7000</v>
          </cell>
          <cell r="E64">
            <v>7000</v>
          </cell>
        </row>
        <row r="65">
          <cell r="A65" t="str">
            <v>TRSPTE-61</v>
          </cell>
          <cell r="B65">
            <v>7000</v>
          </cell>
          <cell r="C65">
            <v>7000</v>
          </cell>
          <cell r="D65">
            <v>7000</v>
          </cell>
          <cell r="E65">
            <v>7000</v>
          </cell>
        </row>
        <row r="66">
          <cell r="A66" t="str">
            <v>TRSPTE-62</v>
          </cell>
          <cell r="B66">
            <v>7000</v>
          </cell>
          <cell r="C66">
            <v>7000</v>
          </cell>
          <cell r="D66">
            <v>7000</v>
          </cell>
          <cell r="E66">
            <v>7000</v>
          </cell>
        </row>
        <row r="67">
          <cell r="A67" t="str">
            <v>TRSPTE-63</v>
          </cell>
          <cell r="B67">
            <v>7000</v>
          </cell>
          <cell r="C67">
            <v>7000</v>
          </cell>
          <cell r="D67">
            <v>7000</v>
          </cell>
          <cell r="E67">
            <v>7000</v>
          </cell>
        </row>
        <row r="68">
          <cell r="A68" t="str">
            <v>TRSPTE-64</v>
          </cell>
          <cell r="B68">
            <v>7000</v>
          </cell>
          <cell r="C68">
            <v>7000</v>
          </cell>
          <cell r="D68">
            <v>7000</v>
          </cell>
          <cell r="E68">
            <v>7000</v>
          </cell>
        </row>
        <row r="69">
          <cell r="A69" t="str">
            <v>TRSPTE-65</v>
          </cell>
          <cell r="B69">
            <v>7000</v>
          </cell>
          <cell r="C69">
            <v>7000</v>
          </cell>
          <cell r="D69">
            <v>7000</v>
          </cell>
          <cell r="E69">
            <v>7000</v>
          </cell>
        </row>
        <row r="70">
          <cell r="A70" t="str">
            <v>TRSPTE-66</v>
          </cell>
          <cell r="B70">
            <v>7000</v>
          </cell>
          <cell r="C70">
            <v>7000</v>
          </cell>
          <cell r="D70">
            <v>7000</v>
          </cell>
          <cell r="E70">
            <v>7000</v>
          </cell>
        </row>
        <row r="71">
          <cell r="A71" t="str">
            <v>TRSPTE-67</v>
          </cell>
          <cell r="B71">
            <v>7000</v>
          </cell>
          <cell r="C71">
            <v>7000</v>
          </cell>
          <cell r="D71">
            <v>7000</v>
          </cell>
          <cell r="E71">
            <v>7000</v>
          </cell>
        </row>
        <row r="72">
          <cell r="A72" t="str">
            <v>TRSPTE-68</v>
          </cell>
          <cell r="B72">
            <v>7000</v>
          </cell>
          <cell r="C72">
            <v>7000</v>
          </cell>
          <cell r="D72">
            <v>7000</v>
          </cell>
          <cell r="E72">
            <v>7000</v>
          </cell>
        </row>
        <row r="73">
          <cell r="A73" t="str">
            <v>TRSPTE-69</v>
          </cell>
          <cell r="B73">
            <v>7000</v>
          </cell>
          <cell r="C73">
            <v>7000</v>
          </cell>
          <cell r="D73">
            <v>7000</v>
          </cell>
          <cell r="E73">
            <v>7000</v>
          </cell>
        </row>
        <row r="74">
          <cell r="A74" t="str">
            <v>TRSPTE-70</v>
          </cell>
          <cell r="B74">
            <v>7000</v>
          </cell>
          <cell r="C74">
            <v>7000</v>
          </cell>
          <cell r="D74">
            <v>7000</v>
          </cell>
          <cell r="E74">
            <v>7000</v>
          </cell>
        </row>
        <row r="75">
          <cell r="A75" t="str">
            <v>TRSPTE-71</v>
          </cell>
          <cell r="B75">
            <v>7000</v>
          </cell>
          <cell r="C75">
            <v>7000</v>
          </cell>
          <cell r="D75">
            <v>7000</v>
          </cell>
          <cell r="E75">
            <v>7000</v>
          </cell>
        </row>
        <row r="76">
          <cell r="A76" t="str">
            <v>TRSPTE-72</v>
          </cell>
          <cell r="B76">
            <v>7000</v>
          </cell>
          <cell r="C76">
            <v>7000</v>
          </cell>
          <cell r="D76">
            <v>7000</v>
          </cell>
          <cell r="E76">
            <v>7000</v>
          </cell>
        </row>
        <row r="77">
          <cell r="A77" t="str">
            <v>TRSPTE-73</v>
          </cell>
          <cell r="B77">
            <v>7000</v>
          </cell>
          <cell r="C77">
            <v>7000</v>
          </cell>
          <cell r="D77">
            <v>7000</v>
          </cell>
          <cell r="E77">
            <v>7000</v>
          </cell>
        </row>
        <row r="78">
          <cell r="A78" t="str">
            <v>TRSPTE-74</v>
          </cell>
          <cell r="B78">
            <v>7000</v>
          </cell>
          <cell r="C78">
            <v>7000</v>
          </cell>
          <cell r="D78">
            <v>7000</v>
          </cell>
          <cell r="E78">
            <v>7000</v>
          </cell>
        </row>
        <row r="79">
          <cell r="A79" t="str">
            <v>TRSPTE-75</v>
          </cell>
          <cell r="B79">
            <v>7000</v>
          </cell>
          <cell r="C79">
            <v>7000</v>
          </cell>
          <cell r="D79">
            <v>7000</v>
          </cell>
          <cell r="E79">
            <v>7000</v>
          </cell>
        </row>
        <row r="80">
          <cell r="A80" t="str">
            <v>TRSPTE-76</v>
          </cell>
          <cell r="B80">
            <v>7000</v>
          </cell>
          <cell r="C80">
            <v>7000</v>
          </cell>
          <cell r="D80">
            <v>7000</v>
          </cell>
          <cell r="E80">
            <v>7000</v>
          </cell>
        </row>
        <row r="81">
          <cell r="A81" t="str">
            <v>TRSPTE-77</v>
          </cell>
          <cell r="B81">
            <v>7000</v>
          </cell>
          <cell r="C81">
            <v>7000</v>
          </cell>
          <cell r="D81">
            <v>7000</v>
          </cell>
          <cell r="E81">
            <v>7000</v>
          </cell>
        </row>
        <row r="82">
          <cell r="A82" t="str">
            <v>TRSPTE-78</v>
          </cell>
          <cell r="B82">
            <v>7000</v>
          </cell>
          <cell r="C82">
            <v>7000</v>
          </cell>
          <cell r="D82">
            <v>7000</v>
          </cell>
          <cell r="E82">
            <v>7000</v>
          </cell>
        </row>
        <row r="83">
          <cell r="A83" t="str">
            <v>TRSPTE-79</v>
          </cell>
          <cell r="B83">
            <v>7000</v>
          </cell>
          <cell r="C83">
            <v>7000</v>
          </cell>
          <cell r="D83">
            <v>7000</v>
          </cell>
          <cell r="E83">
            <v>7000</v>
          </cell>
        </row>
        <row r="84">
          <cell r="A84" t="str">
            <v>TRSPTE-80</v>
          </cell>
          <cell r="B84">
            <v>7000</v>
          </cell>
          <cell r="C84">
            <v>7000</v>
          </cell>
          <cell r="D84">
            <v>7000</v>
          </cell>
          <cell r="E84">
            <v>7000</v>
          </cell>
        </row>
        <row r="85">
          <cell r="A85" t="str">
            <v>TRSPTE-81</v>
          </cell>
          <cell r="B85">
            <v>7000</v>
          </cell>
          <cell r="C85">
            <v>7000</v>
          </cell>
          <cell r="D85">
            <v>7000</v>
          </cell>
          <cell r="E85">
            <v>7000</v>
          </cell>
        </row>
        <row r="86">
          <cell r="A86" t="str">
            <v>TRSPTE-82</v>
          </cell>
          <cell r="B86">
            <v>7000</v>
          </cell>
          <cell r="C86">
            <v>7000</v>
          </cell>
          <cell r="D86">
            <v>7000</v>
          </cell>
          <cell r="E86">
            <v>7000</v>
          </cell>
        </row>
        <row r="87">
          <cell r="A87" t="str">
            <v>TRSPTE-83</v>
          </cell>
          <cell r="B87">
            <v>7000</v>
          </cell>
          <cell r="C87">
            <v>7000</v>
          </cell>
          <cell r="D87">
            <v>7000</v>
          </cell>
          <cell r="E87">
            <v>7000</v>
          </cell>
        </row>
        <row r="88">
          <cell r="A88" t="str">
            <v>TRSPTE-84</v>
          </cell>
          <cell r="B88">
            <v>7000</v>
          </cell>
          <cell r="C88">
            <v>7000</v>
          </cell>
          <cell r="D88">
            <v>7000</v>
          </cell>
          <cell r="E88">
            <v>7000</v>
          </cell>
        </row>
        <row r="89">
          <cell r="A89" t="str">
            <v>TRSPTE-85</v>
          </cell>
          <cell r="B89">
            <v>7000</v>
          </cell>
          <cell r="C89">
            <v>7000</v>
          </cell>
          <cell r="D89">
            <v>7000</v>
          </cell>
          <cell r="E89">
            <v>7000</v>
          </cell>
        </row>
        <row r="90">
          <cell r="A90" t="str">
            <v>TRSPTE-86</v>
          </cell>
          <cell r="B90">
            <v>7000</v>
          </cell>
          <cell r="C90">
            <v>7000</v>
          </cell>
          <cell r="D90">
            <v>7000</v>
          </cell>
          <cell r="E90">
            <v>7000</v>
          </cell>
        </row>
        <row r="91">
          <cell r="A91" t="str">
            <v>TRSPTE-87</v>
          </cell>
          <cell r="B91">
            <v>7000</v>
          </cell>
          <cell r="C91">
            <v>7000</v>
          </cell>
          <cell r="D91">
            <v>7000</v>
          </cell>
          <cell r="E91">
            <v>7000</v>
          </cell>
        </row>
        <row r="92">
          <cell r="A92" t="str">
            <v>TRSPTE-88</v>
          </cell>
          <cell r="B92">
            <v>7000</v>
          </cell>
          <cell r="C92">
            <v>7000</v>
          </cell>
          <cell r="D92">
            <v>7000</v>
          </cell>
          <cell r="E92">
            <v>7000</v>
          </cell>
        </row>
        <row r="93">
          <cell r="A93" t="str">
            <v>TRSPTE-89</v>
          </cell>
          <cell r="B93">
            <v>7000</v>
          </cell>
          <cell r="C93">
            <v>7000</v>
          </cell>
          <cell r="D93">
            <v>7000</v>
          </cell>
          <cell r="E93">
            <v>7000</v>
          </cell>
        </row>
        <row r="94">
          <cell r="A94" t="str">
            <v>TRSPTE-90</v>
          </cell>
          <cell r="B94">
            <v>7000</v>
          </cell>
          <cell r="C94">
            <v>7000</v>
          </cell>
          <cell r="D94">
            <v>7000</v>
          </cell>
          <cell r="E94">
            <v>7000</v>
          </cell>
        </row>
        <row r="95">
          <cell r="A95" t="str">
            <v>TRSPTE-91</v>
          </cell>
          <cell r="B95">
            <v>7000</v>
          </cell>
          <cell r="C95">
            <v>7000</v>
          </cell>
          <cell r="D95">
            <v>7000</v>
          </cell>
          <cell r="E95">
            <v>7000</v>
          </cell>
        </row>
        <row r="96">
          <cell r="A96" t="str">
            <v>TRSPTE-92</v>
          </cell>
          <cell r="B96">
            <v>7000</v>
          </cell>
          <cell r="C96">
            <v>7000</v>
          </cell>
          <cell r="D96">
            <v>7000</v>
          </cell>
          <cell r="E96">
            <v>7000</v>
          </cell>
        </row>
        <row r="97">
          <cell r="A97" t="str">
            <v>TRSPTE-93</v>
          </cell>
          <cell r="B97">
            <v>7000</v>
          </cell>
          <cell r="C97">
            <v>7000</v>
          </cell>
          <cell r="D97">
            <v>7000</v>
          </cell>
          <cell r="E97">
            <v>7000</v>
          </cell>
        </row>
        <row r="98">
          <cell r="A98" t="str">
            <v>TRSPTE-94</v>
          </cell>
          <cell r="B98">
            <v>7000</v>
          </cell>
          <cell r="C98">
            <v>7000</v>
          </cell>
          <cell r="D98">
            <v>7000</v>
          </cell>
          <cell r="E98">
            <v>7000</v>
          </cell>
        </row>
        <row r="99">
          <cell r="A99" t="str">
            <v>TRSPTE-95</v>
          </cell>
          <cell r="B99">
            <v>7000</v>
          </cell>
          <cell r="C99">
            <v>7000</v>
          </cell>
          <cell r="D99">
            <v>7000</v>
          </cell>
          <cell r="E99">
            <v>7000</v>
          </cell>
        </row>
        <row r="100">
          <cell r="A100" t="str">
            <v>TRSPTE-96</v>
          </cell>
          <cell r="B100">
            <v>7000</v>
          </cell>
          <cell r="C100">
            <v>7000</v>
          </cell>
          <cell r="D100">
            <v>7000</v>
          </cell>
          <cell r="E100">
            <v>7000</v>
          </cell>
        </row>
        <row r="101">
          <cell r="A101" t="str">
            <v>TRSPTE-97</v>
          </cell>
          <cell r="B101">
            <v>7000</v>
          </cell>
          <cell r="C101">
            <v>7000</v>
          </cell>
          <cell r="D101">
            <v>7000</v>
          </cell>
          <cell r="E101">
            <v>7000</v>
          </cell>
        </row>
        <row r="102">
          <cell r="A102" t="str">
            <v>TRSPTE-98</v>
          </cell>
          <cell r="B102">
            <v>7000</v>
          </cell>
          <cell r="C102">
            <v>7000</v>
          </cell>
          <cell r="D102">
            <v>7000</v>
          </cell>
          <cell r="E102">
            <v>7000</v>
          </cell>
        </row>
        <row r="103">
          <cell r="A103" t="str">
            <v>TRSPTE-99</v>
          </cell>
          <cell r="B103">
            <v>7000</v>
          </cell>
          <cell r="C103">
            <v>7000</v>
          </cell>
          <cell r="D103">
            <v>7000</v>
          </cell>
          <cell r="E103">
            <v>7000</v>
          </cell>
        </row>
      </sheetData>
      <sheetData sheetId="28">
        <row r="1">
          <cell r="A1" t="str">
            <v>BASE DE DATOS MAQUINARIA, EQUIPOS Y HERRAMIENTAS</v>
          </cell>
          <cell r="B1">
            <v>7000</v>
          </cell>
          <cell r="C1">
            <v>7000</v>
          </cell>
          <cell r="D1">
            <v>7000</v>
          </cell>
          <cell r="E1">
            <v>7000</v>
          </cell>
        </row>
        <row r="2">
          <cell r="A2" t="str">
            <v>ITEM</v>
          </cell>
          <cell r="B2" t="str">
            <v>DESCRIPCION</v>
          </cell>
          <cell r="C2" t="str">
            <v>UNIDAD</v>
          </cell>
          <cell r="D2" t="str">
            <v>VALOR UNITARIO</v>
          </cell>
          <cell r="E2" t="str">
            <v>DESCRIPCION</v>
          </cell>
        </row>
        <row r="3">
          <cell r="A3" t="str">
            <v>MEH-HM</v>
          </cell>
          <cell r="B3" t="str">
            <v>Herramienta Menor</v>
          </cell>
          <cell r="C3" t="str">
            <v>% M.O</v>
          </cell>
          <cell r="D3">
            <v>0.1</v>
          </cell>
          <cell r="E3">
            <v>9.9999964237213135E-2</v>
          </cell>
        </row>
        <row r="4">
          <cell r="A4" t="str">
            <v>MEH-01</v>
          </cell>
          <cell r="B4" t="str">
            <v>SUCCIÓN METRO CÚBICO DE LODOS</v>
          </cell>
          <cell r="C4" t="str">
            <v>DIA</v>
          </cell>
          <cell r="D4">
            <v>260000</v>
          </cell>
          <cell r="E4">
            <v>260000</v>
          </cell>
        </row>
        <row r="5">
          <cell r="A5" t="str">
            <v>MEH-02</v>
          </cell>
          <cell r="B5" t="str">
            <v>Martillo demoledor neumático</v>
          </cell>
          <cell r="C5" t="str">
            <v>DIA</v>
          </cell>
          <cell r="D5">
            <v>90000</v>
          </cell>
          <cell r="E5">
            <v>90000</v>
          </cell>
          <cell r="F5">
            <v>90000</v>
          </cell>
        </row>
        <row r="6">
          <cell r="A6" t="str">
            <v>MEH-03</v>
          </cell>
          <cell r="B6" t="str">
            <v xml:space="preserve">Cargador: Potencia en el volante 125hp. </v>
          </cell>
          <cell r="C6" t="str">
            <v>DIA</v>
          </cell>
          <cell r="D6">
            <v>140000</v>
          </cell>
          <cell r="E6">
            <v>140000</v>
          </cell>
          <cell r="F6">
            <v>140000</v>
          </cell>
        </row>
        <row r="7">
          <cell r="A7" t="str">
            <v>MEH-04</v>
          </cell>
          <cell r="B7" t="str">
            <v>Retroexcavadora de llanta, balde estandar</v>
          </cell>
          <cell r="C7" t="str">
            <v>HORA</v>
          </cell>
          <cell r="D7">
            <v>140000</v>
          </cell>
          <cell r="E7">
            <v>140000</v>
          </cell>
        </row>
        <row r="8">
          <cell r="A8" t="str">
            <v>MEH-05</v>
          </cell>
          <cell r="B8" t="str">
            <v>Apisonador tipo canguro. Incluye combustible</v>
          </cell>
          <cell r="C8" t="str">
            <v>DIA</v>
          </cell>
          <cell r="D8">
            <v>80000</v>
          </cell>
          <cell r="E8">
            <v>80000</v>
          </cell>
        </row>
        <row r="9">
          <cell r="A9" t="str">
            <v>MEH-06</v>
          </cell>
          <cell r="B9" t="str">
            <v>Motoniveladora caterpillar 120G</v>
          </cell>
          <cell r="C9" t="str">
            <v>HORA</v>
          </cell>
          <cell r="D9">
            <v>165000</v>
          </cell>
          <cell r="E9">
            <v>165000</v>
          </cell>
        </row>
        <row r="10">
          <cell r="A10" t="str">
            <v>MEH-07</v>
          </cell>
          <cell r="B10" t="str">
            <v>Vibrocompactador de 8 Ton</v>
          </cell>
          <cell r="C10" t="str">
            <v>HORA</v>
          </cell>
          <cell r="D10">
            <v>115000</v>
          </cell>
          <cell r="E10">
            <v>115000</v>
          </cell>
        </row>
        <row r="11">
          <cell r="A11" t="str">
            <v>MEH-08</v>
          </cell>
          <cell r="B11" t="str">
            <v>Mezcladora</v>
          </cell>
          <cell r="C11" t="str">
            <v>HORA</v>
          </cell>
          <cell r="D11">
            <v>7500</v>
          </cell>
          <cell r="E11">
            <v>7500</v>
          </cell>
        </row>
        <row r="12">
          <cell r="A12" t="str">
            <v>MEH-09</v>
          </cell>
          <cell r="B12" t="str">
            <v>Vibrador tipo aguja para mezcla</v>
          </cell>
          <cell r="C12" t="str">
            <v>HORA</v>
          </cell>
          <cell r="D12">
            <v>6000</v>
          </cell>
          <cell r="E12">
            <v>6000</v>
          </cell>
        </row>
        <row r="13">
          <cell r="A13" t="str">
            <v>MEH-10</v>
          </cell>
          <cell r="B13" t="str">
            <v>PULIDORA</v>
          </cell>
          <cell r="C13" t="str">
            <v>HORA</v>
          </cell>
          <cell r="D13">
            <v>3750</v>
          </cell>
          <cell r="E13">
            <v>3750</v>
          </cell>
        </row>
        <row r="14">
          <cell r="A14" t="str">
            <v>MEH-11</v>
          </cell>
          <cell r="B14" t="str">
            <v>PLANTA ELECTRICA</v>
          </cell>
          <cell r="C14" t="str">
            <v>HORA</v>
          </cell>
          <cell r="D14">
            <v>7500</v>
          </cell>
          <cell r="E14">
            <v>7500</v>
          </cell>
        </row>
        <row r="15">
          <cell r="A15" t="str">
            <v>MEH-12</v>
          </cell>
          <cell r="B15" t="str">
            <v>Andamio multidireccional</v>
          </cell>
          <cell r="C15" t="str">
            <v>hora</v>
          </cell>
          <cell r="D15">
            <v>9800</v>
          </cell>
          <cell r="E15">
            <v>9800</v>
          </cell>
        </row>
        <row r="16">
          <cell r="A16" t="str">
            <v>MEH-13</v>
          </cell>
          <cell r="B16" t="str">
            <v>CORTADORA DE BALDOSA TS60</v>
          </cell>
          <cell r="C16" t="str">
            <v>día</v>
          </cell>
          <cell r="D16">
            <v>26900</v>
          </cell>
          <cell r="E16">
            <v>26900</v>
          </cell>
        </row>
        <row r="17">
          <cell r="A17" t="str">
            <v>MEH-14</v>
          </cell>
          <cell r="B17" t="str">
            <v>Cortadora de piso con arranque, desplazamiento y regulación del disco de corte manuales.</v>
          </cell>
          <cell r="C17" t="str">
            <v>DIA</v>
          </cell>
          <cell r="D17">
            <v>96000</v>
          </cell>
          <cell r="E17">
            <v>96000</v>
          </cell>
        </row>
        <row r="18">
          <cell r="A18" t="str">
            <v>MEH-15</v>
          </cell>
          <cell r="B18">
            <v>96000</v>
          </cell>
          <cell r="C18">
            <v>96000</v>
          </cell>
          <cell r="D18">
            <v>96000</v>
          </cell>
          <cell r="E18">
            <v>96000</v>
          </cell>
        </row>
        <row r="19">
          <cell r="A19" t="str">
            <v>MEH-16</v>
          </cell>
          <cell r="B19">
            <v>96000</v>
          </cell>
          <cell r="C19">
            <v>96000</v>
          </cell>
          <cell r="D19">
            <v>96000</v>
          </cell>
          <cell r="E19">
            <v>96000</v>
          </cell>
        </row>
        <row r="20">
          <cell r="A20" t="str">
            <v>MEH-17</v>
          </cell>
          <cell r="B20">
            <v>96000</v>
          </cell>
          <cell r="C20">
            <v>96000</v>
          </cell>
          <cell r="D20">
            <v>96000</v>
          </cell>
          <cell r="E20">
            <v>96000</v>
          </cell>
        </row>
        <row r="21">
          <cell r="A21" t="str">
            <v>MEH-18</v>
          </cell>
          <cell r="B21">
            <v>96000</v>
          </cell>
          <cell r="C21">
            <v>96000</v>
          </cell>
          <cell r="D21">
            <v>96000</v>
          </cell>
          <cell r="E21">
            <v>96000</v>
          </cell>
        </row>
        <row r="22">
          <cell r="A22" t="str">
            <v>MEH-19</v>
          </cell>
          <cell r="B22">
            <v>96000</v>
          </cell>
          <cell r="C22">
            <v>96000</v>
          </cell>
          <cell r="D22">
            <v>96000</v>
          </cell>
          <cell r="E22">
            <v>96000</v>
          </cell>
        </row>
        <row r="23">
          <cell r="A23" t="str">
            <v>MEH-20</v>
          </cell>
          <cell r="B23">
            <v>96000</v>
          </cell>
          <cell r="C23">
            <v>96000</v>
          </cell>
          <cell r="D23">
            <v>96000</v>
          </cell>
          <cell r="E23">
            <v>96000</v>
          </cell>
        </row>
        <row r="24">
          <cell r="A24" t="str">
            <v>MEH-21</v>
          </cell>
          <cell r="B24">
            <v>96000</v>
          </cell>
          <cell r="C24">
            <v>96000</v>
          </cell>
          <cell r="D24">
            <v>96000</v>
          </cell>
          <cell r="E24">
            <v>96000</v>
          </cell>
        </row>
        <row r="25">
          <cell r="A25" t="str">
            <v>MEH-22</v>
          </cell>
          <cell r="B25">
            <v>96000</v>
          </cell>
          <cell r="C25">
            <v>96000</v>
          </cell>
          <cell r="D25">
            <v>96000</v>
          </cell>
          <cell r="E25">
            <v>96000</v>
          </cell>
        </row>
        <row r="26">
          <cell r="A26" t="str">
            <v>MEH-23</v>
          </cell>
          <cell r="B26">
            <v>96000</v>
          </cell>
          <cell r="C26">
            <v>96000</v>
          </cell>
          <cell r="D26">
            <v>96000</v>
          </cell>
          <cell r="E26">
            <v>96000</v>
          </cell>
        </row>
        <row r="27">
          <cell r="A27" t="str">
            <v>MEH-24</v>
          </cell>
          <cell r="B27">
            <v>96000</v>
          </cell>
          <cell r="C27">
            <v>96000</v>
          </cell>
          <cell r="D27">
            <v>96000</v>
          </cell>
          <cell r="E27">
            <v>96000</v>
          </cell>
        </row>
        <row r="28">
          <cell r="A28" t="str">
            <v>MEH-25</v>
          </cell>
          <cell r="B28">
            <v>96000</v>
          </cell>
          <cell r="C28">
            <v>96000</v>
          </cell>
          <cell r="D28">
            <v>96000</v>
          </cell>
          <cell r="E28">
            <v>96000</v>
          </cell>
        </row>
        <row r="29">
          <cell r="A29" t="str">
            <v>MEH-26</v>
          </cell>
          <cell r="B29">
            <v>96000</v>
          </cell>
          <cell r="C29">
            <v>96000</v>
          </cell>
          <cell r="D29">
            <v>96000</v>
          </cell>
          <cell r="E29">
            <v>96000</v>
          </cell>
        </row>
        <row r="30">
          <cell r="A30" t="str">
            <v>MEH-27</v>
          </cell>
          <cell r="B30">
            <v>96000</v>
          </cell>
          <cell r="C30">
            <v>96000</v>
          </cell>
          <cell r="D30">
            <v>96000</v>
          </cell>
          <cell r="E30">
            <v>96000</v>
          </cell>
        </row>
        <row r="31">
          <cell r="A31" t="str">
            <v>MEH-28</v>
          </cell>
          <cell r="B31">
            <v>96000</v>
          </cell>
          <cell r="C31">
            <v>96000</v>
          </cell>
          <cell r="D31">
            <v>96000</v>
          </cell>
          <cell r="E31">
            <v>96000</v>
          </cell>
        </row>
        <row r="32">
          <cell r="A32" t="str">
            <v>MEH-29</v>
          </cell>
          <cell r="B32">
            <v>96000</v>
          </cell>
          <cell r="C32">
            <v>96000</v>
          </cell>
          <cell r="D32">
            <v>96000</v>
          </cell>
          <cell r="E32">
            <v>96000</v>
          </cell>
        </row>
        <row r="33">
          <cell r="A33" t="str">
            <v>MEH-30</v>
          </cell>
          <cell r="B33">
            <v>96000</v>
          </cell>
          <cell r="C33">
            <v>96000</v>
          </cell>
          <cell r="D33">
            <v>96000</v>
          </cell>
          <cell r="E33">
            <v>96000</v>
          </cell>
        </row>
        <row r="34">
          <cell r="A34" t="str">
            <v>MEH-31</v>
          </cell>
          <cell r="B34">
            <v>96000</v>
          </cell>
          <cell r="C34">
            <v>96000</v>
          </cell>
          <cell r="D34">
            <v>96000</v>
          </cell>
          <cell r="E34">
            <v>96000</v>
          </cell>
        </row>
        <row r="35">
          <cell r="A35" t="str">
            <v>MEH-32</v>
          </cell>
          <cell r="B35">
            <v>96000</v>
          </cell>
          <cell r="C35">
            <v>96000</v>
          </cell>
          <cell r="D35">
            <v>96000</v>
          </cell>
          <cell r="E35">
            <v>96000</v>
          </cell>
        </row>
        <row r="36">
          <cell r="A36" t="str">
            <v>MEH-33</v>
          </cell>
          <cell r="B36">
            <v>96000</v>
          </cell>
          <cell r="C36">
            <v>96000</v>
          </cell>
          <cell r="D36">
            <v>96000</v>
          </cell>
          <cell r="E36">
            <v>96000</v>
          </cell>
        </row>
        <row r="37">
          <cell r="A37" t="str">
            <v>MEH-34</v>
          </cell>
          <cell r="B37">
            <v>96000</v>
          </cell>
          <cell r="C37">
            <v>96000</v>
          </cell>
          <cell r="D37">
            <v>96000</v>
          </cell>
          <cell r="E37">
            <v>96000</v>
          </cell>
        </row>
        <row r="38">
          <cell r="A38" t="str">
            <v>MEH-35</v>
          </cell>
          <cell r="B38">
            <v>96000</v>
          </cell>
          <cell r="C38">
            <v>96000</v>
          </cell>
          <cell r="D38">
            <v>96000</v>
          </cell>
          <cell r="E38">
            <v>96000</v>
          </cell>
        </row>
        <row r="39">
          <cell r="A39" t="str">
            <v>MEH-36</v>
          </cell>
          <cell r="B39">
            <v>96000</v>
          </cell>
          <cell r="C39">
            <v>96000</v>
          </cell>
          <cell r="D39">
            <v>96000</v>
          </cell>
          <cell r="E39">
            <v>96000</v>
          </cell>
        </row>
        <row r="40">
          <cell r="A40" t="str">
            <v>MEH-37</v>
          </cell>
          <cell r="B40">
            <v>96000</v>
          </cell>
          <cell r="C40">
            <v>96000</v>
          </cell>
          <cell r="D40">
            <v>96000</v>
          </cell>
          <cell r="E40">
            <v>96000</v>
          </cell>
        </row>
        <row r="41">
          <cell r="A41" t="str">
            <v>MEH-38</v>
          </cell>
          <cell r="B41">
            <v>96000</v>
          </cell>
          <cell r="C41">
            <v>96000</v>
          </cell>
          <cell r="D41">
            <v>96000</v>
          </cell>
          <cell r="E41">
            <v>96000</v>
          </cell>
        </row>
        <row r="42">
          <cell r="A42" t="str">
            <v>MEH-39</v>
          </cell>
          <cell r="B42">
            <v>96000</v>
          </cell>
          <cell r="C42">
            <v>96000</v>
          </cell>
          <cell r="D42">
            <v>96000</v>
          </cell>
          <cell r="E42">
            <v>96000</v>
          </cell>
        </row>
        <row r="43">
          <cell r="A43" t="str">
            <v>MEH-40</v>
          </cell>
          <cell r="B43">
            <v>96000</v>
          </cell>
          <cell r="C43">
            <v>96000</v>
          </cell>
          <cell r="D43">
            <v>96000</v>
          </cell>
          <cell r="E43">
            <v>96000</v>
          </cell>
        </row>
        <row r="44">
          <cell r="A44" t="str">
            <v>MEH-41</v>
          </cell>
          <cell r="B44">
            <v>96000</v>
          </cell>
          <cell r="C44">
            <v>96000</v>
          </cell>
          <cell r="D44">
            <v>96000</v>
          </cell>
          <cell r="E44">
            <v>96000</v>
          </cell>
        </row>
        <row r="45">
          <cell r="A45" t="str">
            <v>MEH-42</v>
          </cell>
          <cell r="B45">
            <v>96000</v>
          </cell>
          <cell r="C45">
            <v>96000</v>
          </cell>
          <cell r="D45">
            <v>96000</v>
          </cell>
          <cell r="E45">
            <v>96000</v>
          </cell>
        </row>
        <row r="46">
          <cell r="A46" t="str">
            <v>MEH-43</v>
          </cell>
          <cell r="B46">
            <v>96000</v>
          </cell>
          <cell r="C46">
            <v>96000</v>
          </cell>
          <cell r="D46">
            <v>96000</v>
          </cell>
          <cell r="E46">
            <v>96000</v>
          </cell>
        </row>
        <row r="47">
          <cell r="A47" t="str">
            <v>MEH-44</v>
          </cell>
          <cell r="B47">
            <v>96000</v>
          </cell>
          <cell r="C47">
            <v>96000</v>
          </cell>
          <cell r="D47">
            <v>96000</v>
          </cell>
          <cell r="E47">
            <v>96000</v>
          </cell>
        </row>
        <row r="48">
          <cell r="A48" t="str">
            <v>MEH-45</v>
          </cell>
          <cell r="B48">
            <v>96000</v>
          </cell>
          <cell r="C48">
            <v>96000</v>
          </cell>
          <cell r="D48">
            <v>96000</v>
          </cell>
          <cell r="E48">
            <v>96000</v>
          </cell>
        </row>
        <row r="49">
          <cell r="A49" t="str">
            <v>MEH-46</v>
          </cell>
          <cell r="B49">
            <v>96000</v>
          </cell>
          <cell r="C49">
            <v>96000</v>
          </cell>
          <cell r="D49">
            <v>96000</v>
          </cell>
          <cell r="E49">
            <v>96000</v>
          </cell>
        </row>
        <row r="50">
          <cell r="A50" t="str">
            <v>MEH-47</v>
          </cell>
          <cell r="B50">
            <v>96000</v>
          </cell>
          <cell r="C50">
            <v>96000</v>
          </cell>
          <cell r="D50">
            <v>96000</v>
          </cell>
          <cell r="E50">
            <v>96000</v>
          </cell>
        </row>
        <row r="51">
          <cell r="A51" t="str">
            <v>MEH-48</v>
          </cell>
          <cell r="B51">
            <v>96000</v>
          </cell>
          <cell r="C51">
            <v>96000</v>
          </cell>
          <cell r="D51">
            <v>96000</v>
          </cell>
          <cell r="E51">
            <v>96000</v>
          </cell>
        </row>
        <row r="52">
          <cell r="A52" t="str">
            <v>MEH-49</v>
          </cell>
          <cell r="B52">
            <v>96000</v>
          </cell>
          <cell r="C52">
            <v>96000</v>
          </cell>
          <cell r="D52">
            <v>96000</v>
          </cell>
          <cell r="E52">
            <v>96000</v>
          </cell>
        </row>
        <row r="53">
          <cell r="A53" t="str">
            <v>MEH-50</v>
          </cell>
          <cell r="B53">
            <v>96000</v>
          </cell>
          <cell r="C53">
            <v>96000</v>
          </cell>
          <cell r="D53">
            <v>96000</v>
          </cell>
          <cell r="E53">
            <v>96000</v>
          </cell>
        </row>
        <row r="54">
          <cell r="A54" t="str">
            <v>MEH-51</v>
          </cell>
          <cell r="B54">
            <v>96000</v>
          </cell>
          <cell r="C54">
            <v>96000</v>
          </cell>
          <cell r="D54">
            <v>96000</v>
          </cell>
          <cell r="E54">
            <v>96000</v>
          </cell>
        </row>
        <row r="55">
          <cell r="A55" t="str">
            <v>MEH-52</v>
          </cell>
          <cell r="B55">
            <v>96000</v>
          </cell>
          <cell r="C55">
            <v>96000</v>
          </cell>
          <cell r="D55">
            <v>96000</v>
          </cell>
          <cell r="E55">
            <v>96000</v>
          </cell>
        </row>
        <row r="56">
          <cell r="A56" t="str">
            <v>MEH-53</v>
          </cell>
          <cell r="B56">
            <v>96000</v>
          </cell>
          <cell r="C56">
            <v>96000</v>
          </cell>
          <cell r="D56">
            <v>96000</v>
          </cell>
          <cell r="E56">
            <v>96000</v>
          </cell>
        </row>
        <row r="57">
          <cell r="A57" t="str">
            <v>MEH-54</v>
          </cell>
          <cell r="B57">
            <v>96000</v>
          </cell>
          <cell r="C57">
            <v>96000</v>
          </cell>
          <cell r="D57">
            <v>96000</v>
          </cell>
          <cell r="E57">
            <v>96000</v>
          </cell>
        </row>
        <row r="58">
          <cell r="A58" t="str">
            <v>MEH-55</v>
          </cell>
          <cell r="B58">
            <v>96000</v>
          </cell>
          <cell r="C58">
            <v>96000</v>
          </cell>
          <cell r="D58">
            <v>96000</v>
          </cell>
          <cell r="E58">
            <v>96000</v>
          </cell>
        </row>
        <row r="59">
          <cell r="A59" t="str">
            <v>MEH-56</v>
          </cell>
          <cell r="B59">
            <v>96000</v>
          </cell>
          <cell r="C59">
            <v>96000</v>
          </cell>
          <cell r="D59">
            <v>96000</v>
          </cell>
          <cell r="E59">
            <v>96000</v>
          </cell>
        </row>
        <row r="60">
          <cell r="A60" t="str">
            <v>MEH-57</v>
          </cell>
          <cell r="B60">
            <v>96000</v>
          </cell>
          <cell r="C60">
            <v>96000</v>
          </cell>
          <cell r="D60">
            <v>96000</v>
          </cell>
          <cell r="E60">
            <v>96000</v>
          </cell>
        </row>
        <row r="61">
          <cell r="A61" t="str">
            <v>MEH-58</v>
          </cell>
          <cell r="B61">
            <v>96000</v>
          </cell>
          <cell r="C61">
            <v>96000</v>
          </cell>
          <cell r="D61">
            <v>96000</v>
          </cell>
          <cell r="E61">
            <v>96000</v>
          </cell>
        </row>
        <row r="62">
          <cell r="A62" t="str">
            <v>MEH-59</v>
          </cell>
          <cell r="B62">
            <v>96000</v>
          </cell>
          <cell r="C62">
            <v>96000</v>
          </cell>
          <cell r="D62">
            <v>96000</v>
          </cell>
          <cell r="E62">
            <v>96000</v>
          </cell>
        </row>
        <row r="63">
          <cell r="A63" t="str">
            <v>MEH-60</v>
          </cell>
          <cell r="B63">
            <v>96000</v>
          </cell>
          <cell r="C63">
            <v>96000</v>
          </cell>
          <cell r="D63">
            <v>96000</v>
          </cell>
          <cell r="E63">
            <v>96000</v>
          </cell>
        </row>
        <row r="64">
          <cell r="A64" t="str">
            <v>MEH-61</v>
          </cell>
          <cell r="B64">
            <v>96000</v>
          </cell>
          <cell r="C64">
            <v>96000</v>
          </cell>
          <cell r="D64">
            <v>96000</v>
          </cell>
          <cell r="E64">
            <v>96000</v>
          </cell>
        </row>
        <row r="65">
          <cell r="A65" t="str">
            <v>MEH-62</v>
          </cell>
          <cell r="B65">
            <v>96000</v>
          </cell>
          <cell r="C65">
            <v>96000</v>
          </cell>
          <cell r="D65">
            <v>96000</v>
          </cell>
          <cell r="E65">
            <v>96000</v>
          </cell>
        </row>
        <row r="66">
          <cell r="A66" t="str">
            <v>MEH-63</v>
          </cell>
          <cell r="B66">
            <v>96000</v>
          </cell>
          <cell r="C66">
            <v>96000</v>
          </cell>
          <cell r="D66">
            <v>96000</v>
          </cell>
          <cell r="E66">
            <v>96000</v>
          </cell>
        </row>
        <row r="67">
          <cell r="A67" t="str">
            <v>MEH-64</v>
          </cell>
          <cell r="B67">
            <v>96000</v>
          </cell>
          <cell r="C67">
            <v>96000</v>
          </cell>
          <cell r="D67">
            <v>96000</v>
          </cell>
          <cell r="E67">
            <v>96000</v>
          </cell>
        </row>
        <row r="68">
          <cell r="A68" t="str">
            <v>MEH-65</v>
          </cell>
          <cell r="B68">
            <v>96000</v>
          </cell>
          <cell r="C68">
            <v>96000</v>
          </cell>
          <cell r="D68">
            <v>96000</v>
          </cell>
          <cell r="E68">
            <v>96000</v>
          </cell>
        </row>
        <row r="69">
          <cell r="A69" t="str">
            <v>MEH-66</v>
          </cell>
          <cell r="B69">
            <v>96000</v>
          </cell>
          <cell r="C69">
            <v>96000</v>
          </cell>
          <cell r="D69">
            <v>96000</v>
          </cell>
          <cell r="E69">
            <v>96000</v>
          </cell>
        </row>
        <row r="70">
          <cell r="A70" t="str">
            <v>MEH-67</v>
          </cell>
          <cell r="B70">
            <v>96000</v>
          </cell>
          <cell r="C70">
            <v>96000</v>
          </cell>
          <cell r="D70">
            <v>96000</v>
          </cell>
          <cell r="E70">
            <v>96000</v>
          </cell>
        </row>
        <row r="71">
          <cell r="A71" t="str">
            <v>MEH-68</v>
          </cell>
          <cell r="B71">
            <v>96000</v>
          </cell>
          <cell r="C71">
            <v>96000</v>
          </cell>
          <cell r="D71">
            <v>96000</v>
          </cell>
          <cell r="E71">
            <v>96000</v>
          </cell>
        </row>
        <row r="72">
          <cell r="A72" t="str">
            <v>MEH-69</v>
          </cell>
          <cell r="B72">
            <v>96000</v>
          </cell>
          <cell r="C72">
            <v>96000</v>
          </cell>
          <cell r="D72">
            <v>96000</v>
          </cell>
          <cell r="E72">
            <v>96000</v>
          </cell>
        </row>
        <row r="73">
          <cell r="A73" t="str">
            <v>MEH-70</v>
          </cell>
          <cell r="B73">
            <v>96000</v>
          </cell>
          <cell r="C73">
            <v>96000</v>
          </cell>
          <cell r="D73">
            <v>96000</v>
          </cell>
          <cell r="E73">
            <v>96000</v>
          </cell>
        </row>
        <row r="74">
          <cell r="A74" t="str">
            <v>MEH-71</v>
          </cell>
          <cell r="B74">
            <v>96000</v>
          </cell>
          <cell r="C74">
            <v>96000</v>
          </cell>
          <cell r="D74">
            <v>96000</v>
          </cell>
          <cell r="E74">
            <v>96000</v>
          </cell>
        </row>
        <row r="75">
          <cell r="A75" t="str">
            <v>MEH-72</v>
          </cell>
          <cell r="B75">
            <v>96000</v>
          </cell>
          <cell r="C75">
            <v>96000</v>
          </cell>
          <cell r="D75">
            <v>96000</v>
          </cell>
          <cell r="E75">
            <v>96000</v>
          </cell>
        </row>
        <row r="76">
          <cell r="A76" t="str">
            <v>MEH-73</v>
          </cell>
          <cell r="B76">
            <v>96000</v>
          </cell>
          <cell r="C76">
            <v>96000</v>
          </cell>
          <cell r="D76">
            <v>96000</v>
          </cell>
          <cell r="E76">
            <v>96000</v>
          </cell>
        </row>
        <row r="77">
          <cell r="A77" t="str">
            <v>MEH-74</v>
          </cell>
          <cell r="B77">
            <v>96000</v>
          </cell>
          <cell r="C77">
            <v>96000</v>
          </cell>
          <cell r="D77">
            <v>96000</v>
          </cell>
          <cell r="E77">
            <v>96000</v>
          </cell>
        </row>
        <row r="78">
          <cell r="A78" t="str">
            <v>MEH-75</v>
          </cell>
          <cell r="B78">
            <v>96000</v>
          </cell>
          <cell r="C78">
            <v>96000</v>
          </cell>
          <cell r="D78">
            <v>96000</v>
          </cell>
          <cell r="E78">
            <v>96000</v>
          </cell>
        </row>
        <row r="79">
          <cell r="A79" t="str">
            <v>MEH-76</v>
          </cell>
          <cell r="B79">
            <v>96000</v>
          </cell>
          <cell r="C79">
            <v>96000</v>
          </cell>
          <cell r="D79">
            <v>96000</v>
          </cell>
          <cell r="E79">
            <v>96000</v>
          </cell>
        </row>
        <row r="80">
          <cell r="A80" t="str">
            <v>MEH-77</v>
          </cell>
          <cell r="B80">
            <v>96000</v>
          </cell>
          <cell r="C80">
            <v>96000</v>
          </cell>
          <cell r="D80">
            <v>96000</v>
          </cell>
          <cell r="E80">
            <v>96000</v>
          </cell>
        </row>
        <row r="81">
          <cell r="A81" t="str">
            <v>MEH-78</v>
          </cell>
          <cell r="B81">
            <v>96000</v>
          </cell>
          <cell r="C81">
            <v>96000</v>
          </cell>
          <cell r="D81">
            <v>96000</v>
          </cell>
          <cell r="E81">
            <v>96000</v>
          </cell>
        </row>
        <row r="82">
          <cell r="A82" t="str">
            <v>MEH-79</v>
          </cell>
          <cell r="B82">
            <v>96000</v>
          </cell>
          <cell r="C82">
            <v>96000</v>
          </cell>
          <cell r="D82">
            <v>96000</v>
          </cell>
          <cell r="E82">
            <v>96000</v>
          </cell>
        </row>
        <row r="83">
          <cell r="A83" t="str">
            <v>MEH-80</v>
          </cell>
          <cell r="B83">
            <v>96000</v>
          </cell>
          <cell r="C83">
            <v>96000</v>
          </cell>
          <cell r="D83">
            <v>96000</v>
          </cell>
          <cell r="E83">
            <v>96000</v>
          </cell>
        </row>
        <row r="84">
          <cell r="A84" t="str">
            <v>MEH-81</v>
          </cell>
          <cell r="B84">
            <v>96000</v>
          </cell>
          <cell r="C84">
            <v>96000</v>
          </cell>
          <cell r="D84">
            <v>96000</v>
          </cell>
          <cell r="E84">
            <v>96000</v>
          </cell>
        </row>
        <row r="85">
          <cell r="A85" t="str">
            <v>MEH-82</v>
          </cell>
          <cell r="B85">
            <v>96000</v>
          </cell>
          <cell r="C85">
            <v>96000</v>
          </cell>
          <cell r="D85">
            <v>96000</v>
          </cell>
          <cell r="E85">
            <v>96000</v>
          </cell>
        </row>
        <row r="86">
          <cell r="A86" t="str">
            <v>MEH-83</v>
          </cell>
          <cell r="B86">
            <v>96000</v>
          </cell>
          <cell r="C86">
            <v>96000</v>
          </cell>
          <cell r="D86">
            <v>96000</v>
          </cell>
          <cell r="E86">
            <v>96000</v>
          </cell>
        </row>
        <row r="87">
          <cell r="A87" t="str">
            <v>MEH-84</v>
          </cell>
          <cell r="B87">
            <v>96000</v>
          </cell>
          <cell r="C87">
            <v>96000</v>
          </cell>
          <cell r="D87">
            <v>96000</v>
          </cell>
          <cell r="E87">
            <v>96000</v>
          </cell>
        </row>
        <row r="88">
          <cell r="A88" t="str">
            <v>MEH-85</v>
          </cell>
          <cell r="B88">
            <v>96000</v>
          </cell>
          <cell r="C88">
            <v>96000</v>
          </cell>
          <cell r="D88">
            <v>96000</v>
          </cell>
          <cell r="E88">
            <v>96000</v>
          </cell>
        </row>
        <row r="89">
          <cell r="A89" t="str">
            <v>MEH-86</v>
          </cell>
          <cell r="B89">
            <v>96000</v>
          </cell>
          <cell r="C89">
            <v>96000</v>
          </cell>
          <cell r="D89">
            <v>96000</v>
          </cell>
          <cell r="E89">
            <v>96000</v>
          </cell>
        </row>
        <row r="90">
          <cell r="A90" t="str">
            <v>MEH-87</v>
          </cell>
          <cell r="B90">
            <v>96000</v>
          </cell>
          <cell r="C90">
            <v>96000</v>
          </cell>
          <cell r="D90">
            <v>96000</v>
          </cell>
          <cell r="E90">
            <v>96000</v>
          </cell>
        </row>
        <row r="91">
          <cell r="A91" t="str">
            <v>MEH-88</v>
          </cell>
          <cell r="B91">
            <v>96000</v>
          </cell>
          <cell r="C91">
            <v>96000</v>
          </cell>
          <cell r="D91">
            <v>96000</v>
          </cell>
          <cell r="E91">
            <v>96000</v>
          </cell>
        </row>
        <row r="92">
          <cell r="A92" t="str">
            <v>MEH-89</v>
          </cell>
          <cell r="B92">
            <v>96000</v>
          </cell>
          <cell r="C92">
            <v>96000</v>
          </cell>
          <cell r="D92">
            <v>96000</v>
          </cell>
          <cell r="E92">
            <v>96000</v>
          </cell>
        </row>
        <row r="93">
          <cell r="A93" t="str">
            <v>MEH-90</v>
          </cell>
          <cell r="B93">
            <v>96000</v>
          </cell>
          <cell r="C93">
            <v>96000</v>
          </cell>
          <cell r="D93">
            <v>96000</v>
          </cell>
          <cell r="E93">
            <v>96000</v>
          </cell>
        </row>
        <row r="94">
          <cell r="A94" t="str">
            <v>MEH-91</v>
          </cell>
          <cell r="B94">
            <v>96000</v>
          </cell>
          <cell r="C94">
            <v>96000</v>
          </cell>
          <cell r="D94">
            <v>96000</v>
          </cell>
          <cell r="E94">
            <v>96000</v>
          </cell>
        </row>
        <row r="95">
          <cell r="A95" t="str">
            <v>MEH-92</v>
          </cell>
          <cell r="B95">
            <v>96000</v>
          </cell>
          <cell r="C95">
            <v>96000</v>
          </cell>
          <cell r="D95">
            <v>96000</v>
          </cell>
          <cell r="E95">
            <v>96000</v>
          </cell>
        </row>
        <row r="96">
          <cell r="A96" t="str">
            <v>MEH-93</v>
          </cell>
          <cell r="B96">
            <v>96000</v>
          </cell>
          <cell r="C96">
            <v>96000</v>
          </cell>
          <cell r="D96">
            <v>96000</v>
          </cell>
          <cell r="E96">
            <v>96000</v>
          </cell>
        </row>
        <row r="97">
          <cell r="A97" t="str">
            <v>MEH-94</v>
          </cell>
          <cell r="B97">
            <v>96000</v>
          </cell>
          <cell r="C97">
            <v>96000</v>
          </cell>
          <cell r="D97">
            <v>96000</v>
          </cell>
          <cell r="E97">
            <v>96000</v>
          </cell>
        </row>
        <row r="98">
          <cell r="A98" t="str">
            <v>MEH-95</v>
          </cell>
          <cell r="B98">
            <v>96000</v>
          </cell>
          <cell r="C98">
            <v>96000</v>
          </cell>
          <cell r="D98">
            <v>96000</v>
          </cell>
          <cell r="E98">
            <v>96000</v>
          </cell>
        </row>
        <row r="99">
          <cell r="A99" t="str">
            <v>MEH-96</v>
          </cell>
          <cell r="B99">
            <v>96000</v>
          </cell>
          <cell r="C99">
            <v>96000</v>
          </cell>
          <cell r="D99">
            <v>96000</v>
          </cell>
          <cell r="E99">
            <v>96000</v>
          </cell>
        </row>
        <row r="100">
          <cell r="A100" t="str">
            <v>MEH-97</v>
          </cell>
          <cell r="B100">
            <v>96000</v>
          </cell>
          <cell r="C100">
            <v>96000</v>
          </cell>
          <cell r="D100">
            <v>96000</v>
          </cell>
          <cell r="E100">
            <v>96000</v>
          </cell>
        </row>
        <row r="101">
          <cell r="A101" t="str">
            <v>MEH-98</v>
          </cell>
          <cell r="B101">
            <v>96000</v>
          </cell>
          <cell r="C101">
            <v>96000</v>
          </cell>
          <cell r="D101">
            <v>96000</v>
          </cell>
          <cell r="E101">
            <v>96000</v>
          </cell>
        </row>
        <row r="102">
          <cell r="A102" t="str">
            <v>MEH-99</v>
          </cell>
          <cell r="B102">
            <v>96000</v>
          </cell>
          <cell r="C102">
            <v>96000</v>
          </cell>
          <cell r="D102">
            <v>96000</v>
          </cell>
          <cell r="E102">
            <v>96000</v>
          </cell>
        </row>
        <row r="103">
          <cell r="A103" t="str">
            <v>MEH-100</v>
          </cell>
          <cell r="B103">
            <v>96000</v>
          </cell>
          <cell r="C103">
            <v>96000</v>
          </cell>
          <cell r="D103">
            <v>96000</v>
          </cell>
          <cell r="E103">
            <v>96000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1.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2.xml"/><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3.xml"/><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4.xml"/><Relationship Id="rId1" Type="http://schemas.openxmlformats.org/officeDocument/2006/relationships/printerSettings" Target="../printerSettings/printerSettings57.bin"/></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5.xml"/><Relationship Id="rId1" Type="http://schemas.openxmlformats.org/officeDocument/2006/relationships/printerSettings" Target="../printerSettings/printerSettings58.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6.xml"/><Relationship Id="rId1"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7.xml"/><Relationship Id="rId1" Type="http://schemas.openxmlformats.org/officeDocument/2006/relationships/printerSettings" Target="../printerSettings/printerSettings60.bin"/></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58.xml"/><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9.xml"/><Relationship Id="rId1" Type="http://schemas.openxmlformats.org/officeDocument/2006/relationships/printerSettings" Target="../printerSettings/printerSettings62.bin"/></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60.xml"/><Relationship Id="rId1" Type="http://schemas.openxmlformats.org/officeDocument/2006/relationships/printerSettings" Target="../printerSettings/printerSettings63.bin"/></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61.xml"/><Relationship Id="rId1" Type="http://schemas.openxmlformats.org/officeDocument/2006/relationships/printerSettings" Target="../printerSettings/printerSettings64.bin"/></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62.xml"/><Relationship Id="rId1" Type="http://schemas.openxmlformats.org/officeDocument/2006/relationships/printerSettings" Target="../printerSettings/printerSettings65.bin"/></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63.xml"/><Relationship Id="rId1" Type="http://schemas.openxmlformats.org/officeDocument/2006/relationships/printerSettings" Target="../printerSettings/printerSettings66.bin"/></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64.xml"/><Relationship Id="rId1" Type="http://schemas.openxmlformats.org/officeDocument/2006/relationships/printerSettings" Target="../printerSettings/printerSettings67.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65.xml"/><Relationship Id="rId1" Type="http://schemas.openxmlformats.org/officeDocument/2006/relationships/printerSettings" Target="../printerSettings/printerSettings68.bin"/></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66.xml"/><Relationship Id="rId1" Type="http://schemas.openxmlformats.org/officeDocument/2006/relationships/printerSettings" Target="../printerSettings/printerSettings69.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67.xml"/><Relationship Id="rId1" Type="http://schemas.openxmlformats.org/officeDocument/2006/relationships/printerSettings" Target="../printerSettings/printerSettings70.bin"/></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68.xml"/><Relationship Id="rId1" Type="http://schemas.openxmlformats.org/officeDocument/2006/relationships/printerSettings" Target="../printerSettings/printerSettings71.bin"/></Relationships>
</file>

<file path=xl/worksheets/_rels/sheet73.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69.xml"/><Relationship Id="rId1" Type="http://schemas.openxmlformats.org/officeDocument/2006/relationships/printerSettings" Target="../printerSettings/printerSettings72.bin"/></Relationships>
</file>

<file path=xl/worksheets/_rels/sheet74.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70.xml"/><Relationship Id="rId1" Type="http://schemas.openxmlformats.org/officeDocument/2006/relationships/printerSettings" Target="../printerSettings/printerSettings73.bin"/></Relationships>
</file>

<file path=xl/worksheets/_rels/sheet75.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71.xml"/><Relationship Id="rId1" Type="http://schemas.openxmlformats.org/officeDocument/2006/relationships/printerSettings" Target="../printerSettings/printerSettings74.bin"/></Relationships>
</file>

<file path=xl/worksheets/_rels/sheet76.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72.xml"/><Relationship Id="rId1" Type="http://schemas.openxmlformats.org/officeDocument/2006/relationships/printerSettings" Target="../printerSettings/printerSettings75.bin"/></Relationships>
</file>

<file path=xl/worksheets/_rels/sheet77.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73.xml"/><Relationship Id="rId1" Type="http://schemas.openxmlformats.org/officeDocument/2006/relationships/printerSettings" Target="../printerSettings/printerSettings76.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74.xml"/><Relationship Id="rId1" Type="http://schemas.openxmlformats.org/officeDocument/2006/relationships/printerSettings" Target="../printerSettings/printerSettings77.bin"/></Relationships>
</file>

<file path=xl/worksheets/_rels/sheet79.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75.xml"/><Relationship Id="rId1" Type="http://schemas.openxmlformats.org/officeDocument/2006/relationships/printerSettings" Target="../printerSettings/printerSettings78.bin"/></Relationships>
</file>

<file path=xl/worksheets/_rels/sheet80.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76.xml"/><Relationship Id="rId1" Type="http://schemas.openxmlformats.org/officeDocument/2006/relationships/printerSettings" Target="../printerSettings/printerSettings79.bin"/></Relationships>
</file>

<file path=xl/worksheets/_rels/sheet81.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77.xml"/><Relationship Id="rId1" Type="http://schemas.openxmlformats.org/officeDocument/2006/relationships/printerSettings" Target="../printerSettings/printerSettings80.bin"/></Relationships>
</file>

<file path=xl/worksheets/_rels/sheet82.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78.xml"/><Relationship Id="rId1" Type="http://schemas.openxmlformats.org/officeDocument/2006/relationships/printerSettings" Target="../printerSettings/printerSettings81.bin"/></Relationships>
</file>

<file path=xl/worksheets/_rels/sheet83.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79.xml"/><Relationship Id="rId1" Type="http://schemas.openxmlformats.org/officeDocument/2006/relationships/printerSettings" Target="../printerSettings/printerSettings82.bin"/></Relationships>
</file>

<file path=xl/worksheets/_rels/sheet84.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80.xml"/><Relationship Id="rId1" Type="http://schemas.openxmlformats.org/officeDocument/2006/relationships/printerSettings" Target="../printerSettings/printerSettings83.bin"/></Relationships>
</file>

<file path=xl/worksheets/_rels/sheet85.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81.xml"/><Relationship Id="rId1" Type="http://schemas.openxmlformats.org/officeDocument/2006/relationships/printerSettings" Target="../printerSettings/printerSettings84.bin"/></Relationships>
</file>

<file path=xl/worksheets/_rels/sheet86.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82.xml"/><Relationship Id="rId1" Type="http://schemas.openxmlformats.org/officeDocument/2006/relationships/printerSettings" Target="../printerSettings/printerSettings85.bin"/></Relationships>
</file>

<file path=xl/worksheets/_rels/sheet87.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83.xml"/><Relationship Id="rId1" Type="http://schemas.openxmlformats.org/officeDocument/2006/relationships/printerSettings" Target="../printerSettings/printerSettings86.bin"/></Relationships>
</file>

<file path=xl/worksheets/_rels/sheet88.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84.xml"/><Relationship Id="rId1" Type="http://schemas.openxmlformats.org/officeDocument/2006/relationships/printerSettings" Target="../printerSettings/printerSettings87.bin"/></Relationships>
</file>

<file path=xl/worksheets/_rels/sheet89.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85.xml"/><Relationship Id="rId1" Type="http://schemas.openxmlformats.org/officeDocument/2006/relationships/printerSettings" Target="../printerSettings/printerSettings88.bin"/></Relationships>
</file>

<file path=xl/worksheets/_rels/sheet90.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86.xml"/><Relationship Id="rId1" Type="http://schemas.openxmlformats.org/officeDocument/2006/relationships/printerSettings" Target="../printerSettings/printerSettings89.bin"/></Relationships>
</file>

<file path=xl/worksheets/_rels/sheet91.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87.xml"/><Relationship Id="rId1" Type="http://schemas.openxmlformats.org/officeDocument/2006/relationships/printerSettings" Target="../printerSettings/printerSettings90.bin"/></Relationships>
</file>

<file path=xl/worksheets/_rels/sheet92.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88.xml"/><Relationship Id="rId1" Type="http://schemas.openxmlformats.org/officeDocument/2006/relationships/printerSettings" Target="../printerSettings/printerSettings91.bin"/></Relationships>
</file>

<file path=xl/worksheets/_rels/sheet93.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89.xml"/><Relationship Id="rId1" Type="http://schemas.openxmlformats.org/officeDocument/2006/relationships/printerSettings" Target="../printerSettings/printerSettings92.bin"/></Relationships>
</file>

<file path=xl/worksheets/_rels/sheet94.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90.xml"/><Relationship Id="rId1" Type="http://schemas.openxmlformats.org/officeDocument/2006/relationships/printerSettings" Target="../printerSettings/printerSettings93.bin"/></Relationships>
</file>

<file path=xl/worksheets/_rels/sheet95.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91.xml"/><Relationship Id="rId1" Type="http://schemas.openxmlformats.org/officeDocument/2006/relationships/printerSettings" Target="../printerSettings/printerSettings9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1">
    <tabColor rgb="FF7030A0"/>
  </sheetPr>
  <dimension ref="B1:K83"/>
  <sheetViews>
    <sheetView tabSelected="1" view="pageBreakPreview" topLeftCell="A49" zoomScaleNormal="80" zoomScaleSheetLayoutView="100" workbookViewId="0">
      <selection activeCell="F22" sqref="F22"/>
    </sheetView>
  </sheetViews>
  <sheetFormatPr baseColWidth="10" defaultColWidth="9.140625" defaultRowHeight="15.75"/>
  <cols>
    <col min="1" max="1" width="5.28515625" style="162" customWidth="1"/>
    <col min="2" max="2" width="17.140625" style="480" customWidth="1"/>
    <col min="3" max="3" width="66.85546875" style="162" customWidth="1"/>
    <col min="4" max="4" width="9.140625" style="163"/>
    <col min="5" max="5" width="13.7109375" style="163" customWidth="1"/>
    <col min="6" max="6" width="14.85546875" style="1074" bestFit="1" customWidth="1"/>
    <col min="7" max="7" width="18.5703125" style="1074" customWidth="1"/>
    <col min="8" max="8" width="21.28515625" style="162" customWidth="1"/>
    <col min="9" max="9" width="18.85546875" style="162" bestFit="1" customWidth="1"/>
    <col min="10" max="10" width="16.85546875" style="162" customWidth="1"/>
    <col min="11" max="11" width="18.28515625" style="162" customWidth="1"/>
    <col min="12" max="16384" width="9.140625" style="162"/>
  </cols>
  <sheetData>
    <row r="1" spans="2:11" ht="3.75" customHeight="1" thickBot="1"/>
    <row r="2" spans="2:11" ht="87" customHeight="1" thickBot="1">
      <c r="B2" s="481"/>
      <c r="C2" s="1147" t="s">
        <v>882</v>
      </c>
      <c r="D2" s="1147"/>
      <c r="E2" s="1147"/>
      <c r="F2" s="1147"/>
      <c r="G2" s="1075"/>
    </row>
    <row r="3" spans="2:11" ht="16.899999999999999" customHeight="1" thickBot="1">
      <c r="B3" s="1148" t="s">
        <v>246</v>
      </c>
      <c r="C3" s="1149"/>
      <c r="D3" s="1149"/>
      <c r="E3" s="1149"/>
      <c r="F3" s="1149"/>
      <c r="G3" s="1150"/>
    </row>
    <row r="4" spans="2:11" ht="18.75" customHeight="1" thickBot="1">
      <c r="B4" s="1151" t="s">
        <v>247</v>
      </c>
      <c r="C4" s="1152"/>
      <c r="D4" s="1152"/>
      <c r="E4" s="1152"/>
      <c r="F4" s="1152"/>
      <c r="G4" s="1153"/>
    </row>
    <row r="5" spans="2:11" ht="16.5" customHeight="1" thickBot="1">
      <c r="B5" s="490"/>
      <c r="C5" s="1154"/>
      <c r="D5" s="1154"/>
      <c r="E5" s="1154"/>
      <c r="F5" s="1154"/>
      <c r="G5" s="1155"/>
    </row>
    <row r="6" spans="2:11" ht="16.5" customHeight="1" thickBot="1">
      <c r="B6" s="484"/>
      <c r="C6" s="1156"/>
      <c r="D6" s="1156"/>
      <c r="E6" s="164"/>
      <c r="F6" s="1126" t="s">
        <v>520</v>
      </c>
      <c r="G6" s="1103">
        <f ca="1">TODAY()</f>
        <v>46286</v>
      </c>
    </row>
    <row r="7" spans="2:11" ht="31.5" customHeight="1" thickBot="1">
      <c r="B7" s="485" t="s">
        <v>123</v>
      </c>
      <c r="C7" s="165" t="s">
        <v>185</v>
      </c>
      <c r="D7" s="165" t="s">
        <v>248</v>
      </c>
      <c r="E7" s="166" t="s">
        <v>249</v>
      </c>
      <c r="F7" s="1076" t="s">
        <v>250</v>
      </c>
      <c r="G7" s="1076" t="s">
        <v>126</v>
      </c>
    </row>
    <row r="8" spans="2:11" ht="16.5" customHeight="1" thickBot="1">
      <c r="B8" s="917">
        <v>1</v>
      </c>
      <c r="C8" s="1161" t="s">
        <v>38</v>
      </c>
      <c r="D8" s="1162"/>
      <c r="E8" s="1162"/>
      <c r="F8" s="1163"/>
      <c r="G8" s="1077">
        <f>+SUM(G9:G13)</f>
        <v>60202474.039999999</v>
      </c>
      <c r="H8" s="1848">
        <v>60202474.046000004</v>
      </c>
      <c r="I8" s="1848">
        <v>60202474.046000004</v>
      </c>
      <c r="J8" s="1831"/>
      <c r="K8" s="1831"/>
    </row>
    <row r="9" spans="2:11" ht="16.5" customHeight="1">
      <c r="B9" s="488" t="s">
        <v>521</v>
      </c>
      <c r="C9" s="1106" t="s">
        <v>522</v>
      </c>
      <c r="D9" s="461" t="s">
        <v>151</v>
      </c>
      <c r="E9" s="930">
        <f>+MemCant!M10</f>
        <v>540</v>
      </c>
      <c r="F9" s="1849">
        <v>5786.3</v>
      </c>
      <c r="G9" s="1078">
        <f>ROUND(E9*F9,2)</f>
        <v>3124602</v>
      </c>
      <c r="H9" s="1831">
        <v>5786.3</v>
      </c>
      <c r="I9" s="1831">
        <v>3124602</v>
      </c>
      <c r="J9" s="1831"/>
      <c r="K9" s="1831"/>
    </row>
    <row r="10" spans="2:11" ht="32.25" customHeight="1">
      <c r="B10" s="514">
        <v>1.2</v>
      </c>
      <c r="C10" s="1107" t="s">
        <v>554</v>
      </c>
      <c r="D10" s="440" t="s">
        <v>171</v>
      </c>
      <c r="E10" s="923">
        <f>+MemCant!M66</f>
        <v>4</v>
      </c>
      <c r="F10" s="876">
        <v>2226992.3000000003</v>
      </c>
      <c r="G10" s="1079">
        <f>ROUND(E10*F10,2)</f>
        <v>8907969.1999999993</v>
      </c>
      <c r="H10" s="1831">
        <v>2226992.3000000003</v>
      </c>
      <c r="I10" s="1831">
        <v>8907969.2000000011</v>
      </c>
      <c r="J10" s="1831"/>
      <c r="K10" s="1831"/>
    </row>
    <row r="11" spans="2:11" ht="31.5">
      <c r="B11" s="514">
        <v>1.3</v>
      </c>
      <c r="C11" s="1108" t="s">
        <v>523</v>
      </c>
      <c r="D11" s="440" t="s">
        <v>142</v>
      </c>
      <c r="E11" s="923" cm="1">
        <f t="array" ref="E11">'MEMORIA ESMERALDA'!$AL$91:$AL$91</f>
        <v>351.12</v>
      </c>
      <c r="F11" s="876">
        <v>40994.200000000004</v>
      </c>
      <c r="G11" s="1079">
        <f t="shared" ref="G11:G12" si="0">ROUND(E11*F11,2)</f>
        <v>14393883.5</v>
      </c>
      <c r="H11" s="1831">
        <v>40994.200000000004</v>
      </c>
      <c r="I11" s="1831">
        <v>14393883.504000003</v>
      </c>
      <c r="J11" s="1831"/>
      <c r="K11" s="1831"/>
    </row>
    <row r="12" spans="2:11" ht="20.25" customHeight="1">
      <c r="B12" s="514">
        <v>1.4</v>
      </c>
      <c r="C12" s="1109" t="s">
        <v>892</v>
      </c>
      <c r="D12" s="440" t="s">
        <v>142</v>
      </c>
      <c r="E12" s="923">
        <f>'MEMORIA ESMERALDA'!AL132</f>
        <v>351.18</v>
      </c>
      <c r="F12" s="876">
        <v>67732.600000000006</v>
      </c>
      <c r="G12" s="1079">
        <f t="shared" si="0"/>
        <v>23786334.469999999</v>
      </c>
      <c r="H12" s="1831">
        <v>67732.600000000006</v>
      </c>
      <c r="I12" s="1831">
        <v>23786334.468000002</v>
      </c>
      <c r="J12" s="1831"/>
      <c r="K12" s="1831"/>
    </row>
    <row r="13" spans="2:11" ht="32.25" thickBot="1">
      <c r="B13" s="933">
        <v>1.5</v>
      </c>
      <c r="C13" s="1110" t="s">
        <v>953</v>
      </c>
      <c r="D13" s="928" t="s">
        <v>151</v>
      </c>
      <c r="E13" s="929">
        <f>+'MEMORIA ESMERALDA'!AL157</f>
        <v>98.94</v>
      </c>
      <c r="F13" s="1850">
        <v>100967.1</v>
      </c>
      <c r="G13" s="1080">
        <f>ROUND(E13*F13,2)</f>
        <v>9989684.8699999992</v>
      </c>
      <c r="H13" s="1831">
        <v>100967.1</v>
      </c>
      <c r="I13" s="1831">
        <v>9989684.8739999998</v>
      </c>
      <c r="J13" s="1831"/>
      <c r="K13" s="1831"/>
    </row>
    <row r="14" spans="2:11" ht="16.5" thickBot="1">
      <c r="B14" s="908"/>
      <c r="C14" s="918"/>
      <c r="D14" s="909"/>
      <c r="E14" s="910"/>
      <c r="F14" s="1127"/>
      <c r="G14" s="1081"/>
      <c r="H14" s="1831"/>
      <c r="I14" s="1831"/>
      <c r="J14" s="1831"/>
      <c r="K14" s="1831"/>
    </row>
    <row r="15" spans="2:11" ht="16.5" thickBot="1">
      <c r="B15" s="917">
        <v>2</v>
      </c>
      <c r="C15" s="1399" t="s">
        <v>252</v>
      </c>
      <c r="D15" s="1175"/>
      <c r="E15" s="1175"/>
      <c r="F15" s="1400"/>
      <c r="G15" s="1077">
        <f>+SUM(G16:G22)</f>
        <v>278901860.99000001</v>
      </c>
      <c r="H15" s="1848">
        <v>278901860.991</v>
      </c>
      <c r="I15" s="1848">
        <v>278901860.98897195</v>
      </c>
      <c r="J15" s="1831"/>
      <c r="K15" s="1831"/>
    </row>
    <row r="16" spans="2:11" ht="31.5">
      <c r="B16" s="488" t="s">
        <v>524</v>
      </c>
      <c r="C16" s="926" t="s">
        <v>572</v>
      </c>
      <c r="D16" s="461" t="s">
        <v>151</v>
      </c>
      <c r="E16" s="971">
        <f>+MemCant!N160</f>
        <v>126.17000000000002</v>
      </c>
      <c r="F16" s="1849">
        <v>97393.400000000009</v>
      </c>
      <c r="G16" s="1078">
        <f>ROUND(E16*F16,2)</f>
        <v>12288125.279999999</v>
      </c>
      <c r="H16" s="1831">
        <v>97393.400000000009</v>
      </c>
      <c r="I16" s="1831">
        <v>12288125.278000003</v>
      </c>
      <c r="J16" s="1831"/>
      <c r="K16" s="1831"/>
    </row>
    <row r="17" spans="2:11">
      <c r="B17" s="514">
        <v>2.2000000000000002</v>
      </c>
      <c r="C17" s="1108" t="s">
        <v>699</v>
      </c>
      <c r="D17" s="440" t="s">
        <v>142</v>
      </c>
      <c r="E17" s="972">
        <f>+MemCant!N236</f>
        <v>98.119</v>
      </c>
      <c r="F17" s="876">
        <v>1418656.2</v>
      </c>
      <c r="G17" s="1079">
        <f t="shared" ref="G17:G22" si="1">ROUND(E17*F17,2)</f>
        <v>139197127.69</v>
      </c>
      <c r="H17" s="1831">
        <v>1418656.2</v>
      </c>
      <c r="I17" s="1831">
        <v>139197127.68779999</v>
      </c>
      <c r="J17" s="1831"/>
      <c r="K17" s="1831"/>
    </row>
    <row r="18" spans="2:11">
      <c r="B18" s="514">
        <v>2.2999999999999998</v>
      </c>
      <c r="C18" s="1108" t="s">
        <v>825</v>
      </c>
      <c r="D18" s="440" t="s">
        <v>142</v>
      </c>
      <c r="E18" s="972">
        <f>+MemCant!N264</f>
        <v>11.1782</v>
      </c>
      <c r="F18" s="876">
        <v>1509436.5</v>
      </c>
      <c r="G18" s="1079">
        <f t="shared" si="1"/>
        <v>16872783.079999998</v>
      </c>
      <c r="H18" s="1831">
        <v>1509436.5</v>
      </c>
      <c r="I18" s="1831">
        <v>16872783.0843</v>
      </c>
      <c r="J18" s="1831"/>
      <c r="K18" s="1831"/>
    </row>
    <row r="19" spans="2:11">
      <c r="B19" s="1031">
        <v>2.4</v>
      </c>
      <c r="C19" s="1108" t="s">
        <v>826</v>
      </c>
      <c r="D19" s="440" t="s">
        <v>142</v>
      </c>
      <c r="E19" s="913">
        <f>'MEMORIA ESMERALDA'!AL255</f>
        <v>28.7</v>
      </c>
      <c r="F19" s="876">
        <v>1773861.7</v>
      </c>
      <c r="G19" s="1079">
        <f t="shared" si="1"/>
        <v>50909830.789999999</v>
      </c>
      <c r="H19" s="1831">
        <v>1773861.7</v>
      </c>
      <c r="I19" s="1831">
        <v>50909830.789999999</v>
      </c>
      <c r="J19" s="1831"/>
      <c r="K19" s="1831"/>
    </row>
    <row r="20" spans="2:11">
      <c r="B20" s="914">
        <v>2.5</v>
      </c>
      <c r="C20" s="1863" t="s">
        <v>827</v>
      </c>
      <c r="D20" s="915" t="s">
        <v>142</v>
      </c>
      <c r="E20" s="916">
        <f>+MemCant!M317</f>
        <v>15.350579999999999</v>
      </c>
      <c r="F20" s="876">
        <v>2237908.4</v>
      </c>
      <c r="G20" s="1079">
        <f t="shared" si="1"/>
        <v>34353191.93</v>
      </c>
      <c r="H20" s="1831">
        <v>2237908.4</v>
      </c>
      <c r="I20" s="1831">
        <v>34353191.926871993</v>
      </c>
      <c r="J20" s="1831"/>
      <c r="K20" s="1831"/>
    </row>
    <row r="21" spans="2:11" ht="47.25">
      <c r="B21" s="1125">
        <v>2.6</v>
      </c>
      <c r="C21" s="1116" t="s">
        <v>911</v>
      </c>
      <c r="D21" s="1070" t="s">
        <v>121</v>
      </c>
      <c r="E21" s="923">
        <f>MemCant!M867</f>
        <v>87.6</v>
      </c>
      <c r="F21" s="876">
        <v>81651.7</v>
      </c>
      <c r="G21" s="1079">
        <f t="shared" si="1"/>
        <v>7152688.9199999999</v>
      </c>
      <c r="H21" s="1831">
        <v>81651.7</v>
      </c>
      <c r="I21" s="1831">
        <v>7152688.919999999</v>
      </c>
      <c r="J21" s="1831"/>
      <c r="K21" s="1831"/>
    </row>
    <row r="22" spans="2:11" ht="32.25" thickBot="1">
      <c r="B22" s="933">
        <v>2.7</v>
      </c>
      <c r="C22" s="1117" t="s">
        <v>831</v>
      </c>
      <c r="D22" s="928" t="s">
        <v>151</v>
      </c>
      <c r="E22" s="929">
        <f>+MemCant!M741</f>
        <v>98.94</v>
      </c>
      <c r="F22" s="1850">
        <v>183223.30000000002</v>
      </c>
      <c r="G22" s="1080">
        <f t="shared" si="1"/>
        <v>18128113.300000001</v>
      </c>
      <c r="H22" s="1831">
        <v>183223.30000000002</v>
      </c>
      <c r="I22" s="1831">
        <v>18128113.302000001</v>
      </c>
      <c r="J22" s="1831"/>
      <c r="K22" s="1831"/>
    </row>
    <row r="23" spans="2:11" ht="16.5" thickBot="1">
      <c r="B23" s="908"/>
      <c r="C23" s="918"/>
      <c r="D23" s="909"/>
      <c r="E23" s="910"/>
      <c r="F23" s="1127"/>
      <c r="G23" s="1081"/>
      <c r="H23" s="1831"/>
      <c r="I23" s="1831"/>
      <c r="J23" s="1831"/>
      <c r="K23" s="1831"/>
    </row>
    <row r="24" spans="2:11" ht="16.5" thickBot="1">
      <c r="B24" s="917">
        <v>3</v>
      </c>
      <c r="C24" s="1839" t="s">
        <v>696</v>
      </c>
      <c r="D24" s="1840"/>
      <c r="E24" s="1840"/>
      <c r="F24" s="1841"/>
      <c r="G24" s="1083">
        <f>SUM(G25:G26)</f>
        <v>473336983.20000005</v>
      </c>
      <c r="H24" s="1848">
        <v>473336983.19700003</v>
      </c>
      <c r="I24" s="1848">
        <v>473336983.19491982</v>
      </c>
      <c r="J24" s="1831"/>
      <c r="K24" s="1831"/>
    </row>
    <row r="25" spans="2:11">
      <c r="B25" s="488" t="s">
        <v>533</v>
      </c>
      <c r="C25" s="1837" t="s">
        <v>534</v>
      </c>
      <c r="D25" s="1833" t="s">
        <v>425</v>
      </c>
      <c r="E25" s="1838">
        <f>+MemCant!N326</f>
        <v>25719.98019999998</v>
      </c>
      <c r="F25" s="1864">
        <v>10142.6</v>
      </c>
      <c r="G25" s="1078">
        <f>ROUND(E25*F25,2)</f>
        <v>260867471.18000001</v>
      </c>
      <c r="H25" s="1831">
        <v>10142.6</v>
      </c>
      <c r="I25" s="1831">
        <v>260867471.17651981</v>
      </c>
      <c r="J25" s="1831"/>
      <c r="K25" s="1831"/>
    </row>
    <row r="26" spans="2:11" ht="95.25" thickBot="1">
      <c r="B26" s="924">
        <v>3.2</v>
      </c>
      <c r="C26" s="1119" t="s">
        <v>828</v>
      </c>
      <c r="D26" s="919" t="s">
        <v>151</v>
      </c>
      <c r="E26" s="921">
        <f>+MemCant!M639</f>
        <v>476.53199999999993</v>
      </c>
      <c r="F26" s="1851">
        <v>445866.2</v>
      </c>
      <c r="G26" s="1080">
        <f>ROUND(E26*F26,2)</f>
        <v>212469512.02000001</v>
      </c>
      <c r="H26" s="1831">
        <v>445866.2</v>
      </c>
      <c r="I26" s="1831">
        <v>212469512.01839998</v>
      </c>
      <c r="J26" s="1831"/>
      <c r="K26" s="1831"/>
    </row>
    <row r="27" spans="2:11" ht="16.5" thickBot="1">
      <c r="B27" s="908"/>
      <c r="C27" s="918"/>
      <c r="D27" s="909"/>
      <c r="E27" s="910"/>
      <c r="F27" s="1127"/>
      <c r="G27" s="1081"/>
      <c r="H27" s="1831"/>
      <c r="I27" s="1831"/>
      <c r="J27" s="1831"/>
      <c r="K27" s="1831"/>
    </row>
    <row r="28" spans="2:11" ht="16.5" thickBot="1">
      <c r="B28" s="882">
        <v>4</v>
      </c>
      <c r="C28" s="1842" t="s">
        <v>552</v>
      </c>
      <c r="D28" s="1843"/>
      <c r="E28" s="1843"/>
      <c r="F28" s="1844"/>
      <c r="G28" s="1084">
        <f>+SUM(G29:G30)</f>
        <v>17546016.579999998</v>
      </c>
      <c r="H28" s="1848">
        <v>17546016.579</v>
      </c>
      <c r="I28" s="1848">
        <v>17546016.579000004</v>
      </c>
      <c r="J28" s="1831"/>
      <c r="K28" s="1831"/>
    </row>
    <row r="29" spans="2:11">
      <c r="B29" s="1104">
        <v>4.0999999999999996</v>
      </c>
      <c r="C29" s="1836" t="s">
        <v>536</v>
      </c>
      <c r="D29" s="1833" t="s">
        <v>151</v>
      </c>
      <c r="E29" s="1834">
        <f>+MemCant!M719</f>
        <v>58.38</v>
      </c>
      <c r="F29" s="1864">
        <v>132224.30000000002</v>
      </c>
      <c r="G29" s="1078">
        <f>ROUND(E29*F29,2)</f>
        <v>7719254.6299999999</v>
      </c>
      <c r="H29" s="1831">
        <v>132224.30000000002</v>
      </c>
      <c r="I29" s="1831">
        <v>7719254.6340000015</v>
      </c>
      <c r="J29" s="1831"/>
      <c r="K29" s="1831"/>
    </row>
    <row r="30" spans="2:11" ht="32.25" thickBot="1">
      <c r="B30" s="1105">
        <v>4.2</v>
      </c>
      <c r="C30" s="1117" t="s">
        <v>553</v>
      </c>
      <c r="D30" s="928" t="s">
        <v>121</v>
      </c>
      <c r="E30" s="929">
        <f>+MemCant!N728</f>
        <v>318.45000000000005</v>
      </c>
      <c r="F30" s="1850">
        <v>30858.100000000002</v>
      </c>
      <c r="G30" s="1080">
        <f>ROUND(E30*F30,2)</f>
        <v>9826761.9499999993</v>
      </c>
      <c r="H30" s="1831">
        <v>30858.100000000002</v>
      </c>
      <c r="I30" s="1831">
        <v>9826761.9450000022</v>
      </c>
      <c r="J30" s="1831"/>
      <c r="K30" s="1831"/>
    </row>
    <row r="31" spans="2:11" ht="16.5" thickBot="1">
      <c r="B31" s="908"/>
      <c r="C31" s="918"/>
      <c r="D31" s="909"/>
      <c r="E31" s="910"/>
      <c r="F31" s="1127"/>
      <c r="G31" s="1081"/>
      <c r="H31" s="1831"/>
      <c r="I31" s="1831"/>
      <c r="J31" s="1831"/>
      <c r="K31" s="1831"/>
    </row>
    <row r="32" spans="2:11" ht="16.5" thickBot="1">
      <c r="B32" s="882">
        <v>5</v>
      </c>
      <c r="C32" s="1161" t="s">
        <v>897</v>
      </c>
      <c r="D32" s="1162"/>
      <c r="E32" s="1162"/>
      <c r="F32" s="1163"/>
      <c r="G32" s="1085">
        <f>+SUM(G33:G37)</f>
        <v>15096915.99</v>
      </c>
      <c r="H32" s="1848">
        <v>15096915.990000002</v>
      </c>
      <c r="I32" s="1848">
        <v>15096915.990000002</v>
      </c>
      <c r="J32" s="1831"/>
      <c r="K32" s="1831"/>
    </row>
    <row r="33" spans="2:11" ht="31.5">
      <c r="B33" s="513" t="s">
        <v>538</v>
      </c>
      <c r="C33" s="1865" t="s">
        <v>558</v>
      </c>
      <c r="D33" s="1833" t="s">
        <v>121</v>
      </c>
      <c r="E33" s="1834">
        <f>+MemCant!M759</f>
        <v>39</v>
      </c>
      <c r="F33" s="1835">
        <v>71124.3</v>
      </c>
      <c r="G33" s="1078">
        <f>ROUND(E33*F33,2)</f>
        <v>2773847.7</v>
      </c>
      <c r="H33" s="1831">
        <v>71124.3</v>
      </c>
      <c r="I33" s="1831">
        <v>2773847.7</v>
      </c>
      <c r="J33" s="1831"/>
      <c r="K33" s="1831"/>
    </row>
    <row r="34" spans="2:11" ht="31.5">
      <c r="B34" s="528" t="s">
        <v>539</v>
      </c>
      <c r="C34" s="529" t="s">
        <v>559</v>
      </c>
      <c r="D34" s="440" t="s">
        <v>121</v>
      </c>
      <c r="E34" s="923">
        <f>+MemCant!M768</f>
        <v>74.900000000000006</v>
      </c>
      <c r="F34" s="876">
        <v>68532.100000000006</v>
      </c>
      <c r="G34" s="1079">
        <f t="shared" ref="G34:G36" si="2">ROUND(E34*F34,2)</f>
        <v>5133054.29</v>
      </c>
      <c r="H34" s="1831">
        <v>68532.100000000006</v>
      </c>
      <c r="I34" s="1831">
        <v>5133054.290000001</v>
      </c>
      <c r="J34" s="1831"/>
      <c r="K34" s="1831"/>
    </row>
    <row r="35" spans="2:11" ht="31.5">
      <c r="B35" s="528">
        <v>5.3</v>
      </c>
      <c r="C35" s="529" t="s">
        <v>833</v>
      </c>
      <c r="D35" s="440" t="s">
        <v>121</v>
      </c>
      <c r="E35" s="923">
        <f>+MemCant!M777</f>
        <v>20</v>
      </c>
      <c r="F35" s="876">
        <v>158405</v>
      </c>
      <c r="G35" s="1079">
        <f t="shared" si="2"/>
        <v>3168100</v>
      </c>
      <c r="H35" s="1831">
        <v>158405</v>
      </c>
      <c r="I35" s="1831">
        <v>3168100</v>
      </c>
      <c r="J35" s="1831"/>
      <c r="K35" s="1831"/>
    </row>
    <row r="36" spans="2:11" ht="63">
      <c r="B36" s="528">
        <v>5.4</v>
      </c>
      <c r="C36" s="529" t="s">
        <v>540</v>
      </c>
      <c r="D36" s="440" t="s">
        <v>171</v>
      </c>
      <c r="E36" s="923">
        <f>+MemCant!M786</f>
        <v>3</v>
      </c>
      <c r="F36" s="876">
        <v>897799.5</v>
      </c>
      <c r="G36" s="1079">
        <f t="shared" si="2"/>
        <v>2693398.5</v>
      </c>
      <c r="H36" s="1831">
        <v>897799.5</v>
      </c>
      <c r="I36" s="1831">
        <v>2693398.5</v>
      </c>
      <c r="J36" s="1831"/>
      <c r="K36" s="1831"/>
    </row>
    <row r="37" spans="2:11" ht="30" customHeight="1" thickBot="1">
      <c r="B37" s="1101">
        <v>5.5</v>
      </c>
      <c r="C37" s="1102" t="s">
        <v>541</v>
      </c>
      <c r="D37" s="928" t="s">
        <v>171</v>
      </c>
      <c r="E37" s="929">
        <f>+MemCant!M795</f>
        <v>1</v>
      </c>
      <c r="F37" s="1850">
        <v>1328515.5</v>
      </c>
      <c r="G37" s="1080">
        <f>ROUND(E37*F37,2)</f>
        <v>1328515.5</v>
      </c>
      <c r="H37" s="1831">
        <v>1328515.5</v>
      </c>
      <c r="I37" s="1831">
        <v>1328515.5</v>
      </c>
      <c r="J37" s="1831"/>
      <c r="K37" s="1831"/>
    </row>
    <row r="38" spans="2:11" ht="16.5" thickBot="1">
      <c r="B38" s="487"/>
      <c r="C38" s="462"/>
      <c r="D38" s="463"/>
      <c r="E38" s="464"/>
      <c r="F38" s="1128"/>
      <c r="G38" s="1086"/>
      <c r="H38" s="1831"/>
      <c r="I38" s="1831"/>
      <c r="J38" s="1831"/>
      <c r="K38" s="1831"/>
    </row>
    <row r="39" spans="2:11" ht="16.5" thickBot="1">
      <c r="B39" s="882">
        <v>6</v>
      </c>
      <c r="C39" s="1845" t="s">
        <v>542</v>
      </c>
      <c r="D39" s="1846"/>
      <c r="E39" s="1846"/>
      <c r="F39" s="1847"/>
      <c r="G39" s="1866">
        <f>SUM(G40:G46)</f>
        <v>49729081.350000001</v>
      </c>
      <c r="H39" s="1848">
        <v>49729081.350000001</v>
      </c>
      <c r="I39" s="1848">
        <v>49729081.350000001</v>
      </c>
      <c r="J39" s="1831"/>
      <c r="K39" s="1831"/>
    </row>
    <row r="40" spans="2:11">
      <c r="B40" s="488">
        <v>6.1</v>
      </c>
      <c r="C40" s="1862" t="s">
        <v>612</v>
      </c>
      <c r="D40" s="1833" t="s">
        <v>171</v>
      </c>
      <c r="E40" s="1834">
        <f>+MemCant!M804</f>
        <v>1</v>
      </c>
      <c r="F40" s="1835">
        <v>3734880.5</v>
      </c>
      <c r="G40" s="1078">
        <f>ROUND(E40*F40,2)</f>
        <v>3734880.5</v>
      </c>
      <c r="H40" s="1831">
        <v>3734880.5</v>
      </c>
      <c r="I40" s="1831">
        <v>3734880.5</v>
      </c>
      <c r="J40" s="1831"/>
      <c r="K40" s="1831"/>
    </row>
    <row r="41" spans="2:11">
      <c r="B41" s="514">
        <v>6.2</v>
      </c>
      <c r="C41" s="515" t="s">
        <v>613</v>
      </c>
      <c r="D41" s="440" t="s">
        <v>171</v>
      </c>
      <c r="E41" s="923">
        <f>+MemCant!M813</f>
        <v>1</v>
      </c>
      <c r="F41" s="876">
        <v>1835350.4000000001</v>
      </c>
      <c r="G41" s="1079">
        <f t="shared" ref="G41:G45" si="3">ROUND(E41*F41,2)</f>
        <v>1835350.4</v>
      </c>
      <c r="H41" s="1831">
        <v>1835350.4000000001</v>
      </c>
      <c r="I41" s="1831">
        <v>1835350.4000000001</v>
      </c>
      <c r="J41" s="1831"/>
      <c r="K41" s="1831"/>
    </row>
    <row r="42" spans="2:11" ht="18" customHeight="1">
      <c r="B42" s="514">
        <v>6.3</v>
      </c>
      <c r="C42" s="515" t="s">
        <v>614</v>
      </c>
      <c r="D42" s="440" t="s">
        <v>121</v>
      </c>
      <c r="E42" s="923">
        <f>+MemCant!M822</f>
        <v>5.5</v>
      </c>
      <c r="F42" s="876">
        <v>129798.5</v>
      </c>
      <c r="G42" s="1079">
        <f t="shared" si="3"/>
        <v>713891.75</v>
      </c>
      <c r="H42" s="1831">
        <v>129798.5</v>
      </c>
      <c r="I42" s="1831">
        <v>713891.75</v>
      </c>
      <c r="J42" s="1831"/>
      <c r="K42" s="1831"/>
    </row>
    <row r="43" spans="2:11">
      <c r="B43" s="514">
        <v>6.4</v>
      </c>
      <c r="C43" s="515" t="s">
        <v>615</v>
      </c>
      <c r="D43" s="440" t="s">
        <v>171</v>
      </c>
      <c r="E43" s="923">
        <f>+MemCant!M831</f>
        <v>1</v>
      </c>
      <c r="F43" s="876">
        <v>1794611</v>
      </c>
      <c r="G43" s="1079">
        <f t="shared" si="3"/>
        <v>1794611</v>
      </c>
      <c r="H43" s="1831">
        <v>1794611</v>
      </c>
      <c r="I43" s="1831">
        <v>1794611</v>
      </c>
      <c r="J43" s="1831"/>
      <c r="K43" s="1831"/>
    </row>
    <row r="44" spans="2:11">
      <c r="B44" s="514">
        <v>6.5</v>
      </c>
      <c r="C44" s="515" t="s">
        <v>560</v>
      </c>
      <c r="D44" s="440" t="s">
        <v>171</v>
      </c>
      <c r="E44" s="923">
        <f>+MemCant!M840</f>
        <v>12</v>
      </c>
      <c r="F44" s="876">
        <v>1321972.6000000001</v>
      </c>
      <c r="G44" s="1079">
        <f t="shared" si="3"/>
        <v>15863671.199999999</v>
      </c>
      <c r="H44" s="1831">
        <v>1321972.6000000001</v>
      </c>
      <c r="I44" s="1831">
        <v>15863671.200000001</v>
      </c>
      <c r="J44" s="1831"/>
      <c r="K44" s="1831"/>
    </row>
    <row r="45" spans="2:11">
      <c r="B45" s="514">
        <v>6.6</v>
      </c>
      <c r="C45" s="515" t="s">
        <v>616</v>
      </c>
      <c r="D45" s="440" t="s">
        <v>171</v>
      </c>
      <c r="E45" s="923">
        <f>+MemCant!M849</f>
        <v>6</v>
      </c>
      <c r="F45" s="876">
        <v>353026.7</v>
      </c>
      <c r="G45" s="1079">
        <f t="shared" si="3"/>
        <v>2118160.2000000002</v>
      </c>
      <c r="H45" s="1831">
        <v>353026.7</v>
      </c>
      <c r="I45" s="1831">
        <v>2118160.2000000002</v>
      </c>
      <c r="J45" s="1831"/>
      <c r="K45" s="1831"/>
    </row>
    <row r="46" spans="2:11" ht="16.5" thickBot="1">
      <c r="B46" s="933">
        <v>6.7</v>
      </c>
      <c r="C46" s="1100" t="s">
        <v>617</v>
      </c>
      <c r="D46" s="928" t="s">
        <v>171</v>
      </c>
      <c r="E46" s="929">
        <f>+MemCant!M858</f>
        <v>1</v>
      </c>
      <c r="F46" s="1850">
        <v>23668516.300000001</v>
      </c>
      <c r="G46" s="1080">
        <f>ROUND(E46*F46,2)</f>
        <v>23668516.300000001</v>
      </c>
      <c r="H46" s="1831">
        <v>23668516.300000001</v>
      </c>
      <c r="I46" s="1831">
        <v>23668516.300000001</v>
      </c>
      <c r="J46" s="1831"/>
      <c r="K46" s="1831"/>
    </row>
    <row r="47" spans="2:11" ht="16.5" thickBot="1">
      <c r="B47" s="489"/>
      <c r="C47" s="468"/>
      <c r="D47" s="473"/>
      <c r="E47" s="466"/>
      <c r="F47" s="1129"/>
      <c r="G47" s="1087"/>
      <c r="H47" s="1831"/>
      <c r="I47" s="1831"/>
      <c r="J47" s="1831"/>
      <c r="K47" s="1831"/>
    </row>
    <row r="48" spans="2:11" ht="16.5" thickBot="1">
      <c r="B48" s="1164" t="s">
        <v>251</v>
      </c>
      <c r="C48" s="1165"/>
      <c r="D48" s="1165"/>
      <c r="E48" s="1165"/>
      <c r="F48" s="1166"/>
      <c r="G48" s="1088">
        <f>+G39+G32+G28+G24+G15+G8</f>
        <v>894813332.14999998</v>
      </c>
      <c r="H48" s="1831">
        <v>894813332.153</v>
      </c>
      <c r="I48" s="1831">
        <v>894813332.14889181</v>
      </c>
      <c r="J48" s="1831"/>
      <c r="K48" s="1831"/>
    </row>
    <row r="49" spans="2:11" ht="16.5" thickBot="1">
      <c r="B49" s="489"/>
      <c r="C49" s="468"/>
      <c r="D49" s="192"/>
      <c r="E49" s="466"/>
      <c r="F49" s="1130"/>
      <c r="G49" s="1089"/>
      <c r="H49" s="1831"/>
      <c r="I49" s="1831"/>
      <c r="J49" s="1831"/>
      <c r="K49" s="1831"/>
    </row>
    <row r="50" spans="2:11" ht="16.5" thickBot="1">
      <c r="B50" s="484"/>
      <c r="C50" s="1170"/>
      <c r="D50" s="1170"/>
      <c r="E50" s="1170"/>
      <c r="F50" s="1170"/>
      <c r="G50" s="1171"/>
      <c r="H50" s="1831"/>
      <c r="I50" s="1831"/>
      <c r="J50" s="1831"/>
      <c r="K50" s="1831"/>
    </row>
    <row r="51" spans="2:11" ht="16.5" thickBot="1">
      <c r="B51" s="490"/>
      <c r="C51" s="1172"/>
      <c r="D51" s="1172"/>
      <c r="E51" s="1172"/>
      <c r="F51" s="1172"/>
      <c r="G51" s="1173"/>
      <c r="H51" s="1831"/>
      <c r="I51" s="1831"/>
      <c r="J51" s="1831"/>
      <c r="K51" s="1831"/>
    </row>
    <row r="52" spans="2:11" ht="16.5" thickBot="1">
      <c r="B52" s="490"/>
      <c r="C52" s="776"/>
      <c r="D52" s="776"/>
      <c r="E52" s="776"/>
      <c r="F52" s="1131"/>
      <c r="G52" s="1090"/>
      <c r="H52" s="1831"/>
      <c r="I52" s="1831"/>
      <c r="J52" s="1831"/>
      <c r="K52" s="1831"/>
    </row>
    <row r="53" spans="2:11" ht="16.5" thickBot="1">
      <c r="B53" s="490"/>
      <c r="C53" s="1158" t="s">
        <v>970</v>
      </c>
      <c r="D53" s="1159"/>
      <c r="E53" s="1159"/>
      <c r="F53" s="1160"/>
      <c r="G53" s="1091">
        <f>+G48</f>
        <v>894813332.14999998</v>
      </c>
      <c r="H53" s="1831">
        <v>894813332.14999986</v>
      </c>
      <c r="I53" s="1831"/>
      <c r="J53" s="1831"/>
      <c r="K53" s="1831"/>
    </row>
    <row r="54" spans="2:11" ht="16.5" thickBot="1">
      <c r="B54" s="490"/>
      <c r="C54" s="825"/>
      <c r="D54" s="825"/>
      <c r="E54" s="825"/>
      <c r="F54" s="1132"/>
      <c r="G54" s="1092"/>
      <c r="H54" s="1831"/>
      <c r="I54" s="1831"/>
      <c r="J54" s="1831"/>
      <c r="K54" s="1831"/>
    </row>
    <row r="55" spans="2:11" ht="16.5" thickBot="1">
      <c r="B55" s="490"/>
      <c r="C55" s="1158" t="s">
        <v>669</v>
      </c>
      <c r="D55" s="1159"/>
      <c r="E55" s="1159"/>
      <c r="F55" s="1160"/>
      <c r="G55" s="1091">
        <f>+'[185]Table 1'!$F$34</f>
        <v>3450000</v>
      </c>
      <c r="H55" s="1831"/>
      <c r="I55" s="1831"/>
      <c r="J55" s="1831"/>
      <c r="K55" s="1831"/>
    </row>
    <row r="56" spans="2:11" ht="16.5" thickBot="1">
      <c r="B56" s="490"/>
      <c r="C56" s="825"/>
      <c r="D56" s="825"/>
      <c r="E56" s="825"/>
      <c r="F56" s="1132"/>
      <c r="G56" s="1092"/>
      <c r="H56" s="1831"/>
      <c r="I56" s="1831"/>
      <c r="J56" s="1831"/>
      <c r="K56" s="1831"/>
    </row>
    <row r="57" spans="2:11" ht="16.5" thickBot="1">
      <c r="B57" s="490"/>
      <c r="C57" s="1174" t="s">
        <v>860</v>
      </c>
      <c r="D57" s="1172"/>
      <c r="E57" s="1172"/>
      <c r="F57" s="1172"/>
      <c r="G57" s="1093">
        <f>+' PRESUPUESTO OFICIAL GETZEN'!G57</f>
        <v>5136853.3099999996</v>
      </c>
      <c r="H57" s="1831"/>
      <c r="I57" s="1831"/>
      <c r="J57" s="1831"/>
      <c r="K57" s="1831"/>
    </row>
    <row r="58" spans="2:11" ht="16.5" thickBot="1">
      <c r="B58" s="490"/>
      <c r="C58" s="954"/>
      <c r="D58" s="954"/>
      <c r="E58" s="954"/>
      <c r="F58" s="1133"/>
      <c r="G58" s="1092"/>
      <c r="H58" s="1831"/>
      <c r="I58" s="1831"/>
      <c r="J58" s="1831"/>
      <c r="K58" s="1831"/>
    </row>
    <row r="59" spans="2:11" ht="16.5" thickBot="1">
      <c r="B59" s="490"/>
      <c r="C59" s="1177" t="s">
        <v>862</v>
      </c>
      <c r="D59" s="1177"/>
      <c r="E59" s="1177"/>
      <c r="F59" s="1177"/>
      <c r="G59" s="1092">
        <v>1474440</v>
      </c>
      <c r="H59" s="1831"/>
      <c r="I59" s="1831"/>
      <c r="J59" s="1831"/>
      <c r="K59" s="1831"/>
    </row>
    <row r="60" spans="2:11" ht="16.5" thickBot="1">
      <c r="B60" s="490"/>
      <c r="C60" s="825"/>
      <c r="D60" s="825"/>
      <c r="E60" s="825"/>
      <c r="F60" s="1132"/>
      <c r="G60" s="1092"/>
      <c r="H60" s="1831"/>
      <c r="I60" s="1831"/>
      <c r="J60" s="1831"/>
      <c r="K60" s="1831"/>
    </row>
    <row r="61" spans="2:11" ht="16.5" thickBot="1">
      <c r="B61" s="490"/>
      <c r="C61" s="1174" t="s">
        <v>861</v>
      </c>
      <c r="D61" s="1172"/>
      <c r="E61" s="1172"/>
      <c r="F61" s="1173"/>
      <c r="G61" s="1093">
        <v>7965000</v>
      </c>
      <c r="H61" s="1831"/>
      <c r="I61" s="1831"/>
      <c r="J61" s="1831"/>
      <c r="K61" s="1831"/>
    </row>
    <row r="62" spans="2:11" ht="16.5" thickBot="1">
      <c r="B62" s="490"/>
      <c r="C62" s="823"/>
      <c r="D62" s="823"/>
      <c r="E62" s="823"/>
      <c r="F62" s="1134"/>
      <c r="G62" s="1092"/>
      <c r="H62" s="1831"/>
      <c r="I62" s="1831"/>
      <c r="J62" s="1831"/>
      <c r="K62" s="1831"/>
    </row>
    <row r="63" spans="2:11" ht="16.5" thickBot="1">
      <c r="B63" s="490"/>
      <c r="C63" s="1158" t="s">
        <v>667</v>
      </c>
      <c r="D63" s="1159"/>
      <c r="E63" s="1159"/>
      <c r="F63" s="1160"/>
      <c r="G63" s="1091">
        <f>+G53+G55+G57+G59+G61</f>
        <v>912839625.45999992</v>
      </c>
      <c r="H63" s="1831">
        <v>912839625.4599998</v>
      </c>
      <c r="I63" s="1831"/>
      <c r="J63" s="1831"/>
      <c r="K63" s="1831"/>
    </row>
    <row r="64" spans="2:11" ht="16.5" thickBot="1">
      <c r="B64" s="490"/>
      <c r="C64" s="825"/>
      <c r="D64" s="825"/>
      <c r="E64" s="825"/>
      <c r="F64" s="1132"/>
      <c r="G64" s="1092"/>
      <c r="H64" s="1831"/>
      <c r="I64" s="1831"/>
      <c r="J64" s="1831"/>
      <c r="K64" s="1831"/>
    </row>
    <row r="65" spans="2:11" ht="16.5" thickBot="1">
      <c r="B65" s="490"/>
      <c r="C65" s="1167" t="s">
        <v>253</v>
      </c>
      <c r="D65" s="1168"/>
      <c r="E65" s="1176"/>
      <c r="F65" s="1144">
        <v>7.0000000000000007E-2</v>
      </c>
      <c r="G65" s="1094">
        <f>ROUND(G63*F65,0)</f>
        <v>63898774</v>
      </c>
      <c r="H65" s="1831"/>
      <c r="I65" s="1831"/>
      <c r="J65" s="1831"/>
      <c r="K65" s="1831"/>
    </row>
    <row r="66" spans="2:11" ht="16.5" thickBot="1">
      <c r="B66" s="490"/>
      <c r="G66" s="1095"/>
      <c r="H66" s="1831"/>
      <c r="I66" s="1831"/>
      <c r="J66" s="1831"/>
      <c r="K66" s="1831"/>
    </row>
    <row r="67" spans="2:11" ht="16.5" thickBot="1">
      <c r="B67" s="490"/>
      <c r="C67" s="1167" t="s">
        <v>668</v>
      </c>
      <c r="D67" s="1168"/>
      <c r="E67" s="1168"/>
      <c r="F67" s="1169"/>
      <c r="G67" s="1096">
        <f>+G63+G65</f>
        <v>976738399.45999992</v>
      </c>
      <c r="H67" s="1831">
        <v>976738399.4599998</v>
      </c>
      <c r="I67" s="1831"/>
      <c r="J67" s="1831"/>
      <c r="K67" s="1831"/>
    </row>
    <row r="68" spans="2:11">
      <c r="B68" s="490"/>
      <c r="C68" s="191"/>
      <c r="D68" s="191"/>
      <c r="E68" s="191"/>
      <c r="F68" s="1135"/>
      <c r="G68" s="1097"/>
      <c r="H68" s="1831"/>
      <c r="I68" s="1831"/>
      <c r="J68" s="1831"/>
      <c r="K68" s="1831"/>
    </row>
    <row r="69" spans="2:11">
      <c r="B69" s="490"/>
      <c r="C69" s="191"/>
      <c r="D69" s="191"/>
      <c r="E69" s="191"/>
      <c r="F69" s="467"/>
      <c r="G69" s="1097"/>
      <c r="H69" s="1831"/>
      <c r="I69" s="1831"/>
      <c r="J69" s="1831"/>
      <c r="K69" s="1831"/>
    </row>
    <row r="70" spans="2:11">
      <c r="B70" s="490"/>
      <c r="C70" s="191"/>
      <c r="D70" s="191"/>
      <c r="E70" s="191"/>
      <c r="F70" s="1135"/>
      <c r="G70" s="1097"/>
      <c r="H70" s="1831"/>
      <c r="I70" s="1831"/>
      <c r="J70" s="1831"/>
      <c r="K70" s="1831"/>
    </row>
    <row r="71" spans="2:11">
      <c r="B71" s="490"/>
      <c r="C71" s="191"/>
      <c r="D71" s="191"/>
      <c r="E71" s="193" t="s">
        <v>39</v>
      </c>
      <c r="F71" s="1135"/>
      <c r="G71" s="1097"/>
      <c r="H71" s="1831"/>
      <c r="I71" s="1831"/>
      <c r="J71" s="1831"/>
      <c r="K71" s="1831"/>
    </row>
    <row r="72" spans="2:11">
      <c r="B72" s="490"/>
      <c r="C72" s="193" t="s">
        <v>850</v>
      </c>
      <c r="D72" s="191"/>
      <c r="E72" s="990" t="s">
        <v>873</v>
      </c>
      <c r="F72" s="1098"/>
      <c r="G72" s="1098"/>
      <c r="H72" s="1831"/>
      <c r="I72" s="1831"/>
      <c r="J72" s="1831"/>
      <c r="K72" s="1831"/>
    </row>
    <row r="73" spans="2:11" ht="16.5">
      <c r="B73" s="490"/>
      <c r="C73" s="494" t="s">
        <v>872</v>
      </c>
      <c r="D73" s="191"/>
      <c r="E73" s="162" t="s">
        <v>874</v>
      </c>
      <c r="G73" s="1095"/>
      <c r="H73" s="1831"/>
      <c r="I73" s="1831"/>
      <c r="J73" s="1831"/>
      <c r="K73" s="1831"/>
    </row>
    <row r="74" spans="2:11">
      <c r="B74" s="490"/>
      <c r="C74" s="194" t="s">
        <v>117</v>
      </c>
      <c r="D74" s="191"/>
      <c r="E74" s="194"/>
      <c r="F74" s="1135"/>
      <c r="G74" s="1097"/>
      <c r="H74" s="1831"/>
      <c r="I74" s="1831"/>
      <c r="J74" s="1831"/>
      <c r="K74" s="1831"/>
    </row>
    <row r="75" spans="2:11">
      <c r="B75" s="490"/>
      <c r="C75" s="191"/>
      <c r="E75" s="191"/>
      <c r="F75" s="1135"/>
      <c r="G75" s="1097"/>
      <c r="H75" s="1831"/>
      <c r="I75" s="1831"/>
      <c r="J75" s="1831"/>
      <c r="K75" s="1831"/>
    </row>
    <row r="76" spans="2:11" ht="16.5" thickBot="1">
      <c r="B76" s="483"/>
      <c r="C76" s="171"/>
      <c r="D76" s="170"/>
      <c r="E76" s="170"/>
      <c r="F76" s="1136"/>
      <c r="G76" s="1099"/>
      <c r="H76" s="1831"/>
      <c r="I76" s="1831"/>
      <c r="J76" s="1831"/>
      <c r="K76" s="1831"/>
    </row>
    <row r="81" spans="3:4">
      <c r="C81" s="493"/>
      <c r="D81" s="493"/>
    </row>
    <row r="82" spans="3:4">
      <c r="C82" s="1157"/>
      <c r="D82" s="1157"/>
    </row>
    <row r="83" spans="3:4">
      <c r="C83" s="1157"/>
      <c r="D83" s="1157"/>
    </row>
  </sheetData>
  <mergeCells count="24">
    <mergeCell ref="C8:F8"/>
    <mergeCell ref="C15:F15"/>
    <mergeCell ref="C63:F63"/>
    <mergeCell ref="C65:E65"/>
    <mergeCell ref="C55:F55"/>
    <mergeCell ref="C59:F59"/>
    <mergeCell ref="C83:D83"/>
    <mergeCell ref="C53:F53"/>
    <mergeCell ref="C32:F32"/>
    <mergeCell ref="C24:F24"/>
    <mergeCell ref="C28:F28"/>
    <mergeCell ref="C39:F39"/>
    <mergeCell ref="B48:F48"/>
    <mergeCell ref="C82:D82"/>
    <mergeCell ref="C67:F67"/>
    <mergeCell ref="C50:G50"/>
    <mergeCell ref="C51:G51"/>
    <mergeCell ref="C57:F57"/>
    <mergeCell ref="C61:F61"/>
    <mergeCell ref="C2:F2"/>
    <mergeCell ref="B3:G3"/>
    <mergeCell ref="B4:G4"/>
    <mergeCell ref="C5:G5"/>
    <mergeCell ref="C6:D6"/>
  </mergeCells>
  <phoneticPr fontId="58" type="noConversion"/>
  <printOptions horizontalCentered="1" verticalCentered="1"/>
  <pageMargins left="0.70866141732283472" right="0.70866141732283472" top="0.74803149606299213" bottom="0.74803149606299213" header="0.31496062992125984" footer="0.31496062992125984"/>
  <pageSetup scale="55" orientation="portrait" r:id="rId1"/>
  <rowBreaks count="1" manualBreakCount="1">
    <brk id="38" min="1"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1">
    <tabColor rgb="FFFF0000"/>
    <pageSetUpPr fitToPage="1"/>
  </sheetPr>
  <dimension ref="B1:AX896"/>
  <sheetViews>
    <sheetView showGridLines="0" view="pageBreakPreview" topLeftCell="A178" zoomScale="70" zoomScaleNormal="70" zoomScaleSheetLayoutView="70" workbookViewId="0">
      <selection activeCell="AO297" sqref="AO297"/>
    </sheetView>
  </sheetViews>
  <sheetFormatPr baseColWidth="10" defaultColWidth="3.28515625" defaultRowHeight="15.75"/>
  <cols>
    <col min="1" max="15" width="3.28515625" style="454"/>
    <col min="16" max="16" width="4" style="454" customWidth="1"/>
    <col min="17" max="17" width="4.42578125" style="454" customWidth="1"/>
    <col min="18" max="18" width="4.140625" style="454" customWidth="1"/>
    <col min="19" max="19" width="16" style="454" customWidth="1"/>
    <col min="20" max="20" width="3.5703125" style="454" customWidth="1"/>
    <col min="21" max="21" width="3.85546875" style="454" customWidth="1"/>
    <col min="22" max="22" width="4.7109375" style="454" customWidth="1"/>
    <col min="23" max="23" width="5.7109375" style="454" customWidth="1"/>
    <col min="24" max="24" width="13.140625" style="454" customWidth="1"/>
    <col min="25" max="25" width="12.5703125" style="454" customWidth="1"/>
    <col min="26" max="26" width="3.28515625" style="454" customWidth="1"/>
    <col min="27" max="27" width="5.140625" style="454" customWidth="1"/>
    <col min="28" max="28" width="4.42578125" style="454" customWidth="1"/>
    <col min="29" max="29" width="3.28515625" style="454"/>
    <col min="30" max="30" width="2.85546875" style="454" customWidth="1"/>
    <col min="31" max="31" width="5.140625" style="454" customWidth="1"/>
    <col min="32" max="32" width="3.28515625" style="454"/>
    <col min="33" max="33" width="3.28515625" style="454" customWidth="1"/>
    <col min="34" max="34" width="5.140625" style="454" customWidth="1"/>
    <col min="35" max="35" width="6.85546875" style="454" customWidth="1"/>
    <col min="36" max="36" width="3.85546875" style="454" customWidth="1"/>
    <col min="37" max="37" width="5.7109375" style="454" customWidth="1"/>
    <col min="38" max="38" width="16.42578125" style="454" customWidth="1"/>
    <col min="39" max="39" width="3.28515625" style="454"/>
    <col min="40" max="40" width="9.85546875" style="454" customWidth="1"/>
    <col min="41" max="41" width="9.42578125" style="454" customWidth="1"/>
    <col min="42" max="42" width="9.7109375" style="454" customWidth="1"/>
    <col min="43" max="43" width="9.5703125" style="454" bestFit="1" customWidth="1"/>
    <col min="44" max="44" width="6.5703125" style="454" customWidth="1"/>
    <col min="45" max="45" width="15.5703125" style="454" bestFit="1" customWidth="1"/>
    <col min="46" max="46" width="14.5703125" style="454" bestFit="1" customWidth="1"/>
    <col min="47" max="47" width="7" style="454" customWidth="1"/>
    <col min="48" max="16384" width="3.28515625" style="454"/>
  </cols>
  <sheetData>
    <row r="1" spans="2:43" ht="6.6" customHeight="1" thickBot="1"/>
    <row r="2" spans="2:43" ht="13.5" customHeight="1">
      <c r="B2" s="1263"/>
      <c r="C2" s="1264"/>
      <c r="D2" s="1264"/>
      <c r="E2" s="1264"/>
      <c r="F2" s="1264"/>
      <c r="G2" s="1264"/>
      <c r="H2" s="1264"/>
      <c r="I2" s="1267" t="s">
        <v>884</v>
      </c>
      <c r="J2" s="1267"/>
      <c r="K2" s="1267"/>
      <c r="L2" s="1267"/>
      <c r="M2" s="1267"/>
      <c r="N2" s="1267"/>
      <c r="O2" s="1267"/>
      <c r="P2" s="1267"/>
      <c r="Q2" s="1267"/>
      <c r="R2" s="1267"/>
      <c r="S2" s="1267"/>
      <c r="T2" s="1267"/>
      <c r="U2" s="1267"/>
      <c r="V2" s="1267"/>
      <c r="W2" s="1267"/>
      <c r="X2" s="1267"/>
      <c r="Y2" s="1267"/>
      <c r="Z2" s="1267"/>
      <c r="AA2" s="1267"/>
      <c r="AB2" s="1267"/>
      <c r="AC2" s="1267"/>
      <c r="AD2" s="1267"/>
      <c r="AE2" s="1267"/>
      <c r="AF2" s="1267"/>
      <c r="AG2" s="1267"/>
      <c r="AH2" s="1267"/>
      <c r="AI2" s="1269">
        <f ca="1">TODAY()</f>
        <v>46286</v>
      </c>
      <c r="AJ2" s="1267"/>
      <c r="AK2" s="1267"/>
      <c r="AL2" s="1267"/>
      <c r="AM2" s="530"/>
    </row>
    <row r="3" spans="2:43" ht="13.5" customHeight="1">
      <c r="B3" s="1265"/>
      <c r="C3" s="1266"/>
      <c r="D3" s="1266"/>
      <c r="E3" s="1266"/>
      <c r="F3" s="1266"/>
      <c r="G3" s="1266"/>
      <c r="H3" s="1266"/>
      <c r="I3" s="1268"/>
      <c r="J3" s="1268"/>
      <c r="K3" s="1268"/>
      <c r="L3" s="1268"/>
      <c r="M3" s="1268"/>
      <c r="N3" s="1268"/>
      <c r="O3" s="1268"/>
      <c r="P3" s="1268"/>
      <c r="Q3" s="1268"/>
      <c r="R3" s="1268"/>
      <c r="S3" s="1268"/>
      <c r="T3" s="1268"/>
      <c r="U3" s="1268"/>
      <c r="V3" s="1268"/>
      <c r="W3" s="1268"/>
      <c r="X3" s="1268"/>
      <c r="Y3" s="1268"/>
      <c r="Z3" s="1268"/>
      <c r="AA3" s="1268"/>
      <c r="AB3" s="1268"/>
      <c r="AC3" s="1268"/>
      <c r="AD3" s="1268"/>
      <c r="AE3" s="1268"/>
      <c r="AF3" s="1268"/>
      <c r="AG3" s="1268"/>
      <c r="AH3" s="1268"/>
      <c r="AI3" s="1268"/>
      <c r="AJ3" s="1268"/>
      <c r="AK3" s="1268"/>
      <c r="AL3" s="1268"/>
      <c r="AM3" s="530"/>
    </row>
    <row r="4" spans="2:43" ht="13.5" customHeight="1">
      <c r="B4" s="1265"/>
      <c r="C4" s="1266"/>
      <c r="D4" s="1266"/>
      <c r="E4" s="1266"/>
      <c r="F4" s="1266"/>
      <c r="G4" s="1266"/>
      <c r="H4" s="1266"/>
      <c r="I4" s="1268"/>
      <c r="J4" s="1268"/>
      <c r="K4" s="1268"/>
      <c r="L4" s="1268"/>
      <c r="M4" s="1268"/>
      <c r="N4" s="1268"/>
      <c r="O4" s="1268"/>
      <c r="P4" s="1268"/>
      <c r="Q4" s="1268"/>
      <c r="R4" s="1268"/>
      <c r="S4" s="1268"/>
      <c r="T4" s="1268"/>
      <c r="U4" s="1268"/>
      <c r="V4" s="1268"/>
      <c r="W4" s="1268"/>
      <c r="X4" s="1268"/>
      <c r="Y4" s="1268"/>
      <c r="Z4" s="1268"/>
      <c r="AA4" s="1268"/>
      <c r="AB4" s="1268"/>
      <c r="AC4" s="1268"/>
      <c r="AD4" s="1268"/>
      <c r="AE4" s="1268"/>
      <c r="AF4" s="1268"/>
      <c r="AG4" s="1268"/>
      <c r="AH4" s="1268"/>
      <c r="AI4" s="1268"/>
      <c r="AJ4" s="1268"/>
      <c r="AK4" s="1268"/>
      <c r="AL4" s="1268"/>
      <c r="AM4" s="530"/>
      <c r="AN4" s="455"/>
    </row>
    <row r="5" spans="2:43" ht="13.5" customHeight="1">
      <c r="B5" s="1265"/>
      <c r="C5" s="1266"/>
      <c r="D5" s="1266"/>
      <c r="E5" s="1266"/>
      <c r="F5" s="1266"/>
      <c r="G5" s="1266"/>
      <c r="H5" s="1266"/>
      <c r="I5" s="1268"/>
      <c r="J5" s="1268"/>
      <c r="K5" s="1268"/>
      <c r="L5" s="1268"/>
      <c r="M5" s="1268"/>
      <c r="N5" s="1268"/>
      <c r="O5" s="1268"/>
      <c r="P5" s="1268"/>
      <c r="Q5" s="1268"/>
      <c r="R5" s="1268"/>
      <c r="S5" s="1268"/>
      <c r="T5" s="1268"/>
      <c r="U5" s="1268"/>
      <c r="V5" s="1268"/>
      <c r="W5" s="1268"/>
      <c r="X5" s="1268"/>
      <c r="Y5" s="1268"/>
      <c r="Z5" s="1268"/>
      <c r="AA5" s="1268"/>
      <c r="AB5" s="1268"/>
      <c r="AC5" s="1268"/>
      <c r="AD5" s="1268"/>
      <c r="AE5" s="1268"/>
      <c r="AF5" s="1268"/>
      <c r="AG5" s="1268"/>
      <c r="AH5" s="1268"/>
      <c r="AI5" s="1268"/>
      <c r="AJ5" s="1268"/>
      <c r="AK5" s="1268"/>
      <c r="AL5" s="1268"/>
      <c r="AM5" s="530"/>
    </row>
    <row r="6" spans="2:43" ht="19.899999999999999" customHeight="1">
      <c r="B6" s="1189" t="s">
        <v>254</v>
      </c>
      <c r="C6" s="1190"/>
      <c r="D6" s="1190"/>
      <c r="E6" s="1190"/>
      <c r="F6" s="1190"/>
      <c r="G6" s="1190"/>
      <c r="H6" s="1190"/>
      <c r="I6" s="1190"/>
      <c r="J6" s="1190"/>
      <c r="K6" s="1190"/>
      <c r="L6" s="1190"/>
      <c r="M6" s="1190"/>
      <c r="N6" s="1190"/>
      <c r="O6" s="1190"/>
      <c r="P6" s="1190"/>
      <c r="Q6" s="1190"/>
      <c r="R6" s="1190"/>
      <c r="S6" s="1190"/>
      <c r="T6" s="1190"/>
      <c r="U6" s="1190"/>
      <c r="V6" s="1190"/>
      <c r="W6" s="1190"/>
      <c r="X6" s="1190"/>
      <c r="Y6" s="1190"/>
      <c r="Z6" s="1190"/>
      <c r="AA6" s="1190"/>
      <c r="AB6" s="1190"/>
      <c r="AC6" s="1190"/>
      <c r="AD6" s="1190"/>
      <c r="AE6" s="1190"/>
      <c r="AF6" s="1190"/>
      <c r="AG6" s="1190"/>
      <c r="AH6" s="1190"/>
      <c r="AI6" s="1190"/>
      <c r="AJ6" s="1190"/>
      <c r="AK6" s="1190"/>
      <c r="AL6" s="1190"/>
    </row>
    <row r="7" spans="2:43" ht="13.5" customHeight="1">
      <c r="B7" s="1200"/>
      <c r="C7" s="1201"/>
      <c r="D7" s="1201"/>
      <c r="E7" s="1201"/>
      <c r="F7" s="1201"/>
      <c r="G7" s="1201"/>
      <c r="H7" s="1201"/>
      <c r="I7" s="1201"/>
      <c r="J7" s="1201"/>
      <c r="K7" s="1201"/>
      <c r="L7" s="1201"/>
      <c r="M7" s="1201"/>
      <c r="N7" s="1201"/>
      <c r="O7" s="1201"/>
      <c r="P7" s="1201"/>
      <c r="Q7" s="1201"/>
      <c r="R7" s="1201"/>
      <c r="S7" s="1202"/>
      <c r="T7" s="1206" t="s">
        <v>255</v>
      </c>
      <c r="U7" s="1207"/>
      <c r="V7" s="1207"/>
      <c r="W7" s="1208"/>
      <c r="X7" s="1212" t="str">
        <f>+'[186] PRESUPUESTO OFICIAL ESMERALDA'!B9</f>
        <v>1.1</v>
      </c>
      <c r="Y7" s="1213"/>
      <c r="Z7" s="1213"/>
      <c r="AA7" s="1213"/>
      <c r="AB7" s="1213"/>
      <c r="AC7" s="1213"/>
      <c r="AD7" s="1214"/>
      <c r="AE7" s="1191" t="s">
        <v>256</v>
      </c>
      <c r="AF7" s="1191"/>
      <c r="AG7" s="1191"/>
      <c r="AH7" s="1191"/>
      <c r="AI7" s="1199" t="str">
        <f>+'[186] PRESUPUESTO OFICIAL ESMERALDA'!D9</f>
        <v>M2</v>
      </c>
      <c r="AJ7" s="1199"/>
      <c r="AK7" s="1199"/>
      <c r="AL7" s="1199"/>
    </row>
    <row r="8" spans="2:43" ht="13.5" customHeight="1">
      <c r="B8" s="1203"/>
      <c r="C8" s="1204"/>
      <c r="D8" s="1204"/>
      <c r="E8" s="1204"/>
      <c r="F8" s="1204"/>
      <c r="G8" s="1204"/>
      <c r="H8" s="1204"/>
      <c r="I8" s="1204"/>
      <c r="J8" s="1204"/>
      <c r="K8" s="1204"/>
      <c r="L8" s="1204"/>
      <c r="M8" s="1204"/>
      <c r="N8" s="1204"/>
      <c r="O8" s="1204"/>
      <c r="P8" s="1204"/>
      <c r="Q8" s="1204"/>
      <c r="R8" s="1204"/>
      <c r="S8" s="1205"/>
      <c r="T8" s="1209"/>
      <c r="U8" s="1210"/>
      <c r="V8" s="1210"/>
      <c r="W8" s="1211"/>
      <c r="X8" s="1215"/>
      <c r="Y8" s="1216"/>
      <c r="Z8" s="1216"/>
      <c r="AA8" s="1216"/>
      <c r="AB8" s="1216"/>
      <c r="AC8" s="1216"/>
      <c r="AD8" s="1217"/>
      <c r="AE8" s="1191"/>
      <c r="AF8" s="1191"/>
      <c r="AG8" s="1191"/>
      <c r="AH8" s="1191"/>
      <c r="AI8" s="1199"/>
      <c r="AJ8" s="1199"/>
      <c r="AK8" s="1199"/>
      <c r="AL8" s="1199"/>
    </row>
    <row r="9" spans="2:43">
      <c r="B9" s="1203"/>
      <c r="C9" s="1204"/>
      <c r="D9" s="1204"/>
      <c r="E9" s="1204"/>
      <c r="F9" s="1204"/>
      <c r="G9" s="1204"/>
      <c r="H9" s="1204"/>
      <c r="I9" s="1204"/>
      <c r="J9" s="1204"/>
      <c r="K9" s="1204"/>
      <c r="L9" s="1204"/>
      <c r="M9" s="1204"/>
      <c r="N9" s="1204"/>
      <c r="O9" s="1204"/>
      <c r="P9" s="1204"/>
      <c r="Q9" s="1204"/>
      <c r="R9" s="1204"/>
      <c r="S9" s="1205"/>
      <c r="T9" s="1206" t="s">
        <v>257</v>
      </c>
      <c r="U9" s="1207"/>
      <c r="V9" s="1207"/>
      <c r="W9" s="1208"/>
      <c r="X9" s="1218" t="str">
        <f>+'[186] PRESUPUESTO OFICIAL ESMERALDA'!C9</f>
        <v>Localización y replanteo en planta- zona de trabajos</v>
      </c>
      <c r="Y9" s="1219"/>
      <c r="Z9" s="1219"/>
      <c r="AA9" s="1219"/>
      <c r="AB9" s="1219"/>
      <c r="AC9" s="1219"/>
      <c r="AD9" s="1219"/>
      <c r="AE9" s="1219"/>
      <c r="AF9" s="1219"/>
      <c r="AG9" s="1219"/>
      <c r="AH9" s="1219"/>
      <c r="AI9" s="1219"/>
      <c r="AJ9" s="1219"/>
      <c r="AK9" s="1219"/>
      <c r="AL9" s="1219"/>
      <c r="AO9" s="456"/>
    </row>
    <row r="10" spans="2:43">
      <c r="B10" s="1203"/>
      <c r="C10" s="1204"/>
      <c r="D10" s="1204"/>
      <c r="E10" s="1204"/>
      <c r="F10" s="1204"/>
      <c r="G10" s="1204"/>
      <c r="H10" s="1204"/>
      <c r="I10" s="1204"/>
      <c r="J10" s="1204"/>
      <c r="K10" s="1204"/>
      <c r="L10" s="1204"/>
      <c r="M10" s="1204"/>
      <c r="N10" s="1204"/>
      <c r="O10" s="1204"/>
      <c r="P10" s="1204"/>
      <c r="Q10" s="1204"/>
      <c r="R10" s="1204"/>
      <c r="S10" s="1205"/>
      <c r="T10" s="1209"/>
      <c r="U10" s="1210"/>
      <c r="V10" s="1210"/>
      <c r="W10" s="1211"/>
      <c r="X10" s="1220"/>
      <c r="Y10" s="1221"/>
      <c r="Z10" s="1221"/>
      <c r="AA10" s="1221"/>
      <c r="AB10" s="1221"/>
      <c r="AC10" s="1221"/>
      <c r="AD10" s="1221"/>
      <c r="AE10" s="1221"/>
      <c r="AF10" s="1221"/>
      <c r="AG10" s="1221"/>
      <c r="AH10" s="1221"/>
      <c r="AI10" s="1221"/>
      <c r="AJ10" s="1221"/>
      <c r="AK10" s="1221"/>
      <c r="AL10" s="1221"/>
    </row>
    <row r="11" spans="2:43">
      <c r="B11" s="1203"/>
      <c r="C11" s="1204"/>
      <c r="D11" s="1204"/>
      <c r="E11" s="1204"/>
      <c r="F11" s="1204"/>
      <c r="G11" s="1204"/>
      <c r="H11" s="1204"/>
      <c r="I11" s="1204"/>
      <c r="J11" s="1204"/>
      <c r="K11" s="1204"/>
      <c r="L11" s="1204"/>
      <c r="M11" s="1204"/>
      <c r="N11" s="1204"/>
      <c r="O11" s="1204"/>
      <c r="P11" s="1204"/>
      <c r="Q11" s="1204"/>
      <c r="R11" s="1204"/>
      <c r="S11" s="1205"/>
      <c r="T11" s="1222" t="s">
        <v>258</v>
      </c>
      <c r="U11" s="1223"/>
      <c r="V11" s="1223"/>
      <c r="W11" s="1223"/>
      <c r="X11" s="1223"/>
      <c r="Y11" s="1224"/>
      <c r="Z11" s="1228" t="s">
        <v>259</v>
      </c>
      <c r="AA11" s="1228"/>
      <c r="AB11" s="1228"/>
      <c r="AC11" s="1228"/>
      <c r="AD11" s="1228"/>
      <c r="AE11" s="1191"/>
      <c r="AF11" s="1191"/>
      <c r="AG11" s="1191"/>
      <c r="AH11" s="1191"/>
      <c r="AI11" s="1191" t="s">
        <v>260</v>
      </c>
      <c r="AJ11" s="1191"/>
      <c r="AK11" s="1191"/>
      <c r="AL11" s="1191" t="s">
        <v>261</v>
      </c>
    </row>
    <row r="12" spans="2:43">
      <c r="B12" s="1203"/>
      <c r="C12" s="1204"/>
      <c r="D12" s="1204"/>
      <c r="E12" s="1204"/>
      <c r="F12" s="1204"/>
      <c r="G12" s="1204"/>
      <c r="H12" s="1204"/>
      <c r="I12" s="1204"/>
      <c r="J12" s="1204"/>
      <c r="K12" s="1204"/>
      <c r="L12" s="1204"/>
      <c r="M12" s="1204"/>
      <c r="N12" s="1204"/>
      <c r="O12" s="1204"/>
      <c r="P12" s="1204"/>
      <c r="Q12" s="1204"/>
      <c r="R12" s="1204"/>
      <c r="S12" s="1205"/>
      <c r="T12" s="1225"/>
      <c r="U12" s="1226"/>
      <c r="V12" s="1226"/>
      <c r="W12" s="1226"/>
      <c r="X12" s="1226"/>
      <c r="Y12" s="1227"/>
      <c r="Z12" s="1191" t="s">
        <v>561</v>
      </c>
      <c r="AA12" s="1191"/>
      <c r="AB12" s="1191"/>
      <c r="AC12" s="1191" t="s">
        <v>263</v>
      </c>
      <c r="AD12" s="1191"/>
      <c r="AE12" s="1191"/>
      <c r="AF12" s="1191" t="s">
        <v>264</v>
      </c>
      <c r="AG12" s="1191"/>
      <c r="AH12" s="1191"/>
      <c r="AI12" s="1191"/>
      <c r="AJ12" s="1191"/>
      <c r="AK12" s="1191"/>
      <c r="AL12" s="1191"/>
    </row>
    <row r="13" spans="2:43">
      <c r="B13" s="1203"/>
      <c r="C13" s="1204"/>
      <c r="D13" s="1204"/>
      <c r="E13" s="1204"/>
      <c r="F13" s="1204"/>
      <c r="G13" s="1204"/>
      <c r="H13" s="1204"/>
      <c r="I13" s="1204"/>
      <c r="J13" s="1204"/>
      <c r="K13" s="1204"/>
      <c r="L13" s="1204"/>
      <c r="M13" s="1204"/>
      <c r="N13" s="1204"/>
      <c r="O13" s="1204"/>
      <c r="P13" s="1204"/>
      <c r="Q13" s="1204"/>
      <c r="R13" s="1204"/>
      <c r="S13" s="1205"/>
      <c r="T13" s="1182" t="s">
        <v>569</v>
      </c>
      <c r="U13" s="1183"/>
      <c r="V13" s="1183"/>
      <c r="W13" s="1183"/>
      <c r="X13" s="1183"/>
      <c r="Y13" s="1184"/>
      <c r="Z13" s="1185">
        <v>30</v>
      </c>
      <c r="AA13" s="1185"/>
      <c r="AB13" s="1185"/>
      <c r="AC13" s="1178">
        <v>18</v>
      </c>
      <c r="AD13" s="1178"/>
      <c r="AE13" s="1178"/>
      <c r="AF13" s="1178"/>
      <c r="AG13" s="1178"/>
      <c r="AH13" s="1178"/>
      <c r="AI13" s="1178"/>
      <c r="AJ13" s="1178"/>
      <c r="AK13" s="1178"/>
      <c r="AL13" s="996">
        <f>+Z13*AC13</f>
        <v>540</v>
      </c>
    </row>
    <row r="14" spans="2:43" ht="13.5" customHeight="1">
      <c r="B14" s="1203"/>
      <c r="C14" s="1204"/>
      <c r="D14" s="1204"/>
      <c r="E14" s="1204"/>
      <c r="F14" s="1204"/>
      <c r="G14" s="1204"/>
      <c r="H14" s="1204"/>
      <c r="I14" s="1204"/>
      <c r="J14" s="1204"/>
      <c r="K14" s="1204"/>
      <c r="L14" s="1204"/>
      <c r="M14" s="1204"/>
      <c r="N14" s="1204"/>
      <c r="O14" s="1204"/>
      <c r="P14" s="1204"/>
      <c r="Q14" s="1204"/>
      <c r="R14" s="1204"/>
      <c r="S14" s="1205"/>
      <c r="T14" s="1182"/>
      <c r="U14" s="1183"/>
      <c r="V14" s="1183"/>
      <c r="W14" s="1183"/>
      <c r="X14" s="1183"/>
      <c r="Y14" s="1184"/>
      <c r="Z14" s="1178"/>
      <c r="AA14" s="1178"/>
      <c r="AB14" s="1178"/>
      <c r="AC14" s="1178"/>
      <c r="AD14" s="1178"/>
      <c r="AE14" s="1178"/>
      <c r="AF14" s="1178"/>
      <c r="AG14" s="1178"/>
      <c r="AH14" s="1178"/>
      <c r="AI14" s="1178"/>
      <c r="AJ14" s="1178"/>
      <c r="AK14" s="1178"/>
      <c r="AL14" s="996"/>
      <c r="AN14" s="454" t="s">
        <v>103</v>
      </c>
      <c r="AO14" s="457"/>
      <c r="AQ14" s="458"/>
    </row>
    <row r="15" spans="2:43" ht="13.5" customHeight="1">
      <c r="B15" s="1203"/>
      <c r="C15" s="1204"/>
      <c r="D15" s="1204"/>
      <c r="E15" s="1204"/>
      <c r="F15" s="1204"/>
      <c r="G15" s="1204"/>
      <c r="H15" s="1204"/>
      <c r="I15" s="1204"/>
      <c r="J15" s="1204"/>
      <c r="K15" s="1204"/>
      <c r="L15" s="1204"/>
      <c r="M15" s="1204"/>
      <c r="N15" s="1204"/>
      <c r="O15" s="1204"/>
      <c r="P15" s="1204"/>
      <c r="Q15" s="1204"/>
      <c r="R15" s="1204"/>
      <c r="S15" s="1205"/>
      <c r="T15" s="1182"/>
      <c r="U15" s="1183"/>
      <c r="V15" s="1183"/>
      <c r="W15" s="1183"/>
      <c r="X15" s="1183"/>
      <c r="Y15" s="1184"/>
      <c r="Z15" s="1178"/>
      <c r="AA15" s="1178"/>
      <c r="AB15" s="1178"/>
      <c r="AC15" s="1178"/>
      <c r="AD15" s="1178"/>
      <c r="AE15" s="1178"/>
      <c r="AF15" s="1178"/>
      <c r="AG15" s="1178"/>
      <c r="AH15" s="1178"/>
      <c r="AI15" s="1178"/>
      <c r="AJ15" s="1178"/>
      <c r="AK15" s="1178"/>
      <c r="AL15" s="996"/>
      <c r="AO15" s="457"/>
      <c r="AQ15" s="458"/>
    </row>
    <row r="16" spans="2:43" ht="13.5" customHeight="1">
      <c r="B16" s="1203"/>
      <c r="C16" s="1204"/>
      <c r="D16" s="1204"/>
      <c r="E16" s="1204"/>
      <c r="F16" s="1204"/>
      <c r="G16" s="1204"/>
      <c r="H16" s="1204"/>
      <c r="I16" s="1204"/>
      <c r="J16" s="1204"/>
      <c r="K16" s="1204"/>
      <c r="L16" s="1204"/>
      <c r="M16" s="1204"/>
      <c r="N16" s="1204"/>
      <c r="O16" s="1204"/>
      <c r="P16" s="1204"/>
      <c r="Q16" s="1204"/>
      <c r="R16" s="1204"/>
      <c r="S16" s="1205"/>
      <c r="T16" s="1182"/>
      <c r="U16" s="1183"/>
      <c r="V16" s="1183"/>
      <c r="W16" s="1183"/>
      <c r="X16" s="1183"/>
      <c r="Y16" s="1184"/>
      <c r="Z16" s="1178"/>
      <c r="AA16" s="1178"/>
      <c r="AB16" s="1178"/>
      <c r="AC16" s="1178"/>
      <c r="AD16" s="1178"/>
      <c r="AE16" s="1178"/>
      <c r="AF16" s="1178"/>
      <c r="AG16" s="1178"/>
      <c r="AH16" s="1178"/>
      <c r="AI16" s="1178"/>
      <c r="AJ16" s="1178"/>
      <c r="AK16" s="1178"/>
      <c r="AL16" s="996"/>
      <c r="AO16" s="457"/>
      <c r="AQ16" s="458"/>
    </row>
    <row r="17" spans="2:43" ht="13.5" customHeight="1">
      <c r="B17" s="1203"/>
      <c r="C17" s="1204"/>
      <c r="D17" s="1204"/>
      <c r="E17" s="1204"/>
      <c r="F17" s="1204"/>
      <c r="G17" s="1204"/>
      <c r="H17" s="1204"/>
      <c r="I17" s="1204"/>
      <c r="J17" s="1204"/>
      <c r="K17" s="1204"/>
      <c r="L17" s="1204"/>
      <c r="M17" s="1204"/>
      <c r="N17" s="1204"/>
      <c r="O17" s="1204"/>
      <c r="P17" s="1204"/>
      <c r="Q17" s="1204"/>
      <c r="R17" s="1204"/>
      <c r="S17" s="1205"/>
      <c r="T17" s="1182"/>
      <c r="U17" s="1183"/>
      <c r="V17" s="1183"/>
      <c r="W17" s="1183"/>
      <c r="X17" s="1183"/>
      <c r="Y17" s="1184"/>
      <c r="Z17" s="1178"/>
      <c r="AA17" s="1178"/>
      <c r="AB17" s="1178"/>
      <c r="AC17" s="1178"/>
      <c r="AD17" s="1178"/>
      <c r="AE17" s="1178"/>
      <c r="AF17" s="1178"/>
      <c r="AG17" s="1178"/>
      <c r="AH17" s="1178"/>
      <c r="AI17" s="1178"/>
      <c r="AJ17" s="1178"/>
      <c r="AK17" s="1178"/>
      <c r="AL17" s="996"/>
      <c r="AO17" s="457"/>
      <c r="AQ17" s="458"/>
    </row>
    <row r="18" spans="2:43" ht="13.5" customHeight="1">
      <c r="B18" s="1203"/>
      <c r="C18" s="1204"/>
      <c r="D18" s="1204"/>
      <c r="E18" s="1204"/>
      <c r="F18" s="1204"/>
      <c r="G18" s="1204"/>
      <c r="H18" s="1204"/>
      <c r="I18" s="1204"/>
      <c r="J18" s="1204"/>
      <c r="K18" s="1204"/>
      <c r="L18" s="1204"/>
      <c r="M18" s="1204"/>
      <c r="N18" s="1204"/>
      <c r="O18" s="1204"/>
      <c r="P18" s="1204"/>
      <c r="Q18" s="1204"/>
      <c r="R18" s="1204"/>
      <c r="S18" s="1205"/>
      <c r="T18" s="1182"/>
      <c r="U18" s="1183"/>
      <c r="V18" s="1183"/>
      <c r="W18" s="1183"/>
      <c r="X18" s="1183"/>
      <c r="Y18" s="1184"/>
      <c r="Z18" s="1178"/>
      <c r="AA18" s="1178"/>
      <c r="AB18" s="1178"/>
      <c r="AC18" s="1178"/>
      <c r="AD18" s="1178"/>
      <c r="AE18" s="1178"/>
      <c r="AF18" s="1178"/>
      <c r="AG18" s="1178"/>
      <c r="AH18" s="1178"/>
      <c r="AI18" s="1178"/>
      <c r="AJ18" s="1178"/>
      <c r="AK18" s="1178"/>
      <c r="AL18" s="996"/>
      <c r="AO18" s="457"/>
      <c r="AQ18" s="458"/>
    </row>
    <row r="19" spans="2:43">
      <c r="B19" s="1203"/>
      <c r="C19" s="1204"/>
      <c r="D19" s="1204"/>
      <c r="E19" s="1204"/>
      <c r="F19" s="1204"/>
      <c r="G19" s="1204"/>
      <c r="H19" s="1204"/>
      <c r="I19" s="1204"/>
      <c r="J19" s="1204"/>
      <c r="K19" s="1204"/>
      <c r="L19" s="1204"/>
      <c r="M19" s="1204"/>
      <c r="N19" s="1204"/>
      <c r="O19" s="1204"/>
      <c r="P19" s="1204"/>
      <c r="Q19" s="1204"/>
      <c r="R19" s="1204"/>
      <c r="S19" s="1205"/>
      <c r="T19" s="1182"/>
      <c r="U19" s="1183"/>
      <c r="V19" s="1183"/>
      <c r="W19" s="1183"/>
      <c r="X19" s="1183"/>
      <c r="Y19" s="1184"/>
      <c r="Z19" s="1178"/>
      <c r="AA19" s="1178"/>
      <c r="AB19" s="1178"/>
      <c r="AC19" s="1178"/>
      <c r="AD19" s="1178"/>
      <c r="AE19" s="1178"/>
      <c r="AF19" s="1178"/>
      <c r="AG19" s="1178"/>
      <c r="AH19" s="1178"/>
      <c r="AI19" s="1178"/>
      <c r="AJ19" s="1178"/>
      <c r="AK19" s="1178"/>
      <c r="AL19" s="996"/>
      <c r="AO19" s="457"/>
    </row>
    <row r="20" spans="2:43">
      <c r="B20" s="1203"/>
      <c r="C20" s="1204"/>
      <c r="D20" s="1204"/>
      <c r="E20" s="1204"/>
      <c r="F20" s="1204"/>
      <c r="G20" s="1204"/>
      <c r="H20" s="1204"/>
      <c r="I20" s="1204"/>
      <c r="J20" s="1204"/>
      <c r="K20" s="1204"/>
      <c r="L20" s="1204"/>
      <c r="M20" s="1204"/>
      <c r="N20" s="1204"/>
      <c r="O20" s="1204"/>
      <c r="P20" s="1204"/>
      <c r="Q20" s="1204"/>
      <c r="R20" s="1204"/>
      <c r="S20" s="1205"/>
      <c r="T20" s="1182"/>
      <c r="U20" s="1183"/>
      <c r="V20" s="1183"/>
      <c r="W20" s="1183"/>
      <c r="X20" s="1183"/>
      <c r="Y20" s="1184"/>
      <c r="Z20" s="1178"/>
      <c r="AA20" s="1178"/>
      <c r="AB20" s="1178"/>
      <c r="AC20" s="1178"/>
      <c r="AD20" s="1178"/>
      <c r="AE20" s="1178"/>
      <c r="AF20" s="1178"/>
      <c r="AG20" s="1178"/>
      <c r="AH20" s="1178"/>
      <c r="AI20" s="1178"/>
      <c r="AJ20" s="1178"/>
      <c r="AK20" s="1178"/>
      <c r="AL20" s="996"/>
    </row>
    <row r="21" spans="2:43">
      <c r="B21" s="1203"/>
      <c r="C21" s="1204"/>
      <c r="D21" s="1204"/>
      <c r="E21" s="1204"/>
      <c r="F21" s="1204"/>
      <c r="G21" s="1204"/>
      <c r="H21" s="1204"/>
      <c r="I21" s="1204"/>
      <c r="J21" s="1204"/>
      <c r="K21" s="1204"/>
      <c r="L21" s="1204"/>
      <c r="M21" s="1204"/>
      <c r="N21" s="1204"/>
      <c r="O21" s="1204"/>
      <c r="P21" s="1204"/>
      <c r="Q21" s="1204"/>
      <c r="R21" s="1204"/>
      <c r="S21" s="1205"/>
      <c r="T21" s="1182"/>
      <c r="U21" s="1183"/>
      <c r="V21" s="1183"/>
      <c r="W21" s="1183"/>
      <c r="X21" s="1183"/>
      <c r="Y21" s="1184"/>
      <c r="Z21" s="1178"/>
      <c r="AA21" s="1178"/>
      <c r="AB21" s="1178"/>
      <c r="AC21" s="1178"/>
      <c r="AD21" s="1178"/>
      <c r="AE21" s="1178"/>
      <c r="AF21" s="1178"/>
      <c r="AG21" s="1178"/>
      <c r="AH21" s="1178"/>
      <c r="AI21" s="1178"/>
      <c r="AJ21" s="1178"/>
      <c r="AK21" s="1178"/>
      <c r="AL21" s="996"/>
    </row>
    <row r="22" spans="2:43">
      <c r="B22" s="1203"/>
      <c r="C22" s="1204"/>
      <c r="D22" s="1204"/>
      <c r="E22" s="1204"/>
      <c r="F22" s="1204"/>
      <c r="G22" s="1204"/>
      <c r="H22" s="1204"/>
      <c r="I22" s="1204"/>
      <c r="J22" s="1204"/>
      <c r="K22" s="1204"/>
      <c r="L22" s="1204"/>
      <c r="M22" s="1204"/>
      <c r="N22" s="1204"/>
      <c r="O22" s="1204"/>
      <c r="P22" s="1204"/>
      <c r="Q22" s="1204"/>
      <c r="R22" s="1204"/>
      <c r="S22" s="1205"/>
      <c r="T22" s="1182"/>
      <c r="U22" s="1183"/>
      <c r="V22" s="1183"/>
      <c r="W22" s="1183"/>
      <c r="X22" s="1183"/>
      <c r="Y22" s="1184"/>
      <c r="Z22" s="1178"/>
      <c r="AA22" s="1178"/>
      <c r="AB22" s="1178"/>
      <c r="AC22" s="1178"/>
      <c r="AD22" s="1178"/>
      <c r="AE22" s="1178"/>
      <c r="AF22" s="1178"/>
      <c r="AG22" s="1178"/>
      <c r="AH22" s="1178"/>
      <c r="AI22" s="1178"/>
      <c r="AJ22" s="1178"/>
      <c r="AK22" s="1178"/>
      <c r="AL22" s="996"/>
    </row>
    <row r="23" spans="2:43">
      <c r="B23" s="1254"/>
      <c r="C23" s="1255"/>
      <c r="D23" s="1255"/>
      <c r="E23" s="1255"/>
      <c r="F23" s="1255"/>
      <c r="G23" s="1255"/>
      <c r="H23" s="1255"/>
      <c r="I23" s="1255"/>
      <c r="J23" s="1255"/>
      <c r="K23" s="1255"/>
      <c r="L23" s="1255"/>
      <c r="M23" s="1255"/>
      <c r="N23" s="1255"/>
      <c r="O23" s="1255"/>
      <c r="P23" s="1255"/>
      <c r="Q23" s="1255"/>
      <c r="R23" s="1255"/>
      <c r="S23" s="1256"/>
      <c r="T23" s="1240"/>
      <c r="U23" s="1241"/>
      <c r="V23" s="1241"/>
      <c r="W23" s="1241"/>
      <c r="X23" s="1241"/>
      <c r="Y23" s="1241"/>
      <c r="Z23" s="1178"/>
      <c r="AA23" s="1178"/>
      <c r="AB23" s="1178"/>
      <c r="AC23" s="1178"/>
      <c r="AD23" s="1178"/>
      <c r="AE23" s="1178"/>
      <c r="AF23" s="1178"/>
      <c r="AG23" s="1178"/>
      <c r="AH23" s="1178"/>
      <c r="AI23" s="1178"/>
      <c r="AJ23" s="1178"/>
      <c r="AK23" s="1178"/>
      <c r="AL23" s="996"/>
    </row>
    <row r="24" spans="2:43">
      <c r="B24" s="1192" t="s">
        <v>265</v>
      </c>
      <c r="C24" s="1193"/>
      <c r="D24" s="1193"/>
      <c r="E24" s="1193"/>
      <c r="F24" s="1193"/>
      <c r="G24" s="1193"/>
      <c r="H24" s="1193"/>
      <c r="I24" s="1193"/>
      <c r="J24" s="1193"/>
      <c r="K24" s="1193"/>
      <c r="L24" s="1193"/>
      <c r="M24" s="1193"/>
      <c r="N24" s="1193"/>
      <c r="O24" s="1193"/>
      <c r="P24" s="1193"/>
      <c r="Q24" s="1193"/>
      <c r="R24" s="1193"/>
      <c r="S24" s="1193"/>
      <c r="T24" s="1193"/>
      <c r="U24" s="1193"/>
      <c r="V24" s="1193"/>
      <c r="W24" s="1193"/>
      <c r="X24" s="1193"/>
      <c r="Y24" s="1193"/>
      <c r="Z24" s="1229"/>
      <c r="AA24" s="1230"/>
      <c r="AB24" s="1230"/>
      <c r="AC24" s="1230"/>
      <c r="AD24" s="1230"/>
      <c r="AE24" s="1230"/>
      <c r="AF24" s="1230"/>
      <c r="AG24" s="1230"/>
      <c r="AH24" s="1231"/>
      <c r="AI24" s="1232"/>
      <c r="AJ24" s="1232"/>
      <c r="AK24" s="1232"/>
      <c r="AL24" s="997"/>
    </row>
    <row r="25" spans="2:43">
      <c r="B25" s="1242"/>
      <c r="C25" s="1243"/>
      <c r="D25" s="1243"/>
      <c r="E25" s="1243"/>
      <c r="F25" s="1243"/>
      <c r="G25" s="1243"/>
      <c r="H25" s="1243"/>
      <c r="I25" s="1243"/>
      <c r="J25" s="1243"/>
      <c r="K25" s="1243"/>
      <c r="L25" s="1243"/>
      <c r="M25" s="1243"/>
      <c r="N25" s="1243"/>
      <c r="O25" s="1243"/>
      <c r="P25" s="1243"/>
      <c r="Q25" s="1243"/>
      <c r="R25" s="1243"/>
      <c r="S25" s="1243"/>
      <c r="T25" s="1243"/>
      <c r="U25" s="1243"/>
      <c r="V25" s="1243"/>
      <c r="W25" s="1243"/>
      <c r="X25" s="1243"/>
      <c r="Y25" s="1244"/>
      <c r="Z25" s="1248"/>
      <c r="AA25" s="1201"/>
      <c r="AB25" s="1201"/>
      <c r="AC25" s="1201"/>
      <c r="AD25" s="1201"/>
      <c r="AE25" s="1201"/>
      <c r="AF25" s="1201"/>
      <c r="AG25" s="1201"/>
      <c r="AH25" s="1202"/>
      <c r="AI25" s="1190" t="s">
        <v>266</v>
      </c>
      <c r="AJ25" s="1190"/>
      <c r="AK25" s="1253"/>
      <c r="AL25" s="1003">
        <f>SUM(AL13:AL23)</f>
        <v>540</v>
      </c>
    </row>
    <row r="26" spans="2:43">
      <c r="B26" s="1242"/>
      <c r="C26" s="1243"/>
      <c r="D26" s="1243"/>
      <c r="E26" s="1243"/>
      <c r="F26" s="1243"/>
      <c r="G26" s="1243"/>
      <c r="H26" s="1243"/>
      <c r="I26" s="1243"/>
      <c r="J26" s="1243"/>
      <c r="K26" s="1243"/>
      <c r="L26" s="1243"/>
      <c r="M26" s="1243"/>
      <c r="N26" s="1243"/>
      <c r="O26" s="1243"/>
      <c r="P26" s="1243"/>
      <c r="Q26" s="1243"/>
      <c r="R26" s="1243"/>
      <c r="S26" s="1243"/>
      <c r="T26" s="1243"/>
      <c r="U26" s="1243"/>
      <c r="V26" s="1243"/>
      <c r="W26" s="1243"/>
      <c r="X26" s="1243"/>
      <c r="Y26" s="1244"/>
      <c r="Z26" s="1249"/>
      <c r="AA26" s="1204"/>
      <c r="AB26" s="1204"/>
      <c r="AC26" s="1204"/>
      <c r="AD26" s="1204"/>
      <c r="AE26" s="1204"/>
      <c r="AF26" s="1204"/>
      <c r="AG26" s="1204"/>
      <c r="AH26" s="1205"/>
      <c r="AI26" s="1190"/>
      <c r="AJ26" s="1190"/>
      <c r="AK26" s="1253"/>
      <c r="AL26" s="1003"/>
    </row>
    <row r="27" spans="2:43" ht="16.5" thickBot="1">
      <c r="B27" s="1245"/>
      <c r="C27" s="1246"/>
      <c r="D27" s="1246"/>
      <c r="E27" s="1246"/>
      <c r="F27" s="1246"/>
      <c r="G27" s="1246"/>
      <c r="H27" s="1246"/>
      <c r="I27" s="1246"/>
      <c r="J27" s="1246"/>
      <c r="K27" s="1246"/>
      <c r="L27" s="1246"/>
      <c r="M27" s="1246"/>
      <c r="N27" s="1246"/>
      <c r="O27" s="1246"/>
      <c r="P27" s="1246"/>
      <c r="Q27" s="1246"/>
      <c r="R27" s="1246"/>
      <c r="S27" s="1246"/>
      <c r="T27" s="1246"/>
      <c r="U27" s="1246"/>
      <c r="V27" s="1246"/>
      <c r="W27" s="1246"/>
      <c r="X27" s="1246"/>
      <c r="Y27" s="1247"/>
      <c r="Z27" s="1250"/>
      <c r="AA27" s="1251"/>
      <c r="AB27" s="1251"/>
      <c r="AC27" s="1251"/>
      <c r="AD27" s="1251"/>
      <c r="AE27" s="1251"/>
      <c r="AF27" s="1251"/>
      <c r="AG27" s="1251"/>
      <c r="AH27" s="1252"/>
      <c r="AI27" s="1238" t="s">
        <v>267</v>
      </c>
      <c r="AJ27" s="1238"/>
      <c r="AK27" s="1239"/>
      <c r="AL27" s="1029">
        <f>ROUND(+AL25+AL26,2)</f>
        <v>540</v>
      </c>
    </row>
    <row r="28" spans="2:43" ht="13.9" customHeight="1">
      <c r="B28" s="1263"/>
      <c r="C28" s="1264"/>
      <c r="D28" s="1264"/>
      <c r="E28" s="1264"/>
      <c r="F28" s="1264"/>
      <c r="G28" s="1264"/>
      <c r="H28" s="1264"/>
      <c r="I28" s="1267" t="str">
        <f>+I2</f>
        <v>CONSTRUCCIÓN DE CUBIERTA PARA POLIDERTIVO EN LA VEREDA LA ESMERALDA DEL MUNICIPIO DE LA PLATA, DEPARTAMENTO DEL HUILA</v>
      </c>
      <c r="J28" s="1267"/>
      <c r="K28" s="1267"/>
      <c r="L28" s="1267"/>
      <c r="M28" s="1267"/>
      <c r="N28" s="1267"/>
      <c r="O28" s="1267"/>
      <c r="P28" s="1267"/>
      <c r="Q28" s="1267"/>
      <c r="R28" s="1267"/>
      <c r="S28" s="1267"/>
      <c r="T28" s="1267"/>
      <c r="U28" s="1267"/>
      <c r="V28" s="1267"/>
      <c r="W28" s="1267"/>
      <c r="X28" s="1267"/>
      <c r="Y28" s="1267"/>
      <c r="Z28" s="1267"/>
      <c r="AA28" s="1267"/>
      <c r="AB28" s="1267"/>
      <c r="AC28" s="1267"/>
      <c r="AD28" s="1267"/>
      <c r="AE28" s="1267"/>
      <c r="AF28" s="1267"/>
      <c r="AG28" s="1267"/>
      <c r="AH28" s="1267"/>
      <c r="AI28" s="1269">
        <f ca="1">TODAY()</f>
        <v>46286</v>
      </c>
      <c r="AJ28" s="1267"/>
      <c r="AK28" s="1267"/>
      <c r="AL28" s="1267"/>
    </row>
    <row r="29" spans="2:43" ht="13.9" customHeight="1">
      <c r="B29" s="1265"/>
      <c r="C29" s="1266"/>
      <c r="D29" s="1266"/>
      <c r="E29" s="1266"/>
      <c r="F29" s="1266"/>
      <c r="G29" s="1266"/>
      <c r="H29" s="1266"/>
      <c r="I29" s="1268"/>
      <c r="J29" s="1268"/>
      <c r="K29" s="1268"/>
      <c r="L29" s="1268"/>
      <c r="M29" s="1268"/>
      <c r="N29" s="1268"/>
      <c r="O29" s="1268"/>
      <c r="P29" s="1268"/>
      <c r="Q29" s="1268"/>
      <c r="R29" s="1268"/>
      <c r="S29" s="1268"/>
      <c r="T29" s="1268"/>
      <c r="U29" s="1268"/>
      <c r="V29" s="1268"/>
      <c r="W29" s="1268"/>
      <c r="X29" s="1268"/>
      <c r="Y29" s="1268"/>
      <c r="Z29" s="1268"/>
      <c r="AA29" s="1268"/>
      <c r="AB29" s="1268"/>
      <c r="AC29" s="1268"/>
      <c r="AD29" s="1268"/>
      <c r="AE29" s="1268"/>
      <c r="AF29" s="1268"/>
      <c r="AG29" s="1268"/>
      <c r="AH29" s="1268"/>
      <c r="AI29" s="1268"/>
      <c r="AJ29" s="1268"/>
      <c r="AK29" s="1268"/>
      <c r="AL29" s="1268"/>
    </row>
    <row r="30" spans="2:43" ht="13.9" customHeight="1">
      <c r="B30" s="1265"/>
      <c r="C30" s="1266"/>
      <c r="D30" s="1266"/>
      <c r="E30" s="1266"/>
      <c r="F30" s="1266"/>
      <c r="G30" s="1266"/>
      <c r="H30" s="1266"/>
      <c r="I30" s="1268"/>
      <c r="J30" s="1268"/>
      <c r="K30" s="1268"/>
      <c r="L30" s="1268"/>
      <c r="M30" s="1268"/>
      <c r="N30" s="1268"/>
      <c r="O30" s="1268"/>
      <c r="P30" s="1268"/>
      <c r="Q30" s="1268"/>
      <c r="R30" s="1268"/>
      <c r="S30" s="1268"/>
      <c r="T30" s="1268"/>
      <c r="U30" s="1268"/>
      <c r="V30" s="1268"/>
      <c r="W30" s="1268"/>
      <c r="X30" s="1268"/>
      <c r="Y30" s="1268"/>
      <c r="Z30" s="1268"/>
      <c r="AA30" s="1268"/>
      <c r="AB30" s="1268"/>
      <c r="AC30" s="1268"/>
      <c r="AD30" s="1268"/>
      <c r="AE30" s="1268"/>
      <c r="AF30" s="1268"/>
      <c r="AG30" s="1268"/>
      <c r="AH30" s="1268"/>
      <c r="AI30" s="1268"/>
      <c r="AJ30" s="1268"/>
      <c r="AK30" s="1268"/>
      <c r="AL30" s="1268"/>
    </row>
    <row r="31" spans="2:43" ht="13.9" customHeight="1">
      <c r="B31" s="1265"/>
      <c r="C31" s="1266"/>
      <c r="D31" s="1266"/>
      <c r="E31" s="1266"/>
      <c r="F31" s="1266"/>
      <c r="G31" s="1266"/>
      <c r="H31" s="1266"/>
      <c r="I31" s="1268"/>
      <c r="J31" s="1268"/>
      <c r="K31" s="1268"/>
      <c r="L31" s="1268"/>
      <c r="M31" s="1268"/>
      <c r="N31" s="1268"/>
      <c r="O31" s="1268"/>
      <c r="P31" s="1268"/>
      <c r="Q31" s="1268"/>
      <c r="R31" s="1268"/>
      <c r="S31" s="1268"/>
      <c r="T31" s="1268"/>
      <c r="U31" s="1268"/>
      <c r="V31" s="1268"/>
      <c r="W31" s="1268"/>
      <c r="X31" s="1268"/>
      <c r="Y31" s="1268"/>
      <c r="Z31" s="1268"/>
      <c r="AA31" s="1268"/>
      <c r="AB31" s="1268"/>
      <c r="AC31" s="1268"/>
      <c r="AD31" s="1268"/>
      <c r="AE31" s="1268"/>
      <c r="AF31" s="1268"/>
      <c r="AG31" s="1268"/>
      <c r="AH31" s="1268"/>
      <c r="AI31" s="1268"/>
      <c r="AJ31" s="1268"/>
      <c r="AK31" s="1268"/>
      <c r="AL31" s="1268"/>
    </row>
    <row r="32" spans="2:43" ht="20.45" customHeight="1">
      <c r="B32" s="1189" t="s">
        <v>254</v>
      </c>
      <c r="C32" s="1190"/>
      <c r="D32" s="1190"/>
      <c r="E32" s="1190"/>
      <c r="F32" s="1190"/>
      <c r="G32" s="1190"/>
      <c r="H32" s="1190"/>
      <c r="I32" s="1190"/>
      <c r="J32" s="1190"/>
      <c r="K32" s="1190"/>
      <c r="L32" s="1190"/>
      <c r="M32" s="1190"/>
      <c r="N32" s="1190"/>
      <c r="O32" s="1190"/>
      <c r="P32" s="1190"/>
      <c r="Q32" s="1190"/>
      <c r="R32" s="1190"/>
      <c r="S32" s="1190"/>
      <c r="T32" s="1190"/>
      <c r="U32" s="1190"/>
      <c r="V32" s="1190"/>
      <c r="W32" s="1190"/>
      <c r="X32" s="1190"/>
      <c r="Y32" s="1190"/>
      <c r="Z32" s="1190"/>
      <c r="AA32" s="1190"/>
      <c r="AB32" s="1190"/>
      <c r="AC32" s="1190"/>
      <c r="AD32" s="1190"/>
      <c r="AE32" s="1190"/>
      <c r="AF32" s="1190"/>
      <c r="AG32" s="1190"/>
      <c r="AH32" s="1190"/>
      <c r="AI32" s="1190"/>
      <c r="AJ32" s="1190"/>
      <c r="AK32" s="1190"/>
      <c r="AL32" s="1190"/>
    </row>
    <row r="33" spans="2:38" ht="13.9" customHeight="1">
      <c r="B33" s="1200"/>
      <c r="C33" s="1201"/>
      <c r="D33" s="1201"/>
      <c r="E33" s="1201"/>
      <c r="F33" s="1201"/>
      <c r="G33" s="1201"/>
      <c r="H33" s="1201"/>
      <c r="I33" s="1201"/>
      <c r="J33" s="1201"/>
      <c r="K33" s="1201"/>
      <c r="L33" s="1201"/>
      <c r="M33" s="1201"/>
      <c r="N33" s="1201"/>
      <c r="O33" s="1201"/>
      <c r="P33" s="1201"/>
      <c r="Q33" s="1201"/>
      <c r="R33" s="1201"/>
      <c r="S33" s="1202"/>
      <c r="T33" s="1206" t="s">
        <v>255</v>
      </c>
      <c r="U33" s="1207"/>
      <c r="V33" s="1207"/>
      <c r="W33" s="1208"/>
      <c r="X33" s="1212">
        <f>+'[186] PRESUPUESTO OFICIAL ESMERALDA'!B10</f>
        <v>1.2</v>
      </c>
      <c r="Y33" s="1213"/>
      <c r="Z33" s="1213"/>
      <c r="AA33" s="1213"/>
      <c r="AB33" s="1213"/>
      <c r="AC33" s="1213"/>
      <c r="AD33" s="1214"/>
      <c r="AE33" s="1191" t="s">
        <v>256</v>
      </c>
      <c r="AF33" s="1191"/>
      <c r="AG33" s="1191"/>
      <c r="AH33" s="1191"/>
      <c r="AI33" s="1199" t="str">
        <f>+'[186] PRESUPUESTO OFICIAL ESMERALDA'!D10</f>
        <v>UND</v>
      </c>
      <c r="AJ33" s="1199"/>
      <c r="AK33" s="1199"/>
      <c r="AL33" s="1199"/>
    </row>
    <row r="34" spans="2:38">
      <c r="B34" s="1203"/>
      <c r="C34" s="1204"/>
      <c r="D34" s="1204"/>
      <c r="E34" s="1204"/>
      <c r="F34" s="1204"/>
      <c r="G34" s="1204"/>
      <c r="H34" s="1204"/>
      <c r="I34" s="1204"/>
      <c r="J34" s="1204"/>
      <c r="K34" s="1204"/>
      <c r="L34" s="1204"/>
      <c r="M34" s="1204"/>
      <c r="N34" s="1204"/>
      <c r="O34" s="1204"/>
      <c r="P34" s="1204"/>
      <c r="Q34" s="1204"/>
      <c r="R34" s="1204"/>
      <c r="S34" s="1205"/>
      <c r="T34" s="1209"/>
      <c r="U34" s="1210"/>
      <c r="V34" s="1210"/>
      <c r="W34" s="1211"/>
      <c r="X34" s="1215"/>
      <c r="Y34" s="1216"/>
      <c r="Z34" s="1216"/>
      <c r="AA34" s="1216"/>
      <c r="AB34" s="1216"/>
      <c r="AC34" s="1216"/>
      <c r="AD34" s="1217"/>
      <c r="AE34" s="1191"/>
      <c r="AF34" s="1191"/>
      <c r="AG34" s="1191"/>
      <c r="AH34" s="1191"/>
      <c r="AI34" s="1199"/>
      <c r="AJ34" s="1199"/>
      <c r="AK34" s="1199"/>
      <c r="AL34" s="1199"/>
    </row>
    <row r="35" spans="2:38" ht="13.9" customHeight="1">
      <c r="B35" s="1203"/>
      <c r="C35" s="1204"/>
      <c r="D35" s="1204"/>
      <c r="E35" s="1204"/>
      <c r="F35" s="1204"/>
      <c r="G35" s="1204"/>
      <c r="H35" s="1204"/>
      <c r="I35" s="1204"/>
      <c r="J35" s="1204"/>
      <c r="K35" s="1204"/>
      <c r="L35" s="1204"/>
      <c r="M35" s="1204"/>
      <c r="N35" s="1204"/>
      <c r="O35" s="1204"/>
      <c r="P35" s="1204"/>
      <c r="Q35" s="1204"/>
      <c r="R35" s="1204"/>
      <c r="S35" s="1205"/>
      <c r="T35" s="1206" t="s">
        <v>257</v>
      </c>
      <c r="U35" s="1207"/>
      <c r="V35" s="1207"/>
      <c r="W35" s="1208"/>
      <c r="X35" s="1218" t="str">
        <f>+'[186] PRESUPUESTO OFICIAL ESMERALDA'!C10</f>
        <v>Desmonte   de   Postes   de   iluminación;   Incl.   Retiro   de luminarias,    clabeado    y    demolición    de    machón    en concreto.</v>
      </c>
      <c r="Y35" s="1219"/>
      <c r="Z35" s="1219"/>
      <c r="AA35" s="1219"/>
      <c r="AB35" s="1219"/>
      <c r="AC35" s="1219"/>
      <c r="AD35" s="1219"/>
      <c r="AE35" s="1219"/>
      <c r="AF35" s="1219"/>
      <c r="AG35" s="1219"/>
      <c r="AH35" s="1219"/>
      <c r="AI35" s="1219"/>
      <c r="AJ35" s="1219"/>
      <c r="AK35" s="1219"/>
      <c r="AL35" s="1219"/>
    </row>
    <row r="36" spans="2:38">
      <c r="B36" s="1203"/>
      <c r="C36" s="1204"/>
      <c r="D36" s="1204"/>
      <c r="E36" s="1204"/>
      <c r="F36" s="1204"/>
      <c r="G36" s="1204"/>
      <c r="H36" s="1204"/>
      <c r="I36" s="1204"/>
      <c r="J36" s="1204"/>
      <c r="K36" s="1204"/>
      <c r="L36" s="1204"/>
      <c r="M36" s="1204"/>
      <c r="N36" s="1204"/>
      <c r="O36" s="1204"/>
      <c r="P36" s="1204"/>
      <c r="Q36" s="1204"/>
      <c r="R36" s="1204"/>
      <c r="S36" s="1205"/>
      <c r="T36" s="1209"/>
      <c r="U36" s="1210"/>
      <c r="V36" s="1210"/>
      <c r="W36" s="1211"/>
      <c r="X36" s="1220"/>
      <c r="Y36" s="1221"/>
      <c r="Z36" s="1221"/>
      <c r="AA36" s="1221"/>
      <c r="AB36" s="1221"/>
      <c r="AC36" s="1221"/>
      <c r="AD36" s="1221"/>
      <c r="AE36" s="1221"/>
      <c r="AF36" s="1221"/>
      <c r="AG36" s="1221"/>
      <c r="AH36" s="1221"/>
      <c r="AI36" s="1221"/>
      <c r="AJ36" s="1221"/>
      <c r="AK36" s="1221"/>
      <c r="AL36" s="1221"/>
    </row>
    <row r="37" spans="2:38">
      <c r="B37" s="1203"/>
      <c r="C37" s="1204"/>
      <c r="D37" s="1204"/>
      <c r="E37" s="1204"/>
      <c r="F37" s="1204"/>
      <c r="G37" s="1204"/>
      <c r="H37" s="1204"/>
      <c r="I37" s="1204"/>
      <c r="J37" s="1204"/>
      <c r="K37" s="1204"/>
      <c r="L37" s="1204"/>
      <c r="M37" s="1204"/>
      <c r="N37" s="1204"/>
      <c r="O37" s="1204"/>
      <c r="P37" s="1204"/>
      <c r="Q37" s="1204"/>
      <c r="R37" s="1204"/>
      <c r="S37" s="1205"/>
      <c r="T37" s="1222" t="s">
        <v>258</v>
      </c>
      <c r="U37" s="1223"/>
      <c r="V37" s="1223"/>
      <c r="W37" s="1223"/>
      <c r="X37" s="1223"/>
      <c r="Y37" s="1224"/>
      <c r="Z37" s="1228" t="s">
        <v>259</v>
      </c>
      <c r="AA37" s="1228"/>
      <c r="AB37" s="1228"/>
      <c r="AC37" s="1228"/>
      <c r="AD37" s="1228"/>
      <c r="AE37" s="1191"/>
      <c r="AF37" s="1191"/>
      <c r="AG37" s="1191"/>
      <c r="AH37" s="1191"/>
      <c r="AI37" s="1191" t="s">
        <v>260</v>
      </c>
      <c r="AJ37" s="1191"/>
      <c r="AK37" s="1191"/>
      <c r="AL37" s="1191" t="s">
        <v>261</v>
      </c>
    </row>
    <row r="38" spans="2:38">
      <c r="B38" s="1203"/>
      <c r="C38" s="1204"/>
      <c r="D38" s="1204"/>
      <c r="E38" s="1204"/>
      <c r="F38" s="1204"/>
      <c r="G38" s="1204"/>
      <c r="H38" s="1204"/>
      <c r="I38" s="1204"/>
      <c r="J38" s="1204"/>
      <c r="K38" s="1204"/>
      <c r="L38" s="1204"/>
      <c r="M38" s="1204"/>
      <c r="N38" s="1204"/>
      <c r="O38" s="1204"/>
      <c r="P38" s="1204"/>
      <c r="Q38" s="1204"/>
      <c r="R38" s="1204"/>
      <c r="S38" s="1205"/>
      <c r="T38" s="1225"/>
      <c r="U38" s="1226"/>
      <c r="V38" s="1226"/>
      <c r="W38" s="1226"/>
      <c r="X38" s="1226"/>
      <c r="Y38" s="1227"/>
      <c r="Z38" s="1191" t="s">
        <v>561</v>
      </c>
      <c r="AA38" s="1191"/>
      <c r="AB38" s="1191"/>
      <c r="AC38" s="1191" t="s">
        <v>263</v>
      </c>
      <c r="AD38" s="1191"/>
      <c r="AE38" s="1191"/>
      <c r="AF38" s="1191" t="s">
        <v>264</v>
      </c>
      <c r="AG38" s="1191"/>
      <c r="AH38" s="1191"/>
      <c r="AI38" s="1191"/>
      <c r="AJ38" s="1191"/>
      <c r="AK38" s="1191"/>
      <c r="AL38" s="1191"/>
    </row>
    <row r="39" spans="2:38">
      <c r="B39" s="1203"/>
      <c r="C39" s="1204"/>
      <c r="D39" s="1204"/>
      <c r="E39" s="1204"/>
      <c r="F39" s="1204"/>
      <c r="G39" s="1204"/>
      <c r="H39" s="1204"/>
      <c r="I39" s="1204"/>
      <c r="J39" s="1204"/>
      <c r="K39" s="1204"/>
      <c r="L39" s="1204"/>
      <c r="M39" s="1204"/>
      <c r="N39" s="1204"/>
      <c r="O39" s="1204"/>
      <c r="P39" s="1204"/>
      <c r="Q39" s="1204"/>
      <c r="R39" s="1204"/>
      <c r="S39" s="1205"/>
      <c r="T39" s="1182" t="s">
        <v>562</v>
      </c>
      <c r="U39" s="1183"/>
      <c r="V39" s="1183"/>
      <c r="W39" s="1183"/>
      <c r="X39" s="1183"/>
      <c r="Y39" s="1184"/>
      <c r="Z39" s="1185"/>
      <c r="AA39" s="1185"/>
      <c r="AB39" s="1185"/>
      <c r="AC39" s="1178"/>
      <c r="AD39" s="1178"/>
      <c r="AE39" s="1178"/>
      <c r="AF39" s="1178"/>
      <c r="AG39" s="1178"/>
      <c r="AH39" s="1178"/>
      <c r="AI39" s="1178">
        <v>3</v>
      </c>
      <c r="AJ39" s="1178"/>
      <c r="AK39" s="1178"/>
      <c r="AL39" s="996">
        <f>+AI39</f>
        <v>3</v>
      </c>
    </row>
    <row r="40" spans="2:38">
      <c r="B40" s="1203"/>
      <c r="C40" s="1204"/>
      <c r="D40" s="1204"/>
      <c r="E40" s="1204"/>
      <c r="F40" s="1204"/>
      <c r="G40" s="1204"/>
      <c r="H40" s="1204"/>
      <c r="I40" s="1204"/>
      <c r="J40" s="1204"/>
      <c r="K40" s="1204"/>
      <c r="L40" s="1204"/>
      <c r="M40" s="1204"/>
      <c r="N40" s="1204"/>
      <c r="O40" s="1204"/>
      <c r="P40" s="1204"/>
      <c r="Q40" s="1204"/>
      <c r="R40" s="1204"/>
      <c r="S40" s="1205"/>
      <c r="T40" s="1182" t="s">
        <v>563</v>
      </c>
      <c r="U40" s="1183"/>
      <c r="V40" s="1183"/>
      <c r="W40" s="1183"/>
      <c r="X40" s="1183"/>
      <c r="Y40" s="1184"/>
      <c r="Z40" s="1178"/>
      <c r="AA40" s="1178"/>
      <c r="AB40" s="1178"/>
      <c r="AC40" s="1178"/>
      <c r="AD40" s="1178"/>
      <c r="AE40" s="1178"/>
      <c r="AF40" s="1178"/>
      <c r="AG40" s="1178"/>
      <c r="AH40" s="1178"/>
      <c r="AI40" s="1178">
        <v>1</v>
      </c>
      <c r="AJ40" s="1178"/>
      <c r="AK40" s="1178"/>
      <c r="AL40" s="1062">
        <f>+AI40</f>
        <v>1</v>
      </c>
    </row>
    <row r="41" spans="2:38" ht="52.5" customHeight="1">
      <c r="B41" s="1203"/>
      <c r="C41" s="1204"/>
      <c r="D41" s="1204"/>
      <c r="E41" s="1204"/>
      <c r="F41" s="1204"/>
      <c r="G41" s="1204"/>
      <c r="H41" s="1204"/>
      <c r="I41" s="1204"/>
      <c r="J41" s="1204"/>
      <c r="K41" s="1204"/>
      <c r="L41" s="1204"/>
      <c r="M41" s="1204"/>
      <c r="N41" s="1204"/>
      <c r="O41" s="1204"/>
      <c r="P41" s="1204"/>
      <c r="Q41" s="1204"/>
      <c r="R41" s="1204"/>
      <c r="S41" s="1205"/>
      <c r="T41" s="1182"/>
      <c r="U41" s="1183"/>
      <c r="V41" s="1183"/>
      <c r="W41" s="1183"/>
      <c r="X41" s="1183"/>
      <c r="Y41" s="1184"/>
      <c r="Z41" s="1178"/>
      <c r="AA41" s="1178"/>
      <c r="AB41" s="1178"/>
      <c r="AC41" s="1178"/>
      <c r="AD41" s="1178"/>
      <c r="AE41" s="1178"/>
      <c r="AF41" s="1178"/>
      <c r="AG41" s="1178"/>
      <c r="AH41" s="1178"/>
      <c r="AI41" s="1178"/>
      <c r="AJ41" s="1178"/>
      <c r="AK41" s="1178"/>
      <c r="AL41" s="996"/>
    </row>
    <row r="42" spans="2:38" ht="45.75" customHeight="1">
      <c r="B42" s="1203"/>
      <c r="C42" s="1204"/>
      <c r="D42" s="1204"/>
      <c r="E42" s="1204"/>
      <c r="F42" s="1204"/>
      <c r="G42" s="1204"/>
      <c r="H42" s="1204"/>
      <c r="I42" s="1204"/>
      <c r="J42" s="1204"/>
      <c r="K42" s="1204"/>
      <c r="L42" s="1204"/>
      <c r="M42" s="1204"/>
      <c r="N42" s="1204"/>
      <c r="O42" s="1204"/>
      <c r="P42" s="1204"/>
      <c r="Q42" s="1204"/>
      <c r="R42" s="1204"/>
      <c r="S42" s="1205"/>
      <c r="T42" s="1182"/>
      <c r="U42" s="1183"/>
      <c r="V42" s="1183"/>
      <c r="W42" s="1183"/>
      <c r="X42" s="1183"/>
      <c r="Y42" s="1184"/>
      <c r="Z42" s="1178"/>
      <c r="AA42" s="1178"/>
      <c r="AB42" s="1178"/>
      <c r="AC42" s="1178"/>
      <c r="AD42" s="1178"/>
      <c r="AE42" s="1178"/>
      <c r="AF42" s="1178"/>
      <c r="AG42" s="1178"/>
      <c r="AH42" s="1178"/>
      <c r="AI42" s="1178"/>
      <c r="AJ42" s="1178"/>
      <c r="AK42" s="1178"/>
      <c r="AL42" s="996"/>
    </row>
    <row r="43" spans="2:38" ht="40.5" customHeight="1">
      <c r="B43" s="1203"/>
      <c r="C43" s="1204"/>
      <c r="D43" s="1204"/>
      <c r="E43" s="1204"/>
      <c r="F43" s="1204"/>
      <c r="G43" s="1204"/>
      <c r="H43" s="1204"/>
      <c r="I43" s="1204"/>
      <c r="J43" s="1204"/>
      <c r="K43" s="1204"/>
      <c r="L43" s="1204"/>
      <c r="M43" s="1204"/>
      <c r="N43" s="1204"/>
      <c r="O43" s="1204"/>
      <c r="P43" s="1204"/>
      <c r="Q43" s="1204"/>
      <c r="R43" s="1204"/>
      <c r="S43" s="1205"/>
      <c r="T43" s="1182"/>
      <c r="U43" s="1183"/>
      <c r="V43" s="1183"/>
      <c r="W43" s="1183"/>
      <c r="X43" s="1183"/>
      <c r="Y43" s="1184"/>
      <c r="Z43" s="1178"/>
      <c r="AA43" s="1178"/>
      <c r="AB43" s="1178"/>
      <c r="AC43" s="1178"/>
      <c r="AD43" s="1178"/>
      <c r="AE43" s="1178"/>
      <c r="AF43" s="1178"/>
      <c r="AG43" s="1178"/>
      <c r="AH43" s="1178"/>
      <c r="AI43" s="1178"/>
      <c r="AJ43" s="1178"/>
      <c r="AK43" s="1178"/>
      <c r="AL43" s="996"/>
    </row>
    <row r="44" spans="2:38" ht="52.5" customHeight="1">
      <c r="B44" s="1203"/>
      <c r="C44" s="1204"/>
      <c r="D44" s="1204"/>
      <c r="E44" s="1204"/>
      <c r="F44" s="1204"/>
      <c r="G44" s="1204"/>
      <c r="H44" s="1204"/>
      <c r="I44" s="1204"/>
      <c r="J44" s="1204"/>
      <c r="K44" s="1204"/>
      <c r="L44" s="1204"/>
      <c r="M44" s="1204"/>
      <c r="N44" s="1204"/>
      <c r="O44" s="1204"/>
      <c r="P44" s="1204"/>
      <c r="Q44" s="1204"/>
      <c r="R44" s="1204"/>
      <c r="S44" s="1205"/>
      <c r="T44" s="1182"/>
      <c r="U44" s="1183"/>
      <c r="V44" s="1183"/>
      <c r="W44" s="1183"/>
      <c r="X44" s="1183"/>
      <c r="Y44" s="1184"/>
      <c r="Z44" s="1178"/>
      <c r="AA44" s="1178"/>
      <c r="AB44" s="1178"/>
      <c r="AC44" s="1178"/>
      <c r="AD44" s="1178"/>
      <c r="AE44" s="1178"/>
      <c r="AF44" s="1178"/>
      <c r="AG44" s="1178"/>
      <c r="AH44" s="1178"/>
      <c r="AI44" s="1178"/>
      <c r="AJ44" s="1178"/>
      <c r="AK44" s="1178"/>
      <c r="AL44" s="996"/>
    </row>
    <row r="45" spans="2:38" ht="45.75" customHeight="1">
      <c r="B45" s="1203"/>
      <c r="C45" s="1204"/>
      <c r="D45" s="1204"/>
      <c r="E45" s="1204"/>
      <c r="F45" s="1204"/>
      <c r="G45" s="1204"/>
      <c r="H45" s="1204"/>
      <c r="I45" s="1204"/>
      <c r="J45" s="1204"/>
      <c r="K45" s="1204"/>
      <c r="L45" s="1204"/>
      <c r="M45" s="1204"/>
      <c r="N45" s="1204"/>
      <c r="O45" s="1204"/>
      <c r="P45" s="1204"/>
      <c r="Q45" s="1204"/>
      <c r="R45" s="1204"/>
      <c r="S45" s="1205"/>
      <c r="T45" s="1276"/>
      <c r="U45" s="1277"/>
      <c r="V45" s="1277"/>
      <c r="W45" s="1277"/>
      <c r="X45" s="1277"/>
      <c r="Y45" s="1277"/>
      <c r="Z45" s="1178"/>
      <c r="AA45" s="1178"/>
      <c r="AB45" s="1178"/>
      <c r="AC45" s="1178"/>
      <c r="AD45" s="1178"/>
      <c r="AE45" s="1178"/>
      <c r="AF45" s="1178"/>
      <c r="AG45" s="1178"/>
      <c r="AH45" s="1178"/>
      <c r="AI45" s="1178"/>
      <c r="AJ45" s="1178"/>
      <c r="AK45" s="1178"/>
      <c r="AL45" s="996"/>
    </row>
    <row r="46" spans="2:38" ht="45" customHeight="1">
      <c r="B46" s="1254"/>
      <c r="C46" s="1255"/>
      <c r="D46" s="1255"/>
      <c r="E46" s="1255"/>
      <c r="F46" s="1255"/>
      <c r="G46" s="1255"/>
      <c r="H46" s="1255"/>
      <c r="I46" s="1255"/>
      <c r="J46" s="1255"/>
      <c r="K46" s="1255"/>
      <c r="L46" s="1255"/>
      <c r="M46" s="1255"/>
      <c r="N46" s="1255"/>
      <c r="O46" s="1255"/>
      <c r="P46" s="1255"/>
      <c r="Q46" s="1255"/>
      <c r="R46" s="1255"/>
      <c r="S46" s="1256"/>
      <c r="T46" s="1240"/>
      <c r="U46" s="1241"/>
      <c r="V46" s="1241"/>
      <c r="W46" s="1241"/>
      <c r="X46" s="1241"/>
      <c r="Y46" s="1241"/>
      <c r="Z46" s="1178"/>
      <c r="AA46" s="1178"/>
      <c r="AB46" s="1178"/>
      <c r="AC46" s="1178"/>
      <c r="AD46" s="1178"/>
      <c r="AE46" s="1178"/>
      <c r="AF46" s="1178"/>
      <c r="AG46" s="1178"/>
      <c r="AH46" s="1178"/>
      <c r="AI46" s="1178"/>
      <c r="AJ46" s="1178"/>
      <c r="AK46" s="1178"/>
      <c r="AL46" s="996"/>
    </row>
    <row r="47" spans="2:38">
      <c r="B47" s="1192" t="s">
        <v>265</v>
      </c>
      <c r="C47" s="1193"/>
      <c r="D47" s="1193"/>
      <c r="E47" s="1193"/>
      <c r="F47" s="1193"/>
      <c r="G47" s="1193"/>
      <c r="H47" s="1193"/>
      <c r="I47" s="1193"/>
      <c r="J47" s="1193"/>
      <c r="K47" s="1193"/>
      <c r="L47" s="1193"/>
      <c r="M47" s="1193"/>
      <c r="N47" s="1193"/>
      <c r="O47" s="1193"/>
      <c r="P47" s="1193"/>
      <c r="Q47" s="1193"/>
      <c r="R47" s="1193"/>
      <c r="S47" s="1193"/>
      <c r="T47" s="1193"/>
      <c r="U47" s="1193"/>
      <c r="V47" s="1193"/>
      <c r="W47" s="1193"/>
      <c r="X47" s="1193"/>
      <c r="Y47" s="1193"/>
      <c r="Z47" s="1229"/>
      <c r="AA47" s="1230"/>
      <c r="AB47" s="1230"/>
      <c r="AC47" s="1230"/>
      <c r="AD47" s="1230"/>
      <c r="AE47" s="1230"/>
      <c r="AF47" s="1230"/>
      <c r="AG47" s="1230"/>
      <c r="AH47" s="1231"/>
      <c r="AI47" s="1232"/>
      <c r="AJ47" s="1232"/>
      <c r="AK47" s="1232"/>
      <c r="AL47" s="997"/>
    </row>
    <row r="48" spans="2:38">
      <c r="B48" s="1242"/>
      <c r="C48" s="1243"/>
      <c r="D48" s="1243"/>
      <c r="E48" s="1243"/>
      <c r="F48" s="1243"/>
      <c r="G48" s="1243"/>
      <c r="H48" s="1243"/>
      <c r="I48" s="1243"/>
      <c r="J48" s="1243"/>
      <c r="K48" s="1243"/>
      <c r="L48" s="1243"/>
      <c r="M48" s="1243"/>
      <c r="N48" s="1243"/>
      <c r="O48" s="1243"/>
      <c r="P48" s="1243"/>
      <c r="Q48" s="1243"/>
      <c r="R48" s="1243"/>
      <c r="S48" s="1243"/>
      <c r="T48" s="1243"/>
      <c r="U48" s="1243"/>
      <c r="V48" s="1243"/>
      <c r="W48" s="1243"/>
      <c r="X48" s="1243"/>
      <c r="Y48" s="1244"/>
      <c r="Z48" s="1248"/>
      <c r="AA48" s="1201"/>
      <c r="AB48" s="1201"/>
      <c r="AC48" s="1201"/>
      <c r="AD48" s="1201"/>
      <c r="AE48" s="1201"/>
      <c r="AF48" s="1201"/>
      <c r="AG48" s="1201"/>
      <c r="AH48" s="1202"/>
      <c r="AI48" s="1190" t="s">
        <v>266</v>
      </c>
      <c r="AJ48" s="1190"/>
      <c r="AK48" s="1253"/>
      <c r="AL48" s="1003">
        <f>+AL39+AL40</f>
        <v>4</v>
      </c>
    </row>
    <row r="49" spans="2:41">
      <c r="B49" s="1242"/>
      <c r="C49" s="1243"/>
      <c r="D49" s="1243"/>
      <c r="E49" s="1243"/>
      <c r="F49" s="1243"/>
      <c r="G49" s="1243"/>
      <c r="H49" s="1243"/>
      <c r="I49" s="1243"/>
      <c r="J49" s="1243"/>
      <c r="K49" s="1243"/>
      <c r="L49" s="1243"/>
      <c r="M49" s="1243"/>
      <c r="N49" s="1243"/>
      <c r="O49" s="1243"/>
      <c r="P49" s="1243"/>
      <c r="Q49" s="1243"/>
      <c r="R49" s="1243"/>
      <c r="S49" s="1243"/>
      <c r="T49" s="1243"/>
      <c r="U49" s="1243"/>
      <c r="V49" s="1243"/>
      <c r="W49" s="1243"/>
      <c r="X49" s="1243"/>
      <c r="Y49" s="1244"/>
      <c r="Z49" s="1249"/>
      <c r="AA49" s="1204"/>
      <c r="AB49" s="1204"/>
      <c r="AC49" s="1204"/>
      <c r="AD49" s="1204"/>
      <c r="AE49" s="1204"/>
      <c r="AF49" s="1204"/>
      <c r="AG49" s="1204"/>
      <c r="AH49" s="1205"/>
      <c r="AI49" s="1190"/>
      <c r="AJ49" s="1190"/>
      <c r="AK49" s="1253"/>
      <c r="AL49" s="1003"/>
    </row>
    <row r="50" spans="2:41" ht="16.5" thickBot="1">
      <c r="B50" s="1245"/>
      <c r="C50" s="1246"/>
      <c r="D50" s="1246"/>
      <c r="E50" s="1246"/>
      <c r="F50" s="1246"/>
      <c r="G50" s="1246"/>
      <c r="H50" s="1246"/>
      <c r="I50" s="1246"/>
      <c r="J50" s="1246"/>
      <c r="K50" s="1246"/>
      <c r="L50" s="1246"/>
      <c r="M50" s="1246"/>
      <c r="N50" s="1246"/>
      <c r="O50" s="1246"/>
      <c r="P50" s="1246"/>
      <c r="Q50" s="1246"/>
      <c r="R50" s="1246"/>
      <c r="S50" s="1246"/>
      <c r="T50" s="1246"/>
      <c r="U50" s="1246"/>
      <c r="V50" s="1246"/>
      <c r="W50" s="1246"/>
      <c r="X50" s="1246"/>
      <c r="Y50" s="1247"/>
      <c r="Z50" s="1250"/>
      <c r="AA50" s="1251"/>
      <c r="AB50" s="1251"/>
      <c r="AC50" s="1251"/>
      <c r="AD50" s="1251"/>
      <c r="AE50" s="1251"/>
      <c r="AF50" s="1251"/>
      <c r="AG50" s="1251"/>
      <c r="AH50" s="1252"/>
      <c r="AI50" s="1238" t="s">
        <v>267</v>
      </c>
      <c r="AJ50" s="1238"/>
      <c r="AK50" s="1239"/>
      <c r="AL50" s="1029">
        <f>ROUND(+AL48+AL49,2)</f>
        <v>4</v>
      </c>
    </row>
    <row r="51" spans="2:41">
      <c r="B51" s="1263"/>
      <c r="C51" s="1264"/>
      <c r="D51" s="1264"/>
      <c r="E51" s="1264"/>
      <c r="F51" s="1264"/>
      <c r="G51" s="1264"/>
      <c r="H51" s="1264"/>
      <c r="I51" s="1267" t="str">
        <f>+I28</f>
        <v>CONSTRUCCIÓN DE CUBIERTA PARA POLIDERTIVO EN LA VEREDA LA ESMERALDA DEL MUNICIPIO DE LA PLATA, DEPARTAMENTO DEL HUILA</v>
      </c>
      <c r="J51" s="1267"/>
      <c r="K51" s="1267"/>
      <c r="L51" s="1267"/>
      <c r="M51" s="1267"/>
      <c r="N51" s="1267"/>
      <c r="O51" s="1267"/>
      <c r="P51" s="1267"/>
      <c r="Q51" s="1267"/>
      <c r="R51" s="1267"/>
      <c r="S51" s="1267"/>
      <c r="T51" s="1267"/>
      <c r="U51" s="1267"/>
      <c r="V51" s="1267"/>
      <c r="W51" s="1267"/>
      <c r="X51" s="1267"/>
      <c r="Y51" s="1267"/>
      <c r="Z51" s="1267"/>
      <c r="AA51" s="1267"/>
      <c r="AB51" s="1267"/>
      <c r="AC51" s="1267"/>
      <c r="AD51" s="1267"/>
      <c r="AE51" s="1267"/>
      <c r="AF51" s="1267"/>
      <c r="AG51" s="1267"/>
      <c r="AH51" s="1267"/>
      <c r="AI51" s="1269">
        <f ca="1">TODAY()</f>
        <v>46286</v>
      </c>
      <c r="AJ51" s="1267"/>
      <c r="AK51" s="1267"/>
      <c r="AL51" s="1267"/>
    </row>
    <row r="52" spans="2:41">
      <c r="B52" s="1265"/>
      <c r="C52" s="1266"/>
      <c r="D52" s="1266"/>
      <c r="E52" s="1266"/>
      <c r="F52" s="1266"/>
      <c r="G52" s="1266"/>
      <c r="H52" s="1266"/>
      <c r="I52" s="1268"/>
      <c r="J52" s="1268"/>
      <c r="K52" s="1268"/>
      <c r="L52" s="1268"/>
      <c r="M52" s="1268"/>
      <c r="N52" s="1268"/>
      <c r="O52" s="1268"/>
      <c r="P52" s="1268"/>
      <c r="Q52" s="1268"/>
      <c r="R52" s="1268"/>
      <c r="S52" s="1268"/>
      <c r="T52" s="1268"/>
      <c r="U52" s="1268"/>
      <c r="V52" s="1268"/>
      <c r="W52" s="1268"/>
      <c r="X52" s="1268"/>
      <c r="Y52" s="1268"/>
      <c r="Z52" s="1268"/>
      <c r="AA52" s="1268"/>
      <c r="AB52" s="1268"/>
      <c r="AC52" s="1268"/>
      <c r="AD52" s="1268"/>
      <c r="AE52" s="1268"/>
      <c r="AF52" s="1268"/>
      <c r="AG52" s="1268"/>
      <c r="AH52" s="1268"/>
      <c r="AI52" s="1268"/>
      <c r="AJ52" s="1268"/>
      <c r="AK52" s="1268"/>
      <c r="AL52" s="1268"/>
    </row>
    <row r="53" spans="2:41">
      <c r="B53" s="1265"/>
      <c r="C53" s="1266"/>
      <c r="D53" s="1266"/>
      <c r="E53" s="1266"/>
      <c r="F53" s="1266"/>
      <c r="G53" s="1266"/>
      <c r="H53" s="1266"/>
      <c r="I53" s="1268"/>
      <c r="J53" s="1268"/>
      <c r="K53" s="1268"/>
      <c r="L53" s="1268"/>
      <c r="M53" s="1268"/>
      <c r="N53" s="1268"/>
      <c r="O53" s="1268"/>
      <c r="P53" s="1268"/>
      <c r="Q53" s="1268"/>
      <c r="R53" s="1268"/>
      <c r="S53" s="1268"/>
      <c r="T53" s="1268"/>
      <c r="U53" s="1268"/>
      <c r="V53" s="1268"/>
      <c r="W53" s="1268"/>
      <c r="X53" s="1268"/>
      <c r="Y53" s="1268"/>
      <c r="Z53" s="1268"/>
      <c r="AA53" s="1268"/>
      <c r="AB53" s="1268"/>
      <c r="AC53" s="1268"/>
      <c r="AD53" s="1268"/>
      <c r="AE53" s="1268"/>
      <c r="AF53" s="1268"/>
      <c r="AG53" s="1268"/>
      <c r="AH53" s="1268"/>
      <c r="AI53" s="1268"/>
      <c r="AJ53" s="1268"/>
      <c r="AK53" s="1268"/>
      <c r="AL53" s="1268"/>
    </row>
    <row r="54" spans="2:41">
      <c r="B54" s="1265"/>
      <c r="C54" s="1266"/>
      <c r="D54" s="1266"/>
      <c r="E54" s="1266"/>
      <c r="F54" s="1266"/>
      <c r="G54" s="1266"/>
      <c r="H54" s="1266"/>
      <c r="I54" s="1268"/>
      <c r="J54" s="1268"/>
      <c r="K54" s="1268"/>
      <c r="L54" s="1268"/>
      <c r="M54" s="1268"/>
      <c r="N54" s="1268"/>
      <c r="O54" s="1268"/>
      <c r="P54" s="1268"/>
      <c r="Q54" s="1268"/>
      <c r="R54" s="1268"/>
      <c r="S54" s="1268"/>
      <c r="T54" s="1268"/>
      <c r="U54" s="1268"/>
      <c r="V54" s="1268"/>
      <c r="W54" s="1268"/>
      <c r="X54" s="1268"/>
      <c r="Y54" s="1268"/>
      <c r="Z54" s="1268"/>
      <c r="AA54" s="1268"/>
      <c r="AB54" s="1268"/>
      <c r="AC54" s="1268"/>
      <c r="AD54" s="1268"/>
      <c r="AE54" s="1268"/>
      <c r="AF54" s="1268"/>
      <c r="AG54" s="1268"/>
      <c r="AH54" s="1268"/>
      <c r="AI54" s="1268"/>
      <c r="AJ54" s="1268"/>
      <c r="AK54" s="1268"/>
      <c r="AL54" s="1268"/>
    </row>
    <row r="55" spans="2:41">
      <c r="B55" s="1189" t="s">
        <v>254</v>
      </c>
      <c r="C55" s="1190"/>
      <c r="D55" s="1190"/>
      <c r="E55" s="1190"/>
      <c r="F55" s="1190"/>
      <c r="G55" s="1190"/>
      <c r="H55" s="1190"/>
      <c r="I55" s="1190"/>
      <c r="J55" s="1190"/>
      <c r="K55" s="1190"/>
      <c r="L55" s="1190"/>
      <c r="M55" s="1190"/>
      <c r="N55" s="1190"/>
      <c r="O55" s="1190"/>
      <c r="P55" s="1190"/>
      <c r="Q55" s="1190"/>
      <c r="R55" s="1190"/>
      <c r="S55" s="1190"/>
      <c r="T55" s="1190"/>
      <c r="U55" s="1190"/>
      <c r="V55" s="1190"/>
      <c r="W55" s="1190"/>
      <c r="X55" s="1190"/>
      <c r="Y55" s="1190"/>
      <c r="Z55" s="1190"/>
      <c r="AA55" s="1190"/>
      <c r="AB55" s="1190"/>
      <c r="AC55" s="1190"/>
      <c r="AD55" s="1190"/>
      <c r="AE55" s="1190"/>
      <c r="AF55" s="1190"/>
      <c r="AG55" s="1190"/>
      <c r="AH55" s="1190"/>
      <c r="AI55" s="1190"/>
      <c r="AJ55" s="1190"/>
      <c r="AK55" s="1190"/>
      <c r="AL55" s="1190"/>
    </row>
    <row r="56" spans="2:41">
      <c r="B56" s="1200"/>
      <c r="C56" s="1201"/>
      <c r="D56" s="1201"/>
      <c r="E56" s="1201"/>
      <c r="F56" s="1201"/>
      <c r="G56" s="1201"/>
      <c r="H56" s="1201"/>
      <c r="I56" s="1201"/>
      <c r="J56" s="1201"/>
      <c r="K56" s="1201"/>
      <c r="L56" s="1201"/>
      <c r="M56" s="1201"/>
      <c r="N56" s="1201"/>
      <c r="O56" s="1201"/>
      <c r="P56" s="1201"/>
      <c r="Q56" s="1201"/>
      <c r="R56" s="1201"/>
      <c r="S56" s="1202"/>
      <c r="T56" s="1206" t="s">
        <v>255</v>
      </c>
      <c r="U56" s="1207"/>
      <c r="V56" s="1207"/>
      <c r="W56" s="1208"/>
      <c r="X56" s="1257">
        <f>+'[186] PRESUPUESTO OFICIAL ESMERALDA'!B11</f>
        <v>1.3</v>
      </c>
      <c r="Y56" s="1258"/>
      <c r="Z56" s="1258"/>
      <c r="AA56" s="1258"/>
      <c r="AB56" s="1258"/>
      <c r="AC56" s="1258"/>
      <c r="AD56" s="1259"/>
      <c r="AE56" s="1191" t="s">
        <v>256</v>
      </c>
      <c r="AF56" s="1191"/>
      <c r="AG56" s="1191"/>
      <c r="AH56" s="1191"/>
      <c r="AI56" s="1199" t="str">
        <f>+'[186] PRESUPUESTO OFICIAL ESMERALDA'!D11</f>
        <v>M3</v>
      </c>
      <c r="AJ56" s="1199"/>
      <c r="AK56" s="1199"/>
      <c r="AL56" s="1199"/>
    </row>
    <row r="57" spans="2:41">
      <c r="B57" s="1203"/>
      <c r="C57" s="1204"/>
      <c r="D57" s="1204"/>
      <c r="E57" s="1204"/>
      <c r="F57" s="1204"/>
      <c r="G57" s="1204"/>
      <c r="H57" s="1204"/>
      <c r="I57" s="1204"/>
      <c r="J57" s="1204"/>
      <c r="K57" s="1204"/>
      <c r="L57" s="1204"/>
      <c r="M57" s="1204"/>
      <c r="N57" s="1204"/>
      <c r="O57" s="1204"/>
      <c r="P57" s="1204"/>
      <c r="Q57" s="1204"/>
      <c r="R57" s="1204"/>
      <c r="S57" s="1205"/>
      <c r="T57" s="1209"/>
      <c r="U57" s="1210"/>
      <c r="V57" s="1210"/>
      <c r="W57" s="1211"/>
      <c r="X57" s="1260"/>
      <c r="Y57" s="1261"/>
      <c r="Z57" s="1261"/>
      <c r="AA57" s="1261"/>
      <c r="AB57" s="1261"/>
      <c r="AC57" s="1261"/>
      <c r="AD57" s="1262"/>
      <c r="AE57" s="1191"/>
      <c r="AF57" s="1191"/>
      <c r="AG57" s="1191"/>
      <c r="AH57" s="1191"/>
      <c r="AI57" s="1199"/>
      <c r="AJ57" s="1199"/>
      <c r="AK57" s="1199"/>
      <c r="AL57" s="1199"/>
    </row>
    <row r="58" spans="2:41">
      <c r="B58" s="1203"/>
      <c r="C58" s="1204"/>
      <c r="D58" s="1204"/>
      <c r="E58" s="1204"/>
      <c r="F58" s="1204"/>
      <c r="G58" s="1204"/>
      <c r="H58" s="1204"/>
      <c r="I58" s="1204"/>
      <c r="J58" s="1204"/>
      <c r="K58" s="1204"/>
      <c r="L58" s="1204"/>
      <c r="M58" s="1204"/>
      <c r="N58" s="1204"/>
      <c r="O58" s="1204"/>
      <c r="P58" s="1204"/>
      <c r="Q58" s="1204"/>
      <c r="R58" s="1204"/>
      <c r="S58" s="1205"/>
      <c r="T58" s="1206" t="s">
        <v>257</v>
      </c>
      <c r="U58" s="1207"/>
      <c r="V58" s="1207"/>
      <c r="W58" s="1208"/>
      <c r="X58" s="1218" t="str">
        <f>+'[186] PRESUPUESTO OFICIAL ESMERALDA'!C11</f>
        <v>Excavación  manual  sin  clasificar  –  Incluye:  todo  factor y disposición final del material en escombrera autorizada.</v>
      </c>
      <c r="Y58" s="1219"/>
      <c r="Z58" s="1219"/>
      <c r="AA58" s="1219"/>
      <c r="AB58" s="1219"/>
      <c r="AC58" s="1219"/>
      <c r="AD58" s="1219"/>
      <c r="AE58" s="1219"/>
      <c r="AF58" s="1219"/>
      <c r="AG58" s="1219"/>
      <c r="AH58" s="1219"/>
      <c r="AI58" s="1219"/>
      <c r="AJ58" s="1219"/>
      <c r="AK58" s="1219"/>
      <c r="AL58" s="1219"/>
    </row>
    <row r="59" spans="2:41" ht="27.75" customHeight="1">
      <c r="B59" s="1203"/>
      <c r="C59" s="1204"/>
      <c r="D59" s="1204"/>
      <c r="E59" s="1204"/>
      <c r="F59" s="1204"/>
      <c r="G59" s="1204"/>
      <c r="H59" s="1204"/>
      <c r="I59" s="1204"/>
      <c r="J59" s="1204"/>
      <c r="K59" s="1204"/>
      <c r="L59" s="1204"/>
      <c r="M59" s="1204"/>
      <c r="N59" s="1204"/>
      <c r="O59" s="1204"/>
      <c r="P59" s="1204"/>
      <c r="Q59" s="1204"/>
      <c r="R59" s="1204"/>
      <c r="S59" s="1205"/>
      <c r="T59" s="1209"/>
      <c r="U59" s="1210"/>
      <c r="V59" s="1210"/>
      <c r="W59" s="1211"/>
      <c r="X59" s="1220"/>
      <c r="Y59" s="1221"/>
      <c r="Z59" s="1221"/>
      <c r="AA59" s="1221"/>
      <c r="AB59" s="1221"/>
      <c r="AC59" s="1221"/>
      <c r="AD59" s="1221"/>
      <c r="AE59" s="1221"/>
      <c r="AF59" s="1221"/>
      <c r="AG59" s="1221"/>
      <c r="AH59" s="1221"/>
      <c r="AI59" s="1221"/>
      <c r="AJ59" s="1221"/>
      <c r="AK59" s="1221"/>
      <c r="AL59" s="1221"/>
    </row>
    <row r="60" spans="2:41">
      <c r="B60" s="1203"/>
      <c r="C60" s="1204"/>
      <c r="D60" s="1204"/>
      <c r="E60" s="1204"/>
      <c r="F60" s="1204"/>
      <c r="G60" s="1204"/>
      <c r="H60" s="1204"/>
      <c r="I60" s="1204"/>
      <c r="J60" s="1204"/>
      <c r="K60" s="1204"/>
      <c r="L60" s="1204"/>
      <c r="M60" s="1204"/>
      <c r="N60" s="1204"/>
      <c r="O60" s="1204"/>
      <c r="P60" s="1204"/>
      <c r="Q60" s="1204"/>
      <c r="R60" s="1204"/>
      <c r="S60" s="1205"/>
      <c r="T60" s="1222" t="s">
        <v>258</v>
      </c>
      <c r="U60" s="1223"/>
      <c r="V60" s="1223"/>
      <c r="W60" s="1223"/>
      <c r="X60" s="1223"/>
      <c r="Y60" s="1224"/>
      <c r="Z60" s="1228" t="s">
        <v>259</v>
      </c>
      <c r="AA60" s="1228"/>
      <c r="AB60" s="1228"/>
      <c r="AC60" s="1228"/>
      <c r="AD60" s="1228"/>
      <c r="AE60" s="1191"/>
      <c r="AF60" s="1191"/>
      <c r="AG60" s="1191"/>
      <c r="AH60" s="1191"/>
      <c r="AI60" s="1191" t="s">
        <v>260</v>
      </c>
      <c r="AJ60" s="1191"/>
      <c r="AK60" s="1191"/>
      <c r="AL60" s="1191" t="s">
        <v>261</v>
      </c>
    </row>
    <row r="61" spans="2:41">
      <c r="B61" s="1203"/>
      <c r="C61" s="1204"/>
      <c r="D61" s="1204"/>
      <c r="E61" s="1204"/>
      <c r="F61" s="1204"/>
      <c r="G61" s="1204"/>
      <c r="H61" s="1204"/>
      <c r="I61" s="1204"/>
      <c r="J61" s="1204"/>
      <c r="K61" s="1204"/>
      <c r="L61" s="1204"/>
      <c r="M61" s="1204"/>
      <c r="N61" s="1204"/>
      <c r="O61" s="1204"/>
      <c r="P61" s="1204"/>
      <c r="Q61" s="1204"/>
      <c r="R61" s="1204"/>
      <c r="S61" s="1205"/>
      <c r="T61" s="1225"/>
      <c r="U61" s="1226"/>
      <c r="V61" s="1226"/>
      <c r="W61" s="1226"/>
      <c r="X61" s="1226"/>
      <c r="Y61" s="1227"/>
      <c r="Z61" s="1191" t="s">
        <v>561</v>
      </c>
      <c r="AA61" s="1191"/>
      <c r="AB61" s="1191"/>
      <c r="AC61" s="1191" t="s">
        <v>263</v>
      </c>
      <c r="AD61" s="1191"/>
      <c r="AE61" s="1191"/>
      <c r="AF61" s="1191" t="s">
        <v>264</v>
      </c>
      <c r="AG61" s="1191"/>
      <c r="AH61" s="1191"/>
      <c r="AI61" s="1191"/>
      <c r="AJ61" s="1191"/>
      <c r="AK61" s="1191"/>
      <c r="AL61" s="1191"/>
      <c r="AO61" s="886"/>
    </row>
    <row r="62" spans="2:41">
      <c r="B62" s="1203"/>
      <c r="C62" s="1204"/>
      <c r="D62" s="1204"/>
      <c r="E62" s="1204"/>
      <c r="F62" s="1204"/>
      <c r="G62" s="1204"/>
      <c r="H62" s="1204"/>
      <c r="I62" s="1204"/>
      <c r="J62" s="1204"/>
      <c r="K62" s="1204"/>
      <c r="L62" s="1204"/>
      <c r="M62" s="1204"/>
      <c r="N62" s="1204"/>
      <c r="O62" s="1204"/>
      <c r="P62" s="1204"/>
      <c r="Q62" s="1204"/>
      <c r="R62" s="1204"/>
      <c r="S62" s="1205"/>
      <c r="T62" s="1182" t="s">
        <v>922</v>
      </c>
      <c r="U62" s="1183"/>
      <c r="V62" s="1183"/>
      <c r="W62" s="1183"/>
      <c r="X62" s="1183"/>
      <c r="Y62" s="1184"/>
      <c r="Z62" s="1185">
        <v>3.5</v>
      </c>
      <c r="AA62" s="1185"/>
      <c r="AB62" s="1185"/>
      <c r="AC62" s="1178">
        <v>3.5</v>
      </c>
      <c r="AD62" s="1178"/>
      <c r="AE62" s="1178"/>
      <c r="AF62" s="1178">
        <f>0.75+0.1+0.5+0.5+0.15+0.6</f>
        <v>2.6</v>
      </c>
      <c r="AG62" s="1178"/>
      <c r="AH62" s="1178"/>
      <c r="AI62" s="1178">
        <v>1</v>
      </c>
      <c r="AJ62" s="1178"/>
      <c r="AK62" s="1178"/>
      <c r="AL62" s="996">
        <f>Z62*AC62*AI62*AF62</f>
        <v>31.85</v>
      </c>
      <c r="AN62" s="904"/>
      <c r="AO62" s="904"/>
    </row>
    <row r="63" spans="2:41">
      <c r="B63" s="1203"/>
      <c r="C63" s="1204"/>
      <c r="D63" s="1204"/>
      <c r="E63" s="1204"/>
      <c r="F63" s="1204"/>
      <c r="G63" s="1204"/>
      <c r="H63" s="1204"/>
      <c r="I63" s="1204"/>
      <c r="J63" s="1204"/>
      <c r="K63" s="1204"/>
      <c r="L63" s="1204"/>
      <c r="M63" s="1204"/>
      <c r="N63" s="1204"/>
      <c r="O63" s="1204"/>
      <c r="P63" s="1204"/>
      <c r="Q63" s="1204"/>
      <c r="R63" s="1204"/>
      <c r="S63" s="1205"/>
      <c r="T63" s="1182" t="s">
        <v>923</v>
      </c>
      <c r="U63" s="1183"/>
      <c r="V63" s="1183"/>
      <c r="W63" s="1183"/>
      <c r="X63" s="1183"/>
      <c r="Y63" s="1184"/>
      <c r="Z63" s="1185">
        <v>3.5</v>
      </c>
      <c r="AA63" s="1185"/>
      <c r="AB63" s="1185"/>
      <c r="AC63" s="1178">
        <v>3.5</v>
      </c>
      <c r="AD63" s="1178"/>
      <c r="AE63" s="1178"/>
      <c r="AF63" s="1178">
        <f t="shared" ref="AF63:AF71" si="0">0.75+0.1+0.5+0.5+0.15+0.6</f>
        <v>2.6</v>
      </c>
      <c r="AG63" s="1178"/>
      <c r="AH63" s="1178"/>
      <c r="AI63" s="1179">
        <v>1</v>
      </c>
      <c r="AJ63" s="1180"/>
      <c r="AK63" s="1181"/>
      <c r="AL63" s="996">
        <f t="shared" ref="AL63:AL77" si="1">Z63*AC63*AI63*AF63</f>
        <v>31.85</v>
      </c>
      <c r="AN63" s="904"/>
      <c r="AO63" s="904"/>
    </row>
    <row r="64" spans="2:41">
      <c r="B64" s="1203"/>
      <c r="C64" s="1204"/>
      <c r="D64" s="1204"/>
      <c r="E64" s="1204"/>
      <c r="F64" s="1204"/>
      <c r="G64" s="1204"/>
      <c r="H64" s="1204"/>
      <c r="I64" s="1204"/>
      <c r="J64" s="1204"/>
      <c r="K64" s="1204"/>
      <c r="L64" s="1204"/>
      <c r="M64" s="1204"/>
      <c r="N64" s="1204"/>
      <c r="O64" s="1204"/>
      <c r="P64" s="1204"/>
      <c r="Q64" s="1204"/>
      <c r="R64" s="1204"/>
      <c r="S64" s="1205"/>
      <c r="T64" s="1182" t="s">
        <v>924</v>
      </c>
      <c r="U64" s="1183"/>
      <c r="V64" s="1183"/>
      <c r="W64" s="1183"/>
      <c r="X64" s="1183"/>
      <c r="Y64" s="1184"/>
      <c r="Z64" s="1185">
        <v>3.5</v>
      </c>
      <c r="AA64" s="1185"/>
      <c r="AB64" s="1185"/>
      <c r="AC64" s="1178">
        <v>3.5</v>
      </c>
      <c r="AD64" s="1178"/>
      <c r="AE64" s="1178"/>
      <c r="AF64" s="1178">
        <f t="shared" si="0"/>
        <v>2.6</v>
      </c>
      <c r="AG64" s="1178"/>
      <c r="AH64" s="1178"/>
      <c r="AI64" s="1179">
        <v>1</v>
      </c>
      <c r="AJ64" s="1180"/>
      <c r="AK64" s="1181"/>
      <c r="AL64" s="996">
        <f t="shared" si="1"/>
        <v>31.85</v>
      </c>
      <c r="AN64" s="904"/>
      <c r="AO64" s="904"/>
    </row>
    <row r="65" spans="2:41">
      <c r="B65" s="1203"/>
      <c r="C65" s="1204"/>
      <c r="D65" s="1204"/>
      <c r="E65" s="1204"/>
      <c r="F65" s="1204"/>
      <c r="G65" s="1204"/>
      <c r="H65" s="1204"/>
      <c r="I65" s="1204"/>
      <c r="J65" s="1204"/>
      <c r="K65" s="1204"/>
      <c r="L65" s="1204"/>
      <c r="M65" s="1204"/>
      <c r="N65" s="1204"/>
      <c r="O65" s="1204"/>
      <c r="P65" s="1204"/>
      <c r="Q65" s="1204"/>
      <c r="R65" s="1204"/>
      <c r="S65" s="1205"/>
      <c r="T65" s="1182" t="s">
        <v>925</v>
      </c>
      <c r="U65" s="1183"/>
      <c r="V65" s="1183"/>
      <c r="W65" s="1183"/>
      <c r="X65" s="1183"/>
      <c r="Y65" s="1184"/>
      <c r="Z65" s="1185">
        <v>3.5</v>
      </c>
      <c r="AA65" s="1185"/>
      <c r="AB65" s="1185"/>
      <c r="AC65" s="1178">
        <v>3.5</v>
      </c>
      <c r="AD65" s="1178"/>
      <c r="AE65" s="1178"/>
      <c r="AF65" s="1178">
        <f t="shared" si="0"/>
        <v>2.6</v>
      </c>
      <c r="AG65" s="1178"/>
      <c r="AH65" s="1178"/>
      <c r="AI65" s="1179">
        <v>1</v>
      </c>
      <c r="AJ65" s="1180"/>
      <c r="AK65" s="1181"/>
      <c r="AL65" s="996">
        <f t="shared" si="1"/>
        <v>31.85</v>
      </c>
      <c r="AN65" s="904"/>
      <c r="AO65" s="904"/>
    </row>
    <row r="66" spans="2:41">
      <c r="B66" s="1203"/>
      <c r="C66" s="1204"/>
      <c r="D66" s="1204"/>
      <c r="E66" s="1204"/>
      <c r="F66" s="1204"/>
      <c r="G66" s="1204"/>
      <c r="H66" s="1204"/>
      <c r="I66" s="1204"/>
      <c r="J66" s="1204"/>
      <c r="K66" s="1204"/>
      <c r="L66" s="1204"/>
      <c r="M66" s="1204"/>
      <c r="N66" s="1204"/>
      <c r="O66" s="1204"/>
      <c r="P66" s="1204"/>
      <c r="Q66" s="1204"/>
      <c r="R66" s="1204"/>
      <c r="S66" s="1205"/>
      <c r="T66" s="1182" t="s">
        <v>926</v>
      </c>
      <c r="U66" s="1183"/>
      <c r="V66" s="1183"/>
      <c r="W66" s="1183"/>
      <c r="X66" s="1183"/>
      <c r="Y66" s="1184"/>
      <c r="Z66" s="1179">
        <v>3.3</v>
      </c>
      <c r="AA66" s="1180"/>
      <c r="AB66" s="1181"/>
      <c r="AC66" s="1179">
        <v>3.3</v>
      </c>
      <c r="AD66" s="1180"/>
      <c r="AE66" s="1181"/>
      <c r="AF66" s="1178">
        <f t="shared" si="0"/>
        <v>2.6</v>
      </c>
      <c r="AG66" s="1178"/>
      <c r="AH66" s="1178"/>
      <c r="AI66" s="1179">
        <v>1</v>
      </c>
      <c r="AJ66" s="1180"/>
      <c r="AK66" s="1181"/>
      <c r="AL66" s="996">
        <f t="shared" si="1"/>
        <v>28.313999999999997</v>
      </c>
      <c r="AN66" s="904"/>
      <c r="AO66" s="904"/>
    </row>
    <row r="67" spans="2:41">
      <c r="B67" s="1203"/>
      <c r="C67" s="1204"/>
      <c r="D67" s="1204"/>
      <c r="E67" s="1204"/>
      <c r="F67" s="1204"/>
      <c r="G67" s="1204"/>
      <c r="H67" s="1204"/>
      <c r="I67" s="1204"/>
      <c r="J67" s="1204"/>
      <c r="K67" s="1204"/>
      <c r="L67" s="1204"/>
      <c r="M67" s="1204"/>
      <c r="N67" s="1204"/>
      <c r="O67" s="1204"/>
      <c r="P67" s="1204"/>
      <c r="Q67" s="1204"/>
      <c r="R67" s="1204"/>
      <c r="S67" s="1205"/>
      <c r="T67" s="1182" t="s">
        <v>927</v>
      </c>
      <c r="U67" s="1183"/>
      <c r="V67" s="1183"/>
      <c r="W67" s="1183"/>
      <c r="X67" s="1183"/>
      <c r="Y67" s="1184"/>
      <c r="Z67" s="1179">
        <v>3.8</v>
      </c>
      <c r="AA67" s="1180"/>
      <c r="AB67" s="1181"/>
      <c r="AC67" s="1179">
        <v>3.8</v>
      </c>
      <c r="AD67" s="1180"/>
      <c r="AE67" s="1181"/>
      <c r="AF67" s="1178">
        <f t="shared" si="0"/>
        <v>2.6</v>
      </c>
      <c r="AG67" s="1178"/>
      <c r="AH67" s="1178"/>
      <c r="AI67" s="1179">
        <v>1</v>
      </c>
      <c r="AJ67" s="1180"/>
      <c r="AK67" s="1181"/>
      <c r="AL67" s="996">
        <f t="shared" si="1"/>
        <v>37.543999999999997</v>
      </c>
      <c r="AN67" s="886"/>
    </row>
    <row r="68" spans="2:41">
      <c r="B68" s="1203"/>
      <c r="C68" s="1204"/>
      <c r="D68" s="1204"/>
      <c r="E68" s="1204"/>
      <c r="F68" s="1204"/>
      <c r="G68" s="1204"/>
      <c r="H68" s="1204"/>
      <c r="I68" s="1204"/>
      <c r="J68" s="1204"/>
      <c r="K68" s="1204"/>
      <c r="L68" s="1204"/>
      <c r="M68" s="1204"/>
      <c r="N68" s="1204"/>
      <c r="O68" s="1204"/>
      <c r="P68" s="1204"/>
      <c r="Q68" s="1204"/>
      <c r="R68" s="1204"/>
      <c r="S68" s="1205"/>
      <c r="T68" s="1182" t="s">
        <v>928</v>
      </c>
      <c r="U68" s="1183"/>
      <c r="V68" s="1183"/>
      <c r="W68" s="1183"/>
      <c r="X68" s="1183"/>
      <c r="Y68" s="1184"/>
      <c r="Z68" s="1179">
        <v>3.5</v>
      </c>
      <c r="AA68" s="1180"/>
      <c r="AB68" s="1181"/>
      <c r="AC68" s="1179">
        <v>3.5</v>
      </c>
      <c r="AD68" s="1180"/>
      <c r="AE68" s="1181"/>
      <c r="AF68" s="1178">
        <f t="shared" si="0"/>
        <v>2.6</v>
      </c>
      <c r="AG68" s="1178"/>
      <c r="AH68" s="1178"/>
      <c r="AI68" s="1179">
        <v>1</v>
      </c>
      <c r="AJ68" s="1180"/>
      <c r="AK68" s="1181"/>
      <c r="AL68" s="996">
        <f t="shared" si="1"/>
        <v>31.85</v>
      </c>
      <c r="AN68" s="904"/>
      <c r="AO68" s="904"/>
    </row>
    <row r="69" spans="2:41">
      <c r="B69" s="1203"/>
      <c r="C69" s="1204"/>
      <c r="D69" s="1204"/>
      <c r="E69" s="1204"/>
      <c r="F69" s="1204"/>
      <c r="G69" s="1204"/>
      <c r="H69" s="1204"/>
      <c r="I69" s="1204"/>
      <c r="J69" s="1204"/>
      <c r="K69" s="1204"/>
      <c r="L69" s="1204"/>
      <c r="M69" s="1204"/>
      <c r="N69" s="1204"/>
      <c r="O69" s="1204"/>
      <c r="P69" s="1204"/>
      <c r="Q69" s="1204"/>
      <c r="R69" s="1204"/>
      <c r="S69" s="1205"/>
      <c r="T69" s="1182" t="s">
        <v>929</v>
      </c>
      <c r="U69" s="1183"/>
      <c r="V69" s="1183"/>
      <c r="W69" s="1183"/>
      <c r="X69" s="1183"/>
      <c r="Y69" s="1184"/>
      <c r="Z69" s="1179">
        <v>3.5</v>
      </c>
      <c r="AA69" s="1180"/>
      <c r="AB69" s="1181"/>
      <c r="AC69" s="1179">
        <v>3.5</v>
      </c>
      <c r="AD69" s="1180"/>
      <c r="AE69" s="1181"/>
      <c r="AF69" s="1178">
        <f t="shared" si="0"/>
        <v>2.6</v>
      </c>
      <c r="AG69" s="1178"/>
      <c r="AH69" s="1178"/>
      <c r="AI69" s="1179">
        <v>1</v>
      </c>
      <c r="AJ69" s="1180"/>
      <c r="AK69" s="1181"/>
      <c r="AL69" s="996">
        <f t="shared" si="1"/>
        <v>31.85</v>
      </c>
      <c r="AN69" s="904"/>
      <c r="AO69" s="904"/>
    </row>
    <row r="70" spans="2:41">
      <c r="B70" s="1203"/>
      <c r="C70" s="1204"/>
      <c r="D70" s="1204"/>
      <c r="E70" s="1204"/>
      <c r="F70" s="1204"/>
      <c r="G70" s="1204"/>
      <c r="H70" s="1204"/>
      <c r="I70" s="1204"/>
      <c r="J70" s="1204"/>
      <c r="K70" s="1204"/>
      <c r="L70" s="1204"/>
      <c r="M70" s="1204"/>
      <c r="N70" s="1204"/>
      <c r="O70" s="1204"/>
      <c r="P70" s="1204"/>
      <c r="Q70" s="1204"/>
      <c r="R70" s="1204"/>
      <c r="S70" s="1205"/>
      <c r="T70" s="1182" t="s">
        <v>930</v>
      </c>
      <c r="U70" s="1183"/>
      <c r="V70" s="1183"/>
      <c r="W70" s="1183"/>
      <c r="X70" s="1183"/>
      <c r="Y70" s="1184"/>
      <c r="Z70" s="1179">
        <v>3.6</v>
      </c>
      <c r="AA70" s="1180"/>
      <c r="AB70" s="1181"/>
      <c r="AC70" s="1179">
        <v>3.6</v>
      </c>
      <c r="AD70" s="1180"/>
      <c r="AE70" s="1181"/>
      <c r="AF70" s="1178">
        <f t="shared" si="0"/>
        <v>2.6</v>
      </c>
      <c r="AG70" s="1178"/>
      <c r="AH70" s="1178"/>
      <c r="AI70" s="1179">
        <v>1</v>
      </c>
      <c r="AJ70" s="1180"/>
      <c r="AK70" s="1181"/>
      <c r="AL70" s="996">
        <f t="shared" si="1"/>
        <v>33.696000000000005</v>
      </c>
      <c r="AN70" s="904"/>
      <c r="AO70" s="904"/>
    </row>
    <row r="71" spans="2:41">
      <c r="B71" s="1203"/>
      <c r="C71" s="1204"/>
      <c r="D71" s="1204"/>
      <c r="E71" s="1204"/>
      <c r="F71" s="1204"/>
      <c r="G71" s="1204"/>
      <c r="H71" s="1204"/>
      <c r="I71" s="1204"/>
      <c r="J71" s="1204"/>
      <c r="K71" s="1204"/>
      <c r="L71" s="1204"/>
      <c r="M71" s="1204"/>
      <c r="N71" s="1204"/>
      <c r="O71" s="1204"/>
      <c r="P71" s="1204"/>
      <c r="Q71" s="1204"/>
      <c r="R71" s="1204"/>
      <c r="S71" s="1205"/>
      <c r="T71" s="1182" t="s">
        <v>931</v>
      </c>
      <c r="U71" s="1183"/>
      <c r="V71" s="1183"/>
      <c r="W71" s="1183"/>
      <c r="X71" s="1183"/>
      <c r="Y71" s="1184"/>
      <c r="Z71" s="1179">
        <v>3.6</v>
      </c>
      <c r="AA71" s="1180"/>
      <c r="AB71" s="1181"/>
      <c r="AC71" s="1179">
        <v>3.6</v>
      </c>
      <c r="AD71" s="1180"/>
      <c r="AE71" s="1181"/>
      <c r="AF71" s="1178">
        <f t="shared" si="0"/>
        <v>2.6</v>
      </c>
      <c r="AG71" s="1178"/>
      <c r="AH71" s="1178"/>
      <c r="AI71" s="1179">
        <v>1</v>
      </c>
      <c r="AJ71" s="1180"/>
      <c r="AK71" s="1181"/>
      <c r="AL71" s="996">
        <f t="shared" si="1"/>
        <v>33.696000000000005</v>
      </c>
      <c r="AN71" s="904"/>
      <c r="AO71" s="904"/>
    </row>
    <row r="72" spans="2:41">
      <c r="B72" s="1203"/>
      <c r="C72" s="1204"/>
      <c r="D72" s="1204"/>
      <c r="E72" s="1204"/>
      <c r="F72" s="1204"/>
      <c r="G72" s="1204"/>
      <c r="H72" s="1204"/>
      <c r="I72" s="1204"/>
      <c r="J72" s="1204"/>
      <c r="K72" s="1204"/>
      <c r="L72" s="1204"/>
      <c r="M72" s="1204"/>
      <c r="N72" s="1204"/>
      <c r="O72" s="1204"/>
      <c r="P72" s="1204"/>
      <c r="Q72" s="1204"/>
      <c r="R72" s="1204"/>
      <c r="S72" s="1205"/>
      <c r="T72" s="1182" t="s">
        <v>932</v>
      </c>
      <c r="U72" s="1183"/>
      <c r="V72" s="1183"/>
      <c r="W72" s="1183"/>
      <c r="X72" s="1183"/>
      <c r="Y72" s="1184"/>
      <c r="Z72" s="1185">
        <v>3.38</v>
      </c>
      <c r="AA72" s="1185"/>
      <c r="AB72" s="1185"/>
      <c r="AC72" s="1185">
        <v>0.4</v>
      </c>
      <c r="AD72" s="1185"/>
      <c r="AE72" s="1185"/>
      <c r="AF72" s="1186">
        <v>0.5</v>
      </c>
      <c r="AG72" s="1187"/>
      <c r="AH72" s="1188"/>
      <c r="AI72" s="1185">
        <v>1</v>
      </c>
      <c r="AJ72" s="1185"/>
      <c r="AK72" s="1185"/>
      <c r="AL72" s="1000">
        <f t="shared" si="1"/>
        <v>0.67600000000000005</v>
      </c>
      <c r="AN72" s="904"/>
      <c r="AO72" s="904"/>
    </row>
    <row r="73" spans="2:41">
      <c r="B73" s="1203"/>
      <c r="C73" s="1204"/>
      <c r="D73" s="1204"/>
      <c r="E73" s="1204"/>
      <c r="F73" s="1204"/>
      <c r="G73" s="1204"/>
      <c r="H73" s="1204"/>
      <c r="I73" s="1204"/>
      <c r="J73" s="1204"/>
      <c r="K73" s="1204"/>
      <c r="L73" s="1204"/>
      <c r="M73" s="1204"/>
      <c r="N73" s="1204"/>
      <c r="O73" s="1204"/>
      <c r="P73" s="1204"/>
      <c r="Q73" s="1204"/>
      <c r="R73" s="1204"/>
      <c r="S73" s="1205"/>
      <c r="T73" s="1182" t="s">
        <v>933</v>
      </c>
      <c r="U73" s="1183"/>
      <c r="V73" s="1183"/>
      <c r="W73" s="1183"/>
      <c r="X73" s="1183"/>
      <c r="Y73" s="1184"/>
      <c r="Z73" s="1185">
        <v>3.35</v>
      </c>
      <c r="AA73" s="1185"/>
      <c r="AB73" s="1185"/>
      <c r="AC73" s="1185">
        <v>0.4</v>
      </c>
      <c r="AD73" s="1185"/>
      <c r="AE73" s="1185"/>
      <c r="AF73" s="1186">
        <v>0.55000000000000004</v>
      </c>
      <c r="AG73" s="1187"/>
      <c r="AH73" s="1188"/>
      <c r="AI73" s="1185">
        <v>1</v>
      </c>
      <c r="AJ73" s="1185"/>
      <c r="AK73" s="1185"/>
      <c r="AL73" s="1000">
        <f t="shared" si="1"/>
        <v>0.7370000000000001</v>
      </c>
      <c r="AN73" s="904"/>
      <c r="AO73" s="904"/>
    </row>
    <row r="74" spans="2:41">
      <c r="B74" s="1203"/>
      <c r="C74" s="1204"/>
      <c r="D74" s="1204"/>
      <c r="E74" s="1204"/>
      <c r="F74" s="1204"/>
      <c r="G74" s="1204"/>
      <c r="H74" s="1204"/>
      <c r="I74" s="1204"/>
      <c r="J74" s="1204"/>
      <c r="K74" s="1204"/>
      <c r="L74" s="1204"/>
      <c r="M74" s="1204"/>
      <c r="N74" s="1204"/>
      <c r="O74" s="1204"/>
      <c r="P74" s="1204"/>
      <c r="Q74" s="1204"/>
      <c r="R74" s="1204"/>
      <c r="S74" s="1205"/>
      <c r="T74" s="1182" t="s">
        <v>934</v>
      </c>
      <c r="U74" s="1183"/>
      <c r="V74" s="1183"/>
      <c r="W74" s="1183"/>
      <c r="X74" s="1183"/>
      <c r="Y74" s="1184"/>
      <c r="Z74" s="1185">
        <v>3.3</v>
      </c>
      <c r="AA74" s="1185"/>
      <c r="AB74" s="1185"/>
      <c r="AC74" s="1185">
        <v>0.4</v>
      </c>
      <c r="AD74" s="1185"/>
      <c r="AE74" s="1185"/>
      <c r="AF74" s="1186">
        <v>0.55000000000000004</v>
      </c>
      <c r="AG74" s="1187"/>
      <c r="AH74" s="1188"/>
      <c r="AI74" s="1185">
        <v>1</v>
      </c>
      <c r="AJ74" s="1185"/>
      <c r="AK74" s="1185"/>
      <c r="AL74" s="1000">
        <f>Z74*AC74*AI74*AF74</f>
        <v>0.72600000000000009</v>
      </c>
      <c r="AN74" s="904"/>
      <c r="AO74" s="904"/>
    </row>
    <row r="75" spans="2:41">
      <c r="B75" s="1203"/>
      <c r="C75" s="1204"/>
      <c r="D75" s="1204"/>
      <c r="E75" s="1204"/>
      <c r="F75" s="1204"/>
      <c r="G75" s="1204"/>
      <c r="H75" s="1204"/>
      <c r="I75" s="1204"/>
      <c r="J75" s="1204"/>
      <c r="K75" s="1204"/>
      <c r="L75" s="1204"/>
      <c r="M75" s="1204"/>
      <c r="N75" s="1204"/>
      <c r="O75" s="1204"/>
      <c r="P75" s="1204"/>
      <c r="Q75" s="1204"/>
      <c r="R75" s="1204"/>
      <c r="S75" s="1205"/>
      <c r="T75" s="1182" t="s">
        <v>935</v>
      </c>
      <c r="U75" s="1183"/>
      <c r="V75" s="1183"/>
      <c r="W75" s="1183"/>
      <c r="X75" s="1183"/>
      <c r="Y75" s="1184"/>
      <c r="Z75" s="1185">
        <v>3.38</v>
      </c>
      <c r="AA75" s="1185"/>
      <c r="AB75" s="1185"/>
      <c r="AC75" s="1185">
        <v>0.4</v>
      </c>
      <c r="AD75" s="1185"/>
      <c r="AE75" s="1185"/>
      <c r="AF75" s="1186">
        <v>0.55000000000000004</v>
      </c>
      <c r="AG75" s="1187"/>
      <c r="AH75" s="1188"/>
      <c r="AI75" s="1185">
        <v>1</v>
      </c>
      <c r="AJ75" s="1185"/>
      <c r="AK75" s="1185"/>
      <c r="AL75" s="1000">
        <f t="shared" si="1"/>
        <v>0.74360000000000015</v>
      </c>
      <c r="AN75" s="904"/>
      <c r="AO75" s="904"/>
    </row>
    <row r="76" spans="2:41">
      <c r="B76" s="1203"/>
      <c r="C76" s="1204"/>
      <c r="D76" s="1204"/>
      <c r="E76" s="1204"/>
      <c r="F76" s="1204"/>
      <c r="G76" s="1204"/>
      <c r="H76" s="1204"/>
      <c r="I76" s="1204"/>
      <c r="J76" s="1204"/>
      <c r="K76" s="1204"/>
      <c r="L76" s="1204"/>
      <c r="M76" s="1204"/>
      <c r="N76" s="1204"/>
      <c r="O76" s="1204"/>
      <c r="P76" s="1204"/>
      <c r="Q76" s="1204"/>
      <c r="R76" s="1204"/>
      <c r="S76" s="1205"/>
      <c r="T76" s="1182" t="s">
        <v>936</v>
      </c>
      <c r="U76" s="1183"/>
      <c r="V76" s="1183"/>
      <c r="W76" s="1183"/>
      <c r="X76" s="1183"/>
      <c r="Y76" s="1184"/>
      <c r="Z76" s="1185">
        <v>3.18</v>
      </c>
      <c r="AA76" s="1185"/>
      <c r="AB76" s="1185"/>
      <c r="AC76" s="1185">
        <v>0.4</v>
      </c>
      <c r="AD76" s="1185"/>
      <c r="AE76" s="1185"/>
      <c r="AF76" s="1186">
        <v>0.55000000000000004</v>
      </c>
      <c r="AG76" s="1187"/>
      <c r="AH76" s="1188"/>
      <c r="AI76" s="1185">
        <v>1</v>
      </c>
      <c r="AJ76" s="1185"/>
      <c r="AK76" s="1185"/>
      <c r="AL76" s="1000">
        <f t="shared" si="1"/>
        <v>0.69960000000000022</v>
      </c>
      <c r="AN76" s="904"/>
      <c r="AO76" s="904"/>
    </row>
    <row r="77" spans="2:41">
      <c r="B77" s="1203"/>
      <c r="C77" s="1204"/>
      <c r="D77" s="1204"/>
      <c r="E77" s="1204"/>
      <c r="F77" s="1204"/>
      <c r="G77" s="1204"/>
      <c r="H77" s="1204"/>
      <c r="I77" s="1204"/>
      <c r="J77" s="1204"/>
      <c r="K77" s="1204"/>
      <c r="L77" s="1204"/>
      <c r="M77" s="1204"/>
      <c r="N77" s="1204"/>
      <c r="O77" s="1204"/>
      <c r="P77" s="1204"/>
      <c r="Q77" s="1204"/>
      <c r="R77" s="1204"/>
      <c r="S77" s="1205"/>
      <c r="T77" s="1182" t="s">
        <v>937</v>
      </c>
      <c r="U77" s="1183"/>
      <c r="V77" s="1183"/>
      <c r="W77" s="1183"/>
      <c r="X77" s="1183"/>
      <c r="Y77" s="1184"/>
      <c r="Z77" s="1185">
        <v>3.3</v>
      </c>
      <c r="AA77" s="1185"/>
      <c r="AB77" s="1185"/>
      <c r="AC77" s="1185">
        <v>0.4</v>
      </c>
      <c r="AD77" s="1185"/>
      <c r="AE77" s="1185"/>
      <c r="AF77" s="1186">
        <v>0.55000000000000004</v>
      </c>
      <c r="AG77" s="1187"/>
      <c r="AH77" s="1188"/>
      <c r="AI77" s="1185">
        <v>1</v>
      </c>
      <c r="AJ77" s="1185"/>
      <c r="AK77" s="1185"/>
      <c r="AL77" s="1000">
        <f t="shared" si="1"/>
        <v>0.72600000000000009</v>
      </c>
      <c r="AN77" s="904"/>
      <c r="AO77" s="904"/>
    </row>
    <row r="78" spans="2:41">
      <c r="B78" s="1203"/>
      <c r="C78" s="1204"/>
      <c r="D78" s="1204"/>
      <c r="E78" s="1204"/>
      <c r="F78" s="1204"/>
      <c r="G78" s="1204"/>
      <c r="H78" s="1204"/>
      <c r="I78" s="1204"/>
      <c r="J78" s="1204"/>
      <c r="K78" s="1204"/>
      <c r="L78" s="1204"/>
      <c r="M78" s="1204"/>
      <c r="N78" s="1204"/>
      <c r="O78" s="1204"/>
      <c r="P78" s="1204"/>
      <c r="Q78" s="1204"/>
      <c r="R78" s="1204"/>
      <c r="S78" s="1205"/>
      <c r="T78" s="1182" t="s">
        <v>938</v>
      </c>
      <c r="U78" s="1183"/>
      <c r="V78" s="1183"/>
      <c r="W78" s="1183"/>
      <c r="X78" s="1183"/>
      <c r="Y78" s="1184"/>
      <c r="Z78" s="1185">
        <v>3.3</v>
      </c>
      <c r="AA78" s="1185"/>
      <c r="AB78" s="1185"/>
      <c r="AC78" s="1185">
        <v>0.4</v>
      </c>
      <c r="AD78" s="1185"/>
      <c r="AE78" s="1185"/>
      <c r="AF78" s="1186">
        <v>0.55000000000000004</v>
      </c>
      <c r="AG78" s="1187"/>
      <c r="AH78" s="1188"/>
      <c r="AI78" s="1185">
        <v>1</v>
      </c>
      <c r="AJ78" s="1185"/>
      <c r="AK78" s="1185"/>
      <c r="AL78" s="1000">
        <f>Z78*AC78*AI78*AF78</f>
        <v>0.72600000000000009</v>
      </c>
      <c r="AN78" s="904"/>
      <c r="AO78" s="904"/>
    </row>
    <row r="79" spans="2:41">
      <c r="B79" s="1203"/>
      <c r="C79" s="1204"/>
      <c r="D79" s="1204"/>
      <c r="E79" s="1204"/>
      <c r="F79" s="1204"/>
      <c r="G79" s="1204"/>
      <c r="H79" s="1204"/>
      <c r="I79" s="1204"/>
      <c r="J79" s="1204"/>
      <c r="K79" s="1204"/>
      <c r="L79" s="1204"/>
      <c r="M79" s="1204"/>
      <c r="N79" s="1204"/>
      <c r="O79" s="1204"/>
      <c r="P79" s="1204"/>
      <c r="Q79" s="1204"/>
      <c r="R79" s="1204"/>
      <c r="S79" s="1205"/>
      <c r="T79" s="1182" t="s">
        <v>939</v>
      </c>
      <c r="U79" s="1183"/>
      <c r="V79" s="1183"/>
      <c r="W79" s="1183"/>
      <c r="X79" s="1183"/>
      <c r="Y79" s="1184"/>
      <c r="Z79" s="1185">
        <v>3.22</v>
      </c>
      <c r="AA79" s="1185"/>
      <c r="AB79" s="1185"/>
      <c r="AC79" s="1185">
        <v>0.4</v>
      </c>
      <c r="AD79" s="1185"/>
      <c r="AE79" s="1185"/>
      <c r="AF79" s="1186">
        <v>0.55000000000000004</v>
      </c>
      <c r="AG79" s="1187"/>
      <c r="AH79" s="1188"/>
      <c r="AI79" s="1185">
        <v>1</v>
      </c>
      <c r="AJ79" s="1185"/>
      <c r="AK79" s="1185"/>
      <c r="AL79" s="1000">
        <f t="shared" ref="AL79" si="2">Z79*AC79*AI79*AF79</f>
        <v>0.70840000000000025</v>
      </c>
      <c r="AN79" s="904"/>
      <c r="AO79" s="904"/>
    </row>
    <row r="80" spans="2:41">
      <c r="B80" s="1203"/>
      <c r="C80" s="1204"/>
      <c r="D80" s="1204"/>
      <c r="E80" s="1204"/>
      <c r="F80" s="1204"/>
      <c r="G80" s="1204"/>
      <c r="H80" s="1204"/>
      <c r="I80" s="1204"/>
      <c r="J80" s="1204"/>
      <c r="K80" s="1204"/>
      <c r="L80" s="1204"/>
      <c r="M80" s="1204"/>
      <c r="N80" s="1204"/>
      <c r="O80" s="1204"/>
      <c r="P80" s="1204"/>
      <c r="Q80" s="1204"/>
      <c r="R80" s="1204"/>
      <c r="S80" s="1205"/>
      <c r="T80" s="1182" t="s">
        <v>917</v>
      </c>
      <c r="U80" s="1183"/>
      <c r="V80" s="1183"/>
      <c r="W80" s="1183"/>
      <c r="X80" s="1183"/>
      <c r="Y80" s="1184"/>
      <c r="Z80" s="1178">
        <v>26.8</v>
      </c>
      <c r="AA80" s="1178"/>
      <c r="AB80" s="1178"/>
      <c r="AC80" s="1179">
        <f>(PI()*(0.25)^2)/2</f>
        <v>9.8174770424681035E-2</v>
      </c>
      <c r="AD80" s="1180"/>
      <c r="AE80" s="1181"/>
      <c r="AF80" s="1179"/>
      <c r="AG80" s="1180"/>
      <c r="AH80" s="1181"/>
      <c r="AI80" s="1178">
        <v>2</v>
      </c>
      <c r="AJ80" s="1178"/>
      <c r="AK80" s="1178"/>
      <c r="AL80" s="1063">
        <f>Z80*AC80*AI80</f>
        <v>5.2621676947629039</v>
      </c>
      <c r="AN80" s="904"/>
      <c r="AO80" s="904"/>
    </row>
    <row r="81" spans="2:41">
      <c r="B81" s="1203"/>
      <c r="C81" s="1204"/>
      <c r="D81" s="1204"/>
      <c r="E81" s="1204"/>
      <c r="F81" s="1204"/>
      <c r="G81" s="1204"/>
      <c r="H81" s="1204"/>
      <c r="I81" s="1204"/>
      <c r="J81" s="1204"/>
      <c r="K81" s="1204"/>
      <c r="L81" s="1204"/>
      <c r="M81" s="1204"/>
      <c r="N81" s="1204"/>
      <c r="O81" s="1204"/>
      <c r="P81" s="1204"/>
      <c r="Q81" s="1204"/>
      <c r="R81" s="1204"/>
      <c r="S81" s="1205"/>
      <c r="T81" s="1182" t="s">
        <v>918</v>
      </c>
      <c r="U81" s="1183"/>
      <c r="V81" s="1183"/>
      <c r="W81" s="1183"/>
      <c r="X81" s="1183"/>
      <c r="Y81" s="1184"/>
      <c r="Z81" s="1178">
        <v>17</v>
      </c>
      <c r="AA81" s="1178"/>
      <c r="AB81" s="1178"/>
      <c r="AC81" s="1179">
        <f>(PI()*(0.25)^2)/2</f>
        <v>9.8174770424681035E-2</v>
      </c>
      <c r="AD81" s="1180"/>
      <c r="AE81" s="1181"/>
      <c r="AF81" s="1179"/>
      <c r="AG81" s="1180"/>
      <c r="AH81" s="1181"/>
      <c r="AI81" s="1178">
        <v>2</v>
      </c>
      <c r="AJ81" s="1178"/>
      <c r="AK81" s="1178"/>
      <c r="AL81" s="996">
        <f>Z81*AC81*AI81</f>
        <v>3.3379421944391554</v>
      </c>
      <c r="AN81" s="904"/>
      <c r="AO81" s="904"/>
    </row>
    <row r="82" spans="2:41">
      <c r="B82" s="1203"/>
      <c r="C82" s="1204"/>
      <c r="D82" s="1204"/>
      <c r="E82" s="1204"/>
      <c r="F82" s="1204"/>
      <c r="G82" s="1204"/>
      <c r="H82" s="1204"/>
      <c r="I82" s="1204"/>
      <c r="J82" s="1204"/>
      <c r="K82" s="1204"/>
      <c r="L82" s="1204"/>
      <c r="M82" s="1204"/>
      <c r="N82" s="1204"/>
      <c r="O82" s="1204"/>
      <c r="P82" s="1204"/>
      <c r="Q82" s="1204"/>
      <c r="R82" s="1204"/>
      <c r="S82" s="1205"/>
      <c r="T82" s="1182" t="s">
        <v>919</v>
      </c>
      <c r="U82" s="1183"/>
      <c r="V82" s="1183"/>
      <c r="W82" s="1183"/>
      <c r="X82" s="1183"/>
      <c r="Y82" s="1184"/>
      <c r="Z82" s="1178">
        <v>39</v>
      </c>
      <c r="AA82" s="1178"/>
      <c r="AB82" s="1178"/>
      <c r="AC82" s="1179">
        <f>PI()*(0.1016)^2</f>
        <v>3.2429278662239852E-2</v>
      </c>
      <c r="AD82" s="1180"/>
      <c r="AE82" s="1181"/>
      <c r="AF82" s="1179"/>
      <c r="AG82" s="1180"/>
      <c r="AH82" s="1181"/>
      <c r="AI82" s="1178">
        <v>1</v>
      </c>
      <c r="AJ82" s="1178"/>
      <c r="AK82" s="1178"/>
      <c r="AL82" s="996">
        <f>Z82*AC82*AI82</f>
        <v>1.2647418678273543</v>
      </c>
      <c r="AN82" s="904"/>
      <c r="AO82" s="904"/>
    </row>
    <row r="83" spans="2:41">
      <c r="B83" s="1203"/>
      <c r="C83" s="1204"/>
      <c r="D83" s="1204"/>
      <c r="E83" s="1204"/>
      <c r="F83" s="1204"/>
      <c r="G83" s="1204"/>
      <c r="H83" s="1204"/>
      <c r="I83" s="1204"/>
      <c r="J83" s="1204"/>
      <c r="K83" s="1204"/>
      <c r="L83" s="1204"/>
      <c r="M83" s="1204"/>
      <c r="N83" s="1204"/>
      <c r="O83" s="1204"/>
      <c r="P83" s="1204"/>
      <c r="Q83" s="1204"/>
      <c r="R83" s="1204"/>
      <c r="S83" s="1205"/>
      <c r="T83" s="1182" t="s">
        <v>920</v>
      </c>
      <c r="U83" s="1183"/>
      <c r="V83" s="1183"/>
      <c r="W83" s="1183"/>
      <c r="X83" s="1183"/>
      <c r="Y83" s="1184"/>
      <c r="Z83" s="1178">
        <v>74.900000000000006</v>
      </c>
      <c r="AA83" s="1178"/>
      <c r="AB83" s="1178"/>
      <c r="AC83" s="1179">
        <f>PI()*(0.1524)^2</f>
        <v>7.2965876990039674E-2</v>
      </c>
      <c r="AD83" s="1180"/>
      <c r="AE83" s="1181"/>
      <c r="AF83" s="1179"/>
      <c r="AG83" s="1180"/>
      <c r="AH83" s="1181"/>
      <c r="AI83" s="1178">
        <v>1</v>
      </c>
      <c r="AJ83" s="1178"/>
      <c r="AK83" s="1178"/>
      <c r="AL83" s="996">
        <f t="shared" ref="AL83" si="3">Z83*AC83*AI83</f>
        <v>5.4651441865539718</v>
      </c>
      <c r="AN83" s="904"/>
      <c r="AO83" s="904"/>
    </row>
    <row r="84" spans="2:41">
      <c r="B84" s="1203"/>
      <c r="C84" s="1204"/>
      <c r="D84" s="1204"/>
      <c r="E84" s="1204"/>
      <c r="F84" s="1204"/>
      <c r="G84" s="1204"/>
      <c r="H84" s="1204"/>
      <c r="I84" s="1204"/>
      <c r="J84" s="1204"/>
      <c r="K84" s="1204"/>
      <c r="L84" s="1204"/>
      <c r="M84" s="1204"/>
      <c r="N84" s="1204"/>
      <c r="O84" s="1204"/>
      <c r="P84" s="1204"/>
      <c r="Q84" s="1204"/>
      <c r="R84" s="1204"/>
      <c r="S84" s="1205"/>
      <c r="T84" s="1182" t="s">
        <v>921</v>
      </c>
      <c r="U84" s="1183"/>
      <c r="V84" s="1183"/>
      <c r="W84" s="1183"/>
      <c r="X84" s="1183"/>
      <c r="Y84" s="1184"/>
      <c r="Z84" s="1178">
        <v>20</v>
      </c>
      <c r="AA84" s="1178"/>
      <c r="AB84" s="1178"/>
      <c r="AC84" s="1179">
        <f>PI()*(0.254)^2</f>
        <v>0.20268299163899911</v>
      </c>
      <c r="AD84" s="1180"/>
      <c r="AE84" s="1181"/>
      <c r="AF84" s="1179"/>
      <c r="AG84" s="1180"/>
      <c r="AH84" s="1181"/>
      <c r="AI84" s="1178">
        <v>1</v>
      </c>
      <c r="AJ84" s="1178"/>
      <c r="AK84" s="1178"/>
      <c r="AL84" s="996">
        <f>Z84*AC84*AI84</f>
        <v>4.0536598327799824</v>
      </c>
      <c r="AN84" s="904"/>
      <c r="AO84" s="904"/>
    </row>
    <row r="85" spans="2:41">
      <c r="B85" s="1203"/>
      <c r="C85" s="1204"/>
      <c r="D85" s="1204"/>
      <c r="E85" s="1204"/>
      <c r="F85" s="1204"/>
      <c r="G85" s="1204"/>
      <c r="H85" s="1204"/>
      <c r="I85" s="1204"/>
      <c r="J85" s="1204"/>
      <c r="K85" s="1204"/>
      <c r="L85" s="1204"/>
      <c r="M85" s="1204"/>
      <c r="N85" s="1204"/>
      <c r="O85" s="1204"/>
      <c r="P85" s="1204"/>
      <c r="Q85" s="1204"/>
      <c r="R85" s="1204"/>
      <c r="S85" s="1205"/>
      <c r="T85" s="1182" t="s">
        <v>942</v>
      </c>
      <c r="U85" s="1183"/>
      <c r="V85" s="1183"/>
      <c r="W85" s="1183"/>
      <c r="X85" s="1183"/>
      <c r="Y85" s="1184"/>
      <c r="Z85" s="1178">
        <v>0.8</v>
      </c>
      <c r="AA85" s="1178"/>
      <c r="AB85" s="1178"/>
      <c r="AC85" s="1179">
        <v>0.8</v>
      </c>
      <c r="AD85" s="1180"/>
      <c r="AE85" s="1181"/>
      <c r="AF85" s="1179">
        <v>1</v>
      </c>
      <c r="AG85" s="1180"/>
      <c r="AH85" s="1181"/>
      <c r="AI85" s="1178">
        <v>1</v>
      </c>
      <c r="AJ85" s="1178"/>
      <c r="AK85" s="1178"/>
      <c r="AL85" s="996">
        <f>Z85*AC85*AF85*AI85</f>
        <v>0.64000000000000012</v>
      </c>
      <c r="AN85" s="904"/>
      <c r="AO85" s="904"/>
    </row>
    <row r="86" spans="2:41">
      <c r="B86" s="1203"/>
      <c r="C86" s="1204"/>
      <c r="D86" s="1204"/>
      <c r="E86" s="1204"/>
      <c r="F86" s="1204"/>
      <c r="G86" s="1204"/>
      <c r="H86" s="1204"/>
      <c r="I86" s="1204"/>
      <c r="J86" s="1204"/>
      <c r="K86" s="1204"/>
      <c r="L86" s="1204"/>
      <c r="M86" s="1204"/>
      <c r="N86" s="1204"/>
      <c r="O86" s="1204"/>
      <c r="P86" s="1204"/>
      <c r="Q86" s="1204"/>
      <c r="R86" s="1204"/>
      <c r="S86" s="1205"/>
      <c r="T86" s="1182" t="s">
        <v>940</v>
      </c>
      <c r="U86" s="1183"/>
      <c r="V86" s="1183"/>
      <c r="W86" s="1183"/>
      <c r="X86" s="1183"/>
      <c r="Y86" s="1184"/>
      <c r="Z86" s="1178">
        <v>1</v>
      </c>
      <c r="AA86" s="1178"/>
      <c r="AB86" s="1178"/>
      <c r="AC86" s="1179">
        <v>1</v>
      </c>
      <c r="AD86" s="1180"/>
      <c r="AE86" s="1181"/>
      <c r="AF86" s="1179">
        <v>1</v>
      </c>
      <c r="AG86" s="1180"/>
      <c r="AH86" s="1181"/>
      <c r="AI86" s="1178">
        <v>1</v>
      </c>
      <c r="AJ86" s="1178"/>
      <c r="AK86" s="1178"/>
      <c r="AL86" s="996">
        <f>Z86*AC86*AF86*AI86</f>
        <v>1</v>
      </c>
      <c r="AN86" s="904"/>
      <c r="AO86" s="904"/>
    </row>
    <row r="87" spans="2:41" ht="115.5" customHeight="1">
      <c r="B87" s="1203"/>
      <c r="C87" s="1204"/>
      <c r="D87" s="1204"/>
      <c r="E87" s="1204"/>
      <c r="F87" s="1204"/>
      <c r="G87" s="1204"/>
      <c r="H87" s="1204"/>
      <c r="I87" s="1204"/>
      <c r="J87" s="1204"/>
      <c r="K87" s="1204"/>
      <c r="L87" s="1204"/>
      <c r="M87" s="1204"/>
      <c r="N87" s="1204"/>
      <c r="O87" s="1204"/>
      <c r="P87" s="1204"/>
      <c r="Q87" s="1204"/>
      <c r="R87" s="1204"/>
      <c r="S87" s="1205"/>
      <c r="T87" s="1240"/>
      <c r="U87" s="1241"/>
      <c r="V87" s="1241"/>
      <c r="W87" s="1241"/>
      <c r="X87" s="1241"/>
      <c r="Y87" s="1241"/>
      <c r="Z87" s="1178"/>
      <c r="AA87" s="1178"/>
      <c r="AB87" s="1178"/>
      <c r="AC87" s="1178"/>
      <c r="AD87" s="1178"/>
      <c r="AE87" s="1178"/>
      <c r="AF87" s="1178"/>
      <c r="AG87" s="1178"/>
      <c r="AH87" s="1178"/>
      <c r="AI87" s="1178"/>
      <c r="AJ87" s="1178"/>
      <c r="AK87" s="1178"/>
      <c r="AL87" s="996"/>
      <c r="AN87" s="886"/>
    </row>
    <row r="88" spans="2:41">
      <c r="B88" s="1192" t="s">
        <v>265</v>
      </c>
      <c r="C88" s="1193"/>
      <c r="D88" s="1193"/>
      <c r="E88" s="1193"/>
      <c r="F88" s="1193"/>
      <c r="G88" s="1193"/>
      <c r="H88" s="1193"/>
      <c r="I88" s="1193"/>
      <c r="J88" s="1193"/>
      <c r="K88" s="1193"/>
      <c r="L88" s="1193"/>
      <c r="M88" s="1193"/>
      <c r="N88" s="1193"/>
      <c r="O88" s="1193"/>
      <c r="P88" s="1193"/>
      <c r="Q88" s="1193"/>
      <c r="R88" s="1193"/>
      <c r="S88" s="1193"/>
      <c r="T88" s="1193"/>
      <c r="U88" s="1193"/>
      <c r="V88" s="1193"/>
      <c r="W88" s="1193"/>
      <c r="X88" s="1193"/>
      <c r="Y88" s="1193"/>
      <c r="Z88" s="1229"/>
      <c r="AA88" s="1230"/>
      <c r="AB88" s="1230"/>
      <c r="AC88" s="1230"/>
      <c r="AD88" s="1230"/>
      <c r="AE88" s="1230"/>
      <c r="AF88" s="1230"/>
      <c r="AG88" s="1230"/>
      <c r="AH88" s="1231"/>
      <c r="AI88" s="1232"/>
      <c r="AJ88" s="1232"/>
      <c r="AK88" s="1232"/>
      <c r="AL88" s="997"/>
    </row>
    <row r="89" spans="2:41">
      <c r="B89" s="1242"/>
      <c r="C89" s="1243"/>
      <c r="D89" s="1243"/>
      <c r="E89" s="1243"/>
      <c r="F89" s="1243"/>
      <c r="G89" s="1243"/>
      <c r="H89" s="1243"/>
      <c r="I89" s="1243"/>
      <c r="J89" s="1243"/>
      <c r="K89" s="1243"/>
      <c r="L89" s="1243"/>
      <c r="M89" s="1243"/>
      <c r="N89" s="1243"/>
      <c r="O89" s="1243"/>
      <c r="P89" s="1243"/>
      <c r="Q89" s="1243"/>
      <c r="R89" s="1243"/>
      <c r="S89" s="1243"/>
      <c r="T89" s="1243"/>
      <c r="U89" s="1243"/>
      <c r="V89" s="1243"/>
      <c r="W89" s="1243"/>
      <c r="X89" s="1243"/>
      <c r="Y89" s="1244"/>
      <c r="Z89" s="1248"/>
      <c r="AA89" s="1201"/>
      <c r="AB89" s="1201"/>
      <c r="AC89" s="1201"/>
      <c r="AD89" s="1201"/>
      <c r="AE89" s="1201"/>
      <c r="AF89" s="1201"/>
      <c r="AG89" s="1201"/>
      <c r="AH89" s="1202"/>
      <c r="AI89" s="1190" t="s">
        <v>266</v>
      </c>
      <c r="AJ89" s="1190"/>
      <c r="AK89" s="1253"/>
      <c r="AL89" s="1003">
        <f>SUM(AL62:AL87)</f>
        <v>351.1162557763634</v>
      </c>
    </row>
    <row r="90" spans="2:41">
      <c r="B90" s="1242"/>
      <c r="C90" s="1243"/>
      <c r="D90" s="1243"/>
      <c r="E90" s="1243"/>
      <c r="F90" s="1243"/>
      <c r="G90" s="1243"/>
      <c r="H90" s="1243"/>
      <c r="I90" s="1243"/>
      <c r="J90" s="1243"/>
      <c r="K90" s="1243"/>
      <c r="L90" s="1243"/>
      <c r="M90" s="1243"/>
      <c r="N90" s="1243"/>
      <c r="O90" s="1243"/>
      <c r="P90" s="1243"/>
      <c r="Q90" s="1243"/>
      <c r="R90" s="1243"/>
      <c r="S90" s="1243"/>
      <c r="T90" s="1243"/>
      <c r="U90" s="1243"/>
      <c r="V90" s="1243"/>
      <c r="W90" s="1243"/>
      <c r="X90" s="1243"/>
      <c r="Y90" s="1244"/>
      <c r="Z90" s="1249"/>
      <c r="AA90" s="1204"/>
      <c r="AB90" s="1204"/>
      <c r="AC90" s="1204"/>
      <c r="AD90" s="1204"/>
      <c r="AE90" s="1204"/>
      <c r="AF90" s="1204"/>
      <c r="AG90" s="1204"/>
      <c r="AH90" s="1205"/>
      <c r="AI90" s="1190"/>
      <c r="AJ90" s="1190"/>
      <c r="AK90" s="1253"/>
      <c r="AL90" s="1003"/>
    </row>
    <row r="91" spans="2:41" ht="16.5" thickBot="1">
      <c r="B91" s="1245"/>
      <c r="C91" s="1246"/>
      <c r="D91" s="1246"/>
      <c r="E91" s="1246"/>
      <c r="F91" s="1246"/>
      <c r="G91" s="1246"/>
      <c r="H91" s="1246"/>
      <c r="I91" s="1246"/>
      <c r="J91" s="1246"/>
      <c r="K91" s="1246"/>
      <c r="L91" s="1246"/>
      <c r="M91" s="1246"/>
      <c r="N91" s="1246"/>
      <c r="O91" s="1246"/>
      <c r="P91" s="1246"/>
      <c r="Q91" s="1246"/>
      <c r="R91" s="1246"/>
      <c r="S91" s="1246"/>
      <c r="T91" s="1246"/>
      <c r="U91" s="1246"/>
      <c r="V91" s="1246"/>
      <c r="W91" s="1246"/>
      <c r="X91" s="1246"/>
      <c r="Y91" s="1247"/>
      <c r="Z91" s="1250"/>
      <c r="AA91" s="1251"/>
      <c r="AB91" s="1251"/>
      <c r="AC91" s="1251"/>
      <c r="AD91" s="1251"/>
      <c r="AE91" s="1251"/>
      <c r="AF91" s="1251"/>
      <c r="AG91" s="1251"/>
      <c r="AH91" s="1252"/>
      <c r="AI91" s="1238" t="s">
        <v>267</v>
      </c>
      <c r="AJ91" s="1238"/>
      <c r="AK91" s="1239"/>
      <c r="AL91" s="1029">
        <f>ROUND(+AL89+AL90,2)</f>
        <v>351.12</v>
      </c>
    </row>
    <row r="92" spans="2:41">
      <c r="B92" s="1263"/>
      <c r="C92" s="1264"/>
      <c r="D92" s="1264"/>
      <c r="E92" s="1264"/>
      <c r="F92" s="1264"/>
      <c r="G92" s="1264"/>
      <c r="H92" s="1264"/>
      <c r="I92" s="1267" t="str">
        <f>+I51</f>
        <v>CONSTRUCCIÓN DE CUBIERTA PARA POLIDERTIVO EN LA VEREDA LA ESMERALDA DEL MUNICIPIO DE LA PLATA, DEPARTAMENTO DEL HUILA</v>
      </c>
      <c r="J92" s="1267"/>
      <c r="K92" s="1267"/>
      <c r="L92" s="1267"/>
      <c r="M92" s="1267"/>
      <c r="N92" s="1267"/>
      <c r="O92" s="1267"/>
      <c r="P92" s="1267"/>
      <c r="Q92" s="1267"/>
      <c r="R92" s="1267"/>
      <c r="S92" s="1267"/>
      <c r="T92" s="1267"/>
      <c r="U92" s="1267"/>
      <c r="V92" s="1267"/>
      <c r="W92" s="1267"/>
      <c r="X92" s="1267"/>
      <c r="Y92" s="1267"/>
      <c r="Z92" s="1267"/>
      <c r="AA92" s="1267"/>
      <c r="AB92" s="1267"/>
      <c r="AC92" s="1267"/>
      <c r="AD92" s="1267"/>
      <c r="AE92" s="1267"/>
      <c r="AF92" s="1267"/>
      <c r="AG92" s="1267"/>
      <c r="AH92" s="1267"/>
      <c r="AI92" s="1269">
        <f ca="1">TODAY()</f>
        <v>46286</v>
      </c>
      <c r="AJ92" s="1267"/>
      <c r="AK92" s="1267"/>
      <c r="AL92" s="1267"/>
    </row>
    <row r="93" spans="2:41">
      <c r="B93" s="1265"/>
      <c r="C93" s="1266"/>
      <c r="D93" s="1266"/>
      <c r="E93" s="1266"/>
      <c r="F93" s="1266"/>
      <c r="G93" s="1266"/>
      <c r="H93" s="1266"/>
      <c r="I93" s="1268"/>
      <c r="J93" s="1268"/>
      <c r="K93" s="1268"/>
      <c r="L93" s="1268"/>
      <c r="M93" s="1268"/>
      <c r="N93" s="1268"/>
      <c r="O93" s="1268"/>
      <c r="P93" s="1268"/>
      <c r="Q93" s="1268"/>
      <c r="R93" s="1268"/>
      <c r="S93" s="1268"/>
      <c r="T93" s="1268"/>
      <c r="U93" s="1268"/>
      <c r="V93" s="1268"/>
      <c r="W93" s="1268"/>
      <c r="X93" s="1268"/>
      <c r="Y93" s="1268"/>
      <c r="Z93" s="1268"/>
      <c r="AA93" s="1268"/>
      <c r="AB93" s="1268"/>
      <c r="AC93" s="1268"/>
      <c r="AD93" s="1268"/>
      <c r="AE93" s="1268"/>
      <c r="AF93" s="1268"/>
      <c r="AG93" s="1268"/>
      <c r="AH93" s="1268"/>
      <c r="AI93" s="1268"/>
      <c r="AJ93" s="1268"/>
      <c r="AK93" s="1268"/>
      <c r="AL93" s="1268"/>
    </row>
    <row r="94" spans="2:41">
      <c r="B94" s="1265"/>
      <c r="C94" s="1266"/>
      <c r="D94" s="1266"/>
      <c r="E94" s="1266"/>
      <c r="F94" s="1266"/>
      <c r="G94" s="1266"/>
      <c r="H94" s="1266"/>
      <c r="I94" s="1268"/>
      <c r="J94" s="1268"/>
      <c r="K94" s="1268"/>
      <c r="L94" s="1268"/>
      <c r="M94" s="1268"/>
      <c r="N94" s="1268"/>
      <c r="O94" s="1268"/>
      <c r="P94" s="1268"/>
      <c r="Q94" s="1268"/>
      <c r="R94" s="1268"/>
      <c r="S94" s="1268"/>
      <c r="T94" s="1268"/>
      <c r="U94" s="1268"/>
      <c r="V94" s="1268"/>
      <c r="W94" s="1268"/>
      <c r="X94" s="1268"/>
      <c r="Y94" s="1268"/>
      <c r="Z94" s="1268"/>
      <c r="AA94" s="1268"/>
      <c r="AB94" s="1268"/>
      <c r="AC94" s="1268"/>
      <c r="AD94" s="1268"/>
      <c r="AE94" s="1268"/>
      <c r="AF94" s="1268"/>
      <c r="AG94" s="1268"/>
      <c r="AH94" s="1268"/>
      <c r="AI94" s="1268"/>
      <c r="AJ94" s="1268"/>
      <c r="AK94" s="1268"/>
      <c r="AL94" s="1268"/>
    </row>
    <row r="95" spans="2:41">
      <c r="B95" s="1265"/>
      <c r="C95" s="1266"/>
      <c r="D95" s="1266"/>
      <c r="E95" s="1266"/>
      <c r="F95" s="1266"/>
      <c r="G95" s="1266"/>
      <c r="H95" s="1266"/>
      <c r="I95" s="1268"/>
      <c r="J95" s="1268"/>
      <c r="K95" s="1268"/>
      <c r="L95" s="1268"/>
      <c r="M95" s="1268"/>
      <c r="N95" s="1268"/>
      <c r="O95" s="1268"/>
      <c r="P95" s="1268"/>
      <c r="Q95" s="1268"/>
      <c r="R95" s="1268"/>
      <c r="S95" s="1268"/>
      <c r="T95" s="1268"/>
      <c r="U95" s="1268"/>
      <c r="V95" s="1268"/>
      <c r="W95" s="1268"/>
      <c r="X95" s="1268"/>
      <c r="Y95" s="1268"/>
      <c r="Z95" s="1268"/>
      <c r="AA95" s="1268"/>
      <c r="AB95" s="1268"/>
      <c r="AC95" s="1268"/>
      <c r="AD95" s="1268"/>
      <c r="AE95" s="1268"/>
      <c r="AF95" s="1268"/>
      <c r="AG95" s="1268"/>
      <c r="AH95" s="1268"/>
      <c r="AI95" s="1268"/>
      <c r="AJ95" s="1268"/>
      <c r="AK95" s="1268"/>
      <c r="AL95" s="1268"/>
    </row>
    <row r="96" spans="2:41">
      <c r="B96" s="1189" t="s">
        <v>254</v>
      </c>
      <c r="C96" s="1190"/>
      <c r="D96" s="1190"/>
      <c r="E96" s="1190"/>
      <c r="F96" s="1190"/>
      <c r="G96" s="1190"/>
      <c r="H96" s="1190"/>
      <c r="I96" s="1190"/>
      <c r="J96" s="1190"/>
      <c r="K96" s="1190"/>
      <c r="L96" s="1190"/>
      <c r="M96" s="1190"/>
      <c r="N96" s="1190"/>
      <c r="O96" s="1190"/>
      <c r="P96" s="1190"/>
      <c r="Q96" s="1190"/>
      <c r="R96" s="1190"/>
      <c r="S96" s="1190"/>
      <c r="T96" s="1190"/>
      <c r="U96" s="1190"/>
      <c r="V96" s="1190"/>
      <c r="W96" s="1190"/>
      <c r="X96" s="1190"/>
      <c r="Y96" s="1190"/>
      <c r="Z96" s="1190"/>
      <c r="AA96" s="1190"/>
      <c r="AB96" s="1190"/>
      <c r="AC96" s="1190"/>
      <c r="AD96" s="1190"/>
      <c r="AE96" s="1190"/>
      <c r="AF96" s="1190"/>
      <c r="AG96" s="1190"/>
      <c r="AH96" s="1190"/>
      <c r="AI96" s="1190"/>
      <c r="AJ96" s="1190"/>
      <c r="AK96" s="1190"/>
      <c r="AL96" s="1190"/>
    </row>
    <row r="97" spans="2:40">
      <c r="B97" s="1200"/>
      <c r="C97" s="1201"/>
      <c r="D97" s="1201"/>
      <c r="E97" s="1201"/>
      <c r="F97" s="1201"/>
      <c r="G97" s="1201"/>
      <c r="H97" s="1201"/>
      <c r="I97" s="1201"/>
      <c r="J97" s="1201"/>
      <c r="K97" s="1201"/>
      <c r="L97" s="1201"/>
      <c r="M97" s="1201"/>
      <c r="N97" s="1201"/>
      <c r="O97" s="1201"/>
      <c r="P97" s="1201"/>
      <c r="Q97" s="1201"/>
      <c r="R97" s="1201"/>
      <c r="S97" s="1202"/>
      <c r="T97" s="1206" t="s">
        <v>255</v>
      </c>
      <c r="U97" s="1207"/>
      <c r="V97" s="1207"/>
      <c r="W97" s="1208"/>
      <c r="X97" s="1257">
        <f>+'[186] PRESUPUESTO OFICIAL ESMERALDA'!B12</f>
        <v>1.4</v>
      </c>
      <c r="Y97" s="1258"/>
      <c r="Z97" s="1258"/>
      <c r="AA97" s="1258"/>
      <c r="AB97" s="1258"/>
      <c r="AC97" s="1258"/>
      <c r="AD97" s="1259"/>
      <c r="AE97" s="1191" t="s">
        <v>256</v>
      </c>
      <c r="AF97" s="1191"/>
      <c r="AG97" s="1191"/>
      <c r="AH97" s="1191"/>
      <c r="AI97" s="1199" t="str">
        <f>+'[186] PRESUPUESTO OFICIAL ESMERALDA'!D12</f>
        <v>M3</v>
      </c>
      <c r="AJ97" s="1199"/>
      <c r="AK97" s="1199"/>
      <c r="AL97" s="1199"/>
    </row>
    <row r="98" spans="2:40">
      <c r="B98" s="1203"/>
      <c r="C98" s="1204"/>
      <c r="D98" s="1204"/>
      <c r="E98" s="1204"/>
      <c r="F98" s="1204"/>
      <c r="G98" s="1204"/>
      <c r="H98" s="1204"/>
      <c r="I98" s="1204"/>
      <c r="J98" s="1204"/>
      <c r="K98" s="1204"/>
      <c r="L98" s="1204"/>
      <c r="M98" s="1204"/>
      <c r="N98" s="1204"/>
      <c r="O98" s="1204"/>
      <c r="P98" s="1204"/>
      <c r="Q98" s="1204"/>
      <c r="R98" s="1204"/>
      <c r="S98" s="1205"/>
      <c r="T98" s="1209"/>
      <c r="U98" s="1210"/>
      <c r="V98" s="1210"/>
      <c r="W98" s="1211"/>
      <c r="X98" s="1260"/>
      <c r="Y98" s="1261"/>
      <c r="Z98" s="1261"/>
      <c r="AA98" s="1261"/>
      <c r="AB98" s="1261"/>
      <c r="AC98" s="1261"/>
      <c r="AD98" s="1262"/>
      <c r="AE98" s="1191"/>
      <c r="AF98" s="1191"/>
      <c r="AG98" s="1191"/>
      <c r="AH98" s="1191"/>
      <c r="AI98" s="1199"/>
      <c r="AJ98" s="1199"/>
      <c r="AK98" s="1199"/>
      <c r="AL98" s="1199"/>
    </row>
    <row r="99" spans="2:40">
      <c r="B99" s="1203"/>
      <c r="C99" s="1204"/>
      <c r="D99" s="1204"/>
      <c r="E99" s="1204"/>
      <c r="F99" s="1204"/>
      <c r="G99" s="1204"/>
      <c r="H99" s="1204"/>
      <c r="I99" s="1204"/>
      <c r="J99" s="1204"/>
      <c r="K99" s="1204"/>
      <c r="L99" s="1204"/>
      <c r="M99" s="1204"/>
      <c r="N99" s="1204"/>
      <c r="O99" s="1204"/>
      <c r="P99" s="1204"/>
      <c r="Q99" s="1204"/>
      <c r="R99" s="1204"/>
      <c r="S99" s="1205"/>
      <c r="T99" s="1206" t="s">
        <v>257</v>
      </c>
      <c r="U99" s="1207"/>
      <c r="V99" s="1207"/>
      <c r="W99" s="1208"/>
      <c r="X99" s="1218" t="str">
        <f>' PRESUPUESTO OFICIAL ESMERALDA'!C12</f>
        <v xml:space="preserve">Relleno seleccionado y compactado mecanicamente. </v>
      </c>
      <c r="Y99" s="1219"/>
      <c r="Z99" s="1219"/>
      <c r="AA99" s="1219"/>
      <c r="AB99" s="1219"/>
      <c r="AC99" s="1219"/>
      <c r="AD99" s="1219"/>
      <c r="AE99" s="1219"/>
      <c r="AF99" s="1219"/>
      <c r="AG99" s="1219"/>
      <c r="AH99" s="1219"/>
      <c r="AI99" s="1219"/>
      <c r="AJ99" s="1219"/>
      <c r="AK99" s="1219"/>
      <c r="AL99" s="1219"/>
    </row>
    <row r="100" spans="2:40">
      <c r="B100" s="1203"/>
      <c r="C100" s="1204"/>
      <c r="D100" s="1204"/>
      <c r="E100" s="1204"/>
      <c r="F100" s="1204"/>
      <c r="G100" s="1204"/>
      <c r="H100" s="1204"/>
      <c r="I100" s="1204"/>
      <c r="J100" s="1204"/>
      <c r="K100" s="1204"/>
      <c r="L100" s="1204"/>
      <c r="M100" s="1204"/>
      <c r="N100" s="1204"/>
      <c r="O100" s="1204"/>
      <c r="P100" s="1204"/>
      <c r="Q100" s="1204"/>
      <c r="R100" s="1204"/>
      <c r="S100" s="1205"/>
      <c r="T100" s="1209"/>
      <c r="U100" s="1210"/>
      <c r="V100" s="1210"/>
      <c r="W100" s="1211"/>
      <c r="X100" s="1220"/>
      <c r="Y100" s="1221"/>
      <c r="Z100" s="1221"/>
      <c r="AA100" s="1221"/>
      <c r="AB100" s="1221"/>
      <c r="AC100" s="1221"/>
      <c r="AD100" s="1221"/>
      <c r="AE100" s="1221"/>
      <c r="AF100" s="1221"/>
      <c r="AG100" s="1221"/>
      <c r="AH100" s="1221"/>
      <c r="AI100" s="1221"/>
      <c r="AJ100" s="1221"/>
      <c r="AK100" s="1221"/>
      <c r="AL100" s="1221"/>
    </row>
    <row r="101" spans="2:40">
      <c r="B101" s="1203"/>
      <c r="C101" s="1204"/>
      <c r="D101" s="1204"/>
      <c r="E101" s="1204"/>
      <c r="F101" s="1204"/>
      <c r="G101" s="1204"/>
      <c r="H101" s="1204"/>
      <c r="I101" s="1204"/>
      <c r="J101" s="1204"/>
      <c r="K101" s="1204"/>
      <c r="L101" s="1204"/>
      <c r="M101" s="1204"/>
      <c r="N101" s="1204"/>
      <c r="O101" s="1204"/>
      <c r="P101" s="1204"/>
      <c r="Q101" s="1204"/>
      <c r="R101" s="1204"/>
      <c r="S101" s="1205"/>
      <c r="T101" s="1222" t="s">
        <v>258</v>
      </c>
      <c r="U101" s="1223"/>
      <c r="V101" s="1223"/>
      <c r="W101" s="1223"/>
      <c r="X101" s="1223"/>
      <c r="Y101" s="1224"/>
      <c r="Z101" s="1228" t="s">
        <v>259</v>
      </c>
      <c r="AA101" s="1228"/>
      <c r="AB101" s="1228"/>
      <c r="AC101" s="1228"/>
      <c r="AD101" s="1228"/>
      <c r="AE101" s="1191"/>
      <c r="AF101" s="1191"/>
      <c r="AG101" s="1191"/>
      <c r="AH101" s="1191"/>
      <c r="AI101" s="1278" t="s">
        <v>268</v>
      </c>
      <c r="AJ101" s="1206" t="s">
        <v>260</v>
      </c>
      <c r="AK101" s="1208"/>
      <c r="AL101" s="1191" t="s">
        <v>261</v>
      </c>
    </row>
    <row r="102" spans="2:40">
      <c r="B102" s="1203"/>
      <c r="C102" s="1204"/>
      <c r="D102" s="1204"/>
      <c r="E102" s="1204"/>
      <c r="F102" s="1204"/>
      <c r="G102" s="1204"/>
      <c r="H102" s="1204"/>
      <c r="I102" s="1204"/>
      <c r="J102" s="1204"/>
      <c r="K102" s="1204"/>
      <c r="L102" s="1204"/>
      <c r="M102" s="1204"/>
      <c r="N102" s="1204"/>
      <c r="O102" s="1204"/>
      <c r="P102" s="1204"/>
      <c r="Q102" s="1204"/>
      <c r="R102" s="1204"/>
      <c r="S102" s="1205"/>
      <c r="T102" s="1225"/>
      <c r="U102" s="1226"/>
      <c r="V102" s="1226"/>
      <c r="W102" s="1226"/>
      <c r="X102" s="1226"/>
      <c r="Y102" s="1227"/>
      <c r="Z102" s="1191" t="s">
        <v>262</v>
      </c>
      <c r="AA102" s="1191"/>
      <c r="AB102" s="1191"/>
      <c r="AC102" s="1191" t="s">
        <v>263</v>
      </c>
      <c r="AD102" s="1191"/>
      <c r="AE102" s="1191"/>
      <c r="AF102" s="1191" t="s">
        <v>264</v>
      </c>
      <c r="AG102" s="1191"/>
      <c r="AH102" s="1191"/>
      <c r="AI102" s="1228"/>
      <c r="AJ102" s="1209"/>
      <c r="AK102" s="1211"/>
      <c r="AL102" s="1191"/>
    </row>
    <row r="103" spans="2:40">
      <c r="B103" s="1203"/>
      <c r="C103" s="1204"/>
      <c r="D103" s="1204"/>
      <c r="E103" s="1204"/>
      <c r="F103" s="1204"/>
      <c r="G103" s="1204"/>
      <c r="H103" s="1204"/>
      <c r="I103" s="1204"/>
      <c r="J103" s="1204"/>
      <c r="K103" s="1204"/>
      <c r="L103" s="1204"/>
      <c r="M103" s="1204"/>
      <c r="N103" s="1204"/>
      <c r="O103" s="1204"/>
      <c r="P103" s="1204"/>
      <c r="Q103" s="1204"/>
      <c r="R103" s="1204"/>
      <c r="S103" s="1205"/>
      <c r="T103" s="1182" t="s">
        <v>922</v>
      </c>
      <c r="U103" s="1183"/>
      <c r="V103" s="1183"/>
      <c r="W103" s="1183"/>
      <c r="X103" s="1183"/>
      <c r="Y103" s="1184"/>
      <c r="Z103" s="1185">
        <v>3.5</v>
      </c>
      <c r="AA103" s="1185"/>
      <c r="AB103" s="1185"/>
      <c r="AC103" s="1178">
        <v>3.5</v>
      </c>
      <c r="AD103" s="1178"/>
      <c r="AE103" s="1178"/>
      <c r="AF103" s="1178">
        <f>0.75+0.1+0.5+0.5+0.15+0.6</f>
        <v>2.6</v>
      </c>
      <c r="AG103" s="1178"/>
      <c r="AH103" s="1178"/>
      <c r="AI103" s="459"/>
      <c r="AJ103" s="1179">
        <v>1</v>
      </c>
      <c r="AK103" s="1181"/>
      <c r="AL103" s="996">
        <f>Z103*AC103*AF103*AJ103</f>
        <v>31.85</v>
      </c>
      <c r="AN103" s="904"/>
    </row>
    <row r="104" spans="2:40">
      <c r="B104" s="1203"/>
      <c r="C104" s="1204"/>
      <c r="D104" s="1204"/>
      <c r="E104" s="1204"/>
      <c r="F104" s="1204"/>
      <c r="G104" s="1204"/>
      <c r="H104" s="1204"/>
      <c r="I104" s="1204"/>
      <c r="J104" s="1204"/>
      <c r="K104" s="1204"/>
      <c r="L104" s="1204"/>
      <c r="M104" s="1204"/>
      <c r="N104" s="1204"/>
      <c r="O104" s="1204"/>
      <c r="P104" s="1204"/>
      <c r="Q104" s="1204"/>
      <c r="R104" s="1204"/>
      <c r="S104" s="1205"/>
      <c r="T104" s="1182" t="s">
        <v>923</v>
      </c>
      <c r="U104" s="1183"/>
      <c r="V104" s="1183"/>
      <c r="W104" s="1183"/>
      <c r="X104" s="1183"/>
      <c r="Y104" s="1184"/>
      <c r="Z104" s="1185">
        <v>3.5</v>
      </c>
      <c r="AA104" s="1185"/>
      <c r="AB104" s="1185"/>
      <c r="AC104" s="1178">
        <v>3.5</v>
      </c>
      <c r="AD104" s="1178"/>
      <c r="AE104" s="1178"/>
      <c r="AF104" s="1178">
        <f t="shared" ref="AF104:AF112" si="4">0.75+0.1+0.5+0.5+0.15+0.6</f>
        <v>2.6</v>
      </c>
      <c r="AG104" s="1178"/>
      <c r="AH104" s="1178"/>
      <c r="AI104" s="459"/>
      <c r="AJ104" s="1179">
        <v>1</v>
      </c>
      <c r="AK104" s="1181"/>
      <c r="AL104" s="996">
        <f t="shared" ref="AL104:AL112" si="5">Z104*AC104*AF104*AJ104</f>
        <v>31.85</v>
      </c>
      <c r="AN104" s="904"/>
    </row>
    <row r="105" spans="2:40">
      <c r="B105" s="1203"/>
      <c r="C105" s="1204"/>
      <c r="D105" s="1204"/>
      <c r="E105" s="1204"/>
      <c r="F105" s="1204"/>
      <c r="G105" s="1204"/>
      <c r="H105" s="1204"/>
      <c r="I105" s="1204"/>
      <c r="J105" s="1204"/>
      <c r="K105" s="1204"/>
      <c r="L105" s="1204"/>
      <c r="M105" s="1204"/>
      <c r="N105" s="1204"/>
      <c r="O105" s="1204"/>
      <c r="P105" s="1204"/>
      <c r="Q105" s="1204"/>
      <c r="R105" s="1204"/>
      <c r="S105" s="1205"/>
      <c r="T105" s="1182" t="s">
        <v>924</v>
      </c>
      <c r="U105" s="1183"/>
      <c r="V105" s="1183"/>
      <c r="W105" s="1183"/>
      <c r="X105" s="1183"/>
      <c r="Y105" s="1184"/>
      <c r="Z105" s="1185">
        <v>3.5</v>
      </c>
      <c r="AA105" s="1185"/>
      <c r="AB105" s="1185"/>
      <c r="AC105" s="1178">
        <v>3.5</v>
      </c>
      <c r="AD105" s="1178"/>
      <c r="AE105" s="1178"/>
      <c r="AF105" s="1178">
        <f t="shared" si="4"/>
        <v>2.6</v>
      </c>
      <c r="AG105" s="1178"/>
      <c r="AH105" s="1178"/>
      <c r="AI105" s="459"/>
      <c r="AJ105" s="1179">
        <v>1</v>
      </c>
      <c r="AK105" s="1181"/>
      <c r="AL105" s="996">
        <f t="shared" si="5"/>
        <v>31.85</v>
      </c>
      <c r="AN105" s="904"/>
    </row>
    <row r="106" spans="2:40">
      <c r="B106" s="1203"/>
      <c r="C106" s="1204"/>
      <c r="D106" s="1204"/>
      <c r="E106" s="1204"/>
      <c r="F106" s="1204"/>
      <c r="G106" s="1204"/>
      <c r="H106" s="1204"/>
      <c r="I106" s="1204"/>
      <c r="J106" s="1204"/>
      <c r="K106" s="1204"/>
      <c r="L106" s="1204"/>
      <c r="M106" s="1204"/>
      <c r="N106" s="1204"/>
      <c r="O106" s="1204"/>
      <c r="P106" s="1204"/>
      <c r="Q106" s="1204"/>
      <c r="R106" s="1204"/>
      <c r="S106" s="1205"/>
      <c r="T106" s="1182" t="s">
        <v>925</v>
      </c>
      <c r="U106" s="1183"/>
      <c r="V106" s="1183"/>
      <c r="W106" s="1183"/>
      <c r="X106" s="1183"/>
      <c r="Y106" s="1184"/>
      <c r="Z106" s="1185">
        <v>3.5</v>
      </c>
      <c r="AA106" s="1185"/>
      <c r="AB106" s="1185"/>
      <c r="AC106" s="1178">
        <v>3.5</v>
      </c>
      <c r="AD106" s="1178"/>
      <c r="AE106" s="1178"/>
      <c r="AF106" s="1178">
        <f t="shared" si="4"/>
        <v>2.6</v>
      </c>
      <c r="AG106" s="1178"/>
      <c r="AH106" s="1178"/>
      <c r="AI106" s="459"/>
      <c r="AJ106" s="1179">
        <v>1</v>
      </c>
      <c r="AK106" s="1181"/>
      <c r="AL106" s="996">
        <f t="shared" si="5"/>
        <v>31.85</v>
      </c>
      <c r="AN106" s="904"/>
    </row>
    <row r="107" spans="2:40">
      <c r="B107" s="1203"/>
      <c r="C107" s="1204"/>
      <c r="D107" s="1204"/>
      <c r="E107" s="1204"/>
      <c r="F107" s="1204"/>
      <c r="G107" s="1204"/>
      <c r="H107" s="1204"/>
      <c r="I107" s="1204"/>
      <c r="J107" s="1204"/>
      <c r="K107" s="1204"/>
      <c r="L107" s="1204"/>
      <c r="M107" s="1204"/>
      <c r="N107" s="1204"/>
      <c r="O107" s="1204"/>
      <c r="P107" s="1204"/>
      <c r="Q107" s="1204"/>
      <c r="R107" s="1204"/>
      <c r="S107" s="1205"/>
      <c r="T107" s="1182" t="s">
        <v>926</v>
      </c>
      <c r="U107" s="1183"/>
      <c r="V107" s="1183"/>
      <c r="W107" s="1183"/>
      <c r="X107" s="1183"/>
      <c r="Y107" s="1184"/>
      <c r="Z107" s="1179">
        <v>3.3</v>
      </c>
      <c r="AA107" s="1180"/>
      <c r="AB107" s="1181"/>
      <c r="AC107" s="1179">
        <v>3.3</v>
      </c>
      <c r="AD107" s="1180"/>
      <c r="AE107" s="1181"/>
      <c r="AF107" s="1178">
        <f t="shared" si="4"/>
        <v>2.6</v>
      </c>
      <c r="AG107" s="1178"/>
      <c r="AH107" s="1178"/>
      <c r="AI107" s="459"/>
      <c r="AJ107" s="1179">
        <v>1</v>
      </c>
      <c r="AK107" s="1181"/>
      <c r="AL107" s="996">
        <f t="shared" si="5"/>
        <v>28.313999999999997</v>
      </c>
      <c r="AN107" s="904"/>
    </row>
    <row r="108" spans="2:40">
      <c r="B108" s="1203"/>
      <c r="C108" s="1204"/>
      <c r="D108" s="1204"/>
      <c r="E108" s="1204"/>
      <c r="F108" s="1204"/>
      <c r="G108" s="1204"/>
      <c r="H108" s="1204"/>
      <c r="I108" s="1204"/>
      <c r="J108" s="1204"/>
      <c r="K108" s="1204"/>
      <c r="L108" s="1204"/>
      <c r="M108" s="1204"/>
      <c r="N108" s="1204"/>
      <c r="O108" s="1204"/>
      <c r="P108" s="1204"/>
      <c r="Q108" s="1204"/>
      <c r="R108" s="1204"/>
      <c r="S108" s="1205"/>
      <c r="T108" s="1182" t="s">
        <v>927</v>
      </c>
      <c r="U108" s="1183"/>
      <c r="V108" s="1183"/>
      <c r="W108" s="1183"/>
      <c r="X108" s="1183"/>
      <c r="Y108" s="1184"/>
      <c r="Z108" s="1179">
        <v>3.8</v>
      </c>
      <c r="AA108" s="1180"/>
      <c r="AB108" s="1181"/>
      <c r="AC108" s="1179">
        <v>3.8</v>
      </c>
      <c r="AD108" s="1180"/>
      <c r="AE108" s="1181"/>
      <c r="AF108" s="1178">
        <f t="shared" si="4"/>
        <v>2.6</v>
      </c>
      <c r="AG108" s="1178"/>
      <c r="AH108" s="1178"/>
      <c r="AI108" s="459"/>
      <c r="AJ108" s="1179">
        <v>1</v>
      </c>
      <c r="AK108" s="1181"/>
      <c r="AL108" s="996">
        <f t="shared" si="5"/>
        <v>37.543999999999997</v>
      </c>
      <c r="AN108" s="904"/>
    </row>
    <row r="109" spans="2:40">
      <c r="B109" s="1203"/>
      <c r="C109" s="1204"/>
      <c r="D109" s="1204"/>
      <c r="E109" s="1204"/>
      <c r="F109" s="1204"/>
      <c r="G109" s="1204"/>
      <c r="H109" s="1204"/>
      <c r="I109" s="1204"/>
      <c r="J109" s="1204"/>
      <c r="K109" s="1204"/>
      <c r="L109" s="1204"/>
      <c r="M109" s="1204"/>
      <c r="N109" s="1204"/>
      <c r="O109" s="1204"/>
      <c r="P109" s="1204"/>
      <c r="Q109" s="1204"/>
      <c r="R109" s="1204"/>
      <c r="S109" s="1205"/>
      <c r="T109" s="1182" t="s">
        <v>928</v>
      </c>
      <c r="U109" s="1183"/>
      <c r="V109" s="1183"/>
      <c r="W109" s="1183"/>
      <c r="X109" s="1183"/>
      <c r="Y109" s="1184"/>
      <c r="Z109" s="1179">
        <v>3.5</v>
      </c>
      <c r="AA109" s="1180"/>
      <c r="AB109" s="1181"/>
      <c r="AC109" s="1179">
        <v>3.5</v>
      </c>
      <c r="AD109" s="1180"/>
      <c r="AE109" s="1181"/>
      <c r="AF109" s="1178">
        <f t="shared" si="4"/>
        <v>2.6</v>
      </c>
      <c r="AG109" s="1178"/>
      <c r="AH109" s="1178"/>
      <c r="AI109" s="459"/>
      <c r="AJ109" s="1179">
        <v>1</v>
      </c>
      <c r="AK109" s="1181"/>
      <c r="AL109" s="996">
        <f t="shared" si="5"/>
        <v>31.85</v>
      </c>
      <c r="AN109" s="904"/>
    </row>
    <row r="110" spans="2:40">
      <c r="B110" s="1203"/>
      <c r="C110" s="1204"/>
      <c r="D110" s="1204"/>
      <c r="E110" s="1204"/>
      <c r="F110" s="1204"/>
      <c r="G110" s="1204"/>
      <c r="H110" s="1204"/>
      <c r="I110" s="1204"/>
      <c r="J110" s="1204"/>
      <c r="K110" s="1204"/>
      <c r="L110" s="1204"/>
      <c r="M110" s="1204"/>
      <c r="N110" s="1204"/>
      <c r="O110" s="1204"/>
      <c r="P110" s="1204"/>
      <c r="Q110" s="1204"/>
      <c r="R110" s="1204"/>
      <c r="S110" s="1205"/>
      <c r="T110" s="1182" t="s">
        <v>929</v>
      </c>
      <c r="U110" s="1183"/>
      <c r="V110" s="1183"/>
      <c r="W110" s="1183"/>
      <c r="X110" s="1183"/>
      <c r="Y110" s="1184"/>
      <c r="Z110" s="1179">
        <v>3.5</v>
      </c>
      <c r="AA110" s="1180"/>
      <c r="AB110" s="1181"/>
      <c r="AC110" s="1179">
        <v>3.5</v>
      </c>
      <c r="AD110" s="1180"/>
      <c r="AE110" s="1181"/>
      <c r="AF110" s="1178">
        <f t="shared" si="4"/>
        <v>2.6</v>
      </c>
      <c r="AG110" s="1178"/>
      <c r="AH110" s="1178"/>
      <c r="AI110" s="459"/>
      <c r="AJ110" s="1179">
        <v>1</v>
      </c>
      <c r="AK110" s="1181"/>
      <c r="AL110" s="996">
        <f t="shared" si="5"/>
        <v>31.85</v>
      </c>
      <c r="AN110" s="904"/>
    </row>
    <row r="111" spans="2:40">
      <c r="B111" s="1203"/>
      <c r="C111" s="1204"/>
      <c r="D111" s="1204"/>
      <c r="E111" s="1204"/>
      <c r="F111" s="1204"/>
      <c r="G111" s="1204"/>
      <c r="H111" s="1204"/>
      <c r="I111" s="1204"/>
      <c r="J111" s="1204"/>
      <c r="K111" s="1204"/>
      <c r="L111" s="1204"/>
      <c r="M111" s="1204"/>
      <c r="N111" s="1204"/>
      <c r="O111" s="1204"/>
      <c r="P111" s="1204"/>
      <c r="Q111" s="1204"/>
      <c r="R111" s="1204"/>
      <c r="S111" s="1205"/>
      <c r="T111" s="1182" t="s">
        <v>930</v>
      </c>
      <c r="U111" s="1183"/>
      <c r="V111" s="1183"/>
      <c r="W111" s="1183"/>
      <c r="X111" s="1183"/>
      <c r="Y111" s="1184"/>
      <c r="Z111" s="1179">
        <v>3.6</v>
      </c>
      <c r="AA111" s="1180"/>
      <c r="AB111" s="1181"/>
      <c r="AC111" s="1179">
        <v>3.6</v>
      </c>
      <c r="AD111" s="1180"/>
      <c r="AE111" s="1181"/>
      <c r="AF111" s="1178">
        <f t="shared" si="4"/>
        <v>2.6</v>
      </c>
      <c r="AG111" s="1178"/>
      <c r="AH111" s="1178"/>
      <c r="AI111" s="459"/>
      <c r="AJ111" s="1179">
        <v>1</v>
      </c>
      <c r="AK111" s="1181"/>
      <c r="AL111" s="996">
        <f t="shared" si="5"/>
        <v>33.696000000000005</v>
      </c>
      <c r="AN111" s="904"/>
    </row>
    <row r="112" spans="2:40">
      <c r="B112" s="1203"/>
      <c r="C112" s="1204"/>
      <c r="D112" s="1204"/>
      <c r="E112" s="1204"/>
      <c r="F112" s="1204"/>
      <c r="G112" s="1204"/>
      <c r="H112" s="1204"/>
      <c r="I112" s="1204"/>
      <c r="J112" s="1204"/>
      <c r="K112" s="1204"/>
      <c r="L112" s="1204"/>
      <c r="M112" s="1204"/>
      <c r="N112" s="1204"/>
      <c r="O112" s="1204"/>
      <c r="P112" s="1204"/>
      <c r="Q112" s="1204"/>
      <c r="R112" s="1204"/>
      <c r="S112" s="1205"/>
      <c r="T112" s="1182" t="s">
        <v>931</v>
      </c>
      <c r="U112" s="1183"/>
      <c r="V112" s="1183"/>
      <c r="W112" s="1183"/>
      <c r="X112" s="1183"/>
      <c r="Y112" s="1184"/>
      <c r="Z112" s="1179">
        <v>3.6</v>
      </c>
      <c r="AA112" s="1180"/>
      <c r="AB112" s="1181"/>
      <c r="AC112" s="1179">
        <v>3.6</v>
      </c>
      <c r="AD112" s="1180"/>
      <c r="AE112" s="1181"/>
      <c r="AF112" s="1178">
        <f t="shared" si="4"/>
        <v>2.6</v>
      </c>
      <c r="AG112" s="1178"/>
      <c r="AH112" s="1178"/>
      <c r="AI112" s="459"/>
      <c r="AJ112" s="1179">
        <v>1</v>
      </c>
      <c r="AK112" s="1181"/>
      <c r="AL112" s="996">
        <f t="shared" si="5"/>
        <v>33.696000000000005</v>
      </c>
      <c r="AN112" s="904"/>
    </row>
    <row r="113" spans="2:40">
      <c r="B113" s="1203"/>
      <c r="C113" s="1204"/>
      <c r="D113" s="1204"/>
      <c r="E113" s="1204"/>
      <c r="F113" s="1204"/>
      <c r="G113" s="1204"/>
      <c r="H113" s="1204"/>
      <c r="I113" s="1204"/>
      <c r="J113" s="1204"/>
      <c r="K113" s="1204"/>
      <c r="L113" s="1204"/>
      <c r="M113" s="1204"/>
      <c r="N113" s="1204"/>
      <c r="O113" s="1204"/>
      <c r="P113" s="1204"/>
      <c r="Q113" s="1204"/>
      <c r="R113" s="1204"/>
      <c r="S113" s="1205"/>
      <c r="T113" s="1182" t="s">
        <v>932</v>
      </c>
      <c r="U113" s="1183"/>
      <c r="V113" s="1183"/>
      <c r="W113" s="1183"/>
      <c r="X113" s="1183"/>
      <c r="Y113" s="1184"/>
      <c r="Z113" s="1185">
        <v>3.38</v>
      </c>
      <c r="AA113" s="1185"/>
      <c r="AB113" s="1185"/>
      <c r="AC113" s="1185">
        <v>0.4</v>
      </c>
      <c r="AD113" s="1185"/>
      <c r="AE113" s="1185"/>
      <c r="AF113" s="1186">
        <v>0.55000000000000004</v>
      </c>
      <c r="AG113" s="1187"/>
      <c r="AH113" s="1188"/>
      <c r="AI113" s="1185">
        <v>1</v>
      </c>
      <c r="AJ113" s="1185"/>
      <c r="AK113" s="1185"/>
      <c r="AL113" s="1000">
        <f t="shared" ref="AL113:AL114" si="6">Z113*AC113*AI113*AF113</f>
        <v>0.74360000000000015</v>
      </c>
      <c r="AN113" s="904"/>
    </row>
    <row r="114" spans="2:40">
      <c r="B114" s="1203"/>
      <c r="C114" s="1204"/>
      <c r="D114" s="1204"/>
      <c r="E114" s="1204"/>
      <c r="F114" s="1204"/>
      <c r="G114" s="1204"/>
      <c r="H114" s="1204"/>
      <c r="I114" s="1204"/>
      <c r="J114" s="1204"/>
      <c r="K114" s="1204"/>
      <c r="L114" s="1204"/>
      <c r="M114" s="1204"/>
      <c r="N114" s="1204"/>
      <c r="O114" s="1204"/>
      <c r="P114" s="1204"/>
      <c r="Q114" s="1204"/>
      <c r="R114" s="1204"/>
      <c r="S114" s="1205"/>
      <c r="T114" s="1182" t="s">
        <v>933</v>
      </c>
      <c r="U114" s="1183"/>
      <c r="V114" s="1183"/>
      <c r="W114" s="1183"/>
      <c r="X114" s="1183"/>
      <c r="Y114" s="1184"/>
      <c r="Z114" s="1185">
        <v>3.35</v>
      </c>
      <c r="AA114" s="1185"/>
      <c r="AB114" s="1185"/>
      <c r="AC114" s="1185">
        <v>0.4</v>
      </c>
      <c r="AD114" s="1185"/>
      <c r="AE114" s="1185"/>
      <c r="AF114" s="1186">
        <v>0.55000000000000004</v>
      </c>
      <c r="AG114" s="1187"/>
      <c r="AH114" s="1188"/>
      <c r="AI114" s="1185">
        <v>1</v>
      </c>
      <c r="AJ114" s="1185"/>
      <c r="AK114" s="1185"/>
      <c r="AL114" s="1000">
        <f t="shared" si="6"/>
        <v>0.7370000000000001</v>
      </c>
      <c r="AN114" s="904"/>
    </row>
    <row r="115" spans="2:40">
      <c r="B115" s="1203"/>
      <c r="C115" s="1204"/>
      <c r="D115" s="1204"/>
      <c r="E115" s="1204"/>
      <c r="F115" s="1204"/>
      <c r="G115" s="1204"/>
      <c r="H115" s="1204"/>
      <c r="I115" s="1204"/>
      <c r="J115" s="1204"/>
      <c r="K115" s="1204"/>
      <c r="L115" s="1204"/>
      <c r="M115" s="1204"/>
      <c r="N115" s="1204"/>
      <c r="O115" s="1204"/>
      <c r="P115" s="1204"/>
      <c r="Q115" s="1204"/>
      <c r="R115" s="1204"/>
      <c r="S115" s="1205"/>
      <c r="T115" s="1182" t="s">
        <v>934</v>
      </c>
      <c r="U115" s="1183"/>
      <c r="V115" s="1183"/>
      <c r="W115" s="1183"/>
      <c r="X115" s="1183"/>
      <c r="Y115" s="1184"/>
      <c r="Z115" s="1185">
        <v>3.3</v>
      </c>
      <c r="AA115" s="1185"/>
      <c r="AB115" s="1185"/>
      <c r="AC115" s="1185">
        <v>0.4</v>
      </c>
      <c r="AD115" s="1185"/>
      <c r="AE115" s="1185"/>
      <c r="AF115" s="1186">
        <v>0.55000000000000004</v>
      </c>
      <c r="AG115" s="1187"/>
      <c r="AH115" s="1188"/>
      <c r="AI115" s="1185">
        <v>1</v>
      </c>
      <c r="AJ115" s="1185"/>
      <c r="AK115" s="1185"/>
      <c r="AL115" s="1000">
        <f>Z115*AC115*AI115*AF115</f>
        <v>0.72600000000000009</v>
      </c>
      <c r="AN115" s="904"/>
    </row>
    <row r="116" spans="2:40">
      <c r="B116" s="1203"/>
      <c r="C116" s="1204"/>
      <c r="D116" s="1204"/>
      <c r="E116" s="1204"/>
      <c r="F116" s="1204"/>
      <c r="G116" s="1204"/>
      <c r="H116" s="1204"/>
      <c r="I116" s="1204"/>
      <c r="J116" s="1204"/>
      <c r="K116" s="1204"/>
      <c r="L116" s="1204"/>
      <c r="M116" s="1204"/>
      <c r="N116" s="1204"/>
      <c r="O116" s="1204"/>
      <c r="P116" s="1204"/>
      <c r="Q116" s="1204"/>
      <c r="R116" s="1204"/>
      <c r="S116" s="1205"/>
      <c r="T116" s="1182" t="s">
        <v>935</v>
      </c>
      <c r="U116" s="1183"/>
      <c r="V116" s="1183"/>
      <c r="W116" s="1183"/>
      <c r="X116" s="1183"/>
      <c r="Y116" s="1184"/>
      <c r="Z116" s="1185">
        <v>3.38</v>
      </c>
      <c r="AA116" s="1185"/>
      <c r="AB116" s="1185"/>
      <c r="AC116" s="1185">
        <v>0.4</v>
      </c>
      <c r="AD116" s="1185"/>
      <c r="AE116" s="1185"/>
      <c r="AF116" s="1186">
        <v>0.55000000000000004</v>
      </c>
      <c r="AG116" s="1187"/>
      <c r="AH116" s="1188"/>
      <c r="AI116" s="1185">
        <v>1</v>
      </c>
      <c r="AJ116" s="1185"/>
      <c r="AK116" s="1185"/>
      <c r="AL116" s="1000">
        <f t="shared" ref="AL116:AL118" si="7">Z116*AC116*AI116*AF116</f>
        <v>0.74360000000000015</v>
      </c>
      <c r="AN116" s="904"/>
    </row>
    <row r="117" spans="2:40">
      <c r="B117" s="1203"/>
      <c r="C117" s="1204"/>
      <c r="D117" s="1204"/>
      <c r="E117" s="1204"/>
      <c r="F117" s="1204"/>
      <c r="G117" s="1204"/>
      <c r="H117" s="1204"/>
      <c r="I117" s="1204"/>
      <c r="J117" s="1204"/>
      <c r="K117" s="1204"/>
      <c r="L117" s="1204"/>
      <c r="M117" s="1204"/>
      <c r="N117" s="1204"/>
      <c r="O117" s="1204"/>
      <c r="P117" s="1204"/>
      <c r="Q117" s="1204"/>
      <c r="R117" s="1204"/>
      <c r="S117" s="1205"/>
      <c r="T117" s="1182" t="s">
        <v>936</v>
      </c>
      <c r="U117" s="1183"/>
      <c r="V117" s="1183"/>
      <c r="W117" s="1183"/>
      <c r="X117" s="1183"/>
      <c r="Y117" s="1184"/>
      <c r="Z117" s="1185">
        <v>3.18</v>
      </c>
      <c r="AA117" s="1185"/>
      <c r="AB117" s="1185"/>
      <c r="AC117" s="1185">
        <v>0.4</v>
      </c>
      <c r="AD117" s="1185"/>
      <c r="AE117" s="1185"/>
      <c r="AF117" s="1186">
        <v>0.55000000000000004</v>
      </c>
      <c r="AG117" s="1187"/>
      <c r="AH117" s="1188"/>
      <c r="AI117" s="1185">
        <v>1</v>
      </c>
      <c r="AJ117" s="1185"/>
      <c r="AK117" s="1185"/>
      <c r="AL117" s="1000">
        <f t="shared" si="7"/>
        <v>0.69960000000000022</v>
      </c>
      <c r="AN117" s="904"/>
    </row>
    <row r="118" spans="2:40">
      <c r="B118" s="1203"/>
      <c r="C118" s="1204"/>
      <c r="D118" s="1204"/>
      <c r="E118" s="1204"/>
      <c r="F118" s="1204"/>
      <c r="G118" s="1204"/>
      <c r="H118" s="1204"/>
      <c r="I118" s="1204"/>
      <c r="J118" s="1204"/>
      <c r="K118" s="1204"/>
      <c r="L118" s="1204"/>
      <c r="M118" s="1204"/>
      <c r="N118" s="1204"/>
      <c r="O118" s="1204"/>
      <c r="P118" s="1204"/>
      <c r="Q118" s="1204"/>
      <c r="R118" s="1204"/>
      <c r="S118" s="1205"/>
      <c r="T118" s="1182" t="s">
        <v>937</v>
      </c>
      <c r="U118" s="1183"/>
      <c r="V118" s="1183"/>
      <c r="W118" s="1183"/>
      <c r="X118" s="1183"/>
      <c r="Y118" s="1184"/>
      <c r="Z118" s="1185">
        <v>3.3</v>
      </c>
      <c r="AA118" s="1185"/>
      <c r="AB118" s="1185"/>
      <c r="AC118" s="1185">
        <v>0.4</v>
      </c>
      <c r="AD118" s="1185"/>
      <c r="AE118" s="1185"/>
      <c r="AF118" s="1186">
        <v>0.55000000000000004</v>
      </c>
      <c r="AG118" s="1187"/>
      <c r="AH118" s="1188"/>
      <c r="AI118" s="1185">
        <v>1</v>
      </c>
      <c r="AJ118" s="1185"/>
      <c r="AK118" s="1185"/>
      <c r="AL118" s="1000">
        <f t="shared" si="7"/>
        <v>0.72600000000000009</v>
      </c>
      <c r="AN118" s="904"/>
    </row>
    <row r="119" spans="2:40">
      <c r="B119" s="1203"/>
      <c r="C119" s="1204"/>
      <c r="D119" s="1204"/>
      <c r="E119" s="1204"/>
      <c r="F119" s="1204"/>
      <c r="G119" s="1204"/>
      <c r="H119" s="1204"/>
      <c r="I119" s="1204"/>
      <c r="J119" s="1204"/>
      <c r="K119" s="1204"/>
      <c r="L119" s="1204"/>
      <c r="M119" s="1204"/>
      <c r="N119" s="1204"/>
      <c r="O119" s="1204"/>
      <c r="P119" s="1204"/>
      <c r="Q119" s="1204"/>
      <c r="R119" s="1204"/>
      <c r="S119" s="1205"/>
      <c r="T119" s="1182" t="s">
        <v>938</v>
      </c>
      <c r="U119" s="1183"/>
      <c r="V119" s="1183"/>
      <c r="W119" s="1183"/>
      <c r="X119" s="1183"/>
      <c r="Y119" s="1184"/>
      <c r="Z119" s="1185">
        <v>3.3</v>
      </c>
      <c r="AA119" s="1185"/>
      <c r="AB119" s="1185"/>
      <c r="AC119" s="1185">
        <v>0.4</v>
      </c>
      <c r="AD119" s="1185"/>
      <c r="AE119" s="1185"/>
      <c r="AF119" s="1186">
        <v>0.55000000000000004</v>
      </c>
      <c r="AG119" s="1187"/>
      <c r="AH119" s="1188"/>
      <c r="AI119" s="1185">
        <v>1</v>
      </c>
      <c r="AJ119" s="1185"/>
      <c r="AK119" s="1185"/>
      <c r="AL119" s="1000">
        <f>Z119*AC119*AI119*AF119</f>
        <v>0.72600000000000009</v>
      </c>
      <c r="AN119" s="904"/>
    </row>
    <row r="120" spans="2:40">
      <c r="B120" s="1203"/>
      <c r="C120" s="1204"/>
      <c r="D120" s="1204"/>
      <c r="E120" s="1204"/>
      <c r="F120" s="1204"/>
      <c r="G120" s="1204"/>
      <c r="H120" s="1204"/>
      <c r="I120" s="1204"/>
      <c r="J120" s="1204"/>
      <c r="K120" s="1204"/>
      <c r="L120" s="1204"/>
      <c r="M120" s="1204"/>
      <c r="N120" s="1204"/>
      <c r="O120" s="1204"/>
      <c r="P120" s="1204"/>
      <c r="Q120" s="1204"/>
      <c r="R120" s="1204"/>
      <c r="S120" s="1205"/>
      <c r="T120" s="1182" t="s">
        <v>939</v>
      </c>
      <c r="U120" s="1183"/>
      <c r="V120" s="1183"/>
      <c r="W120" s="1183"/>
      <c r="X120" s="1183"/>
      <c r="Y120" s="1184"/>
      <c r="Z120" s="1185">
        <v>3.22</v>
      </c>
      <c r="AA120" s="1185"/>
      <c r="AB120" s="1185"/>
      <c r="AC120" s="1185">
        <v>0.4</v>
      </c>
      <c r="AD120" s="1185"/>
      <c r="AE120" s="1185"/>
      <c r="AF120" s="1186">
        <v>0.55000000000000004</v>
      </c>
      <c r="AG120" s="1187"/>
      <c r="AH120" s="1188"/>
      <c r="AI120" s="1185">
        <v>1</v>
      </c>
      <c r="AJ120" s="1185"/>
      <c r="AK120" s="1185"/>
      <c r="AL120" s="1000">
        <f t="shared" ref="AL120" si="8">Z120*AC120*AI120*AF120</f>
        <v>0.70840000000000025</v>
      </c>
      <c r="AN120" s="904"/>
    </row>
    <row r="121" spans="2:40">
      <c r="B121" s="1203"/>
      <c r="C121" s="1204"/>
      <c r="D121" s="1204"/>
      <c r="E121" s="1204"/>
      <c r="F121" s="1204"/>
      <c r="G121" s="1204"/>
      <c r="H121" s="1204"/>
      <c r="I121" s="1204"/>
      <c r="J121" s="1204"/>
      <c r="K121" s="1204"/>
      <c r="L121" s="1204"/>
      <c r="M121" s="1204"/>
      <c r="N121" s="1204"/>
      <c r="O121" s="1204"/>
      <c r="P121" s="1204"/>
      <c r="Q121" s="1204"/>
      <c r="R121" s="1204"/>
      <c r="S121" s="1205"/>
      <c r="T121" s="1182" t="s">
        <v>917</v>
      </c>
      <c r="U121" s="1183"/>
      <c r="V121" s="1183"/>
      <c r="W121" s="1183"/>
      <c r="X121" s="1183"/>
      <c r="Y121" s="1184"/>
      <c r="Z121" s="1178">
        <v>26.8</v>
      </c>
      <c r="AA121" s="1178"/>
      <c r="AB121" s="1178"/>
      <c r="AC121" s="1179">
        <f>(PI()*(0.25)^2)/2</f>
        <v>9.8174770424681035E-2</v>
      </c>
      <c r="AD121" s="1180"/>
      <c r="AE121" s="1181"/>
      <c r="AF121" s="1179"/>
      <c r="AG121" s="1180"/>
      <c r="AH121" s="1181"/>
      <c r="AI121" s="1179">
        <v>2</v>
      </c>
      <c r="AJ121" s="1180"/>
      <c r="AK121" s="1181"/>
      <c r="AL121" s="1063">
        <f>Z121*AC121*AI121</f>
        <v>5.2621676947629039</v>
      </c>
      <c r="AN121" s="904"/>
    </row>
    <row r="122" spans="2:40">
      <c r="B122" s="1203"/>
      <c r="C122" s="1204"/>
      <c r="D122" s="1204"/>
      <c r="E122" s="1204"/>
      <c r="F122" s="1204"/>
      <c r="G122" s="1204"/>
      <c r="H122" s="1204"/>
      <c r="I122" s="1204"/>
      <c r="J122" s="1204"/>
      <c r="K122" s="1204"/>
      <c r="L122" s="1204"/>
      <c r="M122" s="1204"/>
      <c r="N122" s="1204"/>
      <c r="O122" s="1204"/>
      <c r="P122" s="1204"/>
      <c r="Q122" s="1204"/>
      <c r="R122" s="1204"/>
      <c r="S122" s="1205"/>
      <c r="T122" s="1182" t="s">
        <v>918</v>
      </c>
      <c r="U122" s="1183"/>
      <c r="V122" s="1183"/>
      <c r="W122" s="1183"/>
      <c r="X122" s="1183"/>
      <c r="Y122" s="1184"/>
      <c r="Z122" s="1178">
        <v>17</v>
      </c>
      <c r="AA122" s="1178"/>
      <c r="AB122" s="1178"/>
      <c r="AC122" s="1179">
        <f>(PI()*(0.25)^2)/2</f>
        <v>9.8174770424681035E-2</v>
      </c>
      <c r="AD122" s="1180"/>
      <c r="AE122" s="1181"/>
      <c r="AF122" s="1179"/>
      <c r="AG122" s="1180"/>
      <c r="AH122" s="1181"/>
      <c r="AI122" s="1179">
        <v>2</v>
      </c>
      <c r="AJ122" s="1180"/>
      <c r="AK122" s="1181"/>
      <c r="AL122" s="996">
        <f>Z122*AC122*AI122</f>
        <v>3.3379421944391554</v>
      </c>
      <c r="AN122" s="904"/>
    </row>
    <row r="123" spans="2:40">
      <c r="B123" s="1203"/>
      <c r="C123" s="1204"/>
      <c r="D123" s="1204"/>
      <c r="E123" s="1204"/>
      <c r="F123" s="1204"/>
      <c r="G123" s="1204"/>
      <c r="H123" s="1204"/>
      <c r="I123" s="1204"/>
      <c r="J123" s="1204"/>
      <c r="K123" s="1204"/>
      <c r="L123" s="1204"/>
      <c r="M123" s="1204"/>
      <c r="N123" s="1204"/>
      <c r="O123" s="1204"/>
      <c r="P123" s="1204"/>
      <c r="Q123" s="1204"/>
      <c r="R123" s="1204"/>
      <c r="S123" s="1205"/>
      <c r="T123" s="1182" t="s">
        <v>919</v>
      </c>
      <c r="U123" s="1183"/>
      <c r="V123" s="1183"/>
      <c r="W123" s="1183"/>
      <c r="X123" s="1183"/>
      <c r="Y123" s="1184"/>
      <c r="Z123" s="1178">
        <v>39</v>
      </c>
      <c r="AA123" s="1178"/>
      <c r="AB123" s="1178"/>
      <c r="AC123" s="1179">
        <f>PI()*(0.1016)^2</f>
        <v>3.2429278662239852E-2</v>
      </c>
      <c r="AD123" s="1180"/>
      <c r="AE123" s="1181"/>
      <c r="AF123" s="1179"/>
      <c r="AG123" s="1180"/>
      <c r="AH123" s="1181"/>
      <c r="AI123" s="1179">
        <v>1</v>
      </c>
      <c r="AJ123" s="1180"/>
      <c r="AK123" s="1181"/>
      <c r="AL123" s="996">
        <f>Z123*AC123*AI123</f>
        <v>1.2647418678273543</v>
      </c>
      <c r="AN123" s="904"/>
    </row>
    <row r="124" spans="2:40">
      <c r="B124" s="1203"/>
      <c r="C124" s="1204"/>
      <c r="D124" s="1204"/>
      <c r="E124" s="1204"/>
      <c r="F124" s="1204"/>
      <c r="G124" s="1204"/>
      <c r="H124" s="1204"/>
      <c r="I124" s="1204"/>
      <c r="J124" s="1204"/>
      <c r="K124" s="1204"/>
      <c r="L124" s="1204"/>
      <c r="M124" s="1204"/>
      <c r="N124" s="1204"/>
      <c r="O124" s="1204"/>
      <c r="P124" s="1204"/>
      <c r="Q124" s="1204"/>
      <c r="R124" s="1204"/>
      <c r="S124" s="1205"/>
      <c r="T124" s="1182" t="s">
        <v>920</v>
      </c>
      <c r="U124" s="1183"/>
      <c r="V124" s="1183"/>
      <c r="W124" s="1183"/>
      <c r="X124" s="1183"/>
      <c r="Y124" s="1184"/>
      <c r="Z124" s="1178">
        <v>74.900000000000006</v>
      </c>
      <c r="AA124" s="1178"/>
      <c r="AB124" s="1178"/>
      <c r="AC124" s="1179">
        <f>PI()*(0.1524)^2</f>
        <v>7.2965876990039674E-2</v>
      </c>
      <c r="AD124" s="1180"/>
      <c r="AE124" s="1181"/>
      <c r="AF124" s="1179"/>
      <c r="AG124" s="1180"/>
      <c r="AH124" s="1181"/>
      <c r="AI124" s="1179">
        <v>1</v>
      </c>
      <c r="AJ124" s="1180"/>
      <c r="AK124" s="1181"/>
      <c r="AL124" s="996">
        <f t="shared" ref="AL124" si="9">Z124*AC124*AI124</f>
        <v>5.4651441865539718</v>
      </c>
      <c r="AN124" s="904"/>
    </row>
    <row r="125" spans="2:40">
      <c r="B125" s="1203"/>
      <c r="C125" s="1204"/>
      <c r="D125" s="1204"/>
      <c r="E125" s="1204"/>
      <c r="F125" s="1204"/>
      <c r="G125" s="1204"/>
      <c r="H125" s="1204"/>
      <c r="I125" s="1204"/>
      <c r="J125" s="1204"/>
      <c r="K125" s="1204"/>
      <c r="L125" s="1204"/>
      <c r="M125" s="1204"/>
      <c r="N125" s="1204"/>
      <c r="O125" s="1204"/>
      <c r="P125" s="1204"/>
      <c r="Q125" s="1204"/>
      <c r="R125" s="1204"/>
      <c r="S125" s="1205"/>
      <c r="T125" s="1182" t="s">
        <v>921</v>
      </c>
      <c r="U125" s="1183"/>
      <c r="V125" s="1183"/>
      <c r="W125" s="1183"/>
      <c r="X125" s="1183"/>
      <c r="Y125" s="1184"/>
      <c r="Z125" s="1178">
        <v>20</v>
      </c>
      <c r="AA125" s="1178"/>
      <c r="AB125" s="1178"/>
      <c r="AC125" s="1179">
        <f>PI()*(0.254)^2</f>
        <v>0.20268299163899911</v>
      </c>
      <c r="AD125" s="1180"/>
      <c r="AE125" s="1181"/>
      <c r="AF125" s="1179"/>
      <c r="AG125" s="1180"/>
      <c r="AH125" s="1181"/>
      <c r="AI125" s="1179">
        <v>1</v>
      </c>
      <c r="AJ125" s="1180"/>
      <c r="AK125" s="1181"/>
      <c r="AL125" s="996">
        <f>Z125*AC125*AI125</f>
        <v>4.0536598327799824</v>
      </c>
      <c r="AN125" s="904"/>
    </row>
    <row r="126" spans="2:40">
      <c r="B126" s="1203"/>
      <c r="C126" s="1204"/>
      <c r="D126" s="1204"/>
      <c r="E126" s="1204"/>
      <c r="F126" s="1204"/>
      <c r="G126" s="1204"/>
      <c r="H126" s="1204"/>
      <c r="I126" s="1204"/>
      <c r="J126" s="1204"/>
      <c r="K126" s="1204"/>
      <c r="L126" s="1204"/>
      <c r="M126" s="1204"/>
      <c r="N126" s="1204"/>
      <c r="O126" s="1204"/>
      <c r="P126" s="1204"/>
      <c r="Q126" s="1204"/>
      <c r="R126" s="1204"/>
      <c r="S126" s="1205"/>
      <c r="T126" s="1182" t="s">
        <v>942</v>
      </c>
      <c r="U126" s="1183"/>
      <c r="V126" s="1183"/>
      <c r="W126" s="1183"/>
      <c r="X126" s="1183"/>
      <c r="Y126" s="1184"/>
      <c r="Z126" s="1178">
        <v>0.8</v>
      </c>
      <c r="AA126" s="1178"/>
      <c r="AB126" s="1178"/>
      <c r="AC126" s="1179">
        <v>0.8</v>
      </c>
      <c r="AD126" s="1180"/>
      <c r="AE126" s="1181"/>
      <c r="AF126" s="1179">
        <v>1</v>
      </c>
      <c r="AG126" s="1180"/>
      <c r="AH126" s="1181"/>
      <c r="AI126" s="1179">
        <v>1</v>
      </c>
      <c r="AJ126" s="1180"/>
      <c r="AK126" s="1181"/>
      <c r="AL126" s="996">
        <f>Z126*AC126*AF126*AI126</f>
        <v>0.64000000000000012</v>
      </c>
      <c r="AN126" s="904"/>
    </row>
    <row r="127" spans="2:40">
      <c r="B127" s="1203"/>
      <c r="C127" s="1204"/>
      <c r="D127" s="1204"/>
      <c r="E127" s="1204"/>
      <c r="F127" s="1204"/>
      <c r="G127" s="1204"/>
      <c r="H127" s="1204"/>
      <c r="I127" s="1204"/>
      <c r="J127" s="1204"/>
      <c r="K127" s="1204"/>
      <c r="L127" s="1204"/>
      <c r="M127" s="1204"/>
      <c r="N127" s="1204"/>
      <c r="O127" s="1204"/>
      <c r="P127" s="1204"/>
      <c r="Q127" s="1204"/>
      <c r="R127" s="1204"/>
      <c r="S127" s="1205"/>
      <c r="T127" s="1182" t="s">
        <v>941</v>
      </c>
      <c r="U127" s="1183"/>
      <c r="V127" s="1183"/>
      <c r="W127" s="1183"/>
      <c r="X127" s="1183"/>
      <c r="Y127" s="1184"/>
      <c r="Z127" s="1178">
        <v>1</v>
      </c>
      <c r="AA127" s="1178"/>
      <c r="AB127" s="1178"/>
      <c r="AC127" s="1179">
        <v>1</v>
      </c>
      <c r="AD127" s="1180"/>
      <c r="AE127" s="1181"/>
      <c r="AF127" s="1179">
        <v>1</v>
      </c>
      <c r="AG127" s="1180"/>
      <c r="AH127" s="1181"/>
      <c r="AI127" s="1179">
        <v>1</v>
      </c>
      <c r="AJ127" s="1180"/>
      <c r="AK127" s="1181"/>
      <c r="AL127" s="996">
        <f>Z127*AC127*AF127*AI127</f>
        <v>1</v>
      </c>
      <c r="AN127" s="904"/>
    </row>
    <row r="128" spans="2:40" ht="135.4" customHeight="1">
      <c r="B128" s="1254"/>
      <c r="C128" s="1255"/>
      <c r="D128" s="1255"/>
      <c r="E128" s="1255"/>
      <c r="F128" s="1255"/>
      <c r="G128" s="1255"/>
      <c r="H128" s="1255"/>
      <c r="I128" s="1255"/>
      <c r="J128" s="1255"/>
      <c r="K128" s="1255"/>
      <c r="L128" s="1255"/>
      <c r="M128" s="1255"/>
      <c r="N128" s="1255"/>
      <c r="O128" s="1255"/>
      <c r="P128" s="1255"/>
      <c r="Q128" s="1255"/>
      <c r="R128" s="1255"/>
      <c r="S128" s="1256"/>
      <c r="T128" s="1182"/>
      <c r="U128" s="1183"/>
      <c r="V128" s="1183"/>
      <c r="W128" s="1183"/>
      <c r="X128" s="1183"/>
      <c r="Y128" s="1184"/>
      <c r="Z128" s="1178"/>
      <c r="AA128" s="1178"/>
      <c r="AB128" s="1178"/>
      <c r="AC128" s="1178"/>
      <c r="AD128" s="1178"/>
      <c r="AE128" s="1178"/>
      <c r="AF128" s="1178"/>
      <c r="AG128" s="1178"/>
      <c r="AH128" s="1178"/>
      <c r="AI128" s="459"/>
      <c r="AJ128" s="1179"/>
      <c r="AK128" s="1181"/>
      <c r="AL128" s="996"/>
      <c r="AN128" s="904"/>
    </row>
    <row r="129" spans="2:43">
      <c r="B129" s="1192" t="s">
        <v>265</v>
      </c>
      <c r="C129" s="1193"/>
      <c r="D129" s="1193"/>
      <c r="E129" s="1193"/>
      <c r="F129" s="1193"/>
      <c r="G129" s="1193"/>
      <c r="H129" s="1193"/>
      <c r="I129" s="1193"/>
      <c r="J129" s="1193"/>
      <c r="K129" s="1193"/>
      <c r="L129" s="1193"/>
      <c r="M129" s="1193"/>
      <c r="N129" s="1193"/>
      <c r="O129" s="1193"/>
      <c r="P129" s="1193"/>
      <c r="Q129" s="1193"/>
      <c r="R129" s="1193"/>
      <c r="S129" s="1193"/>
      <c r="T129" s="1193"/>
      <c r="U129" s="1193"/>
      <c r="V129" s="1193"/>
      <c r="W129" s="1193"/>
      <c r="X129" s="1193"/>
      <c r="Y129" s="1193"/>
      <c r="Z129" s="1229"/>
      <c r="AA129" s="1230"/>
      <c r="AB129" s="1230"/>
      <c r="AC129" s="1230"/>
      <c r="AD129" s="1230"/>
      <c r="AE129" s="1230"/>
      <c r="AF129" s="1230"/>
      <c r="AG129" s="1230"/>
      <c r="AH129" s="1231"/>
      <c r="AI129" s="1232"/>
      <c r="AJ129" s="1232"/>
      <c r="AK129" s="1232"/>
      <c r="AL129" s="997"/>
      <c r="AN129" s="904"/>
    </row>
    <row r="130" spans="2:43">
      <c r="B130" s="1242"/>
      <c r="C130" s="1243"/>
      <c r="D130" s="1243"/>
      <c r="E130" s="1243"/>
      <c r="F130" s="1243"/>
      <c r="G130" s="1243"/>
      <c r="H130" s="1243"/>
      <c r="I130" s="1243"/>
      <c r="J130" s="1243"/>
      <c r="K130" s="1243"/>
      <c r="L130" s="1243"/>
      <c r="M130" s="1243"/>
      <c r="N130" s="1243"/>
      <c r="O130" s="1243"/>
      <c r="P130" s="1243"/>
      <c r="Q130" s="1243"/>
      <c r="R130" s="1243"/>
      <c r="S130" s="1243"/>
      <c r="T130" s="1243"/>
      <c r="U130" s="1243"/>
      <c r="V130" s="1243"/>
      <c r="W130" s="1243"/>
      <c r="X130" s="1243"/>
      <c r="Y130" s="1244"/>
      <c r="Z130" s="1248"/>
      <c r="AA130" s="1201"/>
      <c r="AB130" s="1201"/>
      <c r="AC130" s="1201"/>
      <c r="AD130" s="1201"/>
      <c r="AE130" s="1201"/>
      <c r="AF130" s="1201"/>
      <c r="AG130" s="1201"/>
      <c r="AH130" s="1202"/>
      <c r="AI130" s="1190" t="s">
        <v>266</v>
      </c>
      <c r="AJ130" s="1190"/>
      <c r="AK130" s="1253"/>
      <c r="AL130" s="1003">
        <f>SUM(AL103:AL128)</f>
        <v>351.18385577636343</v>
      </c>
    </row>
    <row r="131" spans="2:43">
      <c r="B131" s="1242"/>
      <c r="C131" s="1243"/>
      <c r="D131" s="1243"/>
      <c r="E131" s="1243"/>
      <c r="F131" s="1243"/>
      <c r="G131" s="1243"/>
      <c r="H131" s="1243"/>
      <c r="I131" s="1243"/>
      <c r="J131" s="1243"/>
      <c r="K131" s="1243"/>
      <c r="L131" s="1243"/>
      <c r="M131" s="1243"/>
      <c r="N131" s="1243"/>
      <c r="O131" s="1243"/>
      <c r="P131" s="1243"/>
      <c r="Q131" s="1243"/>
      <c r="R131" s="1243"/>
      <c r="S131" s="1243"/>
      <c r="T131" s="1243"/>
      <c r="U131" s="1243"/>
      <c r="V131" s="1243"/>
      <c r="W131" s="1243"/>
      <c r="X131" s="1243"/>
      <c r="Y131" s="1244"/>
      <c r="Z131" s="1249"/>
      <c r="AA131" s="1204"/>
      <c r="AB131" s="1204"/>
      <c r="AC131" s="1204"/>
      <c r="AD131" s="1204"/>
      <c r="AE131" s="1204"/>
      <c r="AF131" s="1204"/>
      <c r="AG131" s="1204"/>
      <c r="AH131" s="1205"/>
      <c r="AI131" s="1190"/>
      <c r="AJ131" s="1190"/>
      <c r="AK131" s="1253"/>
      <c r="AL131" s="1003"/>
    </row>
    <row r="132" spans="2:43" ht="16.5" thickBot="1">
      <c r="B132" s="1245"/>
      <c r="C132" s="1246"/>
      <c r="D132" s="1246"/>
      <c r="E132" s="1246"/>
      <c r="F132" s="1246"/>
      <c r="G132" s="1246"/>
      <c r="H132" s="1246"/>
      <c r="I132" s="1246"/>
      <c r="J132" s="1246"/>
      <c r="K132" s="1246"/>
      <c r="L132" s="1246"/>
      <c r="M132" s="1246"/>
      <c r="N132" s="1246"/>
      <c r="O132" s="1246"/>
      <c r="P132" s="1246"/>
      <c r="Q132" s="1246"/>
      <c r="R132" s="1246"/>
      <c r="S132" s="1246"/>
      <c r="T132" s="1246"/>
      <c r="U132" s="1246"/>
      <c r="V132" s="1246"/>
      <c r="W132" s="1246"/>
      <c r="X132" s="1246"/>
      <c r="Y132" s="1247"/>
      <c r="Z132" s="1250"/>
      <c r="AA132" s="1251"/>
      <c r="AB132" s="1251"/>
      <c r="AC132" s="1251"/>
      <c r="AD132" s="1251"/>
      <c r="AE132" s="1251"/>
      <c r="AF132" s="1251"/>
      <c r="AG132" s="1251"/>
      <c r="AH132" s="1252"/>
      <c r="AI132" s="1238" t="s">
        <v>267</v>
      </c>
      <c r="AJ132" s="1238"/>
      <c r="AK132" s="1239"/>
      <c r="AL132" s="1029">
        <f>ROUND(+AL130+AL131,2)</f>
        <v>351.18</v>
      </c>
    </row>
    <row r="133" spans="2:43">
      <c r="B133" s="1263"/>
      <c r="C133" s="1264"/>
      <c r="D133" s="1264"/>
      <c r="E133" s="1264"/>
      <c r="F133" s="1264"/>
      <c r="G133" s="1264"/>
      <c r="H133" s="1264"/>
      <c r="I133" s="1267" t="str">
        <f>+I51</f>
        <v>CONSTRUCCIÓN DE CUBIERTA PARA POLIDERTIVO EN LA VEREDA LA ESMERALDA DEL MUNICIPIO DE LA PLATA, DEPARTAMENTO DEL HUILA</v>
      </c>
      <c r="J133" s="1267"/>
      <c r="K133" s="1267"/>
      <c r="L133" s="1267"/>
      <c r="M133" s="1267"/>
      <c r="N133" s="1267"/>
      <c r="O133" s="1267"/>
      <c r="P133" s="1267"/>
      <c r="Q133" s="1267"/>
      <c r="R133" s="1267"/>
      <c r="S133" s="1267"/>
      <c r="T133" s="1267"/>
      <c r="U133" s="1267"/>
      <c r="V133" s="1267"/>
      <c r="W133" s="1267"/>
      <c r="X133" s="1267"/>
      <c r="Y133" s="1267"/>
      <c r="Z133" s="1267"/>
      <c r="AA133" s="1267"/>
      <c r="AB133" s="1267"/>
      <c r="AC133" s="1267"/>
      <c r="AD133" s="1267"/>
      <c r="AE133" s="1267"/>
      <c r="AF133" s="1267"/>
      <c r="AG133" s="1267"/>
      <c r="AH133" s="1267"/>
      <c r="AI133" s="1269">
        <f ca="1">TODAY()</f>
        <v>46286</v>
      </c>
      <c r="AJ133" s="1267"/>
      <c r="AK133" s="1267"/>
      <c r="AL133" s="1267"/>
    </row>
    <row r="134" spans="2:43">
      <c r="B134" s="1265"/>
      <c r="C134" s="1266"/>
      <c r="D134" s="1266"/>
      <c r="E134" s="1266"/>
      <c r="F134" s="1266"/>
      <c r="G134" s="1266"/>
      <c r="H134" s="1266"/>
      <c r="I134" s="1268"/>
      <c r="J134" s="1268"/>
      <c r="K134" s="1268"/>
      <c r="L134" s="1268"/>
      <c r="M134" s="1268"/>
      <c r="N134" s="1268"/>
      <c r="O134" s="1268"/>
      <c r="P134" s="1268"/>
      <c r="Q134" s="1268"/>
      <c r="R134" s="1268"/>
      <c r="S134" s="1268"/>
      <c r="T134" s="1268"/>
      <c r="U134" s="1268"/>
      <c r="V134" s="1268"/>
      <c r="W134" s="1268"/>
      <c r="X134" s="1268"/>
      <c r="Y134" s="1268"/>
      <c r="Z134" s="1268"/>
      <c r="AA134" s="1268"/>
      <c r="AB134" s="1268"/>
      <c r="AC134" s="1268"/>
      <c r="AD134" s="1268"/>
      <c r="AE134" s="1268"/>
      <c r="AF134" s="1268"/>
      <c r="AG134" s="1268"/>
      <c r="AH134" s="1268"/>
      <c r="AI134" s="1268"/>
      <c r="AJ134" s="1268"/>
      <c r="AK134" s="1268"/>
      <c r="AL134" s="1268"/>
    </row>
    <row r="135" spans="2:43">
      <c r="B135" s="1265"/>
      <c r="C135" s="1266"/>
      <c r="D135" s="1266"/>
      <c r="E135" s="1266"/>
      <c r="F135" s="1266"/>
      <c r="G135" s="1266"/>
      <c r="H135" s="1266"/>
      <c r="I135" s="1268"/>
      <c r="J135" s="1268"/>
      <c r="K135" s="1268"/>
      <c r="L135" s="1268"/>
      <c r="M135" s="1268"/>
      <c r="N135" s="1268"/>
      <c r="O135" s="1268"/>
      <c r="P135" s="1268"/>
      <c r="Q135" s="1268"/>
      <c r="R135" s="1268"/>
      <c r="S135" s="1268"/>
      <c r="T135" s="1268"/>
      <c r="U135" s="1268"/>
      <c r="V135" s="1268"/>
      <c r="W135" s="1268"/>
      <c r="X135" s="1268"/>
      <c r="Y135" s="1268"/>
      <c r="Z135" s="1268"/>
      <c r="AA135" s="1268"/>
      <c r="AB135" s="1268"/>
      <c r="AC135" s="1268"/>
      <c r="AD135" s="1268"/>
      <c r="AE135" s="1268"/>
      <c r="AF135" s="1268"/>
      <c r="AG135" s="1268"/>
      <c r="AH135" s="1268"/>
      <c r="AI135" s="1268"/>
      <c r="AJ135" s="1268"/>
      <c r="AK135" s="1268"/>
      <c r="AL135" s="1268"/>
    </row>
    <row r="136" spans="2:43">
      <c r="B136" s="1265"/>
      <c r="C136" s="1266"/>
      <c r="D136" s="1266"/>
      <c r="E136" s="1266"/>
      <c r="F136" s="1266"/>
      <c r="G136" s="1266"/>
      <c r="H136" s="1266"/>
      <c r="I136" s="1268"/>
      <c r="J136" s="1268"/>
      <c r="K136" s="1268"/>
      <c r="L136" s="1268"/>
      <c r="M136" s="1268"/>
      <c r="N136" s="1268"/>
      <c r="O136" s="1268"/>
      <c r="P136" s="1268"/>
      <c r="Q136" s="1268"/>
      <c r="R136" s="1268"/>
      <c r="S136" s="1268"/>
      <c r="T136" s="1268"/>
      <c r="U136" s="1268"/>
      <c r="V136" s="1268"/>
      <c r="W136" s="1268"/>
      <c r="X136" s="1268"/>
      <c r="Y136" s="1268"/>
      <c r="Z136" s="1268"/>
      <c r="AA136" s="1268"/>
      <c r="AB136" s="1268"/>
      <c r="AC136" s="1268"/>
      <c r="AD136" s="1268"/>
      <c r="AE136" s="1268"/>
      <c r="AF136" s="1268"/>
      <c r="AG136" s="1268"/>
      <c r="AH136" s="1268"/>
      <c r="AI136" s="1268"/>
      <c r="AJ136" s="1268"/>
      <c r="AK136" s="1268"/>
      <c r="AL136" s="1268"/>
    </row>
    <row r="137" spans="2:43">
      <c r="B137" s="1189" t="s">
        <v>254</v>
      </c>
      <c r="C137" s="1190"/>
      <c r="D137" s="1190"/>
      <c r="E137" s="1190"/>
      <c r="F137" s="1190"/>
      <c r="G137" s="1190"/>
      <c r="H137" s="1190"/>
      <c r="I137" s="1190"/>
      <c r="J137" s="1190"/>
      <c r="K137" s="1190"/>
      <c r="L137" s="1190"/>
      <c r="M137" s="1190"/>
      <c r="N137" s="1190"/>
      <c r="O137" s="1190"/>
      <c r="P137" s="1190"/>
      <c r="Q137" s="1190"/>
      <c r="R137" s="1190"/>
      <c r="S137" s="1190"/>
      <c r="T137" s="1190"/>
      <c r="U137" s="1190"/>
      <c r="V137" s="1190"/>
      <c r="W137" s="1190"/>
      <c r="X137" s="1190"/>
      <c r="Y137" s="1190"/>
      <c r="Z137" s="1190"/>
      <c r="AA137" s="1190"/>
      <c r="AB137" s="1190"/>
      <c r="AC137" s="1190"/>
      <c r="AD137" s="1190"/>
      <c r="AE137" s="1190"/>
      <c r="AF137" s="1190"/>
      <c r="AG137" s="1190"/>
      <c r="AH137" s="1190"/>
      <c r="AI137" s="1190"/>
      <c r="AJ137" s="1190"/>
      <c r="AK137" s="1190"/>
      <c r="AL137" s="1190"/>
    </row>
    <row r="138" spans="2:43">
      <c r="B138" s="1200"/>
      <c r="C138" s="1201"/>
      <c r="D138" s="1201"/>
      <c r="E138" s="1201"/>
      <c r="F138" s="1201"/>
      <c r="G138" s="1201"/>
      <c r="H138" s="1201"/>
      <c r="I138" s="1201"/>
      <c r="J138" s="1201"/>
      <c r="K138" s="1201"/>
      <c r="L138" s="1201"/>
      <c r="M138" s="1201"/>
      <c r="N138" s="1201"/>
      <c r="O138" s="1201"/>
      <c r="P138" s="1201"/>
      <c r="Q138" s="1201"/>
      <c r="R138" s="1201"/>
      <c r="S138" s="1202"/>
      <c r="T138" s="1206" t="s">
        <v>255</v>
      </c>
      <c r="U138" s="1207"/>
      <c r="V138" s="1207"/>
      <c r="W138" s="1208"/>
      <c r="X138" s="1212">
        <f>+'[186] PRESUPUESTO OFICIAL ESMERALDA'!B13</f>
        <v>1.5</v>
      </c>
      <c r="Y138" s="1213"/>
      <c r="Z138" s="1213"/>
      <c r="AA138" s="1213"/>
      <c r="AB138" s="1213"/>
      <c r="AC138" s="1213"/>
      <c r="AD138" s="1214"/>
      <c r="AE138" s="1191" t="s">
        <v>256</v>
      </c>
      <c r="AF138" s="1191"/>
      <c r="AG138" s="1191"/>
      <c r="AH138" s="1191"/>
      <c r="AI138" s="1268" t="str">
        <f>'[186] PRESUPUESTO OFICIAL ESMERALDA'!D13</f>
        <v>M2</v>
      </c>
      <c r="AJ138" s="1268"/>
      <c r="AK138" s="1268"/>
      <c r="AL138" s="1268"/>
    </row>
    <row r="139" spans="2:43">
      <c r="B139" s="1203"/>
      <c r="C139" s="1204"/>
      <c r="D139" s="1204"/>
      <c r="E139" s="1204"/>
      <c r="F139" s="1204"/>
      <c r="G139" s="1204"/>
      <c r="H139" s="1204"/>
      <c r="I139" s="1204"/>
      <c r="J139" s="1204"/>
      <c r="K139" s="1204"/>
      <c r="L139" s="1204"/>
      <c r="M139" s="1204"/>
      <c r="N139" s="1204"/>
      <c r="O139" s="1204"/>
      <c r="P139" s="1204"/>
      <c r="Q139" s="1204"/>
      <c r="R139" s="1204"/>
      <c r="S139" s="1205"/>
      <c r="T139" s="1209"/>
      <c r="U139" s="1210"/>
      <c r="V139" s="1210"/>
      <c r="W139" s="1211"/>
      <c r="X139" s="1215"/>
      <c r="Y139" s="1216"/>
      <c r="Z139" s="1216"/>
      <c r="AA139" s="1216"/>
      <c r="AB139" s="1216"/>
      <c r="AC139" s="1216"/>
      <c r="AD139" s="1217"/>
      <c r="AE139" s="1191"/>
      <c r="AF139" s="1191"/>
      <c r="AG139" s="1191"/>
      <c r="AH139" s="1191"/>
      <c r="AI139" s="1268"/>
      <c r="AJ139" s="1268"/>
      <c r="AK139" s="1268"/>
      <c r="AL139" s="1268"/>
    </row>
    <row r="140" spans="2:43">
      <c r="B140" s="1203"/>
      <c r="C140" s="1204"/>
      <c r="D140" s="1204"/>
      <c r="E140" s="1204"/>
      <c r="F140" s="1204"/>
      <c r="G140" s="1204"/>
      <c r="H140" s="1204"/>
      <c r="I140" s="1204"/>
      <c r="J140" s="1204"/>
      <c r="K140" s="1204"/>
      <c r="L140" s="1204"/>
      <c r="M140" s="1204"/>
      <c r="N140" s="1204"/>
      <c r="O140" s="1204"/>
      <c r="P140" s="1204"/>
      <c r="Q140" s="1204"/>
      <c r="R140" s="1204"/>
      <c r="S140" s="1205"/>
      <c r="T140" s="1206" t="s">
        <v>257</v>
      </c>
      <c r="U140" s="1207"/>
      <c r="V140" s="1207"/>
      <c r="W140" s="1208"/>
      <c r="X140" s="1307" t="str">
        <f>+'[186] PRESUPUESTO OFICIAL ESMERALDA'!C13</f>
        <v>Demolicion de estructuras existentes en concreto reforzado</v>
      </c>
      <c r="Y140" s="1193"/>
      <c r="Z140" s="1193"/>
      <c r="AA140" s="1193"/>
      <c r="AB140" s="1193"/>
      <c r="AC140" s="1193"/>
      <c r="AD140" s="1193"/>
      <c r="AE140" s="1193"/>
      <c r="AF140" s="1193"/>
      <c r="AG140" s="1193"/>
      <c r="AH140" s="1193"/>
      <c r="AI140" s="1193"/>
      <c r="AJ140" s="1193"/>
      <c r="AK140" s="1193"/>
      <c r="AL140" s="1193"/>
    </row>
    <row r="141" spans="2:43">
      <c r="B141" s="1203"/>
      <c r="C141" s="1204"/>
      <c r="D141" s="1204"/>
      <c r="E141" s="1204"/>
      <c r="F141" s="1204"/>
      <c r="G141" s="1204"/>
      <c r="H141" s="1204"/>
      <c r="I141" s="1204"/>
      <c r="J141" s="1204"/>
      <c r="K141" s="1204"/>
      <c r="L141" s="1204"/>
      <c r="M141" s="1204"/>
      <c r="N141" s="1204"/>
      <c r="O141" s="1204"/>
      <c r="P141" s="1204"/>
      <c r="Q141" s="1204"/>
      <c r="R141" s="1204"/>
      <c r="S141" s="1205"/>
      <c r="T141" s="1209"/>
      <c r="U141" s="1210"/>
      <c r="V141" s="1210"/>
      <c r="W141" s="1211"/>
      <c r="X141" s="1308"/>
      <c r="Y141" s="1309"/>
      <c r="Z141" s="1309"/>
      <c r="AA141" s="1309"/>
      <c r="AB141" s="1309"/>
      <c r="AC141" s="1309"/>
      <c r="AD141" s="1309"/>
      <c r="AE141" s="1309"/>
      <c r="AF141" s="1309"/>
      <c r="AG141" s="1309"/>
      <c r="AH141" s="1309"/>
      <c r="AI141" s="1309"/>
      <c r="AJ141" s="1309"/>
      <c r="AK141" s="1309"/>
      <c r="AL141" s="1309"/>
    </row>
    <row r="142" spans="2:43">
      <c r="B142" s="1203"/>
      <c r="C142" s="1204"/>
      <c r="D142" s="1204"/>
      <c r="E142" s="1204"/>
      <c r="F142" s="1204"/>
      <c r="G142" s="1204"/>
      <c r="H142" s="1204"/>
      <c r="I142" s="1204"/>
      <c r="J142" s="1204"/>
      <c r="K142" s="1204"/>
      <c r="L142" s="1204"/>
      <c r="M142" s="1204"/>
      <c r="N142" s="1204"/>
      <c r="O142" s="1204"/>
      <c r="P142" s="1204"/>
      <c r="Q142" s="1204"/>
      <c r="R142" s="1204"/>
      <c r="S142" s="1205"/>
      <c r="T142" s="1222" t="s">
        <v>258</v>
      </c>
      <c r="U142" s="1223"/>
      <c r="V142" s="1223"/>
      <c r="W142" s="1223"/>
      <c r="X142" s="1223"/>
      <c r="Y142" s="1224"/>
      <c r="Z142" s="1228" t="s">
        <v>259</v>
      </c>
      <c r="AA142" s="1228"/>
      <c r="AB142" s="1228"/>
      <c r="AC142" s="1228"/>
      <c r="AD142" s="1228"/>
      <c r="AE142" s="1191"/>
      <c r="AF142" s="1191"/>
      <c r="AG142" s="1191"/>
      <c r="AH142" s="1191"/>
      <c r="AI142" s="1191" t="s">
        <v>260</v>
      </c>
      <c r="AJ142" s="1191"/>
      <c r="AK142" s="1191"/>
      <c r="AL142" s="1191" t="s">
        <v>261</v>
      </c>
    </row>
    <row r="143" spans="2:43">
      <c r="B143" s="1203"/>
      <c r="C143" s="1204"/>
      <c r="D143" s="1204"/>
      <c r="E143" s="1204"/>
      <c r="F143" s="1204"/>
      <c r="G143" s="1204"/>
      <c r="H143" s="1204"/>
      <c r="I143" s="1204"/>
      <c r="J143" s="1204"/>
      <c r="K143" s="1204"/>
      <c r="L143" s="1204"/>
      <c r="M143" s="1204"/>
      <c r="N143" s="1204"/>
      <c r="O143" s="1204"/>
      <c r="P143" s="1204"/>
      <c r="Q143" s="1204"/>
      <c r="R143" s="1204"/>
      <c r="S143" s="1205"/>
      <c r="T143" s="1225"/>
      <c r="U143" s="1226"/>
      <c r="V143" s="1226"/>
      <c r="W143" s="1226"/>
      <c r="X143" s="1226"/>
      <c r="Y143" s="1227"/>
      <c r="Z143" s="1191" t="s">
        <v>262</v>
      </c>
      <c r="AA143" s="1191"/>
      <c r="AB143" s="1191"/>
      <c r="AC143" s="1191" t="s">
        <v>263</v>
      </c>
      <c r="AD143" s="1191"/>
      <c r="AE143" s="1191"/>
      <c r="AF143" s="1191" t="s">
        <v>264</v>
      </c>
      <c r="AG143" s="1191"/>
      <c r="AH143" s="1191"/>
      <c r="AI143" s="1191"/>
      <c r="AJ143" s="1191"/>
      <c r="AK143" s="1191"/>
      <c r="AL143" s="1191"/>
    </row>
    <row r="144" spans="2:43">
      <c r="B144" s="1203"/>
      <c r="C144" s="1204"/>
      <c r="D144" s="1204"/>
      <c r="E144" s="1204"/>
      <c r="F144" s="1204"/>
      <c r="G144" s="1204"/>
      <c r="H144" s="1204"/>
      <c r="I144" s="1204"/>
      <c r="J144" s="1204"/>
      <c r="K144" s="1204"/>
      <c r="L144" s="1204"/>
      <c r="M144" s="1204"/>
      <c r="N144" s="1204"/>
      <c r="O144" s="1204"/>
      <c r="P144" s="1204"/>
      <c r="Q144" s="1204"/>
      <c r="R144" s="1204"/>
      <c r="S144" s="1205"/>
      <c r="T144" s="1182" t="s">
        <v>952</v>
      </c>
      <c r="U144" s="1183"/>
      <c r="V144" s="1183"/>
      <c r="W144" s="1183"/>
      <c r="X144" s="1183"/>
      <c r="Y144" s="1184"/>
      <c r="Z144" s="1186">
        <v>29.1</v>
      </c>
      <c r="AA144" s="1187"/>
      <c r="AB144" s="1188"/>
      <c r="AC144" s="1179">
        <v>1.7</v>
      </c>
      <c r="AD144" s="1180"/>
      <c r="AE144" s="1181"/>
      <c r="AF144" s="1179"/>
      <c r="AG144" s="1180"/>
      <c r="AH144" s="1181"/>
      <c r="AI144" s="1179">
        <v>2</v>
      </c>
      <c r="AJ144" s="1180"/>
      <c r="AK144" s="1181"/>
      <c r="AL144" s="995">
        <f>+Z144*AC144*AI144</f>
        <v>98.94</v>
      </c>
      <c r="AN144" s="904"/>
      <c r="AO144" s="904"/>
      <c r="AP144" s="904"/>
      <c r="AQ144" s="1015"/>
    </row>
    <row r="145" spans="2:43">
      <c r="B145" s="1203"/>
      <c r="C145" s="1204"/>
      <c r="D145" s="1204"/>
      <c r="E145" s="1204"/>
      <c r="F145" s="1204"/>
      <c r="G145" s="1204"/>
      <c r="H145" s="1204"/>
      <c r="I145" s="1204"/>
      <c r="J145" s="1204"/>
      <c r="K145" s="1204"/>
      <c r="L145" s="1204"/>
      <c r="M145" s="1204"/>
      <c r="N145" s="1204"/>
      <c r="O145" s="1204"/>
      <c r="P145" s="1204"/>
      <c r="Q145" s="1204"/>
      <c r="R145" s="1204"/>
      <c r="S145" s="1205"/>
      <c r="T145" s="1182"/>
      <c r="U145" s="1183"/>
      <c r="V145" s="1183"/>
      <c r="W145" s="1183"/>
      <c r="X145" s="1183"/>
      <c r="Y145" s="1184"/>
      <c r="Z145" s="1178"/>
      <c r="AA145" s="1178"/>
      <c r="AB145" s="1178"/>
      <c r="AC145" s="1178"/>
      <c r="AD145" s="1178"/>
      <c r="AE145" s="1178"/>
      <c r="AF145" s="1178"/>
      <c r="AG145" s="1178"/>
      <c r="AH145" s="1178"/>
      <c r="AI145" s="1178"/>
      <c r="AJ145" s="1178"/>
      <c r="AK145" s="1178"/>
      <c r="AL145" s="996"/>
      <c r="AN145" s="904"/>
      <c r="AO145" s="904"/>
      <c r="AP145" s="904"/>
      <c r="AQ145" s="1015"/>
    </row>
    <row r="146" spans="2:43">
      <c r="B146" s="1203"/>
      <c r="C146" s="1204"/>
      <c r="D146" s="1204"/>
      <c r="E146" s="1204"/>
      <c r="F146" s="1204"/>
      <c r="G146" s="1204"/>
      <c r="H146" s="1204"/>
      <c r="I146" s="1204"/>
      <c r="J146" s="1204"/>
      <c r="K146" s="1204"/>
      <c r="L146" s="1204"/>
      <c r="M146" s="1204"/>
      <c r="N146" s="1204"/>
      <c r="O146" s="1204"/>
      <c r="P146" s="1204"/>
      <c r="Q146" s="1204"/>
      <c r="R146" s="1204"/>
      <c r="S146" s="1205"/>
      <c r="T146" s="1182"/>
      <c r="U146" s="1183"/>
      <c r="V146" s="1183"/>
      <c r="W146" s="1183"/>
      <c r="X146" s="1183"/>
      <c r="Y146" s="1184"/>
      <c r="Z146" s="1178"/>
      <c r="AA146" s="1178"/>
      <c r="AB146" s="1178"/>
      <c r="AC146" s="1178"/>
      <c r="AD146" s="1178"/>
      <c r="AE146" s="1178"/>
      <c r="AF146" s="1178"/>
      <c r="AG146" s="1178"/>
      <c r="AH146" s="1178"/>
      <c r="AI146" s="1178"/>
      <c r="AJ146" s="1178"/>
      <c r="AK146" s="1178"/>
      <c r="AL146" s="996"/>
      <c r="AN146" s="904"/>
      <c r="AO146" s="904"/>
      <c r="AP146" s="904"/>
      <c r="AQ146" s="1015"/>
    </row>
    <row r="147" spans="2:43">
      <c r="B147" s="1203"/>
      <c r="C147" s="1204"/>
      <c r="D147" s="1204"/>
      <c r="E147" s="1204"/>
      <c r="F147" s="1204"/>
      <c r="G147" s="1204"/>
      <c r="H147" s="1204"/>
      <c r="I147" s="1204"/>
      <c r="J147" s="1204"/>
      <c r="K147" s="1204"/>
      <c r="L147" s="1204"/>
      <c r="M147" s="1204"/>
      <c r="N147" s="1204"/>
      <c r="O147" s="1204"/>
      <c r="P147" s="1204"/>
      <c r="Q147" s="1204"/>
      <c r="R147" s="1204"/>
      <c r="S147" s="1205"/>
      <c r="T147" s="1182"/>
      <c r="U147" s="1183"/>
      <c r="V147" s="1183"/>
      <c r="W147" s="1183"/>
      <c r="X147" s="1183"/>
      <c r="Y147" s="1184"/>
      <c r="Z147" s="1178"/>
      <c r="AA147" s="1178"/>
      <c r="AB147" s="1178"/>
      <c r="AC147" s="1178"/>
      <c r="AD147" s="1178"/>
      <c r="AE147" s="1178"/>
      <c r="AF147" s="1178"/>
      <c r="AG147" s="1178"/>
      <c r="AH147" s="1178"/>
      <c r="AI147" s="1178"/>
      <c r="AJ147" s="1178"/>
      <c r="AK147" s="1178"/>
      <c r="AL147" s="996"/>
      <c r="AN147" s="904"/>
      <c r="AO147" s="904"/>
      <c r="AP147" s="904"/>
      <c r="AQ147" s="1015"/>
    </row>
    <row r="148" spans="2:43">
      <c r="B148" s="1203"/>
      <c r="C148" s="1204"/>
      <c r="D148" s="1204"/>
      <c r="E148" s="1204"/>
      <c r="F148" s="1204"/>
      <c r="G148" s="1204"/>
      <c r="H148" s="1204"/>
      <c r="I148" s="1204"/>
      <c r="J148" s="1204"/>
      <c r="K148" s="1204"/>
      <c r="L148" s="1204"/>
      <c r="M148" s="1204"/>
      <c r="N148" s="1204"/>
      <c r="O148" s="1204"/>
      <c r="P148" s="1204"/>
      <c r="Q148" s="1204"/>
      <c r="R148" s="1204"/>
      <c r="S148" s="1205"/>
      <c r="T148" s="1182"/>
      <c r="U148" s="1183"/>
      <c r="V148" s="1183"/>
      <c r="W148" s="1183"/>
      <c r="X148" s="1183"/>
      <c r="Y148" s="1184"/>
      <c r="Z148" s="1178"/>
      <c r="AA148" s="1178"/>
      <c r="AB148" s="1178"/>
      <c r="AC148" s="1178"/>
      <c r="AD148" s="1178"/>
      <c r="AE148" s="1178"/>
      <c r="AF148" s="1178"/>
      <c r="AG148" s="1178"/>
      <c r="AH148" s="1178"/>
      <c r="AI148" s="1178"/>
      <c r="AJ148" s="1178"/>
      <c r="AK148" s="1178"/>
      <c r="AL148" s="996"/>
      <c r="AN148" s="904"/>
      <c r="AO148" s="904"/>
      <c r="AP148" s="904"/>
      <c r="AQ148" s="1015"/>
    </row>
    <row r="149" spans="2:43">
      <c r="B149" s="1203"/>
      <c r="C149" s="1204"/>
      <c r="D149" s="1204"/>
      <c r="E149" s="1204"/>
      <c r="F149" s="1204"/>
      <c r="G149" s="1204"/>
      <c r="H149" s="1204"/>
      <c r="I149" s="1204"/>
      <c r="J149" s="1204"/>
      <c r="K149" s="1204"/>
      <c r="L149" s="1204"/>
      <c r="M149" s="1204"/>
      <c r="N149" s="1204"/>
      <c r="O149" s="1204"/>
      <c r="P149" s="1204"/>
      <c r="Q149" s="1204"/>
      <c r="R149" s="1204"/>
      <c r="S149" s="1205"/>
      <c r="T149" s="1182"/>
      <c r="U149" s="1183"/>
      <c r="V149" s="1183"/>
      <c r="W149" s="1183"/>
      <c r="X149" s="1183"/>
      <c r="Y149" s="1184"/>
      <c r="Z149" s="1178"/>
      <c r="AA149" s="1178"/>
      <c r="AB149" s="1178"/>
      <c r="AC149" s="1178"/>
      <c r="AD149" s="1178"/>
      <c r="AE149" s="1178"/>
      <c r="AF149" s="1178"/>
      <c r="AG149" s="1178"/>
      <c r="AH149" s="1178"/>
      <c r="AI149" s="1178"/>
      <c r="AJ149" s="1178"/>
      <c r="AK149" s="1178"/>
      <c r="AL149" s="996"/>
      <c r="AN149" s="904"/>
      <c r="AO149" s="904"/>
      <c r="AP149" s="904"/>
      <c r="AQ149" s="1015"/>
    </row>
    <row r="150" spans="2:43">
      <c r="B150" s="1203"/>
      <c r="C150" s="1204"/>
      <c r="D150" s="1204"/>
      <c r="E150" s="1204"/>
      <c r="F150" s="1204"/>
      <c r="G150" s="1204"/>
      <c r="H150" s="1204"/>
      <c r="I150" s="1204"/>
      <c r="J150" s="1204"/>
      <c r="K150" s="1204"/>
      <c r="L150" s="1204"/>
      <c r="M150" s="1204"/>
      <c r="N150" s="1204"/>
      <c r="O150" s="1204"/>
      <c r="P150" s="1204"/>
      <c r="Q150" s="1204"/>
      <c r="R150" s="1204"/>
      <c r="S150" s="1205"/>
      <c r="T150" s="1182"/>
      <c r="U150" s="1183"/>
      <c r="V150" s="1183"/>
      <c r="W150" s="1183"/>
      <c r="X150" s="1183"/>
      <c r="Y150" s="1184"/>
      <c r="Z150" s="1178"/>
      <c r="AA150" s="1178"/>
      <c r="AB150" s="1178"/>
      <c r="AC150" s="1178"/>
      <c r="AD150" s="1178"/>
      <c r="AE150" s="1178"/>
      <c r="AF150" s="1178"/>
      <c r="AG150" s="1178"/>
      <c r="AH150" s="1178"/>
      <c r="AI150" s="1178"/>
      <c r="AJ150" s="1178"/>
      <c r="AK150" s="1178"/>
      <c r="AL150" s="996"/>
      <c r="AN150" s="904"/>
      <c r="AO150" s="904"/>
      <c r="AP150" s="904"/>
      <c r="AQ150" s="1015"/>
    </row>
    <row r="151" spans="2:43">
      <c r="B151" s="1203"/>
      <c r="C151" s="1204"/>
      <c r="D151" s="1204"/>
      <c r="E151" s="1204"/>
      <c r="F151" s="1204"/>
      <c r="G151" s="1204"/>
      <c r="H151" s="1204"/>
      <c r="I151" s="1204"/>
      <c r="J151" s="1204"/>
      <c r="K151" s="1204"/>
      <c r="L151" s="1204"/>
      <c r="M151" s="1204"/>
      <c r="N151" s="1204"/>
      <c r="O151" s="1204"/>
      <c r="P151" s="1204"/>
      <c r="Q151" s="1204"/>
      <c r="R151" s="1204"/>
      <c r="S151" s="1205"/>
      <c r="T151" s="1182"/>
      <c r="U151" s="1183"/>
      <c r="V151" s="1183"/>
      <c r="W151" s="1183"/>
      <c r="X151" s="1183"/>
      <c r="Y151" s="1184"/>
      <c r="Z151" s="1178"/>
      <c r="AA151" s="1178"/>
      <c r="AB151" s="1178"/>
      <c r="AC151" s="1178"/>
      <c r="AD151" s="1178"/>
      <c r="AE151" s="1178"/>
      <c r="AF151" s="1178"/>
      <c r="AG151" s="1178"/>
      <c r="AH151" s="1178"/>
      <c r="AI151" s="1178"/>
      <c r="AJ151" s="1178"/>
      <c r="AK151" s="1178"/>
      <c r="AL151" s="996"/>
      <c r="AN151" s="904"/>
      <c r="AO151" s="904"/>
      <c r="AP151" s="904"/>
      <c r="AQ151" s="1015"/>
    </row>
    <row r="152" spans="2:43">
      <c r="B152" s="1203"/>
      <c r="C152" s="1204"/>
      <c r="D152" s="1204"/>
      <c r="E152" s="1204"/>
      <c r="F152" s="1204"/>
      <c r="G152" s="1204"/>
      <c r="H152" s="1204"/>
      <c r="I152" s="1204"/>
      <c r="J152" s="1204"/>
      <c r="K152" s="1204"/>
      <c r="L152" s="1204"/>
      <c r="M152" s="1204"/>
      <c r="N152" s="1204"/>
      <c r="O152" s="1204"/>
      <c r="P152" s="1204"/>
      <c r="Q152" s="1204"/>
      <c r="R152" s="1204"/>
      <c r="S152" s="1205"/>
      <c r="T152" s="1182"/>
      <c r="U152" s="1183"/>
      <c r="V152" s="1183"/>
      <c r="W152" s="1183"/>
      <c r="X152" s="1183"/>
      <c r="Y152" s="1184"/>
      <c r="Z152" s="1178"/>
      <c r="AA152" s="1178"/>
      <c r="AB152" s="1178"/>
      <c r="AC152" s="1178"/>
      <c r="AD152" s="1178"/>
      <c r="AE152" s="1178"/>
      <c r="AF152" s="1178"/>
      <c r="AG152" s="1178"/>
      <c r="AH152" s="1178"/>
      <c r="AI152" s="1178"/>
      <c r="AJ152" s="1178"/>
      <c r="AK152" s="1178"/>
      <c r="AL152" s="996"/>
      <c r="AN152" s="904"/>
      <c r="AO152" s="904"/>
      <c r="AP152" s="904"/>
      <c r="AQ152" s="1015"/>
    </row>
    <row r="153" spans="2:43">
      <c r="B153" s="1254"/>
      <c r="C153" s="1255"/>
      <c r="D153" s="1255"/>
      <c r="E153" s="1255"/>
      <c r="F153" s="1255"/>
      <c r="G153" s="1255"/>
      <c r="H153" s="1255"/>
      <c r="I153" s="1255"/>
      <c r="J153" s="1255"/>
      <c r="K153" s="1255"/>
      <c r="L153" s="1255"/>
      <c r="M153" s="1255"/>
      <c r="N153" s="1255"/>
      <c r="O153" s="1255"/>
      <c r="P153" s="1255"/>
      <c r="Q153" s="1255"/>
      <c r="R153" s="1255"/>
      <c r="S153" s="1256"/>
      <c r="T153" s="1182"/>
      <c r="U153" s="1183"/>
      <c r="V153" s="1183"/>
      <c r="W153" s="1183"/>
      <c r="X153" s="1183"/>
      <c r="Y153" s="1184"/>
      <c r="Z153" s="1178"/>
      <c r="AA153" s="1178"/>
      <c r="AB153" s="1178"/>
      <c r="AC153" s="1178"/>
      <c r="AD153" s="1178"/>
      <c r="AE153" s="1178"/>
      <c r="AF153" s="1178"/>
      <c r="AG153" s="1178"/>
      <c r="AH153" s="1178"/>
      <c r="AI153" s="1178"/>
      <c r="AJ153" s="1178"/>
      <c r="AK153" s="1178"/>
      <c r="AL153" s="996"/>
      <c r="AN153" s="904"/>
      <c r="AO153" s="904"/>
      <c r="AP153" s="904"/>
      <c r="AQ153" s="1015"/>
    </row>
    <row r="154" spans="2:43">
      <c r="B154" s="1192" t="s">
        <v>265</v>
      </c>
      <c r="C154" s="1193"/>
      <c r="D154" s="1193"/>
      <c r="E154" s="1193"/>
      <c r="F154" s="1193"/>
      <c r="G154" s="1193"/>
      <c r="H154" s="1193"/>
      <c r="I154" s="1193"/>
      <c r="J154" s="1193"/>
      <c r="K154" s="1193"/>
      <c r="L154" s="1193"/>
      <c r="M154" s="1193"/>
      <c r="N154" s="1193"/>
      <c r="O154" s="1193"/>
      <c r="P154" s="1193"/>
      <c r="Q154" s="1193"/>
      <c r="R154" s="1193"/>
      <c r="S154" s="1193"/>
      <c r="T154" s="1193"/>
      <c r="U154" s="1193"/>
      <c r="V154" s="1193"/>
      <c r="W154" s="1193"/>
      <c r="X154" s="1193"/>
      <c r="Y154" s="1193"/>
      <c r="Z154" s="1229"/>
      <c r="AA154" s="1230"/>
      <c r="AB154" s="1230"/>
      <c r="AC154" s="1230"/>
      <c r="AD154" s="1230"/>
      <c r="AE154" s="1230"/>
      <c r="AF154" s="1230"/>
      <c r="AG154" s="1230"/>
      <c r="AH154" s="1231"/>
      <c r="AI154" s="1232"/>
      <c r="AJ154" s="1232"/>
      <c r="AK154" s="1232"/>
      <c r="AL154" s="997"/>
      <c r="AN154" s="904"/>
      <c r="AO154" s="904"/>
      <c r="AP154" s="904"/>
      <c r="AQ154" s="1015"/>
    </row>
    <row r="155" spans="2:43">
      <c r="B155" s="1242"/>
      <c r="C155" s="1243"/>
      <c r="D155" s="1243"/>
      <c r="E155" s="1243"/>
      <c r="F155" s="1243"/>
      <c r="G155" s="1243"/>
      <c r="H155" s="1243"/>
      <c r="I155" s="1243"/>
      <c r="J155" s="1243"/>
      <c r="K155" s="1243"/>
      <c r="L155" s="1243"/>
      <c r="M155" s="1243"/>
      <c r="N155" s="1243"/>
      <c r="O155" s="1243"/>
      <c r="P155" s="1243"/>
      <c r="Q155" s="1243"/>
      <c r="R155" s="1243"/>
      <c r="S155" s="1243"/>
      <c r="T155" s="1243"/>
      <c r="U155" s="1243"/>
      <c r="V155" s="1243"/>
      <c r="W155" s="1243"/>
      <c r="X155" s="1243"/>
      <c r="Y155" s="1244"/>
      <c r="Z155" s="1248"/>
      <c r="AA155" s="1201"/>
      <c r="AB155" s="1201"/>
      <c r="AC155" s="1201"/>
      <c r="AD155" s="1201"/>
      <c r="AE155" s="1201"/>
      <c r="AF155" s="1201"/>
      <c r="AG155" s="1201"/>
      <c r="AH155" s="1202"/>
      <c r="AI155" s="1190" t="s">
        <v>266</v>
      </c>
      <c r="AJ155" s="1190"/>
      <c r="AK155" s="1253"/>
      <c r="AL155" s="1003">
        <f>SUM(AL144:AL153)</f>
        <v>98.94</v>
      </c>
    </row>
    <row r="156" spans="2:43">
      <c r="B156" s="1242"/>
      <c r="C156" s="1243"/>
      <c r="D156" s="1243"/>
      <c r="E156" s="1243"/>
      <c r="F156" s="1243"/>
      <c r="G156" s="1243"/>
      <c r="H156" s="1243"/>
      <c r="I156" s="1243"/>
      <c r="J156" s="1243"/>
      <c r="K156" s="1243"/>
      <c r="L156" s="1243"/>
      <c r="M156" s="1243"/>
      <c r="N156" s="1243"/>
      <c r="O156" s="1243"/>
      <c r="P156" s="1243"/>
      <c r="Q156" s="1243"/>
      <c r="R156" s="1243"/>
      <c r="S156" s="1243"/>
      <c r="T156" s="1243"/>
      <c r="U156" s="1243"/>
      <c r="V156" s="1243"/>
      <c r="W156" s="1243"/>
      <c r="X156" s="1243"/>
      <c r="Y156" s="1244"/>
      <c r="Z156" s="1249"/>
      <c r="AA156" s="1204"/>
      <c r="AB156" s="1204"/>
      <c r="AC156" s="1204"/>
      <c r="AD156" s="1204"/>
      <c r="AE156" s="1204"/>
      <c r="AF156" s="1204"/>
      <c r="AG156" s="1204"/>
      <c r="AH156" s="1205"/>
      <c r="AI156" s="1190"/>
      <c r="AJ156" s="1190"/>
      <c r="AK156" s="1253"/>
      <c r="AL156" s="1003"/>
    </row>
    <row r="157" spans="2:43" ht="16.5" thickBot="1">
      <c r="B157" s="1245"/>
      <c r="C157" s="1246"/>
      <c r="D157" s="1246"/>
      <c r="E157" s="1246"/>
      <c r="F157" s="1246"/>
      <c r="G157" s="1246"/>
      <c r="H157" s="1246"/>
      <c r="I157" s="1246"/>
      <c r="J157" s="1246"/>
      <c r="K157" s="1246"/>
      <c r="L157" s="1246"/>
      <c r="M157" s="1246"/>
      <c r="N157" s="1246"/>
      <c r="O157" s="1246"/>
      <c r="P157" s="1246"/>
      <c r="Q157" s="1246"/>
      <c r="R157" s="1246"/>
      <c r="S157" s="1246"/>
      <c r="T157" s="1246"/>
      <c r="U157" s="1246"/>
      <c r="V157" s="1246"/>
      <c r="W157" s="1246"/>
      <c r="X157" s="1246"/>
      <c r="Y157" s="1247"/>
      <c r="Z157" s="1250"/>
      <c r="AA157" s="1251"/>
      <c r="AB157" s="1251"/>
      <c r="AC157" s="1251"/>
      <c r="AD157" s="1251"/>
      <c r="AE157" s="1251"/>
      <c r="AF157" s="1251"/>
      <c r="AG157" s="1251"/>
      <c r="AH157" s="1252"/>
      <c r="AI157" s="1238" t="s">
        <v>267</v>
      </c>
      <c r="AJ157" s="1238"/>
      <c r="AK157" s="1239"/>
      <c r="AL157" s="1029">
        <f>ROUND(+AL155+AL156,2)</f>
        <v>98.94</v>
      </c>
    </row>
    <row r="158" spans="2:43">
      <c r="B158" s="1263"/>
      <c r="C158" s="1264"/>
      <c r="D158" s="1264"/>
      <c r="E158" s="1264"/>
      <c r="F158" s="1264"/>
      <c r="G158" s="1264"/>
      <c r="H158" s="1264"/>
      <c r="I158" s="1267" t="str">
        <f>+I92</f>
        <v>CONSTRUCCIÓN DE CUBIERTA PARA POLIDERTIVO EN LA VEREDA LA ESMERALDA DEL MUNICIPIO DE LA PLATA, DEPARTAMENTO DEL HUILA</v>
      </c>
      <c r="J158" s="1267"/>
      <c r="K158" s="1267"/>
      <c r="L158" s="1267"/>
      <c r="M158" s="1267"/>
      <c r="N158" s="1267"/>
      <c r="O158" s="1267"/>
      <c r="P158" s="1267"/>
      <c r="Q158" s="1267"/>
      <c r="R158" s="1267"/>
      <c r="S158" s="1267"/>
      <c r="T158" s="1267"/>
      <c r="U158" s="1267"/>
      <c r="V158" s="1267"/>
      <c r="W158" s="1267"/>
      <c r="X158" s="1267"/>
      <c r="Y158" s="1267"/>
      <c r="Z158" s="1267"/>
      <c r="AA158" s="1267"/>
      <c r="AB158" s="1267"/>
      <c r="AC158" s="1267"/>
      <c r="AD158" s="1267"/>
      <c r="AE158" s="1267"/>
      <c r="AF158" s="1267"/>
      <c r="AG158" s="1267"/>
      <c r="AH158" s="1267"/>
      <c r="AI158" s="1269">
        <f ca="1">TODAY()</f>
        <v>46286</v>
      </c>
      <c r="AJ158" s="1267"/>
      <c r="AK158" s="1267"/>
      <c r="AL158" s="1267"/>
      <c r="AM158" s="530"/>
    </row>
    <row r="159" spans="2:43">
      <c r="B159" s="1265"/>
      <c r="C159" s="1266"/>
      <c r="D159" s="1266"/>
      <c r="E159" s="1266"/>
      <c r="F159" s="1266"/>
      <c r="G159" s="1266"/>
      <c r="H159" s="1266"/>
      <c r="I159" s="1268"/>
      <c r="J159" s="1268"/>
      <c r="K159" s="1268"/>
      <c r="L159" s="1268"/>
      <c r="M159" s="1268"/>
      <c r="N159" s="1268"/>
      <c r="O159" s="1268"/>
      <c r="P159" s="1268"/>
      <c r="Q159" s="1268"/>
      <c r="R159" s="1268"/>
      <c r="S159" s="1268"/>
      <c r="T159" s="1268"/>
      <c r="U159" s="1268"/>
      <c r="V159" s="1268"/>
      <c r="W159" s="1268"/>
      <c r="X159" s="1268"/>
      <c r="Y159" s="1268"/>
      <c r="Z159" s="1268"/>
      <c r="AA159" s="1268"/>
      <c r="AB159" s="1268"/>
      <c r="AC159" s="1268"/>
      <c r="AD159" s="1268"/>
      <c r="AE159" s="1268"/>
      <c r="AF159" s="1268"/>
      <c r="AG159" s="1268"/>
      <c r="AH159" s="1268"/>
      <c r="AI159" s="1268"/>
      <c r="AJ159" s="1268"/>
      <c r="AK159" s="1268"/>
      <c r="AL159" s="1268"/>
      <c r="AM159" s="530"/>
    </row>
    <row r="160" spans="2:43">
      <c r="B160" s="1265"/>
      <c r="C160" s="1266"/>
      <c r="D160" s="1266"/>
      <c r="E160" s="1266"/>
      <c r="F160" s="1266"/>
      <c r="G160" s="1266"/>
      <c r="H160" s="1266"/>
      <c r="I160" s="1268"/>
      <c r="J160" s="1268"/>
      <c r="K160" s="1268"/>
      <c r="L160" s="1268"/>
      <c r="M160" s="1268"/>
      <c r="N160" s="1268"/>
      <c r="O160" s="1268"/>
      <c r="P160" s="1268"/>
      <c r="Q160" s="1268"/>
      <c r="R160" s="1268"/>
      <c r="S160" s="1268"/>
      <c r="T160" s="1268"/>
      <c r="U160" s="1268"/>
      <c r="V160" s="1268"/>
      <c r="W160" s="1268"/>
      <c r="X160" s="1268"/>
      <c r="Y160" s="1268"/>
      <c r="Z160" s="1268"/>
      <c r="AA160" s="1268"/>
      <c r="AB160" s="1268"/>
      <c r="AC160" s="1268"/>
      <c r="AD160" s="1268"/>
      <c r="AE160" s="1268"/>
      <c r="AF160" s="1268"/>
      <c r="AG160" s="1268"/>
      <c r="AH160" s="1268"/>
      <c r="AI160" s="1268"/>
      <c r="AJ160" s="1268"/>
      <c r="AK160" s="1268"/>
      <c r="AL160" s="1268"/>
      <c r="AM160" s="530"/>
    </row>
    <row r="161" spans="2:50">
      <c r="B161" s="1265"/>
      <c r="C161" s="1266"/>
      <c r="D161" s="1266"/>
      <c r="E161" s="1266"/>
      <c r="F161" s="1266"/>
      <c r="G161" s="1266"/>
      <c r="H161" s="1266"/>
      <c r="I161" s="1268"/>
      <c r="J161" s="1268"/>
      <c r="K161" s="1268"/>
      <c r="L161" s="1268"/>
      <c r="M161" s="1268"/>
      <c r="N161" s="1268"/>
      <c r="O161" s="1268"/>
      <c r="P161" s="1268"/>
      <c r="Q161" s="1268"/>
      <c r="R161" s="1268"/>
      <c r="S161" s="1268"/>
      <c r="T161" s="1268"/>
      <c r="U161" s="1268"/>
      <c r="V161" s="1268"/>
      <c r="W161" s="1268"/>
      <c r="X161" s="1268"/>
      <c r="Y161" s="1268"/>
      <c r="Z161" s="1268"/>
      <c r="AA161" s="1268"/>
      <c r="AB161" s="1268"/>
      <c r="AC161" s="1268"/>
      <c r="AD161" s="1268"/>
      <c r="AE161" s="1268"/>
      <c r="AF161" s="1268"/>
      <c r="AG161" s="1268"/>
      <c r="AH161" s="1268"/>
      <c r="AI161" s="1268"/>
      <c r="AJ161" s="1268"/>
      <c r="AK161" s="1268"/>
      <c r="AL161" s="1268"/>
      <c r="AM161" s="530"/>
    </row>
    <row r="162" spans="2:50">
      <c r="B162" s="1189" t="s">
        <v>254</v>
      </c>
      <c r="C162" s="1190"/>
      <c r="D162" s="1190"/>
      <c r="E162" s="1190"/>
      <c r="F162" s="1190"/>
      <c r="G162" s="1190"/>
      <c r="H162" s="1190"/>
      <c r="I162" s="1190"/>
      <c r="J162" s="1190"/>
      <c r="K162" s="1190"/>
      <c r="L162" s="1190"/>
      <c r="M162" s="1190"/>
      <c r="N162" s="1190"/>
      <c r="O162" s="1190"/>
      <c r="P162" s="1190"/>
      <c r="Q162" s="1190"/>
      <c r="R162" s="1190"/>
      <c r="S162" s="1190"/>
      <c r="T162" s="1190"/>
      <c r="U162" s="1190"/>
      <c r="V162" s="1190"/>
      <c r="W162" s="1190"/>
      <c r="X162" s="1190"/>
      <c r="Y162" s="1190"/>
      <c r="Z162" s="1190"/>
      <c r="AA162" s="1190"/>
      <c r="AB162" s="1190"/>
      <c r="AC162" s="1190"/>
      <c r="AD162" s="1190"/>
      <c r="AE162" s="1190"/>
      <c r="AF162" s="1190"/>
      <c r="AG162" s="1190"/>
      <c r="AH162" s="1190"/>
      <c r="AI162" s="1190"/>
      <c r="AJ162" s="1190"/>
      <c r="AK162" s="1190"/>
      <c r="AL162" s="1190"/>
    </row>
    <row r="163" spans="2:50">
      <c r="B163" s="1200"/>
      <c r="C163" s="1201"/>
      <c r="D163" s="1201"/>
      <c r="E163" s="1201"/>
      <c r="F163" s="1201"/>
      <c r="G163" s="1201"/>
      <c r="H163" s="1201"/>
      <c r="I163" s="1201"/>
      <c r="J163" s="1201"/>
      <c r="K163" s="1201"/>
      <c r="L163" s="1201"/>
      <c r="M163" s="1201"/>
      <c r="N163" s="1201"/>
      <c r="O163" s="1201"/>
      <c r="P163" s="1201"/>
      <c r="Q163" s="1201"/>
      <c r="R163" s="1201"/>
      <c r="S163" s="1202"/>
      <c r="T163" s="1206" t="s">
        <v>255</v>
      </c>
      <c r="U163" s="1207"/>
      <c r="V163" s="1207"/>
      <c r="W163" s="1208"/>
      <c r="X163" s="1212" t="str">
        <f>'[186] PRESUPUESTO OFICIAL ESMERALDA'!B16</f>
        <v>2.1</v>
      </c>
      <c r="Y163" s="1213"/>
      <c r="Z163" s="1213"/>
      <c r="AA163" s="1213"/>
      <c r="AB163" s="1213"/>
      <c r="AC163" s="1213"/>
      <c r="AD163" s="1214"/>
      <c r="AE163" s="1191" t="s">
        <v>256</v>
      </c>
      <c r="AF163" s="1191"/>
      <c r="AG163" s="1191"/>
      <c r="AH163" s="1191"/>
      <c r="AI163" s="1199" t="str">
        <f>'[186] PRESUPUESTO OFICIAL ESMERALDA'!D16</f>
        <v>M2</v>
      </c>
      <c r="AJ163" s="1199"/>
      <c r="AK163" s="1199"/>
      <c r="AL163" s="1199"/>
    </row>
    <row r="164" spans="2:50">
      <c r="B164" s="1203"/>
      <c r="C164" s="1204"/>
      <c r="D164" s="1204"/>
      <c r="E164" s="1204"/>
      <c r="F164" s="1204"/>
      <c r="G164" s="1204"/>
      <c r="H164" s="1204"/>
      <c r="I164" s="1204"/>
      <c r="J164" s="1204"/>
      <c r="K164" s="1204"/>
      <c r="L164" s="1204"/>
      <c r="M164" s="1204"/>
      <c r="N164" s="1204"/>
      <c r="O164" s="1204"/>
      <c r="P164" s="1204"/>
      <c r="Q164" s="1204"/>
      <c r="R164" s="1204"/>
      <c r="S164" s="1205"/>
      <c r="T164" s="1209"/>
      <c r="U164" s="1210"/>
      <c r="V164" s="1210"/>
      <c r="W164" s="1211"/>
      <c r="X164" s="1215"/>
      <c r="Y164" s="1216"/>
      <c r="Z164" s="1216"/>
      <c r="AA164" s="1216"/>
      <c r="AB164" s="1216"/>
      <c r="AC164" s="1216"/>
      <c r="AD164" s="1217"/>
      <c r="AE164" s="1191"/>
      <c r="AF164" s="1191"/>
      <c r="AG164" s="1191"/>
      <c r="AH164" s="1191"/>
      <c r="AI164" s="1199"/>
      <c r="AJ164" s="1199"/>
      <c r="AK164" s="1199"/>
      <c r="AL164" s="1199"/>
    </row>
    <row r="165" spans="2:50">
      <c r="B165" s="1203"/>
      <c r="C165" s="1204"/>
      <c r="D165" s="1204"/>
      <c r="E165" s="1204"/>
      <c r="F165" s="1204"/>
      <c r="G165" s="1204"/>
      <c r="H165" s="1204"/>
      <c r="I165" s="1204"/>
      <c r="J165" s="1204"/>
      <c r="K165" s="1204"/>
      <c r="L165" s="1204"/>
      <c r="M165" s="1204"/>
      <c r="N165" s="1204"/>
      <c r="O165" s="1204"/>
      <c r="P165" s="1204"/>
      <c r="Q165" s="1204"/>
      <c r="R165" s="1204"/>
      <c r="S165" s="1205"/>
      <c r="T165" s="1206" t="s">
        <v>257</v>
      </c>
      <c r="U165" s="1207"/>
      <c r="V165" s="1207"/>
      <c r="W165" s="1208"/>
      <c r="X165" s="1218" t="str">
        <f>'[186] PRESUPUESTO OFICIAL ESMERALDA'!C16</f>
        <v>Solado  en  concreto  de  limpieza  (eprom=  10 cm)  de
2.000 P.S.I.</v>
      </c>
      <c r="Y165" s="1219"/>
      <c r="Z165" s="1219"/>
      <c r="AA165" s="1219"/>
      <c r="AB165" s="1219"/>
      <c r="AC165" s="1219"/>
      <c r="AD165" s="1219"/>
      <c r="AE165" s="1219"/>
      <c r="AF165" s="1219"/>
      <c r="AG165" s="1219"/>
      <c r="AH165" s="1219"/>
      <c r="AI165" s="1219"/>
      <c r="AJ165" s="1219"/>
      <c r="AK165" s="1219"/>
      <c r="AL165" s="1219"/>
    </row>
    <row r="166" spans="2:50">
      <c r="B166" s="1203"/>
      <c r="C166" s="1204"/>
      <c r="D166" s="1204"/>
      <c r="E166" s="1204"/>
      <c r="F166" s="1204"/>
      <c r="G166" s="1204"/>
      <c r="H166" s="1204"/>
      <c r="I166" s="1204"/>
      <c r="J166" s="1204"/>
      <c r="K166" s="1204"/>
      <c r="L166" s="1204"/>
      <c r="M166" s="1204"/>
      <c r="N166" s="1204"/>
      <c r="O166" s="1204"/>
      <c r="P166" s="1204"/>
      <c r="Q166" s="1204"/>
      <c r="R166" s="1204"/>
      <c r="S166" s="1205"/>
      <c r="T166" s="1209"/>
      <c r="U166" s="1210"/>
      <c r="V166" s="1210"/>
      <c r="W166" s="1211"/>
      <c r="X166" s="1220"/>
      <c r="Y166" s="1221"/>
      <c r="Z166" s="1221"/>
      <c r="AA166" s="1221"/>
      <c r="AB166" s="1221"/>
      <c r="AC166" s="1221"/>
      <c r="AD166" s="1221"/>
      <c r="AE166" s="1221"/>
      <c r="AF166" s="1221"/>
      <c r="AG166" s="1221"/>
      <c r="AH166" s="1221"/>
      <c r="AI166" s="1221"/>
      <c r="AJ166" s="1221"/>
      <c r="AK166" s="1221"/>
      <c r="AL166" s="1221"/>
    </row>
    <row r="167" spans="2:50">
      <c r="B167" s="1203"/>
      <c r="C167" s="1204"/>
      <c r="D167" s="1204"/>
      <c r="E167" s="1204"/>
      <c r="F167" s="1204"/>
      <c r="G167" s="1204"/>
      <c r="H167" s="1204"/>
      <c r="I167" s="1204"/>
      <c r="J167" s="1204"/>
      <c r="K167" s="1204"/>
      <c r="L167" s="1204"/>
      <c r="M167" s="1204"/>
      <c r="N167" s="1204"/>
      <c r="O167" s="1204"/>
      <c r="P167" s="1204"/>
      <c r="Q167" s="1204"/>
      <c r="R167" s="1204"/>
      <c r="S167" s="1205"/>
      <c r="T167" s="1222" t="s">
        <v>258</v>
      </c>
      <c r="U167" s="1223"/>
      <c r="V167" s="1223"/>
      <c r="W167" s="1223"/>
      <c r="X167" s="1223"/>
      <c r="Y167" s="1224"/>
      <c r="Z167" s="1228" t="s">
        <v>259</v>
      </c>
      <c r="AA167" s="1228"/>
      <c r="AB167" s="1228"/>
      <c r="AC167" s="1228"/>
      <c r="AD167" s="1228"/>
      <c r="AE167" s="1191"/>
      <c r="AF167" s="1191"/>
      <c r="AG167" s="1191"/>
      <c r="AH167" s="1191"/>
      <c r="AI167" s="1191" t="s">
        <v>260</v>
      </c>
      <c r="AJ167" s="1191"/>
      <c r="AK167" s="1191"/>
      <c r="AL167" s="1191" t="s">
        <v>261</v>
      </c>
    </row>
    <row r="168" spans="2:50">
      <c r="B168" s="1203"/>
      <c r="C168" s="1204"/>
      <c r="D168" s="1204"/>
      <c r="E168" s="1204"/>
      <c r="F168" s="1204"/>
      <c r="G168" s="1204"/>
      <c r="H168" s="1204"/>
      <c r="I168" s="1204"/>
      <c r="J168" s="1204"/>
      <c r="K168" s="1204"/>
      <c r="L168" s="1204"/>
      <c r="M168" s="1204"/>
      <c r="N168" s="1204"/>
      <c r="O168" s="1204"/>
      <c r="P168" s="1204"/>
      <c r="Q168" s="1204"/>
      <c r="R168" s="1204"/>
      <c r="S168" s="1205"/>
      <c r="T168" s="1225"/>
      <c r="U168" s="1226"/>
      <c r="V168" s="1226"/>
      <c r="W168" s="1226"/>
      <c r="X168" s="1226"/>
      <c r="Y168" s="1227"/>
      <c r="Z168" s="1191" t="s">
        <v>262</v>
      </c>
      <c r="AA168" s="1191"/>
      <c r="AB168" s="1191"/>
      <c r="AC168" s="1191" t="s">
        <v>263</v>
      </c>
      <c r="AD168" s="1191"/>
      <c r="AE168" s="1191"/>
      <c r="AF168" s="1191" t="s">
        <v>264</v>
      </c>
      <c r="AG168" s="1191"/>
      <c r="AH168" s="1191"/>
      <c r="AI168" s="1191"/>
      <c r="AJ168" s="1191"/>
      <c r="AK168" s="1191"/>
      <c r="AL168" s="1191"/>
      <c r="AO168" s="1015"/>
      <c r="AP168" s="1015"/>
      <c r="AQ168" s="1015"/>
    </row>
    <row r="169" spans="2:50">
      <c r="B169" s="1203"/>
      <c r="C169" s="1204"/>
      <c r="D169" s="1204"/>
      <c r="E169" s="1204"/>
      <c r="F169" s="1204"/>
      <c r="G169" s="1204"/>
      <c r="H169" s="1204"/>
      <c r="I169" s="1204"/>
      <c r="J169" s="1204"/>
      <c r="K169" s="1204"/>
      <c r="L169" s="1204"/>
      <c r="M169" s="1204"/>
      <c r="N169" s="1204"/>
      <c r="O169" s="1204"/>
      <c r="P169" s="1204"/>
      <c r="Q169" s="1204"/>
      <c r="R169" s="1204"/>
      <c r="S169" s="1205"/>
      <c r="T169" s="1182" t="s">
        <v>922</v>
      </c>
      <c r="U169" s="1183"/>
      <c r="V169" s="1183"/>
      <c r="W169" s="1183"/>
      <c r="X169" s="1183"/>
      <c r="Y169" s="1184"/>
      <c r="Z169" s="1185">
        <v>3.5</v>
      </c>
      <c r="AA169" s="1185"/>
      <c r="AB169" s="1185"/>
      <c r="AC169" s="1178">
        <v>3.5</v>
      </c>
      <c r="AD169" s="1178"/>
      <c r="AE169" s="1178"/>
      <c r="AF169" s="1179"/>
      <c r="AG169" s="1180"/>
      <c r="AH169" s="1181"/>
      <c r="AI169" s="1179">
        <v>1</v>
      </c>
      <c r="AJ169" s="1180"/>
      <c r="AK169" s="1181"/>
      <c r="AL169" s="996">
        <f>+Z169*AC169*AI169</f>
        <v>12.25</v>
      </c>
      <c r="AO169" s="1017"/>
      <c r="AP169" s="1015"/>
      <c r="AQ169" s="1015"/>
      <c r="AR169" s="1015"/>
      <c r="AS169" s="1015"/>
      <c r="AT169" s="1015"/>
      <c r="AU169" s="1015"/>
      <c r="AV169" s="1015"/>
      <c r="AW169" s="1015"/>
      <c r="AX169" s="1018"/>
    </row>
    <row r="170" spans="2:50">
      <c r="B170" s="1203"/>
      <c r="C170" s="1204"/>
      <c r="D170" s="1204"/>
      <c r="E170" s="1204"/>
      <c r="F170" s="1204"/>
      <c r="G170" s="1204"/>
      <c r="H170" s="1204"/>
      <c r="I170" s="1204"/>
      <c r="J170" s="1204"/>
      <c r="K170" s="1204"/>
      <c r="L170" s="1204"/>
      <c r="M170" s="1204"/>
      <c r="N170" s="1204"/>
      <c r="O170" s="1204"/>
      <c r="P170" s="1204"/>
      <c r="Q170" s="1204"/>
      <c r="R170" s="1204"/>
      <c r="S170" s="1205"/>
      <c r="T170" s="1182" t="s">
        <v>923</v>
      </c>
      <c r="U170" s="1183"/>
      <c r="V170" s="1183"/>
      <c r="W170" s="1183"/>
      <c r="X170" s="1183"/>
      <c r="Y170" s="1184"/>
      <c r="Z170" s="1185">
        <v>3.5</v>
      </c>
      <c r="AA170" s="1185"/>
      <c r="AB170" s="1185"/>
      <c r="AC170" s="1178">
        <v>3.5</v>
      </c>
      <c r="AD170" s="1178"/>
      <c r="AE170" s="1178"/>
      <c r="AF170" s="1179"/>
      <c r="AG170" s="1180"/>
      <c r="AH170" s="1181"/>
      <c r="AI170" s="1179">
        <v>1</v>
      </c>
      <c r="AJ170" s="1180"/>
      <c r="AK170" s="1181"/>
      <c r="AL170" s="996">
        <f t="shared" ref="AL170:AL178" si="10">+Z170*AC170*AI170</f>
        <v>12.25</v>
      </c>
      <c r="AO170" s="1017"/>
      <c r="AP170" s="1015"/>
      <c r="AQ170" s="1015"/>
      <c r="AR170" s="1015"/>
      <c r="AS170" s="1015"/>
      <c r="AT170" s="1015"/>
      <c r="AU170" s="1015"/>
      <c r="AV170" s="1015"/>
      <c r="AW170" s="1015"/>
      <c r="AX170" s="1018"/>
    </row>
    <row r="171" spans="2:50">
      <c r="B171" s="1203"/>
      <c r="C171" s="1204"/>
      <c r="D171" s="1204"/>
      <c r="E171" s="1204"/>
      <c r="F171" s="1204"/>
      <c r="G171" s="1204"/>
      <c r="H171" s="1204"/>
      <c r="I171" s="1204"/>
      <c r="J171" s="1204"/>
      <c r="K171" s="1204"/>
      <c r="L171" s="1204"/>
      <c r="M171" s="1204"/>
      <c r="N171" s="1204"/>
      <c r="O171" s="1204"/>
      <c r="P171" s="1204"/>
      <c r="Q171" s="1204"/>
      <c r="R171" s="1204"/>
      <c r="S171" s="1205"/>
      <c r="T171" s="1182" t="s">
        <v>924</v>
      </c>
      <c r="U171" s="1183"/>
      <c r="V171" s="1183"/>
      <c r="W171" s="1183"/>
      <c r="X171" s="1183"/>
      <c r="Y171" s="1184"/>
      <c r="Z171" s="1185">
        <v>3.5</v>
      </c>
      <c r="AA171" s="1185"/>
      <c r="AB171" s="1185"/>
      <c r="AC171" s="1178">
        <v>3.5</v>
      </c>
      <c r="AD171" s="1178"/>
      <c r="AE171" s="1178"/>
      <c r="AF171" s="1179"/>
      <c r="AG171" s="1180"/>
      <c r="AH171" s="1181"/>
      <c r="AI171" s="1179">
        <v>1</v>
      </c>
      <c r="AJ171" s="1180"/>
      <c r="AK171" s="1181"/>
      <c r="AL171" s="996">
        <f t="shared" si="10"/>
        <v>12.25</v>
      </c>
      <c r="AO171" s="1017"/>
      <c r="AP171" s="1015"/>
      <c r="AQ171" s="1015"/>
      <c r="AR171" s="1015"/>
      <c r="AS171" s="1015"/>
      <c r="AT171" s="1015"/>
      <c r="AU171" s="1015"/>
      <c r="AV171" s="1015"/>
      <c r="AW171" s="1015"/>
      <c r="AX171" s="1018"/>
    </row>
    <row r="172" spans="2:50">
      <c r="B172" s="1203"/>
      <c r="C172" s="1204"/>
      <c r="D172" s="1204"/>
      <c r="E172" s="1204"/>
      <c r="F172" s="1204"/>
      <c r="G172" s="1204"/>
      <c r="H172" s="1204"/>
      <c r="I172" s="1204"/>
      <c r="J172" s="1204"/>
      <c r="K172" s="1204"/>
      <c r="L172" s="1204"/>
      <c r="M172" s="1204"/>
      <c r="N172" s="1204"/>
      <c r="O172" s="1204"/>
      <c r="P172" s="1204"/>
      <c r="Q172" s="1204"/>
      <c r="R172" s="1204"/>
      <c r="S172" s="1205"/>
      <c r="T172" s="1182" t="s">
        <v>925</v>
      </c>
      <c r="U172" s="1183"/>
      <c r="V172" s="1183"/>
      <c r="W172" s="1183"/>
      <c r="X172" s="1183"/>
      <c r="Y172" s="1184"/>
      <c r="Z172" s="1185">
        <v>3.6</v>
      </c>
      <c r="AA172" s="1185"/>
      <c r="AB172" s="1185"/>
      <c r="AC172" s="1178">
        <v>3.6</v>
      </c>
      <c r="AD172" s="1178"/>
      <c r="AE172" s="1178"/>
      <c r="AF172" s="1179"/>
      <c r="AG172" s="1180"/>
      <c r="AH172" s="1181"/>
      <c r="AI172" s="1179">
        <v>1</v>
      </c>
      <c r="AJ172" s="1180"/>
      <c r="AK172" s="1181"/>
      <c r="AL172" s="996">
        <f t="shared" si="10"/>
        <v>12.96</v>
      </c>
      <c r="AO172" s="1017"/>
      <c r="AP172" s="1015"/>
      <c r="AQ172" s="1015"/>
      <c r="AR172" s="1015"/>
      <c r="AS172" s="1015"/>
      <c r="AT172" s="1015"/>
      <c r="AU172" s="1015"/>
      <c r="AV172" s="1015"/>
      <c r="AW172" s="1015"/>
      <c r="AX172" s="1018"/>
    </row>
    <row r="173" spans="2:50">
      <c r="B173" s="1203"/>
      <c r="C173" s="1204"/>
      <c r="D173" s="1204"/>
      <c r="E173" s="1204"/>
      <c r="F173" s="1204"/>
      <c r="G173" s="1204"/>
      <c r="H173" s="1204"/>
      <c r="I173" s="1204"/>
      <c r="J173" s="1204"/>
      <c r="K173" s="1204"/>
      <c r="L173" s="1204"/>
      <c r="M173" s="1204"/>
      <c r="N173" s="1204"/>
      <c r="O173" s="1204"/>
      <c r="P173" s="1204"/>
      <c r="Q173" s="1204"/>
      <c r="R173" s="1204"/>
      <c r="S173" s="1205"/>
      <c r="T173" s="1182" t="s">
        <v>926</v>
      </c>
      <c r="U173" s="1183"/>
      <c r="V173" s="1183"/>
      <c r="W173" s="1183"/>
      <c r="X173" s="1183"/>
      <c r="Y173" s="1184"/>
      <c r="Z173" s="1179">
        <v>3.3</v>
      </c>
      <c r="AA173" s="1180"/>
      <c r="AB173" s="1181"/>
      <c r="AC173" s="1179">
        <v>3.3</v>
      </c>
      <c r="AD173" s="1180"/>
      <c r="AE173" s="1181"/>
      <c r="AF173" s="1179"/>
      <c r="AG173" s="1180"/>
      <c r="AH173" s="1181"/>
      <c r="AI173" s="1179">
        <v>1</v>
      </c>
      <c r="AJ173" s="1180"/>
      <c r="AK173" s="1181"/>
      <c r="AL173" s="996">
        <f t="shared" si="10"/>
        <v>10.889999999999999</v>
      </c>
      <c r="AO173" s="1017"/>
      <c r="AP173" s="1015"/>
      <c r="AQ173" s="1015"/>
      <c r="AR173" s="1015"/>
      <c r="AS173" s="1015"/>
      <c r="AT173" s="1015"/>
      <c r="AU173" s="1015"/>
      <c r="AV173" s="1015"/>
      <c r="AW173" s="1015"/>
      <c r="AX173" s="1018"/>
    </row>
    <row r="174" spans="2:50">
      <c r="B174" s="1203"/>
      <c r="C174" s="1204"/>
      <c r="D174" s="1204"/>
      <c r="E174" s="1204"/>
      <c r="F174" s="1204"/>
      <c r="G174" s="1204"/>
      <c r="H174" s="1204"/>
      <c r="I174" s="1204"/>
      <c r="J174" s="1204"/>
      <c r="K174" s="1204"/>
      <c r="L174" s="1204"/>
      <c r="M174" s="1204"/>
      <c r="N174" s="1204"/>
      <c r="O174" s="1204"/>
      <c r="P174" s="1204"/>
      <c r="Q174" s="1204"/>
      <c r="R174" s="1204"/>
      <c r="S174" s="1205"/>
      <c r="T174" s="1182" t="s">
        <v>927</v>
      </c>
      <c r="U174" s="1183"/>
      <c r="V174" s="1183"/>
      <c r="W174" s="1183"/>
      <c r="X174" s="1183"/>
      <c r="Y174" s="1184"/>
      <c r="Z174" s="1179">
        <v>3.8</v>
      </c>
      <c r="AA174" s="1180"/>
      <c r="AB174" s="1181"/>
      <c r="AC174" s="1179">
        <v>3.8</v>
      </c>
      <c r="AD174" s="1180"/>
      <c r="AE174" s="1181"/>
      <c r="AF174" s="1179"/>
      <c r="AG174" s="1180"/>
      <c r="AH174" s="1181"/>
      <c r="AI174" s="1179">
        <v>1</v>
      </c>
      <c r="AJ174" s="1180"/>
      <c r="AK174" s="1181"/>
      <c r="AL174" s="996">
        <f t="shared" si="10"/>
        <v>14.44</v>
      </c>
      <c r="AO174" s="1017"/>
      <c r="AP174" s="1015"/>
      <c r="AQ174" s="1015"/>
      <c r="AR174" s="1015"/>
      <c r="AS174" s="1015"/>
      <c r="AT174" s="1015"/>
      <c r="AU174" s="1015"/>
      <c r="AV174" s="1015"/>
      <c r="AW174" s="1015"/>
      <c r="AX174" s="1018"/>
    </row>
    <row r="175" spans="2:50">
      <c r="B175" s="1203"/>
      <c r="C175" s="1204"/>
      <c r="D175" s="1204"/>
      <c r="E175" s="1204"/>
      <c r="F175" s="1204"/>
      <c r="G175" s="1204"/>
      <c r="H175" s="1204"/>
      <c r="I175" s="1204"/>
      <c r="J175" s="1204"/>
      <c r="K175" s="1204"/>
      <c r="L175" s="1204"/>
      <c r="M175" s="1204"/>
      <c r="N175" s="1204"/>
      <c r="O175" s="1204"/>
      <c r="P175" s="1204"/>
      <c r="Q175" s="1204"/>
      <c r="R175" s="1204"/>
      <c r="S175" s="1205"/>
      <c r="T175" s="1182" t="s">
        <v>928</v>
      </c>
      <c r="U175" s="1183"/>
      <c r="V175" s="1183"/>
      <c r="W175" s="1183"/>
      <c r="X175" s="1183"/>
      <c r="Y175" s="1184"/>
      <c r="Z175" s="1179">
        <v>3.6</v>
      </c>
      <c r="AA175" s="1180"/>
      <c r="AB175" s="1181"/>
      <c r="AC175" s="1179">
        <v>3.6</v>
      </c>
      <c r="AD175" s="1180"/>
      <c r="AE175" s="1181"/>
      <c r="AF175" s="1179"/>
      <c r="AG175" s="1180"/>
      <c r="AH175" s="1181"/>
      <c r="AI175" s="1179">
        <v>1</v>
      </c>
      <c r="AJ175" s="1180"/>
      <c r="AK175" s="1181"/>
      <c r="AL175" s="996">
        <f t="shared" si="10"/>
        <v>12.96</v>
      </c>
      <c r="AO175" s="1017"/>
      <c r="AP175" s="1015"/>
      <c r="AQ175" s="1015"/>
      <c r="AR175" s="1015"/>
      <c r="AS175" s="1015"/>
      <c r="AT175" s="1015"/>
      <c r="AU175" s="1015"/>
      <c r="AV175" s="1015"/>
      <c r="AW175" s="1015"/>
      <c r="AX175" s="1018"/>
    </row>
    <row r="176" spans="2:50">
      <c r="B176" s="1203"/>
      <c r="C176" s="1204"/>
      <c r="D176" s="1204"/>
      <c r="E176" s="1204"/>
      <c r="F176" s="1204"/>
      <c r="G176" s="1204"/>
      <c r="H176" s="1204"/>
      <c r="I176" s="1204"/>
      <c r="J176" s="1204"/>
      <c r="K176" s="1204"/>
      <c r="L176" s="1204"/>
      <c r="M176" s="1204"/>
      <c r="N176" s="1204"/>
      <c r="O176" s="1204"/>
      <c r="P176" s="1204"/>
      <c r="Q176" s="1204"/>
      <c r="R176" s="1204"/>
      <c r="S176" s="1205"/>
      <c r="T176" s="1182" t="s">
        <v>929</v>
      </c>
      <c r="U176" s="1183"/>
      <c r="V176" s="1183"/>
      <c r="W176" s="1183"/>
      <c r="X176" s="1183"/>
      <c r="Y176" s="1184"/>
      <c r="Z176" s="1179">
        <v>3.5</v>
      </c>
      <c r="AA176" s="1180"/>
      <c r="AB176" s="1181"/>
      <c r="AC176" s="1179">
        <v>3.5</v>
      </c>
      <c r="AD176" s="1180"/>
      <c r="AE176" s="1181"/>
      <c r="AF176" s="1179"/>
      <c r="AG176" s="1180"/>
      <c r="AH176" s="1181"/>
      <c r="AI176" s="1179">
        <v>1</v>
      </c>
      <c r="AJ176" s="1180"/>
      <c r="AK176" s="1181"/>
      <c r="AL176" s="996">
        <f t="shared" si="10"/>
        <v>12.25</v>
      </c>
      <c r="AO176" s="1017"/>
      <c r="AP176" s="1015"/>
      <c r="AQ176" s="1015"/>
      <c r="AR176" s="1015"/>
      <c r="AS176" s="1015"/>
      <c r="AT176" s="1015"/>
      <c r="AU176" s="1015"/>
      <c r="AV176" s="1015"/>
      <c r="AW176" s="1015"/>
      <c r="AX176" s="1018"/>
    </row>
    <row r="177" spans="2:50">
      <c r="B177" s="1203"/>
      <c r="C177" s="1204"/>
      <c r="D177" s="1204"/>
      <c r="E177" s="1204"/>
      <c r="F177" s="1204"/>
      <c r="G177" s="1204"/>
      <c r="H177" s="1204"/>
      <c r="I177" s="1204"/>
      <c r="J177" s="1204"/>
      <c r="K177" s="1204"/>
      <c r="L177" s="1204"/>
      <c r="M177" s="1204"/>
      <c r="N177" s="1204"/>
      <c r="O177" s="1204"/>
      <c r="P177" s="1204"/>
      <c r="Q177" s="1204"/>
      <c r="R177" s="1204"/>
      <c r="S177" s="1205"/>
      <c r="T177" s="1182" t="s">
        <v>930</v>
      </c>
      <c r="U177" s="1183"/>
      <c r="V177" s="1183"/>
      <c r="W177" s="1183"/>
      <c r="X177" s="1183"/>
      <c r="Y177" s="1184"/>
      <c r="Z177" s="1179">
        <v>3.6</v>
      </c>
      <c r="AA177" s="1180"/>
      <c r="AB177" s="1181"/>
      <c r="AC177" s="1179">
        <v>3.6</v>
      </c>
      <c r="AD177" s="1180"/>
      <c r="AE177" s="1181"/>
      <c r="AF177" s="1179"/>
      <c r="AG177" s="1180"/>
      <c r="AH177" s="1181"/>
      <c r="AI177" s="1179">
        <v>1</v>
      </c>
      <c r="AJ177" s="1180"/>
      <c r="AK177" s="1181"/>
      <c r="AL177" s="996">
        <f t="shared" si="10"/>
        <v>12.96</v>
      </c>
      <c r="AO177" s="1017"/>
      <c r="AP177" s="1015"/>
      <c r="AQ177" s="1015"/>
      <c r="AR177" s="1015"/>
      <c r="AS177" s="1015"/>
      <c r="AT177" s="1015"/>
      <c r="AU177" s="1015"/>
      <c r="AV177" s="1015"/>
      <c r="AW177" s="1015"/>
      <c r="AX177" s="1018"/>
    </row>
    <row r="178" spans="2:50">
      <c r="B178" s="1254"/>
      <c r="C178" s="1255"/>
      <c r="D178" s="1255"/>
      <c r="E178" s="1255"/>
      <c r="F178" s="1255"/>
      <c r="G178" s="1255"/>
      <c r="H178" s="1255"/>
      <c r="I178" s="1255"/>
      <c r="J178" s="1255"/>
      <c r="K178" s="1255"/>
      <c r="L178" s="1255"/>
      <c r="M178" s="1255"/>
      <c r="N178" s="1255"/>
      <c r="O178" s="1255"/>
      <c r="P178" s="1255"/>
      <c r="Q178" s="1255"/>
      <c r="R178" s="1255"/>
      <c r="S178" s="1256"/>
      <c r="T178" s="1182" t="s">
        <v>931</v>
      </c>
      <c r="U178" s="1183"/>
      <c r="V178" s="1183"/>
      <c r="W178" s="1183"/>
      <c r="X178" s="1183"/>
      <c r="Y178" s="1184"/>
      <c r="Z178" s="1179">
        <v>3.6</v>
      </c>
      <c r="AA178" s="1180"/>
      <c r="AB178" s="1181"/>
      <c r="AC178" s="1179">
        <v>3.6</v>
      </c>
      <c r="AD178" s="1180"/>
      <c r="AE178" s="1181"/>
      <c r="AF178" s="1179"/>
      <c r="AG178" s="1180"/>
      <c r="AH178" s="1181"/>
      <c r="AI178" s="1179">
        <v>1</v>
      </c>
      <c r="AJ178" s="1180"/>
      <c r="AK178" s="1181"/>
      <c r="AL178" s="996">
        <f t="shared" si="10"/>
        <v>12.96</v>
      </c>
      <c r="AO178" s="1017"/>
      <c r="AP178" s="1015"/>
      <c r="AQ178" s="1015"/>
      <c r="AR178" s="1015"/>
      <c r="AS178" s="1015"/>
      <c r="AT178" s="1015"/>
      <c r="AU178" s="1015"/>
      <c r="AV178" s="1015"/>
      <c r="AW178" s="1015"/>
      <c r="AX178" s="1018"/>
    </row>
    <row r="179" spans="2:50">
      <c r="B179" s="1192" t="s">
        <v>265</v>
      </c>
      <c r="C179" s="1193"/>
      <c r="D179" s="1193"/>
      <c r="E179" s="1193"/>
      <c r="F179" s="1193"/>
      <c r="G179" s="1193"/>
      <c r="H179" s="1193"/>
      <c r="I179" s="1193"/>
      <c r="J179" s="1193"/>
      <c r="K179" s="1193"/>
      <c r="L179" s="1193"/>
      <c r="M179" s="1193"/>
      <c r="N179" s="1193"/>
      <c r="O179" s="1193"/>
      <c r="P179" s="1193"/>
      <c r="Q179" s="1193"/>
      <c r="R179" s="1193"/>
      <c r="S179" s="1193"/>
      <c r="T179" s="1193"/>
      <c r="U179" s="1193"/>
      <c r="V179" s="1193"/>
      <c r="W179" s="1193"/>
      <c r="X179" s="1193"/>
      <c r="Y179" s="1193"/>
      <c r="Z179" s="1229"/>
      <c r="AA179" s="1230"/>
      <c r="AB179" s="1230"/>
      <c r="AC179" s="1230"/>
      <c r="AD179" s="1230"/>
      <c r="AE179" s="1230"/>
      <c r="AF179" s="1230"/>
      <c r="AG179" s="1230"/>
      <c r="AH179" s="1231"/>
      <c r="AI179" s="1232"/>
      <c r="AJ179" s="1232"/>
      <c r="AK179" s="1232"/>
      <c r="AL179" s="997"/>
      <c r="AO179" s="1019"/>
      <c r="AP179" s="1016"/>
      <c r="AQ179" s="1016"/>
      <c r="AR179" s="1016"/>
      <c r="AS179" s="1015"/>
      <c r="AT179" s="1016"/>
      <c r="AU179" s="1016"/>
      <c r="AV179" s="1016"/>
      <c r="AW179" s="1015"/>
      <c r="AX179" s="1018"/>
    </row>
    <row r="180" spans="2:50">
      <c r="B180" s="1242"/>
      <c r="C180" s="1243"/>
      <c r="D180" s="1243"/>
      <c r="E180" s="1243"/>
      <c r="F180" s="1243"/>
      <c r="G180" s="1243"/>
      <c r="H180" s="1243"/>
      <c r="I180" s="1243"/>
      <c r="J180" s="1243"/>
      <c r="K180" s="1243"/>
      <c r="L180" s="1243"/>
      <c r="M180" s="1243"/>
      <c r="N180" s="1243"/>
      <c r="O180" s="1243"/>
      <c r="P180" s="1243"/>
      <c r="Q180" s="1243"/>
      <c r="R180" s="1243"/>
      <c r="S180" s="1243"/>
      <c r="T180" s="1243"/>
      <c r="U180" s="1243"/>
      <c r="V180" s="1243"/>
      <c r="W180" s="1243"/>
      <c r="X180" s="1243"/>
      <c r="Y180" s="1244"/>
      <c r="Z180" s="1248"/>
      <c r="AA180" s="1201"/>
      <c r="AB180" s="1201"/>
      <c r="AC180" s="1201"/>
      <c r="AD180" s="1201"/>
      <c r="AE180" s="1201"/>
      <c r="AF180" s="1201"/>
      <c r="AG180" s="1201"/>
      <c r="AH180" s="1202"/>
      <c r="AI180" s="1190" t="s">
        <v>266</v>
      </c>
      <c r="AJ180" s="1190"/>
      <c r="AK180" s="1253"/>
      <c r="AL180" s="1003">
        <f>SUM(AL169:AL178)</f>
        <v>126.17000000000002</v>
      </c>
      <c r="AO180" s="1015"/>
    </row>
    <row r="181" spans="2:50">
      <c r="B181" s="1242"/>
      <c r="C181" s="1243"/>
      <c r="D181" s="1243"/>
      <c r="E181" s="1243"/>
      <c r="F181" s="1243"/>
      <c r="G181" s="1243"/>
      <c r="H181" s="1243"/>
      <c r="I181" s="1243"/>
      <c r="J181" s="1243"/>
      <c r="K181" s="1243"/>
      <c r="L181" s="1243"/>
      <c r="M181" s="1243"/>
      <c r="N181" s="1243"/>
      <c r="O181" s="1243"/>
      <c r="P181" s="1243"/>
      <c r="Q181" s="1243"/>
      <c r="R181" s="1243"/>
      <c r="S181" s="1243"/>
      <c r="T181" s="1243"/>
      <c r="U181" s="1243"/>
      <c r="V181" s="1243"/>
      <c r="W181" s="1243"/>
      <c r="X181" s="1243"/>
      <c r="Y181" s="1244"/>
      <c r="Z181" s="1249"/>
      <c r="AA181" s="1204"/>
      <c r="AB181" s="1204"/>
      <c r="AC181" s="1204"/>
      <c r="AD181" s="1204"/>
      <c r="AE181" s="1204"/>
      <c r="AF181" s="1204"/>
      <c r="AG181" s="1204"/>
      <c r="AH181" s="1205"/>
      <c r="AI181" s="1190"/>
      <c r="AJ181" s="1190"/>
      <c r="AK181" s="1253"/>
      <c r="AL181" s="1003"/>
      <c r="AO181" s="1015"/>
    </row>
    <row r="182" spans="2:50" ht="16.5" thickBot="1">
      <c r="B182" s="1245"/>
      <c r="C182" s="1246"/>
      <c r="D182" s="1246"/>
      <c r="E182" s="1246"/>
      <c r="F182" s="1246"/>
      <c r="G182" s="1246"/>
      <c r="H182" s="1246"/>
      <c r="I182" s="1246"/>
      <c r="J182" s="1246"/>
      <c r="K182" s="1246"/>
      <c r="L182" s="1246"/>
      <c r="M182" s="1246"/>
      <c r="N182" s="1246"/>
      <c r="O182" s="1246"/>
      <c r="P182" s="1246"/>
      <c r="Q182" s="1246"/>
      <c r="R182" s="1246"/>
      <c r="S182" s="1246"/>
      <c r="T182" s="1246"/>
      <c r="U182" s="1246"/>
      <c r="V182" s="1246"/>
      <c r="W182" s="1246"/>
      <c r="X182" s="1246"/>
      <c r="Y182" s="1247"/>
      <c r="Z182" s="1250"/>
      <c r="AA182" s="1251"/>
      <c r="AB182" s="1251"/>
      <c r="AC182" s="1251"/>
      <c r="AD182" s="1251"/>
      <c r="AE182" s="1251"/>
      <c r="AF182" s="1251"/>
      <c r="AG182" s="1251"/>
      <c r="AH182" s="1252"/>
      <c r="AI182" s="1238" t="s">
        <v>267</v>
      </c>
      <c r="AJ182" s="1238"/>
      <c r="AK182" s="1239"/>
      <c r="AL182" s="1029">
        <f>ROUND(+AL180+AL181,2)</f>
        <v>126.17</v>
      </c>
      <c r="AO182" s="1015"/>
    </row>
    <row r="183" spans="2:50">
      <c r="B183" s="1263"/>
      <c r="C183" s="1264"/>
      <c r="D183" s="1264"/>
      <c r="E183" s="1264"/>
      <c r="F183" s="1264"/>
      <c r="G183" s="1264"/>
      <c r="H183" s="1264"/>
      <c r="I183" s="1267" t="str">
        <f>+I158</f>
        <v>CONSTRUCCIÓN DE CUBIERTA PARA POLIDERTIVO EN LA VEREDA LA ESMERALDA DEL MUNICIPIO DE LA PLATA, DEPARTAMENTO DEL HUILA</v>
      </c>
      <c r="J183" s="1267"/>
      <c r="K183" s="1267"/>
      <c r="L183" s="1267"/>
      <c r="M183" s="1267"/>
      <c r="N183" s="1267"/>
      <c r="O183" s="1267"/>
      <c r="P183" s="1267"/>
      <c r="Q183" s="1267"/>
      <c r="R183" s="1267"/>
      <c r="S183" s="1267"/>
      <c r="T183" s="1267"/>
      <c r="U183" s="1267"/>
      <c r="V183" s="1267"/>
      <c r="W183" s="1267"/>
      <c r="X183" s="1267"/>
      <c r="Y183" s="1267"/>
      <c r="Z183" s="1267"/>
      <c r="AA183" s="1267"/>
      <c r="AB183" s="1267"/>
      <c r="AC183" s="1267"/>
      <c r="AD183" s="1267"/>
      <c r="AE183" s="1267"/>
      <c r="AF183" s="1267"/>
      <c r="AG183" s="1267"/>
      <c r="AH183" s="1267"/>
      <c r="AI183" s="1269">
        <f ca="1">TODAY()</f>
        <v>46286</v>
      </c>
      <c r="AJ183" s="1267"/>
      <c r="AK183" s="1267"/>
      <c r="AL183" s="1267"/>
      <c r="AO183" s="1015"/>
    </row>
    <row r="184" spans="2:50">
      <c r="B184" s="1265"/>
      <c r="C184" s="1266"/>
      <c r="D184" s="1266"/>
      <c r="E184" s="1266"/>
      <c r="F184" s="1266"/>
      <c r="G184" s="1266"/>
      <c r="H184" s="1266"/>
      <c r="I184" s="1268"/>
      <c r="J184" s="1268"/>
      <c r="K184" s="1268"/>
      <c r="L184" s="1268"/>
      <c r="M184" s="1268"/>
      <c r="N184" s="1268"/>
      <c r="O184" s="1268"/>
      <c r="P184" s="1268"/>
      <c r="Q184" s="1268"/>
      <c r="R184" s="1268"/>
      <c r="S184" s="1268"/>
      <c r="T184" s="1268"/>
      <c r="U184" s="1268"/>
      <c r="V184" s="1268"/>
      <c r="W184" s="1268"/>
      <c r="X184" s="1268"/>
      <c r="Y184" s="1268"/>
      <c r="Z184" s="1268"/>
      <c r="AA184" s="1268"/>
      <c r="AB184" s="1268"/>
      <c r="AC184" s="1268"/>
      <c r="AD184" s="1268"/>
      <c r="AE184" s="1268"/>
      <c r="AF184" s="1268"/>
      <c r="AG184" s="1268"/>
      <c r="AH184" s="1268"/>
      <c r="AI184" s="1268"/>
      <c r="AJ184" s="1268"/>
      <c r="AK184" s="1268"/>
      <c r="AL184" s="1268"/>
      <c r="AO184" s="1015"/>
    </row>
    <row r="185" spans="2:50">
      <c r="B185" s="1265"/>
      <c r="C185" s="1266"/>
      <c r="D185" s="1266"/>
      <c r="E185" s="1266"/>
      <c r="F185" s="1266"/>
      <c r="G185" s="1266"/>
      <c r="H185" s="1266"/>
      <c r="I185" s="1268"/>
      <c r="J185" s="1268"/>
      <c r="K185" s="1268"/>
      <c r="L185" s="1268"/>
      <c r="M185" s="1268"/>
      <c r="N185" s="1268"/>
      <c r="O185" s="1268"/>
      <c r="P185" s="1268"/>
      <c r="Q185" s="1268"/>
      <c r="R185" s="1268"/>
      <c r="S185" s="1268"/>
      <c r="T185" s="1268"/>
      <c r="U185" s="1268"/>
      <c r="V185" s="1268"/>
      <c r="W185" s="1268"/>
      <c r="X185" s="1268"/>
      <c r="Y185" s="1268"/>
      <c r="Z185" s="1268"/>
      <c r="AA185" s="1268"/>
      <c r="AB185" s="1268"/>
      <c r="AC185" s="1268"/>
      <c r="AD185" s="1268"/>
      <c r="AE185" s="1268"/>
      <c r="AF185" s="1268"/>
      <c r="AG185" s="1268"/>
      <c r="AH185" s="1268"/>
      <c r="AI185" s="1268"/>
      <c r="AJ185" s="1268"/>
      <c r="AK185" s="1268"/>
      <c r="AL185" s="1268"/>
      <c r="AO185" s="1015"/>
    </row>
    <row r="186" spans="2:50">
      <c r="B186" s="1265"/>
      <c r="C186" s="1266"/>
      <c r="D186" s="1266"/>
      <c r="E186" s="1266"/>
      <c r="F186" s="1266"/>
      <c r="G186" s="1266"/>
      <c r="H186" s="1266"/>
      <c r="I186" s="1268"/>
      <c r="J186" s="1268"/>
      <c r="K186" s="1268"/>
      <c r="L186" s="1268"/>
      <c r="M186" s="1268"/>
      <c r="N186" s="1268"/>
      <c r="O186" s="1268"/>
      <c r="P186" s="1268"/>
      <c r="Q186" s="1268"/>
      <c r="R186" s="1268"/>
      <c r="S186" s="1268"/>
      <c r="T186" s="1268"/>
      <c r="U186" s="1268"/>
      <c r="V186" s="1268"/>
      <c r="W186" s="1268"/>
      <c r="X186" s="1268"/>
      <c r="Y186" s="1268"/>
      <c r="Z186" s="1268"/>
      <c r="AA186" s="1268"/>
      <c r="AB186" s="1268"/>
      <c r="AC186" s="1268"/>
      <c r="AD186" s="1268"/>
      <c r="AE186" s="1268"/>
      <c r="AF186" s="1268"/>
      <c r="AG186" s="1268"/>
      <c r="AH186" s="1268"/>
      <c r="AI186" s="1268"/>
      <c r="AJ186" s="1268"/>
      <c r="AK186" s="1268"/>
      <c r="AL186" s="1268"/>
      <c r="AO186" s="1015"/>
    </row>
    <row r="187" spans="2:50">
      <c r="B187" s="1189" t="s">
        <v>254</v>
      </c>
      <c r="C187" s="1190"/>
      <c r="D187" s="1190"/>
      <c r="E187" s="1190"/>
      <c r="F187" s="1190"/>
      <c r="G187" s="1190"/>
      <c r="H187" s="1190"/>
      <c r="I187" s="1190"/>
      <c r="J187" s="1190"/>
      <c r="K187" s="1190"/>
      <c r="L187" s="1190"/>
      <c r="M187" s="1190"/>
      <c r="N187" s="1190"/>
      <c r="O187" s="1190"/>
      <c r="P187" s="1190"/>
      <c r="Q187" s="1190"/>
      <c r="R187" s="1190"/>
      <c r="S187" s="1190"/>
      <c r="T187" s="1190"/>
      <c r="U187" s="1190"/>
      <c r="V187" s="1190"/>
      <c r="W187" s="1190"/>
      <c r="X187" s="1190"/>
      <c r="Y187" s="1190"/>
      <c r="Z187" s="1190"/>
      <c r="AA187" s="1190"/>
      <c r="AB187" s="1190"/>
      <c r="AC187" s="1190"/>
      <c r="AD187" s="1190"/>
      <c r="AE187" s="1190"/>
      <c r="AF187" s="1190"/>
      <c r="AG187" s="1190"/>
      <c r="AH187" s="1190"/>
      <c r="AI187" s="1190"/>
      <c r="AJ187" s="1190"/>
      <c r="AK187" s="1190"/>
      <c r="AL187" s="1190"/>
      <c r="AO187" s="1015"/>
    </row>
    <row r="188" spans="2:50">
      <c r="B188" s="1200"/>
      <c r="C188" s="1201"/>
      <c r="D188" s="1201"/>
      <c r="E188" s="1201"/>
      <c r="F188" s="1201"/>
      <c r="G188" s="1201"/>
      <c r="H188" s="1201"/>
      <c r="I188" s="1201"/>
      <c r="J188" s="1201"/>
      <c r="K188" s="1201"/>
      <c r="L188" s="1201"/>
      <c r="M188" s="1201"/>
      <c r="N188" s="1201"/>
      <c r="O188" s="1201"/>
      <c r="P188" s="1201"/>
      <c r="Q188" s="1201"/>
      <c r="R188" s="1201"/>
      <c r="S188" s="1202"/>
      <c r="T188" s="1206" t="s">
        <v>255</v>
      </c>
      <c r="U188" s="1207"/>
      <c r="V188" s="1207"/>
      <c r="W188" s="1208"/>
      <c r="X188" s="1212">
        <f>' PRESUPUESTO OFICIAL ESMERALDA'!B17</f>
        <v>2.2000000000000002</v>
      </c>
      <c r="Y188" s="1213"/>
      <c r="Z188" s="1213"/>
      <c r="AA188" s="1213"/>
      <c r="AB188" s="1213"/>
      <c r="AC188" s="1213"/>
      <c r="AD188" s="1214"/>
      <c r="AE188" s="1191" t="s">
        <v>256</v>
      </c>
      <c r="AF188" s="1191"/>
      <c r="AG188" s="1191"/>
      <c r="AH188" s="1191"/>
      <c r="AI188" s="1199" t="str">
        <f>' PRESUPUESTO OFICIAL ESMERALDA'!D17</f>
        <v>M3</v>
      </c>
      <c r="AJ188" s="1199"/>
      <c r="AK188" s="1199"/>
      <c r="AL188" s="1199"/>
    </row>
    <row r="189" spans="2:50">
      <c r="B189" s="1203"/>
      <c r="C189" s="1204"/>
      <c r="D189" s="1204"/>
      <c r="E189" s="1204"/>
      <c r="F189" s="1204"/>
      <c r="G189" s="1204"/>
      <c r="H189" s="1204"/>
      <c r="I189" s="1204"/>
      <c r="J189" s="1204"/>
      <c r="K189" s="1204"/>
      <c r="L189" s="1204"/>
      <c r="M189" s="1204"/>
      <c r="N189" s="1204"/>
      <c r="O189" s="1204"/>
      <c r="P189" s="1204"/>
      <c r="Q189" s="1204"/>
      <c r="R189" s="1204"/>
      <c r="S189" s="1205"/>
      <c r="T189" s="1209"/>
      <c r="U189" s="1210"/>
      <c r="V189" s="1210"/>
      <c r="W189" s="1211"/>
      <c r="X189" s="1215"/>
      <c r="Y189" s="1216"/>
      <c r="Z189" s="1216"/>
      <c r="AA189" s="1216"/>
      <c r="AB189" s="1216"/>
      <c r="AC189" s="1216"/>
      <c r="AD189" s="1217"/>
      <c r="AE189" s="1191"/>
      <c r="AF189" s="1191"/>
      <c r="AG189" s="1191"/>
      <c r="AH189" s="1191"/>
      <c r="AI189" s="1199"/>
      <c r="AJ189" s="1199"/>
      <c r="AK189" s="1199"/>
      <c r="AL189" s="1199"/>
    </row>
    <row r="190" spans="2:50">
      <c r="B190" s="1203"/>
      <c r="C190" s="1204"/>
      <c r="D190" s="1204"/>
      <c r="E190" s="1204"/>
      <c r="F190" s="1204"/>
      <c r="G190" s="1204"/>
      <c r="H190" s="1204"/>
      <c r="I190" s="1204"/>
      <c r="J190" s="1204"/>
      <c r="K190" s="1204"/>
      <c r="L190" s="1204"/>
      <c r="M190" s="1204"/>
      <c r="N190" s="1204"/>
      <c r="O190" s="1204"/>
      <c r="P190" s="1204"/>
      <c r="Q190" s="1204"/>
      <c r="R190" s="1204"/>
      <c r="S190" s="1205"/>
      <c r="T190" s="1206" t="s">
        <v>257</v>
      </c>
      <c r="U190" s="1207"/>
      <c r="V190" s="1207"/>
      <c r="W190" s="1208"/>
      <c r="X190" s="1218" t="str">
        <f>' PRESUPUESTO OFICIAL ESMERALDA'!C17</f>
        <v>Construcción zapatas en concreto 280 KG/CM2</v>
      </c>
      <c r="Y190" s="1219"/>
      <c r="Z190" s="1219"/>
      <c r="AA190" s="1219"/>
      <c r="AB190" s="1219"/>
      <c r="AC190" s="1219"/>
      <c r="AD190" s="1219"/>
      <c r="AE190" s="1219"/>
      <c r="AF190" s="1219"/>
      <c r="AG190" s="1219"/>
      <c r="AH190" s="1219"/>
      <c r="AI190" s="1219"/>
      <c r="AJ190" s="1219"/>
      <c r="AK190" s="1219"/>
      <c r="AL190" s="1219"/>
    </row>
    <row r="191" spans="2:50">
      <c r="B191" s="1203"/>
      <c r="C191" s="1204"/>
      <c r="D191" s="1204"/>
      <c r="E191" s="1204"/>
      <c r="F191" s="1204"/>
      <c r="G191" s="1204"/>
      <c r="H191" s="1204"/>
      <c r="I191" s="1204"/>
      <c r="J191" s="1204"/>
      <c r="K191" s="1204"/>
      <c r="L191" s="1204"/>
      <c r="M191" s="1204"/>
      <c r="N191" s="1204"/>
      <c r="O191" s="1204"/>
      <c r="P191" s="1204"/>
      <c r="Q191" s="1204"/>
      <c r="R191" s="1204"/>
      <c r="S191" s="1205"/>
      <c r="T191" s="1209"/>
      <c r="U191" s="1210"/>
      <c r="V191" s="1210"/>
      <c r="W191" s="1211"/>
      <c r="X191" s="1220"/>
      <c r="Y191" s="1221"/>
      <c r="Z191" s="1221"/>
      <c r="AA191" s="1221"/>
      <c r="AB191" s="1221"/>
      <c r="AC191" s="1221"/>
      <c r="AD191" s="1221"/>
      <c r="AE191" s="1221"/>
      <c r="AF191" s="1221"/>
      <c r="AG191" s="1221"/>
      <c r="AH191" s="1221"/>
      <c r="AI191" s="1221"/>
      <c r="AJ191" s="1221"/>
      <c r="AK191" s="1221"/>
      <c r="AL191" s="1221"/>
    </row>
    <row r="192" spans="2:50">
      <c r="B192" s="1203"/>
      <c r="C192" s="1204"/>
      <c r="D192" s="1204"/>
      <c r="E192" s="1204"/>
      <c r="F192" s="1204"/>
      <c r="G192" s="1204"/>
      <c r="H192" s="1204"/>
      <c r="I192" s="1204"/>
      <c r="J192" s="1204"/>
      <c r="K192" s="1204"/>
      <c r="L192" s="1204"/>
      <c r="M192" s="1204"/>
      <c r="N192" s="1204"/>
      <c r="O192" s="1204"/>
      <c r="P192" s="1204"/>
      <c r="Q192" s="1204"/>
      <c r="R192" s="1204"/>
      <c r="S192" s="1205"/>
      <c r="T192" s="1222" t="s">
        <v>258</v>
      </c>
      <c r="U192" s="1223"/>
      <c r="V192" s="1223"/>
      <c r="W192" s="1223"/>
      <c r="X192" s="1223"/>
      <c r="Y192" s="1224"/>
      <c r="Z192" s="1228" t="s">
        <v>259</v>
      </c>
      <c r="AA192" s="1228"/>
      <c r="AB192" s="1228"/>
      <c r="AC192" s="1228"/>
      <c r="AD192" s="1228"/>
      <c r="AE192" s="1191"/>
      <c r="AF192" s="1191"/>
      <c r="AG192" s="1191"/>
      <c r="AH192" s="1191"/>
      <c r="AI192" s="1191" t="s">
        <v>260</v>
      </c>
      <c r="AJ192" s="1191"/>
      <c r="AK192" s="1191"/>
      <c r="AL192" s="1191" t="s">
        <v>261</v>
      </c>
    </row>
    <row r="193" spans="2:38">
      <c r="B193" s="1203"/>
      <c r="C193" s="1204"/>
      <c r="D193" s="1204"/>
      <c r="E193" s="1204"/>
      <c r="F193" s="1204"/>
      <c r="G193" s="1204"/>
      <c r="H193" s="1204"/>
      <c r="I193" s="1204"/>
      <c r="J193" s="1204"/>
      <c r="K193" s="1204"/>
      <c r="L193" s="1204"/>
      <c r="M193" s="1204"/>
      <c r="N193" s="1204"/>
      <c r="O193" s="1204"/>
      <c r="P193" s="1204"/>
      <c r="Q193" s="1204"/>
      <c r="R193" s="1204"/>
      <c r="S193" s="1205"/>
      <c r="T193" s="1225"/>
      <c r="U193" s="1226"/>
      <c r="V193" s="1226"/>
      <c r="W193" s="1226"/>
      <c r="X193" s="1226"/>
      <c r="Y193" s="1227"/>
      <c r="Z193" s="1191" t="s">
        <v>262</v>
      </c>
      <c r="AA193" s="1191"/>
      <c r="AB193" s="1191"/>
      <c r="AC193" s="1191" t="s">
        <v>263</v>
      </c>
      <c r="AD193" s="1191"/>
      <c r="AE193" s="1191"/>
      <c r="AF193" s="1191" t="s">
        <v>264</v>
      </c>
      <c r="AG193" s="1191"/>
      <c r="AH193" s="1191"/>
      <c r="AI193" s="1191"/>
      <c r="AJ193" s="1191"/>
      <c r="AK193" s="1191"/>
      <c r="AL193" s="1191"/>
    </row>
    <row r="194" spans="2:38">
      <c r="B194" s="1203"/>
      <c r="C194" s="1204"/>
      <c r="D194" s="1204"/>
      <c r="E194" s="1204"/>
      <c r="F194" s="1204"/>
      <c r="G194" s="1204"/>
      <c r="H194" s="1204"/>
      <c r="I194" s="1204"/>
      <c r="J194" s="1204"/>
      <c r="K194" s="1204"/>
      <c r="L194" s="1204"/>
      <c r="M194" s="1204"/>
      <c r="N194" s="1204"/>
      <c r="O194" s="1204"/>
      <c r="P194" s="1204"/>
      <c r="Q194" s="1204"/>
      <c r="R194" s="1204"/>
      <c r="S194" s="1205"/>
      <c r="T194" s="1182" t="s">
        <v>922</v>
      </c>
      <c r="U194" s="1183"/>
      <c r="V194" s="1183"/>
      <c r="W194" s="1183"/>
      <c r="X194" s="1183"/>
      <c r="Y194" s="1184"/>
      <c r="Z194" s="1185">
        <v>3.5</v>
      </c>
      <c r="AA194" s="1185"/>
      <c r="AB194" s="1185"/>
      <c r="AC194" s="1178">
        <v>3.5</v>
      </c>
      <c r="AD194" s="1178"/>
      <c r="AE194" s="1178"/>
      <c r="AF194" s="1179">
        <v>0.75</v>
      </c>
      <c r="AG194" s="1180"/>
      <c r="AH194" s="1181"/>
      <c r="AI194" s="1179">
        <v>1</v>
      </c>
      <c r="AJ194" s="1180"/>
      <c r="AK194" s="1181"/>
      <c r="AL194" s="996">
        <f t="shared" ref="AL194:AL202" si="11">+Z194*AC194*AI194*AF194</f>
        <v>9.1875</v>
      </c>
    </row>
    <row r="195" spans="2:38">
      <c r="B195" s="1203"/>
      <c r="C195" s="1204"/>
      <c r="D195" s="1204"/>
      <c r="E195" s="1204"/>
      <c r="F195" s="1204"/>
      <c r="G195" s="1204"/>
      <c r="H195" s="1204"/>
      <c r="I195" s="1204"/>
      <c r="J195" s="1204"/>
      <c r="K195" s="1204"/>
      <c r="L195" s="1204"/>
      <c r="M195" s="1204"/>
      <c r="N195" s="1204"/>
      <c r="O195" s="1204"/>
      <c r="P195" s="1204"/>
      <c r="Q195" s="1204"/>
      <c r="R195" s="1204"/>
      <c r="S195" s="1205"/>
      <c r="T195" s="1182" t="s">
        <v>923</v>
      </c>
      <c r="U195" s="1183"/>
      <c r="V195" s="1183"/>
      <c r="W195" s="1183"/>
      <c r="X195" s="1183"/>
      <c r="Y195" s="1184"/>
      <c r="Z195" s="1185">
        <v>3.5</v>
      </c>
      <c r="AA195" s="1185"/>
      <c r="AB195" s="1185"/>
      <c r="AC195" s="1178">
        <v>3.5</v>
      </c>
      <c r="AD195" s="1178"/>
      <c r="AE195" s="1178"/>
      <c r="AF195" s="1179">
        <v>0.75</v>
      </c>
      <c r="AG195" s="1180"/>
      <c r="AH195" s="1181"/>
      <c r="AI195" s="1179">
        <v>1</v>
      </c>
      <c r="AJ195" s="1180"/>
      <c r="AK195" s="1181"/>
      <c r="AL195" s="996">
        <f t="shared" si="11"/>
        <v>9.1875</v>
      </c>
    </row>
    <row r="196" spans="2:38">
      <c r="B196" s="1203"/>
      <c r="C196" s="1204"/>
      <c r="D196" s="1204"/>
      <c r="E196" s="1204"/>
      <c r="F196" s="1204"/>
      <c r="G196" s="1204"/>
      <c r="H196" s="1204"/>
      <c r="I196" s="1204"/>
      <c r="J196" s="1204"/>
      <c r="K196" s="1204"/>
      <c r="L196" s="1204"/>
      <c r="M196" s="1204"/>
      <c r="N196" s="1204"/>
      <c r="O196" s="1204"/>
      <c r="P196" s="1204"/>
      <c r="Q196" s="1204"/>
      <c r="R196" s="1204"/>
      <c r="S196" s="1205"/>
      <c r="T196" s="1182" t="s">
        <v>924</v>
      </c>
      <c r="U196" s="1183"/>
      <c r="V196" s="1183"/>
      <c r="W196" s="1183"/>
      <c r="X196" s="1183"/>
      <c r="Y196" s="1184"/>
      <c r="Z196" s="1185">
        <v>3.5</v>
      </c>
      <c r="AA196" s="1185"/>
      <c r="AB196" s="1185"/>
      <c r="AC196" s="1178">
        <v>3.5</v>
      </c>
      <c r="AD196" s="1178"/>
      <c r="AE196" s="1178"/>
      <c r="AF196" s="1179">
        <v>0.75</v>
      </c>
      <c r="AG196" s="1180"/>
      <c r="AH196" s="1181"/>
      <c r="AI196" s="1179">
        <v>1</v>
      </c>
      <c r="AJ196" s="1180"/>
      <c r="AK196" s="1181"/>
      <c r="AL196" s="996">
        <f t="shared" si="11"/>
        <v>9.1875</v>
      </c>
    </row>
    <row r="197" spans="2:38">
      <c r="B197" s="1203"/>
      <c r="C197" s="1204"/>
      <c r="D197" s="1204"/>
      <c r="E197" s="1204"/>
      <c r="F197" s="1204"/>
      <c r="G197" s="1204"/>
      <c r="H197" s="1204"/>
      <c r="I197" s="1204"/>
      <c r="J197" s="1204"/>
      <c r="K197" s="1204"/>
      <c r="L197" s="1204"/>
      <c r="M197" s="1204"/>
      <c r="N197" s="1204"/>
      <c r="O197" s="1204"/>
      <c r="P197" s="1204"/>
      <c r="Q197" s="1204"/>
      <c r="R197" s="1204"/>
      <c r="S197" s="1205"/>
      <c r="T197" s="1182" t="s">
        <v>925</v>
      </c>
      <c r="U197" s="1183"/>
      <c r="V197" s="1183"/>
      <c r="W197" s="1183"/>
      <c r="X197" s="1183"/>
      <c r="Y197" s="1184"/>
      <c r="Z197" s="1185">
        <v>3.6</v>
      </c>
      <c r="AA197" s="1185"/>
      <c r="AB197" s="1185"/>
      <c r="AC197" s="1178">
        <v>3.6</v>
      </c>
      <c r="AD197" s="1178"/>
      <c r="AE197" s="1178"/>
      <c r="AF197" s="1179">
        <v>0.8</v>
      </c>
      <c r="AG197" s="1180"/>
      <c r="AH197" s="1181"/>
      <c r="AI197" s="1179">
        <v>1</v>
      </c>
      <c r="AJ197" s="1180"/>
      <c r="AK197" s="1181"/>
      <c r="AL197" s="996">
        <f t="shared" si="11"/>
        <v>10.368000000000002</v>
      </c>
    </row>
    <row r="198" spans="2:38">
      <c r="B198" s="1203"/>
      <c r="C198" s="1204"/>
      <c r="D198" s="1204"/>
      <c r="E198" s="1204"/>
      <c r="F198" s="1204"/>
      <c r="G198" s="1204"/>
      <c r="H198" s="1204"/>
      <c r="I198" s="1204"/>
      <c r="J198" s="1204"/>
      <c r="K198" s="1204"/>
      <c r="L198" s="1204"/>
      <c r="M198" s="1204"/>
      <c r="N198" s="1204"/>
      <c r="O198" s="1204"/>
      <c r="P198" s="1204"/>
      <c r="Q198" s="1204"/>
      <c r="R198" s="1204"/>
      <c r="S198" s="1205"/>
      <c r="T198" s="1182" t="s">
        <v>926</v>
      </c>
      <c r="U198" s="1183"/>
      <c r="V198" s="1183"/>
      <c r="W198" s="1183"/>
      <c r="X198" s="1183"/>
      <c r="Y198" s="1184"/>
      <c r="Z198" s="1179">
        <v>3.3</v>
      </c>
      <c r="AA198" s="1180"/>
      <c r="AB198" s="1181"/>
      <c r="AC198" s="1179">
        <v>3.3</v>
      </c>
      <c r="AD198" s="1180"/>
      <c r="AE198" s="1181"/>
      <c r="AF198" s="1179">
        <v>0.7</v>
      </c>
      <c r="AG198" s="1180"/>
      <c r="AH198" s="1181"/>
      <c r="AI198" s="1179">
        <v>1</v>
      </c>
      <c r="AJ198" s="1180"/>
      <c r="AK198" s="1181"/>
      <c r="AL198" s="996">
        <f t="shared" si="11"/>
        <v>7.6229999999999984</v>
      </c>
    </row>
    <row r="199" spans="2:38">
      <c r="B199" s="1203"/>
      <c r="C199" s="1204"/>
      <c r="D199" s="1204"/>
      <c r="E199" s="1204"/>
      <c r="F199" s="1204"/>
      <c r="G199" s="1204"/>
      <c r="H199" s="1204"/>
      <c r="I199" s="1204"/>
      <c r="J199" s="1204"/>
      <c r="K199" s="1204"/>
      <c r="L199" s="1204"/>
      <c r="M199" s="1204"/>
      <c r="N199" s="1204"/>
      <c r="O199" s="1204"/>
      <c r="P199" s="1204"/>
      <c r="Q199" s="1204"/>
      <c r="R199" s="1204"/>
      <c r="S199" s="1205"/>
      <c r="T199" s="1182" t="s">
        <v>927</v>
      </c>
      <c r="U199" s="1183"/>
      <c r="V199" s="1183"/>
      <c r="W199" s="1183"/>
      <c r="X199" s="1183"/>
      <c r="Y199" s="1184"/>
      <c r="Z199" s="1179">
        <v>3.8</v>
      </c>
      <c r="AA199" s="1180"/>
      <c r="AB199" s="1181"/>
      <c r="AC199" s="1179">
        <v>3.8</v>
      </c>
      <c r="AD199" s="1180"/>
      <c r="AE199" s="1181"/>
      <c r="AF199" s="1179">
        <v>0.85</v>
      </c>
      <c r="AG199" s="1180"/>
      <c r="AH199" s="1181"/>
      <c r="AI199" s="1179">
        <v>1</v>
      </c>
      <c r="AJ199" s="1180"/>
      <c r="AK199" s="1181"/>
      <c r="AL199" s="996">
        <f t="shared" si="11"/>
        <v>12.273999999999999</v>
      </c>
    </row>
    <row r="200" spans="2:38">
      <c r="B200" s="1203"/>
      <c r="C200" s="1204"/>
      <c r="D200" s="1204"/>
      <c r="E200" s="1204"/>
      <c r="F200" s="1204"/>
      <c r="G200" s="1204"/>
      <c r="H200" s="1204"/>
      <c r="I200" s="1204"/>
      <c r="J200" s="1204"/>
      <c r="K200" s="1204"/>
      <c r="L200" s="1204"/>
      <c r="M200" s="1204"/>
      <c r="N200" s="1204"/>
      <c r="O200" s="1204"/>
      <c r="P200" s="1204"/>
      <c r="Q200" s="1204"/>
      <c r="R200" s="1204"/>
      <c r="S200" s="1205"/>
      <c r="T200" s="1182" t="s">
        <v>928</v>
      </c>
      <c r="U200" s="1183"/>
      <c r="V200" s="1183"/>
      <c r="W200" s="1183"/>
      <c r="X200" s="1183"/>
      <c r="Y200" s="1184"/>
      <c r="Z200" s="1179">
        <v>3.6</v>
      </c>
      <c r="AA200" s="1180"/>
      <c r="AB200" s="1181"/>
      <c r="AC200" s="1179">
        <v>3.6</v>
      </c>
      <c r="AD200" s="1180"/>
      <c r="AE200" s="1181"/>
      <c r="AF200" s="1179">
        <v>0.8</v>
      </c>
      <c r="AG200" s="1180"/>
      <c r="AH200" s="1181"/>
      <c r="AI200" s="1179">
        <v>1</v>
      </c>
      <c r="AJ200" s="1180"/>
      <c r="AK200" s="1181"/>
      <c r="AL200" s="996">
        <f t="shared" si="11"/>
        <v>10.368000000000002</v>
      </c>
    </row>
    <row r="201" spans="2:38">
      <c r="B201" s="1203"/>
      <c r="C201" s="1204"/>
      <c r="D201" s="1204"/>
      <c r="E201" s="1204"/>
      <c r="F201" s="1204"/>
      <c r="G201" s="1204"/>
      <c r="H201" s="1204"/>
      <c r="I201" s="1204"/>
      <c r="J201" s="1204"/>
      <c r="K201" s="1204"/>
      <c r="L201" s="1204"/>
      <c r="M201" s="1204"/>
      <c r="N201" s="1204"/>
      <c r="O201" s="1204"/>
      <c r="P201" s="1204"/>
      <c r="Q201" s="1204"/>
      <c r="R201" s="1204"/>
      <c r="S201" s="1205"/>
      <c r="T201" s="1182" t="s">
        <v>929</v>
      </c>
      <c r="U201" s="1183"/>
      <c r="V201" s="1183"/>
      <c r="W201" s="1183"/>
      <c r="X201" s="1183"/>
      <c r="Y201" s="1184"/>
      <c r="Z201" s="1179">
        <v>3.5</v>
      </c>
      <c r="AA201" s="1180"/>
      <c r="AB201" s="1181"/>
      <c r="AC201" s="1179">
        <v>3.5</v>
      </c>
      <c r="AD201" s="1180"/>
      <c r="AE201" s="1181"/>
      <c r="AF201" s="1179">
        <v>0.75</v>
      </c>
      <c r="AG201" s="1180"/>
      <c r="AH201" s="1181"/>
      <c r="AI201" s="1179">
        <v>1</v>
      </c>
      <c r="AJ201" s="1180"/>
      <c r="AK201" s="1181"/>
      <c r="AL201" s="996">
        <f t="shared" si="11"/>
        <v>9.1875</v>
      </c>
    </row>
    <row r="202" spans="2:38">
      <c r="B202" s="1203"/>
      <c r="C202" s="1204"/>
      <c r="D202" s="1204"/>
      <c r="E202" s="1204"/>
      <c r="F202" s="1204"/>
      <c r="G202" s="1204"/>
      <c r="H202" s="1204"/>
      <c r="I202" s="1204"/>
      <c r="J202" s="1204"/>
      <c r="K202" s="1204"/>
      <c r="L202" s="1204"/>
      <c r="M202" s="1204"/>
      <c r="N202" s="1204"/>
      <c r="O202" s="1204"/>
      <c r="P202" s="1204"/>
      <c r="Q202" s="1204"/>
      <c r="R202" s="1204"/>
      <c r="S202" s="1205"/>
      <c r="T202" s="1182" t="s">
        <v>930</v>
      </c>
      <c r="U202" s="1183"/>
      <c r="V202" s="1183"/>
      <c r="W202" s="1183"/>
      <c r="X202" s="1183"/>
      <c r="Y202" s="1184"/>
      <c r="Z202" s="1179">
        <v>3.6</v>
      </c>
      <c r="AA202" s="1180"/>
      <c r="AB202" s="1181"/>
      <c r="AC202" s="1179">
        <v>3.6</v>
      </c>
      <c r="AD202" s="1180"/>
      <c r="AE202" s="1181"/>
      <c r="AF202" s="1179">
        <v>0.8</v>
      </c>
      <c r="AG202" s="1180"/>
      <c r="AH202" s="1181"/>
      <c r="AI202" s="1179">
        <v>1</v>
      </c>
      <c r="AJ202" s="1180"/>
      <c r="AK202" s="1181"/>
      <c r="AL202" s="996">
        <f t="shared" si="11"/>
        <v>10.368000000000002</v>
      </c>
    </row>
    <row r="203" spans="2:38">
      <c r="B203" s="1254"/>
      <c r="C203" s="1255"/>
      <c r="D203" s="1255"/>
      <c r="E203" s="1255"/>
      <c r="F203" s="1255"/>
      <c r="G203" s="1255"/>
      <c r="H203" s="1255"/>
      <c r="I203" s="1255"/>
      <c r="J203" s="1255"/>
      <c r="K203" s="1255"/>
      <c r="L203" s="1255"/>
      <c r="M203" s="1255"/>
      <c r="N203" s="1255"/>
      <c r="O203" s="1255"/>
      <c r="P203" s="1255"/>
      <c r="Q203" s="1255"/>
      <c r="R203" s="1255"/>
      <c r="S203" s="1256"/>
      <c r="T203" s="1182" t="s">
        <v>931</v>
      </c>
      <c r="U203" s="1183"/>
      <c r="V203" s="1183"/>
      <c r="W203" s="1183"/>
      <c r="X203" s="1183"/>
      <c r="Y203" s="1184"/>
      <c r="Z203" s="1179">
        <v>3.6</v>
      </c>
      <c r="AA203" s="1180"/>
      <c r="AB203" s="1181"/>
      <c r="AC203" s="1179">
        <v>3.6</v>
      </c>
      <c r="AD203" s="1180"/>
      <c r="AE203" s="1181"/>
      <c r="AF203" s="1179">
        <v>0.8</v>
      </c>
      <c r="AG203" s="1180"/>
      <c r="AH203" s="1181"/>
      <c r="AI203" s="1179">
        <v>1</v>
      </c>
      <c r="AJ203" s="1180"/>
      <c r="AK203" s="1181"/>
      <c r="AL203" s="996">
        <f>+Z203*AC203*AI203*AF203</f>
        <v>10.368000000000002</v>
      </c>
    </row>
    <row r="204" spans="2:38">
      <c r="B204" s="1192" t="s">
        <v>265</v>
      </c>
      <c r="C204" s="1193"/>
      <c r="D204" s="1193"/>
      <c r="E204" s="1193"/>
      <c r="F204" s="1193"/>
      <c r="G204" s="1193"/>
      <c r="H204" s="1193"/>
      <c r="I204" s="1193"/>
      <c r="J204" s="1193"/>
      <c r="K204" s="1193"/>
      <c r="L204" s="1193"/>
      <c r="M204" s="1193"/>
      <c r="N204" s="1193"/>
      <c r="O204" s="1193"/>
      <c r="P204" s="1193"/>
      <c r="Q204" s="1193"/>
      <c r="R204" s="1193"/>
      <c r="S204" s="1193"/>
      <c r="T204" s="1193"/>
      <c r="U204" s="1193"/>
      <c r="V204" s="1193"/>
      <c r="W204" s="1193"/>
      <c r="X204" s="1193"/>
      <c r="Y204" s="1193"/>
      <c r="Z204" s="1229"/>
      <c r="AA204" s="1230"/>
      <c r="AB204" s="1230"/>
      <c r="AC204" s="1230"/>
      <c r="AD204" s="1230"/>
      <c r="AE204" s="1230"/>
      <c r="AF204" s="1230"/>
      <c r="AG204" s="1230"/>
      <c r="AH204" s="1231"/>
      <c r="AI204" s="1232"/>
      <c r="AJ204" s="1232"/>
      <c r="AK204" s="1232"/>
      <c r="AL204" s="997"/>
    </row>
    <row r="205" spans="2:38">
      <c r="B205" s="1242"/>
      <c r="C205" s="1243"/>
      <c r="D205" s="1243"/>
      <c r="E205" s="1243"/>
      <c r="F205" s="1243"/>
      <c r="G205" s="1243"/>
      <c r="H205" s="1243"/>
      <c r="I205" s="1243"/>
      <c r="J205" s="1243"/>
      <c r="K205" s="1243"/>
      <c r="L205" s="1243"/>
      <c r="M205" s="1243"/>
      <c r="N205" s="1243"/>
      <c r="O205" s="1243"/>
      <c r="P205" s="1243"/>
      <c r="Q205" s="1243"/>
      <c r="R205" s="1243"/>
      <c r="S205" s="1243"/>
      <c r="T205" s="1243"/>
      <c r="U205" s="1243"/>
      <c r="V205" s="1243"/>
      <c r="W205" s="1243"/>
      <c r="X205" s="1243"/>
      <c r="Y205" s="1244"/>
      <c r="Z205" s="1248"/>
      <c r="AA205" s="1201"/>
      <c r="AB205" s="1201"/>
      <c r="AC205" s="1201"/>
      <c r="AD205" s="1201"/>
      <c r="AE205" s="1201"/>
      <c r="AF205" s="1201"/>
      <c r="AG205" s="1201"/>
      <c r="AH205" s="1202"/>
      <c r="AI205" s="1190" t="s">
        <v>266</v>
      </c>
      <c r="AJ205" s="1190"/>
      <c r="AK205" s="1253"/>
      <c r="AL205" s="1003">
        <f>SUM(AL194:AL203)</f>
        <v>98.119</v>
      </c>
    </row>
    <row r="206" spans="2:38">
      <c r="B206" s="1242"/>
      <c r="C206" s="1243"/>
      <c r="D206" s="1243"/>
      <c r="E206" s="1243"/>
      <c r="F206" s="1243"/>
      <c r="G206" s="1243"/>
      <c r="H206" s="1243"/>
      <c r="I206" s="1243"/>
      <c r="J206" s="1243"/>
      <c r="K206" s="1243"/>
      <c r="L206" s="1243"/>
      <c r="M206" s="1243"/>
      <c r="N206" s="1243"/>
      <c r="O206" s="1243"/>
      <c r="P206" s="1243"/>
      <c r="Q206" s="1243"/>
      <c r="R206" s="1243"/>
      <c r="S206" s="1243"/>
      <c r="T206" s="1243"/>
      <c r="U206" s="1243"/>
      <c r="V206" s="1243"/>
      <c r="W206" s="1243"/>
      <c r="X206" s="1243"/>
      <c r="Y206" s="1244"/>
      <c r="Z206" s="1249"/>
      <c r="AA206" s="1204"/>
      <c r="AB206" s="1204"/>
      <c r="AC206" s="1204"/>
      <c r="AD206" s="1204"/>
      <c r="AE206" s="1204"/>
      <c r="AF206" s="1204"/>
      <c r="AG206" s="1204"/>
      <c r="AH206" s="1205"/>
      <c r="AI206" s="1190"/>
      <c r="AJ206" s="1190"/>
      <c r="AK206" s="1253"/>
      <c r="AL206" s="1003"/>
    </row>
    <row r="207" spans="2:38" ht="16.5" thickBot="1">
      <c r="B207" s="1245"/>
      <c r="C207" s="1246"/>
      <c r="D207" s="1246"/>
      <c r="E207" s="1246"/>
      <c r="F207" s="1246"/>
      <c r="G207" s="1246"/>
      <c r="H207" s="1246"/>
      <c r="I207" s="1246"/>
      <c r="J207" s="1246"/>
      <c r="K207" s="1246"/>
      <c r="L207" s="1246"/>
      <c r="M207" s="1246"/>
      <c r="N207" s="1246"/>
      <c r="O207" s="1246"/>
      <c r="P207" s="1246"/>
      <c r="Q207" s="1246"/>
      <c r="R207" s="1246"/>
      <c r="S207" s="1246"/>
      <c r="T207" s="1246"/>
      <c r="U207" s="1246"/>
      <c r="V207" s="1246"/>
      <c r="W207" s="1246"/>
      <c r="X207" s="1246"/>
      <c r="Y207" s="1247"/>
      <c r="Z207" s="1250"/>
      <c r="AA207" s="1251"/>
      <c r="AB207" s="1251"/>
      <c r="AC207" s="1251"/>
      <c r="AD207" s="1251"/>
      <c r="AE207" s="1251"/>
      <c r="AF207" s="1251"/>
      <c r="AG207" s="1251"/>
      <c r="AH207" s="1252"/>
      <c r="AI207" s="1238" t="s">
        <v>267</v>
      </c>
      <c r="AJ207" s="1238"/>
      <c r="AK207" s="1239"/>
      <c r="AL207" s="1029">
        <f>ROUND(+AL205+AL206,2)</f>
        <v>98.12</v>
      </c>
    </row>
    <row r="208" spans="2:38">
      <c r="B208" s="1263"/>
      <c r="C208" s="1264"/>
      <c r="D208" s="1264"/>
      <c r="E208" s="1264"/>
      <c r="F208" s="1264"/>
      <c r="G208" s="1264"/>
      <c r="H208" s="1264"/>
      <c r="I208" s="1267" t="str">
        <f>+I183</f>
        <v>CONSTRUCCIÓN DE CUBIERTA PARA POLIDERTIVO EN LA VEREDA LA ESMERALDA DEL MUNICIPIO DE LA PLATA, DEPARTAMENTO DEL HUILA</v>
      </c>
      <c r="J208" s="1267"/>
      <c r="K208" s="1267"/>
      <c r="L208" s="1267"/>
      <c r="M208" s="1267"/>
      <c r="N208" s="1267"/>
      <c r="O208" s="1267"/>
      <c r="P208" s="1267"/>
      <c r="Q208" s="1267"/>
      <c r="R208" s="1267"/>
      <c r="S208" s="1267"/>
      <c r="T208" s="1267"/>
      <c r="U208" s="1267"/>
      <c r="V208" s="1267"/>
      <c r="W208" s="1267"/>
      <c r="X208" s="1267"/>
      <c r="Y208" s="1267"/>
      <c r="Z208" s="1267"/>
      <c r="AA208" s="1267"/>
      <c r="AB208" s="1267"/>
      <c r="AC208" s="1267"/>
      <c r="AD208" s="1267"/>
      <c r="AE208" s="1267"/>
      <c r="AF208" s="1267"/>
      <c r="AG208" s="1267"/>
      <c r="AH208" s="1267"/>
      <c r="AI208" s="1269">
        <f ca="1">TODAY()</f>
        <v>46286</v>
      </c>
      <c r="AJ208" s="1267"/>
      <c r="AK208" s="1267"/>
      <c r="AL208" s="1267"/>
    </row>
    <row r="209" spans="2:43">
      <c r="B209" s="1265"/>
      <c r="C209" s="1266"/>
      <c r="D209" s="1266"/>
      <c r="E209" s="1266"/>
      <c r="F209" s="1266"/>
      <c r="G209" s="1266"/>
      <c r="H209" s="1266"/>
      <c r="I209" s="1268"/>
      <c r="J209" s="1268"/>
      <c r="K209" s="1268"/>
      <c r="L209" s="1268"/>
      <c r="M209" s="1268"/>
      <c r="N209" s="1268"/>
      <c r="O209" s="1268"/>
      <c r="P209" s="1268"/>
      <c r="Q209" s="1268"/>
      <c r="R209" s="1268"/>
      <c r="S209" s="1268"/>
      <c r="T209" s="1268"/>
      <c r="U209" s="1268"/>
      <c r="V209" s="1268"/>
      <c r="W209" s="1268"/>
      <c r="X209" s="1268"/>
      <c r="Y209" s="1268"/>
      <c r="Z209" s="1268"/>
      <c r="AA209" s="1268"/>
      <c r="AB209" s="1268"/>
      <c r="AC209" s="1268"/>
      <c r="AD209" s="1268"/>
      <c r="AE209" s="1268"/>
      <c r="AF209" s="1268"/>
      <c r="AG209" s="1268"/>
      <c r="AH209" s="1268"/>
      <c r="AI209" s="1268"/>
      <c r="AJ209" s="1268"/>
      <c r="AK209" s="1268"/>
      <c r="AL209" s="1268"/>
    </row>
    <row r="210" spans="2:43">
      <c r="B210" s="1265"/>
      <c r="C210" s="1266"/>
      <c r="D210" s="1266"/>
      <c r="E210" s="1266"/>
      <c r="F210" s="1266"/>
      <c r="G210" s="1266"/>
      <c r="H210" s="1266"/>
      <c r="I210" s="1268"/>
      <c r="J210" s="1268"/>
      <c r="K210" s="1268"/>
      <c r="L210" s="1268"/>
      <c r="M210" s="1268"/>
      <c r="N210" s="1268"/>
      <c r="O210" s="1268"/>
      <c r="P210" s="1268"/>
      <c r="Q210" s="1268"/>
      <c r="R210" s="1268"/>
      <c r="S210" s="1268"/>
      <c r="T210" s="1268"/>
      <c r="U210" s="1268"/>
      <c r="V210" s="1268"/>
      <c r="W210" s="1268"/>
      <c r="X210" s="1268"/>
      <c r="Y210" s="1268"/>
      <c r="Z210" s="1268"/>
      <c r="AA210" s="1268"/>
      <c r="AB210" s="1268"/>
      <c r="AC210" s="1268"/>
      <c r="AD210" s="1268"/>
      <c r="AE210" s="1268"/>
      <c r="AF210" s="1268"/>
      <c r="AG210" s="1268"/>
      <c r="AH210" s="1268"/>
      <c r="AI210" s="1268"/>
      <c r="AJ210" s="1268"/>
      <c r="AK210" s="1268"/>
      <c r="AL210" s="1268"/>
    </row>
    <row r="211" spans="2:43">
      <c r="B211" s="1265"/>
      <c r="C211" s="1266"/>
      <c r="D211" s="1266"/>
      <c r="E211" s="1266"/>
      <c r="F211" s="1266"/>
      <c r="G211" s="1266"/>
      <c r="H211" s="1266"/>
      <c r="I211" s="1268"/>
      <c r="J211" s="1268"/>
      <c r="K211" s="1268"/>
      <c r="L211" s="1268"/>
      <c r="M211" s="1268"/>
      <c r="N211" s="1268"/>
      <c r="O211" s="1268"/>
      <c r="P211" s="1268"/>
      <c r="Q211" s="1268"/>
      <c r="R211" s="1268"/>
      <c r="S211" s="1268"/>
      <c r="T211" s="1268"/>
      <c r="U211" s="1268"/>
      <c r="V211" s="1268"/>
      <c r="W211" s="1268"/>
      <c r="X211" s="1268"/>
      <c r="Y211" s="1268"/>
      <c r="Z211" s="1268"/>
      <c r="AA211" s="1268"/>
      <c r="AB211" s="1268"/>
      <c r="AC211" s="1268"/>
      <c r="AD211" s="1268"/>
      <c r="AE211" s="1268"/>
      <c r="AF211" s="1268"/>
      <c r="AG211" s="1268"/>
      <c r="AH211" s="1268"/>
      <c r="AI211" s="1268"/>
      <c r="AJ211" s="1268"/>
      <c r="AK211" s="1268"/>
      <c r="AL211" s="1268"/>
    </row>
    <row r="212" spans="2:43">
      <c r="B212" s="1189" t="s">
        <v>254</v>
      </c>
      <c r="C212" s="1190"/>
      <c r="D212" s="1190"/>
      <c r="E212" s="1190"/>
      <c r="F212" s="1190"/>
      <c r="G212" s="1190"/>
      <c r="H212" s="1190"/>
      <c r="I212" s="1190"/>
      <c r="J212" s="1190"/>
      <c r="K212" s="1190"/>
      <c r="L212" s="1190"/>
      <c r="M212" s="1190"/>
      <c r="N212" s="1190"/>
      <c r="O212" s="1190"/>
      <c r="P212" s="1190"/>
      <c r="Q212" s="1190"/>
      <c r="R212" s="1190"/>
      <c r="S212" s="1190"/>
      <c r="T212" s="1190"/>
      <c r="U212" s="1190"/>
      <c r="V212" s="1190"/>
      <c r="W212" s="1190"/>
      <c r="X212" s="1190"/>
      <c r="Y212" s="1190"/>
      <c r="Z212" s="1190"/>
      <c r="AA212" s="1190"/>
      <c r="AB212" s="1190"/>
      <c r="AC212" s="1190"/>
      <c r="AD212" s="1190"/>
      <c r="AE212" s="1190"/>
      <c r="AF212" s="1190"/>
      <c r="AG212" s="1190"/>
      <c r="AH212" s="1190"/>
      <c r="AI212" s="1190"/>
      <c r="AJ212" s="1190"/>
      <c r="AK212" s="1190"/>
      <c r="AL212" s="1190"/>
    </row>
    <row r="213" spans="2:43">
      <c r="B213" s="1020"/>
      <c r="C213" s="1021"/>
      <c r="D213" s="1021"/>
      <c r="E213" s="1021"/>
      <c r="F213" s="1021"/>
      <c r="G213" s="1021"/>
      <c r="H213" s="1021"/>
      <c r="I213" s="1021"/>
      <c r="J213" s="1021"/>
      <c r="K213" s="1021"/>
      <c r="L213" s="1021"/>
      <c r="M213" s="1021"/>
      <c r="N213" s="1021"/>
      <c r="O213" s="1021"/>
      <c r="P213" s="1021"/>
      <c r="Q213" s="1021"/>
      <c r="R213" s="1021"/>
      <c r="S213" s="1022"/>
      <c r="T213" s="1206" t="s">
        <v>255</v>
      </c>
      <c r="U213" s="1207"/>
      <c r="V213" s="1207"/>
      <c r="W213" s="1208"/>
      <c r="X213" s="1212">
        <f>' PRESUPUESTO OFICIAL ESMERALDA'!B18</f>
        <v>2.2999999999999998</v>
      </c>
      <c r="Y213" s="1213"/>
      <c r="Z213" s="1213"/>
      <c r="AA213" s="1213"/>
      <c r="AB213" s="1213"/>
      <c r="AC213" s="1213"/>
      <c r="AD213" s="1214"/>
      <c r="AE213" s="1191" t="s">
        <v>256</v>
      </c>
      <c r="AF213" s="1191"/>
      <c r="AG213" s="1191"/>
      <c r="AH213" s="1191"/>
      <c r="AI213" s="1199" t="str">
        <f>' PRESUPUESTO OFICIAL ESMERALDA'!D18</f>
        <v>M3</v>
      </c>
      <c r="AJ213" s="1199"/>
      <c r="AK213" s="1199"/>
      <c r="AL213" s="1199"/>
    </row>
    <row r="214" spans="2:43">
      <c r="B214" s="1023"/>
      <c r="C214" s="1024"/>
      <c r="D214" s="1024"/>
      <c r="E214" s="1024"/>
      <c r="F214" s="1024"/>
      <c r="G214" s="1024"/>
      <c r="H214" s="1024"/>
      <c r="I214" s="1024"/>
      <c r="J214" s="1024"/>
      <c r="K214" s="1024"/>
      <c r="L214" s="1024"/>
      <c r="M214" s="1024"/>
      <c r="N214" s="1024"/>
      <c r="O214" s="1024"/>
      <c r="P214" s="1024"/>
      <c r="Q214" s="1024"/>
      <c r="R214" s="1024"/>
      <c r="S214" s="1025"/>
      <c r="T214" s="1209"/>
      <c r="U214" s="1210"/>
      <c r="V214" s="1210"/>
      <c r="W214" s="1211"/>
      <c r="X214" s="1215"/>
      <c r="Y214" s="1216"/>
      <c r="Z214" s="1216"/>
      <c r="AA214" s="1216"/>
      <c r="AB214" s="1216"/>
      <c r="AC214" s="1216"/>
      <c r="AD214" s="1217"/>
      <c r="AE214" s="1191"/>
      <c r="AF214" s="1191"/>
      <c r="AG214" s="1191"/>
      <c r="AH214" s="1191"/>
      <c r="AI214" s="1199"/>
      <c r="AJ214" s="1199"/>
      <c r="AK214" s="1199"/>
      <c r="AL214" s="1199"/>
    </row>
    <row r="215" spans="2:43">
      <c r="B215" s="1023"/>
      <c r="C215" s="1024"/>
      <c r="D215" s="1024"/>
      <c r="E215" s="1024"/>
      <c r="F215" s="1024"/>
      <c r="G215" s="1024"/>
      <c r="H215" s="1024"/>
      <c r="I215" s="1024"/>
      <c r="J215" s="1024"/>
      <c r="K215" s="1024"/>
      <c r="L215" s="1024"/>
      <c r="M215" s="1024"/>
      <c r="N215" s="1024"/>
      <c r="O215" s="1024"/>
      <c r="P215" s="1024"/>
      <c r="Q215" s="1024"/>
      <c r="R215" s="1024"/>
      <c r="S215" s="1025"/>
      <c r="T215" s="1206" t="s">
        <v>257</v>
      </c>
      <c r="U215" s="1207"/>
      <c r="V215" s="1207"/>
      <c r="W215" s="1208"/>
      <c r="X215" s="1218" t="str">
        <f>'[186] PRESUPUESTO OFICIAL ESMERALDA'!C24</f>
        <v>Construcción viga de cimentación en concreto de 280KG/CM2</v>
      </c>
      <c r="Y215" s="1219"/>
      <c r="Z215" s="1219"/>
      <c r="AA215" s="1219"/>
      <c r="AB215" s="1219"/>
      <c r="AC215" s="1219"/>
      <c r="AD215" s="1219"/>
      <c r="AE215" s="1219"/>
      <c r="AF215" s="1219"/>
      <c r="AG215" s="1219"/>
      <c r="AH215" s="1219"/>
      <c r="AI215" s="1219"/>
      <c r="AJ215" s="1219"/>
      <c r="AK215" s="1219"/>
      <c r="AL215" s="1219"/>
    </row>
    <row r="216" spans="2:43">
      <c r="B216" s="1023"/>
      <c r="C216" s="1024"/>
      <c r="D216" s="1024"/>
      <c r="E216" s="1024"/>
      <c r="F216" s="1024"/>
      <c r="G216" s="1024"/>
      <c r="H216" s="1024"/>
      <c r="I216" s="1024"/>
      <c r="J216" s="1024"/>
      <c r="K216" s="1024"/>
      <c r="L216" s="1024"/>
      <c r="M216" s="1024"/>
      <c r="N216" s="1024"/>
      <c r="O216" s="1024"/>
      <c r="P216" s="1024"/>
      <c r="Q216" s="1024"/>
      <c r="R216" s="1024"/>
      <c r="S216" s="1025"/>
      <c r="T216" s="1209"/>
      <c r="U216" s="1210"/>
      <c r="V216" s="1210"/>
      <c r="W216" s="1211"/>
      <c r="X216" s="1220"/>
      <c r="Y216" s="1221"/>
      <c r="Z216" s="1221"/>
      <c r="AA216" s="1221"/>
      <c r="AB216" s="1221"/>
      <c r="AC216" s="1221"/>
      <c r="AD216" s="1221"/>
      <c r="AE216" s="1221"/>
      <c r="AF216" s="1221"/>
      <c r="AG216" s="1221"/>
      <c r="AH216" s="1221"/>
      <c r="AI216" s="1221"/>
      <c r="AJ216" s="1221"/>
      <c r="AK216" s="1221"/>
      <c r="AL216" s="1221"/>
    </row>
    <row r="217" spans="2:43">
      <c r="B217" s="1023"/>
      <c r="C217" s="1024"/>
      <c r="D217" s="1024"/>
      <c r="E217" s="1024"/>
      <c r="F217" s="1024"/>
      <c r="G217" s="1024"/>
      <c r="H217" s="1024"/>
      <c r="I217" s="1024"/>
      <c r="J217" s="1024"/>
      <c r="K217" s="1024"/>
      <c r="L217" s="1024"/>
      <c r="M217" s="1024"/>
      <c r="N217" s="1024"/>
      <c r="O217" s="1024"/>
      <c r="P217" s="1024"/>
      <c r="Q217" s="1024"/>
      <c r="R217" s="1024"/>
      <c r="S217" s="1025"/>
      <c r="T217" s="1222" t="s">
        <v>258</v>
      </c>
      <c r="U217" s="1223"/>
      <c r="V217" s="1223"/>
      <c r="W217" s="1223"/>
      <c r="X217" s="1223"/>
      <c r="Y217" s="1224"/>
      <c r="Z217" s="1228" t="s">
        <v>259</v>
      </c>
      <c r="AA217" s="1228"/>
      <c r="AB217" s="1228"/>
      <c r="AC217" s="1228"/>
      <c r="AD217" s="1228"/>
      <c r="AE217" s="1191"/>
      <c r="AF217" s="1191"/>
      <c r="AG217" s="1191"/>
      <c r="AH217" s="1191"/>
      <c r="AI217" s="1191" t="s">
        <v>260</v>
      </c>
      <c r="AJ217" s="1191"/>
      <c r="AK217" s="1191"/>
      <c r="AL217" s="1191" t="s">
        <v>261</v>
      </c>
    </row>
    <row r="218" spans="2:43">
      <c r="B218" s="1023"/>
      <c r="C218" s="1024"/>
      <c r="D218" s="1024"/>
      <c r="E218" s="1024"/>
      <c r="F218" s="1024"/>
      <c r="G218" s="1024"/>
      <c r="H218" s="1024"/>
      <c r="I218" s="1024"/>
      <c r="J218" s="1024"/>
      <c r="K218" s="1024"/>
      <c r="L218" s="1024"/>
      <c r="M218" s="1024"/>
      <c r="N218" s="1024"/>
      <c r="O218" s="1024"/>
      <c r="P218" s="1024"/>
      <c r="Q218" s="1024"/>
      <c r="R218" s="1024"/>
      <c r="S218" s="1025"/>
      <c r="T218" s="1225"/>
      <c r="U218" s="1226"/>
      <c r="V218" s="1226"/>
      <c r="W218" s="1226"/>
      <c r="X218" s="1226"/>
      <c r="Y218" s="1227"/>
      <c r="Z218" s="1191" t="s">
        <v>262</v>
      </c>
      <c r="AA218" s="1191"/>
      <c r="AB218" s="1191"/>
      <c r="AC218" s="1191" t="s">
        <v>263</v>
      </c>
      <c r="AD218" s="1191"/>
      <c r="AE218" s="1191"/>
      <c r="AF218" s="1191" t="s">
        <v>264</v>
      </c>
      <c r="AG218" s="1191"/>
      <c r="AH218" s="1191"/>
      <c r="AI218" s="1191"/>
      <c r="AJ218" s="1191"/>
      <c r="AK218" s="1191"/>
      <c r="AL218" s="1191"/>
    </row>
    <row r="219" spans="2:43">
      <c r="B219" s="1023"/>
      <c r="C219" s="1024"/>
      <c r="D219" s="1024"/>
      <c r="E219" s="1024"/>
      <c r="F219" s="1024"/>
      <c r="G219" s="1024"/>
      <c r="H219" s="1024"/>
      <c r="I219" s="1024"/>
      <c r="J219" s="1024"/>
      <c r="K219" s="1024"/>
      <c r="L219" s="1024"/>
      <c r="M219" s="1024"/>
      <c r="N219" s="1024"/>
      <c r="O219" s="1024"/>
      <c r="P219" s="1024"/>
      <c r="Q219" s="1024"/>
      <c r="R219" s="1024"/>
      <c r="S219" s="1025"/>
      <c r="T219" s="1182" t="s">
        <v>932</v>
      </c>
      <c r="U219" s="1183"/>
      <c r="V219" s="1183"/>
      <c r="W219" s="1183"/>
      <c r="X219" s="1183"/>
      <c r="Y219" s="1184"/>
      <c r="Z219" s="1185">
        <v>6.38</v>
      </c>
      <c r="AA219" s="1185"/>
      <c r="AB219" s="1185"/>
      <c r="AC219" s="1178">
        <v>0.4</v>
      </c>
      <c r="AD219" s="1178"/>
      <c r="AE219" s="1178"/>
      <c r="AF219" s="1178">
        <v>0.55000000000000004</v>
      </c>
      <c r="AG219" s="1178"/>
      <c r="AH219" s="1178"/>
      <c r="AI219" s="1178">
        <v>1</v>
      </c>
      <c r="AJ219" s="1178"/>
      <c r="AK219" s="1178"/>
      <c r="AL219" s="996">
        <f>+Z219*AC219*AF219*AI219</f>
        <v>1.4036000000000002</v>
      </c>
      <c r="AO219" s="1015"/>
      <c r="AP219" s="1015"/>
      <c r="AQ219" s="1015"/>
    </row>
    <row r="220" spans="2:43">
      <c r="B220" s="1023"/>
      <c r="C220" s="1024"/>
      <c r="D220" s="1024"/>
      <c r="E220" s="1024"/>
      <c r="F220" s="1024"/>
      <c r="G220" s="1024"/>
      <c r="H220" s="1024"/>
      <c r="I220" s="1024"/>
      <c r="J220" s="1024"/>
      <c r="K220" s="1024"/>
      <c r="L220" s="1024"/>
      <c r="M220" s="1024"/>
      <c r="N220" s="1024"/>
      <c r="O220" s="1024"/>
      <c r="P220" s="1024"/>
      <c r="Q220" s="1024"/>
      <c r="R220" s="1024"/>
      <c r="S220" s="1025"/>
      <c r="T220" s="1182" t="s">
        <v>933</v>
      </c>
      <c r="U220" s="1183"/>
      <c r="V220" s="1183"/>
      <c r="W220" s="1183"/>
      <c r="X220" s="1183"/>
      <c r="Y220" s="1184"/>
      <c r="Z220" s="1178">
        <v>6.35</v>
      </c>
      <c r="AA220" s="1178"/>
      <c r="AB220" s="1178"/>
      <c r="AC220" s="1178">
        <v>0.4</v>
      </c>
      <c r="AD220" s="1178"/>
      <c r="AE220" s="1178"/>
      <c r="AF220" s="1178">
        <v>0.55000000000000004</v>
      </c>
      <c r="AG220" s="1178"/>
      <c r="AH220" s="1178"/>
      <c r="AI220" s="1178">
        <v>1</v>
      </c>
      <c r="AJ220" s="1178"/>
      <c r="AK220" s="1178"/>
      <c r="AL220" s="996">
        <f t="shared" ref="AL220:AL226" si="12">+Z220*AC220*AF220*AI220</f>
        <v>1.3970000000000002</v>
      </c>
      <c r="AO220" s="1015"/>
      <c r="AP220" s="1015"/>
      <c r="AQ220" s="1015"/>
    </row>
    <row r="221" spans="2:43">
      <c r="B221" s="1023"/>
      <c r="C221" s="1024"/>
      <c r="D221" s="1024"/>
      <c r="E221" s="1024"/>
      <c r="F221" s="1024"/>
      <c r="G221" s="1024"/>
      <c r="H221" s="1024"/>
      <c r="I221" s="1024"/>
      <c r="J221" s="1024"/>
      <c r="K221" s="1024"/>
      <c r="L221" s="1024"/>
      <c r="M221" s="1024"/>
      <c r="N221" s="1024"/>
      <c r="O221" s="1024"/>
      <c r="P221" s="1024"/>
      <c r="Q221" s="1024"/>
      <c r="R221" s="1024"/>
      <c r="S221" s="1025"/>
      <c r="T221" s="1182" t="s">
        <v>934</v>
      </c>
      <c r="U221" s="1183"/>
      <c r="V221" s="1183"/>
      <c r="W221" s="1183"/>
      <c r="X221" s="1183"/>
      <c r="Y221" s="1184"/>
      <c r="Z221" s="1178">
        <v>6.35</v>
      </c>
      <c r="AA221" s="1178"/>
      <c r="AB221" s="1178"/>
      <c r="AC221" s="1178">
        <v>0.4</v>
      </c>
      <c r="AD221" s="1178"/>
      <c r="AE221" s="1178"/>
      <c r="AF221" s="1178">
        <v>0.55000000000000004</v>
      </c>
      <c r="AG221" s="1178"/>
      <c r="AH221" s="1178"/>
      <c r="AI221" s="1178">
        <v>1</v>
      </c>
      <c r="AJ221" s="1178"/>
      <c r="AK221" s="1178"/>
      <c r="AL221" s="996">
        <f t="shared" si="12"/>
        <v>1.3970000000000002</v>
      </c>
      <c r="AO221" s="1015"/>
      <c r="AP221" s="1015"/>
      <c r="AQ221" s="1015"/>
    </row>
    <row r="222" spans="2:43">
      <c r="B222" s="1023"/>
      <c r="C222" s="1024"/>
      <c r="D222" s="1024"/>
      <c r="E222" s="1024"/>
      <c r="F222" s="1024"/>
      <c r="G222" s="1024"/>
      <c r="H222" s="1024"/>
      <c r="I222" s="1024"/>
      <c r="J222" s="1024"/>
      <c r="K222" s="1024"/>
      <c r="L222" s="1024"/>
      <c r="M222" s="1024"/>
      <c r="N222" s="1024"/>
      <c r="O222" s="1024"/>
      <c r="P222" s="1024"/>
      <c r="Q222" s="1024"/>
      <c r="R222" s="1024"/>
      <c r="S222" s="1025"/>
      <c r="T222" s="1182" t="s">
        <v>935</v>
      </c>
      <c r="U222" s="1183"/>
      <c r="V222" s="1183"/>
      <c r="W222" s="1183"/>
      <c r="X222" s="1183"/>
      <c r="Y222" s="1184"/>
      <c r="Z222" s="1178">
        <v>6.32</v>
      </c>
      <c r="AA222" s="1178"/>
      <c r="AB222" s="1178"/>
      <c r="AC222" s="1178">
        <v>0.4</v>
      </c>
      <c r="AD222" s="1178"/>
      <c r="AE222" s="1178"/>
      <c r="AF222" s="1178">
        <v>0.55000000000000004</v>
      </c>
      <c r="AG222" s="1178"/>
      <c r="AH222" s="1178"/>
      <c r="AI222" s="1178">
        <v>1</v>
      </c>
      <c r="AJ222" s="1178"/>
      <c r="AK222" s="1178"/>
      <c r="AL222" s="996">
        <f t="shared" si="12"/>
        <v>1.3904000000000003</v>
      </c>
      <c r="AO222" s="1015"/>
      <c r="AP222" s="1015"/>
      <c r="AQ222" s="1015"/>
    </row>
    <row r="223" spans="2:43">
      <c r="B223" s="1023"/>
      <c r="C223" s="1024"/>
      <c r="D223" s="1024"/>
      <c r="E223" s="1024"/>
      <c r="F223" s="1024"/>
      <c r="G223" s="1024"/>
      <c r="H223" s="1024"/>
      <c r="I223" s="1024"/>
      <c r="J223" s="1024"/>
      <c r="K223" s="1024"/>
      <c r="L223" s="1024"/>
      <c r="M223" s="1024"/>
      <c r="N223" s="1024"/>
      <c r="O223" s="1024"/>
      <c r="P223" s="1024"/>
      <c r="Q223" s="1024"/>
      <c r="R223" s="1024"/>
      <c r="S223" s="1025"/>
      <c r="T223" s="1182" t="s">
        <v>936</v>
      </c>
      <c r="U223" s="1183"/>
      <c r="V223" s="1183"/>
      <c r="W223" s="1183"/>
      <c r="X223" s="1183"/>
      <c r="Y223" s="1184"/>
      <c r="Z223" s="1178">
        <v>6.38</v>
      </c>
      <c r="AA223" s="1178"/>
      <c r="AB223" s="1178"/>
      <c r="AC223" s="1178">
        <v>0.4</v>
      </c>
      <c r="AD223" s="1178"/>
      <c r="AE223" s="1178"/>
      <c r="AF223" s="1178">
        <v>0.55000000000000004</v>
      </c>
      <c r="AG223" s="1178"/>
      <c r="AH223" s="1178"/>
      <c r="AI223" s="1178">
        <v>1</v>
      </c>
      <c r="AJ223" s="1178"/>
      <c r="AK223" s="1178"/>
      <c r="AL223" s="996">
        <f t="shared" si="12"/>
        <v>1.4036000000000002</v>
      </c>
      <c r="AO223" s="1015"/>
      <c r="AP223" s="1015"/>
      <c r="AQ223" s="1015"/>
    </row>
    <row r="224" spans="2:43">
      <c r="B224" s="1023"/>
      <c r="C224" s="1024"/>
      <c r="D224" s="1024"/>
      <c r="E224" s="1024"/>
      <c r="F224" s="1024"/>
      <c r="G224" s="1024"/>
      <c r="H224" s="1024"/>
      <c r="I224" s="1024"/>
      <c r="J224" s="1024"/>
      <c r="K224" s="1024"/>
      <c r="L224" s="1024"/>
      <c r="M224" s="1024"/>
      <c r="N224" s="1024"/>
      <c r="O224" s="1024"/>
      <c r="P224" s="1024"/>
      <c r="Q224" s="1024"/>
      <c r="R224" s="1024"/>
      <c r="S224" s="1025"/>
      <c r="T224" s="1182" t="s">
        <v>937</v>
      </c>
      <c r="U224" s="1183"/>
      <c r="V224" s="1183"/>
      <c r="W224" s="1183"/>
      <c r="X224" s="1183"/>
      <c r="Y224" s="1184"/>
      <c r="Z224" s="1178">
        <v>6.35</v>
      </c>
      <c r="AA224" s="1178"/>
      <c r="AB224" s="1178"/>
      <c r="AC224" s="1178">
        <v>0.4</v>
      </c>
      <c r="AD224" s="1178"/>
      <c r="AE224" s="1178"/>
      <c r="AF224" s="1178">
        <v>0.55000000000000004</v>
      </c>
      <c r="AG224" s="1178"/>
      <c r="AH224" s="1178"/>
      <c r="AI224" s="1178">
        <v>1</v>
      </c>
      <c r="AJ224" s="1178"/>
      <c r="AK224" s="1178"/>
      <c r="AL224" s="996">
        <f t="shared" si="12"/>
        <v>1.3970000000000002</v>
      </c>
      <c r="AO224" s="1015"/>
      <c r="AP224" s="1015"/>
      <c r="AQ224" s="1015"/>
    </row>
    <row r="225" spans="2:43">
      <c r="B225" s="1026"/>
      <c r="C225" s="1027"/>
      <c r="D225" s="1027"/>
      <c r="E225" s="1027"/>
      <c r="F225" s="1027"/>
      <c r="G225" s="1027"/>
      <c r="H225" s="1027"/>
      <c r="I225" s="1027"/>
      <c r="J225" s="1027"/>
      <c r="K225" s="1027"/>
      <c r="L225" s="1027"/>
      <c r="M225" s="1027"/>
      <c r="N225" s="1027"/>
      <c r="O225" s="1027"/>
      <c r="P225" s="1027"/>
      <c r="Q225" s="1027"/>
      <c r="R225" s="1027"/>
      <c r="S225" s="1028"/>
      <c r="T225" s="1182" t="s">
        <v>938</v>
      </c>
      <c r="U225" s="1183"/>
      <c r="V225" s="1183"/>
      <c r="W225" s="1183"/>
      <c r="X225" s="1183"/>
      <c r="Y225" s="1184"/>
      <c r="Z225" s="1178">
        <v>6.35</v>
      </c>
      <c r="AA225" s="1178"/>
      <c r="AB225" s="1178"/>
      <c r="AC225" s="1178">
        <v>0.4</v>
      </c>
      <c r="AD225" s="1178"/>
      <c r="AE225" s="1178"/>
      <c r="AF225" s="1178">
        <v>0.55000000000000004</v>
      </c>
      <c r="AG225" s="1178"/>
      <c r="AH225" s="1178"/>
      <c r="AI225" s="1178">
        <v>1</v>
      </c>
      <c r="AJ225" s="1178"/>
      <c r="AK225" s="1178"/>
      <c r="AL225" s="996">
        <f t="shared" si="12"/>
        <v>1.3970000000000002</v>
      </c>
      <c r="AO225" s="1015"/>
      <c r="AP225" s="1015"/>
      <c r="AQ225" s="1015"/>
    </row>
    <row r="226" spans="2:43">
      <c r="B226" s="993"/>
      <c r="C226" s="994"/>
      <c r="D226" s="994"/>
      <c r="E226" s="994"/>
      <c r="F226" s="994"/>
      <c r="G226" s="994"/>
      <c r="H226" s="994"/>
      <c r="I226" s="994"/>
      <c r="J226" s="994"/>
      <c r="K226" s="994"/>
      <c r="L226" s="994"/>
      <c r="M226" s="994"/>
      <c r="N226" s="994"/>
      <c r="O226" s="994"/>
      <c r="P226" s="994"/>
      <c r="Q226" s="994"/>
      <c r="R226" s="994"/>
      <c r="S226" s="994"/>
      <c r="T226" s="1182" t="s">
        <v>939</v>
      </c>
      <c r="U226" s="1183"/>
      <c r="V226" s="1183"/>
      <c r="W226" s="1183"/>
      <c r="X226" s="1183"/>
      <c r="Y226" s="1184"/>
      <c r="Z226" s="1178">
        <v>6.32</v>
      </c>
      <c r="AA226" s="1178"/>
      <c r="AB226" s="1178"/>
      <c r="AC226" s="1178">
        <v>0.4</v>
      </c>
      <c r="AD226" s="1178"/>
      <c r="AE226" s="1178"/>
      <c r="AF226" s="1178">
        <v>0.55000000000000004</v>
      </c>
      <c r="AG226" s="1178"/>
      <c r="AH226" s="1178"/>
      <c r="AI226" s="1178">
        <v>1</v>
      </c>
      <c r="AJ226" s="1178"/>
      <c r="AK226" s="1178"/>
      <c r="AL226" s="996">
        <f t="shared" si="12"/>
        <v>1.3904000000000003</v>
      </c>
      <c r="AO226" s="1015"/>
      <c r="AP226" s="1015"/>
      <c r="AQ226" s="1015"/>
    </row>
    <row r="227" spans="2:43">
      <c r="B227" s="1192" t="s">
        <v>265</v>
      </c>
      <c r="C227" s="1193"/>
      <c r="D227" s="1193"/>
      <c r="E227" s="1193"/>
      <c r="F227" s="1193"/>
      <c r="G227" s="1193"/>
      <c r="H227" s="1193"/>
      <c r="I227" s="1193"/>
      <c r="J227" s="1193"/>
      <c r="K227" s="1193"/>
      <c r="L227" s="1193"/>
      <c r="M227" s="1193"/>
      <c r="N227" s="1193"/>
      <c r="O227" s="1193"/>
      <c r="P227" s="1193"/>
      <c r="Q227" s="1193"/>
      <c r="R227" s="1193"/>
      <c r="S227" s="1193"/>
      <c r="T227" s="1193"/>
      <c r="U227" s="1193"/>
      <c r="V227" s="1193"/>
      <c r="W227" s="1193"/>
      <c r="X227" s="1193"/>
      <c r="Y227" s="1193"/>
      <c r="Z227" s="1229"/>
      <c r="AA227" s="1230"/>
      <c r="AB227" s="1230"/>
      <c r="AC227" s="1230"/>
      <c r="AD227" s="1230"/>
      <c r="AE227" s="1230"/>
      <c r="AF227" s="1230"/>
      <c r="AG227" s="1230"/>
      <c r="AH227" s="1231"/>
      <c r="AI227" s="1232"/>
      <c r="AJ227" s="1232"/>
      <c r="AK227" s="1232"/>
      <c r="AL227" s="997"/>
      <c r="AO227" s="1015"/>
      <c r="AP227" s="1015"/>
      <c r="AQ227" s="1015"/>
    </row>
    <row r="228" spans="2:43">
      <c r="B228" s="1242"/>
      <c r="C228" s="1243"/>
      <c r="D228" s="1243"/>
      <c r="E228" s="1243"/>
      <c r="F228" s="1243"/>
      <c r="G228" s="1243"/>
      <c r="H228" s="1243"/>
      <c r="I228" s="1243"/>
      <c r="J228" s="1243"/>
      <c r="K228" s="1243"/>
      <c r="L228" s="1243"/>
      <c r="M228" s="1243"/>
      <c r="N228" s="1243"/>
      <c r="O228" s="1243"/>
      <c r="P228" s="1243"/>
      <c r="Q228" s="1243"/>
      <c r="R228" s="1243"/>
      <c r="S228" s="1243"/>
      <c r="T228" s="1243"/>
      <c r="U228" s="1243"/>
      <c r="V228" s="1243"/>
      <c r="W228" s="1243"/>
      <c r="X228" s="1243"/>
      <c r="Y228" s="1244"/>
      <c r="Z228" s="1248"/>
      <c r="AA228" s="1201"/>
      <c r="AB228" s="1201"/>
      <c r="AC228" s="1201"/>
      <c r="AD228" s="1201"/>
      <c r="AE228" s="1201"/>
      <c r="AF228" s="1201"/>
      <c r="AG228" s="1201"/>
      <c r="AH228" s="1202"/>
      <c r="AI228" s="1190" t="s">
        <v>266</v>
      </c>
      <c r="AJ228" s="1190"/>
      <c r="AK228" s="1253"/>
      <c r="AL228" s="1003">
        <f>SUM(AL219:AL226)</f>
        <v>11.176</v>
      </c>
    </row>
    <row r="229" spans="2:43">
      <c r="B229" s="1242"/>
      <c r="C229" s="1243"/>
      <c r="D229" s="1243"/>
      <c r="E229" s="1243"/>
      <c r="F229" s="1243"/>
      <c r="G229" s="1243"/>
      <c r="H229" s="1243"/>
      <c r="I229" s="1243"/>
      <c r="J229" s="1243"/>
      <c r="K229" s="1243"/>
      <c r="L229" s="1243"/>
      <c r="M229" s="1243"/>
      <c r="N229" s="1243"/>
      <c r="O229" s="1243"/>
      <c r="P229" s="1243"/>
      <c r="Q229" s="1243"/>
      <c r="R229" s="1243"/>
      <c r="S229" s="1243"/>
      <c r="T229" s="1243"/>
      <c r="U229" s="1243"/>
      <c r="V229" s="1243"/>
      <c r="W229" s="1243"/>
      <c r="X229" s="1243"/>
      <c r="Y229" s="1244"/>
      <c r="Z229" s="1249"/>
      <c r="AA229" s="1204"/>
      <c r="AB229" s="1204"/>
      <c r="AC229" s="1204"/>
      <c r="AD229" s="1204"/>
      <c r="AE229" s="1204"/>
      <c r="AF229" s="1204"/>
      <c r="AG229" s="1204"/>
      <c r="AH229" s="1205"/>
      <c r="AI229" s="1190"/>
      <c r="AJ229" s="1190"/>
      <c r="AK229" s="1253"/>
      <c r="AL229" s="1003"/>
    </row>
    <row r="230" spans="2:43" ht="16.5" thickBot="1">
      <c r="B230" s="1245"/>
      <c r="C230" s="1246"/>
      <c r="D230" s="1246"/>
      <c r="E230" s="1246"/>
      <c r="F230" s="1246"/>
      <c r="G230" s="1246"/>
      <c r="H230" s="1246"/>
      <c r="I230" s="1246"/>
      <c r="J230" s="1246"/>
      <c r="K230" s="1246"/>
      <c r="L230" s="1246"/>
      <c r="M230" s="1246"/>
      <c r="N230" s="1246"/>
      <c r="O230" s="1246"/>
      <c r="P230" s="1246"/>
      <c r="Q230" s="1246"/>
      <c r="R230" s="1246"/>
      <c r="S230" s="1246"/>
      <c r="T230" s="1246"/>
      <c r="U230" s="1246"/>
      <c r="V230" s="1246"/>
      <c r="W230" s="1246"/>
      <c r="X230" s="1246"/>
      <c r="Y230" s="1247"/>
      <c r="Z230" s="1250"/>
      <c r="AA230" s="1251"/>
      <c r="AB230" s="1251"/>
      <c r="AC230" s="1251"/>
      <c r="AD230" s="1251"/>
      <c r="AE230" s="1251"/>
      <c r="AF230" s="1251"/>
      <c r="AG230" s="1251"/>
      <c r="AH230" s="1252"/>
      <c r="AI230" s="1238" t="s">
        <v>267</v>
      </c>
      <c r="AJ230" s="1238"/>
      <c r="AK230" s="1239"/>
      <c r="AL230" s="1029">
        <f>+ROUND(AL228,2)</f>
        <v>11.18</v>
      </c>
    </row>
    <row r="231" spans="2:43">
      <c r="B231" s="1263"/>
      <c r="C231" s="1264"/>
      <c r="D231" s="1264"/>
      <c r="E231" s="1264"/>
      <c r="F231" s="1264"/>
      <c r="G231" s="1264"/>
      <c r="H231" s="1264"/>
      <c r="I231" s="1267" t="str">
        <f>+I208</f>
        <v>CONSTRUCCIÓN DE CUBIERTA PARA POLIDERTIVO EN LA VEREDA LA ESMERALDA DEL MUNICIPIO DE LA PLATA, DEPARTAMENTO DEL HUILA</v>
      </c>
      <c r="J231" s="1267"/>
      <c r="K231" s="1267"/>
      <c r="L231" s="1267"/>
      <c r="M231" s="1267"/>
      <c r="N231" s="1267"/>
      <c r="O231" s="1267"/>
      <c r="P231" s="1267"/>
      <c r="Q231" s="1267"/>
      <c r="R231" s="1267"/>
      <c r="S231" s="1267"/>
      <c r="T231" s="1267"/>
      <c r="U231" s="1267"/>
      <c r="V231" s="1267"/>
      <c r="W231" s="1267"/>
      <c r="X231" s="1267"/>
      <c r="Y231" s="1267"/>
      <c r="Z231" s="1267"/>
      <c r="AA231" s="1267"/>
      <c r="AB231" s="1267"/>
      <c r="AC231" s="1267"/>
      <c r="AD231" s="1267"/>
      <c r="AE231" s="1267"/>
      <c r="AF231" s="1267"/>
      <c r="AG231" s="1267"/>
      <c r="AH231" s="1267"/>
      <c r="AI231" s="1269">
        <f ca="1">TODAY()</f>
        <v>46286</v>
      </c>
      <c r="AJ231" s="1267"/>
      <c r="AK231" s="1267"/>
      <c r="AL231" s="1267"/>
    </row>
    <row r="232" spans="2:43">
      <c r="B232" s="1265"/>
      <c r="C232" s="1266"/>
      <c r="D232" s="1266"/>
      <c r="E232" s="1266"/>
      <c r="F232" s="1266"/>
      <c r="G232" s="1266"/>
      <c r="H232" s="1266"/>
      <c r="I232" s="1268"/>
      <c r="J232" s="1268"/>
      <c r="K232" s="1268"/>
      <c r="L232" s="1268"/>
      <c r="M232" s="1268"/>
      <c r="N232" s="1268"/>
      <c r="O232" s="1268"/>
      <c r="P232" s="1268"/>
      <c r="Q232" s="1268"/>
      <c r="R232" s="1268"/>
      <c r="S232" s="1268"/>
      <c r="T232" s="1268"/>
      <c r="U232" s="1268"/>
      <c r="V232" s="1268"/>
      <c r="W232" s="1268"/>
      <c r="X232" s="1268"/>
      <c r="Y232" s="1268"/>
      <c r="Z232" s="1268"/>
      <c r="AA232" s="1268"/>
      <c r="AB232" s="1268"/>
      <c r="AC232" s="1268"/>
      <c r="AD232" s="1268"/>
      <c r="AE232" s="1268"/>
      <c r="AF232" s="1268"/>
      <c r="AG232" s="1268"/>
      <c r="AH232" s="1268"/>
      <c r="AI232" s="1268"/>
      <c r="AJ232" s="1268"/>
      <c r="AK232" s="1268"/>
      <c r="AL232" s="1268"/>
    </row>
    <row r="233" spans="2:43">
      <c r="B233" s="1265"/>
      <c r="C233" s="1266"/>
      <c r="D233" s="1266"/>
      <c r="E233" s="1266"/>
      <c r="F233" s="1266"/>
      <c r="G233" s="1266"/>
      <c r="H233" s="1266"/>
      <c r="I233" s="1268"/>
      <c r="J233" s="1268"/>
      <c r="K233" s="1268"/>
      <c r="L233" s="1268"/>
      <c r="M233" s="1268"/>
      <c r="N233" s="1268"/>
      <c r="O233" s="1268"/>
      <c r="P233" s="1268"/>
      <c r="Q233" s="1268"/>
      <c r="R233" s="1268"/>
      <c r="S233" s="1268"/>
      <c r="T233" s="1268"/>
      <c r="U233" s="1268"/>
      <c r="V233" s="1268"/>
      <c r="W233" s="1268"/>
      <c r="X233" s="1268"/>
      <c r="Y233" s="1268"/>
      <c r="Z233" s="1268"/>
      <c r="AA233" s="1268"/>
      <c r="AB233" s="1268"/>
      <c r="AC233" s="1268"/>
      <c r="AD233" s="1268"/>
      <c r="AE233" s="1268"/>
      <c r="AF233" s="1268"/>
      <c r="AG233" s="1268"/>
      <c r="AH233" s="1268"/>
      <c r="AI233" s="1268"/>
      <c r="AJ233" s="1268"/>
      <c r="AK233" s="1268"/>
      <c r="AL233" s="1268"/>
    </row>
    <row r="234" spans="2:43">
      <c r="B234" s="1265"/>
      <c r="C234" s="1266"/>
      <c r="D234" s="1266"/>
      <c r="E234" s="1266"/>
      <c r="F234" s="1266"/>
      <c r="G234" s="1266"/>
      <c r="H234" s="1266"/>
      <c r="I234" s="1268"/>
      <c r="J234" s="1268"/>
      <c r="K234" s="1268"/>
      <c r="L234" s="1268"/>
      <c r="M234" s="1268"/>
      <c r="N234" s="1268"/>
      <c r="O234" s="1268"/>
      <c r="P234" s="1268"/>
      <c r="Q234" s="1268"/>
      <c r="R234" s="1268"/>
      <c r="S234" s="1268"/>
      <c r="T234" s="1268"/>
      <c r="U234" s="1268"/>
      <c r="V234" s="1268"/>
      <c r="W234" s="1268"/>
      <c r="X234" s="1268"/>
      <c r="Y234" s="1268"/>
      <c r="Z234" s="1268"/>
      <c r="AA234" s="1268"/>
      <c r="AB234" s="1268"/>
      <c r="AC234" s="1268"/>
      <c r="AD234" s="1268"/>
      <c r="AE234" s="1268"/>
      <c r="AF234" s="1268"/>
      <c r="AG234" s="1268"/>
      <c r="AH234" s="1268"/>
      <c r="AI234" s="1268"/>
      <c r="AJ234" s="1268"/>
      <c r="AK234" s="1268"/>
      <c r="AL234" s="1268"/>
    </row>
    <row r="235" spans="2:43">
      <c r="B235" s="1189" t="s">
        <v>254</v>
      </c>
      <c r="C235" s="1190"/>
      <c r="D235" s="1190"/>
      <c r="E235" s="1190"/>
      <c r="F235" s="1190"/>
      <c r="G235" s="1190"/>
      <c r="H235" s="1190"/>
      <c r="I235" s="1190"/>
      <c r="J235" s="1190"/>
      <c r="K235" s="1190"/>
      <c r="L235" s="1190"/>
      <c r="M235" s="1190"/>
      <c r="N235" s="1190"/>
      <c r="O235" s="1190"/>
      <c r="P235" s="1190"/>
      <c r="Q235" s="1190"/>
      <c r="R235" s="1190"/>
      <c r="S235" s="1190"/>
      <c r="T235" s="1190"/>
      <c r="U235" s="1190"/>
      <c r="V235" s="1190"/>
      <c r="W235" s="1190"/>
      <c r="X235" s="1190"/>
      <c r="Y235" s="1190"/>
      <c r="Z235" s="1190"/>
      <c r="AA235" s="1190"/>
      <c r="AB235" s="1190"/>
      <c r="AC235" s="1190"/>
      <c r="AD235" s="1190"/>
      <c r="AE235" s="1190"/>
      <c r="AF235" s="1190"/>
      <c r="AG235" s="1190"/>
      <c r="AH235" s="1190"/>
      <c r="AI235" s="1190"/>
      <c r="AJ235" s="1190"/>
      <c r="AK235" s="1190"/>
      <c r="AL235" s="1190"/>
    </row>
    <row r="236" spans="2:43">
      <c r="B236" s="1200"/>
      <c r="C236" s="1201"/>
      <c r="D236" s="1201"/>
      <c r="E236" s="1201"/>
      <c r="F236" s="1201"/>
      <c r="G236" s="1201"/>
      <c r="H236" s="1201"/>
      <c r="I236" s="1201"/>
      <c r="J236" s="1201"/>
      <c r="K236" s="1201"/>
      <c r="L236" s="1201"/>
      <c r="M236" s="1201"/>
      <c r="N236" s="1201"/>
      <c r="O236" s="1201"/>
      <c r="P236" s="1201"/>
      <c r="Q236" s="1201"/>
      <c r="R236" s="1201"/>
      <c r="S236" s="1202"/>
      <c r="T236" s="1206" t="s">
        <v>255</v>
      </c>
      <c r="U236" s="1207"/>
      <c r="V236" s="1207"/>
      <c r="W236" s="1208"/>
      <c r="X236" s="1301">
        <f>' PRESUPUESTO OFICIAL ESMERALDA'!B19</f>
        <v>2.4</v>
      </c>
      <c r="Y236" s="1302"/>
      <c r="Z236" s="1302"/>
      <c r="AA236" s="1302"/>
      <c r="AB236" s="1302"/>
      <c r="AC236" s="1302"/>
      <c r="AD236" s="1303"/>
      <c r="AE236" s="1191" t="s">
        <v>256</v>
      </c>
      <c r="AF236" s="1191"/>
      <c r="AG236" s="1191"/>
      <c r="AH236" s="1191"/>
      <c r="AI236" s="1199" t="str">
        <f>' PRESUPUESTO OFICIAL ESMERALDA'!D19</f>
        <v>M3</v>
      </c>
      <c r="AJ236" s="1199"/>
      <c r="AK236" s="1199"/>
      <c r="AL236" s="1199"/>
    </row>
    <row r="237" spans="2:43">
      <c r="B237" s="1203"/>
      <c r="C237" s="1204"/>
      <c r="D237" s="1204"/>
      <c r="E237" s="1204"/>
      <c r="F237" s="1204"/>
      <c r="G237" s="1204"/>
      <c r="H237" s="1204"/>
      <c r="I237" s="1204"/>
      <c r="J237" s="1204"/>
      <c r="K237" s="1204"/>
      <c r="L237" s="1204"/>
      <c r="M237" s="1204"/>
      <c r="N237" s="1204"/>
      <c r="O237" s="1204"/>
      <c r="P237" s="1204"/>
      <c r="Q237" s="1204"/>
      <c r="R237" s="1204"/>
      <c r="S237" s="1205"/>
      <c r="T237" s="1209"/>
      <c r="U237" s="1210"/>
      <c r="V237" s="1210"/>
      <c r="W237" s="1211"/>
      <c r="X237" s="1304"/>
      <c r="Y237" s="1305"/>
      <c r="Z237" s="1305"/>
      <c r="AA237" s="1305"/>
      <c r="AB237" s="1305"/>
      <c r="AC237" s="1305"/>
      <c r="AD237" s="1306"/>
      <c r="AE237" s="1191"/>
      <c r="AF237" s="1191"/>
      <c r="AG237" s="1191"/>
      <c r="AH237" s="1191"/>
      <c r="AI237" s="1199"/>
      <c r="AJ237" s="1199"/>
      <c r="AK237" s="1199"/>
      <c r="AL237" s="1199"/>
    </row>
    <row r="238" spans="2:43">
      <c r="B238" s="1203"/>
      <c r="C238" s="1204"/>
      <c r="D238" s="1204"/>
      <c r="E238" s="1204"/>
      <c r="F238" s="1204"/>
      <c r="G238" s="1204"/>
      <c r="H238" s="1204"/>
      <c r="I238" s="1204"/>
      <c r="J238" s="1204"/>
      <c r="K238" s="1204"/>
      <c r="L238" s="1204"/>
      <c r="M238" s="1204"/>
      <c r="N238" s="1204"/>
      <c r="O238" s="1204"/>
      <c r="P238" s="1204"/>
      <c r="Q238" s="1204"/>
      <c r="R238" s="1204"/>
      <c r="S238" s="1205"/>
      <c r="T238" s="1206" t="s">
        <v>257</v>
      </c>
      <c r="U238" s="1207"/>
      <c r="V238" s="1207"/>
      <c r="W238" s="1208"/>
      <c r="X238" s="1218" t="str">
        <f>' PRESUPUESTO OFICIAL ESMERALDA'!C18</f>
        <v>Construcción viga de cimentación en concreto de 280KG/CM2</v>
      </c>
      <c r="Y238" s="1219"/>
      <c r="Z238" s="1219"/>
      <c r="AA238" s="1219"/>
      <c r="AB238" s="1219"/>
      <c r="AC238" s="1219"/>
      <c r="AD238" s="1219"/>
      <c r="AE238" s="1219"/>
      <c r="AF238" s="1219"/>
      <c r="AG238" s="1219"/>
      <c r="AH238" s="1219"/>
      <c r="AI238" s="1219"/>
      <c r="AJ238" s="1219"/>
      <c r="AK238" s="1219"/>
      <c r="AL238" s="1219"/>
    </row>
    <row r="239" spans="2:43">
      <c r="B239" s="1203"/>
      <c r="C239" s="1204"/>
      <c r="D239" s="1204"/>
      <c r="E239" s="1204"/>
      <c r="F239" s="1204"/>
      <c r="G239" s="1204"/>
      <c r="H239" s="1204"/>
      <c r="I239" s="1204"/>
      <c r="J239" s="1204"/>
      <c r="K239" s="1204"/>
      <c r="L239" s="1204"/>
      <c r="M239" s="1204"/>
      <c r="N239" s="1204"/>
      <c r="O239" s="1204"/>
      <c r="P239" s="1204"/>
      <c r="Q239" s="1204"/>
      <c r="R239" s="1204"/>
      <c r="S239" s="1205"/>
      <c r="T239" s="1209"/>
      <c r="U239" s="1210"/>
      <c r="V239" s="1210"/>
      <c r="W239" s="1211"/>
      <c r="X239" s="1220"/>
      <c r="Y239" s="1221"/>
      <c r="Z239" s="1221"/>
      <c r="AA239" s="1221"/>
      <c r="AB239" s="1221"/>
      <c r="AC239" s="1221"/>
      <c r="AD239" s="1221"/>
      <c r="AE239" s="1221"/>
      <c r="AF239" s="1221"/>
      <c r="AG239" s="1221"/>
      <c r="AH239" s="1221"/>
      <c r="AI239" s="1221"/>
      <c r="AJ239" s="1221"/>
      <c r="AK239" s="1221"/>
      <c r="AL239" s="1221"/>
    </row>
    <row r="240" spans="2:43">
      <c r="B240" s="1203"/>
      <c r="C240" s="1204"/>
      <c r="D240" s="1204"/>
      <c r="E240" s="1204"/>
      <c r="F240" s="1204"/>
      <c r="G240" s="1204"/>
      <c r="H240" s="1204"/>
      <c r="I240" s="1204"/>
      <c r="J240" s="1204"/>
      <c r="K240" s="1204"/>
      <c r="L240" s="1204"/>
      <c r="M240" s="1204"/>
      <c r="N240" s="1204"/>
      <c r="O240" s="1204"/>
      <c r="P240" s="1204"/>
      <c r="Q240" s="1204"/>
      <c r="R240" s="1204"/>
      <c r="S240" s="1205"/>
      <c r="T240" s="1222" t="s">
        <v>258</v>
      </c>
      <c r="U240" s="1223"/>
      <c r="V240" s="1223"/>
      <c r="W240" s="1223"/>
      <c r="X240" s="1223"/>
      <c r="Y240" s="1224"/>
      <c r="Z240" s="1228" t="s">
        <v>259</v>
      </c>
      <c r="AA240" s="1228"/>
      <c r="AB240" s="1228"/>
      <c r="AC240" s="1228"/>
      <c r="AD240" s="1228"/>
      <c r="AE240" s="1191"/>
      <c r="AF240" s="1191"/>
      <c r="AG240" s="1191"/>
      <c r="AH240" s="1191"/>
      <c r="AI240" s="1191" t="s">
        <v>260</v>
      </c>
      <c r="AJ240" s="1191"/>
      <c r="AK240" s="1191"/>
      <c r="AL240" s="1191" t="s">
        <v>261</v>
      </c>
    </row>
    <row r="241" spans="2:43">
      <c r="B241" s="1203"/>
      <c r="C241" s="1204"/>
      <c r="D241" s="1204"/>
      <c r="E241" s="1204"/>
      <c r="F241" s="1204"/>
      <c r="G241" s="1204"/>
      <c r="H241" s="1204"/>
      <c r="I241" s="1204"/>
      <c r="J241" s="1204"/>
      <c r="K241" s="1204"/>
      <c r="L241" s="1204"/>
      <c r="M241" s="1204"/>
      <c r="N241" s="1204"/>
      <c r="O241" s="1204"/>
      <c r="P241" s="1204"/>
      <c r="Q241" s="1204"/>
      <c r="R241" s="1204"/>
      <c r="S241" s="1205"/>
      <c r="T241" s="1225"/>
      <c r="U241" s="1226"/>
      <c r="V241" s="1226"/>
      <c r="W241" s="1226"/>
      <c r="X241" s="1226"/>
      <c r="Y241" s="1227"/>
      <c r="Z241" s="1191" t="s">
        <v>262</v>
      </c>
      <c r="AA241" s="1191"/>
      <c r="AB241" s="1191"/>
      <c r="AC241" s="1191" t="s">
        <v>263</v>
      </c>
      <c r="AD241" s="1191"/>
      <c r="AE241" s="1191"/>
      <c r="AF241" s="1191" t="s">
        <v>264</v>
      </c>
      <c r="AG241" s="1191"/>
      <c r="AH241" s="1191"/>
      <c r="AI241" s="1191"/>
      <c r="AJ241" s="1191"/>
      <c r="AK241" s="1191"/>
      <c r="AL241" s="1191"/>
    </row>
    <row r="242" spans="2:43" ht="15.4" customHeight="1">
      <c r="B242" s="1203"/>
      <c r="C242" s="1204"/>
      <c r="D242" s="1204"/>
      <c r="E242" s="1204"/>
      <c r="F242" s="1204"/>
      <c r="G242" s="1204"/>
      <c r="H242" s="1204"/>
      <c r="I242" s="1204"/>
      <c r="J242" s="1204"/>
      <c r="K242" s="1204"/>
      <c r="L242" s="1204"/>
      <c r="M242" s="1204"/>
      <c r="N242" s="1204"/>
      <c r="O242" s="1204"/>
      <c r="P242" s="1204"/>
      <c r="Q242" s="1204"/>
      <c r="R242" s="1204"/>
      <c r="S242" s="1205"/>
      <c r="T242" s="1233" t="s">
        <v>573</v>
      </c>
      <c r="U242" s="1234"/>
      <c r="V242" s="1234"/>
      <c r="W242" s="1234"/>
      <c r="X242" s="1234"/>
      <c r="Y242" s="1235"/>
      <c r="Z242" s="1178">
        <f>5.7+2.5</f>
        <v>8.1999999999999993</v>
      </c>
      <c r="AA242" s="1178"/>
      <c r="AB242" s="1178"/>
      <c r="AC242" s="1178">
        <v>0.5</v>
      </c>
      <c r="AD242" s="1178"/>
      <c r="AE242" s="1178"/>
      <c r="AF242" s="1178">
        <v>0.7</v>
      </c>
      <c r="AG242" s="1178"/>
      <c r="AH242" s="1178"/>
      <c r="AI242" s="1179">
        <v>1</v>
      </c>
      <c r="AJ242" s="1180"/>
      <c r="AK242" s="1181"/>
      <c r="AL242" s="996">
        <f>+Z242*AC242*AF242*AI242</f>
        <v>2.8699999999999997</v>
      </c>
      <c r="AO242" s="1015"/>
      <c r="AP242" s="1015"/>
      <c r="AQ242" s="1015"/>
    </row>
    <row r="243" spans="2:43" ht="15.4" customHeight="1">
      <c r="B243" s="1203"/>
      <c r="C243" s="1204"/>
      <c r="D243" s="1204"/>
      <c r="E243" s="1204"/>
      <c r="F243" s="1204"/>
      <c r="G243" s="1204"/>
      <c r="H243" s="1204"/>
      <c r="I243" s="1204"/>
      <c r="J243" s="1204"/>
      <c r="K243" s="1204"/>
      <c r="L243" s="1204"/>
      <c r="M243" s="1204"/>
      <c r="N243" s="1204"/>
      <c r="O243" s="1204"/>
      <c r="P243" s="1204"/>
      <c r="Q243" s="1204"/>
      <c r="R243" s="1204"/>
      <c r="S243" s="1205"/>
      <c r="T243" s="1233" t="s">
        <v>574</v>
      </c>
      <c r="U243" s="1234"/>
      <c r="V243" s="1234"/>
      <c r="W243" s="1234"/>
      <c r="X243" s="1234"/>
      <c r="Y243" s="1235"/>
      <c r="Z243" s="1178">
        <f>5.7+2.5</f>
        <v>8.1999999999999993</v>
      </c>
      <c r="AA243" s="1178"/>
      <c r="AB243" s="1178"/>
      <c r="AC243" s="1178">
        <v>0.5</v>
      </c>
      <c r="AD243" s="1178"/>
      <c r="AE243" s="1178"/>
      <c r="AF243" s="1178">
        <v>0.7</v>
      </c>
      <c r="AG243" s="1178"/>
      <c r="AH243" s="1178"/>
      <c r="AI243" s="1179">
        <v>1</v>
      </c>
      <c r="AJ243" s="1180"/>
      <c r="AK243" s="1181"/>
      <c r="AL243" s="996">
        <f t="shared" ref="AL243:AL251" si="13">+Z243*AC243*AF243*AI243</f>
        <v>2.8699999999999997</v>
      </c>
      <c r="AO243" s="1015"/>
      <c r="AP243" s="1015"/>
      <c r="AQ243" s="1015"/>
    </row>
    <row r="244" spans="2:43" ht="15.4" customHeight="1">
      <c r="B244" s="1203"/>
      <c r="C244" s="1204"/>
      <c r="D244" s="1204"/>
      <c r="E244" s="1204"/>
      <c r="F244" s="1204"/>
      <c r="G244" s="1204"/>
      <c r="H244" s="1204"/>
      <c r="I244" s="1204"/>
      <c r="J244" s="1204"/>
      <c r="K244" s="1204"/>
      <c r="L244" s="1204"/>
      <c r="M244" s="1204"/>
      <c r="N244" s="1204"/>
      <c r="O244" s="1204"/>
      <c r="P244" s="1204"/>
      <c r="Q244" s="1204"/>
      <c r="R244" s="1204"/>
      <c r="S244" s="1205"/>
      <c r="T244" s="1233" t="s">
        <v>943</v>
      </c>
      <c r="U244" s="1234"/>
      <c r="V244" s="1234"/>
      <c r="W244" s="1234"/>
      <c r="X244" s="1234"/>
      <c r="Y244" s="1235"/>
      <c r="Z244" s="1178">
        <f t="shared" ref="Z244:Z251" si="14">5.7+2.5</f>
        <v>8.1999999999999993</v>
      </c>
      <c r="AA244" s="1178"/>
      <c r="AB244" s="1178"/>
      <c r="AC244" s="1179">
        <v>0.5</v>
      </c>
      <c r="AD244" s="1180"/>
      <c r="AE244" s="1181"/>
      <c r="AF244" s="1179">
        <v>0.7</v>
      </c>
      <c r="AG244" s="1180"/>
      <c r="AH244" s="1181"/>
      <c r="AI244" s="1179">
        <v>1</v>
      </c>
      <c r="AJ244" s="1180"/>
      <c r="AK244" s="1181"/>
      <c r="AL244" s="996">
        <f t="shared" si="13"/>
        <v>2.8699999999999997</v>
      </c>
      <c r="AO244" s="1015"/>
      <c r="AP244" s="1015"/>
      <c r="AQ244" s="1015"/>
    </row>
    <row r="245" spans="2:43" ht="15.4" customHeight="1">
      <c r="B245" s="1203"/>
      <c r="C245" s="1204"/>
      <c r="D245" s="1204"/>
      <c r="E245" s="1204"/>
      <c r="F245" s="1204"/>
      <c r="G245" s="1204"/>
      <c r="H245" s="1204"/>
      <c r="I245" s="1204"/>
      <c r="J245" s="1204"/>
      <c r="K245" s="1204"/>
      <c r="L245" s="1204"/>
      <c r="M245" s="1204"/>
      <c r="N245" s="1204"/>
      <c r="O245" s="1204"/>
      <c r="P245" s="1204"/>
      <c r="Q245" s="1204"/>
      <c r="R245" s="1204"/>
      <c r="S245" s="1205"/>
      <c r="T245" s="1233" t="s">
        <v>944</v>
      </c>
      <c r="U245" s="1234"/>
      <c r="V245" s="1234"/>
      <c r="W245" s="1234"/>
      <c r="X245" s="1234"/>
      <c r="Y245" s="1235"/>
      <c r="Z245" s="1178">
        <f t="shared" si="14"/>
        <v>8.1999999999999993</v>
      </c>
      <c r="AA245" s="1178"/>
      <c r="AB245" s="1178"/>
      <c r="AC245" s="1179">
        <v>0.5</v>
      </c>
      <c r="AD245" s="1180"/>
      <c r="AE245" s="1181"/>
      <c r="AF245" s="1179">
        <v>0.7</v>
      </c>
      <c r="AG245" s="1180"/>
      <c r="AH245" s="1181"/>
      <c r="AI245" s="1179">
        <v>1</v>
      </c>
      <c r="AJ245" s="1180"/>
      <c r="AK245" s="1181"/>
      <c r="AL245" s="996">
        <f t="shared" si="13"/>
        <v>2.8699999999999997</v>
      </c>
      <c r="AO245" s="1015"/>
      <c r="AP245" s="1015"/>
      <c r="AQ245" s="1015"/>
    </row>
    <row r="246" spans="2:43" ht="15.4" customHeight="1">
      <c r="B246" s="1203"/>
      <c r="C246" s="1204"/>
      <c r="D246" s="1204"/>
      <c r="E246" s="1204"/>
      <c r="F246" s="1204"/>
      <c r="G246" s="1204"/>
      <c r="H246" s="1204"/>
      <c r="I246" s="1204"/>
      <c r="J246" s="1204"/>
      <c r="K246" s="1204"/>
      <c r="L246" s="1204"/>
      <c r="M246" s="1204"/>
      <c r="N246" s="1204"/>
      <c r="O246" s="1204"/>
      <c r="P246" s="1204"/>
      <c r="Q246" s="1204"/>
      <c r="R246" s="1204"/>
      <c r="S246" s="1205"/>
      <c r="T246" s="1233" t="s">
        <v>945</v>
      </c>
      <c r="U246" s="1234"/>
      <c r="V246" s="1234"/>
      <c r="W246" s="1234"/>
      <c r="X246" s="1234"/>
      <c r="Y246" s="1235"/>
      <c r="Z246" s="1178">
        <f t="shared" si="14"/>
        <v>8.1999999999999993</v>
      </c>
      <c r="AA246" s="1178"/>
      <c r="AB246" s="1178"/>
      <c r="AC246" s="1178">
        <v>0.5</v>
      </c>
      <c r="AD246" s="1178"/>
      <c r="AE246" s="1178"/>
      <c r="AF246" s="1179">
        <v>0.7</v>
      </c>
      <c r="AG246" s="1180"/>
      <c r="AH246" s="1181"/>
      <c r="AI246" s="1179">
        <v>1</v>
      </c>
      <c r="AJ246" s="1180"/>
      <c r="AK246" s="1181"/>
      <c r="AL246" s="996">
        <f t="shared" si="13"/>
        <v>2.8699999999999997</v>
      </c>
      <c r="AO246" s="1015"/>
      <c r="AP246" s="1015"/>
      <c r="AQ246" s="1015"/>
    </row>
    <row r="247" spans="2:43" ht="15.4" customHeight="1">
      <c r="B247" s="1203"/>
      <c r="C247" s="1204"/>
      <c r="D247" s="1204"/>
      <c r="E247" s="1204"/>
      <c r="F247" s="1204"/>
      <c r="G247" s="1204"/>
      <c r="H247" s="1204"/>
      <c r="I247" s="1204"/>
      <c r="J247" s="1204"/>
      <c r="K247" s="1204"/>
      <c r="L247" s="1204"/>
      <c r="M247" s="1204"/>
      <c r="N247" s="1204"/>
      <c r="O247" s="1204"/>
      <c r="P247" s="1204"/>
      <c r="Q247" s="1204"/>
      <c r="R247" s="1204"/>
      <c r="S247" s="1205"/>
      <c r="T247" s="1233" t="s">
        <v>946</v>
      </c>
      <c r="U247" s="1234"/>
      <c r="V247" s="1234"/>
      <c r="W247" s="1234"/>
      <c r="X247" s="1234"/>
      <c r="Y247" s="1235"/>
      <c r="Z247" s="1178">
        <f t="shared" si="14"/>
        <v>8.1999999999999993</v>
      </c>
      <c r="AA247" s="1178"/>
      <c r="AB247" s="1178"/>
      <c r="AC247" s="1178">
        <v>0.5</v>
      </c>
      <c r="AD247" s="1178"/>
      <c r="AE247" s="1178"/>
      <c r="AF247" s="1178">
        <v>0.7</v>
      </c>
      <c r="AG247" s="1178"/>
      <c r="AH247" s="1178"/>
      <c r="AI247" s="1179">
        <v>1</v>
      </c>
      <c r="AJ247" s="1180"/>
      <c r="AK247" s="1181"/>
      <c r="AL247" s="996">
        <f t="shared" si="13"/>
        <v>2.8699999999999997</v>
      </c>
      <c r="AO247" s="1015"/>
      <c r="AP247" s="1015"/>
      <c r="AQ247" s="1015"/>
    </row>
    <row r="248" spans="2:43" ht="15.4" customHeight="1">
      <c r="B248" s="1203"/>
      <c r="C248" s="1204"/>
      <c r="D248" s="1204"/>
      <c r="E248" s="1204"/>
      <c r="F248" s="1204"/>
      <c r="G248" s="1204"/>
      <c r="H248" s="1204"/>
      <c r="I248" s="1204"/>
      <c r="J248" s="1204"/>
      <c r="K248" s="1204"/>
      <c r="L248" s="1204"/>
      <c r="M248" s="1204"/>
      <c r="N248" s="1204"/>
      <c r="O248" s="1204"/>
      <c r="P248" s="1204"/>
      <c r="Q248" s="1204"/>
      <c r="R248" s="1204"/>
      <c r="S248" s="1205"/>
      <c r="T248" s="1233" t="s">
        <v>947</v>
      </c>
      <c r="U248" s="1234"/>
      <c r="V248" s="1234"/>
      <c r="W248" s="1234"/>
      <c r="X248" s="1234"/>
      <c r="Y248" s="1235"/>
      <c r="Z248" s="1178">
        <f t="shared" si="14"/>
        <v>8.1999999999999993</v>
      </c>
      <c r="AA248" s="1178"/>
      <c r="AB248" s="1178"/>
      <c r="AC248" s="1179">
        <v>0.5</v>
      </c>
      <c r="AD248" s="1180"/>
      <c r="AE248" s="1181"/>
      <c r="AF248" s="1179">
        <v>0.7</v>
      </c>
      <c r="AG248" s="1180"/>
      <c r="AH248" s="1181"/>
      <c r="AI248" s="1178">
        <v>1</v>
      </c>
      <c r="AJ248" s="1178"/>
      <c r="AK248" s="1178"/>
      <c r="AL248" s="996">
        <f t="shared" si="13"/>
        <v>2.8699999999999997</v>
      </c>
      <c r="AO248" s="1015"/>
      <c r="AP248" s="1015"/>
      <c r="AQ248" s="1015"/>
    </row>
    <row r="249" spans="2:43" ht="15.4" customHeight="1">
      <c r="B249" s="1203"/>
      <c r="C249" s="1204"/>
      <c r="D249" s="1204"/>
      <c r="E249" s="1204"/>
      <c r="F249" s="1204"/>
      <c r="G249" s="1204"/>
      <c r="H249" s="1204"/>
      <c r="I249" s="1204"/>
      <c r="J249" s="1204"/>
      <c r="K249" s="1204"/>
      <c r="L249" s="1204"/>
      <c r="M249" s="1204"/>
      <c r="N249" s="1204"/>
      <c r="O249" s="1204"/>
      <c r="P249" s="1204"/>
      <c r="Q249" s="1204"/>
      <c r="R249" s="1204"/>
      <c r="S249" s="1205"/>
      <c r="T249" s="1233" t="s">
        <v>948</v>
      </c>
      <c r="U249" s="1234"/>
      <c r="V249" s="1234"/>
      <c r="W249" s="1234"/>
      <c r="X249" s="1234"/>
      <c r="Y249" s="1235"/>
      <c r="Z249" s="1178">
        <f t="shared" si="14"/>
        <v>8.1999999999999993</v>
      </c>
      <c r="AA249" s="1178"/>
      <c r="AB249" s="1178"/>
      <c r="AC249" s="1179">
        <v>0.5</v>
      </c>
      <c r="AD249" s="1180"/>
      <c r="AE249" s="1181"/>
      <c r="AF249" s="1179">
        <v>0.7</v>
      </c>
      <c r="AG249" s="1180"/>
      <c r="AH249" s="1181"/>
      <c r="AI249" s="1179">
        <v>1</v>
      </c>
      <c r="AJ249" s="1180"/>
      <c r="AK249" s="1181"/>
      <c r="AL249" s="996">
        <f t="shared" si="13"/>
        <v>2.8699999999999997</v>
      </c>
      <c r="AO249" s="1015"/>
      <c r="AP249" s="1015"/>
      <c r="AQ249" s="1015"/>
    </row>
    <row r="250" spans="2:43" ht="15.4" customHeight="1">
      <c r="B250" s="1203"/>
      <c r="C250" s="1204"/>
      <c r="D250" s="1204"/>
      <c r="E250" s="1204"/>
      <c r="F250" s="1204"/>
      <c r="G250" s="1204"/>
      <c r="H250" s="1204"/>
      <c r="I250" s="1204"/>
      <c r="J250" s="1204"/>
      <c r="K250" s="1204"/>
      <c r="L250" s="1204"/>
      <c r="M250" s="1204"/>
      <c r="N250" s="1204"/>
      <c r="O250" s="1204"/>
      <c r="P250" s="1204"/>
      <c r="Q250" s="1204"/>
      <c r="R250" s="1204"/>
      <c r="S250" s="1205"/>
      <c r="T250" s="1233" t="s">
        <v>949</v>
      </c>
      <c r="U250" s="1234"/>
      <c r="V250" s="1234"/>
      <c r="W250" s="1234"/>
      <c r="X250" s="1234"/>
      <c r="Y250" s="1235"/>
      <c r="Z250" s="1178">
        <f t="shared" si="14"/>
        <v>8.1999999999999993</v>
      </c>
      <c r="AA250" s="1178"/>
      <c r="AB250" s="1178"/>
      <c r="AC250" s="1178">
        <v>0.5</v>
      </c>
      <c r="AD250" s="1178"/>
      <c r="AE250" s="1178"/>
      <c r="AF250" s="1179">
        <v>0.7</v>
      </c>
      <c r="AG250" s="1180"/>
      <c r="AH250" s="1181"/>
      <c r="AI250" s="1178">
        <v>1</v>
      </c>
      <c r="AJ250" s="1178"/>
      <c r="AK250" s="1178"/>
      <c r="AL250" s="996">
        <f t="shared" si="13"/>
        <v>2.8699999999999997</v>
      </c>
      <c r="AO250" s="1015"/>
      <c r="AP250" s="1015"/>
      <c r="AQ250" s="1015"/>
    </row>
    <row r="251" spans="2:43" ht="15.4" customHeight="1">
      <c r="B251" s="1254"/>
      <c r="C251" s="1255"/>
      <c r="D251" s="1255"/>
      <c r="E251" s="1255"/>
      <c r="F251" s="1255"/>
      <c r="G251" s="1255"/>
      <c r="H251" s="1255"/>
      <c r="I251" s="1255"/>
      <c r="J251" s="1255"/>
      <c r="K251" s="1255"/>
      <c r="L251" s="1255"/>
      <c r="M251" s="1255"/>
      <c r="N251" s="1255"/>
      <c r="O251" s="1255"/>
      <c r="P251" s="1255"/>
      <c r="Q251" s="1255"/>
      <c r="R251" s="1255"/>
      <c r="S251" s="1256"/>
      <c r="T251" s="1233" t="s">
        <v>950</v>
      </c>
      <c r="U251" s="1234"/>
      <c r="V251" s="1234"/>
      <c r="W251" s="1234"/>
      <c r="X251" s="1234"/>
      <c r="Y251" s="1235"/>
      <c r="Z251" s="1178">
        <f t="shared" si="14"/>
        <v>8.1999999999999993</v>
      </c>
      <c r="AA251" s="1178"/>
      <c r="AB251" s="1178"/>
      <c r="AC251" s="1178">
        <v>0.5</v>
      </c>
      <c r="AD251" s="1178"/>
      <c r="AE251" s="1178"/>
      <c r="AF251" s="1178">
        <v>0.7</v>
      </c>
      <c r="AG251" s="1178"/>
      <c r="AH251" s="1178"/>
      <c r="AI251" s="1178">
        <v>1</v>
      </c>
      <c r="AJ251" s="1178"/>
      <c r="AK251" s="1178"/>
      <c r="AL251" s="996">
        <f t="shared" si="13"/>
        <v>2.8699999999999997</v>
      </c>
      <c r="AO251" s="1015"/>
      <c r="AP251" s="1015"/>
      <c r="AQ251" s="1015"/>
    </row>
    <row r="252" spans="2:43">
      <c r="B252" s="1192" t="s">
        <v>265</v>
      </c>
      <c r="C252" s="1193"/>
      <c r="D252" s="1193"/>
      <c r="E252" s="1193"/>
      <c r="F252" s="1193"/>
      <c r="G252" s="1193"/>
      <c r="H252" s="1193"/>
      <c r="I252" s="1193"/>
      <c r="J252" s="1193"/>
      <c r="K252" s="1193"/>
      <c r="L252" s="1193"/>
      <c r="M252" s="1193"/>
      <c r="N252" s="1193"/>
      <c r="O252" s="1193"/>
      <c r="P252" s="1193"/>
      <c r="Q252" s="1193"/>
      <c r="R252" s="1193"/>
      <c r="S252" s="1193"/>
      <c r="T252" s="1193"/>
      <c r="U252" s="1193"/>
      <c r="V252" s="1193"/>
      <c r="W252" s="1193"/>
      <c r="X252" s="1193"/>
      <c r="Y252" s="1193"/>
      <c r="Z252" s="1229"/>
      <c r="AA252" s="1230"/>
      <c r="AB252" s="1230"/>
      <c r="AC252" s="1230"/>
      <c r="AD252" s="1230"/>
      <c r="AE252" s="1230"/>
      <c r="AF252" s="1230"/>
      <c r="AG252" s="1230"/>
      <c r="AH252" s="1231"/>
      <c r="AI252" s="1232"/>
      <c r="AJ252" s="1232"/>
      <c r="AK252" s="1232"/>
      <c r="AL252" s="997"/>
    </row>
    <row r="253" spans="2:43">
      <c r="B253" s="1242"/>
      <c r="C253" s="1243"/>
      <c r="D253" s="1243"/>
      <c r="E253" s="1243"/>
      <c r="F253" s="1243"/>
      <c r="G253" s="1243"/>
      <c r="H253" s="1243"/>
      <c r="I253" s="1243"/>
      <c r="J253" s="1243"/>
      <c r="K253" s="1243"/>
      <c r="L253" s="1243"/>
      <c r="M253" s="1243"/>
      <c r="N253" s="1243"/>
      <c r="O253" s="1243"/>
      <c r="P253" s="1243"/>
      <c r="Q253" s="1243"/>
      <c r="R253" s="1243"/>
      <c r="S253" s="1243"/>
      <c r="T253" s="1243"/>
      <c r="U253" s="1243"/>
      <c r="V253" s="1243"/>
      <c r="W253" s="1243"/>
      <c r="X253" s="1243"/>
      <c r="Y253" s="1244"/>
      <c r="Z253" s="1248"/>
      <c r="AA253" s="1201"/>
      <c r="AB253" s="1201"/>
      <c r="AC253" s="1201"/>
      <c r="AD253" s="1201"/>
      <c r="AE253" s="1201"/>
      <c r="AF253" s="1201"/>
      <c r="AG253" s="1201"/>
      <c r="AH253" s="1202"/>
      <c r="AI253" s="1190" t="s">
        <v>266</v>
      </c>
      <c r="AJ253" s="1190"/>
      <c r="AK253" s="1253"/>
      <c r="AL253" s="1003">
        <f>SUM(AL242:AL252)</f>
        <v>28.700000000000003</v>
      </c>
    </row>
    <row r="254" spans="2:43">
      <c r="B254" s="1242"/>
      <c r="C254" s="1243"/>
      <c r="D254" s="1243"/>
      <c r="E254" s="1243"/>
      <c r="F254" s="1243"/>
      <c r="G254" s="1243"/>
      <c r="H254" s="1243"/>
      <c r="I254" s="1243"/>
      <c r="J254" s="1243"/>
      <c r="K254" s="1243"/>
      <c r="L254" s="1243"/>
      <c r="M254" s="1243"/>
      <c r="N254" s="1243"/>
      <c r="O254" s="1243"/>
      <c r="P254" s="1243"/>
      <c r="Q254" s="1243"/>
      <c r="R254" s="1243"/>
      <c r="S254" s="1243"/>
      <c r="T254" s="1243"/>
      <c r="U254" s="1243"/>
      <c r="V254" s="1243"/>
      <c r="W254" s="1243"/>
      <c r="X254" s="1243"/>
      <c r="Y254" s="1244"/>
      <c r="Z254" s="1249"/>
      <c r="AA254" s="1204"/>
      <c r="AB254" s="1204"/>
      <c r="AC254" s="1204"/>
      <c r="AD254" s="1204"/>
      <c r="AE254" s="1204"/>
      <c r="AF254" s="1204"/>
      <c r="AG254" s="1204"/>
      <c r="AH254" s="1205"/>
      <c r="AI254" s="1190"/>
      <c r="AJ254" s="1190"/>
      <c r="AK254" s="1253"/>
      <c r="AL254" s="1003"/>
    </row>
    <row r="255" spans="2:43" ht="16.5" thickBot="1">
      <c r="B255" s="1245"/>
      <c r="C255" s="1246"/>
      <c r="D255" s="1246"/>
      <c r="E255" s="1246"/>
      <c r="F255" s="1246"/>
      <c r="G255" s="1246"/>
      <c r="H255" s="1246"/>
      <c r="I255" s="1246"/>
      <c r="J255" s="1246"/>
      <c r="K255" s="1246"/>
      <c r="L255" s="1246"/>
      <c r="M255" s="1246"/>
      <c r="N255" s="1246"/>
      <c r="O255" s="1246"/>
      <c r="P255" s="1246"/>
      <c r="Q255" s="1246"/>
      <c r="R255" s="1246"/>
      <c r="S255" s="1246"/>
      <c r="T255" s="1246"/>
      <c r="U255" s="1246"/>
      <c r="V255" s="1246"/>
      <c r="W255" s="1246"/>
      <c r="X255" s="1246"/>
      <c r="Y255" s="1247"/>
      <c r="Z255" s="1250"/>
      <c r="AA255" s="1251"/>
      <c r="AB255" s="1251"/>
      <c r="AC255" s="1251"/>
      <c r="AD255" s="1251"/>
      <c r="AE255" s="1251"/>
      <c r="AF255" s="1251"/>
      <c r="AG255" s="1251"/>
      <c r="AH255" s="1252"/>
      <c r="AI255" s="1238" t="s">
        <v>267</v>
      </c>
      <c r="AJ255" s="1238"/>
      <c r="AK255" s="1239"/>
      <c r="AL255" s="1029">
        <f>ROUND(+AL253+AL254,2)</f>
        <v>28.7</v>
      </c>
    </row>
    <row r="256" spans="2:43">
      <c r="B256" s="1263"/>
      <c r="C256" s="1264"/>
      <c r="D256" s="1264"/>
      <c r="E256" s="1264"/>
      <c r="F256" s="1264"/>
      <c r="G256" s="1264"/>
      <c r="H256" s="1264"/>
      <c r="I256" s="1267" t="str">
        <f>+I231</f>
        <v>CONSTRUCCIÓN DE CUBIERTA PARA POLIDERTIVO EN LA VEREDA LA ESMERALDA DEL MUNICIPIO DE LA PLATA, DEPARTAMENTO DEL HUILA</v>
      </c>
      <c r="J256" s="1267"/>
      <c r="K256" s="1267"/>
      <c r="L256" s="1267"/>
      <c r="M256" s="1267"/>
      <c r="N256" s="1267"/>
      <c r="O256" s="1267"/>
      <c r="P256" s="1267"/>
      <c r="Q256" s="1267"/>
      <c r="R256" s="1267"/>
      <c r="S256" s="1267"/>
      <c r="T256" s="1267"/>
      <c r="U256" s="1267"/>
      <c r="V256" s="1267"/>
      <c r="W256" s="1267"/>
      <c r="X256" s="1267"/>
      <c r="Y256" s="1267"/>
      <c r="Z256" s="1267"/>
      <c r="AA256" s="1267"/>
      <c r="AB256" s="1267"/>
      <c r="AC256" s="1267"/>
      <c r="AD256" s="1267"/>
      <c r="AE256" s="1267"/>
      <c r="AF256" s="1267"/>
      <c r="AG256" s="1267"/>
      <c r="AH256" s="1267"/>
      <c r="AI256" s="1269">
        <f ca="1">TODAY()</f>
        <v>46286</v>
      </c>
      <c r="AJ256" s="1267"/>
      <c r="AK256" s="1267"/>
      <c r="AL256" s="1267"/>
    </row>
    <row r="257" spans="2:38">
      <c r="B257" s="1265"/>
      <c r="C257" s="1266"/>
      <c r="D257" s="1266"/>
      <c r="E257" s="1266"/>
      <c r="F257" s="1266"/>
      <c r="G257" s="1266"/>
      <c r="H257" s="1266"/>
      <c r="I257" s="1268"/>
      <c r="J257" s="1268"/>
      <c r="K257" s="1268"/>
      <c r="L257" s="1268"/>
      <c r="M257" s="1268"/>
      <c r="N257" s="1268"/>
      <c r="O257" s="1268"/>
      <c r="P257" s="1268"/>
      <c r="Q257" s="1268"/>
      <c r="R257" s="1268"/>
      <c r="S257" s="1268"/>
      <c r="T257" s="1268"/>
      <c r="U257" s="1268"/>
      <c r="V257" s="1268"/>
      <c r="W257" s="1268"/>
      <c r="X257" s="1268"/>
      <c r="Y257" s="1268"/>
      <c r="Z257" s="1268"/>
      <c r="AA257" s="1268"/>
      <c r="AB257" s="1268"/>
      <c r="AC257" s="1268"/>
      <c r="AD257" s="1268"/>
      <c r="AE257" s="1268"/>
      <c r="AF257" s="1268"/>
      <c r="AG257" s="1268"/>
      <c r="AH257" s="1268"/>
      <c r="AI257" s="1268"/>
      <c r="AJ257" s="1268"/>
      <c r="AK257" s="1268"/>
      <c r="AL257" s="1268"/>
    </row>
    <row r="258" spans="2:38">
      <c r="B258" s="1265"/>
      <c r="C258" s="1266"/>
      <c r="D258" s="1266"/>
      <c r="E258" s="1266"/>
      <c r="F258" s="1266"/>
      <c r="G258" s="1266"/>
      <c r="H258" s="1266"/>
      <c r="I258" s="1268"/>
      <c r="J258" s="1268"/>
      <c r="K258" s="1268"/>
      <c r="L258" s="1268"/>
      <c r="M258" s="1268"/>
      <c r="N258" s="1268"/>
      <c r="O258" s="1268"/>
      <c r="P258" s="1268"/>
      <c r="Q258" s="1268"/>
      <c r="R258" s="1268"/>
      <c r="S258" s="1268"/>
      <c r="T258" s="1268"/>
      <c r="U258" s="1268"/>
      <c r="V258" s="1268"/>
      <c r="W258" s="1268"/>
      <c r="X258" s="1268"/>
      <c r="Y258" s="1268"/>
      <c r="Z258" s="1268"/>
      <c r="AA258" s="1268"/>
      <c r="AB258" s="1268"/>
      <c r="AC258" s="1268"/>
      <c r="AD258" s="1268"/>
      <c r="AE258" s="1268"/>
      <c r="AF258" s="1268"/>
      <c r="AG258" s="1268"/>
      <c r="AH258" s="1268"/>
      <c r="AI258" s="1268"/>
      <c r="AJ258" s="1268"/>
      <c r="AK258" s="1268"/>
      <c r="AL258" s="1268"/>
    </row>
    <row r="259" spans="2:38">
      <c r="B259" s="1265"/>
      <c r="C259" s="1266"/>
      <c r="D259" s="1266"/>
      <c r="E259" s="1266"/>
      <c r="F259" s="1266"/>
      <c r="G259" s="1266"/>
      <c r="H259" s="1266"/>
      <c r="I259" s="1268"/>
      <c r="J259" s="1268"/>
      <c r="K259" s="1268"/>
      <c r="L259" s="1268"/>
      <c r="M259" s="1268"/>
      <c r="N259" s="1268"/>
      <c r="O259" s="1268"/>
      <c r="P259" s="1268"/>
      <c r="Q259" s="1268"/>
      <c r="R259" s="1268"/>
      <c r="S259" s="1268"/>
      <c r="T259" s="1268"/>
      <c r="U259" s="1268"/>
      <c r="V259" s="1268"/>
      <c r="W259" s="1268"/>
      <c r="X259" s="1268"/>
      <c r="Y259" s="1268"/>
      <c r="Z259" s="1268"/>
      <c r="AA259" s="1268"/>
      <c r="AB259" s="1268"/>
      <c r="AC259" s="1268"/>
      <c r="AD259" s="1268"/>
      <c r="AE259" s="1268"/>
      <c r="AF259" s="1268"/>
      <c r="AG259" s="1268"/>
      <c r="AH259" s="1268"/>
      <c r="AI259" s="1268"/>
      <c r="AJ259" s="1268"/>
      <c r="AK259" s="1268"/>
      <c r="AL259" s="1268"/>
    </row>
    <row r="260" spans="2:38">
      <c r="B260" s="1189" t="s">
        <v>254</v>
      </c>
      <c r="C260" s="1190"/>
      <c r="D260" s="1190"/>
      <c r="E260" s="1190"/>
      <c r="F260" s="1190"/>
      <c r="G260" s="1190"/>
      <c r="H260" s="1190"/>
      <c r="I260" s="1190"/>
      <c r="J260" s="1190"/>
      <c r="K260" s="1190"/>
      <c r="L260" s="1190"/>
      <c r="M260" s="1190"/>
      <c r="N260" s="1190"/>
      <c r="O260" s="1190"/>
      <c r="P260" s="1190"/>
      <c r="Q260" s="1190"/>
      <c r="R260" s="1190"/>
      <c r="S260" s="1190"/>
      <c r="T260" s="1190"/>
      <c r="U260" s="1190"/>
      <c r="V260" s="1190"/>
      <c r="W260" s="1190"/>
      <c r="X260" s="1190"/>
      <c r="Y260" s="1190"/>
      <c r="Z260" s="1190"/>
      <c r="AA260" s="1190"/>
      <c r="AB260" s="1190"/>
      <c r="AC260" s="1190"/>
      <c r="AD260" s="1190"/>
      <c r="AE260" s="1190"/>
      <c r="AF260" s="1190"/>
      <c r="AG260" s="1190"/>
      <c r="AH260" s="1190"/>
      <c r="AI260" s="1190"/>
      <c r="AJ260" s="1190"/>
      <c r="AK260" s="1190"/>
      <c r="AL260" s="1190"/>
    </row>
    <row r="261" spans="2:38">
      <c r="B261" s="1200"/>
      <c r="C261" s="1201"/>
      <c r="D261" s="1201"/>
      <c r="E261" s="1201"/>
      <c r="F261" s="1201"/>
      <c r="G261" s="1201"/>
      <c r="H261" s="1201"/>
      <c r="I261" s="1201"/>
      <c r="J261" s="1201"/>
      <c r="K261" s="1201"/>
      <c r="L261" s="1201"/>
      <c r="M261" s="1201"/>
      <c r="N261" s="1201"/>
      <c r="O261" s="1201"/>
      <c r="P261" s="1201"/>
      <c r="Q261" s="1201"/>
      <c r="R261" s="1201"/>
      <c r="S261" s="1202"/>
      <c r="T261" s="1206" t="s">
        <v>255</v>
      </c>
      <c r="U261" s="1207"/>
      <c r="V261" s="1207"/>
      <c r="W261" s="1208"/>
      <c r="X261" s="1212">
        <f>' PRESUPUESTO OFICIAL ESMERALDA'!B20</f>
        <v>2.5</v>
      </c>
      <c r="Y261" s="1213"/>
      <c r="Z261" s="1213"/>
      <c r="AA261" s="1213"/>
      <c r="AB261" s="1213"/>
      <c r="AC261" s="1213"/>
      <c r="AD261" s="1214"/>
      <c r="AE261" s="1191" t="s">
        <v>256</v>
      </c>
      <c r="AF261" s="1191"/>
      <c r="AG261" s="1191"/>
      <c r="AH261" s="1191"/>
      <c r="AI261" s="1199" t="str">
        <f>' PRESUPUESTO OFICIAL ESMERALDA'!D20</f>
        <v>M3</v>
      </c>
      <c r="AJ261" s="1199"/>
      <c r="AK261" s="1199"/>
      <c r="AL261" s="1199"/>
    </row>
    <row r="262" spans="2:38">
      <c r="B262" s="1203"/>
      <c r="C262" s="1204"/>
      <c r="D262" s="1204"/>
      <c r="E262" s="1204"/>
      <c r="F262" s="1204"/>
      <c r="G262" s="1204"/>
      <c r="H262" s="1204"/>
      <c r="I262" s="1204"/>
      <c r="J262" s="1204"/>
      <c r="K262" s="1204"/>
      <c r="L262" s="1204"/>
      <c r="M262" s="1204"/>
      <c r="N262" s="1204"/>
      <c r="O262" s="1204"/>
      <c r="P262" s="1204"/>
      <c r="Q262" s="1204"/>
      <c r="R262" s="1204"/>
      <c r="S262" s="1205"/>
      <c r="T262" s="1209"/>
      <c r="U262" s="1210"/>
      <c r="V262" s="1210"/>
      <c r="W262" s="1211"/>
      <c r="X262" s="1215"/>
      <c r="Y262" s="1216"/>
      <c r="Z262" s="1216"/>
      <c r="AA262" s="1216"/>
      <c r="AB262" s="1216"/>
      <c r="AC262" s="1216"/>
      <c r="AD262" s="1217"/>
      <c r="AE262" s="1191"/>
      <c r="AF262" s="1191"/>
      <c r="AG262" s="1191"/>
      <c r="AH262" s="1191"/>
      <c r="AI262" s="1199"/>
      <c r="AJ262" s="1199"/>
      <c r="AK262" s="1199"/>
      <c r="AL262" s="1199"/>
    </row>
    <row r="263" spans="2:38">
      <c r="B263" s="1203"/>
      <c r="C263" s="1204"/>
      <c r="D263" s="1204"/>
      <c r="E263" s="1204"/>
      <c r="F263" s="1204"/>
      <c r="G263" s="1204"/>
      <c r="H263" s="1204"/>
      <c r="I263" s="1204"/>
      <c r="J263" s="1204"/>
      <c r="K263" s="1204"/>
      <c r="L263" s="1204"/>
      <c r="M263" s="1204"/>
      <c r="N263" s="1204"/>
      <c r="O263" s="1204"/>
      <c r="P263" s="1204"/>
      <c r="Q263" s="1204"/>
      <c r="R263" s="1204"/>
      <c r="S263" s="1205"/>
      <c r="T263" s="1206" t="s">
        <v>257</v>
      </c>
      <c r="U263" s="1207"/>
      <c r="V263" s="1207"/>
      <c r="W263" s="1208"/>
      <c r="X263" s="1218" t="str">
        <f>' PRESUPUESTO OFICIAL ESMERALDA'!C20</f>
        <v>Construcción de Viga Canal en concreto de 280KG/CM2</v>
      </c>
      <c r="Y263" s="1219"/>
      <c r="Z263" s="1219"/>
      <c r="AA263" s="1219"/>
      <c r="AB263" s="1219"/>
      <c r="AC263" s="1219"/>
      <c r="AD263" s="1219"/>
      <c r="AE263" s="1219"/>
      <c r="AF263" s="1219"/>
      <c r="AG263" s="1219"/>
      <c r="AH263" s="1219"/>
      <c r="AI263" s="1219"/>
      <c r="AJ263" s="1219"/>
      <c r="AK263" s="1219"/>
      <c r="AL263" s="1219"/>
    </row>
    <row r="264" spans="2:38">
      <c r="B264" s="1203"/>
      <c r="C264" s="1204"/>
      <c r="D264" s="1204"/>
      <c r="E264" s="1204"/>
      <c r="F264" s="1204"/>
      <c r="G264" s="1204"/>
      <c r="H264" s="1204"/>
      <c r="I264" s="1204"/>
      <c r="J264" s="1204"/>
      <c r="K264" s="1204"/>
      <c r="L264" s="1204"/>
      <c r="M264" s="1204"/>
      <c r="N264" s="1204"/>
      <c r="O264" s="1204"/>
      <c r="P264" s="1204"/>
      <c r="Q264" s="1204"/>
      <c r="R264" s="1204"/>
      <c r="S264" s="1205"/>
      <c r="T264" s="1209"/>
      <c r="U264" s="1210"/>
      <c r="V264" s="1210"/>
      <c r="W264" s="1211"/>
      <c r="X264" s="1220"/>
      <c r="Y264" s="1221"/>
      <c r="Z264" s="1221"/>
      <c r="AA264" s="1221"/>
      <c r="AB264" s="1221"/>
      <c r="AC264" s="1221"/>
      <c r="AD264" s="1221"/>
      <c r="AE264" s="1221"/>
      <c r="AF264" s="1221"/>
      <c r="AG264" s="1221"/>
      <c r="AH264" s="1221"/>
      <c r="AI264" s="1221"/>
      <c r="AJ264" s="1221"/>
      <c r="AK264" s="1221"/>
      <c r="AL264" s="1221"/>
    </row>
    <row r="265" spans="2:38">
      <c r="B265" s="1203"/>
      <c r="C265" s="1204"/>
      <c r="D265" s="1204"/>
      <c r="E265" s="1204"/>
      <c r="F265" s="1204"/>
      <c r="G265" s="1204"/>
      <c r="H265" s="1204"/>
      <c r="I265" s="1204"/>
      <c r="J265" s="1204"/>
      <c r="K265" s="1204"/>
      <c r="L265" s="1204"/>
      <c r="M265" s="1204"/>
      <c r="N265" s="1204"/>
      <c r="O265" s="1204"/>
      <c r="P265" s="1204"/>
      <c r="Q265" s="1204"/>
      <c r="R265" s="1204"/>
      <c r="S265" s="1205"/>
      <c r="T265" s="1222" t="s">
        <v>258</v>
      </c>
      <c r="U265" s="1223"/>
      <c r="V265" s="1223"/>
      <c r="W265" s="1223"/>
      <c r="X265" s="1223"/>
      <c r="Y265" s="1224"/>
      <c r="Z265" s="1228" t="s">
        <v>259</v>
      </c>
      <c r="AA265" s="1228"/>
      <c r="AB265" s="1228"/>
      <c r="AC265" s="1228"/>
      <c r="AD265" s="1228"/>
      <c r="AE265" s="1191"/>
      <c r="AF265" s="1191"/>
      <c r="AG265" s="1191"/>
      <c r="AH265" s="1191"/>
      <c r="AI265" s="1191" t="s">
        <v>260</v>
      </c>
      <c r="AJ265" s="1191"/>
      <c r="AK265" s="1191"/>
      <c r="AL265" s="1191" t="s">
        <v>261</v>
      </c>
    </row>
    <row r="266" spans="2:38">
      <c r="B266" s="1203"/>
      <c r="C266" s="1204"/>
      <c r="D266" s="1204"/>
      <c r="E266" s="1204"/>
      <c r="F266" s="1204"/>
      <c r="G266" s="1204"/>
      <c r="H266" s="1204"/>
      <c r="I266" s="1204"/>
      <c r="J266" s="1204"/>
      <c r="K266" s="1204"/>
      <c r="L266" s="1204"/>
      <c r="M266" s="1204"/>
      <c r="N266" s="1204"/>
      <c r="O266" s="1204"/>
      <c r="P266" s="1204"/>
      <c r="Q266" s="1204"/>
      <c r="R266" s="1204"/>
      <c r="S266" s="1205"/>
      <c r="T266" s="1225"/>
      <c r="U266" s="1226"/>
      <c r="V266" s="1226"/>
      <c r="W266" s="1226"/>
      <c r="X266" s="1226"/>
      <c r="Y266" s="1227"/>
      <c r="Z266" s="1191" t="s">
        <v>262</v>
      </c>
      <c r="AA266" s="1191"/>
      <c r="AB266" s="1191"/>
      <c r="AC266" s="1191" t="s">
        <v>951</v>
      </c>
      <c r="AD266" s="1191"/>
      <c r="AE266" s="1191"/>
      <c r="AF266" s="1191"/>
      <c r="AG266" s="1191"/>
      <c r="AH266" s="1191"/>
      <c r="AI266" s="1191"/>
      <c r="AJ266" s="1191"/>
      <c r="AK266" s="1191"/>
      <c r="AL266" s="1191"/>
    </row>
    <row r="267" spans="2:38">
      <c r="B267" s="1203"/>
      <c r="C267" s="1204"/>
      <c r="D267" s="1204"/>
      <c r="E267" s="1204"/>
      <c r="F267" s="1204"/>
      <c r="G267" s="1204"/>
      <c r="H267" s="1204"/>
      <c r="I267" s="1204"/>
      <c r="J267" s="1204"/>
      <c r="K267" s="1204"/>
      <c r="L267" s="1204"/>
      <c r="M267" s="1204"/>
      <c r="N267" s="1204"/>
      <c r="O267" s="1204"/>
      <c r="P267" s="1204"/>
      <c r="Q267" s="1204"/>
      <c r="R267" s="1204"/>
      <c r="S267" s="1205"/>
      <c r="T267" s="1233" t="str">
        <f>[186]MemCant!E320</f>
        <v>Vcanal EjeA-EjeB</v>
      </c>
      <c r="U267" s="1234"/>
      <c r="V267" s="1234"/>
      <c r="W267" s="1234"/>
      <c r="X267" s="1234"/>
      <c r="Y267" s="1235"/>
      <c r="Z267" s="1178">
        <f>[186]MemCant!G317</f>
        <v>27.9</v>
      </c>
      <c r="AA267" s="1178"/>
      <c r="AB267" s="1178"/>
      <c r="AC267" s="1185">
        <f>(0.4*0.4)+(0.3*0.1)+0.0851</f>
        <v>0.27510000000000001</v>
      </c>
      <c r="AD267" s="1185"/>
      <c r="AE267" s="1185"/>
      <c r="AF267" s="1178">
        <f>[186]MemCant!I325</f>
        <v>0</v>
      </c>
      <c r="AG267" s="1178"/>
      <c r="AH267" s="1178"/>
      <c r="AI267" s="1178">
        <v>2</v>
      </c>
      <c r="AJ267" s="1178"/>
      <c r="AK267" s="1178"/>
      <c r="AL267" s="996">
        <f>AI267*AC267*Z267</f>
        <v>15.350579999999999</v>
      </c>
    </row>
    <row r="268" spans="2:38">
      <c r="B268" s="1203"/>
      <c r="C268" s="1204"/>
      <c r="D268" s="1204"/>
      <c r="E268" s="1204"/>
      <c r="F268" s="1204"/>
      <c r="G268" s="1204"/>
      <c r="H268" s="1204"/>
      <c r="I268" s="1204"/>
      <c r="J268" s="1204"/>
      <c r="K268" s="1204"/>
      <c r="L268" s="1204"/>
      <c r="M268" s="1204"/>
      <c r="N268" s="1204"/>
      <c r="O268" s="1204"/>
      <c r="P268" s="1204"/>
      <c r="Q268" s="1204"/>
      <c r="R268" s="1204"/>
      <c r="S268" s="1205"/>
      <c r="T268" s="1233"/>
      <c r="U268" s="1234"/>
      <c r="V268" s="1234"/>
      <c r="W268" s="1234"/>
      <c r="X268" s="1234"/>
      <c r="Y268" s="1235"/>
      <c r="Z268" s="1178"/>
      <c r="AA268" s="1178"/>
      <c r="AB268" s="1178"/>
      <c r="AC268" s="1178"/>
      <c r="AD268" s="1178"/>
      <c r="AE268" s="1178"/>
      <c r="AF268" s="1178"/>
      <c r="AG268" s="1178"/>
      <c r="AH268" s="1178"/>
      <c r="AI268" s="1178"/>
      <c r="AJ268" s="1178"/>
      <c r="AK268" s="1178"/>
      <c r="AL268" s="996"/>
    </row>
    <row r="269" spans="2:38" ht="83.65" customHeight="1">
      <c r="B269" s="1254"/>
      <c r="C269" s="1255"/>
      <c r="D269" s="1255"/>
      <c r="E269" s="1255"/>
      <c r="F269" s="1255"/>
      <c r="G269" s="1255"/>
      <c r="H269" s="1255"/>
      <c r="I269" s="1255"/>
      <c r="J269" s="1255"/>
      <c r="K269" s="1255"/>
      <c r="L269" s="1255"/>
      <c r="M269" s="1255"/>
      <c r="N269" s="1255"/>
      <c r="O269" s="1255"/>
      <c r="P269" s="1255"/>
      <c r="Q269" s="1255"/>
      <c r="R269" s="1255"/>
      <c r="S269" s="1256"/>
      <c r="T269" s="1233"/>
      <c r="U269" s="1234"/>
      <c r="V269" s="1234"/>
      <c r="W269" s="1234"/>
      <c r="X269" s="1234"/>
      <c r="Y269" s="1235"/>
      <c r="Z269" s="1178"/>
      <c r="AA269" s="1178"/>
      <c r="AB269" s="1178"/>
      <c r="AC269" s="1178"/>
      <c r="AD269" s="1178"/>
      <c r="AE269" s="1178"/>
      <c r="AF269" s="1178"/>
      <c r="AG269" s="1178"/>
      <c r="AH269" s="1178"/>
      <c r="AI269" s="1178"/>
      <c r="AJ269" s="1178"/>
      <c r="AK269" s="1178"/>
      <c r="AL269" s="996"/>
    </row>
    <row r="270" spans="2:38">
      <c r="B270" s="1192" t="s">
        <v>265</v>
      </c>
      <c r="C270" s="1193"/>
      <c r="D270" s="1193"/>
      <c r="E270" s="1193"/>
      <c r="F270" s="1193"/>
      <c r="G270" s="1193"/>
      <c r="H270" s="1193"/>
      <c r="I270" s="1193"/>
      <c r="J270" s="1193"/>
      <c r="K270" s="1193"/>
      <c r="L270" s="1193"/>
      <c r="M270" s="1193"/>
      <c r="N270" s="1193"/>
      <c r="O270" s="1193"/>
      <c r="P270" s="1193"/>
      <c r="Q270" s="1193"/>
      <c r="R270" s="1193"/>
      <c r="S270" s="1193"/>
      <c r="T270" s="1193"/>
      <c r="U270" s="1193"/>
      <c r="V270" s="1193"/>
      <c r="W270" s="1193"/>
      <c r="X270" s="1193"/>
      <c r="Y270" s="1193"/>
      <c r="Z270" s="1229"/>
      <c r="AA270" s="1230"/>
      <c r="AB270" s="1230"/>
      <c r="AC270" s="1230"/>
      <c r="AD270" s="1230"/>
      <c r="AE270" s="1230"/>
      <c r="AF270" s="1230"/>
      <c r="AG270" s="1230"/>
      <c r="AH270" s="1231"/>
      <c r="AI270" s="1232"/>
      <c r="AJ270" s="1232"/>
      <c r="AK270" s="1232"/>
      <c r="AL270" s="997"/>
    </row>
    <row r="271" spans="2:38">
      <c r="B271" s="1242"/>
      <c r="C271" s="1243"/>
      <c r="D271" s="1243"/>
      <c r="E271" s="1243"/>
      <c r="F271" s="1243"/>
      <c r="G271" s="1243"/>
      <c r="H271" s="1243"/>
      <c r="I271" s="1243"/>
      <c r="J271" s="1243"/>
      <c r="K271" s="1243"/>
      <c r="L271" s="1243"/>
      <c r="M271" s="1243"/>
      <c r="N271" s="1243"/>
      <c r="O271" s="1243"/>
      <c r="P271" s="1243"/>
      <c r="Q271" s="1243"/>
      <c r="R271" s="1243"/>
      <c r="S271" s="1243"/>
      <c r="T271" s="1243"/>
      <c r="U271" s="1243"/>
      <c r="V271" s="1243"/>
      <c r="W271" s="1243"/>
      <c r="X271" s="1243"/>
      <c r="Y271" s="1244"/>
      <c r="Z271" s="1248"/>
      <c r="AA271" s="1201"/>
      <c r="AB271" s="1201"/>
      <c r="AC271" s="1201"/>
      <c r="AD271" s="1201"/>
      <c r="AE271" s="1201"/>
      <c r="AF271" s="1201"/>
      <c r="AG271" s="1201"/>
      <c r="AH271" s="1202"/>
      <c r="AI271" s="1300" t="s">
        <v>266</v>
      </c>
      <c r="AJ271" s="1190"/>
      <c r="AK271" s="1253"/>
      <c r="AL271" s="1003">
        <f>SUM(AL267:AL267)</f>
        <v>15.350579999999999</v>
      </c>
    </row>
    <row r="272" spans="2:38">
      <c r="B272" s="1242"/>
      <c r="C272" s="1243"/>
      <c r="D272" s="1243"/>
      <c r="E272" s="1243"/>
      <c r="F272" s="1243"/>
      <c r="G272" s="1243"/>
      <c r="H272" s="1243"/>
      <c r="I272" s="1243"/>
      <c r="J272" s="1243"/>
      <c r="K272" s="1243"/>
      <c r="L272" s="1243"/>
      <c r="M272" s="1243"/>
      <c r="N272" s="1243"/>
      <c r="O272" s="1243"/>
      <c r="P272" s="1243"/>
      <c r="Q272" s="1243"/>
      <c r="R272" s="1243"/>
      <c r="S272" s="1243"/>
      <c r="T272" s="1243"/>
      <c r="U272" s="1243"/>
      <c r="V272" s="1243"/>
      <c r="W272" s="1243"/>
      <c r="X272" s="1243"/>
      <c r="Y272" s="1244"/>
      <c r="Z272" s="1249"/>
      <c r="AA272" s="1204"/>
      <c r="AB272" s="1204"/>
      <c r="AC272" s="1204"/>
      <c r="AD272" s="1204"/>
      <c r="AE272" s="1204"/>
      <c r="AF272" s="1204"/>
      <c r="AG272" s="1204"/>
      <c r="AH272" s="1205"/>
      <c r="AI272" s="1300"/>
      <c r="AJ272" s="1190"/>
      <c r="AK272" s="1253"/>
      <c r="AL272" s="1003"/>
    </row>
    <row r="273" spans="2:38" ht="16.5" thickBot="1">
      <c r="B273" s="1245"/>
      <c r="C273" s="1246"/>
      <c r="D273" s="1246"/>
      <c r="E273" s="1246"/>
      <c r="F273" s="1246"/>
      <c r="G273" s="1246"/>
      <c r="H273" s="1246"/>
      <c r="I273" s="1246"/>
      <c r="J273" s="1246"/>
      <c r="K273" s="1246"/>
      <c r="L273" s="1246"/>
      <c r="M273" s="1246"/>
      <c r="N273" s="1246"/>
      <c r="O273" s="1246"/>
      <c r="P273" s="1246"/>
      <c r="Q273" s="1246"/>
      <c r="R273" s="1246"/>
      <c r="S273" s="1246"/>
      <c r="T273" s="1246"/>
      <c r="U273" s="1246"/>
      <c r="V273" s="1246"/>
      <c r="W273" s="1246"/>
      <c r="X273" s="1246"/>
      <c r="Y273" s="1247"/>
      <c r="Z273" s="1250"/>
      <c r="AA273" s="1251"/>
      <c r="AB273" s="1251"/>
      <c r="AC273" s="1251"/>
      <c r="AD273" s="1251"/>
      <c r="AE273" s="1251"/>
      <c r="AF273" s="1251"/>
      <c r="AG273" s="1251"/>
      <c r="AH273" s="1252"/>
      <c r="AI273" s="1295" t="s">
        <v>267</v>
      </c>
      <c r="AJ273" s="1238"/>
      <c r="AK273" s="1239"/>
      <c r="AL273" s="1029">
        <f>ROUND(+AL271+AL272,2)</f>
        <v>15.35</v>
      </c>
    </row>
    <row r="274" spans="2:38">
      <c r="B274" s="1263"/>
      <c r="C274" s="1264"/>
      <c r="D274" s="1264"/>
      <c r="E274" s="1264"/>
      <c r="F274" s="1264"/>
      <c r="G274" s="1264"/>
      <c r="H274" s="1264"/>
      <c r="I274" s="1267" t="str">
        <f>I256</f>
        <v>CONSTRUCCIÓN DE CUBIERTA PARA POLIDERTIVO EN LA VEREDA LA ESMERALDA DEL MUNICIPIO DE LA PLATA, DEPARTAMENTO DEL HUILA</v>
      </c>
      <c r="J274" s="1267"/>
      <c r="K274" s="1267"/>
      <c r="L274" s="1267"/>
      <c r="M274" s="1267"/>
      <c r="N274" s="1267"/>
      <c r="O274" s="1267"/>
      <c r="P274" s="1267"/>
      <c r="Q274" s="1267"/>
      <c r="R274" s="1267"/>
      <c r="S274" s="1267"/>
      <c r="T274" s="1267"/>
      <c r="U274" s="1267"/>
      <c r="V274" s="1267"/>
      <c r="W274" s="1267"/>
      <c r="X274" s="1267"/>
      <c r="Y274" s="1267"/>
      <c r="Z274" s="1267"/>
      <c r="AA274" s="1267"/>
      <c r="AB274" s="1267"/>
      <c r="AC274" s="1267"/>
      <c r="AD274" s="1267"/>
      <c r="AE274" s="1267"/>
      <c r="AF274" s="1267"/>
      <c r="AG274" s="1267"/>
      <c r="AH274" s="1267"/>
      <c r="AI274" s="1269">
        <f ca="1">TODAY()</f>
        <v>46286</v>
      </c>
      <c r="AJ274" s="1267"/>
      <c r="AK274" s="1267"/>
      <c r="AL274" s="1267"/>
    </row>
    <row r="275" spans="2:38">
      <c r="B275" s="1265"/>
      <c r="C275" s="1266"/>
      <c r="D275" s="1266"/>
      <c r="E275" s="1266"/>
      <c r="F275" s="1266"/>
      <c r="G275" s="1266"/>
      <c r="H275" s="1266"/>
      <c r="I275" s="1268"/>
      <c r="J275" s="1268"/>
      <c r="K275" s="1268"/>
      <c r="L275" s="1268"/>
      <c r="M275" s="1268"/>
      <c r="N275" s="1268"/>
      <c r="O275" s="1268"/>
      <c r="P275" s="1268"/>
      <c r="Q275" s="1268"/>
      <c r="R275" s="1268"/>
      <c r="S275" s="1268"/>
      <c r="T275" s="1268"/>
      <c r="U275" s="1268"/>
      <c r="V275" s="1268"/>
      <c r="W275" s="1268"/>
      <c r="X275" s="1268"/>
      <c r="Y275" s="1268"/>
      <c r="Z275" s="1268"/>
      <c r="AA275" s="1268"/>
      <c r="AB275" s="1268"/>
      <c r="AC275" s="1268"/>
      <c r="AD275" s="1268"/>
      <c r="AE275" s="1268"/>
      <c r="AF275" s="1268"/>
      <c r="AG275" s="1268"/>
      <c r="AH275" s="1268"/>
      <c r="AI275" s="1268"/>
      <c r="AJ275" s="1268"/>
      <c r="AK275" s="1268"/>
      <c r="AL275" s="1268"/>
    </row>
    <row r="276" spans="2:38">
      <c r="B276" s="1265"/>
      <c r="C276" s="1266"/>
      <c r="D276" s="1266"/>
      <c r="E276" s="1266"/>
      <c r="F276" s="1266"/>
      <c r="G276" s="1266"/>
      <c r="H276" s="1266"/>
      <c r="I276" s="1268"/>
      <c r="J276" s="1268"/>
      <c r="K276" s="1268"/>
      <c r="L276" s="1268"/>
      <c r="M276" s="1268"/>
      <c r="N276" s="1268"/>
      <c r="O276" s="1268"/>
      <c r="P276" s="1268"/>
      <c r="Q276" s="1268"/>
      <c r="R276" s="1268"/>
      <c r="S276" s="1268"/>
      <c r="T276" s="1268"/>
      <c r="U276" s="1268"/>
      <c r="V276" s="1268"/>
      <c r="W276" s="1268"/>
      <c r="X276" s="1268"/>
      <c r="Y276" s="1268"/>
      <c r="Z276" s="1268"/>
      <c r="AA276" s="1268"/>
      <c r="AB276" s="1268"/>
      <c r="AC276" s="1268"/>
      <c r="AD276" s="1268"/>
      <c r="AE276" s="1268"/>
      <c r="AF276" s="1268"/>
      <c r="AG276" s="1268"/>
      <c r="AH276" s="1268"/>
      <c r="AI276" s="1268"/>
      <c r="AJ276" s="1268"/>
      <c r="AK276" s="1268"/>
      <c r="AL276" s="1268"/>
    </row>
    <row r="277" spans="2:38">
      <c r="B277" s="1265"/>
      <c r="C277" s="1266"/>
      <c r="D277" s="1266"/>
      <c r="E277" s="1266"/>
      <c r="F277" s="1266"/>
      <c r="G277" s="1266"/>
      <c r="H277" s="1266"/>
      <c r="I277" s="1268"/>
      <c r="J277" s="1268"/>
      <c r="K277" s="1268"/>
      <c r="L277" s="1268"/>
      <c r="M277" s="1268"/>
      <c r="N277" s="1268"/>
      <c r="O277" s="1268"/>
      <c r="P277" s="1268"/>
      <c r="Q277" s="1268"/>
      <c r="R277" s="1268"/>
      <c r="S277" s="1268"/>
      <c r="T277" s="1268"/>
      <c r="U277" s="1268"/>
      <c r="V277" s="1268"/>
      <c r="W277" s="1268"/>
      <c r="X277" s="1268"/>
      <c r="Y277" s="1268"/>
      <c r="Z277" s="1268"/>
      <c r="AA277" s="1268"/>
      <c r="AB277" s="1268"/>
      <c r="AC277" s="1268"/>
      <c r="AD277" s="1268"/>
      <c r="AE277" s="1268"/>
      <c r="AF277" s="1268"/>
      <c r="AG277" s="1268"/>
      <c r="AH277" s="1268"/>
      <c r="AI277" s="1268"/>
      <c r="AJ277" s="1268"/>
      <c r="AK277" s="1268"/>
      <c r="AL277" s="1268"/>
    </row>
    <row r="278" spans="2:38">
      <c r="B278" s="1189" t="s">
        <v>254</v>
      </c>
      <c r="C278" s="1190"/>
      <c r="D278" s="1190"/>
      <c r="E278" s="1190"/>
      <c r="F278" s="1190"/>
      <c r="G278" s="1190"/>
      <c r="H278" s="1190"/>
      <c r="I278" s="1190"/>
      <c r="J278" s="1190"/>
      <c r="K278" s="1190"/>
      <c r="L278" s="1190"/>
      <c r="M278" s="1190"/>
      <c r="N278" s="1190"/>
      <c r="O278" s="1190"/>
      <c r="P278" s="1190"/>
      <c r="Q278" s="1190"/>
      <c r="R278" s="1190"/>
      <c r="S278" s="1190"/>
      <c r="T278" s="1190"/>
      <c r="U278" s="1190"/>
      <c r="V278" s="1190"/>
      <c r="W278" s="1190"/>
      <c r="X278" s="1190"/>
      <c r="Y278" s="1190"/>
      <c r="Z278" s="1190"/>
      <c r="AA278" s="1190"/>
      <c r="AB278" s="1190"/>
      <c r="AC278" s="1190"/>
      <c r="AD278" s="1190"/>
      <c r="AE278" s="1190"/>
      <c r="AF278" s="1190"/>
      <c r="AG278" s="1190"/>
      <c r="AH278" s="1190"/>
      <c r="AI278" s="1190"/>
      <c r="AJ278" s="1190"/>
      <c r="AK278" s="1190"/>
      <c r="AL278" s="1190"/>
    </row>
    <row r="279" spans="2:38">
      <c r="B279" s="1200"/>
      <c r="C279" s="1201"/>
      <c r="D279" s="1201"/>
      <c r="E279" s="1201"/>
      <c r="F279" s="1201"/>
      <c r="G279" s="1201"/>
      <c r="H279" s="1201"/>
      <c r="I279" s="1201"/>
      <c r="J279" s="1201"/>
      <c r="K279" s="1201"/>
      <c r="L279" s="1201"/>
      <c r="M279" s="1201"/>
      <c r="N279" s="1201"/>
      <c r="O279" s="1201"/>
      <c r="P279" s="1201"/>
      <c r="Q279" s="1201"/>
      <c r="R279" s="1201"/>
      <c r="S279" s="1202"/>
      <c r="T279" s="1206" t="s">
        <v>255</v>
      </c>
      <c r="U279" s="1207"/>
      <c r="V279" s="1207"/>
      <c r="W279" s="1208"/>
      <c r="X279" s="1212">
        <f>' PRESUPUESTO OFICIAL ESMERALDA'!B21</f>
        <v>2.6</v>
      </c>
      <c r="Y279" s="1213"/>
      <c r="Z279" s="1213"/>
      <c r="AA279" s="1213"/>
      <c r="AB279" s="1213"/>
      <c r="AC279" s="1213"/>
      <c r="AD279" s="1214"/>
      <c r="AE279" s="1191" t="s">
        <v>256</v>
      </c>
      <c r="AF279" s="1191"/>
      <c r="AG279" s="1191"/>
      <c r="AH279" s="1191"/>
      <c r="AI279" s="1199" t="str">
        <f>' PRESUPUESTO OFICIAL ESMERALDA'!D21</f>
        <v>ML</v>
      </c>
      <c r="AJ279" s="1199"/>
      <c r="AK279" s="1199"/>
      <c r="AL279" s="1199"/>
    </row>
    <row r="280" spans="2:38">
      <c r="B280" s="1203"/>
      <c r="C280" s="1204"/>
      <c r="D280" s="1204"/>
      <c r="E280" s="1204"/>
      <c r="F280" s="1204"/>
      <c r="G280" s="1204"/>
      <c r="H280" s="1204"/>
      <c r="I280" s="1204"/>
      <c r="J280" s="1204"/>
      <c r="K280" s="1204"/>
      <c r="L280" s="1204"/>
      <c r="M280" s="1204"/>
      <c r="N280" s="1204"/>
      <c r="O280" s="1204"/>
      <c r="P280" s="1204"/>
      <c r="Q280" s="1204"/>
      <c r="R280" s="1204"/>
      <c r="S280" s="1205"/>
      <c r="T280" s="1209"/>
      <c r="U280" s="1210"/>
      <c r="V280" s="1210"/>
      <c r="W280" s="1211"/>
      <c r="X280" s="1215"/>
      <c r="Y280" s="1216"/>
      <c r="Z280" s="1216"/>
      <c r="AA280" s="1216"/>
      <c r="AB280" s="1216"/>
      <c r="AC280" s="1216"/>
      <c r="AD280" s="1217"/>
      <c r="AE280" s="1191"/>
      <c r="AF280" s="1191"/>
      <c r="AG280" s="1191"/>
      <c r="AH280" s="1191"/>
      <c r="AI280" s="1199"/>
      <c r="AJ280" s="1199"/>
      <c r="AK280" s="1199"/>
      <c r="AL280" s="1199"/>
    </row>
    <row r="281" spans="2:38">
      <c r="B281" s="1203"/>
      <c r="C281" s="1204"/>
      <c r="D281" s="1204"/>
      <c r="E281" s="1204"/>
      <c r="F281" s="1204"/>
      <c r="G281" s="1204"/>
      <c r="H281" s="1204"/>
      <c r="I281" s="1204"/>
      <c r="J281" s="1204"/>
      <c r="K281" s="1204"/>
      <c r="L281" s="1204"/>
      <c r="M281" s="1204"/>
      <c r="N281" s="1204"/>
      <c r="O281" s="1204"/>
      <c r="P281" s="1204"/>
      <c r="Q281" s="1204"/>
      <c r="R281" s="1204"/>
      <c r="S281" s="1205"/>
      <c r="T281" s="1206" t="s">
        <v>257</v>
      </c>
      <c r="U281" s="1207"/>
      <c r="V281" s="1207"/>
      <c r="W281" s="1208"/>
      <c r="X281" s="1218" t="str">
        <f>' PRESUPUESTO OFICIAL ESMERALDA'!C21</f>
        <v>Construción de cuneta en concreto reforzado 3000 PSI (Inclue acero en malla electrosoldada 4mm, 15x15 y todo lo necesario para su correcta ejecución)</v>
      </c>
      <c r="Y281" s="1219"/>
      <c r="Z281" s="1219"/>
      <c r="AA281" s="1219"/>
      <c r="AB281" s="1219"/>
      <c r="AC281" s="1219"/>
      <c r="AD281" s="1219"/>
      <c r="AE281" s="1219"/>
      <c r="AF281" s="1219"/>
      <c r="AG281" s="1219"/>
      <c r="AH281" s="1219"/>
      <c r="AI281" s="1219"/>
      <c r="AJ281" s="1219"/>
      <c r="AK281" s="1219"/>
      <c r="AL281" s="1219"/>
    </row>
    <row r="282" spans="2:38">
      <c r="B282" s="1203"/>
      <c r="C282" s="1204"/>
      <c r="D282" s="1204"/>
      <c r="E282" s="1204"/>
      <c r="F282" s="1204"/>
      <c r="G282" s="1204"/>
      <c r="H282" s="1204"/>
      <c r="I282" s="1204"/>
      <c r="J282" s="1204"/>
      <c r="K282" s="1204"/>
      <c r="L282" s="1204"/>
      <c r="M282" s="1204"/>
      <c r="N282" s="1204"/>
      <c r="O282" s="1204"/>
      <c r="P282" s="1204"/>
      <c r="Q282" s="1204"/>
      <c r="R282" s="1204"/>
      <c r="S282" s="1205"/>
      <c r="T282" s="1209"/>
      <c r="U282" s="1210"/>
      <c r="V282" s="1210"/>
      <c r="W282" s="1211"/>
      <c r="X282" s="1220"/>
      <c r="Y282" s="1221"/>
      <c r="Z282" s="1221"/>
      <c r="AA282" s="1221"/>
      <c r="AB282" s="1221"/>
      <c r="AC282" s="1221"/>
      <c r="AD282" s="1221"/>
      <c r="AE282" s="1221"/>
      <c r="AF282" s="1221"/>
      <c r="AG282" s="1221"/>
      <c r="AH282" s="1221"/>
      <c r="AI282" s="1221"/>
      <c r="AJ282" s="1221"/>
      <c r="AK282" s="1221"/>
      <c r="AL282" s="1221"/>
    </row>
    <row r="283" spans="2:38">
      <c r="B283" s="1203"/>
      <c r="C283" s="1204"/>
      <c r="D283" s="1204"/>
      <c r="E283" s="1204"/>
      <c r="F283" s="1204"/>
      <c r="G283" s="1204"/>
      <c r="H283" s="1204"/>
      <c r="I283" s="1204"/>
      <c r="J283" s="1204"/>
      <c r="K283" s="1204"/>
      <c r="L283" s="1204"/>
      <c r="M283" s="1204"/>
      <c r="N283" s="1204"/>
      <c r="O283" s="1204"/>
      <c r="P283" s="1204"/>
      <c r="Q283" s="1204"/>
      <c r="R283" s="1204"/>
      <c r="S283" s="1205"/>
      <c r="T283" s="1222" t="s">
        <v>258</v>
      </c>
      <c r="U283" s="1223"/>
      <c r="V283" s="1223"/>
      <c r="W283" s="1223"/>
      <c r="X283" s="1223"/>
      <c r="Y283" s="1224"/>
      <c r="Z283" s="1228" t="s">
        <v>259</v>
      </c>
      <c r="AA283" s="1228"/>
      <c r="AB283" s="1228"/>
      <c r="AC283" s="1228"/>
      <c r="AD283" s="1228"/>
      <c r="AE283" s="1191"/>
      <c r="AF283" s="1191"/>
      <c r="AG283" s="1191"/>
      <c r="AH283" s="1191"/>
      <c r="AI283" s="1191" t="s">
        <v>260</v>
      </c>
      <c r="AJ283" s="1191"/>
      <c r="AK283" s="1191"/>
      <c r="AL283" s="1191" t="s">
        <v>261</v>
      </c>
    </row>
    <row r="284" spans="2:38">
      <c r="B284" s="1203"/>
      <c r="C284" s="1204"/>
      <c r="D284" s="1204"/>
      <c r="E284" s="1204"/>
      <c r="F284" s="1204"/>
      <c r="G284" s="1204"/>
      <c r="H284" s="1204"/>
      <c r="I284" s="1204"/>
      <c r="J284" s="1204"/>
      <c r="K284" s="1204"/>
      <c r="L284" s="1204"/>
      <c r="M284" s="1204"/>
      <c r="N284" s="1204"/>
      <c r="O284" s="1204"/>
      <c r="P284" s="1204"/>
      <c r="Q284" s="1204"/>
      <c r="R284" s="1204"/>
      <c r="S284" s="1205"/>
      <c r="T284" s="1225"/>
      <c r="U284" s="1226"/>
      <c r="V284" s="1226"/>
      <c r="W284" s="1226"/>
      <c r="X284" s="1226"/>
      <c r="Y284" s="1227"/>
      <c r="Z284" s="1191" t="s">
        <v>262</v>
      </c>
      <c r="AA284" s="1191"/>
      <c r="AB284" s="1191"/>
      <c r="AC284" s="1191" t="s">
        <v>263</v>
      </c>
      <c r="AD284" s="1191"/>
      <c r="AE284" s="1191"/>
      <c r="AF284" s="1191" t="s">
        <v>264</v>
      </c>
      <c r="AG284" s="1191"/>
      <c r="AH284" s="1191"/>
      <c r="AI284" s="1191"/>
      <c r="AJ284" s="1191"/>
      <c r="AK284" s="1191"/>
      <c r="AL284" s="1191"/>
    </row>
    <row r="285" spans="2:38">
      <c r="B285" s="1203"/>
      <c r="C285" s="1204"/>
      <c r="D285" s="1204"/>
      <c r="E285" s="1204"/>
      <c r="F285" s="1204"/>
      <c r="G285" s="1204"/>
      <c r="H285" s="1204"/>
      <c r="I285" s="1204"/>
      <c r="J285" s="1204"/>
      <c r="K285" s="1204"/>
      <c r="L285" s="1204"/>
      <c r="M285" s="1204"/>
      <c r="N285" s="1204"/>
      <c r="O285" s="1204"/>
      <c r="P285" s="1204"/>
      <c r="Q285" s="1204"/>
      <c r="R285" s="1204"/>
      <c r="S285" s="1205"/>
      <c r="T285" s="1182" t="s">
        <v>913</v>
      </c>
      <c r="U285" s="1183"/>
      <c r="V285" s="1183"/>
      <c r="W285" s="1183"/>
      <c r="X285" s="1183"/>
      <c r="Y285" s="1184"/>
      <c r="Z285" s="1178">
        <v>26.8</v>
      </c>
      <c r="AA285" s="1178"/>
      <c r="AB285" s="1178"/>
      <c r="AC285" s="1178"/>
      <c r="AD285" s="1178"/>
      <c r="AE285" s="1178"/>
      <c r="AF285" s="1178"/>
      <c r="AG285" s="1178"/>
      <c r="AH285" s="1178"/>
      <c r="AI285" s="1178">
        <v>2</v>
      </c>
      <c r="AJ285" s="1178"/>
      <c r="AK285" s="1178"/>
      <c r="AL285" s="996">
        <f>+Z285*AI285</f>
        <v>53.6</v>
      </c>
    </row>
    <row r="286" spans="2:38">
      <c r="B286" s="1203"/>
      <c r="C286" s="1204"/>
      <c r="D286" s="1204"/>
      <c r="E286" s="1204"/>
      <c r="F286" s="1204"/>
      <c r="G286" s="1204"/>
      <c r="H286" s="1204"/>
      <c r="I286" s="1204"/>
      <c r="J286" s="1204"/>
      <c r="K286" s="1204"/>
      <c r="L286" s="1204"/>
      <c r="M286" s="1204"/>
      <c r="N286" s="1204"/>
      <c r="O286" s="1204"/>
      <c r="P286" s="1204"/>
      <c r="Q286" s="1204"/>
      <c r="R286" s="1204"/>
      <c r="S286" s="1205"/>
      <c r="T286" s="1276" t="s">
        <v>914</v>
      </c>
      <c r="U286" s="1277"/>
      <c r="V286" s="1277"/>
      <c r="W286" s="1277"/>
      <c r="X286" s="1277"/>
      <c r="Y286" s="1277"/>
      <c r="Z286" s="1178">
        <v>17</v>
      </c>
      <c r="AA286" s="1178"/>
      <c r="AB286" s="1178"/>
      <c r="AC286" s="1178"/>
      <c r="AD286" s="1178"/>
      <c r="AE286" s="1178"/>
      <c r="AF286" s="1178"/>
      <c r="AG286" s="1178"/>
      <c r="AH286" s="1178"/>
      <c r="AI286" s="1178">
        <v>2</v>
      </c>
      <c r="AJ286" s="1178"/>
      <c r="AK286" s="1178"/>
      <c r="AL286" s="996">
        <f>+Z286*AI286</f>
        <v>34</v>
      </c>
    </row>
    <row r="287" spans="2:38">
      <c r="B287" s="1203"/>
      <c r="C287" s="1204"/>
      <c r="D287" s="1204"/>
      <c r="E287" s="1204"/>
      <c r="F287" s="1204"/>
      <c r="G287" s="1204"/>
      <c r="H287" s="1204"/>
      <c r="I287" s="1204"/>
      <c r="J287" s="1204"/>
      <c r="K287" s="1204"/>
      <c r="L287" s="1204"/>
      <c r="M287" s="1204"/>
      <c r="N287" s="1204"/>
      <c r="O287" s="1204"/>
      <c r="P287" s="1204"/>
      <c r="Q287" s="1204"/>
      <c r="R287" s="1204"/>
      <c r="S287" s="1205"/>
      <c r="T287" s="1236"/>
      <c r="U287" s="1237"/>
      <c r="V287" s="1237"/>
      <c r="W287" s="1237"/>
      <c r="X287" s="1237"/>
      <c r="Y287" s="1237"/>
      <c r="Z287" s="1178"/>
      <c r="AA287" s="1178"/>
      <c r="AB287" s="1178"/>
      <c r="AC287" s="1178"/>
      <c r="AD287" s="1178"/>
      <c r="AE287" s="1178"/>
      <c r="AF287" s="1178"/>
      <c r="AG287" s="1178"/>
      <c r="AH287" s="1178"/>
      <c r="AI287" s="1178"/>
      <c r="AJ287" s="1178"/>
      <c r="AK287" s="1178"/>
      <c r="AL287" s="996"/>
    </row>
    <row r="288" spans="2:38">
      <c r="B288" s="1192" t="s">
        <v>265</v>
      </c>
      <c r="C288" s="1193"/>
      <c r="D288" s="1193"/>
      <c r="E288" s="1193"/>
      <c r="F288" s="1193"/>
      <c r="G288" s="1193"/>
      <c r="H288" s="1193"/>
      <c r="I288" s="1193"/>
      <c r="J288" s="1193"/>
      <c r="K288" s="1193"/>
      <c r="L288" s="1193"/>
      <c r="M288" s="1193"/>
      <c r="N288" s="1193"/>
      <c r="O288" s="1193"/>
      <c r="P288" s="1193"/>
      <c r="Q288" s="1193"/>
      <c r="R288" s="1193"/>
      <c r="S288" s="1193"/>
      <c r="T288" s="1193"/>
      <c r="U288" s="1193"/>
      <c r="V288" s="1193"/>
      <c r="W288" s="1193"/>
      <c r="X288" s="1193"/>
      <c r="Y288" s="1193"/>
      <c r="Z288" s="1194"/>
      <c r="AA288" s="1195"/>
      <c r="AB288" s="1195"/>
      <c r="AC288" s="1195"/>
      <c r="AD288" s="1195"/>
      <c r="AE288" s="1195"/>
      <c r="AF288" s="1195"/>
      <c r="AG288" s="1195"/>
      <c r="AH288" s="1196"/>
      <c r="AI288" s="1197"/>
      <c r="AJ288" s="1197"/>
      <c r="AK288" s="1197"/>
      <c r="AL288" s="1071"/>
    </row>
    <row r="289" spans="2:38">
      <c r="B289" s="1198"/>
      <c r="C289" s="1198"/>
      <c r="D289" s="1198"/>
      <c r="E289" s="1198"/>
      <c r="F289" s="1198"/>
      <c r="G289" s="1198"/>
      <c r="H289" s="1198"/>
      <c r="I289" s="1198"/>
      <c r="J289" s="1198"/>
      <c r="K289" s="1198"/>
      <c r="L289" s="1198"/>
      <c r="M289" s="1198"/>
      <c r="N289" s="1198"/>
      <c r="O289" s="1198"/>
      <c r="P289" s="1198"/>
      <c r="Q289" s="1198"/>
      <c r="R289" s="1198"/>
      <c r="S289" s="1198"/>
      <c r="T289" s="1198"/>
      <c r="U289" s="1198"/>
      <c r="V289" s="1198"/>
      <c r="W289" s="1198"/>
      <c r="X289" s="1198"/>
      <c r="Y289" s="1198"/>
      <c r="Z289" s="1199"/>
      <c r="AA289" s="1199"/>
      <c r="AB289" s="1199"/>
      <c r="AC289" s="1199"/>
      <c r="AD289" s="1199"/>
      <c r="AE289" s="1199"/>
      <c r="AF289" s="1199"/>
      <c r="AG289" s="1199"/>
      <c r="AH289" s="1199"/>
      <c r="AI289" s="1199" t="s">
        <v>266</v>
      </c>
      <c r="AJ289" s="1199"/>
      <c r="AK289" s="1199"/>
      <c r="AL289" s="1072">
        <f>SUM(AL284:AL288)</f>
        <v>87.6</v>
      </c>
    </row>
    <row r="290" spans="2:38">
      <c r="B290" s="1198"/>
      <c r="C290" s="1198"/>
      <c r="D290" s="1198"/>
      <c r="E290" s="1198"/>
      <c r="F290" s="1198"/>
      <c r="G290" s="1198"/>
      <c r="H290" s="1198"/>
      <c r="I290" s="1198"/>
      <c r="J290" s="1198"/>
      <c r="K290" s="1198"/>
      <c r="L290" s="1198"/>
      <c r="M290" s="1198"/>
      <c r="N290" s="1198"/>
      <c r="O290" s="1198"/>
      <c r="P290" s="1198"/>
      <c r="Q290" s="1198"/>
      <c r="R290" s="1198"/>
      <c r="S290" s="1198"/>
      <c r="T290" s="1198"/>
      <c r="U290" s="1198"/>
      <c r="V290" s="1198"/>
      <c r="W290" s="1198"/>
      <c r="X290" s="1198"/>
      <c r="Y290" s="1198"/>
      <c r="Z290" s="1199"/>
      <c r="AA290" s="1199"/>
      <c r="AB290" s="1199"/>
      <c r="AC290" s="1199"/>
      <c r="AD290" s="1199"/>
      <c r="AE290" s="1199"/>
      <c r="AF290" s="1199"/>
      <c r="AG290" s="1199"/>
      <c r="AH290" s="1199"/>
      <c r="AI290" s="1199"/>
      <c r="AJ290" s="1199"/>
      <c r="AK290" s="1199"/>
      <c r="AL290" s="1072"/>
    </row>
    <row r="291" spans="2:38" ht="16.5" thickBot="1">
      <c r="B291" s="1198"/>
      <c r="C291" s="1198"/>
      <c r="D291" s="1198"/>
      <c r="E291" s="1198"/>
      <c r="F291" s="1198"/>
      <c r="G291" s="1198"/>
      <c r="H291" s="1198"/>
      <c r="I291" s="1198"/>
      <c r="J291" s="1198"/>
      <c r="K291" s="1198"/>
      <c r="L291" s="1198"/>
      <c r="M291" s="1198"/>
      <c r="N291" s="1198"/>
      <c r="O291" s="1198"/>
      <c r="P291" s="1198"/>
      <c r="Q291" s="1198"/>
      <c r="R291" s="1198"/>
      <c r="S291" s="1198"/>
      <c r="T291" s="1198"/>
      <c r="U291" s="1198"/>
      <c r="V291" s="1198"/>
      <c r="W291" s="1198"/>
      <c r="X291" s="1198"/>
      <c r="Y291" s="1198"/>
      <c r="Z291" s="1199"/>
      <c r="AA291" s="1199"/>
      <c r="AB291" s="1199"/>
      <c r="AC291" s="1199"/>
      <c r="AD291" s="1199"/>
      <c r="AE291" s="1199"/>
      <c r="AF291" s="1199"/>
      <c r="AG291" s="1199"/>
      <c r="AH291" s="1199"/>
      <c r="AI291" s="1191" t="s">
        <v>267</v>
      </c>
      <c r="AJ291" s="1191"/>
      <c r="AK291" s="1191"/>
      <c r="AL291" s="1072">
        <f>+AL289</f>
        <v>87.6</v>
      </c>
    </row>
    <row r="292" spans="2:38" ht="15.6" customHeight="1">
      <c r="B292" s="1263"/>
      <c r="C292" s="1264"/>
      <c r="D292" s="1264"/>
      <c r="E292" s="1264"/>
      <c r="F292" s="1264"/>
      <c r="G292" s="1264"/>
      <c r="H292" s="1264"/>
      <c r="I292" s="1267" t="str">
        <f>I537</f>
        <v>CONSTRUCCIÓN DE CUBIERTA PARA POLIDERTIVO EN LA VEREDA LA ESMERALDA DEL MUNICIPIO DE LA PLATA, DEPARTAMENTO DEL HUILA</v>
      </c>
      <c r="J292" s="1267"/>
      <c r="K292" s="1267"/>
      <c r="L292" s="1267"/>
      <c r="M292" s="1267"/>
      <c r="N292" s="1267"/>
      <c r="O292" s="1267"/>
      <c r="P292" s="1267"/>
      <c r="Q292" s="1267"/>
      <c r="R292" s="1267"/>
      <c r="S292" s="1267"/>
      <c r="T292" s="1267"/>
      <c r="U292" s="1267"/>
      <c r="V292" s="1267"/>
      <c r="W292" s="1267"/>
      <c r="X292" s="1267"/>
      <c r="Y292" s="1267"/>
      <c r="Z292" s="1267"/>
      <c r="AA292" s="1267"/>
      <c r="AB292" s="1267"/>
      <c r="AC292" s="1267"/>
      <c r="AD292" s="1267"/>
      <c r="AE292" s="1267"/>
      <c r="AF292" s="1267"/>
      <c r="AG292" s="1267"/>
      <c r="AH292" s="1267"/>
      <c r="AI292" s="1269">
        <f ca="1">TODAY()</f>
        <v>46286</v>
      </c>
      <c r="AJ292" s="1267"/>
      <c r="AK292" s="1267"/>
      <c r="AL292" s="1267"/>
    </row>
    <row r="293" spans="2:38">
      <c r="B293" s="1265"/>
      <c r="C293" s="1266"/>
      <c r="D293" s="1266"/>
      <c r="E293" s="1266"/>
      <c r="F293" s="1266"/>
      <c r="G293" s="1266"/>
      <c r="H293" s="1266"/>
      <c r="I293" s="1268"/>
      <c r="J293" s="1268"/>
      <c r="K293" s="1268"/>
      <c r="L293" s="1268"/>
      <c r="M293" s="1268"/>
      <c r="N293" s="1268"/>
      <c r="O293" s="1268"/>
      <c r="P293" s="1268"/>
      <c r="Q293" s="1268"/>
      <c r="R293" s="1268"/>
      <c r="S293" s="1268"/>
      <c r="T293" s="1268"/>
      <c r="U293" s="1268"/>
      <c r="V293" s="1268"/>
      <c r="W293" s="1268"/>
      <c r="X293" s="1268"/>
      <c r="Y293" s="1268"/>
      <c r="Z293" s="1268"/>
      <c r="AA293" s="1268"/>
      <c r="AB293" s="1268"/>
      <c r="AC293" s="1268"/>
      <c r="AD293" s="1268"/>
      <c r="AE293" s="1268"/>
      <c r="AF293" s="1268"/>
      <c r="AG293" s="1268"/>
      <c r="AH293" s="1268"/>
      <c r="AI293" s="1268"/>
      <c r="AJ293" s="1268"/>
      <c r="AK293" s="1268"/>
      <c r="AL293" s="1268"/>
    </row>
    <row r="294" spans="2:38">
      <c r="B294" s="1265"/>
      <c r="C294" s="1266"/>
      <c r="D294" s="1266"/>
      <c r="E294" s="1266"/>
      <c r="F294" s="1266"/>
      <c r="G294" s="1266"/>
      <c r="H294" s="1266"/>
      <c r="I294" s="1268"/>
      <c r="J294" s="1268"/>
      <c r="K294" s="1268"/>
      <c r="L294" s="1268"/>
      <c r="M294" s="1268"/>
      <c r="N294" s="1268"/>
      <c r="O294" s="1268"/>
      <c r="P294" s="1268"/>
      <c r="Q294" s="1268"/>
      <c r="R294" s="1268"/>
      <c r="S294" s="1268"/>
      <c r="T294" s="1268"/>
      <c r="U294" s="1268"/>
      <c r="V294" s="1268"/>
      <c r="W294" s="1268"/>
      <c r="X294" s="1268"/>
      <c r="Y294" s="1268"/>
      <c r="Z294" s="1268"/>
      <c r="AA294" s="1268"/>
      <c r="AB294" s="1268"/>
      <c r="AC294" s="1268"/>
      <c r="AD294" s="1268"/>
      <c r="AE294" s="1268"/>
      <c r="AF294" s="1268"/>
      <c r="AG294" s="1268"/>
      <c r="AH294" s="1268"/>
      <c r="AI294" s="1268"/>
      <c r="AJ294" s="1268"/>
      <c r="AK294" s="1268"/>
      <c r="AL294" s="1268"/>
    </row>
    <row r="295" spans="2:38">
      <c r="B295" s="1265"/>
      <c r="C295" s="1266"/>
      <c r="D295" s="1266"/>
      <c r="E295" s="1266"/>
      <c r="F295" s="1266"/>
      <c r="G295" s="1266"/>
      <c r="H295" s="1266"/>
      <c r="I295" s="1268"/>
      <c r="J295" s="1268"/>
      <c r="K295" s="1268"/>
      <c r="L295" s="1268"/>
      <c r="M295" s="1268"/>
      <c r="N295" s="1268"/>
      <c r="O295" s="1268"/>
      <c r="P295" s="1268"/>
      <c r="Q295" s="1268"/>
      <c r="R295" s="1268"/>
      <c r="S295" s="1268"/>
      <c r="T295" s="1268"/>
      <c r="U295" s="1268"/>
      <c r="V295" s="1268"/>
      <c r="W295" s="1268"/>
      <c r="X295" s="1268"/>
      <c r="Y295" s="1268"/>
      <c r="Z295" s="1268"/>
      <c r="AA295" s="1268"/>
      <c r="AB295" s="1268"/>
      <c r="AC295" s="1268"/>
      <c r="AD295" s="1268"/>
      <c r="AE295" s="1268"/>
      <c r="AF295" s="1268"/>
      <c r="AG295" s="1268"/>
      <c r="AH295" s="1268"/>
      <c r="AI295" s="1268"/>
      <c r="AJ295" s="1268"/>
      <c r="AK295" s="1268"/>
      <c r="AL295" s="1268"/>
    </row>
    <row r="296" spans="2:38">
      <c r="B296" s="1189" t="s">
        <v>254</v>
      </c>
      <c r="C296" s="1190"/>
      <c r="D296" s="1190"/>
      <c r="E296" s="1190"/>
      <c r="F296" s="1190"/>
      <c r="G296" s="1190"/>
      <c r="H296" s="1190"/>
      <c r="I296" s="1190"/>
      <c r="J296" s="1190"/>
      <c r="K296" s="1190"/>
      <c r="L296" s="1190"/>
      <c r="M296" s="1190"/>
      <c r="N296" s="1190"/>
      <c r="O296" s="1190"/>
      <c r="P296" s="1190"/>
      <c r="Q296" s="1190"/>
      <c r="R296" s="1190"/>
      <c r="S296" s="1190"/>
      <c r="T296" s="1190"/>
      <c r="U296" s="1190"/>
      <c r="V296" s="1190"/>
      <c r="W296" s="1190"/>
      <c r="X296" s="1190"/>
      <c r="Y296" s="1190"/>
      <c r="Z296" s="1190"/>
      <c r="AA296" s="1190"/>
      <c r="AB296" s="1190"/>
      <c r="AC296" s="1190"/>
      <c r="AD296" s="1190"/>
      <c r="AE296" s="1190"/>
      <c r="AF296" s="1190"/>
      <c r="AG296" s="1190"/>
      <c r="AH296" s="1190"/>
      <c r="AI296" s="1190"/>
      <c r="AJ296" s="1190"/>
      <c r="AK296" s="1190"/>
      <c r="AL296" s="1190"/>
    </row>
    <row r="297" spans="2:38">
      <c r="B297" s="1200"/>
      <c r="C297" s="1201"/>
      <c r="D297" s="1201"/>
      <c r="E297" s="1201"/>
      <c r="F297" s="1201"/>
      <c r="G297" s="1201"/>
      <c r="H297" s="1201"/>
      <c r="I297" s="1201"/>
      <c r="J297" s="1201"/>
      <c r="K297" s="1201"/>
      <c r="L297" s="1201"/>
      <c r="M297" s="1201"/>
      <c r="N297" s="1201"/>
      <c r="O297" s="1201"/>
      <c r="P297" s="1201"/>
      <c r="Q297" s="1201"/>
      <c r="R297" s="1201"/>
      <c r="S297" s="1202"/>
      <c r="T297" s="1206" t="s">
        <v>255</v>
      </c>
      <c r="U297" s="1207"/>
      <c r="V297" s="1207"/>
      <c r="W297" s="1208"/>
      <c r="X297" s="1212">
        <v>2.7</v>
      </c>
      <c r="Y297" s="1213"/>
      <c r="Z297" s="1213"/>
      <c r="AA297" s="1213"/>
      <c r="AB297" s="1213"/>
      <c r="AC297" s="1213"/>
      <c r="AD297" s="1214"/>
      <c r="AE297" s="1191" t="s">
        <v>256</v>
      </c>
      <c r="AF297" s="1191"/>
      <c r="AG297" s="1191"/>
      <c r="AH297" s="1191"/>
      <c r="AI297" s="1199" t="str">
        <f>'[186] PRESUPUESTO OFICIAL ESMERALDA'!D36</f>
        <v>M2</v>
      </c>
      <c r="AJ297" s="1199"/>
      <c r="AK297" s="1199"/>
      <c r="AL297" s="1199"/>
    </row>
    <row r="298" spans="2:38">
      <c r="B298" s="1203"/>
      <c r="C298" s="1204"/>
      <c r="D298" s="1204"/>
      <c r="E298" s="1204"/>
      <c r="F298" s="1204"/>
      <c r="G298" s="1204"/>
      <c r="H298" s="1204"/>
      <c r="I298" s="1204"/>
      <c r="J298" s="1204"/>
      <c r="K298" s="1204"/>
      <c r="L298" s="1204"/>
      <c r="M298" s="1204"/>
      <c r="N298" s="1204"/>
      <c r="O298" s="1204"/>
      <c r="P298" s="1204"/>
      <c r="Q298" s="1204"/>
      <c r="R298" s="1204"/>
      <c r="S298" s="1205"/>
      <c r="T298" s="1209"/>
      <c r="U298" s="1210"/>
      <c r="V298" s="1210"/>
      <c r="W298" s="1211"/>
      <c r="X298" s="1215"/>
      <c r="Y298" s="1216"/>
      <c r="Z298" s="1216"/>
      <c r="AA298" s="1216"/>
      <c r="AB298" s="1216"/>
      <c r="AC298" s="1216"/>
      <c r="AD298" s="1217"/>
      <c r="AE298" s="1191"/>
      <c r="AF298" s="1191"/>
      <c r="AG298" s="1191"/>
      <c r="AH298" s="1191"/>
      <c r="AI298" s="1199"/>
      <c r="AJ298" s="1199"/>
      <c r="AK298" s="1199"/>
      <c r="AL298" s="1199"/>
    </row>
    <row r="299" spans="2:38">
      <c r="B299" s="1203"/>
      <c r="C299" s="1204"/>
      <c r="D299" s="1204"/>
      <c r="E299" s="1204"/>
      <c r="F299" s="1204"/>
      <c r="G299" s="1204"/>
      <c r="H299" s="1204"/>
      <c r="I299" s="1204"/>
      <c r="J299" s="1204"/>
      <c r="K299" s="1204"/>
      <c r="L299" s="1204"/>
      <c r="M299" s="1204"/>
      <c r="N299" s="1204"/>
      <c r="O299" s="1204"/>
      <c r="P299" s="1204"/>
      <c r="Q299" s="1204"/>
      <c r="R299" s="1204"/>
      <c r="S299" s="1205"/>
      <c r="T299" s="1206" t="s">
        <v>257</v>
      </c>
      <c r="U299" s="1207"/>
      <c r="V299" s="1207"/>
      <c r="W299" s="1208"/>
      <c r="X299" s="1218" t="str">
        <f>'[186] PRESUPUESTO OFICIAL ESMERALDA'!C36</f>
        <v>Placa de piso en concreto de 3.000 PSI e: 0,10mts, incluye malla electrosoldada, con acabado superficial liso.</v>
      </c>
      <c r="Y299" s="1219"/>
      <c r="Z299" s="1219"/>
      <c r="AA299" s="1219"/>
      <c r="AB299" s="1219"/>
      <c r="AC299" s="1219"/>
      <c r="AD299" s="1219"/>
      <c r="AE299" s="1219"/>
      <c r="AF299" s="1219"/>
      <c r="AG299" s="1219"/>
      <c r="AH299" s="1219"/>
      <c r="AI299" s="1219"/>
      <c r="AJ299" s="1219"/>
      <c r="AK299" s="1219"/>
      <c r="AL299" s="1219"/>
    </row>
    <row r="300" spans="2:38">
      <c r="B300" s="1203"/>
      <c r="C300" s="1204"/>
      <c r="D300" s="1204"/>
      <c r="E300" s="1204"/>
      <c r="F300" s="1204"/>
      <c r="G300" s="1204"/>
      <c r="H300" s="1204"/>
      <c r="I300" s="1204"/>
      <c r="J300" s="1204"/>
      <c r="K300" s="1204"/>
      <c r="L300" s="1204"/>
      <c r="M300" s="1204"/>
      <c r="N300" s="1204"/>
      <c r="O300" s="1204"/>
      <c r="P300" s="1204"/>
      <c r="Q300" s="1204"/>
      <c r="R300" s="1204"/>
      <c r="S300" s="1205"/>
      <c r="T300" s="1209"/>
      <c r="U300" s="1210"/>
      <c r="V300" s="1210"/>
      <c r="W300" s="1211"/>
      <c r="X300" s="1220"/>
      <c r="Y300" s="1221"/>
      <c r="Z300" s="1221"/>
      <c r="AA300" s="1221"/>
      <c r="AB300" s="1221"/>
      <c r="AC300" s="1221"/>
      <c r="AD300" s="1221"/>
      <c r="AE300" s="1221"/>
      <c r="AF300" s="1221"/>
      <c r="AG300" s="1221"/>
      <c r="AH300" s="1221"/>
      <c r="AI300" s="1221"/>
      <c r="AJ300" s="1221"/>
      <c r="AK300" s="1221"/>
      <c r="AL300" s="1221"/>
    </row>
    <row r="301" spans="2:38">
      <c r="B301" s="1203"/>
      <c r="C301" s="1204"/>
      <c r="D301" s="1204"/>
      <c r="E301" s="1204"/>
      <c r="F301" s="1204"/>
      <c r="G301" s="1204"/>
      <c r="H301" s="1204"/>
      <c r="I301" s="1204"/>
      <c r="J301" s="1204"/>
      <c r="K301" s="1204"/>
      <c r="L301" s="1204"/>
      <c r="M301" s="1204"/>
      <c r="N301" s="1204"/>
      <c r="O301" s="1204"/>
      <c r="P301" s="1204"/>
      <c r="Q301" s="1204"/>
      <c r="R301" s="1204"/>
      <c r="S301" s="1205"/>
      <c r="T301" s="1222" t="s">
        <v>258</v>
      </c>
      <c r="U301" s="1223"/>
      <c r="V301" s="1223"/>
      <c r="W301" s="1223"/>
      <c r="X301" s="1223"/>
      <c r="Y301" s="1224"/>
      <c r="Z301" s="1228" t="s">
        <v>259</v>
      </c>
      <c r="AA301" s="1228"/>
      <c r="AB301" s="1228"/>
      <c r="AC301" s="1228"/>
      <c r="AD301" s="1228"/>
      <c r="AE301" s="1191"/>
      <c r="AF301" s="1191"/>
      <c r="AG301" s="1191"/>
      <c r="AH301" s="1191"/>
      <c r="AI301" s="1191" t="s">
        <v>260</v>
      </c>
      <c r="AJ301" s="1191"/>
      <c r="AK301" s="1191"/>
      <c r="AL301" s="1191" t="s">
        <v>261</v>
      </c>
    </row>
    <row r="302" spans="2:38">
      <c r="B302" s="1203"/>
      <c r="C302" s="1204"/>
      <c r="D302" s="1204"/>
      <c r="E302" s="1204"/>
      <c r="F302" s="1204"/>
      <c r="G302" s="1204"/>
      <c r="H302" s="1204"/>
      <c r="I302" s="1204"/>
      <c r="J302" s="1204"/>
      <c r="K302" s="1204"/>
      <c r="L302" s="1204"/>
      <c r="M302" s="1204"/>
      <c r="N302" s="1204"/>
      <c r="O302" s="1204"/>
      <c r="P302" s="1204"/>
      <c r="Q302" s="1204"/>
      <c r="R302" s="1204"/>
      <c r="S302" s="1205"/>
      <c r="T302" s="1225"/>
      <c r="U302" s="1226"/>
      <c r="V302" s="1226"/>
      <c r="W302" s="1226"/>
      <c r="X302" s="1226"/>
      <c r="Y302" s="1227"/>
      <c r="Z302" s="1191" t="s">
        <v>262</v>
      </c>
      <c r="AA302" s="1191"/>
      <c r="AB302" s="1191"/>
      <c r="AC302" s="1191" t="s">
        <v>263</v>
      </c>
      <c r="AD302" s="1191"/>
      <c r="AE302" s="1191"/>
      <c r="AF302" s="1191" t="s">
        <v>264</v>
      </c>
      <c r="AG302" s="1191"/>
      <c r="AH302" s="1191"/>
      <c r="AI302" s="1191"/>
      <c r="AJ302" s="1191"/>
      <c r="AK302" s="1191"/>
      <c r="AL302" s="1191"/>
    </row>
    <row r="303" spans="2:38">
      <c r="B303" s="1203"/>
      <c r="C303" s="1204"/>
      <c r="D303" s="1204"/>
      <c r="E303" s="1204"/>
      <c r="F303" s="1204"/>
      <c r="G303" s="1204"/>
      <c r="H303" s="1204"/>
      <c r="I303" s="1204"/>
      <c r="J303" s="1204"/>
      <c r="K303" s="1204"/>
      <c r="L303" s="1204"/>
      <c r="M303" s="1204"/>
      <c r="N303" s="1204"/>
      <c r="O303" s="1204"/>
      <c r="P303" s="1204"/>
      <c r="Q303" s="1204"/>
      <c r="R303" s="1204"/>
      <c r="S303" s="1205"/>
      <c r="T303" s="1182" t="s">
        <v>952</v>
      </c>
      <c r="U303" s="1183"/>
      <c r="V303" s="1183"/>
      <c r="W303" s="1183"/>
      <c r="X303" s="1183"/>
      <c r="Y303" s="1184"/>
      <c r="Z303" s="1285">
        <v>29.1</v>
      </c>
      <c r="AA303" s="1285"/>
      <c r="AB303" s="1285"/>
      <c r="AC303" s="1285">
        <v>1.7</v>
      </c>
      <c r="AD303" s="1285"/>
      <c r="AE303" s="1285"/>
      <c r="AF303" s="1286"/>
      <c r="AG303" s="1286"/>
      <c r="AH303" s="1286"/>
      <c r="AI303" s="1286">
        <v>2</v>
      </c>
      <c r="AJ303" s="1286"/>
      <c r="AK303" s="1286"/>
      <c r="AL303" s="1064">
        <f>Z303*AC303*AI303</f>
        <v>98.94</v>
      </c>
    </row>
    <row r="304" spans="2:38">
      <c r="B304" s="1203"/>
      <c r="C304" s="1204"/>
      <c r="D304" s="1204"/>
      <c r="E304" s="1204"/>
      <c r="F304" s="1204"/>
      <c r="G304" s="1204"/>
      <c r="H304" s="1204"/>
      <c r="I304" s="1204"/>
      <c r="J304" s="1204"/>
      <c r="K304" s="1204"/>
      <c r="L304" s="1204"/>
      <c r="M304" s="1204"/>
      <c r="N304" s="1204"/>
      <c r="O304" s="1204"/>
      <c r="P304" s="1204"/>
      <c r="Q304" s="1204"/>
      <c r="R304" s="1204"/>
      <c r="S304" s="1205"/>
      <c r="T304" s="1182"/>
      <c r="U304" s="1183"/>
      <c r="V304" s="1183"/>
      <c r="W304" s="1183"/>
      <c r="X304" s="1183"/>
      <c r="Y304" s="1184"/>
      <c r="Z304" s="1284"/>
      <c r="AA304" s="1284"/>
      <c r="AB304" s="1284"/>
      <c r="AC304" s="1178"/>
      <c r="AD304" s="1178"/>
      <c r="AE304" s="1178"/>
      <c r="AF304" s="1178"/>
      <c r="AG304" s="1178"/>
      <c r="AH304" s="1178"/>
      <c r="AI304" s="1178"/>
      <c r="AJ304" s="1178"/>
      <c r="AK304" s="1178"/>
      <c r="AL304" s="1065">
        <f>+Z304</f>
        <v>0</v>
      </c>
    </row>
    <row r="305" spans="2:38">
      <c r="B305" s="1203"/>
      <c r="C305" s="1204"/>
      <c r="D305" s="1204"/>
      <c r="E305" s="1204"/>
      <c r="F305" s="1204"/>
      <c r="G305" s="1204"/>
      <c r="H305" s="1204"/>
      <c r="I305" s="1204"/>
      <c r="J305" s="1204"/>
      <c r="K305" s="1204"/>
      <c r="L305" s="1204"/>
      <c r="M305" s="1204"/>
      <c r="N305" s="1204"/>
      <c r="O305" s="1204"/>
      <c r="P305" s="1204"/>
      <c r="Q305" s="1204"/>
      <c r="R305" s="1204"/>
      <c r="S305" s="1205"/>
      <c r="T305" s="1182"/>
      <c r="U305" s="1183"/>
      <c r="V305" s="1183"/>
      <c r="W305" s="1183"/>
      <c r="X305" s="1183"/>
      <c r="Y305" s="1184"/>
      <c r="Z305" s="1284"/>
      <c r="AA305" s="1284"/>
      <c r="AB305" s="1284"/>
      <c r="AC305" s="1178"/>
      <c r="AD305" s="1178"/>
      <c r="AE305" s="1178"/>
      <c r="AF305" s="1178"/>
      <c r="AG305" s="1178"/>
      <c r="AH305" s="1178"/>
      <c r="AI305" s="1178"/>
      <c r="AJ305" s="1178"/>
      <c r="AK305" s="1178"/>
      <c r="AL305" s="1065">
        <f>+Z305</f>
        <v>0</v>
      </c>
    </row>
    <row r="306" spans="2:38">
      <c r="B306" s="1203"/>
      <c r="C306" s="1204"/>
      <c r="D306" s="1204"/>
      <c r="E306" s="1204"/>
      <c r="F306" s="1204"/>
      <c r="G306" s="1204"/>
      <c r="H306" s="1204"/>
      <c r="I306" s="1204"/>
      <c r="J306" s="1204"/>
      <c r="K306" s="1204"/>
      <c r="L306" s="1204"/>
      <c r="M306" s="1204"/>
      <c r="N306" s="1204"/>
      <c r="O306" s="1204"/>
      <c r="P306" s="1204"/>
      <c r="Q306" s="1204"/>
      <c r="R306" s="1204"/>
      <c r="S306" s="1205"/>
      <c r="T306" s="1182"/>
      <c r="U306" s="1183"/>
      <c r="V306" s="1183"/>
      <c r="W306" s="1183"/>
      <c r="X306" s="1183"/>
      <c r="Y306" s="1184"/>
      <c r="Z306" s="1178"/>
      <c r="AA306" s="1178"/>
      <c r="AB306" s="1178"/>
      <c r="AC306" s="1178"/>
      <c r="AD306" s="1178"/>
      <c r="AE306" s="1178"/>
      <c r="AF306" s="1178"/>
      <c r="AG306" s="1178"/>
      <c r="AH306" s="1178"/>
      <c r="AI306" s="1178"/>
      <c r="AJ306" s="1178"/>
      <c r="AK306" s="1178"/>
      <c r="AL306" s="996"/>
    </row>
    <row r="307" spans="2:38">
      <c r="B307" s="1203"/>
      <c r="C307" s="1204"/>
      <c r="D307" s="1204"/>
      <c r="E307" s="1204"/>
      <c r="F307" s="1204"/>
      <c r="G307" s="1204"/>
      <c r="H307" s="1204"/>
      <c r="I307" s="1204"/>
      <c r="J307" s="1204"/>
      <c r="K307" s="1204"/>
      <c r="L307" s="1204"/>
      <c r="M307" s="1204"/>
      <c r="N307" s="1204"/>
      <c r="O307" s="1204"/>
      <c r="P307" s="1204"/>
      <c r="Q307" s="1204"/>
      <c r="R307" s="1204"/>
      <c r="S307" s="1205"/>
      <c r="T307" s="1182"/>
      <c r="U307" s="1183"/>
      <c r="V307" s="1183"/>
      <c r="W307" s="1183"/>
      <c r="X307" s="1183"/>
      <c r="Y307" s="1184"/>
      <c r="Z307" s="1178"/>
      <c r="AA307" s="1178"/>
      <c r="AB307" s="1178"/>
      <c r="AC307" s="1178"/>
      <c r="AD307" s="1178"/>
      <c r="AE307" s="1178"/>
      <c r="AF307" s="1178"/>
      <c r="AG307" s="1178"/>
      <c r="AH307" s="1178"/>
      <c r="AI307" s="1178"/>
      <c r="AJ307" s="1178"/>
      <c r="AK307" s="1178"/>
      <c r="AL307" s="996"/>
    </row>
    <row r="308" spans="2:38">
      <c r="B308" s="1203"/>
      <c r="C308" s="1204"/>
      <c r="D308" s="1204"/>
      <c r="E308" s="1204"/>
      <c r="F308" s="1204"/>
      <c r="G308" s="1204"/>
      <c r="H308" s="1204"/>
      <c r="I308" s="1204"/>
      <c r="J308" s="1204"/>
      <c r="K308" s="1204"/>
      <c r="L308" s="1204"/>
      <c r="M308" s="1204"/>
      <c r="N308" s="1204"/>
      <c r="O308" s="1204"/>
      <c r="P308" s="1204"/>
      <c r="Q308" s="1204"/>
      <c r="R308" s="1204"/>
      <c r="S308" s="1205"/>
      <c r="T308" s="1182"/>
      <c r="U308" s="1183"/>
      <c r="V308" s="1183"/>
      <c r="W308" s="1183"/>
      <c r="X308" s="1183"/>
      <c r="Y308" s="1184"/>
      <c r="Z308" s="1178"/>
      <c r="AA308" s="1178"/>
      <c r="AB308" s="1178"/>
      <c r="AC308" s="1178"/>
      <c r="AD308" s="1178"/>
      <c r="AE308" s="1178"/>
      <c r="AF308" s="1178"/>
      <c r="AG308" s="1178"/>
      <c r="AH308" s="1178"/>
      <c r="AI308" s="1178"/>
      <c r="AJ308" s="1178"/>
      <c r="AK308" s="1178"/>
      <c r="AL308" s="996"/>
    </row>
    <row r="309" spans="2:38">
      <c r="B309" s="1203"/>
      <c r="C309" s="1204"/>
      <c r="D309" s="1204"/>
      <c r="E309" s="1204"/>
      <c r="F309" s="1204"/>
      <c r="G309" s="1204"/>
      <c r="H309" s="1204"/>
      <c r="I309" s="1204"/>
      <c r="J309" s="1204"/>
      <c r="K309" s="1204"/>
      <c r="L309" s="1204"/>
      <c r="M309" s="1204"/>
      <c r="N309" s="1204"/>
      <c r="O309" s="1204"/>
      <c r="P309" s="1204"/>
      <c r="Q309" s="1204"/>
      <c r="R309" s="1204"/>
      <c r="S309" s="1205"/>
      <c r="T309" s="1182"/>
      <c r="U309" s="1183"/>
      <c r="V309" s="1183"/>
      <c r="W309" s="1183"/>
      <c r="X309" s="1183"/>
      <c r="Y309" s="1184"/>
      <c r="Z309" s="1178"/>
      <c r="AA309" s="1178"/>
      <c r="AB309" s="1178"/>
      <c r="AC309" s="1178"/>
      <c r="AD309" s="1178"/>
      <c r="AE309" s="1178"/>
      <c r="AF309" s="1178"/>
      <c r="AG309" s="1178"/>
      <c r="AH309" s="1178"/>
      <c r="AI309" s="1178"/>
      <c r="AJ309" s="1178"/>
      <c r="AK309" s="1178"/>
      <c r="AL309" s="996"/>
    </row>
    <row r="310" spans="2:38">
      <c r="B310" s="1203"/>
      <c r="C310" s="1204"/>
      <c r="D310" s="1204"/>
      <c r="E310" s="1204"/>
      <c r="F310" s="1204"/>
      <c r="G310" s="1204"/>
      <c r="H310" s="1204"/>
      <c r="I310" s="1204"/>
      <c r="J310" s="1204"/>
      <c r="K310" s="1204"/>
      <c r="L310" s="1204"/>
      <c r="M310" s="1204"/>
      <c r="N310" s="1204"/>
      <c r="O310" s="1204"/>
      <c r="P310" s="1204"/>
      <c r="Q310" s="1204"/>
      <c r="R310" s="1204"/>
      <c r="S310" s="1205"/>
      <c r="T310" s="1182"/>
      <c r="U310" s="1183"/>
      <c r="V310" s="1183"/>
      <c r="W310" s="1183"/>
      <c r="X310" s="1183"/>
      <c r="Y310" s="1184"/>
      <c r="Z310" s="1178"/>
      <c r="AA310" s="1178"/>
      <c r="AB310" s="1178"/>
      <c r="AC310" s="1178"/>
      <c r="AD310" s="1178"/>
      <c r="AE310" s="1178"/>
      <c r="AF310" s="1178"/>
      <c r="AG310" s="1178"/>
      <c r="AH310" s="1178"/>
      <c r="AI310" s="1178"/>
      <c r="AJ310" s="1178"/>
      <c r="AK310" s="1178"/>
      <c r="AL310" s="996"/>
    </row>
    <row r="311" spans="2:38">
      <c r="B311" s="1203"/>
      <c r="C311" s="1204"/>
      <c r="D311" s="1204"/>
      <c r="E311" s="1204"/>
      <c r="F311" s="1204"/>
      <c r="G311" s="1204"/>
      <c r="H311" s="1204"/>
      <c r="I311" s="1204"/>
      <c r="J311" s="1204"/>
      <c r="K311" s="1204"/>
      <c r="L311" s="1204"/>
      <c r="M311" s="1204"/>
      <c r="N311" s="1204"/>
      <c r="O311" s="1204"/>
      <c r="P311" s="1204"/>
      <c r="Q311" s="1204"/>
      <c r="R311" s="1204"/>
      <c r="S311" s="1205"/>
      <c r="T311" s="1182"/>
      <c r="U311" s="1183"/>
      <c r="V311" s="1183"/>
      <c r="W311" s="1183"/>
      <c r="X311" s="1183"/>
      <c r="Y311" s="1184"/>
      <c r="Z311" s="1178"/>
      <c r="AA311" s="1178"/>
      <c r="AB311" s="1178"/>
      <c r="AC311" s="1178"/>
      <c r="AD311" s="1178"/>
      <c r="AE311" s="1178"/>
      <c r="AF311" s="1178"/>
      <c r="AG311" s="1178"/>
      <c r="AH311" s="1178"/>
      <c r="AI311" s="1178"/>
      <c r="AJ311" s="1178"/>
      <c r="AK311" s="1178"/>
      <c r="AL311" s="996"/>
    </row>
    <row r="312" spans="2:38">
      <c r="B312" s="1203"/>
      <c r="C312" s="1204"/>
      <c r="D312" s="1204"/>
      <c r="E312" s="1204"/>
      <c r="F312" s="1204"/>
      <c r="G312" s="1204"/>
      <c r="H312" s="1204"/>
      <c r="I312" s="1204"/>
      <c r="J312" s="1204"/>
      <c r="K312" s="1204"/>
      <c r="L312" s="1204"/>
      <c r="M312" s="1204"/>
      <c r="N312" s="1204"/>
      <c r="O312" s="1204"/>
      <c r="P312" s="1204"/>
      <c r="Q312" s="1204"/>
      <c r="R312" s="1204"/>
      <c r="S312" s="1205"/>
      <c r="T312" s="1182"/>
      <c r="U312" s="1183"/>
      <c r="V312" s="1183"/>
      <c r="W312" s="1183"/>
      <c r="X312" s="1183"/>
      <c r="Y312" s="1184"/>
      <c r="Z312" s="1178"/>
      <c r="AA312" s="1178"/>
      <c r="AB312" s="1178"/>
      <c r="AC312" s="1178"/>
      <c r="AD312" s="1178"/>
      <c r="AE312" s="1178"/>
      <c r="AF312" s="1178"/>
      <c r="AG312" s="1178"/>
      <c r="AH312" s="1178"/>
      <c r="AI312" s="1178"/>
      <c r="AJ312" s="1178"/>
      <c r="AK312" s="1178"/>
      <c r="AL312" s="996"/>
    </row>
    <row r="313" spans="2:38">
      <c r="B313" s="1203"/>
      <c r="C313" s="1204"/>
      <c r="D313" s="1204"/>
      <c r="E313" s="1204"/>
      <c r="F313" s="1204"/>
      <c r="G313" s="1204"/>
      <c r="H313" s="1204"/>
      <c r="I313" s="1204"/>
      <c r="J313" s="1204"/>
      <c r="K313" s="1204"/>
      <c r="L313" s="1204"/>
      <c r="M313" s="1204"/>
      <c r="N313" s="1204"/>
      <c r="O313" s="1204"/>
      <c r="P313" s="1204"/>
      <c r="Q313" s="1204"/>
      <c r="R313" s="1204"/>
      <c r="S313" s="1205"/>
      <c r="T313" s="1182"/>
      <c r="U313" s="1183"/>
      <c r="V313" s="1183"/>
      <c r="W313" s="1183"/>
      <c r="X313" s="1183"/>
      <c r="Y313" s="1184"/>
      <c r="Z313" s="1178"/>
      <c r="AA313" s="1178"/>
      <c r="AB313" s="1178"/>
      <c r="AC313" s="1178"/>
      <c r="AD313" s="1178"/>
      <c r="AE313" s="1178"/>
      <c r="AF313" s="1178"/>
      <c r="AG313" s="1178"/>
      <c r="AH313" s="1178"/>
      <c r="AI313" s="1178"/>
      <c r="AJ313" s="1178"/>
      <c r="AK313" s="1178"/>
      <c r="AL313" s="996"/>
    </row>
    <row r="314" spans="2:38">
      <c r="B314" s="1203"/>
      <c r="C314" s="1204"/>
      <c r="D314" s="1204"/>
      <c r="E314" s="1204"/>
      <c r="F314" s="1204"/>
      <c r="G314" s="1204"/>
      <c r="H314" s="1204"/>
      <c r="I314" s="1204"/>
      <c r="J314" s="1204"/>
      <c r="K314" s="1204"/>
      <c r="L314" s="1204"/>
      <c r="M314" s="1204"/>
      <c r="N314" s="1204"/>
      <c r="O314" s="1204"/>
      <c r="P314" s="1204"/>
      <c r="Q314" s="1204"/>
      <c r="R314" s="1204"/>
      <c r="S314" s="1205"/>
      <c r="T314" s="1182"/>
      <c r="U314" s="1183"/>
      <c r="V314" s="1183"/>
      <c r="W314" s="1183"/>
      <c r="X314" s="1183"/>
      <c r="Y314" s="1184"/>
      <c r="Z314" s="1178"/>
      <c r="AA314" s="1178"/>
      <c r="AB314" s="1178"/>
      <c r="AC314" s="1178"/>
      <c r="AD314" s="1178"/>
      <c r="AE314" s="1178"/>
      <c r="AF314" s="1178"/>
      <c r="AG314" s="1178"/>
      <c r="AH314" s="1178"/>
      <c r="AI314" s="1178"/>
      <c r="AJ314" s="1178"/>
      <c r="AK314" s="1178"/>
      <c r="AL314" s="996"/>
    </row>
    <row r="315" spans="2:38">
      <c r="B315" s="1203"/>
      <c r="C315" s="1204"/>
      <c r="D315" s="1204"/>
      <c r="E315" s="1204"/>
      <c r="F315" s="1204"/>
      <c r="G315" s="1204"/>
      <c r="H315" s="1204"/>
      <c r="I315" s="1204"/>
      <c r="J315" s="1204"/>
      <c r="K315" s="1204"/>
      <c r="L315" s="1204"/>
      <c r="M315" s="1204"/>
      <c r="N315" s="1204"/>
      <c r="O315" s="1204"/>
      <c r="P315" s="1204"/>
      <c r="Q315" s="1204"/>
      <c r="R315" s="1204"/>
      <c r="S315" s="1205"/>
      <c r="T315" s="1182"/>
      <c r="U315" s="1183"/>
      <c r="V315" s="1183"/>
      <c r="W315" s="1183"/>
      <c r="X315" s="1183"/>
      <c r="Y315" s="1184"/>
      <c r="Z315" s="1178"/>
      <c r="AA315" s="1178"/>
      <c r="AB315" s="1178"/>
      <c r="AC315" s="1178"/>
      <c r="AD315" s="1178"/>
      <c r="AE315" s="1178"/>
      <c r="AF315" s="1178"/>
      <c r="AG315" s="1178"/>
      <c r="AH315" s="1178"/>
      <c r="AI315" s="1178"/>
      <c r="AJ315" s="1178"/>
      <c r="AK315" s="1178"/>
      <c r="AL315" s="996"/>
    </row>
    <row r="316" spans="2:38">
      <c r="B316" s="1203"/>
      <c r="C316" s="1204"/>
      <c r="D316" s="1204"/>
      <c r="E316" s="1204"/>
      <c r="F316" s="1204"/>
      <c r="G316" s="1204"/>
      <c r="H316" s="1204"/>
      <c r="I316" s="1204"/>
      <c r="J316" s="1204"/>
      <c r="K316" s="1204"/>
      <c r="L316" s="1204"/>
      <c r="M316" s="1204"/>
      <c r="N316" s="1204"/>
      <c r="O316" s="1204"/>
      <c r="P316" s="1204"/>
      <c r="Q316" s="1204"/>
      <c r="R316" s="1204"/>
      <c r="S316" s="1205"/>
      <c r="T316" s="1182"/>
      <c r="U316" s="1183"/>
      <c r="V316" s="1183"/>
      <c r="W316" s="1183"/>
      <c r="X316" s="1183"/>
      <c r="Y316" s="1184"/>
      <c r="Z316" s="1178"/>
      <c r="AA316" s="1178"/>
      <c r="AB316" s="1178"/>
      <c r="AC316" s="1178"/>
      <c r="AD316" s="1178"/>
      <c r="AE316" s="1178"/>
      <c r="AF316" s="1178"/>
      <c r="AG316" s="1178"/>
      <c r="AH316" s="1178"/>
      <c r="AI316" s="1178"/>
      <c r="AJ316" s="1178"/>
      <c r="AK316" s="1178"/>
      <c r="AL316" s="996"/>
    </row>
    <row r="317" spans="2:38">
      <c r="B317" s="1203"/>
      <c r="C317" s="1204"/>
      <c r="D317" s="1204"/>
      <c r="E317" s="1204"/>
      <c r="F317" s="1204"/>
      <c r="G317" s="1204"/>
      <c r="H317" s="1204"/>
      <c r="I317" s="1204"/>
      <c r="J317" s="1204"/>
      <c r="K317" s="1204"/>
      <c r="L317" s="1204"/>
      <c r="M317" s="1204"/>
      <c r="N317" s="1204"/>
      <c r="O317" s="1204"/>
      <c r="P317" s="1204"/>
      <c r="Q317" s="1204"/>
      <c r="R317" s="1204"/>
      <c r="S317" s="1205"/>
      <c r="T317" s="1182"/>
      <c r="U317" s="1183"/>
      <c r="V317" s="1183"/>
      <c r="W317" s="1183"/>
      <c r="X317" s="1183"/>
      <c r="Y317" s="1184"/>
      <c r="Z317" s="1178"/>
      <c r="AA317" s="1178"/>
      <c r="AB317" s="1178"/>
      <c r="AC317" s="1178"/>
      <c r="AD317" s="1178"/>
      <c r="AE317" s="1178"/>
      <c r="AF317" s="1178"/>
      <c r="AG317" s="1178"/>
      <c r="AH317" s="1178"/>
      <c r="AI317" s="1178"/>
      <c r="AJ317" s="1178"/>
      <c r="AK317" s="1178"/>
      <c r="AL317" s="996"/>
    </row>
    <row r="318" spans="2:38">
      <c r="B318" s="1192" t="s">
        <v>265</v>
      </c>
      <c r="C318" s="1193"/>
      <c r="D318" s="1193"/>
      <c r="E318" s="1193"/>
      <c r="F318" s="1193"/>
      <c r="G318" s="1193"/>
      <c r="H318" s="1193"/>
      <c r="I318" s="1193"/>
      <c r="J318" s="1193"/>
      <c r="K318" s="1193"/>
      <c r="L318" s="1193"/>
      <c r="M318" s="1193"/>
      <c r="N318" s="1193"/>
      <c r="O318" s="1193"/>
      <c r="P318" s="1193"/>
      <c r="Q318" s="1193"/>
      <c r="R318" s="1193"/>
      <c r="S318" s="1193"/>
      <c r="T318" s="1193"/>
      <c r="U318" s="1193"/>
      <c r="V318" s="1193"/>
      <c r="W318" s="1193"/>
      <c r="X318" s="1193"/>
      <c r="Y318" s="1193"/>
      <c r="Z318" s="1229"/>
      <c r="AA318" s="1230"/>
      <c r="AB318" s="1230"/>
      <c r="AC318" s="1230"/>
      <c r="AD318" s="1230"/>
      <c r="AE318" s="1230"/>
      <c r="AF318" s="1230"/>
      <c r="AG318" s="1230"/>
      <c r="AH318" s="1231"/>
      <c r="AI318" s="1232"/>
      <c r="AJ318" s="1232"/>
      <c r="AK318" s="1232"/>
      <c r="AL318" s="997"/>
    </row>
    <row r="319" spans="2:38">
      <c r="B319" s="1242"/>
      <c r="C319" s="1243"/>
      <c r="D319" s="1243"/>
      <c r="E319" s="1243"/>
      <c r="F319" s="1243"/>
      <c r="G319" s="1243"/>
      <c r="H319" s="1243"/>
      <c r="I319" s="1243"/>
      <c r="J319" s="1243"/>
      <c r="K319" s="1243"/>
      <c r="L319" s="1243"/>
      <c r="M319" s="1243"/>
      <c r="N319" s="1243"/>
      <c r="O319" s="1243"/>
      <c r="P319" s="1243"/>
      <c r="Q319" s="1243"/>
      <c r="R319" s="1243"/>
      <c r="S319" s="1243"/>
      <c r="T319" s="1243"/>
      <c r="U319" s="1243"/>
      <c r="V319" s="1243"/>
      <c r="W319" s="1243"/>
      <c r="X319" s="1243"/>
      <c r="Y319" s="1244"/>
      <c r="Z319" s="1248"/>
      <c r="AA319" s="1201"/>
      <c r="AB319" s="1201"/>
      <c r="AC319" s="1201"/>
      <c r="AD319" s="1201"/>
      <c r="AE319" s="1201"/>
      <c r="AF319" s="1201"/>
      <c r="AG319" s="1201"/>
      <c r="AH319" s="1202"/>
      <c r="AI319" s="1190" t="s">
        <v>266</v>
      </c>
      <c r="AJ319" s="1190"/>
      <c r="AK319" s="1253"/>
      <c r="AL319" s="1003">
        <f>SUM(AL303:AL317)</f>
        <v>98.94</v>
      </c>
    </row>
    <row r="320" spans="2:38">
      <c r="B320" s="1242"/>
      <c r="C320" s="1243"/>
      <c r="D320" s="1243"/>
      <c r="E320" s="1243"/>
      <c r="F320" s="1243"/>
      <c r="G320" s="1243"/>
      <c r="H320" s="1243"/>
      <c r="I320" s="1243"/>
      <c r="J320" s="1243"/>
      <c r="K320" s="1243"/>
      <c r="L320" s="1243"/>
      <c r="M320" s="1243"/>
      <c r="N320" s="1243"/>
      <c r="O320" s="1243"/>
      <c r="P320" s="1243"/>
      <c r="Q320" s="1243"/>
      <c r="R320" s="1243"/>
      <c r="S320" s="1243"/>
      <c r="T320" s="1243"/>
      <c r="U320" s="1243"/>
      <c r="V320" s="1243"/>
      <c r="W320" s="1243"/>
      <c r="X320" s="1243"/>
      <c r="Y320" s="1244"/>
      <c r="Z320" s="1249"/>
      <c r="AA320" s="1204"/>
      <c r="AB320" s="1204"/>
      <c r="AC320" s="1204"/>
      <c r="AD320" s="1204"/>
      <c r="AE320" s="1204"/>
      <c r="AF320" s="1204"/>
      <c r="AG320" s="1204"/>
      <c r="AH320" s="1205"/>
      <c r="AI320" s="1190"/>
      <c r="AJ320" s="1190"/>
      <c r="AK320" s="1253"/>
      <c r="AL320" s="1003"/>
    </row>
    <row r="321" spans="2:39" ht="16.5" thickBot="1">
      <c r="B321" s="1245"/>
      <c r="C321" s="1246"/>
      <c r="D321" s="1246"/>
      <c r="E321" s="1246"/>
      <c r="F321" s="1246"/>
      <c r="G321" s="1246"/>
      <c r="H321" s="1246"/>
      <c r="I321" s="1246"/>
      <c r="J321" s="1246"/>
      <c r="K321" s="1246"/>
      <c r="L321" s="1246"/>
      <c r="M321" s="1246"/>
      <c r="N321" s="1246"/>
      <c r="O321" s="1246"/>
      <c r="P321" s="1246"/>
      <c r="Q321" s="1246"/>
      <c r="R321" s="1246"/>
      <c r="S321" s="1246"/>
      <c r="T321" s="1246"/>
      <c r="U321" s="1246"/>
      <c r="V321" s="1246"/>
      <c r="W321" s="1246"/>
      <c r="X321" s="1246"/>
      <c r="Y321" s="1247"/>
      <c r="Z321" s="1250"/>
      <c r="AA321" s="1251"/>
      <c r="AB321" s="1251"/>
      <c r="AC321" s="1251"/>
      <c r="AD321" s="1251"/>
      <c r="AE321" s="1251"/>
      <c r="AF321" s="1251"/>
      <c r="AG321" s="1251"/>
      <c r="AH321" s="1252"/>
      <c r="AI321" s="1238" t="s">
        <v>267</v>
      </c>
      <c r="AJ321" s="1238"/>
      <c r="AK321" s="1239"/>
      <c r="AL321" s="1029">
        <f>ROUND(+AL319,2)</f>
        <v>98.94</v>
      </c>
    </row>
    <row r="322" spans="2:39">
      <c r="B322" s="1296"/>
      <c r="C322" s="1297"/>
      <c r="D322" s="1297"/>
      <c r="E322" s="1297"/>
      <c r="F322" s="1297"/>
      <c r="G322" s="1297"/>
      <c r="H322" s="1297"/>
      <c r="I322" s="1298" t="str">
        <f>I256</f>
        <v>CONSTRUCCIÓN DE CUBIERTA PARA POLIDERTIVO EN LA VEREDA LA ESMERALDA DEL MUNICIPIO DE LA PLATA, DEPARTAMENTO DEL HUILA</v>
      </c>
      <c r="J322" s="1298"/>
      <c r="K322" s="1298"/>
      <c r="L322" s="1298"/>
      <c r="M322" s="1298"/>
      <c r="N322" s="1298"/>
      <c r="O322" s="1298"/>
      <c r="P322" s="1298"/>
      <c r="Q322" s="1298"/>
      <c r="R322" s="1298"/>
      <c r="S322" s="1298"/>
      <c r="T322" s="1298"/>
      <c r="U322" s="1298"/>
      <c r="V322" s="1298"/>
      <c r="W322" s="1298"/>
      <c r="X322" s="1298"/>
      <c r="Y322" s="1298"/>
      <c r="Z322" s="1298"/>
      <c r="AA322" s="1298"/>
      <c r="AB322" s="1298"/>
      <c r="AC322" s="1298"/>
      <c r="AD322" s="1298"/>
      <c r="AE322" s="1298"/>
      <c r="AF322" s="1298"/>
      <c r="AG322" s="1298"/>
      <c r="AH322" s="1298"/>
      <c r="AI322" s="1299">
        <f ca="1">TODAY()</f>
        <v>46286</v>
      </c>
      <c r="AJ322" s="1298"/>
      <c r="AK322" s="1298"/>
      <c r="AL322" s="1298"/>
      <c r="AM322" s="530"/>
    </row>
    <row r="323" spans="2:39">
      <c r="B323" s="1265"/>
      <c r="C323" s="1266"/>
      <c r="D323" s="1266"/>
      <c r="E323" s="1266"/>
      <c r="F323" s="1266"/>
      <c r="G323" s="1266"/>
      <c r="H323" s="1266"/>
      <c r="I323" s="1268"/>
      <c r="J323" s="1268"/>
      <c r="K323" s="1268"/>
      <c r="L323" s="1268"/>
      <c r="M323" s="1268"/>
      <c r="N323" s="1268"/>
      <c r="O323" s="1268"/>
      <c r="P323" s="1268"/>
      <c r="Q323" s="1268"/>
      <c r="R323" s="1268"/>
      <c r="S323" s="1268"/>
      <c r="T323" s="1268"/>
      <c r="U323" s="1268"/>
      <c r="V323" s="1268"/>
      <c r="W323" s="1268"/>
      <c r="X323" s="1268"/>
      <c r="Y323" s="1268"/>
      <c r="Z323" s="1268"/>
      <c r="AA323" s="1268"/>
      <c r="AB323" s="1268"/>
      <c r="AC323" s="1268"/>
      <c r="AD323" s="1268"/>
      <c r="AE323" s="1268"/>
      <c r="AF323" s="1268"/>
      <c r="AG323" s="1268"/>
      <c r="AH323" s="1268"/>
      <c r="AI323" s="1268"/>
      <c r="AJ323" s="1268"/>
      <c r="AK323" s="1268"/>
      <c r="AL323" s="1268"/>
      <c r="AM323" s="530"/>
    </row>
    <row r="324" spans="2:39">
      <c r="B324" s="1265"/>
      <c r="C324" s="1266"/>
      <c r="D324" s="1266"/>
      <c r="E324" s="1266"/>
      <c r="F324" s="1266"/>
      <c r="G324" s="1266"/>
      <c r="H324" s="1266"/>
      <c r="I324" s="1268"/>
      <c r="J324" s="1268"/>
      <c r="K324" s="1268"/>
      <c r="L324" s="1268"/>
      <c r="M324" s="1268"/>
      <c r="N324" s="1268"/>
      <c r="O324" s="1268"/>
      <c r="P324" s="1268"/>
      <c r="Q324" s="1268"/>
      <c r="R324" s="1268"/>
      <c r="S324" s="1268"/>
      <c r="T324" s="1268"/>
      <c r="U324" s="1268"/>
      <c r="V324" s="1268"/>
      <c r="W324" s="1268"/>
      <c r="X324" s="1268"/>
      <c r="Y324" s="1268"/>
      <c r="Z324" s="1268"/>
      <c r="AA324" s="1268"/>
      <c r="AB324" s="1268"/>
      <c r="AC324" s="1268"/>
      <c r="AD324" s="1268"/>
      <c r="AE324" s="1268"/>
      <c r="AF324" s="1268"/>
      <c r="AG324" s="1268"/>
      <c r="AH324" s="1268"/>
      <c r="AI324" s="1268"/>
      <c r="AJ324" s="1268"/>
      <c r="AK324" s="1268"/>
      <c r="AL324" s="1268"/>
      <c r="AM324" s="530"/>
    </row>
    <row r="325" spans="2:39">
      <c r="B325" s="1265"/>
      <c r="C325" s="1266"/>
      <c r="D325" s="1266"/>
      <c r="E325" s="1266"/>
      <c r="F325" s="1266"/>
      <c r="G325" s="1266"/>
      <c r="H325" s="1266"/>
      <c r="I325" s="1268"/>
      <c r="J325" s="1268"/>
      <c r="K325" s="1268"/>
      <c r="L325" s="1268"/>
      <c r="M325" s="1268"/>
      <c r="N325" s="1268"/>
      <c r="O325" s="1268"/>
      <c r="P325" s="1268"/>
      <c r="Q325" s="1268"/>
      <c r="R325" s="1268"/>
      <c r="S325" s="1268"/>
      <c r="T325" s="1268"/>
      <c r="U325" s="1268"/>
      <c r="V325" s="1268"/>
      <c r="W325" s="1268"/>
      <c r="X325" s="1268"/>
      <c r="Y325" s="1268"/>
      <c r="Z325" s="1268"/>
      <c r="AA325" s="1268"/>
      <c r="AB325" s="1268"/>
      <c r="AC325" s="1268"/>
      <c r="AD325" s="1268"/>
      <c r="AE325" s="1268"/>
      <c r="AF325" s="1268"/>
      <c r="AG325" s="1268"/>
      <c r="AH325" s="1268"/>
      <c r="AI325" s="1268"/>
      <c r="AJ325" s="1268"/>
      <c r="AK325" s="1268"/>
      <c r="AL325" s="1268"/>
      <c r="AM325" s="530"/>
    </row>
    <row r="326" spans="2:39">
      <c r="B326" s="1189" t="s">
        <v>254</v>
      </c>
      <c r="C326" s="1190"/>
      <c r="D326" s="1190"/>
      <c r="E326" s="1190"/>
      <c r="F326" s="1190"/>
      <c r="G326" s="1190"/>
      <c r="H326" s="1190"/>
      <c r="I326" s="1190"/>
      <c r="J326" s="1190"/>
      <c r="K326" s="1190"/>
      <c r="L326" s="1190"/>
      <c r="M326" s="1190"/>
      <c r="N326" s="1190"/>
      <c r="O326" s="1190"/>
      <c r="P326" s="1190"/>
      <c r="Q326" s="1190"/>
      <c r="R326" s="1190"/>
      <c r="S326" s="1190"/>
      <c r="T326" s="1190"/>
      <c r="U326" s="1190"/>
      <c r="V326" s="1190"/>
      <c r="W326" s="1190"/>
      <c r="X326" s="1190"/>
      <c r="Y326" s="1190"/>
      <c r="Z326" s="1190"/>
      <c r="AA326" s="1190"/>
      <c r="AB326" s="1190"/>
      <c r="AC326" s="1190"/>
      <c r="AD326" s="1190"/>
      <c r="AE326" s="1190"/>
      <c r="AF326" s="1190"/>
      <c r="AG326" s="1190"/>
      <c r="AH326" s="1190"/>
      <c r="AI326" s="1190"/>
      <c r="AJ326" s="1190"/>
      <c r="AK326" s="1190"/>
      <c r="AL326" s="1190"/>
    </row>
    <row r="327" spans="2:39">
      <c r="B327" s="1200"/>
      <c r="C327" s="1201"/>
      <c r="D327" s="1201"/>
      <c r="E327" s="1201"/>
      <c r="F327" s="1201"/>
      <c r="G327" s="1201"/>
      <c r="H327" s="1201"/>
      <c r="I327" s="1201"/>
      <c r="J327" s="1201"/>
      <c r="K327" s="1201"/>
      <c r="L327" s="1201"/>
      <c r="M327" s="1201"/>
      <c r="N327" s="1201"/>
      <c r="O327" s="1201"/>
      <c r="P327" s="1201"/>
      <c r="Q327" s="1201"/>
      <c r="R327" s="1201"/>
      <c r="S327" s="1202"/>
      <c r="T327" s="1206" t="s">
        <v>255</v>
      </c>
      <c r="U327" s="1207"/>
      <c r="V327" s="1207"/>
      <c r="W327" s="1208"/>
      <c r="X327" s="1212" t="str">
        <f>+'[186] PRESUPUESTO OFICIAL ESMERALDA'!B29</f>
        <v>3.1</v>
      </c>
      <c r="Y327" s="1213"/>
      <c r="Z327" s="1213"/>
      <c r="AA327" s="1213"/>
      <c r="AB327" s="1213"/>
      <c r="AC327" s="1213"/>
      <c r="AD327" s="1214"/>
      <c r="AE327" s="1191" t="s">
        <v>256</v>
      </c>
      <c r="AF327" s="1191"/>
      <c r="AG327" s="1191"/>
      <c r="AH327" s="1191"/>
      <c r="AI327" s="1199" t="str">
        <f>+'[186] PRESUPUESTO OFICIAL ESMERALDA'!D29</f>
        <v>Kg</v>
      </c>
      <c r="AJ327" s="1199"/>
      <c r="AK327" s="1199"/>
      <c r="AL327" s="1199"/>
    </row>
    <row r="328" spans="2:39">
      <c r="B328" s="1203"/>
      <c r="C328" s="1204"/>
      <c r="D328" s="1204"/>
      <c r="E328" s="1204"/>
      <c r="F328" s="1204"/>
      <c r="G328" s="1204"/>
      <c r="H328" s="1204"/>
      <c r="I328" s="1204"/>
      <c r="J328" s="1204"/>
      <c r="K328" s="1204"/>
      <c r="L328" s="1204"/>
      <c r="M328" s="1204"/>
      <c r="N328" s="1204"/>
      <c r="O328" s="1204"/>
      <c r="P328" s="1204"/>
      <c r="Q328" s="1204"/>
      <c r="R328" s="1204"/>
      <c r="S328" s="1205"/>
      <c r="T328" s="1209"/>
      <c r="U328" s="1210"/>
      <c r="V328" s="1210"/>
      <c r="W328" s="1211"/>
      <c r="X328" s="1215"/>
      <c r="Y328" s="1216"/>
      <c r="Z328" s="1216"/>
      <c r="AA328" s="1216"/>
      <c r="AB328" s="1216"/>
      <c r="AC328" s="1216"/>
      <c r="AD328" s="1217"/>
      <c r="AE328" s="1191"/>
      <c r="AF328" s="1191"/>
      <c r="AG328" s="1191"/>
      <c r="AH328" s="1191"/>
      <c r="AI328" s="1199"/>
      <c r="AJ328" s="1199"/>
      <c r="AK328" s="1199"/>
      <c r="AL328" s="1199"/>
    </row>
    <row r="329" spans="2:39">
      <c r="B329" s="1203"/>
      <c r="C329" s="1204"/>
      <c r="D329" s="1204"/>
      <c r="E329" s="1204"/>
      <c r="F329" s="1204"/>
      <c r="G329" s="1204"/>
      <c r="H329" s="1204"/>
      <c r="I329" s="1204"/>
      <c r="J329" s="1204"/>
      <c r="K329" s="1204"/>
      <c r="L329" s="1204"/>
      <c r="M329" s="1204"/>
      <c r="N329" s="1204"/>
      <c r="O329" s="1204"/>
      <c r="P329" s="1204"/>
      <c r="Q329" s="1204"/>
      <c r="R329" s="1204"/>
      <c r="S329" s="1205"/>
      <c r="T329" s="1206" t="s">
        <v>257</v>
      </c>
      <c r="U329" s="1207"/>
      <c r="V329" s="1207"/>
      <c r="W329" s="1208"/>
      <c r="X329" s="1218" t="str">
        <f>+'[186] PRESUPUESTO OFICIAL ESMERALDA'!C29</f>
        <v>Acero de refuerzo Fy=60.000 P.S.I.</v>
      </c>
      <c r="Y329" s="1219"/>
      <c r="Z329" s="1219"/>
      <c r="AA329" s="1219"/>
      <c r="AB329" s="1219"/>
      <c r="AC329" s="1219"/>
      <c r="AD329" s="1219"/>
      <c r="AE329" s="1219"/>
      <c r="AF329" s="1219"/>
      <c r="AG329" s="1219"/>
      <c r="AH329" s="1219"/>
      <c r="AI329" s="1219"/>
      <c r="AJ329" s="1219"/>
      <c r="AK329" s="1219"/>
      <c r="AL329" s="1219"/>
    </row>
    <row r="330" spans="2:39">
      <c r="B330" s="1203"/>
      <c r="C330" s="1204"/>
      <c r="D330" s="1204"/>
      <c r="E330" s="1204"/>
      <c r="F330" s="1204"/>
      <c r="G330" s="1204"/>
      <c r="H330" s="1204"/>
      <c r="I330" s="1204"/>
      <c r="J330" s="1204"/>
      <c r="K330" s="1204"/>
      <c r="L330" s="1204"/>
      <c r="M330" s="1204"/>
      <c r="N330" s="1204"/>
      <c r="O330" s="1204"/>
      <c r="P330" s="1204"/>
      <c r="Q330" s="1204"/>
      <c r="R330" s="1204"/>
      <c r="S330" s="1205"/>
      <c r="T330" s="1209"/>
      <c r="U330" s="1210"/>
      <c r="V330" s="1210"/>
      <c r="W330" s="1211"/>
      <c r="X330" s="1220"/>
      <c r="Y330" s="1221"/>
      <c r="Z330" s="1221"/>
      <c r="AA330" s="1221"/>
      <c r="AB330" s="1221"/>
      <c r="AC330" s="1221"/>
      <c r="AD330" s="1221"/>
      <c r="AE330" s="1221"/>
      <c r="AF330" s="1221"/>
      <c r="AG330" s="1221"/>
      <c r="AH330" s="1221"/>
      <c r="AI330" s="1221"/>
      <c r="AJ330" s="1221"/>
      <c r="AK330" s="1221"/>
      <c r="AL330" s="1221"/>
    </row>
    <row r="331" spans="2:39">
      <c r="B331" s="1203"/>
      <c r="C331" s="1204"/>
      <c r="D331" s="1204"/>
      <c r="E331" s="1204"/>
      <c r="F331" s="1204"/>
      <c r="G331" s="1204"/>
      <c r="H331" s="1204"/>
      <c r="I331" s="1204"/>
      <c r="J331" s="1204"/>
      <c r="K331" s="1204"/>
      <c r="L331" s="1204"/>
      <c r="M331" s="1204"/>
      <c r="N331" s="1204"/>
      <c r="O331" s="1204"/>
      <c r="P331" s="1204"/>
      <c r="Q331" s="1204"/>
      <c r="R331" s="1204"/>
      <c r="S331" s="1205"/>
      <c r="T331" s="1222" t="s">
        <v>258</v>
      </c>
      <c r="U331" s="1223"/>
      <c r="V331" s="1223"/>
      <c r="W331" s="1223"/>
      <c r="X331" s="1223"/>
      <c r="Y331" s="1224"/>
      <c r="Z331" s="1228" t="s">
        <v>259</v>
      </c>
      <c r="AA331" s="1228"/>
      <c r="AB331" s="1228"/>
      <c r="AC331" s="1228"/>
      <c r="AD331" s="1228"/>
      <c r="AE331" s="1191"/>
      <c r="AF331" s="1191"/>
      <c r="AG331" s="1191"/>
      <c r="AH331" s="1191"/>
      <c r="AI331" s="1278" t="s">
        <v>268</v>
      </c>
      <c r="AJ331" s="1206" t="s">
        <v>260</v>
      </c>
      <c r="AK331" s="1208"/>
      <c r="AL331" s="1191" t="s">
        <v>261</v>
      </c>
    </row>
    <row r="332" spans="2:39">
      <c r="B332" s="1203"/>
      <c r="C332" s="1204"/>
      <c r="D332" s="1204"/>
      <c r="E332" s="1204"/>
      <c r="F332" s="1204"/>
      <c r="G332" s="1204"/>
      <c r="H332" s="1204"/>
      <c r="I332" s="1204"/>
      <c r="J332" s="1204"/>
      <c r="K332" s="1204"/>
      <c r="L332" s="1204"/>
      <c r="M332" s="1204"/>
      <c r="N332" s="1204"/>
      <c r="O332" s="1204"/>
      <c r="P332" s="1204"/>
      <c r="Q332" s="1204"/>
      <c r="R332" s="1204"/>
      <c r="S332" s="1205"/>
      <c r="T332" s="1222"/>
      <c r="U332" s="1223"/>
      <c r="V332" s="1223"/>
      <c r="W332" s="1223"/>
      <c r="X332" s="1223"/>
      <c r="Y332" s="1224"/>
      <c r="Z332" s="1229" t="s">
        <v>262</v>
      </c>
      <c r="AA332" s="1230"/>
      <c r="AB332" s="1230"/>
      <c r="AC332" s="1230"/>
      <c r="AD332" s="1230"/>
      <c r="AE332" s="1230"/>
      <c r="AF332" s="1230"/>
      <c r="AG332" s="1230"/>
      <c r="AH332" s="1231"/>
      <c r="AI332" s="1294"/>
      <c r="AJ332" s="1292"/>
      <c r="AK332" s="1293"/>
      <c r="AL332" s="1278"/>
    </row>
    <row r="333" spans="2:39" ht="17.649999999999999" customHeight="1">
      <c r="B333" s="1203"/>
      <c r="C333" s="1204"/>
      <c r="D333" s="1204"/>
      <c r="E333" s="1204"/>
      <c r="F333" s="1204"/>
      <c r="G333" s="1204"/>
      <c r="H333" s="1204"/>
      <c r="I333" s="1204"/>
      <c r="J333" s="1204"/>
      <c r="K333" s="1204"/>
      <c r="L333" s="1204"/>
      <c r="M333" s="1204"/>
      <c r="N333" s="1204"/>
      <c r="O333" s="1204"/>
      <c r="P333" s="1204"/>
      <c r="Q333" s="1204"/>
      <c r="R333" s="1204"/>
      <c r="S333" s="1204"/>
      <c r="T333" s="1288" t="str">
        <f>MemCant!E327</f>
        <v>Zapata A1 Superior</v>
      </c>
      <c r="U333" s="1288"/>
      <c r="V333" s="1288"/>
      <c r="W333" s="1288"/>
      <c r="X333" s="1288"/>
      <c r="Y333" s="1288"/>
      <c r="Z333" s="1289">
        <f>MemCant!G327</f>
        <v>4.03</v>
      </c>
      <c r="AA333" s="1290"/>
      <c r="AB333" s="1290"/>
      <c r="AC333" s="1290"/>
      <c r="AD333" s="1290"/>
      <c r="AE333" s="1290"/>
      <c r="AF333" s="1290"/>
      <c r="AG333" s="1290"/>
      <c r="AH333" s="1291"/>
      <c r="AI333" s="1061">
        <f>MemCant!L327</f>
        <v>1.56</v>
      </c>
      <c r="AJ333" s="1287">
        <f>MemCant!F327</f>
        <v>48</v>
      </c>
      <c r="AK333" s="1287"/>
      <c r="AL333" s="1011">
        <f>Z333*AI333*AJ333</f>
        <v>301.76640000000003</v>
      </c>
    </row>
    <row r="334" spans="2:39" ht="17.649999999999999" customHeight="1">
      <c r="B334" s="993"/>
      <c r="C334" s="994"/>
      <c r="D334" s="994"/>
      <c r="E334" s="994"/>
      <c r="F334" s="994"/>
      <c r="G334" s="994"/>
      <c r="H334" s="994"/>
      <c r="I334" s="994"/>
      <c r="J334" s="994"/>
      <c r="K334" s="994"/>
      <c r="L334" s="994"/>
      <c r="M334" s="994"/>
      <c r="N334" s="994"/>
      <c r="O334" s="994"/>
      <c r="P334" s="994"/>
      <c r="Q334" s="994"/>
      <c r="R334" s="994"/>
      <c r="S334" s="994"/>
      <c r="T334" s="1288" t="str">
        <f>MemCant!E328</f>
        <v>Zapata A1 Inferior</v>
      </c>
      <c r="U334" s="1288"/>
      <c r="V334" s="1288"/>
      <c r="W334" s="1288"/>
      <c r="X334" s="1288"/>
      <c r="Y334" s="1288"/>
      <c r="Z334" s="1289">
        <f>MemCant!G328</f>
        <v>4.03</v>
      </c>
      <c r="AA334" s="1290"/>
      <c r="AB334" s="1290"/>
      <c r="AC334" s="1290"/>
      <c r="AD334" s="1290"/>
      <c r="AE334" s="1290"/>
      <c r="AF334" s="1290"/>
      <c r="AG334" s="1290"/>
      <c r="AH334" s="1291"/>
      <c r="AI334" s="1061">
        <f>MemCant!L328</f>
        <v>2.25</v>
      </c>
      <c r="AJ334" s="1287">
        <f>MemCant!F328</f>
        <v>38</v>
      </c>
      <c r="AK334" s="1287"/>
      <c r="AL334" s="1011">
        <f t="shared" ref="AL334:AL380" si="15">Z334*AI334*AJ334</f>
        <v>344.56500000000005</v>
      </c>
    </row>
    <row r="335" spans="2:39" ht="17.649999999999999" customHeight="1">
      <c r="B335" s="993"/>
      <c r="C335" s="994"/>
      <c r="D335" s="994"/>
      <c r="E335" s="994"/>
      <c r="F335" s="994"/>
      <c r="G335" s="994"/>
      <c r="H335" s="994"/>
      <c r="I335" s="994"/>
      <c r="J335" s="994"/>
      <c r="K335" s="994"/>
      <c r="L335" s="994"/>
      <c r="M335" s="994"/>
      <c r="N335" s="994"/>
      <c r="O335" s="994"/>
      <c r="P335" s="994"/>
      <c r="Q335" s="994"/>
      <c r="R335" s="994"/>
      <c r="S335" s="994"/>
      <c r="T335" s="1288" t="str">
        <f>MemCant!E329</f>
        <v>Zapata A2 Superior</v>
      </c>
      <c r="U335" s="1288"/>
      <c r="V335" s="1288"/>
      <c r="W335" s="1288"/>
      <c r="X335" s="1288"/>
      <c r="Y335" s="1288"/>
      <c r="Z335" s="1289">
        <f>MemCant!G329</f>
        <v>4.03</v>
      </c>
      <c r="AA335" s="1290"/>
      <c r="AB335" s="1290"/>
      <c r="AC335" s="1290"/>
      <c r="AD335" s="1290"/>
      <c r="AE335" s="1290"/>
      <c r="AF335" s="1290"/>
      <c r="AG335" s="1290"/>
      <c r="AH335" s="1291"/>
      <c r="AI335" s="1061">
        <f>MemCant!L329</f>
        <v>1.56</v>
      </c>
      <c r="AJ335" s="1287">
        <f>MemCant!F329</f>
        <v>48</v>
      </c>
      <c r="AK335" s="1287"/>
      <c r="AL335" s="1011">
        <f t="shared" si="15"/>
        <v>301.76640000000003</v>
      </c>
    </row>
    <row r="336" spans="2:39" ht="17.649999999999999" customHeight="1">
      <c r="B336" s="993"/>
      <c r="C336" s="994"/>
      <c r="D336" s="994"/>
      <c r="E336" s="994"/>
      <c r="F336" s="994"/>
      <c r="G336" s="994"/>
      <c r="H336" s="994"/>
      <c r="I336" s="994"/>
      <c r="J336" s="994"/>
      <c r="K336" s="994"/>
      <c r="L336" s="994"/>
      <c r="M336" s="994"/>
      <c r="N336" s="994"/>
      <c r="O336" s="994"/>
      <c r="P336" s="994"/>
      <c r="Q336" s="994"/>
      <c r="R336" s="994"/>
      <c r="S336" s="994"/>
      <c r="T336" s="1288" t="str">
        <f>MemCant!E330</f>
        <v>Zapata A2 Inferior</v>
      </c>
      <c r="U336" s="1288"/>
      <c r="V336" s="1288"/>
      <c r="W336" s="1288"/>
      <c r="X336" s="1288"/>
      <c r="Y336" s="1288"/>
      <c r="Z336" s="1289">
        <f>MemCant!G330</f>
        <v>4.03</v>
      </c>
      <c r="AA336" s="1290"/>
      <c r="AB336" s="1290"/>
      <c r="AC336" s="1290"/>
      <c r="AD336" s="1290"/>
      <c r="AE336" s="1290"/>
      <c r="AF336" s="1290"/>
      <c r="AG336" s="1290"/>
      <c r="AH336" s="1291"/>
      <c r="AI336" s="1061">
        <f>MemCant!L330</f>
        <v>2.25</v>
      </c>
      <c r="AJ336" s="1287">
        <f>MemCant!F330</f>
        <v>38</v>
      </c>
      <c r="AK336" s="1287"/>
      <c r="AL336" s="1011">
        <f t="shared" si="15"/>
        <v>344.56500000000005</v>
      </c>
    </row>
    <row r="337" spans="2:38" ht="17.649999999999999" customHeight="1">
      <c r="B337" s="993"/>
      <c r="C337" s="994"/>
      <c r="D337" s="994"/>
      <c r="E337" s="994"/>
      <c r="F337" s="994"/>
      <c r="G337" s="994"/>
      <c r="H337" s="994"/>
      <c r="I337" s="994"/>
      <c r="J337" s="994"/>
      <c r="K337" s="994"/>
      <c r="L337" s="994"/>
      <c r="M337" s="994"/>
      <c r="N337" s="994"/>
      <c r="O337" s="994"/>
      <c r="P337" s="994"/>
      <c r="Q337" s="994"/>
      <c r="R337" s="994"/>
      <c r="S337" s="994"/>
      <c r="T337" s="1288" t="str">
        <f>MemCant!E331</f>
        <v>Zapata A3 Superior</v>
      </c>
      <c r="U337" s="1288"/>
      <c r="V337" s="1288"/>
      <c r="W337" s="1288"/>
      <c r="X337" s="1288"/>
      <c r="Y337" s="1288"/>
      <c r="Z337" s="1289">
        <f>MemCant!G331</f>
        <v>4.03</v>
      </c>
      <c r="AA337" s="1290"/>
      <c r="AB337" s="1290"/>
      <c r="AC337" s="1290"/>
      <c r="AD337" s="1290"/>
      <c r="AE337" s="1290"/>
      <c r="AF337" s="1290"/>
      <c r="AG337" s="1290"/>
      <c r="AH337" s="1291"/>
      <c r="AI337" s="1061">
        <f>MemCant!L331</f>
        <v>1.56</v>
      </c>
      <c r="AJ337" s="1287">
        <f>MemCant!F331</f>
        <v>48</v>
      </c>
      <c r="AK337" s="1287"/>
      <c r="AL337" s="1011">
        <f t="shared" si="15"/>
        <v>301.76640000000003</v>
      </c>
    </row>
    <row r="338" spans="2:38" ht="17.649999999999999" customHeight="1">
      <c r="B338" s="993"/>
      <c r="C338" s="994"/>
      <c r="D338" s="994"/>
      <c r="E338" s="994"/>
      <c r="F338" s="994"/>
      <c r="G338" s="994"/>
      <c r="H338" s="994"/>
      <c r="I338" s="994"/>
      <c r="J338" s="994"/>
      <c r="K338" s="994"/>
      <c r="L338" s="994"/>
      <c r="M338" s="994"/>
      <c r="N338" s="994"/>
      <c r="O338" s="994"/>
      <c r="P338" s="994"/>
      <c r="Q338" s="994"/>
      <c r="R338" s="994"/>
      <c r="S338" s="994"/>
      <c r="T338" s="1288" t="str">
        <f>MemCant!E332</f>
        <v>Zapata A3 Inferior</v>
      </c>
      <c r="U338" s="1288"/>
      <c r="V338" s="1288"/>
      <c r="W338" s="1288"/>
      <c r="X338" s="1288"/>
      <c r="Y338" s="1288"/>
      <c r="Z338" s="1289">
        <f>MemCant!G332</f>
        <v>4.03</v>
      </c>
      <c r="AA338" s="1290"/>
      <c r="AB338" s="1290"/>
      <c r="AC338" s="1290"/>
      <c r="AD338" s="1290"/>
      <c r="AE338" s="1290"/>
      <c r="AF338" s="1290"/>
      <c r="AG338" s="1290"/>
      <c r="AH338" s="1291"/>
      <c r="AI338" s="1061">
        <f>MemCant!L332</f>
        <v>2.25</v>
      </c>
      <c r="AJ338" s="1287">
        <f>MemCant!F332</f>
        <v>38</v>
      </c>
      <c r="AK338" s="1287"/>
      <c r="AL338" s="1011">
        <f t="shared" si="15"/>
        <v>344.56500000000005</v>
      </c>
    </row>
    <row r="339" spans="2:38" ht="17.649999999999999" customHeight="1">
      <c r="B339" s="993"/>
      <c r="C339" s="994"/>
      <c r="D339" s="994"/>
      <c r="E339" s="994"/>
      <c r="F339" s="994"/>
      <c r="G339" s="994"/>
      <c r="H339" s="994"/>
      <c r="I339" s="994"/>
      <c r="J339" s="994"/>
      <c r="K339" s="994"/>
      <c r="L339" s="994"/>
      <c r="M339" s="994"/>
      <c r="N339" s="994"/>
      <c r="O339" s="994"/>
      <c r="P339" s="994"/>
      <c r="Q339" s="994"/>
      <c r="R339" s="994"/>
      <c r="S339" s="994"/>
      <c r="T339" s="1288" t="str">
        <f>MemCant!E333</f>
        <v>Zapata A4 Superior</v>
      </c>
      <c r="U339" s="1288"/>
      <c r="V339" s="1288"/>
      <c r="W339" s="1288"/>
      <c r="X339" s="1288"/>
      <c r="Y339" s="1288"/>
      <c r="Z339" s="1289">
        <f>MemCant!G333</f>
        <v>4.13</v>
      </c>
      <c r="AA339" s="1290"/>
      <c r="AB339" s="1290"/>
      <c r="AC339" s="1290"/>
      <c r="AD339" s="1290"/>
      <c r="AE339" s="1290"/>
      <c r="AF339" s="1290"/>
      <c r="AG339" s="1290"/>
      <c r="AH339" s="1291"/>
      <c r="AI339" s="1061">
        <f>MemCant!L333</f>
        <v>1.56</v>
      </c>
      <c r="AJ339" s="1287">
        <f>MemCant!F333</f>
        <v>50</v>
      </c>
      <c r="AK339" s="1287"/>
      <c r="AL339" s="1011">
        <f t="shared" si="15"/>
        <v>322.14</v>
      </c>
    </row>
    <row r="340" spans="2:38" ht="17.649999999999999" customHeight="1">
      <c r="B340" s="993"/>
      <c r="C340" s="994"/>
      <c r="D340" s="994"/>
      <c r="E340" s="994"/>
      <c r="F340" s="994"/>
      <c r="G340" s="994"/>
      <c r="H340" s="994"/>
      <c r="I340" s="994"/>
      <c r="J340" s="994"/>
      <c r="K340" s="994"/>
      <c r="L340" s="994"/>
      <c r="M340" s="994"/>
      <c r="N340" s="994"/>
      <c r="O340" s="994"/>
      <c r="P340" s="994"/>
      <c r="Q340" s="994"/>
      <c r="R340" s="994"/>
      <c r="S340" s="994"/>
      <c r="T340" s="1288" t="str">
        <f>MemCant!E334</f>
        <v>Zapata A4 Inferior</v>
      </c>
      <c r="U340" s="1288"/>
      <c r="V340" s="1288"/>
      <c r="W340" s="1288"/>
      <c r="X340" s="1288"/>
      <c r="Y340" s="1288"/>
      <c r="Z340" s="1289">
        <f>MemCant!G334</f>
        <v>4.13</v>
      </c>
      <c r="AA340" s="1290"/>
      <c r="AB340" s="1290"/>
      <c r="AC340" s="1290"/>
      <c r="AD340" s="1290"/>
      <c r="AE340" s="1290"/>
      <c r="AF340" s="1290"/>
      <c r="AG340" s="1290"/>
      <c r="AH340" s="1291"/>
      <c r="AI340" s="1061">
        <f>MemCant!L334</f>
        <v>2.25</v>
      </c>
      <c r="AJ340" s="1287">
        <f>MemCant!F334</f>
        <v>38</v>
      </c>
      <c r="AK340" s="1287"/>
      <c r="AL340" s="1011">
        <f t="shared" si="15"/>
        <v>353.11500000000001</v>
      </c>
    </row>
    <row r="341" spans="2:38" ht="17.649999999999999" customHeight="1">
      <c r="B341" s="993"/>
      <c r="C341" s="994"/>
      <c r="D341" s="994"/>
      <c r="E341" s="994"/>
      <c r="F341" s="994"/>
      <c r="G341" s="994"/>
      <c r="H341" s="994"/>
      <c r="I341" s="994"/>
      <c r="J341" s="994"/>
      <c r="K341" s="994"/>
      <c r="L341" s="994"/>
      <c r="M341" s="994"/>
      <c r="N341" s="994"/>
      <c r="O341" s="994"/>
      <c r="P341" s="994"/>
      <c r="Q341" s="994"/>
      <c r="R341" s="994"/>
      <c r="S341" s="994"/>
      <c r="T341" s="1288" t="str">
        <f>MemCant!E335</f>
        <v>Zapata A5 Superior</v>
      </c>
      <c r="U341" s="1288"/>
      <c r="V341" s="1288"/>
      <c r="W341" s="1288"/>
      <c r="X341" s="1288"/>
      <c r="Y341" s="1288"/>
      <c r="Z341" s="1289">
        <f>MemCant!G335</f>
        <v>3.83</v>
      </c>
      <c r="AA341" s="1290"/>
      <c r="AB341" s="1290"/>
      <c r="AC341" s="1290"/>
      <c r="AD341" s="1290"/>
      <c r="AE341" s="1290"/>
      <c r="AF341" s="1290"/>
      <c r="AG341" s="1290"/>
      <c r="AH341" s="1291"/>
      <c r="AI341" s="1061">
        <f>MemCant!L335</f>
        <v>1.56</v>
      </c>
      <c r="AJ341" s="1287">
        <f>MemCant!F335</f>
        <v>42</v>
      </c>
      <c r="AK341" s="1287"/>
      <c r="AL341" s="1011">
        <f t="shared" si="15"/>
        <v>250.94159999999999</v>
      </c>
    </row>
    <row r="342" spans="2:38" ht="17.649999999999999" customHeight="1">
      <c r="B342" s="993"/>
      <c r="C342" s="994"/>
      <c r="D342" s="994"/>
      <c r="E342" s="994"/>
      <c r="F342" s="994"/>
      <c r="G342" s="994"/>
      <c r="H342" s="994"/>
      <c r="I342" s="994"/>
      <c r="J342" s="994"/>
      <c r="K342" s="994"/>
      <c r="L342" s="994"/>
      <c r="M342" s="994"/>
      <c r="N342" s="994"/>
      <c r="O342" s="994"/>
      <c r="P342" s="994"/>
      <c r="Q342" s="994"/>
      <c r="R342" s="994"/>
      <c r="S342" s="994"/>
      <c r="T342" s="1288" t="str">
        <f>MemCant!E336</f>
        <v>Zapata A5 Inferior</v>
      </c>
      <c r="U342" s="1288"/>
      <c r="V342" s="1288"/>
      <c r="W342" s="1288"/>
      <c r="X342" s="1288"/>
      <c r="Y342" s="1288"/>
      <c r="Z342" s="1289">
        <f>MemCant!G336</f>
        <v>3.83</v>
      </c>
      <c r="AA342" s="1290"/>
      <c r="AB342" s="1290"/>
      <c r="AC342" s="1290"/>
      <c r="AD342" s="1290"/>
      <c r="AE342" s="1290"/>
      <c r="AF342" s="1290"/>
      <c r="AG342" s="1290"/>
      <c r="AH342" s="1291"/>
      <c r="AI342" s="1061">
        <f>MemCant!L336</f>
        <v>2.25</v>
      </c>
      <c r="AJ342" s="1287">
        <f>MemCant!F336</f>
        <v>36</v>
      </c>
      <c r="AK342" s="1287"/>
      <c r="AL342" s="1011">
        <f t="shared" si="15"/>
        <v>310.23</v>
      </c>
    </row>
    <row r="343" spans="2:38" ht="17.649999999999999" customHeight="1">
      <c r="B343" s="993"/>
      <c r="C343" s="994"/>
      <c r="D343" s="994"/>
      <c r="E343" s="994"/>
      <c r="F343" s="994"/>
      <c r="G343" s="994"/>
      <c r="H343" s="994"/>
      <c r="I343" s="994"/>
      <c r="J343" s="994"/>
      <c r="K343" s="994"/>
      <c r="L343" s="994"/>
      <c r="M343" s="994"/>
      <c r="N343" s="994"/>
      <c r="O343" s="994"/>
      <c r="P343" s="994"/>
      <c r="Q343" s="994"/>
      <c r="R343" s="994"/>
      <c r="S343" s="994"/>
      <c r="T343" s="1288" t="str">
        <f>MemCant!E337</f>
        <v>Zapata B1 Superior</v>
      </c>
      <c r="U343" s="1288"/>
      <c r="V343" s="1288"/>
      <c r="W343" s="1288"/>
      <c r="X343" s="1288"/>
      <c r="Y343" s="1288"/>
      <c r="Z343" s="1289">
        <f>MemCant!G337</f>
        <v>4.33</v>
      </c>
      <c r="AA343" s="1290"/>
      <c r="AB343" s="1290"/>
      <c r="AC343" s="1290"/>
      <c r="AD343" s="1290"/>
      <c r="AE343" s="1290"/>
      <c r="AF343" s="1290"/>
      <c r="AG343" s="1290"/>
      <c r="AH343" s="1291"/>
      <c r="AI343" s="1061">
        <f>MemCant!L337</f>
        <v>1.56</v>
      </c>
      <c r="AJ343" s="1287">
        <f>MemCant!F337</f>
        <v>54</v>
      </c>
      <c r="AK343" s="1287"/>
      <c r="AL343" s="1011">
        <f t="shared" si="15"/>
        <v>364.75920000000002</v>
      </c>
    </row>
    <row r="344" spans="2:38" ht="17.649999999999999" customHeight="1">
      <c r="B344" s="993"/>
      <c r="C344" s="994"/>
      <c r="D344" s="994"/>
      <c r="E344" s="994"/>
      <c r="F344" s="994"/>
      <c r="G344" s="994"/>
      <c r="H344" s="994"/>
      <c r="I344" s="994"/>
      <c r="J344" s="994"/>
      <c r="K344" s="994"/>
      <c r="L344" s="994"/>
      <c r="M344" s="994"/>
      <c r="N344" s="994"/>
      <c r="O344" s="994"/>
      <c r="P344" s="994"/>
      <c r="Q344" s="994"/>
      <c r="R344" s="994"/>
      <c r="S344" s="994"/>
      <c r="T344" s="1288" t="str">
        <f>MemCant!E338</f>
        <v>Zapata B1 Inferior</v>
      </c>
      <c r="U344" s="1288"/>
      <c r="V344" s="1288"/>
      <c r="W344" s="1288"/>
      <c r="X344" s="1288"/>
      <c r="Y344" s="1288"/>
      <c r="Z344" s="1289">
        <f>MemCant!G338</f>
        <v>4.33</v>
      </c>
      <c r="AA344" s="1290"/>
      <c r="AB344" s="1290"/>
      <c r="AC344" s="1290"/>
      <c r="AD344" s="1290"/>
      <c r="AE344" s="1290"/>
      <c r="AF344" s="1290"/>
      <c r="AG344" s="1290"/>
      <c r="AH344" s="1291"/>
      <c r="AI344" s="1061">
        <f>MemCant!L338</f>
        <v>2.25</v>
      </c>
      <c r="AJ344" s="1287">
        <f>MemCant!F338</f>
        <v>42</v>
      </c>
      <c r="AK344" s="1287"/>
      <c r="AL344" s="1011">
        <f t="shared" si="15"/>
        <v>409.185</v>
      </c>
    </row>
    <row r="345" spans="2:38" ht="17.649999999999999" customHeight="1">
      <c r="B345" s="993"/>
      <c r="C345" s="994"/>
      <c r="D345" s="994"/>
      <c r="E345" s="994"/>
      <c r="F345" s="994"/>
      <c r="G345" s="994"/>
      <c r="H345" s="994"/>
      <c r="I345" s="994"/>
      <c r="J345" s="994"/>
      <c r="K345" s="994"/>
      <c r="L345" s="994"/>
      <c r="M345" s="994"/>
      <c r="N345" s="994"/>
      <c r="O345" s="994"/>
      <c r="P345" s="994"/>
      <c r="Q345" s="994"/>
      <c r="R345" s="994"/>
      <c r="S345" s="994"/>
      <c r="T345" s="1288" t="str">
        <f>MemCant!E339</f>
        <v xml:space="preserve">Zapata B2 Superior </v>
      </c>
      <c r="U345" s="1288"/>
      <c r="V345" s="1288"/>
      <c r="W345" s="1288"/>
      <c r="X345" s="1288"/>
      <c r="Y345" s="1288"/>
      <c r="Z345" s="1289">
        <f>MemCant!G339</f>
        <v>4.13</v>
      </c>
      <c r="AA345" s="1290"/>
      <c r="AB345" s="1290"/>
      <c r="AC345" s="1290"/>
      <c r="AD345" s="1290"/>
      <c r="AE345" s="1290"/>
      <c r="AF345" s="1290"/>
      <c r="AG345" s="1290"/>
      <c r="AH345" s="1291"/>
      <c r="AI345" s="1061">
        <f>MemCant!L339</f>
        <v>1.56</v>
      </c>
      <c r="AJ345" s="1287">
        <f>MemCant!F339</f>
        <v>50</v>
      </c>
      <c r="AK345" s="1287"/>
      <c r="AL345" s="1011">
        <f t="shared" si="15"/>
        <v>322.14</v>
      </c>
    </row>
    <row r="346" spans="2:38" ht="17.649999999999999" customHeight="1">
      <c r="B346" s="993"/>
      <c r="C346" s="994"/>
      <c r="D346" s="994"/>
      <c r="E346" s="994"/>
      <c r="F346" s="994"/>
      <c r="G346" s="994"/>
      <c r="H346" s="994"/>
      <c r="I346" s="994"/>
      <c r="J346" s="994"/>
      <c r="K346" s="994"/>
      <c r="L346" s="994"/>
      <c r="M346" s="994"/>
      <c r="N346" s="994"/>
      <c r="O346" s="994"/>
      <c r="P346" s="994"/>
      <c r="Q346" s="994"/>
      <c r="R346" s="994"/>
      <c r="S346" s="994"/>
      <c r="T346" s="1288" t="str">
        <f>MemCant!E340</f>
        <v>Zapata B2 Inferior</v>
      </c>
      <c r="U346" s="1288"/>
      <c r="V346" s="1288"/>
      <c r="W346" s="1288"/>
      <c r="X346" s="1288"/>
      <c r="Y346" s="1288"/>
      <c r="Z346" s="1289">
        <f>MemCant!G340</f>
        <v>4.13</v>
      </c>
      <c r="AA346" s="1290"/>
      <c r="AB346" s="1290"/>
      <c r="AC346" s="1290"/>
      <c r="AD346" s="1290"/>
      <c r="AE346" s="1290"/>
      <c r="AF346" s="1290"/>
      <c r="AG346" s="1290"/>
      <c r="AH346" s="1291"/>
      <c r="AI346" s="1061">
        <f>MemCant!L340</f>
        <v>2.25</v>
      </c>
      <c r="AJ346" s="1287">
        <f>MemCant!F340</f>
        <v>38</v>
      </c>
      <c r="AK346" s="1287"/>
      <c r="AL346" s="1011">
        <f t="shared" si="15"/>
        <v>353.11500000000001</v>
      </c>
    </row>
    <row r="347" spans="2:38" ht="17.649999999999999" customHeight="1">
      <c r="B347" s="993"/>
      <c r="C347" s="994"/>
      <c r="D347" s="994"/>
      <c r="E347" s="994"/>
      <c r="F347" s="994"/>
      <c r="G347" s="994"/>
      <c r="H347" s="994"/>
      <c r="I347" s="994"/>
      <c r="J347" s="994"/>
      <c r="K347" s="994"/>
      <c r="L347" s="994"/>
      <c r="M347" s="994"/>
      <c r="N347" s="994"/>
      <c r="O347" s="994"/>
      <c r="P347" s="994"/>
      <c r="Q347" s="994"/>
      <c r="R347" s="994"/>
      <c r="S347" s="994"/>
      <c r="T347" s="1288" t="str">
        <f>MemCant!E341</f>
        <v>Zapata B3 Superior</v>
      </c>
      <c r="U347" s="1288"/>
      <c r="V347" s="1288"/>
      <c r="W347" s="1288"/>
      <c r="X347" s="1288"/>
      <c r="Y347" s="1288"/>
      <c r="Z347" s="1289">
        <f>MemCant!G341</f>
        <v>4.03</v>
      </c>
      <c r="AA347" s="1290"/>
      <c r="AB347" s="1290"/>
      <c r="AC347" s="1290"/>
      <c r="AD347" s="1290"/>
      <c r="AE347" s="1290"/>
      <c r="AF347" s="1290"/>
      <c r="AG347" s="1290"/>
      <c r="AH347" s="1291"/>
      <c r="AI347" s="1061">
        <f>MemCant!L341</f>
        <v>1.56</v>
      </c>
      <c r="AJ347" s="1287">
        <f>MemCant!F341</f>
        <v>48</v>
      </c>
      <c r="AK347" s="1287"/>
      <c r="AL347" s="1011">
        <f t="shared" si="15"/>
        <v>301.76640000000003</v>
      </c>
    </row>
    <row r="348" spans="2:38" ht="17.649999999999999" customHeight="1">
      <c r="B348" s="993"/>
      <c r="C348" s="994"/>
      <c r="D348" s="994"/>
      <c r="E348" s="994"/>
      <c r="F348" s="994"/>
      <c r="G348" s="994"/>
      <c r="H348" s="994"/>
      <c r="I348" s="994"/>
      <c r="J348" s="994"/>
      <c r="K348" s="994"/>
      <c r="L348" s="994"/>
      <c r="M348" s="994"/>
      <c r="N348" s="994"/>
      <c r="O348" s="994"/>
      <c r="P348" s="994"/>
      <c r="Q348" s="994"/>
      <c r="R348" s="994"/>
      <c r="S348" s="994"/>
      <c r="T348" s="1288" t="str">
        <f>MemCant!E342</f>
        <v>Zapata B3 Inferior</v>
      </c>
      <c r="U348" s="1288"/>
      <c r="V348" s="1288"/>
      <c r="W348" s="1288"/>
      <c r="X348" s="1288"/>
      <c r="Y348" s="1288"/>
      <c r="Z348" s="1289">
        <f>MemCant!G342</f>
        <v>4.03</v>
      </c>
      <c r="AA348" s="1290"/>
      <c r="AB348" s="1290"/>
      <c r="AC348" s="1290"/>
      <c r="AD348" s="1290"/>
      <c r="AE348" s="1290"/>
      <c r="AF348" s="1290"/>
      <c r="AG348" s="1290"/>
      <c r="AH348" s="1291"/>
      <c r="AI348" s="1061">
        <f>MemCant!L342</f>
        <v>2.25</v>
      </c>
      <c r="AJ348" s="1287">
        <f>MemCant!F342</f>
        <v>38</v>
      </c>
      <c r="AK348" s="1287"/>
      <c r="AL348" s="1011">
        <f t="shared" si="15"/>
        <v>344.56500000000005</v>
      </c>
    </row>
    <row r="349" spans="2:38" ht="17.649999999999999" customHeight="1">
      <c r="B349" s="993"/>
      <c r="C349" s="994"/>
      <c r="D349" s="994"/>
      <c r="E349" s="994"/>
      <c r="F349" s="994"/>
      <c r="G349" s="994"/>
      <c r="H349" s="994"/>
      <c r="I349" s="994"/>
      <c r="J349" s="994"/>
      <c r="K349" s="994"/>
      <c r="L349" s="994"/>
      <c r="M349" s="994"/>
      <c r="N349" s="994"/>
      <c r="O349" s="994"/>
      <c r="P349" s="994"/>
      <c r="Q349" s="994"/>
      <c r="R349" s="994"/>
      <c r="S349" s="994"/>
      <c r="T349" s="1288" t="str">
        <f>MemCant!E343</f>
        <v>Zapata B4 Superior</v>
      </c>
      <c r="U349" s="1288"/>
      <c r="V349" s="1288"/>
      <c r="W349" s="1288"/>
      <c r="X349" s="1288"/>
      <c r="Y349" s="1288"/>
      <c r="Z349" s="1289">
        <f>MemCant!G343</f>
        <v>4.13</v>
      </c>
      <c r="AA349" s="1290"/>
      <c r="AB349" s="1290"/>
      <c r="AC349" s="1290"/>
      <c r="AD349" s="1290"/>
      <c r="AE349" s="1290"/>
      <c r="AF349" s="1290"/>
      <c r="AG349" s="1290"/>
      <c r="AH349" s="1291"/>
      <c r="AI349" s="1061">
        <f>MemCant!L343</f>
        <v>1.56</v>
      </c>
      <c r="AJ349" s="1287">
        <f>MemCant!F343</f>
        <v>50</v>
      </c>
      <c r="AK349" s="1287"/>
      <c r="AL349" s="1011">
        <f t="shared" si="15"/>
        <v>322.14</v>
      </c>
    </row>
    <row r="350" spans="2:38" ht="17.649999999999999" customHeight="1">
      <c r="B350" s="993"/>
      <c r="C350" s="994"/>
      <c r="D350" s="994"/>
      <c r="E350" s="994"/>
      <c r="F350" s="994"/>
      <c r="G350" s="994"/>
      <c r="H350" s="994"/>
      <c r="I350" s="994"/>
      <c r="J350" s="994"/>
      <c r="K350" s="994"/>
      <c r="L350" s="994"/>
      <c r="M350" s="994"/>
      <c r="N350" s="994"/>
      <c r="O350" s="994"/>
      <c r="P350" s="994"/>
      <c r="Q350" s="994"/>
      <c r="R350" s="994"/>
      <c r="S350" s="994"/>
      <c r="T350" s="1288" t="str">
        <f>MemCant!E344</f>
        <v>Zapata B4 Inferior</v>
      </c>
      <c r="U350" s="1288"/>
      <c r="V350" s="1288"/>
      <c r="W350" s="1288"/>
      <c r="X350" s="1288"/>
      <c r="Y350" s="1288"/>
      <c r="Z350" s="1289">
        <f>MemCant!G344</f>
        <v>4.13</v>
      </c>
      <c r="AA350" s="1290"/>
      <c r="AB350" s="1290"/>
      <c r="AC350" s="1290"/>
      <c r="AD350" s="1290"/>
      <c r="AE350" s="1290"/>
      <c r="AF350" s="1290"/>
      <c r="AG350" s="1290"/>
      <c r="AH350" s="1291"/>
      <c r="AI350" s="1061">
        <f>MemCant!L344</f>
        <v>2.25</v>
      </c>
      <c r="AJ350" s="1287">
        <f>MemCant!F344</f>
        <v>38</v>
      </c>
      <c r="AK350" s="1287"/>
      <c r="AL350" s="1011">
        <f t="shared" si="15"/>
        <v>353.11500000000001</v>
      </c>
    </row>
    <row r="351" spans="2:38" ht="17.649999999999999" customHeight="1">
      <c r="B351" s="993"/>
      <c r="C351" s="994"/>
      <c r="D351" s="994"/>
      <c r="E351" s="994"/>
      <c r="F351" s="994"/>
      <c r="G351" s="994"/>
      <c r="H351" s="994"/>
      <c r="I351" s="994"/>
      <c r="J351" s="994"/>
      <c r="K351" s="994"/>
      <c r="L351" s="994"/>
      <c r="M351" s="994"/>
      <c r="N351" s="994"/>
      <c r="O351" s="994"/>
      <c r="P351" s="994"/>
      <c r="Q351" s="994"/>
      <c r="R351" s="994"/>
      <c r="S351" s="994"/>
      <c r="T351" s="1288" t="str">
        <f>MemCant!E345</f>
        <v>Zapata B5 Superior</v>
      </c>
      <c r="U351" s="1288"/>
      <c r="V351" s="1288"/>
      <c r="W351" s="1288"/>
      <c r="X351" s="1288"/>
      <c r="Y351" s="1288"/>
      <c r="Z351" s="1289">
        <f>MemCant!G345</f>
        <v>4.13</v>
      </c>
      <c r="AA351" s="1290"/>
      <c r="AB351" s="1290"/>
      <c r="AC351" s="1290"/>
      <c r="AD351" s="1290"/>
      <c r="AE351" s="1290"/>
      <c r="AF351" s="1290"/>
      <c r="AG351" s="1290"/>
      <c r="AH351" s="1291"/>
      <c r="AI351" s="1061">
        <f>MemCant!L345</f>
        <v>1.56</v>
      </c>
      <c r="AJ351" s="1287">
        <f>MemCant!F345</f>
        <v>50</v>
      </c>
      <c r="AK351" s="1287"/>
      <c r="AL351" s="1011">
        <f t="shared" si="15"/>
        <v>322.14</v>
      </c>
    </row>
    <row r="352" spans="2:38" ht="17.649999999999999" customHeight="1">
      <c r="B352" s="993"/>
      <c r="C352" s="994"/>
      <c r="D352" s="994"/>
      <c r="E352" s="994"/>
      <c r="F352" s="994"/>
      <c r="G352" s="994"/>
      <c r="H352" s="994"/>
      <c r="I352" s="994"/>
      <c r="J352" s="994"/>
      <c r="K352" s="994"/>
      <c r="L352" s="994"/>
      <c r="M352" s="994"/>
      <c r="N352" s="994"/>
      <c r="O352" s="994"/>
      <c r="P352" s="994"/>
      <c r="Q352" s="994"/>
      <c r="R352" s="994"/>
      <c r="S352" s="994"/>
      <c r="T352" s="1288" t="str">
        <f>MemCant!E346</f>
        <v>Zapata B5 Inferior</v>
      </c>
      <c r="U352" s="1288"/>
      <c r="V352" s="1288"/>
      <c r="W352" s="1288"/>
      <c r="X352" s="1288"/>
      <c r="Y352" s="1288"/>
      <c r="Z352" s="1289">
        <f>MemCant!G346</f>
        <v>4.13</v>
      </c>
      <c r="AA352" s="1290"/>
      <c r="AB352" s="1290"/>
      <c r="AC352" s="1290"/>
      <c r="AD352" s="1290"/>
      <c r="AE352" s="1290"/>
      <c r="AF352" s="1290"/>
      <c r="AG352" s="1290"/>
      <c r="AH352" s="1291"/>
      <c r="AI352" s="1061">
        <f>MemCant!L346</f>
        <v>2.25</v>
      </c>
      <c r="AJ352" s="1287">
        <f>MemCant!F346</f>
        <v>38</v>
      </c>
      <c r="AK352" s="1287"/>
      <c r="AL352" s="1011">
        <f t="shared" si="15"/>
        <v>353.11500000000001</v>
      </c>
    </row>
    <row r="353" spans="2:38" ht="17.649999999999999" customHeight="1">
      <c r="B353" s="993"/>
      <c r="C353" s="994"/>
      <c r="D353" s="994"/>
      <c r="E353" s="994"/>
      <c r="F353" s="994"/>
      <c r="G353" s="994"/>
      <c r="H353" s="994"/>
      <c r="I353" s="994"/>
      <c r="J353" s="994"/>
      <c r="K353" s="994"/>
      <c r="L353" s="994"/>
      <c r="M353" s="994"/>
      <c r="N353" s="994"/>
      <c r="O353" s="994"/>
      <c r="P353" s="994"/>
      <c r="Q353" s="994"/>
      <c r="R353" s="994"/>
      <c r="S353" s="994"/>
      <c r="T353" s="1288"/>
      <c r="U353" s="1288"/>
      <c r="V353" s="1288"/>
      <c r="W353" s="1288"/>
      <c r="X353" s="1288"/>
      <c r="Y353" s="1288"/>
      <c r="Z353" s="1289"/>
      <c r="AA353" s="1290"/>
      <c r="AB353" s="1290"/>
      <c r="AC353" s="1290"/>
      <c r="AD353" s="1290"/>
      <c r="AE353" s="1290"/>
      <c r="AF353" s="1290"/>
      <c r="AG353" s="1290"/>
      <c r="AH353" s="1291"/>
      <c r="AI353" s="1061">
        <f>MemCant!L347</f>
        <v>0</v>
      </c>
      <c r="AJ353" s="1287">
        <f>MemCant!F347</f>
        <v>0</v>
      </c>
      <c r="AK353" s="1287"/>
      <c r="AL353" s="1011">
        <f t="shared" si="15"/>
        <v>0</v>
      </c>
    </row>
    <row r="354" spans="2:38" ht="17.649999999999999" customHeight="1">
      <c r="B354" s="993"/>
      <c r="C354" s="994"/>
      <c r="D354" s="994"/>
      <c r="E354" s="994"/>
      <c r="F354" s="994"/>
      <c r="G354" s="994"/>
      <c r="H354" s="994"/>
      <c r="I354" s="994"/>
      <c r="J354" s="994"/>
      <c r="K354" s="994"/>
      <c r="L354" s="994"/>
      <c r="M354" s="994"/>
      <c r="N354" s="994"/>
      <c r="O354" s="994"/>
      <c r="P354" s="994"/>
      <c r="Q354" s="994"/>
      <c r="R354" s="994"/>
      <c r="S354" s="994"/>
      <c r="T354" s="1288" t="str">
        <f>MemCant!E348</f>
        <v>VC A1-A5 Y B1-B5 superiores</v>
      </c>
      <c r="U354" s="1288"/>
      <c r="V354" s="1288"/>
      <c r="W354" s="1288"/>
      <c r="X354" s="1288"/>
      <c r="Y354" s="1288"/>
      <c r="Z354" s="1289">
        <f>MemCant!G348</f>
        <v>3.84</v>
      </c>
      <c r="AA354" s="1290"/>
      <c r="AB354" s="1290"/>
      <c r="AC354" s="1290"/>
      <c r="AD354" s="1290"/>
      <c r="AE354" s="1290"/>
      <c r="AF354" s="1290"/>
      <c r="AG354" s="1290"/>
      <c r="AH354" s="1291"/>
      <c r="AI354" s="1061">
        <f>MemCant!L348</f>
        <v>1.56</v>
      </c>
      <c r="AJ354" s="1287">
        <f>MemCant!F348</f>
        <v>8</v>
      </c>
      <c r="AK354" s="1287"/>
      <c r="AL354" s="1011">
        <f t="shared" si="15"/>
        <v>47.923200000000001</v>
      </c>
    </row>
    <row r="355" spans="2:38" ht="17.649999999999999" customHeight="1">
      <c r="B355" s="993"/>
      <c r="C355" s="994"/>
      <c r="D355" s="994"/>
      <c r="E355" s="994"/>
      <c r="F355" s="994"/>
      <c r="G355" s="994"/>
      <c r="H355" s="994"/>
      <c r="I355" s="994"/>
      <c r="J355" s="994"/>
      <c r="K355" s="994"/>
      <c r="L355" s="994"/>
      <c r="M355" s="994"/>
      <c r="N355" s="994"/>
      <c r="O355" s="994"/>
      <c r="P355" s="994"/>
      <c r="Q355" s="994"/>
      <c r="R355" s="994"/>
      <c r="S355" s="994"/>
      <c r="T355" s="1288" t="str">
        <f>MemCant!E349</f>
        <v>VC A1-A5 Y B1-B5 superiores</v>
      </c>
      <c r="U355" s="1288"/>
      <c r="V355" s="1288"/>
      <c r="W355" s="1288"/>
      <c r="X355" s="1288"/>
      <c r="Y355" s="1288"/>
      <c r="Z355" s="1289">
        <f>MemCant!G349</f>
        <v>2.9</v>
      </c>
      <c r="AA355" s="1290"/>
      <c r="AB355" s="1290"/>
      <c r="AC355" s="1290"/>
      <c r="AD355" s="1290"/>
      <c r="AE355" s="1290"/>
      <c r="AF355" s="1290"/>
      <c r="AG355" s="1290"/>
      <c r="AH355" s="1291"/>
      <c r="AI355" s="1061">
        <f>MemCant!L349</f>
        <v>0.996</v>
      </c>
      <c r="AJ355" s="1287">
        <f>MemCant!F349</f>
        <v>2</v>
      </c>
      <c r="AK355" s="1287"/>
      <c r="AL355" s="1011">
        <f t="shared" si="15"/>
        <v>5.7767999999999997</v>
      </c>
    </row>
    <row r="356" spans="2:38" ht="17.649999999999999" customHeight="1">
      <c r="B356" s="993"/>
      <c r="C356" s="994"/>
      <c r="D356" s="994"/>
      <c r="E356" s="994"/>
      <c r="F356" s="994"/>
      <c r="G356" s="994"/>
      <c r="H356" s="994"/>
      <c r="I356" s="994"/>
      <c r="J356" s="994"/>
      <c r="K356" s="994"/>
      <c r="L356" s="994"/>
      <c r="M356" s="994"/>
      <c r="N356" s="994"/>
      <c r="O356" s="994"/>
      <c r="P356" s="994"/>
      <c r="Q356" s="994"/>
      <c r="R356" s="994"/>
      <c r="S356" s="994"/>
      <c r="T356" s="1288" t="str">
        <f>MemCant!E350</f>
        <v>VC A1-A5 Y B1-B5 superiores</v>
      </c>
      <c r="U356" s="1288"/>
      <c r="V356" s="1288"/>
      <c r="W356" s="1288"/>
      <c r="X356" s="1288"/>
      <c r="Y356" s="1288"/>
      <c r="Z356" s="1289">
        <f>MemCant!G350</f>
        <v>3.85</v>
      </c>
      <c r="AA356" s="1290"/>
      <c r="AB356" s="1290"/>
      <c r="AC356" s="1290"/>
      <c r="AD356" s="1290"/>
      <c r="AE356" s="1290"/>
      <c r="AF356" s="1290"/>
      <c r="AG356" s="1290"/>
      <c r="AH356" s="1291"/>
      <c r="AI356" s="1061">
        <f>MemCant!L350</f>
        <v>2.25</v>
      </c>
      <c r="AJ356" s="1287">
        <f>MemCant!F350</f>
        <v>4</v>
      </c>
      <c r="AK356" s="1287"/>
      <c r="AL356" s="1011">
        <f t="shared" si="15"/>
        <v>34.65</v>
      </c>
    </row>
    <row r="357" spans="2:38" ht="17.649999999999999" customHeight="1">
      <c r="B357" s="993"/>
      <c r="C357" s="994"/>
      <c r="D357" s="994"/>
      <c r="E357" s="994"/>
      <c r="F357" s="994"/>
      <c r="G357" s="994"/>
      <c r="H357" s="994"/>
      <c r="I357" s="994"/>
      <c r="J357" s="994"/>
      <c r="K357" s="994"/>
      <c r="L357" s="994"/>
      <c r="M357" s="994"/>
      <c r="N357" s="994"/>
      <c r="O357" s="994"/>
      <c r="P357" s="994"/>
      <c r="Q357" s="994"/>
      <c r="R357" s="994"/>
      <c r="S357" s="994"/>
      <c r="T357" s="1288" t="str">
        <f>MemCant!E351</f>
        <v>VC A1-A5 Y B1-B5 superiores</v>
      </c>
      <c r="U357" s="1288"/>
      <c r="V357" s="1288"/>
      <c r="W357" s="1288"/>
      <c r="X357" s="1288"/>
      <c r="Y357" s="1288"/>
      <c r="Z357" s="1289">
        <f>MemCant!G351</f>
        <v>9.8699999999999992</v>
      </c>
      <c r="AA357" s="1290"/>
      <c r="AB357" s="1290"/>
      <c r="AC357" s="1290"/>
      <c r="AD357" s="1290"/>
      <c r="AE357" s="1290"/>
      <c r="AF357" s="1290"/>
      <c r="AG357" s="1290"/>
      <c r="AH357" s="1291"/>
      <c r="AI357" s="1061">
        <f>MemCant!L351</f>
        <v>1.56</v>
      </c>
      <c r="AJ357" s="1287">
        <f>MemCant!F351</f>
        <v>8</v>
      </c>
      <c r="AK357" s="1287"/>
      <c r="AL357" s="1011">
        <f t="shared" si="15"/>
        <v>123.1776</v>
      </c>
    </row>
    <row r="358" spans="2:38" ht="17.649999999999999" customHeight="1">
      <c r="B358" s="993"/>
      <c r="C358" s="994"/>
      <c r="D358" s="994"/>
      <c r="E358" s="994"/>
      <c r="F358" s="994"/>
      <c r="G358" s="994"/>
      <c r="H358" s="994"/>
      <c r="I358" s="994"/>
      <c r="J358" s="994"/>
      <c r="K358" s="994"/>
      <c r="L358" s="994"/>
      <c r="M358" s="994"/>
      <c r="N358" s="994"/>
      <c r="O358" s="994"/>
      <c r="P358" s="994"/>
      <c r="Q358" s="994"/>
      <c r="R358" s="994"/>
      <c r="S358" s="994"/>
      <c r="T358" s="1288" t="str">
        <f>MemCant!E352</f>
        <v>VC A1-A5 Y B1-B5 superiores</v>
      </c>
      <c r="U358" s="1288"/>
      <c r="V358" s="1288"/>
      <c r="W358" s="1288"/>
      <c r="X358" s="1288"/>
      <c r="Y358" s="1288"/>
      <c r="Z358" s="1289">
        <f>MemCant!G352</f>
        <v>4.05</v>
      </c>
      <c r="AA358" s="1290"/>
      <c r="AB358" s="1290"/>
      <c r="AC358" s="1290"/>
      <c r="AD358" s="1290"/>
      <c r="AE358" s="1290"/>
      <c r="AF358" s="1290"/>
      <c r="AG358" s="1290"/>
      <c r="AH358" s="1291"/>
      <c r="AI358" s="1061">
        <f>MemCant!L352</f>
        <v>2.25</v>
      </c>
      <c r="AJ358" s="1287">
        <f>MemCant!F352</f>
        <v>6</v>
      </c>
      <c r="AK358" s="1287"/>
      <c r="AL358" s="1011">
        <f t="shared" si="15"/>
        <v>54.674999999999997</v>
      </c>
    </row>
    <row r="359" spans="2:38" ht="17.649999999999999" customHeight="1">
      <c r="B359" s="993"/>
      <c r="C359" s="994"/>
      <c r="D359" s="994"/>
      <c r="E359" s="994"/>
      <c r="F359" s="994"/>
      <c r="G359" s="994"/>
      <c r="H359" s="994"/>
      <c r="I359" s="994"/>
      <c r="J359" s="994"/>
      <c r="K359" s="994"/>
      <c r="L359" s="994"/>
      <c r="M359" s="994"/>
      <c r="N359" s="994"/>
      <c r="O359" s="994"/>
      <c r="P359" s="994"/>
      <c r="Q359" s="994"/>
      <c r="R359" s="994"/>
      <c r="S359" s="994"/>
      <c r="T359" s="1288" t="str">
        <f>MemCant!E353</f>
        <v>VC A1-A5 Y B1-B5 superiores</v>
      </c>
      <c r="U359" s="1288"/>
      <c r="V359" s="1288"/>
      <c r="W359" s="1288"/>
      <c r="X359" s="1288"/>
      <c r="Y359" s="1288"/>
      <c r="Z359" s="1289">
        <f>MemCant!G353</f>
        <v>4.05</v>
      </c>
      <c r="AA359" s="1290"/>
      <c r="AB359" s="1290"/>
      <c r="AC359" s="1290"/>
      <c r="AD359" s="1290"/>
      <c r="AE359" s="1290"/>
      <c r="AF359" s="1290"/>
      <c r="AG359" s="1290"/>
      <c r="AH359" s="1291"/>
      <c r="AI359" s="1061">
        <f>MemCant!L353</f>
        <v>2.25</v>
      </c>
      <c r="AJ359" s="1287">
        <f>MemCant!F353</f>
        <v>6</v>
      </c>
      <c r="AK359" s="1287"/>
      <c r="AL359" s="1011">
        <f t="shared" si="15"/>
        <v>54.674999999999997</v>
      </c>
    </row>
    <row r="360" spans="2:38" ht="17.649999999999999" customHeight="1">
      <c r="B360" s="993"/>
      <c r="C360" s="994"/>
      <c r="D360" s="994"/>
      <c r="E360" s="994"/>
      <c r="F360" s="994"/>
      <c r="G360" s="994"/>
      <c r="H360" s="994"/>
      <c r="I360" s="994"/>
      <c r="J360" s="994"/>
      <c r="K360" s="994"/>
      <c r="L360" s="994"/>
      <c r="M360" s="994"/>
      <c r="N360" s="994"/>
      <c r="O360" s="994"/>
      <c r="P360" s="994"/>
      <c r="Q360" s="994"/>
      <c r="R360" s="994"/>
      <c r="S360" s="994"/>
      <c r="T360" s="1288" t="str">
        <f>MemCant!E354</f>
        <v>VC A1-A5 Y B1-B5 superiores</v>
      </c>
      <c r="U360" s="1288"/>
      <c r="V360" s="1288"/>
      <c r="W360" s="1288"/>
      <c r="X360" s="1288"/>
      <c r="Y360" s="1288"/>
      <c r="Z360" s="1289">
        <f>MemCant!G354</f>
        <v>8.44</v>
      </c>
      <c r="AA360" s="1290"/>
      <c r="AB360" s="1290"/>
      <c r="AC360" s="1290"/>
      <c r="AD360" s="1290"/>
      <c r="AE360" s="1290"/>
      <c r="AF360" s="1290"/>
      <c r="AG360" s="1290"/>
      <c r="AH360" s="1291"/>
      <c r="AI360" s="1061">
        <f>MemCant!L354</f>
        <v>1.56</v>
      </c>
      <c r="AJ360" s="1287">
        <f>MemCant!F354</f>
        <v>8</v>
      </c>
      <c r="AK360" s="1287"/>
      <c r="AL360" s="1011">
        <f t="shared" si="15"/>
        <v>105.3312</v>
      </c>
    </row>
    <row r="361" spans="2:38" ht="17.649999999999999" customHeight="1">
      <c r="B361" s="993"/>
      <c r="C361" s="994"/>
      <c r="D361" s="994"/>
      <c r="E361" s="994"/>
      <c r="F361" s="994"/>
      <c r="G361" s="994"/>
      <c r="H361" s="994"/>
      <c r="I361" s="994"/>
      <c r="J361" s="994"/>
      <c r="K361" s="994"/>
      <c r="L361" s="994"/>
      <c r="M361" s="994"/>
      <c r="N361" s="994"/>
      <c r="O361" s="994"/>
      <c r="P361" s="994"/>
      <c r="Q361" s="994"/>
      <c r="R361" s="994"/>
      <c r="S361" s="994"/>
      <c r="T361" s="1288" t="str">
        <f>MemCant!E355</f>
        <v>VC A1-A5 Y B1-B5 superiores</v>
      </c>
      <c r="U361" s="1288"/>
      <c r="V361" s="1288"/>
      <c r="W361" s="1288"/>
      <c r="X361" s="1288"/>
      <c r="Y361" s="1288"/>
      <c r="Z361" s="1289">
        <f>MemCant!G355</f>
        <v>9.42</v>
      </c>
      <c r="AA361" s="1290"/>
      <c r="AB361" s="1290"/>
      <c r="AC361" s="1290"/>
      <c r="AD361" s="1290"/>
      <c r="AE361" s="1290"/>
      <c r="AF361" s="1290"/>
      <c r="AG361" s="1290"/>
      <c r="AH361" s="1291"/>
      <c r="AI361" s="1061">
        <f>MemCant!L355</f>
        <v>1.56</v>
      </c>
      <c r="AJ361" s="1287">
        <f>MemCant!F355</f>
        <v>8</v>
      </c>
      <c r="AK361" s="1287"/>
      <c r="AL361" s="1011">
        <f t="shared" si="15"/>
        <v>117.5616</v>
      </c>
    </row>
    <row r="362" spans="2:38" ht="17.649999999999999" customHeight="1">
      <c r="B362" s="993"/>
      <c r="C362" s="994"/>
      <c r="D362" s="994"/>
      <c r="E362" s="994"/>
      <c r="F362" s="994"/>
      <c r="G362" s="994"/>
      <c r="H362" s="994"/>
      <c r="I362" s="994"/>
      <c r="J362" s="994"/>
      <c r="K362" s="994"/>
      <c r="L362" s="994"/>
      <c r="M362" s="994"/>
      <c r="N362" s="994"/>
      <c r="O362" s="994"/>
      <c r="P362" s="994"/>
      <c r="Q362" s="994"/>
      <c r="R362" s="994"/>
      <c r="S362" s="994"/>
      <c r="T362" s="1288" t="str">
        <f>MemCant!E356</f>
        <v>VC A1-A5 Y B1-B5 superiores</v>
      </c>
      <c r="U362" s="1288"/>
      <c r="V362" s="1288"/>
      <c r="W362" s="1288"/>
      <c r="X362" s="1288"/>
      <c r="Y362" s="1288"/>
      <c r="Z362" s="1289">
        <f>MemCant!G356</f>
        <v>3.45</v>
      </c>
      <c r="AA362" s="1290"/>
      <c r="AB362" s="1290"/>
      <c r="AC362" s="1290"/>
      <c r="AD362" s="1290"/>
      <c r="AE362" s="1290"/>
      <c r="AF362" s="1290"/>
      <c r="AG362" s="1290"/>
      <c r="AH362" s="1291"/>
      <c r="AI362" s="1061">
        <f>MemCant!L356</f>
        <v>3.97</v>
      </c>
      <c r="AJ362" s="1287">
        <f>MemCant!F356</f>
        <v>4</v>
      </c>
      <c r="AK362" s="1287"/>
      <c r="AL362" s="1011">
        <f t="shared" si="15"/>
        <v>54.786000000000008</v>
      </c>
    </row>
    <row r="363" spans="2:38" ht="17.649999999999999" customHeight="1">
      <c r="B363" s="993"/>
      <c r="C363" s="994"/>
      <c r="D363" s="994"/>
      <c r="E363" s="994"/>
      <c r="F363" s="994"/>
      <c r="G363" s="994"/>
      <c r="H363" s="994"/>
      <c r="I363" s="994"/>
      <c r="J363" s="994"/>
      <c r="K363" s="994"/>
      <c r="L363" s="994"/>
      <c r="M363" s="994"/>
      <c r="N363" s="994"/>
      <c r="O363" s="994"/>
      <c r="P363" s="994"/>
      <c r="Q363" s="994"/>
      <c r="R363" s="994"/>
      <c r="S363" s="994"/>
      <c r="T363" s="1288"/>
      <c r="U363" s="1288"/>
      <c r="V363" s="1288"/>
      <c r="W363" s="1288"/>
      <c r="X363" s="1288"/>
      <c r="Y363" s="1288"/>
      <c r="Z363" s="1289"/>
      <c r="AA363" s="1290"/>
      <c r="AB363" s="1290"/>
      <c r="AC363" s="1290"/>
      <c r="AD363" s="1290"/>
      <c r="AE363" s="1290"/>
      <c r="AF363" s="1290"/>
      <c r="AG363" s="1290"/>
      <c r="AH363" s="1291"/>
      <c r="AI363" s="1061">
        <f>MemCant!L357</f>
        <v>0</v>
      </c>
      <c r="AJ363" s="1287">
        <f>MemCant!F357</f>
        <v>0</v>
      </c>
      <c r="AK363" s="1287"/>
      <c r="AL363" s="1011">
        <f t="shared" si="15"/>
        <v>0</v>
      </c>
    </row>
    <row r="364" spans="2:38" ht="17.649999999999999" customHeight="1">
      <c r="B364" s="993"/>
      <c r="C364" s="994"/>
      <c r="D364" s="994"/>
      <c r="E364" s="994"/>
      <c r="F364" s="994"/>
      <c r="G364" s="994"/>
      <c r="H364" s="994"/>
      <c r="I364" s="994"/>
      <c r="J364" s="994"/>
      <c r="K364" s="994"/>
      <c r="L364" s="994"/>
      <c r="M364" s="994"/>
      <c r="N364" s="994"/>
      <c r="O364" s="994"/>
      <c r="P364" s="994"/>
      <c r="Q364" s="994"/>
      <c r="R364" s="994"/>
      <c r="S364" s="994"/>
      <c r="T364" s="1288" t="str">
        <f>MemCant!E358</f>
        <v>VC A1-A5 y B1-B5 inferiores</v>
      </c>
      <c r="U364" s="1288"/>
      <c r="V364" s="1288"/>
      <c r="W364" s="1288"/>
      <c r="X364" s="1288"/>
      <c r="Y364" s="1288"/>
      <c r="Z364" s="1289">
        <f>MemCant!G358</f>
        <v>11.14</v>
      </c>
      <c r="AA364" s="1290"/>
      <c r="AB364" s="1290"/>
      <c r="AC364" s="1290"/>
      <c r="AD364" s="1290"/>
      <c r="AE364" s="1290"/>
      <c r="AF364" s="1290"/>
      <c r="AG364" s="1290"/>
      <c r="AH364" s="1291"/>
      <c r="AI364" s="1061">
        <f>MemCant!L358</f>
        <v>1.56</v>
      </c>
      <c r="AJ364" s="1287">
        <f>MemCant!F358</f>
        <v>8</v>
      </c>
      <c r="AK364" s="1287"/>
      <c r="AL364" s="1011">
        <f t="shared" si="15"/>
        <v>139.02720000000002</v>
      </c>
    </row>
    <row r="365" spans="2:38" ht="17.649999999999999" customHeight="1">
      <c r="B365" s="993"/>
      <c r="C365" s="994"/>
      <c r="D365" s="994"/>
      <c r="E365" s="994"/>
      <c r="F365" s="994"/>
      <c r="G365" s="994"/>
      <c r="H365" s="994"/>
      <c r="I365" s="994"/>
      <c r="J365" s="994"/>
      <c r="K365" s="994"/>
      <c r="L365" s="994"/>
      <c r="M365" s="994"/>
      <c r="N365" s="994"/>
      <c r="O365" s="994"/>
      <c r="P365" s="994"/>
      <c r="Q365" s="994"/>
      <c r="R365" s="994"/>
      <c r="S365" s="994"/>
      <c r="T365" s="1288" t="str">
        <f>MemCant!E359</f>
        <v>VC A1-A5 y B1-B5 inferiores</v>
      </c>
      <c r="U365" s="1288"/>
      <c r="V365" s="1288"/>
      <c r="W365" s="1288"/>
      <c r="X365" s="1288"/>
      <c r="Y365" s="1288"/>
      <c r="Z365" s="1289">
        <f>MemCant!G359</f>
        <v>3.05</v>
      </c>
      <c r="AA365" s="1290"/>
      <c r="AB365" s="1290"/>
      <c r="AC365" s="1290"/>
      <c r="AD365" s="1290"/>
      <c r="AE365" s="1290"/>
      <c r="AF365" s="1290"/>
      <c r="AG365" s="1290"/>
      <c r="AH365" s="1291"/>
      <c r="AI365" s="1061">
        <f>MemCant!L359</f>
        <v>1.56</v>
      </c>
      <c r="AJ365" s="1287">
        <f>MemCant!F359</f>
        <v>4</v>
      </c>
      <c r="AK365" s="1287"/>
      <c r="AL365" s="1011">
        <f t="shared" si="15"/>
        <v>19.032</v>
      </c>
    </row>
    <row r="366" spans="2:38" ht="17.649999999999999" customHeight="1">
      <c r="B366" s="993"/>
      <c r="C366" s="994"/>
      <c r="D366" s="994"/>
      <c r="E366" s="994"/>
      <c r="F366" s="994"/>
      <c r="G366" s="994"/>
      <c r="H366" s="994"/>
      <c r="I366" s="994"/>
      <c r="J366" s="994"/>
      <c r="K366" s="994"/>
      <c r="L366" s="994"/>
      <c r="M366" s="994"/>
      <c r="N366" s="994"/>
      <c r="O366" s="994"/>
      <c r="P366" s="994"/>
      <c r="Q366" s="994"/>
      <c r="R366" s="994"/>
      <c r="S366" s="994"/>
      <c r="T366" s="1288" t="str">
        <f>MemCant!E360</f>
        <v>VC A1-A5 y B1-B5 inferiores</v>
      </c>
      <c r="U366" s="1288"/>
      <c r="V366" s="1288"/>
      <c r="W366" s="1288"/>
      <c r="X366" s="1288"/>
      <c r="Y366" s="1288"/>
      <c r="Z366" s="1289">
        <f>MemCant!G360</f>
        <v>2.1</v>
      </c>
      <c r="AA366" s="1290"/>
      <c r="AB366" s="1290"/>
      <c r="AC366" s="1290"/>
      <c r="AD366" s="1290"/>
      <c r="AE366" s="1290"/>
      <c r="AF366" s="1290"/>
      <c r="AG366" s="1290"/>
      <c r="AH366" s="1291"/>
      <c r="AI366" s="1061">
        <f>MemCant!L360</f>
        <v>1</v>
      </c>
      <c r="AJ366" s="1287">
        <f>MemCant!F360</f>
        <v>2</v>
      </c>
      <c r="AK366" s="1287"/>
      <c r="AL366" s="1011">
        <f t="shared" si="15"/>
        <v>4.2</v>
      </c>
    </row>
    <row r="367" spans="2:38" ht="17.649999999999999" customHeight="1">
      <c r="B367" s="993"/>
      <c r="C367" s="994"/>
      <c r="D367" s="994"/>
      <c r="E367" s="994"/>
      <c r="F367" s="994"/>
      <c r="G367" s="994"/>
      <c r="H367" s="994"/>
      <c r="I367" s="994"/>
      <c r="J367" s="994"/>
      <c r="K367" s="994"/>
      <c r="L367" s="994"/>
      <c r="M367" s="994"/>
      <c r="N367" s="994"/>
      <c r="O367" s="994"/>
      <c r="P367" s="994"/>
      <c r="Q367" s="994"/>
      <c r="R367" s="994"/>
      <c r="S367" s="994"/>
      <c r="T367" s="1288" t="str">
        <f>MemCant!E361</f>
        <v>VC A1-A5 y B1-B5 inferiores</v>
      </c>
      <c r="U367" s="1288"/>
      <c r="V367" s="1288"/>
      <c r="W367" s="1288"/>
      <c r="X367" s="1288"/>
      <c r="Y367" s="1288"/>
      <c r="Z367" s="1289">
        <f>MemCant!G361</f>
        <v>4.55</v>
      </c>
      <c r="AA367" s="1290"/>
      <c r="AB367" s="1290"/>
      <c r="AC367" s="1290"/>
      <c r="AD367" s="1290"/>
      <c r="AE367" s="1290"/>
      <c r="AF367" s="1290"/>
      <c r="AG367" s="1290"/>
      <c r="AH367" s="1291"/>
      <c r="AI367" s="1061">
        <f>MemCant!L361</f>
        <v>1.56</v>
      </c>
      <c r="AJ367" s="1287">
        <f>MemCant!F361</f>
        <v>2</v>
      </c>
      <c r="AK367" s="1287"/>
      <c r="AL367" s="1011">
        <f t="shared" si="15"/>
        <v>14.196</v>
      </c>
    </row>
    <row r="368" spans="2:38" ht="17.649999999999999" customHeight="1">
      <c r="B368" s="993"/>
      <c r="C368" s="994"/>
      <c r="D368" s="994"/>
      <c r="E368" s="994"/>
      <c r="F368" s="994"/>
      <c r="G368" s="994"/>
      <c r="H368" s="994"/>
      <c r="I368" s="994"/>
      <c r="J368" s="994"/>
      <c r="K368" s="994"/>
      <c r="L368" s="994"/>
      <c r="M368" s="994"/>
      <c r="N368" s="994"/>
      <c r="O368" s="994"/>
      <c r="P368" s="994"/>
      <c r="Q368" s="994"/>
      <c r="R368" s="994"/>
      <c r="S368" s="994"/>
      <c r="T368" s="1288" t="str">
        <f>MemCant!E362</f>
        <v>VC A1-A5 y B1-B5 inferiores</v>
      </c>
      <c r="U368" s="1288"/>
      <c r="V368" s="1288"/>
      <c r="W368" s="1288"/>
      <c r="X368" s="1288"/>
      <c r="Y368" s="1288"/>
      <c r="Z368" s="1289">
        <f>MemCant!G362</f>
        <v>6.76</v>
      </c>
      <c r="AA368" s="1290"/>
      <c r="AB368" s="1290"/>
      <c r="AC368" s="1290"/>
      <c r="AD368" s="1290"/>
      <c r="AE368" s="1290"/>
      <c r="AF368" s="1290"/>
      <c r="AG368" s="1290"/>
      <c r="AH368" s="1291"/>
      <c r="AI368" s="1061">
        <f>MemCant!L362</f>
        <v>1.56</v>
      </c>
      <c r="AJ368" s="1287">
        <f>MemCant!F362</f>
        <v>8</v>
      </c>
      <c r="AK368" s="1287"/>
      <c r="AL368" s="1011">
        <f t="shared" si="15"/>
        <v>84.364800000000002</v>
      </c>
    </row>
    <row r="369" spans="2:38" ht="17.649999999999999" customHeight="1">
      <c r="B369" s="993"/>
      <c r="C369" s="994"/>
      <c r="D369" s="994"/>
      <c r="E369" s="994"/>
      <c r="F369" s="994"/>
      <c r="G369" s="994"/>
      <c r="H369" s="994"/>
      <c r="I369" s="994"/>
      <c r="J369" s="994"/>
      <c r="K369" s="994"/>
      <c r="L369" s="994"/>
      <c r="M369" s="994"/>
      <c r="N369" s="994"/>
      <c r="O369" s="994"/>
      <c r="P369" s="994"/>
      <c r="Q369" s="994"/>
      <c r="R369" s="994"/>
      <c r="S369" s="994"/>
      <c r="T369" s="1288" t="str">
        <f>MemCant!E363</f>
        <v>VC A1-A5 y B1-B5 inferiores</v>
      </c>
      <c r="U369" s="1288"/>
      <c r="V369" s="1288"/>
      <c r="W369" s="1288"/>
      <c r="X369" s="1288"/>
      <c r="Y369" s="1288"/>
      <c r="Z369" s="1289">
        <f>MemCant!G363</f>
        <v>4.55</v>
      </c>
      <c r="AA369" s="1290"/>
      <c r="AB369" s="1290"/>
      <c r="AC369" s="1290"/>
      <c r="AD369" s="1290"/>
      <c r="AE369" s="1290"/>
      <c r="AF369" s="1290"/>
      <c r="AG369" s="1290"/>
      <c r="AH369" s="1291"/>
      <c r="AI369" s="1061">
        <f>MemCant!L363</f>
        <v>1.56</v>
      </c>
      <c r="AJ369" s="1287">
        <f>MemCant!F363</f>
        <v>2</v>
      </c>
      <c r="AK369" s="1287"/>
      <c r="AL369" s="1011">
        <f t="shared" si="15"/>
        <v>14.196</v>
      </c>
    </row>
    <row r="370" spans="2:38" ht="17.649999999999999" customHeight="1">
      <c r="B370" s="993"/>
      <c r="C370" s="994"/>
      <c r="D370" s="994"/>
      <c r="E370" s="994"/>
      <c r="F370" s="994"/>
      <c r="G370" s="994"/>
      <c r="H370" s="994"/>
      <c r="I370" s="994"/>
      <c r="J370" s="994"/>
      <c r="K370" s="994"/>
      <c r="L370" s="994"/>
      <c r="M370" s="994"/>
      <c r="N370" s="994"/>
      <c r="O370" s="994"/>
      <c r="P370" s="994"/>
      <c r="Q370" s="994"/>
      <c r="R370" s="994"/>
      <c r="S370" s="994"/>
      <c r="T370" s="1288" t="str">
        <f>MemCant!E364</f>
        <v>VC A1-A5 y B1-B5 inferiores</v>
      </c>
      <c r="U370" s="1288"/>
      <c r="V370" s="1288"/>
      <c r="W370" s="1288"/>
      <c r="X370" s="1288"/>
      <c r="Y370" s="1288"/>
      <c r="Z370" s="1289">
        <f>MemCant!G364</f>
        <v>8.19</v>
      </c>
      <c r="AA370" s="1290"/>
      <c r="AB370" s="1290"/>
      <c r="AC370" s="1290"/>
      <c r="AD370" s="1290"/>
      <c r="AE370" s="1290"/>
      <c r="AF370" s="1290"/>
      <c r="AG370" s="1290"/>
      <c r="AH370" s="1291"/>
      <c r="AI370" s="1061">
        <f>MemCant!L364</f>
        <v>1.56</v>
      </c>
      <c r="AJ370" s="1287">
        <f>MemCant!F364</f>
        <v>8</v>
      </c>
      <c r="AK370" s="1287"/>
      <c r="AL370" s="1011">
        <f t="shared" si="15"/>
        <v>102.21119999999999</v>
      </c>
    </row>
    <row r="371" spans="2:38" ht="17.649999999999999" customHeight="1">
      <c r="B371" s="993"/>
      <c r="C371" s="994"/>
      <c r="D371" s="994"/>
      <c r="E371" s="994"/>
      <c r="F371" s="994"/>
      <c r="G371" s="994"/>
      <c r="H371" s="994"/>
      <c r="I371" s="994"/>
      <c r="J371" s="994"/>
      <c r="K371" s="994"/>
      <c r="L371" s="994"/>
      <c r="M371" s="994"/>
      <c r="N371" s="994"/>
      <c r="O371" s="994"/>
      <c r="P371" s="994"/>
      <c r="Q371" s="994"/>
      <c r="R371" s="994"/>
      <c r="S371" s="994"/>
      <c r="T371" s="1288" t="str">
        <f>MemCant!E365</f>
        <v>VC A1-A5 y B1-B5 inferiores</v>
      </c>
      <c r="U371" s="1288"/>
      <c r="V371" s="1288"/>
      <c r="W371" s="1288"/>
      <c r="X371" s="1288"/>
      <c r="Y371" s="1288"/>
      <c r="Z371" s="1289">
        <f>MemCant!G365</f>
        <v>4.2</v>
      </c>
      <c r="AA371" s="1290"/>
      <c r="AB371" s="1290"/>
      <c r="AC371" s="1290"/>
      <c r="AD371" s="1290"/>
      <c r="AE371" s="1290"/>
      <c r="AF371" s="1290"/>
      <c r="AG371" s="1290"/>
      <c r="AH371" s="1291"/>
      <c r="AI371" s="1061">
        <f>MemCant!L365</f>
        <v>1.56</v>
      </c>
      <c r="AJ371" s="1287">
        <f>MemCant!F365</f>
        <v>6</v>
      </c>
      <c r="AK371" s="1287"/>
      <c r="AL371" s="1011">
        <f t="shared" si="15"/>
        <v>39.312000000000005</v>
      </c>
    </row>
    <row r="372" spans="2:38" ht="17.649999999999999" customHeight="1">
      <c r="B372" s="993"/>
      <c r="C372" s="994"/>
      <c r="D372" s="994"/>
      <c r="E372" s="994"/>
      <c r="F372" s="994"/>
      <c r="G372" s="994"/>
      <c r="H372" s="994"/>
      <c r="I372" s="994"/>
      <c r="J372" s="994"/>
      <c r="K372" s="994"/>
      <c r="L372" s="994"/>
      <c r="M372" s="994"/>
      <c r="N372" s="994"/>
      <c r="O372" s="994"/>
      <c r="P372" s="994"/>
      <c r="Q372" s="994"/>
      <c r="R372" s="994"/>
      <c r="S372" s="994"/>
      <c r="T372" s="1288" t="str">
        <f>MemCant!E366</f>
        <v>VC A1-A5 y B1-B5 inferiores</v>
      </c>
      <c r="U372" s="1288"/>
      <c r="V372" s="1288"/>
      <c r="W372" s="1288"/>
      <c r="X372" s="1288"/>
      <c r="Y372" s="1288"/>
      <c r="Z372" s="1289">
        <f>MemCant!G366</f>
        <v>4.59</v>
      </c>
      <c r="AA372" s="1290"/>
      <c r="AB372" s="1290"/>
      <c r="AC372" s="1290"/>
      <c r="AD372" s="1290"/>
      <c r="AE372" s="1290"/>
      <c r="AF372" s="1290"/>
      <c r="AG372" s="1290"/>
      <c r="AH372" s="1291"/>
      <c r="AI372" s="1061">
        <f>MemCant!L366</f>
        <v>1.56</v>
      </c>
      <c r="AJ372" s="1287">
        <f>MemCant!F366</f>
        <v>8</v>
      </c>
      <c r="AK372" s="1287"/>
      <c r="AL372" s="1011">
        <f t="shared" si="15"/>
        <v>57.283200000000001</v>
      </c>
    </row>
    <row r="373" spans="2:38" ht="17.649999999999999" customHeight="1">
      <c r="B373" s="993"/>
      <c r="C373" s="994"/>
      <c r="D373" s="994"/>
      <c r="E373" s="994"/>
      <c r="F373" s="994"/>
      <c r="G373" s="994"/>
      <c r="H373" s="994"/>
      <c r="I373" s="994"/>
      <c r="J373" s="994"/>
      <c r="K373" s="994"/>
      <c r="L373" s="994"/>
      <c r="M373" s="994"/>
      <c r="N373" s="994"/>
      <c r="O373" s="994"/>
      <c r="P373" s="994"/>
      <c r="Q373" s="994"/>
      <c r="R373" s="994"/>
      <c r="S373" s="994"/>
      <c r="T373" s="1288" t="str">
        <f>MemCant!E367</f>
        <v>VC A1-A5 y B1-B5 inferiores</v>
      </c>
      <c r="U373" s="1288"/>
      <c r="V373" s="1288"/>
      <c r="W373" s="1288"/>
      <c r="X373" s="1288"/>
      <c r="Y373" s="1288"/>
      <c r="Z373" s="1289">
        <f>MemCant!G367</f>
        <v>2.15</v>
      </c>
      <c r="AA373" s="1290"/>
      <c r="AB373" s="1290"/>
      <c r="AC373" s="1290"/>
      <c r="AD373" s="1290"/>
      <c r="AE373" s="1290"/>
      <c r="AF373" s="1290"/>
      <c r="AG373" s="1290"/>
      <c r="AH373" s="1291"/>
      <c r="AI373" s="1061">
        <f>MemCant!L367</f>
        <v>1</v>
      </c>
      <c r="AJ373" s="1287">
        <f>MemCant!F367</f>
        <v>2</v>
      </c>
      <c r="AK373" s="1287"/>
      <c r="AL373" s="1011">
        <f t="shared" si="15"/>
        <v>4.3</v>
      </c>
    </row>
    <row r="374" spans="2:38" ht="17.649999999999999" customHeight="1">
      <c r="B374" s="993"/>
      <c r="C374" s="994"/>
      <c r="D374" s="994"/>
      <c r="E374" s="994"/>
      <c r="F374" s="994"/>
      <c r="G374" s="994"/>
      <c r="H374" s="994"/>
      <c r="I374" s="994"/>
      <c r="J374" s="994"/>
      <c r="K374" s="994"/>
      <c r="L374" s="994"/>
      <c r="M374" s="994"/>
      <c r="N374" s="994"/>
      <c r="O374" s="994"/>
      <c r="P374" s="994"/>
      <c r="Q374" s="994"/>
      <c r="R374" s="994"/>
      <c r="S374" s="994"/>
      <c r="T374" s="1288"/>
      <c r="U374" s="1288"/>
      <c r="V374" s="1288"/>
      <c r="W374" s="1288"/>
      <c r="X374" s="1288"/>
      <c r="Y374" s="1288"/>
      <c r="Z374" s="1289"/>
      <c r="AA374" s="1290"/>
      <c r="AB374" s="1290"/>
      <c r="AC374" s="1290"/>
      <c r="AD374" s="1290"/>
      <c r="AE374" s="1290"/>
      <c r="AF374" s="1290"/>
      <c r="AG374" s="1290"/>
      <c r="AH374" s="1291"/>
      <c r="AI374" s="1061">
        <f>MemCant!L368</f>
        <v>0</v>
      </c>
      <c r="AJ374" s="1287">
        <f>MemCant!F368</f>
        <v>0</v>
      </c>
      <c r="AK374" s="1287"/>
      <c r="AL374" s="1011">
        <f t="shared" si="15"/>
        <v>0</v>
      </c>
    </row>
    <row r="375" spans="2:38" ht="17.649999999999999" customHeight="1">
      <c r="B375" s="993"/>
      <c r="C375" s="994"/>
      <c r="D375" s="994"/>
      <c r="E375" s="994"/>
      <c r="F375" s="994"/>
      <c r="G375" s="994"/>
      <c r="H375" s="994"/>
      <c r="I375" s="994"/>
      <c r="J375" s="994"/>
      <c r="K375" s="994"/>
      <c r="L375" s="994"/>
      <c r="M375" s="994"/>
      <c r="N375" s="994"/>
      <c r="O375" s="994"/>
      <c r="P375" s="994"/>
      <c r="Q375" s="994"/>
      <c r="R375" s="994"/>
      <c r="S375" s="994"/>
      <c r="T375" s="1288" t="str">
        <f>MemCant!E369</f>
        <v>Estribo Sección A</v>
      </c>
      <c r="U375" s="1288"/>
      <c r="V375" s="1288"/>
      <c r="W375" s="1288"/>
      <c r="X375" s="1288"/>
      <c r="Y375" s="1288"/>
      <c r="Z375" s="1289">
        <f>MemCant!G369</f>
        <v>1.88</v>
      </c>
      <c r="AA375" s="1290"/>
      <c r="AB375" s="1290"/>
      <c r="AC375" s="1290"/>
      <c r="AD375" s="1290"/>
      <c r="AE375" s="1290"/>
      <c r="AF375" s="1290"/>
      <c r="AG375" s="1290"/>
      <c r="AH375" s="1291"/>
      <c r="AI375" s="1061">
        <f>MemCant!L369</f>
        <v>0.56000000000000005</v>
      </c>
      <c r="AJ375" s="1287">
        <f>MemCant!F369</f>
        <v>108</v>
      </c>
      <c r="AK375" s="1287"/>
      <c r="AL375" s="1011">
        <f t="shared" si="15"/>
        <v>113.7024</v>
      </c>
    </row>
    <row r="376" spans="2:38" ht="17.649999999999999" customHeight="1">
      <c r="B376" s="993"/>
      <c r="C376" s="994"/>
      <c r="D376" s="994"/>
      <c r="E376" s="994"/>
      <c r="F376" s="994"/>
      <c r="G376" s="994"/>
      <c r="H376" s="994"/>
      <c r="I376" s="994"/>
      <c r="J376" s="994"/>
      <c r="K376" s="994"/>
      <c r="L376" s="994"/>
      <c r="M376" s="994"/>
      <c r="N376" s="994"/>
      <c r="O376" s="994"/>
      <c r="P376" s="994"/>
      <c r="Q376" s="994"/>
      <c r="R376" s="994"/>
      <c r="S376" s="994"/>
      <c r="T376" s="1288" t="str">
        <f>MemCant!E370</f>
        <v>Estribo Sección B</v>
      </c>
      <c r="U376" s="1288"/>
      <c r="V376" s="1288"/>
      <c r="W376" s="1288"/>
      <c r="X376" s="1288"/>
      <c r="Y376" s="1288"/>
      <c r="Z376" s="1289">
        <f>MemCant!G370</f>
        <v>1.88</v>
      </c>
      <c r="AA376" s="1290"/>
      <c r="AB376" s="1290"/>
      <c r="AC376" s="1290"/>
      <c r="AD376" s="1290"/>
      <c r="AE376" s="1290"/>
      <c r="AF376" s="1290"/>
      <c r="AG376" s="1290"/>
      <c r="AH376" s="1291"/>
      <c r="AI376" s="1061">
        <f>MemCant!L370</f>
        <v>0.56000000000000005</v>
      </c>
      <c r="AJ376" s="1287">
        <f>MemCant!F370</f>
        <v>140</v>
      </c>
      <c r="AK376" s="1287"/>
      <c r="AL376" s="1011">
        <f t="shared" si="15"/>
        <v>147.392</v>
      </c>
    </row>
    <row r="377" spans="2:38" ht="17.649999999999999" customHeight="1">
      <c r="B377" s="993"/>
      <c r="C377" s="994"/>
      <c r="D377" s="994"/>
      <c r="E377" s="994"/>
      <c r="F377" s="994"/>
      <c r="G377" s="994"/>
      <c r="H377" s="994"/>
      <c r="I377" s="994"/>
      <c r="J377" s="994"/>
      <c r="K377" s="994"/>
      <c r="L377" s="994"/>
      <c r="M377" s="994"/>
      <c r="N377" s="994"/>
      <c r="O377" s="994"/>
      <c r="P377" s="994"/>
      <c r="Q377" s="994"/>
      <c r="R377" s="994"/>
      <c r="S377" s="994"/>
      <c r="T377" s="1288" t="str">
        <f>MemCant!E371</f>
        <v>Estribo Sección C</v>
      </c>
      <c r="U377" s="1288"/>
      <c r="V377" s="1288"/>
      <c r="W377" s="1288"/>
      <c r="X377" s="1288"/>
      <c r="Y377" s="1288"/>
      <c r="Z377" s="1289">
        <f>MemCant!G371</f>
        <v>1.88</v>
      </c>
      <c r="AA377" s="1290"/>
      <c r="AB377" s="1290"/>
      <c r="AC377" s="1290"/>
      <c r="AD377" s="1290"/>
      <c r="AE377" s="1290"/>
      <c r="AF377" s="1290"/>
      <c r="AG377" s="1290"/>
      <c r="AH377" s="1291"/>
      <c r="AI377" s="1061">
        <f>MemCant!L371</f>
        <v>0.56000000000000005</v>
      </c>
      <c r="AJ377" s="1287">
        <f>MemCant!F371</f>
        <v>106</v>
      </c>
      <c r="AK377" s="1287"/>
      <c r="AL377" s="1011">
        <f t="shared" si="15"/>
        <v>111.5968</v>
      </c>
    </row>
    <row r="378" spans="2:38" ht="17.649999999999999" customHeight="1">
      <c r="B378" s="993"/>
      <c r="C378" s="994"/>
      <c r="D378" s="994"/>
      <c r="E378" s="994"/>
      <c r="F378" s="994"/>
      <c r="G378" s="994"/>
      <c r="H378" s="994"/>
      <c r="I378" s="994"/>
      <c r="J378" s="994"/>
      <c r="K378" s="994"/>
      <c r="L378" s="994"/>
      <c r="M378" s="994"/>
      <c r="N378" s="994"/>
      <c r="O378" s="994"/>
      <c r="P378" s="994"/>
      <c r="Q378" s="994"/>
      <c r="R378" s="994"/>
      <c r="S378" s="994"/>
      <c r="T378" s="1288" t="str">
        <f>MemCant!E372</f>
        <v>Estribo Sección D</v>
      </c>
      <c r="U378" s="1288"/>
      <c r="V378" s="1288"/>
      <c r="W378" s="1288"/>
      <c r="X378" s="1288"/>
      <c r="Y378" s="1288"/>
      <c r="Z378" s="1289">
        <f>MemCant!G372</f>
        <v>1.88</v>
      </c>
      <c r="AA378" s="1290"/>
      <c r="AB378" s="1290"/>
      <c r="AC378" s="1290"/>
      <c r="AD378" s="1290"/>
      <c r="AE378" s="1290"/>
      <c r="AF378" s="1290"/>
      <c r="AG378" s="1290"/>
      <c r="AH378" s="1291"/>
      <c r="AI378" s="1061">
        <f>MemCant!L372</f>
        <v>0.56000000000000005</v>
      </c>
      <c r="AJ378" s="1287">
        <f>MemCant!F372</f>
        <v>124</v>
      </c>
      <c r="AK378" s="1287"/>
      <c r="AL378" s="1011">
        <f t="shared" si="15"/>
        <v>130.5472</v>
      </c>
    </row>
    <row r="379" spans="2:38" ht="17.649999999999999" customHeight="1">
      <c r="B379" s="993"/>
      <c r="C379" s="994"/>
      <c r="D379" s="994"/>
      <c r="E379" s="994"/>
      <c r="F379" s="994"/>
      <c r="G379" s="994"/>
      <c r="H379" s="994"/>
      <c r="I379" s="994"/>
      <c r="J379" s="994"/>
      <c r="K379" s="994"/>
      <c r="L379" s="994"/>
      <c r="M379" s="994"/>
      <c r="N379" s="994"/>
      <c r="O379" s="994"/>
      <c r="P379" s="994"/>
      <c r="Q379" s="994"/>
      <c r="R379" s="994"/>
      <c r="S379" s="994"/>
      <c r="T379" s="1288"/>
      <c r="U379" s="1288"/>
      <c r="V379" s="1288"/>
      <c r="W379" s="1288"/>
      <c r="X379" s="1288"/>
      <c r="Y379" s="1288"/>
      <c r="Z379" s="1289"/>
      <c r="AA379" s="1290"/>
      <c r="AB379" s="1290"/>
      <c r="AC379" s="1290"/>
      <c r="AD379" s="1290"/>
      <c r="AE379" s="1290"/>
      <c r="AF379" s="1290"/>
      <c r="AG379" s="1290"/>
      <c r="AH379" s="1291"/>
      <c r="AI379" s="1061">
        <f>MemCant!L373</f>
        <v>0</v>
      </c>
      <c r="AJ379" s="1287">
        <f>MemCant!F373</f>
        <v>0</v>
      </c>
      <c r="AK379" s="1287"/>
      <c r="AL379" s="1011">
        <f t="shared" si="15"/>
        <v>0</v>
      </c>
    </row>
    <row r="380" spans="2:38" ht="17.649999999999999" customHeight="1">
      <c r="B380" s="993"/>
      <c r="C380" s="994"/>
      <c r="D380" s="994"/>
      <c r="E380" s="994"/>
      <c r="F380" s="994"/>
      <c r="G380" s="994"/>
      <c r="H380" s="994"/>
      <c r="I380" s="994"/>
      <c r="J380" s="994"/>
      <c r="K380" s="994"/>
      <c r="L380" s="994"/>
      <c r="M380" s="994"/>
      <c r="N380" s="994"/>
      <c r="O380" s="994"/>
      <c r="P380" s="994"/>
      <c r="Q380" s="994"/>
      <c r="R380" s="994"/>
      <c r="S380" s="994"/>
      <c r="T380" s="1288" t="str">
        <f>MemCant!E374</f>
        <v>CA1 longitudinales</v>
      </c>
      <c r="U380" s="1288"/>
      <c r="V380" s="1288"/>
      <c r="W380" s="1288"/>
      <c r="X380" s="1288"/>
      <c r="Y380" s="1288"/>
      <c r="Z380" s="1289">
        <f>MemCant!G374</f>
        <v>9.6999999999999993</v>
      </c>
      <c r="AA380" s="1290"/>
      <c r="AB380" s="1290"/>
      <c r="AC380" s="1290"/>
      <c r="AD380" s="1290"/>
      <c r="AE380" s="1290"/>
      <c r="AF380" s="1290"/>
      <c r="AG380" s="1290"/>
      <c r="AH380" s="1291"/>
      <c r="AI380" s="1061">
        <f>MemCant!L374</f>
        <v>2.25</v>
      </c>
      <c r="AJ380" s="1287">
        <f>MemCant!F374</f>
        <v>16</v>
      </c>
      <c r="AK380" s="1287"/>
      <c r="AL380" s="1011">
        <f t="shared" si="15"/>
        <v>349.2</v>
      </c>
    </row>
    <row r="381" spans="2:38" ht="17.649999999999999" customHeight="1">
      <c r="B381" s="993"/>
      <c r="C381" s="994"/>
      <c r="D381" s="994"/>
      <c r="E381" s="994"/>
      <c r="F381" s="994"/>
      <c r="G381" s="994"/>
      <c r="H381" s="994"/>
      <c r="I381" s="994"/>
      <c r="J381" s="994"/>
      <c r="K381" s="994"/>
      <c r="L381" s="994"/>
      <c r="M381" s="994"/>
      <c r="N381" s="994"/>
      <c r="O381" s="994"/>
      <c r="P381" s="994"/>
      <c r="Q381" s="994"/>
      <c r="R381" s="994"/>
      <c r="S381" s="994"/>
      <c r="T381" s="1288"/>
      <c r="U381" s="1288"/>
      <c r="V381" s="1288"/>
      <c r="W381" s="1288"/>
      <c r="X381" s="1288"/>
      <c r="Y381" s="1288"/>
      <c r="Z381" s="1289">
        <f>MemCant!G375</f>
        <v>9.6999999999999993</v>
      </c>
      <c r="AA381" s="1290"/>
      <c r="AB381" s="1290"/>
      <c r="AC381" s="1290"/>
      <c r="AD381" s="1290"/>
      <c r="AE381" s="1290"/>
      <c r="AF381" s="1290"/>
      <c r="AG381" s="1290"/>
      <c r="AH381" s="1291"/>
      <c r="AI381" s="1061">
        <f>MemCant!L375</f>
        <v>1.56</v>
      </c>
      <c r="AJ381" s="1287">
        <f>MemCant!F375</f>
        <v>2</v>
      </c>
      <c r="AK381" s="1287"/>
      <c r="AL381" s="1011">
        <f t="shared" ref="AL381:AL444" si="16">Z381*AI381*AJ381</f>
        <v>30.263999999999999</v>
      </c>
    </row>
    <row r="382" spans="2:38" ht="17.649999999999999" customHeight="1">
      <c r="B382" s="993"/>
      <c r="C382" s="994"/>
      <c r="D382" s="994"/>
      <c r="E382" s="994"/>
      <c r="F382" s="994"/>
      <c r="G382" s="994"/>
      <c r="H382" s="994"/>
      <c r="I382" s="994"/>
      <c r="J382" s="994"/>
      <c r="K382" s="994"/>
      <c r="L382" s="994"/>
      <c r="M382" s="994"/>
      <c r="N382" s="994"/>
      <c r="O382" s="994"/>
      <c r="P382" s="994"/>
      <c r="Q382" s="994"/>
      <c r="R382" s="994"/>
      <c r="S382" s="994"/>
      <c r="T382" s="1288" t="str">
        <f>MemCant!E376</f>
        <v>Estribos CA1 (P3)</v>
      </c>
      <c r="U382" s="1288"/>
      <c r="V382" s="1288"/>
      <c r="W382" s="1288"/>
      <c r="X382" s="1288"/>
      <c r="Y382" s="1288"/>
      <c r="Z382" s="1289">
        <f>MemCant!G376</f>
        <v>2.21</v>
      </c>
      <c r="AA382" s="1290"/>
      <c r="AB382" s="1290"/>
      <c r="AC382" s="1290"/>
      <c r="AD382" s="1290"/>
      <c r="AE382" s="1290"/>
      <c r="AF382" s="1290"/>
      <c r="AG382" s="1290"/>
      <c r="AH382" s="1291"/>
      <c r="AI382" s="1061">
        <f>MemCant!L376</f>
        <v>1.56</v>
      </c>
      <c r="AJ382" s="1287">
        <f>MemCant!F376</f>
        <v>130</v>
      </c>
      <c r="AK382" s="1287"/>
      <c r="AL382" s="1011">
        <f t="shared" si="16"/>
        <v>448.18799999999999</v>
      </c>
    </row>
    <row r="383" spans="2:38" ht="17.649999999999999" customHeight="1">
      <c r="B383" s="993"/>
      <c r="C383" s="994"/>
      <c r="D383" s="994"/>
      <c r="E383" s="994"/>
      <c r="F383" s="994"/>
      <c r="G383" s="994"/>
      <c r="H383" s="994"/>
      <c r="I383" s="994"/>
      <c r="J383" s="994"/>
      <c r="K383" s="994"/>
      <c r="L383" s="994"/>
      <c r="M383" s="994"/>
      <c r="N383" s="994"/>
      <c r="O383" s="994"/>
      <c r="P383" s="994"/>
      <c r="Q383" s="994"/>
      <c r="R383" s="994"/>
      <c r="S383" s="994"/>
      <c r="T383" s="1288" t="str">
        <f>MemCant!E377</f>
        <v>Estribos CA1 (P4)</v>
      </c>
      <c r="U383" s="1288"/>
      <c r="V383" s="1288"/>
      <c r="W383" s="1288"/>
      <c r="X383" s="1288"/>
      <c r="Y383" s="1288"/>
      <c r="Z383" s="1289">
        <f>MemCant!G377</f>
        <v>1.38</v>
      </c>
      <c r="AA383" s="1290"/>
      <c r="AB383" s="1290"/>
      <c r="AC383" s="1290"/>
      <c r="AD383" s="1290"/>
      <c r="AE383" s="1290"/>
      <c r="AF383" s="1290"/>
      <c r="AG383" s="1290"/>
      <c r="AH383" s="1291"/>
      <c r="AI383" s="1061">
        <f>MemCant!L377</f>
        <v>1.56</v>
      </c>
      <c r="AJ383" s="1287">
        <f>MemCant!F377</f>
        <v>260</v>
      </c>
      <c r="AK383" s="1287"/>
      <c r="AL383" s="1011">
        <f t="shared" si="16"/>
        <v>559.72800000000007</v>
      </c>
    </row>
    <row r="384" spans="2:38" ht="17.649999999999999" customHeight="1">
      <c r="B384" s="993"/>
      <c r="C384" s="994"/>
      <c r="D384" s="994"/>
      <c r="E384" s="994"/>
      <c r="F384" s="994"/>
      <c r="G384" s="994"/>
      <c r="H384" s="994"/>
      <c r="I384" s="994"/>
      <c r="J384" s="994"/>
      <c r="K384" s="994"/>
      <c r="L384" s="994"/>
      <c r="M384" s="994"/>
      <c r="N384" s="994"/>
      <c r="O384" s="994"/>
      <c r="P384" s="994"/>
      <c r="Q384" s="994"/>
      <c r="R384" s="994"/>
      <c r="S384" s="994"/>
      <c r="T384" s="1288" t="str">
        <f>MemCant!E378</f>
        <v>Estribos CA1 (P5)</v>
      </c>
      <c r="U384" s="1288"/>
      <c r="V384" s="1288"/>
      <c r="W384" s="1288"/>
      <c r="X384" s="1288"/>
      <c r="Y384" s="1288"/>
      <c r="Z384" s="1289">
        <f>MemCant!G378</f>
        <v>0.79</v>
      </c>
      <c r="AA384" s="1290"/>
      <c r="AB384" s="1290"/>
      <c r="AC384" s="1290"/>
      <c r="AD384" s="1290"/>
      <c r="AE384" s="1290"/>
      <c r="AF384" s="1290"/>
      <c r="AG384" s="1290"/>
      <c r="AH384" s="1291"/>
      <c r="AI384" s="1061">
        <f>MemCant!L378</f>
        <v>1.56</v>
      </c>
      <c r="AJ384" s="1287">
        <f>MemCant!F378</f>
        <v>130</v>
      </c>
      <c r="AK384" s="1287"/>
      <c r="AL384" s="1011">
        <f t="shared" si="16"/>
        <v>160.21200000000002</v>
      </c>
    </row>
    <row r="385" spans="2:38" ht="17.649999999999999" customHeight="1">
      <c r="B385" s="993"/>
      <c r="C385" s="994"/>
      <c r="D385" s="994"/>
      <c r="E385" s="994"/>
      <c r="F385" s="994"/>
      <c r="G385" s="994"/>
      <c r="H385" s="994"/>
      <c r="I385" s="994"/>
      <c r="J385" s="994"/>
      <c r="K385" s="994"/>
      <c r="L385" s="994"/>
      <c r="M385" s="994"/>
      <c r="N385" s="994"/>
      <c r="O385" s="994"/>
      <c r="P385" s="994"/>
      <c r="Q385" s="994"/>
      <c r="R385" s="994"/>
      <c r="S385" s="994"/>
      <c r="T385" s="1288"/>
      <c r="U385" s="1288"/>
      <c r="V385" s="1288"/>
      <c r="W385" s="1288"/>
      <c r="X385" s="1288"/>
      <c r="Y385" s="1288"/>
      <c r="Z385" s="1289"/>
      <c r="AA385" s="1290"/>
      <c r="AB385" s="1290"/>
      <c r="AC385" s="1290"/>
      <c r="AD385" s="1290"/>
      <c r="AE385" s="1290"/>
      <c r="AF385" s="1290"/>
      <c r="AG385" s="1290"/>
      <c r="AH385" s="1291"/>
      <c r="AI385" s="1061">
        <f>MemCant!L379</f>
        <v>0</v>
      </c>
      <c r="AJ385" s="1287">
        <f>MemCant!F379</f>
        <v>0</v>
      </c>
      <c r="AK385" s="1287"/>
      <c r="AL385" s="1011">
        <f t="shared" si="16"/>
        <v>0</v>
      </c>
    </row>
    <row r="386" spans="2:38" ht="17.649999999999999" customHeight="1">
      <c r="B386" s="993"/>
      <c r="C386" s="994"/>
      <c r="D386" s="994"/>
      <c r="E386" s="994"/>
      <c r="F386" s="994"/>
      <c r="G386" s="994"/>
      <c r="H386" s="994"/>
      <c r="I386" s="994"/>
      <c r="J386" s="994"/>
      <c r="K386" s="994"/>
      <c r="L386" s="994"/>
      <c r="M386" s="994"/>
      <c r="N386" s="994"/>
      <c r="O386" s="994"/>
      <c r="P386" s="994"/>
      <c r="Q386" s="994"/>
      <c r="R386" s="994"/>
      <c r="S386" s="994"/>
      <c r="T386" s="1288" t="str">
        <f>MemCant!E380</f>
        <v>CA2 longitudinales</v>
      </c>
      <c r="U386" s="1288"/>
      <c r="V386" s="1288"/>
      <c r="W386" s="1288"/>
      <c r="X386" s="1288"/>
      <c r="Y386" s="1288"/>
      <c r="Z386" s="1289">
        <f>MemCant!G380</f>
        <v>9.6999999999999993</v>
      </c>
      <c r="AA386" s="1290"/>
      <c r="AB386" s="1290"/>
      <c r="AC386" s="1290"/>
      <c r="AD386" s="1290"/>
      <c r="AE386" s="1290"/>
      <c r="AF386" s="1290"/>
      <c r="AG386" s="1290"/>
      <c r="AH386" s="1291"/>
      <c r="AI386" s="1061">
        <f>MemCant!L380</f>
        <v>2.25</v>
      </c>
      <c r="AJ386" s="1287">
        <f>MemCant!F380</f>
        <v>16</v>
      </c>
      <c r="AK386" s="1287"/>
      <c r="AL386" s="1011">
        <f t="shared" si="16"/>
        <v>349.2</v>
      </c>
    </row>
    <row r="387" spans="2:38" ht="17.649999999999999" customHeight="1">
      <c r="B387" s="993"/>
      <c r="C387" s="994"/>
      <c r="D387" s="994"/>
      <c r="E387" s="994"/>
      <c r="F387" s="994"/>
      <c r="G387" s="994"/>
      <c r="H387" s="994"/>
      <c r="I387" s="994"/>
      <c r="J387" s="994"/>
      <c r="K387" s="994"/>
      <c r="L387" s="994"/>
      <c r="M387" s="994"/>
      <c r="N387" s="994"/>
      <c r="O387" s="994"/>
      <c r="P387" s="994"/>
      <c r="Q387" s="994"/>
      <c r="R387" s="994"/>
      <c r="S387" s="994"/>
      <c r="T387" s="1288"/>
      <c r="U387" s="1288"/>
      <c r="V387" s="1288"/>
      <c r="W387" s="1288"/>
      <c r="X387" s="1288"/>
      <c r="Y387" s="1288"/>
      <c r="Z387" s="1289">
        <f>MemCant!G381</f>
        <v>9.6999999999999993</v>
      </c>
      <c r="AA387" s="1290"/>
      <c r="AB387" s="1290"/>
      <c r="AC387" s="1290"/>
      <c r="AD387" s="1290"/>
      <c r="AE387" s="1290"/>
      <c r="AF387" s="1290"/>
      <c r="AG387" s="1290"/>
      <c r="AH387" s="1291"/>
      <c r="AI387" s="1061">
        <f>MemCant!L381</f>
        <v>1.56</v>
      </c>
      <c r="AJ387" s="1287">
        <f>MemCant!F381</f>
        <v>2</v>
      </c>
      <c r="AK387" s="1287"/>
      <c r="AL387" s="1011">
        <f t="shared" si="16"/>
        <v>30.263999999999999</v>
      </c>
    </row>
    <row r="388" spans="2:38" ht="17.649999999999999" customHeight="1">
      <c r="B388" s="993"/>
      <c r="C388" s="994"/>
      <c r="D388" s="994"/>
      <c r="E388" s="994"/>
      <c r="F388" s="994"/>
      <c r="G388" s="994"/>
      <c r="H388" s="994"/>
      <c r="I388" s="994"/>
      <c r="J388" s="994"/>
      <c r="K388" s="994"/>
      <c r="L388" s="994"/>
      <c r="M388" s="994"/>
      <c r="N388" s="994"/>
      <c r="O388" s="994"/>
      <c r="P388" s="994"/>
      <c r="Q388" s="994"/>
      <c r="R388" s="994"/>
      <c r="S388" s="994"/>
      <c r="T388" s="1288" t="str">
        <f>MemCant!E382</f>
        <v>Estribos CA2 (P3)</v>
      </c>
      <c r="U388" s="1288"/>
      <c r="V388" s="1288"/>
      <c r="W388" s="1288"/>
      <c r="X388" s="1288"/>
      <c r="Y388" s="1288"/>
      <c r="Z388" s="1289">
        <f>MemCant!G382</f>
        <v>2.21</v>
      </c>
      <c r="AA388" s="1290"/>
      <c r="AB388" s="1290"/>
      <c r="AC388" s="1290"/>
      <c r="AD388" s="1290"/>
      <c r="AE388" s="1290"/>
      <c r="AF388" s="1290"/>
      <c r="AG388" s="1290"/>
      <c r="AH388" s="1291"/>
      <c r="AI388" s="1061">
        <f>MemCant!L382</f>
        <v>1.56</v>
      </c>
      <c r="AJ388" s="1287">
        <f>MemCant!F382</f>
        <v>130</v>
      </c>
      <c r="AK388" s="1287"/>
      <c r="AL388" s="1011">
        <f t="shared" si="16"/>
        <v>448.18799999999999</v>
      </c>
    </row>
    <row r="389" spans="2:38" ht="17.649999999999999" customHeight="1">
      <c r="B389" s="993"/>
      <c r="C389" s="994"/>
      <c r="D389" s="994"/>
      <c r="E389" s="994"/>
      <c r="F389" s="994"/>
      <c r="G389" s="994"/>
      <c r="H389" s="994"/>
      <c r="I389" s="994"/>
      <c r="J389" s="994"/>
      <c r="K389" s="994"/>
      <c r="L389" s="994"/>
      <c r="M389" s="994"/>
      <c r="N389" s="994"/>
      <c r="O389" s="994"/>
      <c r="P389" s="994"/>
      <c r="Q389" s="994"/>
      <c r="R389" s="994"/>
      <c r="S389" s="994"/>
      <c r="T389" s="1288" t="str">
        <f>MemCant!E383</f>
        <v>Estribos CA2 (P4)</v>
      </c>
      <c r="U389" s="1288"/>
      <c r="V389" s="1288"/>
      <c r="W389" s="1288"/>
      <c r="X389" s="1288"/>
      <c r="Y389" s="1288"/>
      <c r="Z389" s="1289">
        <f>MemCant!G383</f>
        <v>1.38</v>
      </c>
      <c r="AA389" s="1290"/>
      <c r="AB389" s="1290"/>
      <c r="AC389" s="1290"/>
      <c r="AD389" s="1290"/>
      <c r="AE389" s="1290"/>
      <c r="AF389" s="1290"/>
      <c r="AG389" s="1290"/>
      <c r="AH389" s="1291"/>
      <c r="AI389" s="1061">
        <f>MemCant!L383</f>
        <v>1.56</v>
      </c>
      <c r="AJ389" s="1287">
        <f>MemCant!F383</f>
        <v>260</v>
      </c>
      <c r="AK389" s="1287"/>
      <c r="AL389" s="1011">
        <f t="shared" si="16"/>
        <v>559.72800000000007</v>
      </c>
    </row>
    <row r="390" spans="2:38" ht="17.649999999999999" customHeight="1">
      <c r="B390" s="993"/>
      <c r="C390" s="994"/>
      <c r="D390" s="994"/>
      <c r="E390" s="994"/>
      <c r="F390" s="994"/>
      <c r="G390" s="994"/>
      <c r="H390" s="994"/>
      <c r="I390" s="994"/>
      <c r="J390" s="994"/>
      <c r="K390" s="994"/>
      <c r="L390" s="994"/>
      <c r="M390" s="994"/>
      <c r="N390" s="994"/>
      <c r="O390" s="994"/>
      <c r="P390" s="994"/>
      <c r="Q390" s="994"/>
      <c r="R390" s="994"/>
      <c r="S390" s="994"/>
      <c r="T390" s="1288" t="str">
        <f>MemCant!E384</f>
        <v>Estribos CA2 (P5)</v>
      </c>
      <c r="U390" s="1288"/>
      <c r="V390" s="1288"/>
      <c r="W390" s="1288"/>
      <c r="X390" s="1288"/>
      <c r="Y390" s="1288"/>
      <c r="Z390" s="1289">
        <f>MemCant!G384</f>
        <v>0.79</v>
      </c>
      <c r="AA390" s="1290"/>
      <c r="AB390" s="1290"/>
      <c r="AC390" s="1290"/>
      <c r="AD390" s="1290"/>
      <c r="AE390" s="1290"/>
      <c r="AF390" s="1290"/>
      <c r="AG390" s="1290"/>
      <c r="AH390" s="1291"/>
      <c r="AI390" s="1061">
        <f>MemCant!L384</f>
        <v>1.56</v>
      </c>
      <c r="AJ390" s="1287">
        <f>MemCant!F384</f>
        <v>130</v>
      </c>
      <c r="AK390" s="1287"/>
      <c r="AL390" s="1011">
        <f t="shared" si="16"/>
        <v>160.21200000000002</v>
      </c>
    </row>
    <row r="391" spans="2:38" ht="17.649999999999999" customHeight="1">
      <c r="B391" s="993"/>
      <c r="C391" s="994"/>
      <c r="D391" s="994"/>
      <c r="E391" s="994"/>
      <c r="F391" s="994"/>
      <c r="G391" s="994"/>
      <c r="H391" s="994"/>
      <c r="I391" s="994"/>
      <c r="J391" s="994"/>
      <c r="K391" s="994"/>
      <c r="L391" s="994"/>
      <c r="M391" s="994"/>
      <c r="N391" s="994"/>
      <c r="O391" s="994"/>
      <c r="P391" s="994"/>
      <c r="Q391" s="994"/>
      <c r="R391" s="994"/>
      <c r="S391" s="994"/>
      <c r="T391" s="1288"/>
      <c r="U391" s="1288"/>
      <c r="V391" s="1288"/>
      <c r="W391" s="1288"/>
      <c r="X391" s="1288"/>
      <c r="Y391" s="1288"/>
      <c r="Z391" s="1289"/>
      <c r="AA391" s="1290"/>
      <c r="AB391" s="1290"/>
      <c r="AC391" s="1290"/>
      <c r="AD391" s="1290"/>
      <c r="AE391" s="1290"/>
      <c r="AF391" s="1290"/>
      <c r="AG391" s="1290"/>
      <c r="AH391" s="1291"/>
      <c r="AI391" s="1061">
        <f>MemCant!L385</f>
        <v>0</v>
      </c>
      <c r="AJ391" s="1287">
        <f>MemCant!F385</f>
        <v>0</v>
      </c>
      <c r="AK391" s="1287"/>
      <c r="AL391" s="1011">
        <f t="shared" si="16"/>
        <v>0</v>
      </c>
    </row>
    <row r="392" spans="2:38" ht="17.649999999999999" customHeight="1">
      <c r="B392" s="993"/>
      <c r="C392" s="994"/>
      <c r="D392" s="994"/>
      <c r="E392" s="994"/>
      <c r="F392" s="994"/>
      <c r="G392" s="994"/>
      <c r="H392" s="994"/>
      <c r="I392" s="994"/>
      <c r="J392" s="994"/>
      <c r="K392" s="994"/>
      <c r="L392" s="994"/>
      <c r="M392" s="994"/>
      <c r="N392" s="994"/>
      <c r="O392" s="994"/>
      <c r="P392" s="994"/>
      <c r="Q392" s="994"/>
      <c r="R392" s="994"/>
      <c r="S392" s="994"/>
      <c r="T392" s="1288" t="str">
        <f>MemCant!E386</f>
        <v>CA3 longitudinales</v>
      </c>
      <c r="U392" s="1288"/>
      <c r="V392" s="1288"/>
      <c r="W392" s="1288"/>
      <c r="X392" s="1288"/>
      <c r="Y392" s="1288"/>
      <c r="Z392" s="1289">
        <f>MemCant!G386</f>
        <v>9.6999999999999993</v>
      </c>
      <c r="AA392" s="1290"/>
      <c r="AB392" s="1290"/>
      <c r="AC392" s="1290"/>
      <c r="AD392" s="1290"/>
      <c r="AE392" s="1290"/>
      <c r="AF392" s="1290"/>
      <c r="AG392" s="1290"/>
      <c r="AH392" s="1291"/>
      <c r="AI392" s="1061">
        <f>MemCant!L386</f>
        <v>2.25</v>
      </c>
      <c r="AJ392" s="1287">
        <f>MemCant!F386</f>
        <v>16</v>
      </c>
      <c r="AK392" s="1287"/>
      <c r="AL392" s="1011">
        <f t="shared" si="16"/>
        <v>349.2</v>
      </c>
    </row>
    <row r="393" spans="2:38" ht="17.649999999999999" customHeight="1">
      <c r="B393" s="993"/>
      <c r="C393" s="994"/>
      <c r="D393" s="994"/>
      <c r="E393" s="994"/>
      <c r="F393" s="994"/>
      <c r="G393" s="994"/>
      <c r="H393" s="994"/>
      <c r="I393" s="994"/>
      <c r="J393" s="994"/>
      <c r="K393" s="994"/>
      <c r="L393" s="994"/>
      <c r="M393" s="994"/>
      <c r="N393" s="994"/>
      <c r="O393" s="994"/>
      <c r="P393" s="994"/>
      <c r="Q393" s="994"/>
      <c r="R393" s="994"/>
      <c r="S393" s="994"/>
      <c r="T393" s="1288"/>
      <c r="U393" s="1288"/>
      <c r="V393" s="1288"/>
      <c r="W393" s="1288"/>
      <c r="X393" s="1288"/>
      <c r="Y393" s="1288"/>
      <c r="Z393" s="1289">
        <f>MemCant!G387</f>
        <v>9.6999999999999993</v>
      </c>
      <c r="AA393" s="1290"/>
      <c r="AB393" s="1290"/>
      <c r="AC393" s="1290"/>
      <c r="AD393" s="1290"/>
      <c r="AE393" s="1290"/>
      <c r="AF393" s="1290"/>
      <c r="AG393" s="1290"/>
      <c r="AH393" s="1291"/>
      <c r="AI393" s="1061">
        <f>MemCant!L387</f>
        <v>1.56</v>
      </c>
      <c r="AJ393" s="1287">
        <f>MemCant!F387</f>
        <v>2</v>
      </c>
      <c r="AK393" s="1287"/>
      <c r="AL393" s="1011">
        <f t="shared" si="16"/>
        <v>30.263999999999999</v>
      </c>
    </row>
    <row r="394" spans="2:38" ht="17.649999999999999" customHeight="1">
      <c r="B394" s="993"/>
      <c r="C394" s="994"/>
      <c r="D394" s="994"/>
      <c r="E394" s="994"/>
      <c r="F394" s="994"/>
      <c r="G394" s="994"/>
      <c r="H394" s="994"/>
      <c r="I394" s="994"/>
      <c r="J394" s="994"/>
      <c r="K394" s="994"/>
      <c r="L394" s="994"/>
      <c r="M394" s="994"/>
      <c r="N394" s="994"/>
      <c r="O394" s="994"/>
      <c r="P394" s="994"/>
      <c r="Q394" s="994"/>
      <c r="R394" s="994"/>
      <c r="S394" s="994"/>
      <c r="T394" s="1288" t="str">
        <f>MemCant!E388</f>
        <v>Estribos CA3 (P3)</v>
      </c>
      <c r="U394" s="1288"/>
      <c r="V394" s="1288"/>
      <c r="W394" s="1288"/>
      <c r="X394" s="1288"/>
      <c r="Y394" s="1288"/>
      <c r="Z394" s="1289">
        <f>MemCant!G388</f>
        <v>2.21</v>
      </c>
      <c r="AA394" s="1290"/>
      <c r="AB394" s="1290"/>
      <c r="AC394" s="1290"/>
      <c r="AD394" s="1290"/>
      <c r="AE394" s="1290"/>
      <c r="AF394" s="1290"/>
      <c r="AG394" s="1290"/>
      <c r="AH394" s="1291"/>
      <c r="AI394" s="1061">
        <f>MemCant!L388</f>
        <v>1.56</v>
      </c>
      <c r="AJ394" s="1287">
        <f>MemCant!F388</f>
        <v>130</v>
      </c>
      <c r="AK394" s="1287"/>
      <c r="AL394" s="1011">
        <f t="shared" si="16"/>
        <v>448.18799999999999</v>
      </c>
    </row>
    <row r="395" spans="2:38" ht="17.649999999999999" customHeight="1">
      <c r="B395" s="993"/>
      <c r="C395" s="994"/>
      <c r="D395" s="994"/>
      <c r="E395" s="994"/>
      <c r="F395" s="994"/>
      <c r="G395" s="994"/>
      <c r="H395" s="994"/>
      <c r="I395" s="994"/>
      <c r="J395" s="994"/>
      <c r="K395" s="994"/>
      <c r="L395" s="994"/>
      <c r="M395" s="994"/>
      <c r="N395" s="994"/>
      <c r="O395" s="994"/>
      <c r="P395" s="994"/>
      <c r="Q395" s="994"/>
      <c r="R395" s="994"/>
      <c r="S395" s="994"/>
      <c r="T395" s="1288" t="str">
        <f>MemCant!E389</f>
        <v>Estribos CA3 (P4)</v>
      </c>
      <c r="U395" s="1288"/>
      <c r="V395" s="1288"/>
      <c r="W395" s="1288"/>
      <c r="X395" s="1288"/>
      <c r="Y395" s="1288"/>
      <c r="Z395" s="1289">
        <f>MemCant!G389</f>
        <v>1.38</v>
      </c>
      <c r="AA395" s="1290"/>
      <c r="AB395" s="1290"/>
      <c r="AC395" s="1290"/>
      <c r="AD395" s="1290"/>
      <c r="AE395" s="1290"/>
      <c r="AF395" s="1290"/>
      <c r="AG395" s="1290"/>
      <c r="AH395" s="1291"/>
      <c r="AI395" s="1061">
        <f>MemCant!L389</f>
        <v>1.56</v>
      </c>
      <c r="AJ395" s="1287">
        <f>MemCant!F389</f>
        <v>260</v>
      </c>
      <c r="AK395" s="1287"/>
      <c r="AL395" s="1011">
        <f t="shared" si="16"/>
        <v>559.72800000000007</v>
      </c>
    </row>
    <row r="396" spans="2:38" ht="17.649999999999999" customHeight="1">
      <c r="B396" s="993"/>
      <c r="C396" s="994"/>
      <c r="D396" s="994"/>
      <c r="E396" s="994"/>
      <c r="F396" s="994"/>
      <c r="G396" s="994"/>
      <c r="H396" s="994"/>
      <c r="I396" s="994"/>
      <c r="J396" s="994"/>
      <c r="K396" s="994"/>
      <c r="L396" s="994"/>
      <c r="M396" s="994"/>
      <c r="N396" s="994"/>
      <c r="O396" s="994"/>
      <c r="P396" s="994"/>
      <c r="Q396" s="994"/>
      <c r="R396" s="994"/>
      <c r="S396" s="994"/>
      <c r="T396" s="1288" t="str">
        <f>MemCant!E390</f>
        <v>Estribos CA3 (P5)</v>
      </c>
      <c r="U396" s="1288"/>
      <c r="V396" s="1288"/>
      <c r="W396" s="1288"/>
      <c r="X396" s="1288"/>
      <c r="Y396" s="1288"/>
      <c r="Z396" s="1289">
        <f>MemCant!G390</f>
        <v>0.79</v>
      </c>
      <c r="AA396" s="1290"/>
      <c r="AB396" s="1290"/>
      <c r="AC396" s="1290"/>
      <c r="AD396" s="1290"/>
      <c r="AE396" s="1290"/>
      <c r="AF396" s="1290"/>
      <c r="AG396" s="1290"/>
      <c r="AH396" s="1291"/>
      <c r="AI396" s="1061">
        <f>MemCant!L390</f>
        <v>1.56</v>
      </c>
      <c r="AJ396" s="1287">
        <f>MemCant!F390</f>
        <v>130</v>
      </c>
      <c r="AK396" s="1287"/>
      <c r="AL396" s="1011">
        <f t="shared" si="16"/>
        <v>160.21200000000002</v>
      </c>
    </row>
    <row r="397" spans="2:38" ht="17.649999999999999" customHeight="1">
      <c r="B397" s="993"/>
      <c r="C397" s="994"/>
      <c r="D397" s="994"/>
      <c r="E397" s="994"/>
      <c r="F397" s="994"/>
      <c r="G397" s="994"/>
      <c r="H397" s="994"/>
      <c r="I397" s="994"/>
      <c r="J397" s="994"/>
      <c r="K397" s="994"/>
      <c r="L397" s="994"/>
      <c r="M397" s="994"/>
      <c r="N397" s="994"/>
      <c r="O397" s="994"/>
      <c r="P397" s="994"/>
      <c r="Q397" s="994"/>
      <c r="R397" s="994"/>
      <c r="S397" s="994"/>
      <c r="T397" s="1288"/>
      <c r="U397" s="1288"/>
      <c r="V397" s="1288"/>
      <c r="W397" s="1288"/>
      <c r="X397" s="1288"/>
      <c r="Y397" s="1288"/>
      <c r="Z397" s="1289"/>
      <c r="AA397" s="1290"/>
      <c r="AB397" s="1290"/>
      <c r="AC397" s="1290"/>
      <c r="AD397" s="1290"/>
      <c r="AE397" s="1290"/>
      <c r="AF397" s="1290"/>
      <c r="AG397" s="1290"/>
      <c r="AH397" s="1291"/>
      <c r="AI397" s="1061">
        <f>MemCant!L391</f>
        <v>0</v>
      </c>
      <c r="AJ397" s="1287">
        <f>MemCant!F391</f>
        <v>0</v>
      </c>
      <c r="AK397" s="1287"/>
      <c r="AL397" s="1011">
        <f t="shared" si="16"/>
        <v>0</v>
      </c>
    </row>
    <row r="398" spans="2:38" ht="17.649999999999999" customHeight="1">
      <c r="B398" s="993"/>
      <c r="C398" s="994"/>
      <c r="D398" s="994"/>
      <c r="E398" s="994"/>
      <c r="F398" s="994"/>
      <c r="G398" s="994"/>
      <c r="H398" s="994"/>
      <c r="I398" s="994"/>
      <c r="J398" s="994"/>
      <c r="K398" s="994"/>
      <c r="L398" s="994"/>
      <c r="M398" s="994"/>
      <c r="N398" s="994"/>
      <c r="O398" s="994"/>
      <c r="P398" s="994"/>
      <c r="Q398" s="994"/>
      <c r="R398" s="994"/>
      <c r="S398" s="994"/>
      <c r="T398" s="1288" t="str">
        <f>MemCant!E392</f>
        <v>CA4 longitudinales</v>
      </c>
      <c r="U398" s="1288"/>
      <c r="V398" s="1288"/>
      <c r="W398" s="1288"/>
      <c r="X398" s="1288"/>
      <c r="Y398" s="1288"/>
      <c r="Z398" s="1289">
        <f>MemCant!G392</f>
        <v>9.6999999999999993</v>
      </c>
      <c r="AA398" s="1290"/>
      <c r="AB398" s="1290"/>
      <c r="AC398" s="1290"/>
      <c r="AD398" s="1290"/>
      <c r="AE398" s="1290"/>
      <c r="AF398" s="1290"/>
      <c r="AG398" s="1290"/>
      <c r="AH398" s="1291"/>
      <c r="AI398" s="1061">
        <f>MemCant!L392</f>
        <v>2.25</v>
      </c>
      <c r="AJ398" s="1287">
        <f>MemCant!F392</f>
        <v>16</v>
      </c>
      <c r="AK398" s="1287"/>
      <c r="AL398" s="1011">
        <f t="shared" si="16"/>
        <v>349.2</v>
      </c>
    </row>
    <row r="399" spans="2:38" ht="17.649999999999999" customHeight="1">
      <c r="B399" s="993"/>
      <c r="C399" s="994"/>
      <c r="D399" s="994"/>
      <c r="E399" s="994"/>
      <c r="F399" s="994"/>
      <c r="G399" s="994"/>
      <c r="H399" s="994"/>
      <c r="I399" s="994"/>
      <c r="J399" s="994"/>
      <c r="K399" s="994"/>
      <c r="L399" s="994"/>
      <c r="M399" s="994"/>
      <c r="N399" s="994"/>
      <c r="O399" s="994"/>
      <c r="P399" s="994"/>
      <c r="Q399" s="994"/>
      <c r="R399" s="994"/>
      <c r="S399" s="994"/>
      <c r="T399" s="1288"/>
      <c r="U399" s="1288"/>
      <c r="V399" s="1288"/>
      <c r="W399" s="1288"/>
      <c r="X399" s="1288"/>
      <c r="Y399" s="1288"/>
      <c r="Z399" s="1289">
        <f>MemCant!G393</f>
        <v>9.6999999999999993</v>
      </c>
      <c r="AA399" s="1290"/>
      <c r="AB399" s="1290"/>
      <c r="AC399" s="1290"/>
      <c r="AD399" s="1290"/>
      <c r="AE399" s="1290"/>
      <c r="AF399" s="1290"/>
      <c r="AG399" s="1290"/>
      <c r="AH399" s="1291"/>
      <c r="AI399" s="1061">
        <f>MemCant!L393</f>
        <v>1.56</v>
      </c>
      <c r="AJ399" s="1287">
        <f>MemCant!F393</f>
        <v>2</v>
      </c>
      <c r="AK399" s="1287"/>
      <c r="AL399" s="1011">
        <f t="shared" si="16"/>
        <v>30.263999999999999</v>
      </c>
    </row>
    <row r="400" spans="2:38" ht="17.649999999999999" customHeight="1">
      <c r="B400" s="993"/>
      <c r="C400" s="994"/>
      <c r="D400" s="994"/>
      <c r="E400" s="994"/>
      <c r="F400" s="994"/>
      <c r="G400" s="994"/>
      <c r="H400" s="994"/>
      <c r="I400" s="994"/>
      <c r="J400" s="994"/>
      <c r="K400" s="994"/>
      <c r="L400" s="994"/>
      <c r="M400" s="994"/>
      <c r="N400" s="994"/>
      <c r="O400" s="994"/>
      <c r="P400" s="994"/>
      <c r="Q400" s="994"/>
      <c r="R400" s="994"/>
      <c r="S400" s="994"/>
      <c r="T400" s="1288" t="str">
        <f>MemCant!E394</f>
        <v>Estribos CA4 (P3)</v>
      </c>
      <c r="U400" s="1288"/>
      <c r="V400" s="1288"/>
      <c r="W400" s="1288"/>
      <c r="X400" s="1288"/>
      <c r="Y400" s="1288"/>
      <c r="Z400" s="1289">
        <f>MemCant!G394</f>
        <v>2.21</v>
      </c>
      <c r="AA400" s="1290"/>
      <c r="AB400" s="1290"/>
      <c r="AC400" s="1290"/>
      <c r="AD400" s="1290"/>
      <c r="AE400" s="1290"/>
      <c r="AF400" s="1290"/>
      <c r="AG400" s="1290"/>
      <c r="AH400" s="1291"/>
      <c r="AI400" s="1061">
        <f>MemCant!L394</f>
        <v>1.56</v>
      </c>
      <c r="AJ400" s="1287">
        <f>MemCant!F394</f>
        <v>130</v>
      </c>
      <c r="AK400" s="1287"/>
      <c r="AL400" s="1011">
        <f t="shared" si="16"/>
        <v>448.18799999999999</v>
      </c>
    </row>
    <row r="401" spans="2:38" ht="17.649999999999999" customHeight="1">
      <c r="B401" s="993"/>
      <c r="C401" s="994"/>
      <c r="D401" s="994"/>
      <c r="E401" s="994"/>
      <c r="F401" s="994"/>
      <c r="G401" s="994"/>
      <c r="H401" s="994"/>
      <c r="I401" s="994"/>
      <c r="J401" s="994"/>
      <c r="K401" s="994"/>
      <c r="L401" s="994"/>
      <c r="M401" s="994"/>
      <c r="N401" s="994"/>
      <c r="O401" s="994"/>
      <c r="P401" s="994"/>
      <c r="Q401" s="994"/>
      <c r="R401" s="994"/>
      <c r="S401" s="994"/>
      <c r="T401" s="1288" t="str">
        <f>MemCant!E395</f>
        <v>Estribos CA4 (P4)</v>
      </c>
      <c r="U401" s="1288"/>
      <c r="V401" s="1288"/>
      <c r="W401" s="1288"/>
      <c r="X401" s="1288"/>
      <c r="Y401" s="1288"/>
      <c r="Z401" s="1289">
        <f>MemCant!G395</f>
        <v>1.38</v>
      </c>
      <c r="AA401" s="1290"/>
      <c r="AB401" s="1290"/>
      <c r="AC401" s="1290"/>
      <c r="AD401" s="1290"/>
      <c r="AE401" s="1290"/>
      <c r="AF401" s="1290"/>
      <c r="AG401" s="1290"/>
      <c r="AH401" s="1291"/>
      <c r="AI401" s="1061">
        <f>MemCant!L395</f>
        <v>1.56</v>
      </c>
      <c r="AJ401" s="1287">
        <f>MemCant!F395</f>
        <v>260</v>
      </c>
      <c r="AK401" s="1287"/>
      <c r="AL401" s="1011">
        <f t="shared" si="16"/>
        <v>559.72800000000007</v>
      </c>
    </row>
    <row r="402" spans="2:38" ht="17.649999999999999" customHeight="1">
      <c r="B402" s="993"/>
      <c r="C402" s="994"/>
      <c r="D402" s="994"/>
      <c r="E402" s="994"/>
      <c r="F402" s="994"/>
      <c r="G402" s="994"/>
      <c r="H402" s="994"/>
      <c r="I402" s="994"/>
      <c r="J402" s="994"/>
      <c r="K402" s="994"/>
      <c r="L402" s="994"/>
      <c r="M402" s="994"/>
      <c r="N402" s="994"/>
      <c r="O402" s="994"/>
      <c r="P402" s="994"/>
      <c r="Q402" s="994"/>
      <c r="R402" s="994"/>
      <c r="S402" s="994"/>
      <c r="T402" s="1288" t="str">
        <f>MemCant!E396</f>
        <v>Estribos CA4 (P5)</v>
      </c>
      <c r="U402" s="1288"/>
      <c r="V402" s="1288"/>
      <c r="W402" s="1288"/>
      <c r="X402" s="1288"/>
      <c r="Y402" s="1288"/>
      <c r="Z402" s="1289">
        <f>MemCant!G396</f>
        <v>0.79</v>
      </c>
      <c r="AA402" s="1290"/>
      <c r="AB402" s="1290"/>
      <c r="AC402" s="1290"/>
      <c r="AD402" s="1290"/>
      <c r="AE402" s="1290"/>
      <c r="AF402" s="1290"/>
      <c r="AG402" s="1290"/>
      <c r="AH402" s="1291"/>
      <c r="AI402" s="1061">
        <f>MemCant!L396</f>
        <v>1.56</v>
      </c>
      <c r="AJ402" s="1287">
        <f>MemCant!F396</f>
        <v>130</v>
      </c>
      <c r="AK402" s="1287"/>
      <c r="AL402" s="1011">
        <f t="shared" si="16"/>
        <v>160.21200000000002</v>
      </c>
    </row>
    <row r="403" spans="2:38" ht="17.649999999999999" customHeight="1">
      <c r="B403" s="993"/>
      <c r="C403" s="994"/>
      <c r="D403" s="994"/>
      <c r="E403" s="994"/>
      <c r="F403" s="994"/>
      <c r="G403" s="994"/>
      <c r="H403" s="994"/>
      <c r="I403" s="994"/>
      <c r="J403" s="994"/>
      <c r="K403" s="994"/>
      <c r="L403" s="994"/>
      <c r="M403" s="994"/>
      <c r="N403" s="994"/>
      <c r="O403" s="994"/>
      <c r="P403" s="994"/>
      <c r="Q403" s="994"/>
      <c r="R403" s="994"/>
      <c r="S403" s="994"/>
      <c r="T403" s="1288"/>
      <c r="U403" s="1288"/>
      <c r="V403" s="1288"/>
      <c r="W403" s="1288"/>
      <c r="X403" s="1288"/>
      <c r="Y403" s="1288"/>
      <c r="Z403" s="1289"/>
      <c r="AA403" s="1290"/>
      <c r="AB403" s="1290"/>
      <c r="AC403" s="1290"/>
      <c r="AD403" s="1290"/>
      <c r="AE403" s="1290"/>
      <c r="AF403" s="1290"/>
      <c r="AG403" s="1290"/>
      <c r="AH403" s="1291"/>
      <c r="AI403" s="1061">
        <f>MemCant!L397</f>
        <v>0</v>
      </c>
      <c r="AJ403" s="1287">
        <f>MemCant!F397</f>
        <v>0</v>
      </c>
      <c r="AK403" s="1287"/>
      <c r="AL403" s="1011">
        <f t="shared" si="16"/>
        <v>0</v>
      </c>
    </row>
    <row r="404" spans="2:38" ht="17.649999999999999" customHeight="1">
      <c r="B404" s="993"/>
      <c r="C404" s="994"/>
      <c r="D404" s="994"/>
      <c r="E404" s="994"/>
      <c r="F404" s="994"/>
      <c r="G404" s="994"/>
      <c r="H404" s="994"/>
      <c r="I404" s="994"/>
      <c r="J404" s="994"/>
      <c r="K404" s="994"/>
      <c r="L404" s="994"/>
      <c r="M404" s="994"/>
      <c r="N404" s="994"/>
      <c r="O404" s="994"/>
      <c r="P404" s="994"/>
      <c r="Q404" s="994"/>
      <c r="R404" s="994"/>
      <c r="S404" s="994"/>
      <c r="T404" s="1288" t="str">
        <f>MemCant!E398</f>
        <v>CA5 longitudinales</v>
      </c>
      <c r="U404" s="1288"/>
      <c r="V404" s="1288"/>
      <c r="W404" s="1288"/>
      <c r="X404" s="1288"/>
      <c r="Y404" s="1288"/>
      <c r="Z404" s="1289">
        <f>MemCant!G398</f>
        <v>9.6999999999999993</v>
      </c>
      <c r="AA404" s="1290"/>
      <c r="AB404" s="1290"/>
      <c r="AC404" s="1290"/>
      <c r="AD404" s="1290"/>
      <c r="AE404" s="1290"/>
      <c r="AF404" s="1290"/>
      <c r="AG404" s="1290"/>
      <c r="AH404" s="1291"/>
      <c r="AI404" s="1061">
        <f>MemCant!L398</f>
        <v>2.25</v>
      </c>
      <c r="AJ404" s="1287">
        <f>MemCant!F398</f>
        <v>16</v>
      </c>
      <c r="AK404" s="1287"/>
      <c r="AL404" s="1011">
        <f t="shared" si="16"/>
        <v>349.2</v>
      </c>
    </row>
    <row r="405" spans="2:38" ht="17.649999999999999" customHeight="1">
      <c r="B405" s="993"/>
      <c r="C405" s="994"/>
      <c r="D405" s="994"/>
      <c r="E405" s="994"/>
      <c r="F405" s="994"/>
      <c r="G405" s="994"/>
      <c r="H405" s="994"/>
      <c r="I405" s="994"/>
      <c r="J405" s="994"/>
      <c r="K405" s="994"/>
      <c r="L405" s="994"/>
      <c r="M405" s="994"/>
      <c r="N405" s="994"/>
      <c r="O405" s="994"/>
      <c r="P405" s="994"/>
      <c r="Q405" s="994"/>
      <c r="R405" s="994"/>
      <c r="S405" s="994"/>
      <c r="T405" s="1288"/>
      <c r="U405" s="1288"/>
      <c r="V405" s="1288"/>
      <c r="W405" s="1288"/>
      <c r="X405" s="1288"/>
      <c r="Y405" s="1288"/>
      <c r="Z405" s="1289">
        <f>MemCant!G399</f>
        <v>9.6999999999999993</v>
      </c>
      <c r="AA405" s="1290"/>
      <c r="AB405" s="1290"/>
      <c r="AC405" s="1290"/>
      <c r="AD405" s="1290"/>
      <c r="AE405" s="1290"/>
      <c r="AF405" s="1290"/>
      <c r="AG405" s="1290"/>
      <c r="AH405" s="1291"/>
      <c r="AI405" s="1061">
        <f>MemCant!L399</f>
        <v>1.56</v>
      </c>
      <c r="AJ405" s="1287">
        <f>MemCant!F399</f>
        <v>2</v>
      </c>
      <c r="AK405" s="1287"/>
      <c r="AL405" s="1011">
        <f t="shared" si="16"/>
        <v>30.263999999999999</v>
      </c>
    </row>
    <row r="406" spans="2:38" ht="17.649999999999999" customHeight="1">
      <c r="B406" s="993"/>
      <c r="C406" s="994"/>
      <c r="D406" s="994"/>
      <c r="E406" s="994"/>
      <c r="F406" s="994"/>
      <c r="G406" s="994"/>
      <c r="H406" s="994"/>
      <c r="I406" s="994"/>
      <c r="J406" s="994"/>
      <c r="K406" s="994"/>
      <c r="L406" s="994"/>
      <c r="M406" s="994"/>
      <c r="N406" s="994"/>
      <c r="O406" s="994"/>
      <c r="P406" s="994"/>
      <c r="Q406" s="994"/>
      <c r="R406" s="994"/>
      <c r="S406" s="994"/>
      <c r="T406" s="1288" t="str">
        <f>MemCant!E400</f>
        <v>Estribos CA5 (P3)</v>
      </c>
      <c r="U406" s="1288"/>
      <c r="V406" s="1288"/>
      <c r="W406" s="1288"/>
      <c r="X406" s="1288"/>
      <c r="Y406" s="1288"/>
      <c r="Z406" s="1289">
        <f>MemCant!G400</f>
        <v>2.21</v>
      </c>
      <c r="AA406" s="1290"/>
      <c r="AB406" s="1290"/>
      <c r="AC406" s="1290"/>
      <c r="AD406" s="1290"/>
      <c r="AE406" s="1290"/>
      <c r="AF406" s="1290"/>
      <c r="AG406" s="1290"/>
      <c r="AH406" s="1291"/>
      <c r="AI406" s="1061">
        <f>MemCant!L400</f>
        <v>1.56</v>
      </c>
      <c r="AJ406" s="1287">
        <f>MemCant!F400</f>
        <v>130</v>
      </c>
      <c r="AK406" s="1287"/>
      <c r="AL406" s="1011">
        <f t="shared" si="16"/>
        <v>448.18799999999999</v>
      </c>
    </row>
    <row r="407" spans="2:38" ht="17.649999999999999" customHeight="1">
      <c r="B407" s="993"/>
      <c r="C407" s="994"/>
      <c r="D407" s="994"/>
      <c r="E407" s="994"/>
      <c r="F407" s="994"/>
      <c r="G407" s="994"/>
      <c r="H407" s="994"/>
      <c r="I407" s="994"/>
      <c r="J407" s="994"/>
      <c r="K407" s="994"/>
      <c r="L407" s="994"/>
      <c r="M407" s="994"/>
      <c r="N407" s="994"/>
      <c r="O407" s="994"/>
      <c r="P407" s="994"/>
      <c r="Q407" s="994"/>
      <c r="R407" s="994"/>
      <c r="S407" s="994"/>
      <c r="T407" s="1288" t="str">
        <f>MemCant!E401</f>
        <v>Estribos CA5 (P4)</v>
      </c>
      <c r="U407" s="1288"/>
      <c r="V407" s="1288"/>
      <c r="W407" s="1288"/>
      <c r="X407" s="1288"/>
      <c r="Y407" s="1288"/>
      <c r="Z407" s="1289">
        <f>MemCant!G401</f>
        <v>1.38</v>
      </c>
      <c r="AA407" s="1290"/>
      <c r="AB407" s="1290"/>
      <c r="AC407" s="1290"/>
      <c r="AD407" s="1290"/>
      <c r="AE407" s="1290"/>
      <c r="AF407" s="1290"/>
      <c r="AG407" s="1290"/>
      <c r="AH407" s="1291"/>
      <c r="AI407" s="1061">
        <f>MemCant!L401</f>
        <v>1.56</v>
      </c>
      <c r="AJ407" s="1287">
        <f>MemCant!F401</f>
        <v>260</v>
      </c>
      <c r="AK407" s="1287"/>
      <c r="AL407" s="1011">
        <f t="shared" si="16"/>
        <v>559.72800000000007</v>
      </c>
    </row>
    <row r="408" spans="2:38" ht="17.649999999999999" customHeight="1">
      <c r="B408" s="993"/>
      <c r="C408" s="994"/>
      <c r="D408" s="994"/>
      <c r="E408" s="994"/>
      <c r="F408" s="994"/>
      <c r="G408" s="994"/>
      <c r="H408" s="994"/>
      <c r="I408" s="994"/>
      <c r="J408" s="994"/>
      <c r="K408" s="994"/>
      <c r="L408" s="994"/>
      <c r="M408" s="994"/>
      <c r="N408" s="994"/>
      <c r="O408" s="994"/>
      <c r="P408" s="994"/>
      <c r="Q408" s="994"/>
      <c r="R408" s="994"/>
      <c r="S408" s="994"/>
      <c r="T408" s="1288" t="str">
        <f>MemCant!E402</f>
        <v>Estribos CA5 (P5)</v>
      </c>
      <c r="U408" s="1288"/>
      <c r="V408" s="1288"/>
      <c r="W408" s="1288"/>
      <c r="X408" s="1288"/>
      <c r="Y408" s="1288"/>
      <c r="Z408" s="1289">
        <f>MemCant!G402</f>
        <v>0.79</v>
      </c>
      <c r="AA408" s="1290"/>
      <c r="AB408" s="1290"/>
      <c r="AC408" s="1290"/>
      <c r="AD408" s="1290"/>
      <c r="AE408" s="1290"/>
      <c r="AF408" s="1290"/>
      <c r="AG408" s="1290"/>
      <c r="AH408" s="1291"/>
      <c r="AI408" s="1061">
        <f>MemCant!L402</f>
        <v>1.56</v>
      </c>
      <c r="AJ408" s="1287">
        <f>MemCant!F402</f>
        <v>130</v>
      </c>
      <c r="AK408" s="1287"/>
      <c r="AL408" s="1011">
        <f t="shared" si="16"/>
        <v>160.21200000000002</v>
      </c>
    </row>
    <row r="409" spans="2:38" ht="17.649999999999999" customHeight="1">
      <c r="B409" s="993"/>
      <c r="C409" s="994"/>
      <c r="D409" s="994"/>
      <c r="E409" s="994"/>
      <c r="F409" s="994"/>
      <c r="G409" s="994"/>
      <c r="H409" s="994"/>
      <c r="I409" s="994"/>
      <c r="J409" s="994"/>
      <c r="K409" s="994"/>
      <c r="L409" s="994"/>
      <c r="M409" s="994"/>
      <c r="N409" s="994"/>
      <c r="O409" s="994"/>
      <c r="P409" s="994"/>
      <c r="Q409" s="994"/>
      <c r="R409" s="994"/>
      <c r="S409" s="994"/>
      <c r="T409" s="1288"/>
      <c r="U409" s="1288"/>
      <c r="V409" s="1288"/>
      <c r="W409" s="1288"/>
      <c r="X409" s="1288"/>
      <c r="Y409" s="1288"/>
      <c r="Z409" s="1289">
        <f>MemCant!G403</f>
        <v>0</v>
      </c>
      <c r="AA409" s="1290"/>
      <c r="AB409" s="1290"/>
      <c r="AC409" s="1290"/>
      <c r="AD409" s="1290"/>
      <c r="AE409" s="1290"/>
      <c r="AF409" s="1290"/>
      <c r="AG409" s="1290"/>
      <c r="AH409" s="1291"/>
      <c r="AI409" s="1061">
        <f>MemCant!L403</f>
        <v>0</v>
      </c>
      <c r="AJ409" s="1287">
        <f>MemCant!F403</f>
        <v>0</v>
      </c>
      <c r="AK409" s="1287"/>
      <c r="AL409" s="1011">
        <f t="shared" si="16"/>
        <v>0</v>
      </c>
    </row>
    <row r="410" spans="2:38" ht="17.649999999999999" customHeight="1">
      <c r="B410" s="993"/>
      <c r="C410" s="994"/>
      <c r="D410" s="994"/>
      <c r="E410" s="994"/>
      <c r="F410" s="994"/>
      <c r="G410" s="994"/>
      <c r="H410" s="994"/>
      <c r="I410" s="994"/>
      <c r="J410" s="994"/>
      <c r="K410" s="994"/>
      <c r="L410" s="994"/>
      <c r="M410" s="994"/>
      <c r="N410" s="994"/>
      <c r="O410" s="994"/>
      <c r="P410" s="994"/>
      <c r="Q410" s="994"/>
      <c r="R410" s="994"/>
      <c r="S410" s="994"/>
      <c r="T410" s="1288" t="str">
        <f>MemCant!E404</f>
        <v>CA6 longitudinales</v>
      </c>
      <c r="U410" s="1288"/>
      <c r="V410" s="1288"/>
      <c r="W410" s="1288"/>
      <c r="X410" s="1288"/>
      <c r="Y410" s="1288"/>
      <c r="Z410" s="1289">
        <f>MemCant!G404</f>
        <v>9.6999999999999993</v>
      </c>
      <c r="AA410" s="1290"/>
      <c r="AB410" s="1290"/>
      <c r="AC410" s="1290"/>
      <c r="AD410" s="1290"/>
      <c r="AE410" s="1290"/>
      <c r="AF410" s="1290"/>
      <c r="AG410" s="1290"/>
      <c r="AH410" s="1291"/>
      <c r="AI410" s="1061">
        <f>MemCant!L404</f>
        <v>2.25</v>
      </c>
      <c r="AJ410" s="1287">
        <f>MemCant!F404</f>
        <v>16</v>
      </c>
      <c r="AK410" s="1287"/>
      <c r="AL410" s="1011">
        <f t="shared" si="16"/>
        <v>349.2</v>
      </c>
    </row>
    <row r="411" spans="2:38" ht="17.649999999999999" customHeight="1">
      <c r="B411" s="993"/>
      <c r="C411" s="994"/>
      <c r="D411" s="994"/>
      <c r="E411" s="994"/>
      <c r="F411" s="994"/>
      <c r="G411" s="994"/>
      <c r="H411" s="994"/>
      <c r="I411" s="994"/>
      <c r="J411" s="994"/>
      <c r="K411" s="994"/>
      <c r="L411" s="994"/>
      <c r="M411" s="994"/>
      <c r="N411" s="994"/>
      <c r="O411" s="994"/>
      <c r="P411" s="994"/>
      <c r="Q411" s="994"/>
      <c r="R411" s="994"/>
      <c r="S411" s="994"/>
      <c r="T411" s="1288"/>
      <c r="U411" s="1288"/>
      <c r="V411" s="1288"/>
      <c r="W411" s="1288"/>
      <c r="X411" s="1288"/>
      <c r="Y411" s="1288"/>
      <c r="Z411" s="1289">
        <f>MemCant!G405</f>
        <v>9.6999999999999993</v>
      </c>
      <c r="AA411" s="1290"/>
      <c r="AB411" s="1290"/>
      <c r="AC411" s="1290"/>
      <c r="AD411" s="1290"/>
      <c r="AE411" s="1290"/>
      <c r="AF411" s="1290"/>
      <c r="AG411" s="1290"/>
      <c r="AH411" s="1291"/>
      <c r="AI411" s="1061">
        <f>MemCant!L405</f>
        <v>1.56</v>
      </c>
      <c r="AJ411" s="1287">
        <f>MemCant!F405</f>
        <v>2</v>
      </c>
      <c r="AK411" s="1287"/>
      <c r="AL411" s="1011">
        <f t="shared" si="16"/>
        <v>30.263999999999999</v>
      </c>
    </row>
    <row r="412" spans="2:38" ht="17.649999999999999" customHeight="1">
      <c r="B412" s="993"/>
      <c r="C412" s="994"/>
      <c r="D412" s="994"/>
      <c r="E412" s="994"/>
      <c r="F412" s="994"/>
      <c r="G412" s="994"/>
      <c r="H412" s="994"/>
      <c r="I412" s="994"/>
      <c r="J412" s="994"/>
      <c r="K412" s="994"/>
      <c r="L412" s="994"/>
      <c r="M412" s="994"/>
      <c r="N412" s="994"/>
      <c r="O412" s="994"/>
      <c r="P412" s="994"/>
      <c r="Q412" s="994"/>
      <c r="R412" s="994"/>
      <c r="S412" s="994"/>
      <c r="T412" s="1288" t="str">
        <f>MemCant!E406</f>
        <v>Estribos CA6 (P3)</v>
      </c>
      <c r="U412" s="1288"/>
      <c r="V412" s="1288"/>
      <c r="W412" s="1288"/>
      <c r="X412" s="1288"/>
      <c r="Y412" s="1288"/>
      <c r="Z412" s="1289">
        <f>MemCant!G406</f>
        <v>2.21</v>
      </c>
      <c r="AA412" s="1290"/>
      <c r="AB412" s="1290"/>
      <c r="AC412" s="1290"/>
      <c r="AD412" s="1290"/>
      <c r="AE412" s="1290"/>
      <c r="AF412" s="1290"/>
      <c r="AG412" s="1290"/>
      <c r="AH412" s="1291"/>
      <c r="AI412" s="1061">
        <f>MemCant!L406</f>
        <v>1.56</v>
      </c>
      <c r="AJ412" s="1287">
        <f>MemCant!F406</f>
        <v>130</v>
      </c>
      <c r="AK412" s="1287"/>
      <c r="AL412" s="1011">
        <f t="shared" si="16"/>
        <v>448.18799999999999</v>
      </c>
    </row>
    <row r="413" spans="2:38" ht="17.649999999999999" customHeight="1">
      <c r="B413" s="993"/>
      <c r="C413" s="994"/>
      <c r="D413" s="994"/>
      <c r="E413" s="994"/>
      <c r="F413" s="994"/>
      <c r="G413" s="994"/>
      <c r="H413" s="994"/>
      <c r="I413" s="994"/>
      <c r="J413" s="994"/>
      <c r="K413" s="994"/>
      <c r="L413" s="994"/>
      <c r="M413" s="994"/>
      <c r="N413" s="994"/>
      <c r="O413" s="994"/>
      <c r="P413" s="994"/>
      <c r="Q413" s="994"/>
      <c r="R413" s="994"/>
      <c r="S413" s="994"/>
      <c r="T413" s="1288" t="str">
        <f>MemCant!E407</f>
        <v>Estribos CA6 (P4)</v>
      </c>
      <c r="U413" s="1288"/>
      <c r="V413" s="1288"/>
      <c r="W413" s="1288"/>
      <c r="X413" s="1288"/>
      <c r="Y413" s="1288"/>
      <c r="Z413" s="1289">
        <f>MemCant!G407</f>
        <v>1.38</v>
      </c>
      <c r="AA413" s="1290"/>
      <c r="AB413" s="1290"/>
      <c r="AC413" s="1290"/>
      <c r="AD413" s="1290"/>
      <c r="AE413" s="1290"/>
      <c r="AF413" s="1290"/>
      <c r="AG413" s="1290"/>
      <c r="AH413" s="1291"/>
      <c r="AI413" s="1061">
        <f>MemCant!L407</f>
        <v>1.56</v>
      </c>
      <c r="AJ413" s="1287">
        <f>MemCant!F407</f>
        <v>260</v>
      </c>
      <c r="AK413" s="1287"/>
      <c r="AL413" s="1011">
        <f t="shared" si="16"/>
        <v>559.72800000000007</v>
      </c>
    </row>
    <row r="414" spans="2:38" ht="17.649999999999999" customHeight="1">
      <c r="B414" s="993"/>
      <c r="C414" s="994"/>
      <c r="D414" s="994"/>
      <c r="E414" s="994"/>
      <c r="F414" s="994"/>
      <c r="G414" s="994"/>
      <c r="H414" s="994"/>
      <c r="I414" s="994"/>
      <c r="J414" s="994"/>
      <c r="K414" s="994"/>
      <c r="L414" s="994"/>
      <c r="M414" s="994"/>
      <c r="N414" s="994"/>
      <c r="O414" s="994"/>
      <c r="P414" s="994"/>
      <c r="Q414" s="994"/>
      <c r="R414" s="994"/>
      <c r="S414" s="994"/>
      <c r="T414" s="1288" t="str">
        <f>MemCant!E408</f>
        <v>Estribos CA6 (P5)</v>
      </c>
      <c r="U414" s="1288"/>
      <c r="V414" s="1288"/>
      <c r="W414" s="1288"/>
      <c r="X414" s="1288"/>
      <c r="Y414" s="1288"/>
      <c r="Z414" s="1289">
        <f>MemCant!G408</f>
        <v>0.79</v>
      </c>
      <c r="AA414" s="1290"/>
      <c r="AB414" s="1290"/>
      <c r="AC414" s="1290"/>
      <c r="AD414" s="1290"/>
      <c r="AE414" s="1290"/>
      <c r="AF414" s="1290"/>
      <c r="AG414" s="1290"/>
      <c r="AH414" s="1291"/>
      <c r="AI414" s="1061">
        <f>MemCant!L408</f>
        <v>1.56</v>
      </c>
      <c r="AJ414" s="1287">
        <f>MemCant!F408</f>
        <v>130</v>
      </c>
      <c r="AK414" s="1287"/>
      <c r="AL414" s="1011">
        <f t="shared" si="16"/>
        <v>160.21200000000002</v>
      </c>
    </row>
    <row r="415" spans="2:38" ht="17.649999999999999" customHeight="1">
      <c r="B415" s="993"/>
      <c r="C415" s="994"/>
      <c r="D415" s="994"/>
      <c r="E415" s="994"/>
      <c r="F415" s="994"/>
      <c r="G415" s="994"/>
      <c r="H415" s="994"/>
      <c r="I415" s="994"/>
      <c r="J415" s="994"/>
      <c r="K415" s="994"/>
      <c r="L415" s="994"/>
      <c r="M415" s="994"/>
      <c r="N415" s="994"/>
      <c r="O415" s="994"/>
      <c r="P415" s="994"/>
      <c r="Q415" s="994"/>
      <c r="R415" s="994"/>
      <c r="S415" s="994"/>
      <c r="T415" s="1288"/>
      <c r="U415" s="1288"/>
      <c r="V415" s="1288"/>
      <c r="W415" s="1288"/>
      <c r="X415" s="1288"/>
      <c r="Y415" s="1288"/>
      <c r="Z415" s="1289">
        <f>MemCant!G409</f>
        <v>0</v>
      </c>
      <c r="AA415" s="1290"/>
      <c r="AB415" s="1290"/>
      <c r="AC415" s="1290"/>
      <c r="AD415" s="1290"/>
      <c r="AE415" s="1290"/>
      <c r="AF415" s="1290"/>
      <c r="AG415" s="1290"/>
      <c r="AH415" s="1291"/>
      <c r="AI415" s="1061">
        <f>MemCant!L409</f>
        <v>0</v>
      </c>
      <c r="AJ415" s="1287">
        <f>MemCant!F409</f>
        <v>0</v>
      </c>
      <c r="AK415" s="1287"/>
      <c r="AL415" s="1011">
        <f t="shared" si="16"/>
        <v>0</v>
      </c>
    </row>
    <row r="416" spans="2:38" ht="17.649999999999999" customHeight="1">
      <c r="B416" s="993"/>
      <c r="C416" s="994"/>
      <c r="D416" s="994"/>
      <c r="E416" s="994"/>
      <c r="F416" s="994"/>
      <c r="G416" s="994"/>
      <c r="H416" s="994"/>
      <c r="I416" s="994"/>
      <c r="J416" s="994"/>
      <c r="K416" s="994"/>
      <c r="L416" s="994"/>
      <c r="M416" s="994"/>
      <c r="N416" s="994"/>
      <c r="O416" s="994"/>
      <c r="P416" s="994"/>
      <c r="Q416" s="994"/>
      <c r="R416" s="994"/>
      <c r="S416" s="994"/>
      <c r="T416" s="1288" t="str">
        <f>MemCant!E410</f>
        <v>CA7 longitudinales</v>
      </c>
      <c r="U416" s="1288"/>
      <c r="V416" s="1288"/>
      <c r="W416" s="1288"/>
      <c r="X416" s="1288"/>
      <c r="Y416" s="1288"/>
      <c r="Z416" s="1289">
        <f>MemCant!G410</f>
        <v>9.6999999999999993</v>
      </c>
      <c r="AA416" s="1290"/>
      <c r="AB416" s="1290"/>
      <c r="AC416" s="1290"/>
      <c r="AD416" s="1290"/>
      <c r="AE416" s="1290"/>
      <c r="AF416" s="1290"/>
      <c r="AG416" s="1290"/>
      <c r="AH416" s="1291"/>
      <c r="AI416" s="1061">
        <f>MemCant!L410</f>
        <v>2.25</v>
      </c>
      <c r="AJ416" s="1287">
        <f>MemCant!F410</f>
        <v>16</v>
      </c>
      <c r="AK416" s="1287"/>
      <c r="AL416" s="1011">
        <f t="shared" si="16"/>
        <v>349.2</v>
      </c>
    </row>
    <row r="417" spans="2:38" ht="17.649999999999999" customHeight="1">
      <c r="B417" s="993"/>
      <c r="C417" s="994"/>
      <c r="D417" s="994"/>
      <c r="E417" s="994"/>
      <c r="F417" s="994"/>
      <c r="G417" s="994"/>
      <c r="H417" s="994"/>
      <c r="I417" s="994"/>
      <c r="J417" s="994"/>
      <c r="K417" s="994"/>
      <c r="L417" s="994"/>
      <c r="M417" s="994"/>
      <c r="N417" s="994"/>
      <c r="O417" s="994"/>
      <c r="P417" s="994"/>
      <c r="Q417" s="994"/>
      <c r="R417" s="994"/>
      <c r="S417" s="994"/>
      <c r="T417" s="1288"/>
      <c r="U417" s="1288"/>
      <c r="V417" s="1288"/>
      <c r="W417" s="1288"/>
      <c r="X417" s="1288"/>
      <c r="Y417" s="1288"/>
      <c r="Z417" s="1289">
        <f>MemCant!G411</f>
        <v>9.6999999999999993</v>
      </c>
      <c r="AA417" s="1290"/>
      <c r="AB417" s="1290"/>
      <c r="AC417" s="1290"/>
      <c r="AD417" s="1290"/>
      <c r="AE417" s="1290"/>
      <c r="AF417" s="1290"/>
      <c r="AG417" s="1290"/>
      <c r="AH417" s="1291"/>
      <c r="AI417" s="1061">
        <f>MemCant!L411</f>
        <v>1.56</v>
      </c>
      <c r="AJ417" s="1287">
        <f>MemCant!F411</f>
        <v>2</v>
      </c>
      <c r="AK417" s="1287"/>
      <c r="AL417" s="1011">
        <f t="shared" si="16"/>
        <v>30.263999999999999</v>
      </c>
    </row>
    <row r="418" spans="2:38" ht="17.649999999999999" customHeight="1">
      <c r="B418" s="993"/>
      <c r="C418" s="994"/>
      <c r="D418" s="994"/>
      <c r="E418" s="994"/>
      <c r="F418" s="994"/>
      <c r="G418" s="994"/>
      <c r="H418" s="994"/>
      <c r="I418" s="994"/>
      <c r="J418" s="994"/>
      <c r="K418" s="994"/>
      <c r="L418" s="994"/>
      <c r="M418" s="994"/>
      <c r="N418" s="994"/>
      <c r="O418" s="994"/>
      <c r="P418" s="994"/>
      <c r="Q418" s="994"/>
      <c r="R418" s="994"/>
      <c r="S418" s="994"/>
      <c r="T418" s="1288" t="str">
        <f>MemCant!E412</f>
        <v>Estribos CA7 (P3)</v>
      </c>
      <c r="U418" s="1288"/>
      <c r="V418" s="1288"/>
      <c r="W418" s="1288"/>
      <c r="X418" s="1288"/>
      <c r="Y418" s="1288"/>
      <c r="Z418" s="1289">
        <f>MemCant!G412</f>
        <v>2.21</v>
      </c>
      <c r="AA418" s="1290"/>
      <c r="AB418" s="1290"/>
      <c r="AC418" s="1290"/>
      <c r="AD418" s="1290"/>
      <c r="AE418" s="1290"/>
      <c r="AF418" s="1290"/>
      <c r="AG418" s="1290"/>
      <c r="AH418" s="1291"/>
      <c r="AI418" s="1061">
        <f>MemCant!L412</f>
        <v>1.56</v>
      </c>
      <c r="AJ418" s="1287">
        <f>MemCant!F412</f>
        <v>130</v>
      </c>
      <c r="AK418" s="1287"/>
      <c r="AL418" s="1011">
        <f t="shared" si="16"/>
        <v>448.18799999999999</v>
      </c>
    </row>
    <row r="419" spans="2:38" ht="17.649999999999999" customHeight="1">
      <c r="B419" s="993"/>
      <c r="C419" s="994"/>
      <c r="D419" s="994"/>
      <c r="E419" s="994"/>
      <c r="F419" s="994"/>
      <c r="G419" s="994"/>
      <c r="H419" s="994"/>
      <c r="I419" s="994"/>
      <c r="J419" s="994"/>
      <c r="K419" s="994"/>
      <c r="L419" s="994"/>
      <c r="M419" s="994"/>
      <c r="N419" s="994"/>
      <c r="O419" s="994"/>
      <c r="P419" s="994"/>
      <c r="Q419" s="994"/>
      <c r="R419" s="994"/>
      <c r="S419" s="994"/>
      <c r="T419" s="1288" t="str">
        <f>MemCant!E413</f>
        <v>Estribos CA7 (P4)</v>
      </c>
      <c r="U419" s="1288"/>
      <c r="V419" s="1288"/>
      <c r="W419" s="1288"/>
      <c r="X419" s="1288"/>
      <c r="Y419" s="1288"/>
      <c r="Z419" s="1289">
        <f>MemCant!G413</f>
        <v>1.38</v>
      </c>
      <c r="AA419" s="1290"/>
      <c r="AB419" s="1290"/>
      <c r="AC419" s="1290"/>
      <c r="AD419" s="1290"/>
      <c r="AE419" s="1290"/>
      <c r="AF419" s="1290"/>
      <c r="AG419" s="1290"/>
      <c r="AH419" s="1291"/>
      <c r="AI419" s="1061">
        <f>MemCant!L413</f>
        <v>1.56</v>
      </c>
      <c r="AJ419" s="1287">
        <f>MemCant!F413</f>
        <v>260</v>
      </c>
      <c r="AK419" s="1287"/>
      <c r="AL419" s="1011">
        <f t="shared" si="16"/>
        <v>559.72800000000007</v>
      </c>
    </row>
    <row r="420" spans="2:38" ht="17.649999999999999" customHeight="1">
      <c r="B420" s="993"/>
      <c r="C420" s="994"/>
      <c r="D420" s="994"/>
      <c r="E420" s="994"/>
      <c r="F420" s="994"/>
      <c r="G420" s="994"/>
      <c r="H420" s="994"/>
      <c r="I420" s="994"/>
      <c r="J420" s="994"/>
      <c r="K420" s="994"/>
      <c r="L420" s="994"/>
      <c r="M420" s="994"/>
      <c r="N420" s="994"/>
      <c r="O420" s="994"/>
      <c r="P420" s="994"/>
      <c r="Q420" s="994"/>
      <c r="R420" s="994"/>
      <c r="S420" s="994"/>
      <c r="T420" s="1288" t="str">
        <f>MemCant!E414</f>
        <v>Estribos CA7 (P5)</v>
      </c>
      <c r="U420" s="1288"/>
      <c r="V420" s="1288"/>
      <c r="W420" s="1288"/>
      <c r="X420" s="1288"/>
      <c r="Y420" s="1288"/>
      <c r="Z420" s="1289">
        <f>MemCant!G414</f>
        <v>0.79</v>
      </c>
      <c r="AA420" s="1290"/>
      <c r="AB420" s="1290"/>
      <c r="AC420" s="1290"/>
      <c r="AD420" s="1290"/>
      <c r="AE420" s="1290"/>
      <c r="AF420" s="1290"/>
      <c r="AG420" s="1290"/>
      <c r="AH420" s="1291"/>
      <c r="AI420" s="1061">
        <f>MemCant!L414</f>
        <v>1.56</v>
      </c>
      <c r="AJ420" s="1287">
        <f>MemCant!F414</f>
        <v>130</v>
      </c>
      <c r="AK420" s="1287"/>
      <c r="AL420" s="1011">
        <f t="shared" si="16"/>
        <v>160.21200000000002</v>
      </c>
    </row>
    <row r="421" spans="2:38" ht="17.649999999999999" customHeight="1">
      <c r="B421" s="993"/>
      <c r="C421" s="994"/>
      <c r="D421" s="994"/>
      <c r="E421" s="994"/>
      <c r="F421" s="994"/>
      <c r="G421" s="994"/>
      <c r="H421" s="994"/>
      <c r="I421" s="994"/>
      <c r="J421" s="994"/>
      <c r="K421" s="994"/>
      <c r="L421" s="994"/>
      <c r="M421" s="994"/>
      <c r="N421" s="994"/>
      <c r="O421" s="994"/>
      <c r="P421" s="994"/>
      <c r="Q421" s="994"/>
      <c r="R421" s="994"/>
      <c r="S421" s="994"/>
      <c r="T421" s="1288"/>
      <c r="U421" s="1288"/>
      <c r="V421" s="1288"/>
      <c r="W421" s="1288"/>
      <c r="X421" s="1288"/>
      <c r="Y421" s="1288"/>
      <c r="Z421" s="1289">
        <f>MemCant!G415</f>
        <v>0</v>
      </c>
      <c r="AA421" s="1290"/>
      <c r="AB421" s="1290"/>
      <c r="AC421" s="1290"/>
      <c r="AD421" s="1290"/>
      <c r="AE421" s="1290"/>
      <c r="AF421" s="1290"/>
      <c r="AG421" s="1290"/>
      <c r="AH421" s="1291"/>
      <c r="AI421" s="1061">
        <f>MemCant!L415</f>
        <v>0</v>
      </c>
      <c r="AJ421" s="1287">
        <f>MemCant!F415</f>
        <v>0</v>
      </c>
      <c r="AK421" s="1287"/>
      <c r="AL421" s="1011">
        <f t="shared" si="16"/>
        <v>0</v>
      </c>
    </row>
    <row r="422" spans="2:38" ht="17.649999999999999" customHeight="1">
      <c r="B422" s="993"/>
      <c r="C422" s="994"/>
      <c r="D422" s="994"/>
      <c r="E422" s="994"/>
      <c r="F422" s="994"/>
      <c r="G422" s="994"/>
      <c r="H422" s="994"/>
      <c r="I422" s="994"/>
      <c r="J422" s="994"/>
      <c r="K422" s="994"/>
      <c r="L422" s="994"/>
      <c r="M422" s="994"/>
      <c r="N422" s="994"/>
      <c r="O422" s="994"/>
      <c r="P422" s="994"/>
      <c r="Q422" s="994"/>
      <c r="R422" s="994"/>
      <c r="S422" s="994"/>
      <c r="T422" s="1288" t="str">
        <f>MemCant!E416</f>
        <v>CA8 longitudinales</v>
      </c>
      <c r="U422" s="1288"/>
      <c r="V422" s="1288"/>
      <c r="W422" s="1288"/>
      <c r="X422" s="1288"/>
      <c r="Y422" s="1288"/>
      <c r="Z422" s="1289">
        <f>MemCant!G416</f>
        <v>9.6999999999999993</v>
      </c>
      <c r="AA422" s="1290"/>
      <c r="AB422" s="1290"/>
      <c r="AC422" s="1290"/>
      <c r="AD422" s="1290"/>
      <c r="AE422" s="1290"/>
      <c r="AF422" s="1290"/>
      <c r="AG422" s="1290"/>
      <c r="AH422" s="1291"/>
      <c r="AI422" s="1061">
        <f>MemCant!L416</f>
        <v>2.25</v>
      </c>
      <c r="AJ422" s="1287">
        <f>MemCant!F416</f>
        <v>16</v>
      </c>
      <c r="AK422" s="1287"/>
      <c r="AL422" s="1011">
        <f t="shared" si="16"/>
        <v>349.2</v>
      </c>
    </row>
    <row r="423" spans="2:38" ht="17.649999999999999" customHeight="1">
      <c r="B423" s="993"/>
      <c r="C423" s="994"/>
      <c r="D423" s="994"/>
      <c r="E423" s="994"/>
      <c r="F423" s="994"/>
      <c r="G423" s="994"/>
      <c r="H423" s="994"/>
      <c r="I423" s="994"/>
      <c r="J423" s="994"/>
      <c r="K423" s="994"/>
      <c r="L423" s="994"/>
      <c r="M423" s="994"/>
      <c r="N423" s="994"/>
      <c r="O423" s="994"/>
      <c r="P423" s="994"/>
      <c r="Q423" s="994"/>
      <c r="R423" s="994"/>
      <c r="S423" s="994"/>
      <c r="T423" s="1288"/>
      <c r="U423" s="1288"/>
      <c r="V423" s="1288"/>
      <c r="W423" s="1288"/>
      <c r="X423" s="1288"/>
      <c r="Y423" s="1288"/>
      <c r="Z423" s="1289">
        <f>MemCant!G417</f>
        <v>9.6999999999999993</v>
      </c>
      <c r="AA423" s="1290"/>
      <c r="AB423" s="1290"/>
      <c r="AC423" s="1290"/>
      <c r="AD423" s="1290"/>
      <c r="AE423" s="1290"/>
      <c r="AF423" s="1290"/>
      <c r="AG423" s="1290"/>
      <c r="AH423" s="1291"/>
      <c r="AI423" s="1061">
        <f>MemCant!L417</f>
        <v>1.56</v>
      </c>
      <c r="AJ423" s="1287">
        <f>MemCant!F417</f>
        <v>2</v>
      </c>
      <c r="AK423" s="1287"/>
      <c r="AL423" s="1011">
        <f t="shared" si="16"/>
        <v>30.263999999999999</v>
      </c>
    </row>
    <row r="424" spans="2:38" ht="17.649999999999999" customHeight="1">
      <c r="B424" s="993"/>
      <c r="C424" s="994"/>
      <c r="D424" s="994"/>
      <c r="E424" s="994"/>
      <c r="F424" s="994"/>
      <c r="G424" s="994"/>
      <c r="H424" s="994"/>
      <c r="I424" s="994"/>
      <c r="J424" s="994"/>
      <c r="K424" s="994"/>
      <c r="L424" s="994"/>
      <c r="M424" s="994"/>
      <c r="N424" s="994"/>
      <c r="O424" s="994"/>
      <c r="P424" s="994"/>
      <c r="Q424" s="994"/>
      <c r="R424" s="994"/>
      <c r="S424" s="994"/>
      <c r="T424" s="1288" t="str">
        <f>MemCant!E418</f>
        <v>Estribos CA8 (P3)</v>
      </c>
      <c r="U424" s="1288"/>
      <c r="V424" s="1288"/>
      <c r="W424" s="1288"/>
      <c r="X424" s="1288"/>
      <c r="Y424" s="1288"/>
      <c r="Z424" s="1289">
        <f>MemCant!G418</f>
        <v>2.21</v>
      </c>
      <c r="AA424" s="1290"/>
      <c r="AB424" s="1290"/>
      <c r="AC424" s="1290"/>
      <c r="AD424" s="1290"/>
      <c r="AE424" s="1290"/>
      <c r="AF424" s="1290"/>
      <c r="AG424" s="1290"/>
      <c r="AH424" s="1291"/>
      <c r="AI424" s="1061">
        <f>MemCant!L418</f>
        <v>1.56</v>
      </c>
      <c r="AJ424" s="1287">
        <f>MemCant!F418</f>
        <v>130</v>
      </c>
      <c r="AK424" s="1287"/>
      <c r="AL424" s="1011">
        <f t="shared" si="16"/>
        <v>448.18799999999999</v>
      </c>
    </row>
    <row r="425" spans="2:38" ht="17.649999999999999" customHeight="1">
      <c r="B425" s="993"/>
      <c r="C425" s="994"/>
      <c r="D425" s="994"/>
      <c r="E425" s="994"/>
      <c r="F425" s="994"/>
      <c r="G425" s="994"/>
      <c r="H425" s="994"/>
      <c r="I425" s="994"/>
      <c r="J425" s="994"/>
      <c r="K425" s="994"/>
      <c r="L425" s="994"/>
      <c r="M425" s="994"/>
      <c r="N425" s="994"/>
      <c r="O425" s="994"/>
      <c r="P425" s="994"/>
      <c r="Q425" s="994"/>
      <c r="R425" s="994"/>
      <c r="S425" s="994"/>
      <c r="T425" s="1288" t="str">
        <f>MemCant!E419</f>
        <v>Estribos CA8 (P4)</v>
      </c>
      <c r="U425" s="1288"/>
      <c r="V425" s="1288"/>
      <c r="W425" s="1288"/>
      <c r="X425" s="1288"/>
      <c r="Y425" s="1288"/>
      <c r="Z425" s="1289">
        <f>MemCant!G419</f>
        <v>1.38</v>
      </c>
      <c r="AA425" s="1290"/>
      <c r="AB425" s="1290"/>
      <c r="AC425" s="1290"/>
      <c r="AD425" s="1290"/>
      <c r="AE425" s="1290"/>
      <c r="AF425" s="1290"/>
      <c r="AG425" s="1290"/>
      <c r="AH425" s="1291"/>
      <c r="AI425" s="1061">
        <f>MemCant!L419</f>
        <v>1.56</v>
      </c>
      <c r="AJ425" s="1287">
        <f>MemCant!F419</f>
        <v>260</v>
      </c>
      <c r="AK425" s="1287"/>
      <c r="AL425" s="1011">
        <f t="shared" si="16"/>
        <v>559.72800000000007</v>
      </c>
    </row>
    <row r="426" spans="2:38" ht="17.649999999999999" customHeight="1">
      <c r="B426" s="993"/>
      <c r="C426" s="994"/>
      <c r="D426" s="994"/>
      <c r="E426" s="994"/>
      <c r="F426" s="994"/>
      <c r="G426" s="994"/>
      <c r="H426" s="994"/>
      <c r="I426" s="994"/>
      <c r="J426" s="994"/>
      <c r="K426" s="994"/>
      <c r="L426" s="994"/>
      <c r="M426" s="994"/>
      <c r="N426" s="994"/>
      <c r="O426" s="994"/>
      <c r="P426" s="994"/>
      <c r="Q426" s="994"/>
      <c r="R426" s="994"/>
      <c r="S426" s="994"/>
      <c r="T426" s="1288" t="str">
        <f>MemCant!E420</f>
        <v>Estribos CA8 (P5)</v>
      </c>
      <c r="U426" s="1288"/>
      <c r="V426" s="1288"/>
      <c r="W426" s="1288"/>
      <c r="X426" s="1288"/>
      <c r="Y426" s="1288"/>
      <c r="Z426" s="1289">
        <f>MemCant!G420</f>
        <v>0.79</v>
      </c>
      <c r="AA426" s="1290"/>
      <c r="AB426" s="1290"/>
      <c r="AC426" s="1290"/>
      <c r="AD426" s="1290"/>
      <c r="AE426" s="1290"/>
      <c r="AF426" s="1290"/>
      <c r="AG426" s="1290"/>
      <c r="AH426" s="1291"/>
      <c r="AI426" s="1061">
        <f>MemCant!L420</f>
        <v>1.56</v>
      </c>
      <c r="AJ426" s="1287">
        <f>MemCant!F420</f>
        <v>130</v>
      </c>
      <c r="AK426" s="1287"/>
      <c r="AL426" s="1011">
        <f t="shared" si="16"/>
        <v>160.21200000000002</v>
      </c>
    </row>
    <row r="427" spans="2:38" ht="17.649999999999999" customHeight="1">
      <c r="B427" s="993"/>
      <c r="C427" s="994"/>
      <c r="D427" s="994"/>
      <c r="E427" s="994"/>
      <c r="F427" s="994"/>
      <c r="G427" s="994"/>
      <c r="H427" s="994"/>
      <c r="I427" s="994"/>
      <c r="J427" s="994"/>
      <c r="K427" s="994"/>
      <c r="L427" s="994"/>
      <c r="M427" s="994"/>
      <c r="N427" s="994"/>
      <c r="O427" s="994"/>
      <c r="P427" s="994"/>
      <c r="Q427" s="994"/>
      <c r="R427" s="994"/>
      <c r="S427" s="994"/>
      <c r="T427" s="1288"/>
      <c r="U427" s="1288"/>
      <c r="V427" s="1288"/>
      <c r="W427" s="1288"/>
      <c r="X427" s="1288"/>
      <c r="Y427" s="1288"/>
      <c r="Z427" s="1289"/>
      <c r="AA427" s="1290"/>
      <c r="AB427" s="1290"/>
      <c r="AC427" s="1290"/>
      <c r="AD427" s="1290"/>
      <c r="AE427" s="1290"/>
      <c r="AF427" s="1290"/>
      <c r="AG427" s="1290"/>
      <c r="AH427" s="1291"/>
      <c r="AI427" s="1061">
        <f>MemCant!L421</f>
        <v>0</v>
      </c>
      <c r="AJ427" s="1287">
        <f>MemCant!F421</f>
        <v>0</v>
      </c>
      <c r="AK427" s="1287"/>
      <c r="AL427" s="1011">
        <f t="shared" si="16"/>
        <v>0</v>
      </c>
    </row>
    <row r="428" spans="2:38" ht="17.649999999999999" customHeight="1">
      <c r="B428" s="993"/>
      <c r="C428" s="994"/>
      <c r="D428" s="994"/>
      <c r="E428" s="994"/>
      <c r="F428" s="994"/>
      <c r="G428" s="994"/>
      <c r="H428" s="994"/>
      <c r="I428" s="994"/>
      <c r="J428" s="994"/>
      <c r="K428" s="994"/>
      <c r="L428" s="994"/>
      <c r="M428" s="994"/>
      <c r="N428" s="994"/>
      <c r="O428" s="994"/>
      <c r="P428" s="994"/>
      <c r="Q428" s="994"/>
      <c r="R428" s="994"/>
      <c r="S428" s="994"/>
      <c r="T428" s="1288" t="str">
        <f>MemCant!E422</f>
        <v>CA9 longitudinales</v>
      </c>
      <c r="U428" s="1288"/>
      <c r="V428" s="1288"/>
      <c r="W428" s="1288"/>
      <c r="X428" s="1288"/>
      <c r="Y428" s="1288"/>
      <c r="Z428" s="1289">
        <f>MemCant!G422</f>
        <v>9.6999999999999993</v>
      </c>
      <c r="AA428" s="1290"/>
      <c r="AB428" s="1290"/>
      <c r="AC428" s="1290"/>
      <c r="AD428" s="1290"/>
      <c r="AE428" s="1290"/>
      <c r="AF428" s="1290"/>
      <c r="AG428" s="1290"/>
      <c r="AH428" s="1291"/>
      <c r="AI428" s="1061">
        <f>MemCant!L422</f>
        <v>2.25</v>
      </c>
      <c r="AJ428" s="1287">
        <f>MemCant!F422</f>
        <v>16</v>
      </c>
      <c r="AK428" s="1287"/>
      <c r="AL428" s="1011">
        <f t="shared" si="16"/>
        <v>349.2</v>
      </c>
    </row>
    <row r="429" spans="2:38" ht="17.649999999999999" customHeight="1">
      <c r="B429" s="993"/>
      <c r="C429" s="994"/>
      <c r="D429" s="994"/>
      <c r="E429" s="994"/>
      <c r="F429" s="994"/>
      <c r="G429" s="994"/>
      <c r="H429" s="994"/>
      <c r="I429" s="994"/>
      <c r="J429" s="994"/>
      <c r="K429" s="994"/>
      <c r="L429" s="994"/>
      <c r="M429" s="994"/>
      <c r="N429" s="994"/>
      <c r="O429" s="994"/>
      <c r="P429" s="994"/>
      <c r="Q429" s="994"/>
      <c r="R429" s="994"/>
      <c r="S429" s="994"/>
      <c r="T429" s="1288"/>
      <c r="U429" s="1288"/>
      <c r="V429" s="1288"/>
      <c r="W429" s="1288"/>
      <c r="X429" s="1288"/>
      <c r="Y429" s="1288"/>
      <c r="Z429" s="1289">
        <f>MemCant!G423</f>
        <v>9.6999999999999993</v>
      </c>
      <c r="AA429" s="1290"/>
      <c r="AB429" s="1290"/>
      <c r="AC429" s="1290"/>
      <c r="AD429" s="1290"/>
      <c r="AE429" s="1290"/>
      <c r="AF429" s="1290"/>
      <c r="AG429" s="1290"/>
      <c r="AH429" s="1291"/>
      <c r="AI429" s="1061">
        <f>MemCant!L423</f>
        <v>1.56</v>
      </c>
      <c r="AJ429" s="1287">
        <f>MemCant!F423</f>
        <v>2</v>
      </c>
      <c r="AK429" s="1287"/>
      <c r="AL429" s="1011">
        <f t="shared" si="16"/>
        <v>30.263999999999999</v>
      </c>
    </row>
    <row r="430" spans="2:38" ht="17.649999999999999" customHeight="1">
      <c r="B430" s="993"/>
      <c r="C430" s="994"/>
      <c r="D430" s="994"/>
      <c r="E430" s="994"/>
      <c r="F430" s="994"/>
      <c r="G430" s="994"/>
      <c r="H430" s="994"/>
      <c r="I430" s="994"/>
      <c r="J430" s="994"/>
      <c r="K430" s="994"/>
      <c r="L430" s="994"/>
      <c r="M430" s="994"/>
      <c r="N430" s="994"/>
      <c r="O430" s="994"/>
      <c r="P430" s="994"/>
      <c r="Q430" s="994"/>
      <c r="R430" s="994"/>
      <c r="S430" s="994"/>
      <c r="T430" s="1288" t="str">
        <f>MemCant!E424</f>
        <v>Estribos CA9 (P3)</v>
      </c>
      <c r="U430" s="1288"/>
      <c r="V430" s="1288"/>
      <c r="W430" s="1288"/>
      <c r="X430" s="1288"/>
      <c r="Y430" s="1288"/>
      <c r="Z430" s="1289">
        <f>MemCant!G424</f>
        <v>2.21</v>
      </c>
      <c r="AA430" s="1290"/>
      <c r="AB430" s="1290"/>
      <c r="AC430" s="1290"/>
      <c r="AD430" s="1290"/>
      <c r="AE430" s="1290"/>
      <c r="AF430" s="1290"/>
      <c r="AG430" s="1290"/>
      <c r="AH430" s="1291"/>
      <c r="AI430" s="1061">
        <f>MemCant!L424</f>
        <v>1.56</v>
      </c>
      <c r="AJ430" s="1287">
        <f>MemCant!F424</f>
        <v>130</v>
      </c>
      <c r="AK430" s="1287"/>
      <c r="AL430" s="1011">
        <f t="shared" si="16"/>
        <v>448.18799999999999</v>
      </c>
    </row>
    <row r="431" spans="2:38" ht="17.649999999999999" customHeight="1">
      <c r="B431" s="993"/>
      <c r="C431" s="994"/>
      <c r="D431" s="994"/>
      <c r="E431" s="994"/>
      <c r="F431" s="994"/>
      <c r="G431" s="994"/>
      <c r="H431" s="994"/>
      <c r="I431" s="994"/>
      <c r="J431" s="994"/>
      <c r="K431" s="994"/>
      <c r="L431" s="994"/>
      <c r="M431" s="994"/>
      <c r="N431" s="994"/>
      <c r="O431" s="994"/>
      <c r="P431" s="994"/>
      <c r="Q431" s="994"/>
      <c r="R431" s="994"/>
      <c r="S431" s="994"/>
      <c r="T431" s="1288" t="str">
        <f>MemCant!E425</f>
        <v>Estribos CA9 (P4)</v>
      </c>
      <c r="U431" s="1288"/>
      <c r="V431" s="1288"/>
      <c r="W431" s="1288"/>
      <c r="X431" s="1288"/>
      <c r="Y431" s="1288"/>
      <c r="Z431" s="1289">
        <f>MemCant!G425</f>
        <v>1.38</v>
      </c>
      <c r="AA431" s="1290"/>
      <c r="AB431" s="1290"/>
      <c r="AC431" s="1290"/>
      <c r="AD431" s="1290"/>
      <c r="AE431" s="1290"/>
      <c r="AF431" s="1290"/>
      <c r="AG431" s="1290"/>
      <c r="AH431" s="1291"/>
      <c r="AI431" s="1061">
        <f>MemCant!L425</f>
        <v>1.56</v>
      </c>
      <c r="AJ431" s="1287">
        <f>MemCant!F425</f>
        <v>260</v>
      </c>
      <c r="AK431" s="1287"/>
      <c r="AL431" s="1011">
        <f t="shared" si="16"/>
        <v>559.72800000000007</v>
      </c>
    </row>
    <row r="432" spans="2:38" ht="17.649999999999999" customHeight="1">
      <c r="B432" s="993"/>
      <c r="C432" s="994"/>
      <c r="D432" s="994"/>
      <c r="E432" s="994"/>
      <c r="F432" s="994"/>
      <c r="G432" s="994"/>
      <c r="H432" s="994"/>
      <c r="I432" s="994"/>
      <c r="J432" s="994"/>
      <c r="K432" s="994"/>
      <c r="L432" s="994"/>
      <c r="M432" s="994"/>
      <c r="N432" s="994"/>
      <c r="O432" s="994"/>
      <c r="P432" s="994"/>
      <c r="Q432" s="994"/>
      <c r="R432" s="994"/>
      <c r="S432" s="994"/>
      <c r="T432" s="1288" t="str">
        <f>MemCant!E426</f>
        <v>Estribos CA9 (P5)</v>
      </c>
      <c r="U432" s="1288"/>
      <c r="V432" s="1288"/>
      <c r="W432" s="1288"/>
      <c r="X432" s="1288"/>
      <c r="Y432" s="1288"/>
      <c r="Z432" s="1289">
        <f>MemCant!G426</f>
        <v>0.79</v>
      </c>
      <c r="AA432" s="1290"/>
      <c r="AB432" s="1290"/>
      <c r="AC432" s="1290"/>
      <c r="AD432" s="1290"/>
      <c r="AE432" s="1290"/>
      <c r="AF432" s="1290"/>
      <c r="AG432" s="1290"/>
      <c r="AH432" s="1291"/>
      <c r="AI432" s="1061">
        <f>MemCant!L426</f>
        <v>1.56</v>
      </c>
      <c r="AJ432" s="1287">
        <f>MemCant!F426</f>
        <v>130</v>
      </c>
      <c r="AK432" s="1287"/>
      <c r="AL432" s="1011">
        <f t="shared" si="16"/>
        <v>160.21200000000002</v>
      </c>
    </row>
    <row r="433" spans="2:38" ht="17.649999999999999" customHeight="1">
      <c r="B433" s="993"/>
      <c r="C433" s="994"/>
      <c r="D433" s="994"/>
      <c r="E433" s="994"/>
      <c r="F433" s="994"/>
      <c r="G433" s="994"/>
      <c r="H433" s="994"/>
      <c r="I433" s="994"/>
      <c r="J433" s="994"/>
      <c r="K433" s="994"/>
      <c r="L433" s="994"/>
      <c r="M433" s="994"/>
      <c r="N433" s="994"/>
      <c r="O433" s="994"/>
      <c r="P433" s="994"/>
      <c r="Q433" s="994"/>
      <c r="R433" s="994"/>
      <c r="S433" s="994"/>
      <c r="T433" s="1288"/>
      <c r="U433" s="1288"/>
      <c r="V433" s="1288"/>
      <c r="W433" s="1288"/>
      <c r="X433" s="1288"/>
      <c r="Y433" s="1288"/>
      <c r="Z433" s="1289">
        <f>MemCant!G427</f>
        <v>0</v>
      </c>
      <c r="AA433" s="1290"/>
      <c r="AB433" s="1290"/>
      <c r="AC433" s="1290"/>
      <c r="AD433" s="1290"/>
      <c r="AE433" s="1290"/>
      <c r="AF433" s="1290"/>
      <c r="AG433" s="1290"/>
      <c r="AH433" s="1291"/>
      <c r="AI433" s="1061">
        <f>MemCant!L427</f>
        <v>0</v>
      </c>
      <c r="AJ433" s="1287">
        <f>MemCant!F427</f>
        <v>0</v>
      </c>
      <c r="AK433" s="1287"/>
      <c r="AL433" s="1011">
        <f t="shared" si="16"/>
        <v>0</v>
      </c>
    </row>
    <row r="434" spans="2:38" ht="17.649999999999999" customHeight="1">
      <c r="B434" s="993"/>
      <c r="C434" s="994"/>
      <c r="D434" s="994"/>
      <c r="E434" s="994"/>
      <c r="F434" s="994"/>
      <c r="G434" s="994"/>
      <c r="H434" s="994"/>
      <c r="I434" s="994"/>
      <c r="J434" s="994"/>
      <c r="K434" s="994"/>
      <c r="L434" s="994"/>
      <c r="M434" s="994"/>
      <c r="N434" s="994"/>
      <c r="O434" s="994"/>
      <c r="P434" s="994"/>
      <c r="Q434" s="994"/>
      <c r="R434" s="994"/>
      <c r="S434" s="994"/>
      <c r="T434" s="1288" t="str">
        <f>MemCant!E428</f>
        <v>CA10 longitudinales</v>
      </c>
      <c r="U434" s="1288"/>
      <c r="V434" s="1288"/>
      <c r="W434" s="1288"/>
      <c r="X434" s="1288"/>
      <c r="Y434" s="1288"/>
      <c r="Z434" s="1289">
        <f>MemCant!G428</f>
        <v>9.6999999999999993</v>
      </c>
      <c r="AA434" s="1290"/>
      <c r="AB434" s="1290"/>
      <c r="AC434" s="1290"/>
      <c r="AD434" s="1290"/>
      <c r="AE434" s="1290"/>
      <c r="AF434" s="1290"/>
      <c r="AG434" s="1290"/>
      <c r="AH434" s="1291"/>
      <c r="AI434" s="1061">
        <f>MemCant!L428</f>
        <v>2.25</v>
      </c>
      <c r="AJ434" s="1287">
        <f>MemCant!F428</f>
        <v>16</v>
      </c>
      <c r="AK434" s="1287"/>
      <c r="AL434" s="1011">
        <f t="shared" si="16"/>
        <v>349.2</v>
      </c>
    </row>
    <row r="435" spans="2:38" ht="17.649999999999999" customHeight="1">
      <c r="B435" s="993"/>
      <c r="C435" s="994"/>
      <c r="D435" s="994"/>
      <c r="E435" s="994"/>
      <c r="F435" s="994"/>
      <c r="G435" s="994"/>
      <c r="H435" s="994"/>
      <c r="I435" s="994"/>
      <c r="J435" s="994"/>
      <c r="K435" s="994"/>
      <c r="L435" s="994"/>
      <c r="M435" s="994"/>
      <c r="N435" s="994"/>
      <c r="O435" s="994"/>
      <c r="P435" s="994"/>
      <c r="Q435" s="994"/>
      <c r="R435" s="994"/>
      <c r="S435" s="994"/>
      <c r="T435" s="1288"/>
      <c r="U435" s="1288"/>
      <c r="V435" s="1288"/>
      <c r="W435" s="1288"/>
      <c r="X435" s="1288"/>
      <c r="Y435" s="1288"/>
      <c r="Z435" s="1289">
        <f>MemCant!G429</f>
        <v>9.6999999999999993</v>
      </c>
      <c r="AA435" s="1290"/>
      <c r="AB435" s="1290"/>
      <c r="AC435" s="1290"/>
      <c r="AD435" s="1290"/>
      <c r="AE435" s="1290"/>
      <c r="AF435" s="1290"/>
      <c r="AG435" s="1290"/>
      <c r="AH435" s="1291"/>
      <c r="AI435" s="1061">
        <f>MemCant!L429</f>
        <v>1.56</v>
      </c>
      <c r="AJ435" s="1287">
        <f>MemCant!F429</f>
        <v>2</v>
      </c>
      <c r="AK435" s="1287"/>
      <c r="AL435" s="1011">
        <f t="shared" si="16"/>
        <v>30.263999999999999</v>
      </c>
    </row>
    <row r="436" spans="2:38" ht="17.649999999999999" customHeight="1">
      <c r="B436" s="993"/>
      <c r="C436" s="994"/>
      <c r="D436" s="994"/>
      <c r="E436" s="994"/>
      <c r="F436" s="994"/>
      <c r="G436" s="994"/>
      <c r="H436" s="994"/>
      <c r="I436" s="994"/>
      <c r="J436" s="994"/>
      <c r="K436" s="994"/>
      <c r="L436" s="994"/>
      <c r="M436" s="994"/>
      <c r="N436" s="994"/>
      <c r="O436" s="994"/>
      <c r="P436" s="994"/>
      <c r="Q436" s="994"/>
      <c r="R436" s="994"/>
      <c r="S436" s="994"/>
      <c r="T436" s="1288" t="str">
        <f>MemCant!E430</f>
        <v>Estribos CA10 (P3)</v>
      </c>
      <c r="U436" s="1288"/>
      <c r="V436" s="1288"/>
      <c r="W436" s="1288"/>
      <c r="X436" s="1288"/>
      <c r="Y436" s="1288"/>
      <c r="Z436" s="1289">
        <f>MemCant!G430</f>
        <v>2.21</v>
      </c>
      <c r="AA436" s="1290"/>
      <c r="AB436" s="1290"/>
      <c r="AC436" s="1290"/>
      <c r="AD436" s="1290"/>
      <c r="AE436" s="1290"/>
      <c r="AF436" s="1290"/>
      <c r="AG436" s="1290"/>
      <c r="AH436" s="1291"/>
      <c r="AI436" s="1061">
        <f>MemCant!L430</f>
        <v>1.56</v>
      </c>
      <c r="AJ436" s="1287">
        <f>MemCant!F430</f>
        <v>130</v>
      </c>
      <c r="AK436" s="1287"/>
      <c r="AL436" s="1011">
        <f t="shared" si="16"/>
        <v>448.18799999999999</v>
      </c>
    </row>
    <row r="437" spans="2:38" ht="17.649999999999999" customHeight="1">
      <c r="B437" s="993"/>
      <c r="C437" s="994"/>
      <c r="D437" s="994"/>
      <c r="E437" s="994"/>
      <c r="F437" s="994"/>
      <c r="G437" s="994"/>
      <c r="H437" s="994"/>
      <c r="I437" s="994"/>
      <c r="J437" s="994"/>
      <c r="K437" s="994"/>
      <c r="L437" s="994"/>
      <c r="M437" s="994"/>
      <c r="N437" s="994"/>
      <c r="O437" s="994"/>
      <c r="P437" s="994"/>
      <c r="Q437" s="994"/>
      <c r="R437" s="994"/>
      <c r="S437" s="994"/>
      <c r="T437" s="1288" t="str">
        <f>MemCant!E431</f>
        <v>Estribos CA10 (P4)</v>
      </c>
      <c r="U437" s="1288"/>
      <c r="V437" s="1288"/>
      <c r="W437" s="1288"/>
      <c r="X437" s="1288"/>
      <c r="Y437" s="1288"/>
      <c r="Z437" s="1289">
        <f>MemCant!G431</f>
        <v>1.38</v>
      </c>
      <c r="AA437" s="1290"/>
      <c r="AB437" s="1290"/>
      <c r="AC437" s="1290"/>
      <c r="AD437" s="1290"/>
      <c r="AE437" s="1290"/>
      <c r="AF437" s="1290"/>
      <c r="AG437" s="1290"/>
      <c r="AH437" s="1291"/>
      <c r="AI437" s="1061">
        <f>MemCant!L431</f>
        <v>1.56</v>
      </c>
      <c r="AJ437" s="1287">
        <f>MemCant!F431</f>
        <v>260</v>
      </c>
      <c r="AK437" s="1287"/>
      <c r="AL437" s="1011">
        <f t="shared" si="16"/>
        <v>559.72800000000007</v>
      </c>
    </row>
    <row r="438" spans="2:38" ht="17.649999999999999" customHeight="1">
      <c r="B438" s="993"/>
      <c r="C438" s="994"/>
      <c r="D438" s="994"/>
      <c r="E438" s="994"/>
      <c r="F438" s="994"/>
      <c r="G438" s="994"/>
      <c r="H438" s="994"/>
      <c r="I438" s="994"/>
      <c r="J438" s="994"/>
      <c r="K438" s="994"/>
      <c r="L438" s="994"/>
      <c r="M438" s="994"/>
      <c r="N438" s="994"/>
      <c r="O438" s="994"/>
      <c r="P438" s="994"/>
      <c r="Q438" s="994"/>
      <c r="R438" s="994"/>
      <c r="S438" s="994"/>
      <c r="T438" s="1288" t="str">
        <f>MemCant!E432</f>
        <v>Estribos CA10 (P5)</v>
      </c>
      <c r="U438" s="1288"/>
      <c r="V438" s="1288"/>
      <c r="W438" s="1288"/>
      <c r="X438" s="1288"/>
      <c r="Y438" s="1288"/>
      <c r="Z438" s="1289">
        <f>MemCant!G432</f>
        <v>0.79</v>
      </c>
      <c r="AA438" s="1290"/>
      <c r="AB438" s="1290"/>
      <c r="AC438" s="1290"/>
      <c r="AD438" s="1290"/>
      <c r="AE438" s="1290"/>
      <c r="AF438" s="1290"/>
      <c r="AG438" s="1290"/>
      <c r="AH438" s="1291"/>
      <c r="AI438" s="1061">
        <f>MemCant!L432</f>
        <v>1.56</v>
      </c>
      <c r="AJ438" s="1287">
        <f>MemCant!F432</f>
        <v>130</v>
      </c>
      <c r="AK438" s="1287"/>
      <c r="AL438" s="1011">
        <f t="shared" si="16"/>
        <v>160.21200000000002</v>
      </c>
    </row>
    <row r="439" spans="2:38" ht="17.649999999999999" customHeight="1">
      <c r="B439" s="993"/>
      <c r="C439" s="994"/>
      <c r="D439" s="994"/>
      <c r="E439" s="994"/>
      <c r="F439" s="994"/>
      <c r="G439" s="994"/>
      <c r="H439" s="994"/>
      <c r="I439" s="994"/>
      <c r="J439" s="994"/>
      <c r="K439" s="994"/>
      <c r="L439" s="994"/>
      <c r="M439" s="994"/>
      <c r="N439" s="994"/>
      <c r="O439" s="994"/>
      <c r="P439" s="994"/>
      <c r="Q439" s="994"/>
      <c r="R439" s="994"/>
      <c r="S439" s="994"/>
      <c r="T439" s="1288"/>
      <c r="U439" s="1288"/>
      <c r="V439" s="1288"/>
      <c r="W439" s="1288"/>
      <c r="X439" s="1288"/>
      <c r="Y439" s="1288"/>
      <c r="Z439" s="1289"/>
      <c r="AA439" s="1290"/>
      <c r="AB439" s="1290"/>
      <c r="AC439" s="1290"/>
      <c r="AD439" s="1290"/>
      <c r="AE439" s="1290"/>
      <c r="AF439" s="1290"/>
      <c r="AG439" s="1290"/>
      <c r="AH439" s="1291"/>
      <c r="AI439" s="1061">
        <f>MemCant!L433</f>
        <v>0</v>
      </c>
      <c r="AJ439" s="1287">
        <f>MemCant!F433</f>
        <v>0</v>
      </c>
      <c r="AK439" s="1287"/>
      <c r="AL439" s="1011">
        <f t="shared" si="16"/>
        <v>0</v>
      </c>
    </row>
    <row r="440" spans="2:38" ht="17.649999999999999" customHeight="1">
      <c r="B440" s="993"/>
      <c r="C440" s="994"/>
      <c r="D440" s="994"/>
      <c r="E440" s="994"/>
      <c r="F440" s="994"/>
      <c r="G440" s="994"/>
      <c r="H440" s="994"/>
      <c r="I440" s="994"/>
      <c r="J440" s="994"/>
      <c r="K440" s="994"/>
      <c r="L440" s="994"/>
      <c r="M440" s="994"/>
      <c r="N440" s="994"/>
      <c r="O440" s="994"/>
      <c r="P440" s="994"/>
      <c r="Q440" s="994"/>
      <c r="R440" s="994"/>
      <c r="S440" s="994"/>
      <c r="T440" s="1288" t="str">
        <f>MemCant!E434</f>
        <v>VA superior</v>
      </c>
      <c r="U440" s="1288"/>
      <c r="V440" s="1288"/>
      <c r="W440" s="1288"/>
      <c r="X440" s="1288"/>
      <c r="Y440" s="1288"/>
      <c r="Z440" s="1289">
        <f>MemCant!G434</f>
        <v>2.75</v>
      </c>
      <c r="AA440" s="1290"/>
      <c r="AB440" s="1290"/>
      <c r="AC440" s="1290"/>
      <c r="AD440" s="1290"/>
      <c r="AE440" s="1290"/>
      <c r="AF440" s="1290"/>
      <c r="AG440" s="1290"/>
      <c r="AH440" s="1291"/>
      <c r="AI440" s="1061">
        <f>MemCant!L434</f>
        <v>1</v>
      </c>
      <c r="AJ440" s="1287">
        <f>MemCant!F434</f>
        <v>8</v>
      </c>
      <c r="AK440" s="1287"/>
      <c r="AL440" s="1011">
        <f t="shared" si="16"/>
        <v>22</v>
      </c>
    </row>
    <row r="441" spans="2:38" ht="17.649999999999999" customHeight="1">
      <c r="B441" s="993"/>
      <c r="C441" s="994"/>
      <c r="D441" s="994"/>
      <c r="E441" s="994"/>
      <c r="F441" s="994"/>
      <c r="G441" s="994"/>
      <c r="H441" s="994"/>
      <c r="I441" s="994"/>
      <c r="J441" s="994"/>
      <c r="K441" s="994"/>
      <c r="L441" s="994"/>
      <c r="M441" s="994"/>
      <c r="N441" s="994"/>
      <c r="O441" s="994"/>
      <c r="P441" s="994"/>
      <c r="Q441" s="994"/>
      <c r="R441" s="994"/>
      <c r="S441" s="994"/>
      <c r="T441" s="1288" t="str">
        <f>MemCant!E435</f>
        <v>VA superior</v>
      </c>
      <c r="U441" s="1288"/>
      <c r="V441" s="1288"/>
      <c r="W441" s="1288"/>
      <c r="X441" s="1288"/>
      <c r="Y441" s="1288"/>
      <c r="Z441" s="1289">
        <f>MemCant!G435</f>
        <v>3.2</v>
      </c>
      <c r="AA441" s="1290"/>
      <c r="AB441" s="1290"/>
      <c r="AC441" s="1290"/>
      <c r="AD441" s="1290"/>
      <c r="AE441" s="1290"/>
      <c r="AF441" s="1290"/>
      <c r="AG441" s="1290"/>
      <c r="AH441" s="1291"/>
      <c r="AI441" s="1061">
        <f>MemCant!L435</f>
        <v>2.25</v>
      </c>
      <c r="AJ441" s="1287">
        <f>MemCant!F435</f>
        <v>2</v>
      </c>
      <c r="AK441" s="1287"/>
      <c r="AL441" s="1011">
        <f t="shared" si="16"/>
        <v>14.4</v>
      </c>
    </row>
    <row r="442" spans="2:38" ht="17.649999999999999" customHeight="1">
      <c r="B442" s="993"/>
      <c r="C442" s="994"/>
      <c r="D442" s="994"/>
      <c r="E442" s="994"/>
      <c r="F442" s="994"/>
      <c r="G442" s="994"/>
      <c r="H442" s="994"/>
      <c r="I442" s="994"/>
      <c r="J442" s="994"/>
      <c r="K442" s="994"/>
      <c r="L442" s="994"/>
      <c r="M442" s="994"/>
      <c r="N442" s="994"/>
      <c r="O442" s="994"/>
      <c r="P442" s="994"/>
      <c r="Q442" s="994"/>
      <c r="R442" s="994"/>
      <c r="S442" s="994"/>
      <c r="T442" s="1288" t="str">
        <f>MemCant!E436</f>
        <v>VA superior</v>
      </c>
      <c r="U442" s="1288"/>
      <c r="V442" s="1288"/>
      <c r="W442" s="1288"/>
      <c r="X442" s="1288"/>
      <c r="Y442" s="1288"/>
      <c r="Z442" s="1289">
        <f>MemCant!G436</f>
        <v>4.0999999999999996</v>
      </c>
      <c r="AA442" s="1290"/>
      <c r="AB442" s="1290"/>
      <c r="AC442" s="1290"/>
      <c r="AD442" s="1290"/>
      <c r="AE442" s="1290"/>
      <c r="AF442" s="1290"/>
      <c r="AG442" s="1290"/>
      <c r="AH442" s="1291"/>
      <c r="AI442" s="1061">
        <f>MemCant!L436</f>
        <v>1.56</v>
      </c>
      <c r="AJ442" s="1287">
        <f>MemCant!F436</f>
        <v>4</v>
      </c>
      <c r="AK442" s="1287"/>
      <c r="AL442" s="1011">
        <f t="shared" si="16"/>
        <v>25.584</v>
      </c>
    </row>
    <row r="443" spans="2:38" ht="17.649999999999999" customHeight="1">
      <c r="B443" s="993"/>
      <c r="C443" s="994"/>
      <c r="D443" s="994"/>
      <c r="E443" s="994"/>
      <c r="F443" s="994"/>
      <c r="G443" s="994"/>
      <c r="H443" s="994"/>
      <c r="I443" s="994"/>
      <c r="J443" s="994"/>
      <c r="K443" s="994"/>
      <c r="L443" s="994"/>
      <c r="M443" s="994"/>
      <c r="N443" s="994"/>
      <c r="O443" s="994"/>
      <c r="P443" s="994"/>
      <c r="Q443" s="994"/>
      <c r="R443" s="994"/>
      <c r="S443" s="994"/>
      <c r="T443" s="1288" t="str">
        <f>MemCant!E437</f>
        <v>VA superior</v>
      </c>
      <c r="U443" s="1288"/>
      <c r="V443" s="1288"/>
      <c r="W443" s="1288"/>
      <c r="X443" s="1288"/>
      <c r="Y443" s="1288"/>
      <c r="Z443" s="1289">
        <f>MemCant!G437</f>
        <v>11.14</v>
      </c>
      <c r="AA443" s="1290"/>
      <c r="AB443" s="1290"/>
      <c r="AC443" s="1290"/>
      <c r="AD443" s="1290"/>
      <c r="AE443" s="1290"/>
      <c r="AF443" s="1290"/>
      <c r="AG443" s="1290"/>
      <c r="AH443" s="1291"/>
      <c r="AI443" s="1061">
        <f>MemCant!L437</f>
        <v>1</v>
      </c>
      <c r="AJ443" s="1287">
        <f>MemCant!F437</f>
        <v>8</v>
      </c>
      <c r="AK443" s="1287"/>
      <c r="AL443" s="1011">
        <f t="shared" si="16"/>
        <v>89.12</v>
      </c>
    </row>
    <row r="444" spans="2:38" ht="17.649999999999999" customHeight="1">
      <c r="B444" s="993"/>
      <c r="C444" s="994"/>
      <c r="D444" s="994"/>
      <c r="E444" s="994"/>
      <c r="F444" s="994"/>
      <c r="G444" s="994"/>
      <c r="H444" s="994"/>
      <c r="I444" s="994"/>
      <c r="J444" s="994"/>
      <c r="K444" s="994"/>
      <c r="L444" s="994"/>
      <c r="M444" s="994"/>
      <c r="N444" s="994"/>
      <c r="O444" s="994"/>
      <c r="P444" s="994"/>
      <c r="Q444" s="994"/>
      <c r="R444" s="994"/>
      <c r="S444" s="994"/>
      <c r="T444" s="1288" t="str">
        <f>MemCant!E438</f>
        <v>VA superior</v>
      </c>
      <c r="U444" s="1288"/>
      <c r="V444" s="1288"/>
      <c r="W444" s="1288"/>
      <c r="X444" s="1288"/>
      <c r="Y444" s="1288"/>
      <c r="Z444" s="1289">
        <f>MemCant!G438</f>
        <v>4.0999999999999996</v>
      </c>
      <c r="AA444" s="1290"/>
      <c r="AB444" s="1290"/>
      <c r="AC444" s="1290"/>
      <c r="AD444" s="1290"/>
      <c r="AE444" s="1290"/>
      <c r="AF444" s="1290"/>
      <c r="AG444" s="1290"/>
      <c r="AH444" s="1291"/>
      <c r="AI444" s="1061">
        <f>MemCant!L438</f>
        <v>2.25</v>
      </c>
      <c r="AJ444" s="1287">
        <f>MemCant!F438</f>
        <v>4</v>
      </c>
      <c r="AK444" s="1287"/>
      <c r="AL444" s="1011">
        <f t="shared" si="16"/>
        <v>36.9</v>
      </c>
    </row>
    <row r="445" spans="2:38" ht="17.649999999999999" customHeight="1">
      <c r="B445" s="993"/>
      <c r="C445" s="994"/>
      <c r="D445" s="994"/>
      <c r="E445" s="994"/>
      <c r="F445" s="994"/>
      <c r="G445" s="994"/>
      <c r="H445" s="994"/>
      <c r="I445" s="994"/>
      <c r="J445" s="994"/>
      <c r="K445" s="994"/>
      <c r="L445" s="994"/>
      <c r="M445" s="994"/>
      <c r="N445" s="994"/>
      <c r="O445" s="994"/>
      <c r="P445" s="994"/>
      <c r="Q445" s="994"/>
      <c r="R445" s="994"/>
      <c r="S445" s="994"/>
      <c r="T445" s="1288" t="str">
        <f>MemCant!E439</f>
        <v>VA superior</v>
      </c>
      <c r="U445" s="1288"/>
      <c r="V445" s="1288"/>
      <c r="W445" s="1288"/>
      <c r="X445" s="1288"/>
      <c r="Y445" s="1288"/>
      <c r="Z445" s="1289">
        <f>MemCant!G439</f>
        <v>6.82</v>
      </c>
      <c r="AA445" s="1290"/>
      <c r="AB445" s="1290"/>
      <c r="AC445" s="1290"/>
      <c r="AD445" s="1290"/>
      <c r="AE445" s="1290"/>
      <c r="AF445" s="1290"/>
      <c r="AG445" s="1290"/>
      <c r="AH445" s="1291"/>
      <c r="AI445" s="1061">
        <f>MemCant!L439</f>
        <v>1</v>
      </c>
      <c r="AJ445" s="1287">
        <f>MemCant!F439</f>
        <v>8</v>
      </c>
      <c r="AK445" s="1287"/>
      <c r="AL445" s="1011">
        <f t="shared" ref="AL445:AL474" si="17">Z445*AI445*AJ445</f>
        <v>54.56</v>
      </c>
    </row>
    <row r="446" spans="2:38" ht="17.649999999999999" customHeight="1">
      <c r="B446" s="993"/>
      <c r="C446" s="994"/>
      <c r="D446" s="994"/>
      <c r="E446" s="994"/>
      <c r="F446" s="994"/>
      <c r="G446" s="994"/>
      <c r="H446" s="994"/>
      <c r="I446" s="994"/>
      <c r="J446" s="994"/>
      <c r="K446" s="994"/>
      <c r="L446" s="994"/>
      <c r="M446" s="994"/>
      <c r="N446" s="994"/>
      <c r="O446" s="994"/>
      <c r="P446" s="994"/>
      <c r="Q446" s="994"/>
      <c r="R446" s="994"/>
      <c r="S446" s="994"/>
      <c r="T446" s="1288" t="str">
        <f>MemCant!E440</f>
        <v>VA superior</v>
      </c>
      <c r="U446" s="1288"/>
      <c r="V446" s="1288"/>
      <c r="W446" s="1288"/>
      <c r="X446" s="1288"/>
      <c r="Y446" s="1288"/>
      <c r="Z446" s="1289">
        <f>MemCant!G440</f>
        <v>2.9</v>
      </c>
      <c r="AA446" s="1290"/>
      <c r="AB446" s="1290"/>
      <c r="AC446" s="1290"/>
      <c r="AD446" s="1290"/>
      <c r="AE446" s="1290"/>
      <c r="AF446" s="1290"/>
      <c r="AG446" s="1290"/>
      <c r="AH446" s="1291"/>
      <c r="AI446" s="1061">
        <f>MemCant!L440</f>
        <v>1</v>
      </c>
      <c r="AJ446" s="1287">
        <f>MemCant!F440</f>
        <v>2</v>
      </c>
      <c r="AK446" s="1287"/>
      <c r="AL446" s="1011">
        <f t="shared" si="17"/>
        <v>5.8</v>
      </c>
    </row>
    <row r="447" spans="2:38" ht="17.649999999999999" customHeight="1">
      <c r="B447" s="993"/>
      <c r="C447" s="994"/>
      <c r="D447" s="994"/>
      <c r="E447" s="994"/>
      <c r="F447" s="994"/>
      <c r="G447" s="994"/>
      <c r="H447" s="994"/>
      <c r="I447" s="994"/>
      <c r="J447" s="994"/>
      <c r="K447" s="994"/>
      <c r="L447" s="994"/>
      <c r="M447" s="994"/>
      <c r="N447" s="994"/>
      <c r="O447" s="994"/>
      <c r="P447" s="994"/>
      <c r="Q447" s="994"/>
      <c r="R447" s="994"/>
      <c r="S447" s="994"/>
      <c r="T447" s="1288" t="str">
        <f>MemCant!E441</f>
        <v>VA superior</v>
      </c>
      <c r="U447" s="1288"/>
      <c r="V447" s="1288"/>
      <c r="W447" s="1288"/>
      <c r="X447" s="1288"/>
      <c r="Y447" s="1288"/>
      <c r="Z447" s="1289">
        <f>MemCant!G441</f>
        <v>4.05</v>
      </c>
      <c r="AA447" s="1290"/>
      <c r="AB447" s="1290"/>
      <c r="AC447" s="1290"/>
      <c r="AD447" s="1290"/>
      <c r="AE447" s="1290"/>
      <c r="AF447" s="1290"/>
      <c r="AG447" s="1290"/>
      <c r="AH447" s="1291"/>
      <c r="AI447" s="1061">
        <f>MemCant!L441</f>
        <v>1.56</v>
      </c>
      <c r="AJ447" s="1287">
        <f>MemCant!F441</f>
        <v>4</v>
      </c>
      <c r="AK447" s="1287"/>
      <c r="AL447" s="1011">
        <f t="shared" si="17"/>
        <v>25.271999999999998</v>
      </c>
    </row>
    <row r="448" spans="2:38" ht="17.649999999999999" customHeight="1">
      <c r="B448" s="993"/>
      <c r="C448" s="994"/>
      <c r="D448" s="994"/>
      <c r="E448" s="994"/>
      <c r="F448" s="994"/>
      <c r="G448" s="994"/>
      <c r="H448" s="994"/>
      <c r="I448" s="994"/>
      <c r="J448" s="994"/>
      <c r="K448" s="994"/>
      <c r="L448" s="994"/>
      <c r="M448" s="994"/>
      <c r="N448" s="994"/>
      <c r="O448" s="994"/>
      <c r="P448" s="994"/>
      <c r="Q448" s="994"/>
      <c r="R448" s="994"/>
      <c r="S448" s="994"/>
      <c r="T448" s="1288" t="str">
        <f>MemCant!E442</f>
        <v>VA superior</v>
      </c>
      <c r="U448" s="1288"/>
      <c r="V448" s="1288"/>
      <c r="W448" s="1288"/>
      <c r="X448" s="1288"/>
      <c r="Y448" s="1288"/>
      <c r="Z448" s="1289">
        <f>MemCant!G442</f>
        <v>9.93</v>
      </c>
      <c r="AA448" s="1290"/>
      <c r="AB448" s="1290"/>
      <c r="AC448" s="1290"/>
      <c r="AD448" s="1290"/>
      <c r="AE448" s="1290"/>
      <c r="AF448" s="1290"/>
      <c r="AG448" s="1290"/>
      <c r="AH448" s="1291"/>
      <c r="AI448" s="1061">
        <f>MemCant!L442</f>
        <v>1</v>
      </c>
      <c r="AJ448" s="1287">
        <f>MemCant!F442</f>
        <v>8</v>
      </c>
      <c r="AK448" s="1287"/>
      <c r="AL448" s="1011">
        <f t="shared" si="17"/>
        <v>79.44</v>
      </c>
    </row>
    <row r="449" spans="2:38" ht="17.649999999999999" customHeight="1">
      <c r="B449" s="993"/>
      <c r="C449" s="994"/>
      <c r="D449" s="994"/>
      <c r="E449" s="994"/>
      <c r="F449" s="994"/>
      <c r="G449" s="994"/>
      <c r="H449" s="994"/>
      <c r="I449" s="994"/>
      <c r="J449" s="994"/>
      <c r="K449" s="994"/>
      <c r="L449" s="994"/>
      <c r="M449" s="994"/>
      <c r="N449" s="994"/>
      <c r="O449" s="994"/>
      <c r="P449" s="994"/>
      <c r="Q449" s="994"/>
      <c r="R449" s="994"/>
      <c r="S449" s="994"/>
      <c r="T449" s="1288" t="str">
        <f>MemCant!E443</f>
        <v>VA superior</v>
      </c>
      <c r="U449" s="1288"/>
      <c r="V449" s="1288"/>
      <c r="W449" s="1288"/>
      <c r="X449" s="1288"/>
      <c r="Y449" s="1288"/>
      <c r="Z449" s="1289">
        <f>MemCant!G443</f>
        <v>3.95</v>
      </c>
      <c r="AA449" s="1290"/>
      <c r="AB449" s="1290"/>
      <c r="AC449" s="1290"/>
      <c r="AD449" s="1290"/>
      <c r="AE449" s="1290"/>
      <c r="AF449" s="1290"/>
      <c r="AG449" s="1290"/>
      <c r="AH449" s="1291"/>
      <c r="AI449" s="1061">
        <f>MemCant!L443</f>
        <v>3.9750000000000001</v>
      </c>
      <c r="AJ449" s="1287">
        <f>MemCant!F443</f>
        <v>4</v>
      </c>
      <c r="AK449" s="1287"/>
      <c r="AL449" s="1011">
        <f t="shared" si="17"/>
        <v>62.805000000000007</v>
      </c>
    </row>
    <row r="450" spans="2:38" ht="17.649999999999999" customHeight="1">
      <c r="B450" s="993"/>
      <c r="C450" s="994"/>
      <c r="D450" s="994"/>
      <c r="E450" s="994"/>
      <c r="F450" s="994"/>
      <c r="G450" s="994"/>
      <c r="H450" s="994"/>
      <c r="I450" s="994"/>
      <c r="J450" s="994"/>
      <c r="K450" s="994"/>
      <c r="L450" s="994"/>
      <c r="M450" s="994"/>
      <c r="N450" s="994"/>
      <c r="O450" s="994"/>
      <c r="P450" s="994"/>
      <c r="Q450" s="994"/>
      <c r="R450" s="994"/>
      <c r="S450" s="994"/>
      <c r="T450" s="1288"/>
      <c r="U450" s="1288"/>
      <c r="V450" s="1288"/>
      <c r="W450" s="1288"/>
      <c r="X450" s="1288"/>
      <c r="Y450" s="1288"/>
      <c r="Z450" s="1289"/>
      <c r="AA450" s="1290"/>
      <c r="AB450" s="1290"/>
      <c r="AC450" s="1290"/>
      <c r="AD450" s="1290"/>
      <c r="AE450" s="1290"/>
      <c r="AF450" s="1290"/>
      <c r="AG450" s="1290"/>
      <c r="AH450" s="1291"/>
      <c r="AI450" s="1061">
        <f>MemCant!L444</f>
        <v>0</v>
      </c>
      <c r="AJ450" s="1287">
        <f>MemCant!F444</f>
        <v>0</v>
      </c>
      <c r="AK450" s="1287"/>
      <c r="AL450" s="1011">
        <f t="shared" si="17"/>
        <v>0</v>
      </c>
    </row>
    <row r="451" spans="2:38" ht="17.649999999999999" customHeight="1">
      <c r="B451" s="993"/>
      <c r="C451" s="994"/>
      <c r="D451" s="994"/>
      <c r="E451" s="994"/>
      <c r="F451" s="994"/>
      <c r="G451" s="994"/>
      <c r="H451" s="994"/>
      <c r="I451" s="994"/>
      <c r="J451" s="994"/>
      <c r="K451" s="994"/>
      <c r="L451" s="994"/>
      <c r="M451" s="994"/>
      <c r="N451" s="994"/>
      <c r="O451" s="994"/>
      <c r="P451" s="994"/>
      <c r="Q451" s="994"/>
      <c r="R451" s="994"/>
      <c r="S451" s="994"/>
      <c r="T451" s="1288" t="str">
        <f>MemCant!E445</f>
        <v xml:space="preserve">Va inferior </v>
      </c>
      <c r="U451" s="1288"/>
      <c r="V451" s="1288"/>
      <c r="W451" s="1288"/>
      <c r="X451" s="1288"/>
      <c r="Y451" s="1288"/>
      <c r="Z451" s="1289">
        <f>MemCant!G445</f>
        <v>9.91</v>
      </c>
      <c r="AA451" s="1290"/>
      <c r="AB451" s="1290"/>
      <c r="AC451" s="1290"/>
      <c r="AD451" s="1290"/>
      <c r="AE451" s="1290"/>
      <c r="AF451" s="1290"/>
      <c r="AG451" s="1290"/>
      <c r="AH451" s="1291"/>
      <c r="AI451" s="1061">
        <f>MemCant!L445</f>
        <v>1</v>
      </c>
      <c r="AJ451" s="1287">
        <f>MemCant!F445</f>
        <v>8</v>
      </c>
      <c r="AK451" s="1287"/>
      <c r="AL451" s="1011">
        <f t="shared" si="17"/>
        <v>79.28</v>
      </c>
    </row>
    <row r="452" spans="2:38" ht="17.649999999999999" customHeight="1">
      <c r="B452" s="993"/>
      <c r="C452" s="994"/>
      <c r="D452" s="994"/>
      <c r="E452" s="994"/>
      <c r="F452" s="994"/>
      <c r="G452" s="994"/>
      <c r="H452" s="994"/>
      <c r="I452" s="994"/>
      <c r="J452" s="994"/>
      <c r="K452" s="994"/>
      <c r="L452" s="994"/>
      <c r="M452" s="994"/>
      <c r="N452" s="994"/>
      <c r="O452" s="994"/>
      <c r="P452" s="994"/>
      <c r="Q452" s="994"/>
      <c r="R452" s="994"/>
      <c r="S452" s="994"/>
      <c r="T452" s="1288" t="str">
        <f>MemCant!E446</f>
        <v xml:space="preserve">Va inferior </v>
      </c>
      <c r="U452" s="1288"/>
      <c r="V452" s="1288"/>
      <c r="W452" s="1288"/>
      <c r="X452" s="1288"/>
      <c r="Y452" s="1288"/>
      <c r="Z452" s="1289">
        <f>MemCant!G446</f>
        <v>3.93</v>
      </c>
      <c r="AA452" s="1290"/>
      <c r="AB452" s="1290"/>
      <c r="AC452" s="1290"/>
      <c r="AD452" s="1290"/>
      <c r="AE452" s="1290"/>
      <c r="AF452" s="1290"/>
      <c r="AG452" s="1290"/>
      <c r="AH452" s="1291"/>
      <c r="AI452" s="1061">
        <f>MemCant!L446</f>
        <v>1.56</v>
      </c>
      <c r="AJ452" s="1287">
        <f>MemCant!F446</f>
        <v>4</v>
      </c>
      <c r="AK452" s="1287"/>
      <c r="AL452" s="1011">
        <f t="shared" si="17"/>
        <v>24.523200000000003</v>
      </c>
    </row>
    <row r="453" spans="2:38" ht="17.649999999999999" customHeight="1">
      <c r="B453" s="993"/>
      <c r="C453" s="994"/>
      <c r="D453" s="994"/>
      <c r="E453" s="994"/>
      <c r="F453" s="994"/>
      <c r="G453" s="994"/>
      <c r="H453" s="994"/>
      <c r="I453" s="994"/>
      <c r="J453" s="994"/>
      <c r="K453" s="994"/>
      <c r="L453" s="994"/>
      <c r="M453" s="994"/>
      <c r="N453" s="994"/>
      <c r="O453" s="994"/>
      <c r="P453" s="994"/>
      <c r="Q453" s="994"/>
      <c r="R453" s="994"/>
      <c r="S453" s="994"/>
      <c r="T453" s="1288" t="str">
        <f>MemCant!E447</f>
        <v xml:space="preserve">Va inferior </v>
      </c>
      <c r="U453" s="1288"/>
      <c r="V453" s="1288"/>
      <c r="W453" s="1288"/>
      <c r="X453" s="1288"/>
      <c r="Y453" s="1288"/>
      <c r="Z453" s="1289">
        <f>MemCant!G447</f>
        <v>2.6</v>
      </c>
      <c r="AA453" s="1290"/>
      <c r="AB453" s="1290"/>
      <c r="AC453" s="1290"/>
      <c r="AD453" s="1290"/>
      <c r="AE453" s="1290"/>
      <c r="AF453" s="1290"/>
      <c r="AG453" s="1290"/>
      <c r="AH453" s="1291"/>
      <c r="AI453" s="1061">
        <f>MemCant!L447</f>
        <v>2.25</v>
      </c>
      <c r="AJ453" s="1287">
        <f>MemCant!F447</f>
        <v>2</v>
      </c>
      <c r="AK453" s="1287"/>
      <c r="AL453" s="1011">
        <f t="shared" si="17"/>
        <v>11.700000000000001</v>
      </c>
    </row>
    <row r="454" spans="2:38" ht="17.649999999999999" customHeight="1">
      <c r="B454" s="993"/>
      <c r="C454" s="994"/>
      <c r="D454" s="994"/>
      <c r="E454" s="994"/>
      <c r="F454" s="994"/>
      <c r="G454" s="994"/>
      <c r="H454" s="994"/>
      <c r="I454" s="994"/>
      <c r="J454" s="994"/>
      <c r="K454" s="994"/>
      <c r="L454" s="994"/>
      <c r="M454" s="994"/>
      <c r="N454" s="994"/>
      <c r="O454" s="994"/>
      <c r="P454" s="994"/>
      <c r="Q454" s="994"/>
      <c r="R454" s="994"/>
      <c r="S454" s="994"/>
      <c r="T454" s="1288" t="str">
        <f>MemCant!E448</f>
        <v xml:space="preserve">Va inferior </v>
      </c>
      <c r="U454" s="1288"/>
      <c r="V454" s="1288"/>
      <c r="W454" s="1288"/>
      <c r="X454" s="1288"/>
      <c r="Y454" s="1288"/>
      <c r="Z454" s="1289">
        <f>MemCant!G448</f>
        <v>3.9</v>
      </c>
      <c r="AA454" s="1290"/>
      <c r="AB454" s="1290"/>
      <c r="AC454" s="1290"/>
      <c r="AD454" s="1290"/>
      <c r="AE454" s="1290"/>
      <c r="AF454" s="1290"/>
      <c r="AG454" s="1290"/>
      <c r="AH454" s="1291"/>
      <c r="AI454" s="1061">
        <f>MemCant!L448</f>
        <v>1</v>
      </c>
      <c r="AJ454" s="1287">
        <f>MemCant!F448</f>
        <v>4</v>
      </c>
      <c r="AK454" s="1287"/>
      <c r="AL454" s="1011">
        <f t="shared" si="17"/>
        <v>15.6</v>
      </c>
    </row>
    <row r="455" spans="2:38" ht="17.649999999999999" customHeight="1">
      <c r="B455" s="993"/>
      <c r="C455" s="994"/>
      <c r="D455" s="994"/>
      <c r="E455" s="994"/>
      <c r="F455" s="994"/>
      <c r="G455" s="994"/>
      <c r="H455" s="994"/>
      <c r="I455" s="994"/>
      <c r="J455" s="994"/>
      <c r="K455" s="994"/>
      <c r="L455" s="994"/>
      <c r="M455" s="994"/>
      <c r="N455" s="994"/>
      <c r="O455" s="994"/>
      <c r="P455" s="994"/>
      <c r="Q455" s="994"/>
      <c r="R455" s="994"/>
      <c r="S455" s="994"/>
      <c r="T455" s="1288" t="str">
        <f>MemCant!E449</f>
        <v xml:space="preserve">Va inferior </v>
      </c>
      <c r="U455" s="1288"/>
      <c r="V455" s="1288"/>
      <c r="W455" s="1288"/>
      <c r="X455" s="1288"/>
      <c r="Y455" s="1288"/>
      <c r="Z455" s="1289">
        <f>MemCant!G449</f>
        <v>6.85</v>
      </c>
      <c r="AA455" s="1290"/>
      <c r="AB455" s="1290"/>
      <c r="AC455" s="1290"/>
      <c r="AD455" s="1290"/>
      <c r="AE455" s="1290"/>
      <c r="AF455" s="1290"/>
      <c r="AG455" s="1290"/>
      <c r="AH455" s="1291"/>
      <c r="AI455" s="1061">
        <f>MemCant!L449</f>
        <v>1</v>
      </c>
      <c r="AJ455" s="1287">
        <f>MemCant!F449</f>
        <v>8</v>
      </c>
      <c r="AK455" s="1287"/>
      <c r="AL455" s="1011">
        <f t="shared" si="17"/>
        <v>54.8</v>
      </c>
    </row>
    <row r="456" spans="2:38" ht="17.649999999999999" customHeight="1">
      <c r="B456" s="993"/>
      <c r="C456" s="994"/>
      <c r="D456" s="994"/>
      <c r="E456" s="994"/>
      <c r="F456" s="994"/>
      <c r="G456" s="994"/>
      <c r="H456" s="994"/>
      <c r="I456" s="994"/>
      <c r="J456" s="994"/>
      <c r="K456" s="994"/>
      <c r="L456" s="994"/>
      <c r="M456" s="994"/>
      <c r="N456" s="994"/>
      <c r="O456" s="994"/>
      <c r="P456" s="994"/>
      <c r="Q456" s="994"/>
      <c r="R456" s="994"/>
      <c r="S456" s="994"/>
      <c r="T456" s="1288" t="str">
        <f>MemCant!E450</f>
        <v xml:space="preserve">Va inferior </v>
      </c>
      <c r="U456" s="1288"/>
      <c r="V456" s="1288"/>
      <c r="W456" s="1288"/>
      <c r="X456" s="1288"/>
      <c r="Y456" s="1288"/>
      <c r="Z456" s="1289">
        <f>MemCant!G450</f>
        <v>4.3499999999999996</v>
      </c>
      <c r="AA456" s="1290"/>
      <c r="AB456" s="1290"/>
      <c r="AC456" s="1290"/>
      <c r="AD456" s="1290"/>
      <c r="AE456" s="1290"/>
      <c r="AF456" s="1290"/>
      <c r="AG456" s="1290"/>
      <c r="AH456" s="1291"/>
      <c r="AI456" s="1061">
        <f>MemCant!L450</f>
        <v>2.25</v>
      </c>
      <c r="AJ456" s="1287">
        <f>MemCant!F450</f>
        <v>2</v>
      </c>
      <c r="AK456" s="1287"/>
      <c r="AL456" s="1011">
        <f t="shared" si="17"/>
        <v>19.574999999999999</v>
      </c>
    </row>
    <row r="457" spans="2:38" ht="17.649999999999999" customHeight="1">
      <c r="B457" s="993"/>
      <c r="C457" s="994"/>
      <c r="D457" s="994"/>
      <c r="E457" s="994"/>
      <c r="F457" s="994"/>
      <c r="G457" s="994"/>
      <c r="H457" s="994"/>
      <c r="I457" s="994"/>
      <c r="J457" s="994"/>
      <c r="K457" s="994"/>
      <c r="L457" s="994"/>
      <c r="M457" s="994"/>
      <c r="N457" s="994"/>
      <c r="O457" s="994"/>
      <c r="P457" s="994"/>
      <c r="Q457" s="994"/>
      <c r="R457" s="994"/>
      <c r="S457" s="994"/>
      <c r="T457" s="1288" t="str">
        <f>MemCant!E451</f>
        <v xml:space="preserve">Va inferior </v>
      </c>
      <c r="U457" s="1288"/>
      <c r="V457" s="1288"/>
      <c r="W457" s="1288"/>
      <c r="X457" s="1288"/>
      <c r="Y457" s="1288"/>
      <c r="Z457" s="1289">
        <f>MemCant!G451</f>
        <v>7.5</v>
      </c>
      <c r="AA457" s="1290"/>
      <c r="AB457" s="1290"/>
      <c r="AC457" s="1290"/>
      <c r="AD457" s="1290"/>
      <c r="AE457" s="1290"/>
      <c r="AF457" s="1290"/>
      <c r="AG457" s="1290"/>
      <c r="AH457" s="1291"/>
      <c r="AI457" s="1061">
        <f>MemCant!L451</f>
        <v>1</v>
      </c>
      <c r="AJ457" s="1287">
        <f>MemCant!F451</f>
        <v>8</v>
      </c>
      <c r="AK457" s="1287"/>
      <c r="AL457" s="1011">
        <f t="shared" si="17"/>
        <v>60</v>
      </c>
    </row>
    <row r="458" spans="2:38" ht="17.649999999999999" customHeight="1">
      <c r="B458" s="993"/>
      <c r="C458" s="994"/>
      <c r="D458" s="994"/>
      <c r="E458" s="994"/>
      <c r="F458" s="994"/>
      <c r="G458" s="994"/>
      <c r="H458" s="994"/>
      <c r="I458" s="994"/>
      <c r="J458" s="994"/>
      <c r="K458" s="994"/>
      <c r="L458" s="994"/>
      <c r="M458" s="994"/>
      <c r="N458" s="994"/>
      <c r="O458" s="994"/>
      <c r="P458" s="994"/>
      <c r="Q458" s="994"/>
      <c r="R458" s="994"/>
      <c r="S458" s="994"/>
      <c r="T458" s="1288" t="str">
        <f>MemCant!E452</f>
        <v xml:space="preserve">Va inferior </v>
      </c>
      <c r="U458" s="1288"/>
      <c r="V458" s="1288"/>
      <c r="W458" s="1288"/>
      <c r="X458" s="1288"/>
      <c r="Y458" s="1288"/>
      <c r="Z458" s="1289">
        <f>MemCant!G452</f>
        <v>4.2</v>
      </c>
      <c r="AA458" s="1290"/>
      <c r="AB458" s="1290"/>
      <c r="AC458" s="1290"/>
      <c r="AD458" s="1290"/>
      <c r="AE458" s="1290"/>
      <c r="AF458" s="1290"/>
      <c r="AG458" s="1290"/>
      <c r="AH458" s="1291"/>
      <c r="AI458" s="1061">
        <f>MemCant!L452</f>
        <v>1</v>
      </c>
      <c r="AJ458" s="1287">
        <f>MemCant!F452</f>
        <v>4</v>
      </c>
      <c r="AK458" s="1287"/>
      <c r="AL458" s="1011">
        <f t="shared" si="17"/>
        <v>16.8</v>
      </c>
    </row>
    <row r="459" spans="2:38" ht="17.649999999999999" customHeight="1">
      <c r="B459" s="993"/>
      <c r="C459" s="994"/>
      <c r="D459" s="994"/>
      <c r="E459" s="994"/>
      <c r="F459" s="994"/>
      <c r="G459" s="994"/>
      <c r="H459" s="994"/>
      <c r="I459" s="994"/>
      <c r="J459" s="994"/>
      <c r="K459" s="994"/>
      <c r="L459" s="994"/>
      <c r="M459" s="994"/>
      <c r="N459" s="994"/>
      <c r="O459" s="994"/>
      <c r="P459" s="994"/>
      <c r="Q459" s="994"/>
      <c r="R459" s="994"/>
      <c r="S459" s="994"/>
      <c r="T459" s="1288" t="str">
        <f>MemCant!E453</f>
        <v xml:space="preserve">Va inferior </v>
      </c>
      <c r="U459" s="1288"/>
      <c r="V459" s="1288"/>
      <c r="W459" s="1288"/>
      <c r="X459" s="1288"/>
      <c r="Y459" s="1288"/>
      <c r="Z459" s="1289">
        <f>MemCant!G453</f>
        <v>3.25</v>
      </c>
      <c r="AA459" s="1290"/>
      <c r="AB459" s="1290"/>
      <c r="AC459" s="1290"/>
      <c r="AD459" s="1290"/>
      <c r="AE459" s="1290"/>
      <c r="AF459" s="1290"/>
      <c r="AG459" s="1290"/>
      <c r="AH459" s="1291"/>
      <c r="AI459" s="1061">
        <f>MemCant!L453</f>
        <v>1.56</v>
      </c>
      <c r="AJ459" s="1287">
        <f>MemCant!F453</f>
        <v>2</v>
      </c>
      <c r="AK459" s="1287"/>
      <c r="AL459" s="1011">
        <f t="shared" si="17"/>
        <v>10.14</v>
      </c>
    </row>
    <row r="460" spans="2:38" ht="17.649999999999999" customHeight="1">
      <c r="B460" s="993"/>
      <c r="C460" s="994"/>
      <c r="D460" s="994"/>
      <c r="E460" s="994"/>
      <c r="F460" s="994"/>
      <c r="G460" s="994"/>
      <c r="H460" s="994"/>
      <c r="I460" s="994"/>
      <c r="J460" s="994"/>
      <c r="K460" s="994"/>
      <c r="L460" s="994"/>
      <c r="M460" s="994"/>
      <c r="N460" s="994"/>
      <c r="O460" s="994"/>
      <c r="P460" s="994"/>
      <c r="Q460" s="994"/>
      <c r="R460" s="994"/>
      <c r="S460" s="994"/>
      <c r="T460" s="1288" t="str">
        <f>MemCant!E454</f>
        <v xml:space="preserve">Va inferior </v>
      </c>
      <c r="U460" s="1288"/>
      <c r="V460" s="1288"/>
      <c r="W460" s="1288"/>
      <c r="X460" s="1288"/>
      <c r="Y460" s="1288"/>
      <c r="Z460" s="1289">
        <f>MemCant!G454</f>
        <v>6.18</v>
      </c>
      <c r="AA460" s="1290"/>
      <c r="AB460" s="1290"/>
      <c r="AC460" s="1290"/>
      <c r="AD460" s="1290"/>
      <c r="AE460" s="1290"/>
      <c r="AF460" s="1290"/>
      <c r="AG460" s="1290"/>
      <c r="AH460" s="1291"/>
      <c r="AI460" s="1061">
        <f>MemCant!L454</f>
        <v>1</v>
      </c>
      <c r="AJ460" s="1287">
        <f>MemCant!F454</f>
        <v>8</v>
      </c>
      <c r="AK460" s="1287"/>
      <c r="AL460" s="1011">
        <f t="shared" si="17"/>
        <v>49.44</v>
      </c>
    </row>
    <row r="461" spans="2:38" ht="17.649999999999999" customHeight="1">
      <c r="B461" s="993"/>
      <c r="C461" s="994"/>
      <c r="D461" s="994"/>
      <c r="E461" s="994"/>
      <c r="F461" s="994"/>
      <c r="G461" s="994"/>
      <c r="H461" s="994"/>
      <c r="I461" s="994"/>
      <c r="J461" s="994"/>
      <c r="K461" s="994"/>
      <c r="L461" s="994"/>
      <c r="M461" s="994"/>
      <c r="N461" s="994"/>
      <c r="O461" s="994"/>
      <c r="P461" s="994"/>
      <c r="Q461" s="994"/>
      <c r="R461" s="994"/>
      <c r="S461" s="994"/>
      <c r="T461" s="1288" t="str">
        <f>MemCant!E455</f>
        <v xml:space="preserve">Va inferior </v>
      </c>
      <c r="U461" s="1288"/>
      <c r="V461" s="1288"/>
      <c r="W461" s="1288"/>
      <c r="X461" s="1288"/>
      <c r="Y461" s="1288"/>
      <c r="Z461" s="1289">
        <f>MemCant!G455</f>
        <v>2.15</v>
      </c>
      <c r="AA461" s="1290"/>
      <c r="AB461" s="1290"/>
      <c r="AC461" s="1290"/>
      <c r="AD461" s="1290"/>
      <c r="AE461" s="1290"/>
      <c r="AF461" s="1290"/>
      <c r="AG461" s="1290"/>
      <c r="AH461" s="1291"/>
      <c r="AI461" s="1061">
        <f>MemCant!L455</f>
        <v>1</v>
      </c>
      <c r="AJ461" s="1287">
        <f>MemCant!F455</f>
        <v>4</v>
      </c>
      <c r="AK461" s="1287"/>
      <c r="AL461" s="1011">
        <f t="shared" si="17"/>
        <v>8.6</v>
      </c>
    </row>
    <row r="462" spans="2:38" ht="17.649999999999999" customHeight="1">
      <c r="B462" s="993"/>
      <c r="C462" s="994"/>
      <c r="D462" s="994"/>
      <c r="E462" s="994"/>
      <c r="F462" s="994"/>
      <c r="G462" s="994"/>
      <c r="H462" s="994"/>
      <c r="I462" s="994"/>
      <c r="J462" s="994"/>
      <c r="K462" s="994"/>
      <c r="L462" s="994"/>
      <c r="M462" s="994"/>
      <c r="N462" s="994"/>
      <c r="O462" s="994"/>
      <c r="P462" s="994"/>
      <c r="Q462" s="994"/>
      <c r="R462" s="994"/>
      <c r="S462" s="994"/>
      <c r="T462" s="1288"/>
      <c r="U462" s="1288"/>
      <c r="V462" s="1288"/>
      <c r="W462" s="1288"/>
      <c r="X462" s="1288"/>
      <c r="Y462" s="1288"/>
      <c r="Z462" s="1289"/>
      <c r="AA462" s="1290"/>
      <c r="AB462" s="1290"/>
      <c r="AC462" s="1290"/>
      <c r="AD462" s="1290"/>
      <c r="AE462" s="1290"/>
      <c r="AF462" s="1290"/>
      <c r="AG462" s="1290"/>
      <c r="AH462" s="1291"/>
      <c r="AI462" s="1061">
        <f>MemCant!L456</f>
        <v>0</v>
      </c>
      <c r="AJ462" s="1287">
        <f>MemCant!F456</f>
        <v>0</v>
      </c>
      <c r="AK462" s="1287"/>
      <c r="AL462" s="1011">
        <f t="shared" si="17"/>
        <v>0</v>
      </c>
    </row>
    <row r="463" spans="2:38" ht="17.649999999999999" customHeight="1">
      <c r="B463" s="993"/>
      <c r="C463" s="994"/>
      <c r="D463" s="994"/>
      <c r="E463" s="994"/>
      <c r="F463" s="994"/>
      <c r="G463" s="994"/>
      <c r="H463" s="994"/>
      <c r="I463" s="994"/>
      <c r="J463" s="994"/>
      <c r="K463" s="994"/>
      <c r="L463" s="994"/>
      <c r="M463" s="994"/>
      <c r="N463" s="994"/>
      <c r="O463" s="994"/>
      <c r="P463" s="994"/>
      <c r="Q463" s="994"/>
      <c r="R463" s="994"/>
      <c r="S463" s="994"/>
      <c r="T463" s="1288" t="str">
        <f>MemCant!E457</f>
        <v xml:space="preserve">Estribos </v>
      </c>
      <c r="U463" s="1288"/>
      <c r="V463" s="1288"/>
      <c r="W463" s="1288"/>
      <c r="X463" s="1288"/>
      <c r="Y463" s="1288"/>
      <c r="Z463" s="1289">
        <f>MemCant!G457</f>
        <v>1.58</v>
      </c>
      <c r="AA463" s="1290"/>
      <c r="AB463" s="1290"/>
      <c r="AC463" s="1290"/>
      <c r="AD463" s="1290"/>
      <c r="AE463" s="1290"/>
      <c r="AF463" s="1290"/>
      <c r="AG463" s="1290"/>
      <c r="AH463" s="1291"/>
      <c r="AI463" s="1061">
        <f>MemCant!L457</f>
        <v>0.56000000000000005</v>
      </c>
      <c r="AJ463" s="1287">
        <f>MemCant!F457</f>
        <v>482</v>
      </c>
      <c r="AK463" s="1287"/>
      <c r="AL463" s="1011">
        <f t="shared" si="17"/>
        <v>426.47360000000009</v>
      </c>
    </row>
    <row r="464" spans="2:38" ht="17.649999999999999" customHeight="1">
      <c r="B464" s="993"/>
      <c r="C464" s="994"/>
      <c r="D464" s="994"/>
      <c r="E464" s="994"/>
      <c r="F464" s="994"/>
      <c r="G464" s="994"/>
      <c r="H464" s="994"/>
      <c r="I464" s="994"/>
      <c r="J464" s="994"/>
      <c r="K464" s="994"/>
      <c r="L464" s="994"/>
      <c r="M464" s="994"/>
      <c r="N464" s="994"/>
      <c r="O464" s="994"/>
      <c r="P464" s="994"/>
      <c r="Q464" s="994"/>
      <c r="R464" s="994"/>
      <c r="S464" s="994"/>
      <c r="T464" s="1288"/>
      <c r="U464" s="1288"/>
      <c r="V464" s="1288"/>
      <c r="W464" s="1288"/>
      <c r="X464" s="1288"/>
      <c r="Y464" s="1288"/>
      <c r="Z464" s="1289"/>
      <c r="AA464" s="1290"/>
      <c r="AB464" s="1290"/>
      <c r="AC464" s="1290"/>
      <c r="AD464" s="1290"/>
      <c r="AE464" s="1290"/>
      <c r="AF464" s="1290"/>
      <c r="AG464" s="1290"/>
      <c r="AH464" s="1291"/>
      <c r="AI464" s="1061">
        <f>MemCant!L458</f>
        <v>0</v>
      </c>
      <c r="AJ464" s="1287">
        <f>MemCant!F458</f>
        <v>0</v>
      </c>
      <c r="AK464" s="1287"/>
      <c r="AL464" s="1011">
        <f t="shared" si="17"/>
        <v>0</v>
      </c>
    </row>
    <row r="465" spans="2:38" ht="17.649999999999999" customHeight="1">
      <c r="B465" s="993"/>
      <c r="C465" s="994"/>
      <c r="D465" s="994"/>
      <c r="E465" s="994"/>
      <c r="F465" s="994"/>
      <c r="G465" s="994"/>
      <c r="H465" s="994"/>
      <c r="I465" s="994"/>
      <c r="J465" s="994"/>
      <c r="K465" s="994"/>
      <c r="L465" s="994"/>
      <c r="M465" s="994"/>
      <c r="N465" s="994"/>
      <c r="O465" s="994"/>
      <c r="P465" s="994"/>
      <c r="Q465" s="994"/>
      <c r="R465" s="994"/>
      <c r="S465" s="994"/>
      <c r="T465" s="1288" t="str">
        <f>MemCant!E459</f>
        <v>Vc Superior</v>
      </c>
      <c r="U465" s="1288"/>
      <c r="V465" s="1288"/>
      <c r="W465" s="1288"/>
      <c r="X465" s="1288"/>
      <c r="Y465" s="1288"/>
      <c r="Z465" s="1289">
        <f>MemCant!G459</f>
        <v>3.84</v>
      </c>
      <c r="AA465" s="1290"/>
      <c r="AB465" s="1290"/>
      <c r="AC465" s="1290"/>
      <c r="AD465" s="1290"/>
      <c r="AE465" s="1290"/>
      <c r="AF465" s="1290"/>
      <c r="AG465" s="1290"/>
      <c r="AH465" s="1291"/>
      <c r="AI465" s="1061">
        <f>MemCant!L459</f>
        <v>0.56000000000000005</v>
      </c>
      <c r="AJ465" s="1287">
        <f>MemCant!F459</f>
        <v>4</v>
      </c>
      <c r="AK465" s="1287"/>
      <c r="AL465" s="1011">
        <f t="shared" si="17"/>
        <v>8.6016000000000012</v>
      </c>
    </row>
    <row r="466" spans="2:38" ht="17.649999999999999" customHeight="1">
      <c r="B466" s="993"/>
      <c r="C466" s="994"/>
      <c r="D466" s="994"/>
      <c r="E466" s="994"/>
      <c r="F466" s="994"/>
      <c r="G466" s="994"/>
      <c r="H466" s="994"/>
      <c r="I466" s="994"/>
      <c r="J466" s="994"/>
      <c r="K466" s="994"/>
      <c r="L466" s="994"/>
      <c r="M466" s="994"/>
      <c r="N466" s="994"/>
      <c r="O466" s="994"/>
      <c r="P466" s="994"/>
      <c r="Q466" s="994"/>
      <c r="R466" s="994"/>
      <c r="S466" s="994"/>
      <c r="T466" s="1288" t="str">
        <f>MemCant!E460</f>
        <v>Vc Superior</v>
      </c>
      <c r="U466" s="1288"/>
      <c r="V466" s="1288"/>
      <c r="W466" s="1288"/>
      <c r="X466" s="1288"/>
      <c r="Y466" s="1288"/>
      <c r="Z466" s="1289">
        <f>MemCant!G460</f>
        <v>9.8699999999999992</v>
      </c>
      <c r="AA466" s="1290"/>
      <c r="AB466" s="1290"/>
      <c r="AC466" s="1290"/>
      <c r="AD466" s="1290"/>
      <c r="AE466" s="1290"/>
      <c r="AF466" s="1290"/>
      <c r="AG466" s="1290"/>
      <c r="AH466" s="1291"/>
      <c r="AI466" s="1061">
        <f>MemCant!L460</f>
        <v>1.56</v>
      </c>
      <c r="AJ466" s="1287">
        <f>MemCant!F460</f>
        <v>8</v>
      </c>
      <c r="AK466" s="1287"/>
      <c r="AL466" s="1011">
        <f t="shared" si="17"/>
        <v>123.1776</v>
      </c>
    </row>
    <row r="467" spans="2:38" ht="17.649999999999999" customHeight="1">
      <c r="B467" s="993"/>
      <c r="C467" s="994"/>
      <c r="D467" s="994"/>
      <c r="E467" s="994"/>
      <c r="F467" s="994"/>
      <c r="G467" s="994"/>
      <c r="H467" s="994"/>
      <c r="I467" s="994"/>
      <c r="J467" s="994"/>
      <c r="K467" s="994"/>
      <c r="L467" s="994"/>
      <c r="M467" s="994"/>
      <c r="N467" s="994"/>
      <c r="O467" s="994"/>
      <c r="P467" s="994"/>
      <c r="Q467" s="994"/>
      <c r="R467" s="994"/>
      <c r="S467" s="994"/>
      <c r="T467" s="1288" t="str">
        <f>MemCant!E461</f>
        <v>Vc Superior</v>
      </c>
      <c r="U467" s="1288"/>
      <c r="V467" s="1288"/>
      <c r="W467" s="1288"/>
      <c r="X467" s="1288"/>
      <c r="Y467" s="1288"/>
      <c r="Z467" s="1289">
        <f>MemCant!G461</f>
        <v>8.44</v>
      </c>
      <c r="AA467" s="1290"/>
      <c r="AB467" s="1290"/>
      <c r="AC467" s="1290"/>
      <c r="AD467" s="1290"/>
      <c r="AE467" s="1290"/>
      <c r="AF467" s="1290"/>
      <c r="AG467" s="1290"/>
      <c r="AH467" s="1291"/>
      <c r="AI467" s="1061">
        <f>MemCant!L461</f>
        <v>1.56</v>
      </c>
      <c r="AJ467" s="1287">
        <f>MemCant!F461</f>
        <v>8</v>
      </c>
      <c r="AK467" s="1287"/>
      <c r="AL467" s="1011">
        <f t="shared" si="17"/>
        <v>105.3312</v>
      </c>
    </row>
    <row r="468" spans="2:38" ht="17.649999999999999" customHeight="1">
      <c r="B468" s="993"/>
      <c r="C468" s="994"/>
      <c r="D468" s="994"/>
      <c r="E468" s="994"/>
      <c r="F468" s="994"/>
      <c r="G468" s="994"/>
      <c r="H468" s="994"/>
      <c r="I468" s="994"/>
      <c r="J468" s="994"/>
      <c r="K468" s="994"/>
      <c r="L468" s="994"/>
      <c r="M468" s="994"/>
      <c r="N468" s="994"/>
      <c r="O468" s="994"/>
      <c r="P468" s="994"/>
      <c r="Q468" s="994"/>
      <c r="R468" s="994"/>
      <c r="S468" s="994"/>
      <c r="T468" s="1288" t="str">
        <f>MemCant!E462</f>
        <v>Vc Superior</v>
      </c>
      <c r="U468" s="1288"/>
      <c r="V468" s="1288"/>
      <c r="W468" s="1288"/>
      <c r="X468" s="1288"/>
      <c r="Y468" s="1288"/>
      <c r="Z468" s="1289">
        <f>MemCant!G462</f>
        <v>9.42</v>
      </c>
      <c r="AA468" s="1290"/>
      <c r="AB468" s="1290"/>
      <c r="AC468" s="1290"/>
      <c r="AD468" s="1290"/>
      <c r="AE468" s="1290"/>
      <c r="AF468" s="1290"/>
      <c r="AG468" s="1290"/>
      <c r="AH468" s="1291"/>
      <c r="AI468" s="1061">
        <f>MemCant!L462</f>
        <v>1.56</v>
      </c>
      <c r="AJ468" s="1287">
        <f>MemCant!F462</f>
        <v>8</v>
      </c>
      <c r="AK468" s="1287"/>
      <c r="AL468" s="1011">
        <f t="shared" si="17"/>
        <v>117.5616</v>
      </c>
    </row>
    <row r="469" spans="2:38" ht="17.649999999999999" customHeight="1">
      <c r="B469" s="993"/>
      <c r="C469" s="994"/>
      <c r="D469" s="994"/>
      <c r="E469" s="994"/>
      <c r="F469" s="994"/>
      <c r="G469" s="994"/>
      <c r="H469" s="994"/>
      <c r="I469" s="994"/>
      <c r="J469" s="994"/>
      <c r="K469" s="994"/>
      <c r="L469" s="994"/>
      <c r="M469" s="994"/>
      <c r="N469" s="994"/>
      <c r="O469" s="994"/>
      <c r="P469" s="994"/>
      <c r="Q469" s="994"/>
      <c r="R469" s="994"/>
      <c r="S469" s="994"/>
      <c r="T469" s="1288" t="str">
        <f>MemCant!E463</f>
        <v>Vc Inferior</v>
      </c>
      <c r="U469" s="1288"/>
      <c r="V469" s="1288"/>
      <c r="W469" s="1288"/>
      <c r="X469" s="1288"/>
      <c r="Y469" s="1288"/>
      <c r="Z469" s="1289">
        <f>MemCant!G463</f>
        <v>11.14</v>
      </c>
      <c r="AA469" s="1290"/>
      <c r="AB469" s="1290"/>
      <c r="AC469" s="1290"/>
      <c r="AD469" s="1290"/>
      <c r="AE469" s="1290"/>
      <c r="AF469" s="1290"/>
      <c r="AG469" s="1290"/>
      <c r="AH469" s="1291"/>
      <c r="AI469" s="1061">
        <f>MemCant!L463</f>
        <v>0.56000000000000005</v>
      </c>
      <c r="AJ469" s="1287">
        <f>MemCant!F463</f>
        <v>4</v>
      </c>
      <c r="AK469" s="1287"/>
      <c r="AL469" s="1011">
        <f t="shared" si="17"/>
        <v>24.953600000000005</v>
      </c>
    </row>
    <row r="470" spans="2:38" ht="17.649999999999999" customHeight="1">
      <c r="B470" s="993"/>
      <c r="C470" s="994"/>
      <c r="D470" s="994"/>
      <c r="E470" s="994"/>
      <c r="F470" s="994"/>
      <c r="G470" s="994"/>
      <c r="H470" s="994"/>
      <c r="I470" s="994"/>
      <c r="J470" s="994"/>
      <c r="K470" s="994"/>
      <c r="L470" s="994"/>
      <c r="M470" s="994"/>
      <c r="N470" s="994"/>
      <c r="O470" s="994"/>
      <c r="P470" s="994"/>
      <c r="Q470" s="994"/>
      <c r="R470" s="994"/>
      <c r="S470" s="994"/>
      <c r="T470" s="1288" t="str">
        <f>MemCant!E464</f>
        <v>Vc Inferior</v>
      </c>
      <c r="U470" s="1288"/>
      <c r="V470" s="1288"/>
      <c r="W470" s="1288"/>
      <c r="X470" s="1288"/>
      <c r="Y470" s="1288"/>
      <c r="Z470" s="1289">
        <f>MemCant!G464</f>
        <v>6.76</v>
      </c>
      <c r="AA470" s="1290"/>
      <c r="AB470" s="1290"/>
      <c r="AC470" s="1290"/>
      <c r="AD470" s="1290"/>
      <c r="AE470" s="1290"/>
      <c r="AF470" s="1290"/>
      <c r="AG470" s="1290"/>
      <c r="AH470" s="1291"/>
      <c r="AI470" s="1061">
        <f>MemCant!L464</f>
        <v>0.56000000000000005</v>
      </c>
      <c r="AJ470" s="1287">
        <f>MemCant!F464</f>
        <v>4</v>
      </c>
      <c r="AK470" s="1287"/>
      <c r="AL470" s="1011">
        <f t="shared" si="17"/>
        <v>15.1424</v>
      </c>
    </row>
    <row r="471" spans="2:38" ht="17.649999999999999" customHeight="1">
      <c r="B471" s="993"/>
      <c r="C471" s="994"/>
      <c r="D471" s="994"/>
      <c r="E471" s="994"/>
      <c r="F471" s="994"/>
      <c r="G471" s="994"/>
      <c r="H471" s="994"/>
      <c r="I471" s="994"/>
      <c r="J471" s="994"/>
      <c r="K471" s="994"/>
      <c r="L471" s="994"/>
      <c r="M471" s="994"/>
      <c r="N471" s="994"/>
      <c r="O471" s="994"/>
      <c r="P471" s="994"/>
      <c r="Q471" s="994"/>
      <c r="R471" s="994"/>
      <c r="S471" s="994"/>
      <c r="T471" s="1288" t="str">
        <f>MemCant!E465</f>
        <v>Vc Inferior</v>
      </c>
      <c r="U471" s="1288"/>
      <c r="V471" s="1288"/>
      <c r="W471" s="1288"/>
      <c r="X471" s="1288"/>
      <c r="Y471" s="1288"/>
      <c r="Z471" s="1289">
        <f>MemCant!G465</f>
        <v>8.19</v>
      </c>
      <c r="AA471" s="1290"/>
      <c r="AB471" s="1290"/>
      <c r="AC471" s="1290"/>
      <c r="AD471" s="1290"/>
      <c r="AE471" s="1290"/>
      <c r="AF471" s="1290"/>
      <c r="AG471" s="1290"/>
      <c r="AH471" s="1291"/>
      <c r="AI471" s="1061">
        <f>MemCant!L465</f>
        <v>0.56000000000000005</v>
      </c>
      <c r="AJ471" s="1287">
        <f>MemCant!F465</f>
        <v>4</v>
      </c>
      <c r="AK471" s="1287"/>
      <c r="AL471" s="1011">
        <f t="shared" si="17"/>
        <v>18.345600000000001</v>
      </c>
    </row>
    <row r="472" spans="2:38" ht="17.649999999999999" customHeight="1">
      <c r="B472" s="993"/>
      <c r="C472" s="994"/>
      <c r="D472" s="994"/>
      <c r="E472" s="994"/>
      <c r="F472" s="994"/>
      <c r="G472" s="994"/>
      <c r="H472" s="994"/>
      <c r="I472" s="994"/>
      <c r="J472" s="994"/>
      <c r="K472" s="994"/>
      <c r="L472" s="994"/>
      <c r="M472" s="994"/>
      <c r="N472" s="994"/>
      <c r="O472" s="994"/>
      <c r="P472" s="994"/>
      <c r="Q472" s="994"/>
      <c r="R472" s="994"/>
      <c r="S472" s="994"/>
      <c r="T472" s="1288" t="str">
        <f>MemCant!E466</f>
        <v>Vc Inferior</v>
      </c>
      <c r="U472" s="1288"/>
      <c r="V472" s="1288"/>
      <c r="W472" s="1288"/>
      <c r="X472" s="1288"/>
      <c r="Y472" s="1288"/>
      <c r="Z472" s="1289">
        <f>MemCant!G466</f>
        <v>4.59</v>
      </c>
      <c r="AA472" s="1290"/>
      <c r="AB472" s="1290"/>
      <c r="AC472" s="1290"/>
      <c r="AD472" s="1290"/>
      <c r="AE472" s="1290"/>
      <c r="AF472" s="1290"/>
      <c r="AG472" s="1290"/>
      <c r="AH472" s="1291"/>
      <c r="AI472" s="1061">
        <f>MemCant!L466</f>
        <v>0.56000000000000005</v>
      </c>
      <c r="AJ472" s="1287">
        <f>MemCant!F466</f>
        <v>4</v>
      </c>
      <c r="AK472" s="1287"/>
      <c r="AL472" s="1011">
        <f t="shared" si="17"/>
        <v>10.281600000000001</v>
      </c>
    </row>
    <row r="473" spans="2:38" ht="17.649999999999999" customHeight="1">
      <c r="B473" s="993"/>
      <c r="C473" s="994"/>
      <c r="D473" s="994"/>
      <c r="E473" s="994"/>
      <c r="F473" s="994"/>
      <c r="G473" s="994"/>
      <c r="H473" s="994"/>
      <c r="I473" s="994"/>
      <c r="J473" s="994"/>
      <c r="K473" s="994"/>
      <c r="L473" s="994"/>
      <c r="M473" s="994"/>
      <c r="N473" s="994"/>
      <c r="O473" s="994"/>
      <c r="P473" s="994"/>
      <c r="Q473" s="994"/>
      <c r="R473" s="994"/>
      <c r="S473" s="994"/>
      <c r="T473" s="1288"/>
      <c r="U473" s="1288"/>
      <c r="V473" s="1288"/>
      <c r="W473" s="1288"/>
      <c r="X473" s="1288"/>
      <c r="Y473" s="1288"/>
      <c r="Z473" s="1289"/>
      <c r="AA473" s="1290"/>
      <c r="AB473" s="1290"/>
      <c r="AC473" s="1290"/>
      <c r="AD473" s="1290"/>
      <c r="AE473" s="1290"/>
      <c r="AF473" s="1290"/>
      <c r="AG473" s="1290"/>
      <c r="AH473" s="1291"/>
      <c r="AI473" s="1061">
        <f>MemCant!L467</f>
        <v>0</v>
      </c>
      <c r="AJ473" s="1287">
        <f>MemCant!F467</f>
        <v>0</v>
      </c>
      <c r="AK473" s="1287"/>
      <c r="AL473" s="1011">
        <f t="shared" si="17"/>
        <v>0</v>
      </c>
    </row>
    <row r="474" spans="2:38" ht="17.649999999999999" customHeight="1">
      <c r="B474" s="993"/>
      <c r="C474" s="994"/>
      <c r="D474" s="994"/>
      <c r="E474" s="994"/>
      <c r="F474" s="994"/>
      <c r="G474" s="994"/>
      <c r="H474" s="994"/>
      <c r="I474" s="994"/>
      <c r="J474" s="994"/>
      <c r="K474" s="994"/>
      <c r="L474" s="994"/>
      <c r="M474" s="994"/>
      <c r="N474" s="994"/>
      <c r="O474" s="994"/>
      <c r="P474" s="994"/>
      <c r="Q474" s="994"/>
      <c r="R474" s="994"/>
      <c r="S474" s="994"/>
      <c r="T474" s="1288" t="str">
        <f>MemCant!E468</f>
        <v xml:space="preserve">Estribos </v>
      </c>
      <c r="U474" s="1288"/>
      <c r="V474" s="1288"/>
      <c r="W474" s="1288"/>
      <c r="X474" s="1288"/>
      <c r="Y474" s="1288"/>
      <c r="Z474" s="1289">
        <f>MemCant!G468</f>
        <v>1.58</v>
      </c>
      <c r="AA474" s="1290"/>
      <c r="AB474" s="1290"/>
      <c r="AC474" s="1290"/>
      <c r="AD474" s="1290"/>
      <c r="AE474" s="1290"/>
      <c r="AF474" s="1290"/>
      <c r="AG474" s="1290"/>
      <c r="AH474" s="1291"/>
      <c r="AI474" s="1061">
        <f>MemCant!L468</f>
        <v>0.56000000000000005</v>
      </c>
      <c r="AJ474" s="1287">
        <f>MemCant!F468</f>
        <v>482</v>
      </c>
      <c r="AK474" s="1287"/>
      <c r="AL474" s="1011">
        <f t="shared" si="17"/>
        <v>426.47360000000009</v>
      </c>
    </row>
    <row r="475" spans="2:38">
      <c r="B475" s="1192" t="s">
        <v>265</v>
      </c>
      <c r="C475" s="1193"/>
      <c r="D475" s="1193"/>
      <c r="E475" s="1193"/>
      <c r="F475" s="1193"/>
      <c r="G475" s="1193"/>
      <c r="H475" s="1193"/>
      <c r="I475" s="1193"/>
      <c r="J475" s="1193"/>
      <c r="K475" s="1193"/>
      <c r="L475" s="1193"/>
      <c r="M475" s="1193"/>
      <c r="N475" s="1193"/>
      <c r="O475" s="1193"/>
      <c r="P475" s="1193"/>
      <c r="Q475" s="1193"/>
      <c r="R475" s="1193"/>
      <c r="S475" s="1193"/>
      <c r="T475" s="1193"/>
      <c r="U475" s="1193"/>
      <c r="V475" s="1193"/>
      <c r="W475" s="1193"/>
      <c r="X475" s="1193"/>
      <c r="Y475" s="1193"/>
      <c r="Z475" s="1229"/>
      <c r="AA475" s="1230"/>
      <c r="AB475" s="1230"/>
      <c r="AC475" s="1230"/>
      <c r="AD475" s="1230"/>
      <c r="AE475" s="1230"/>
      <c r="AF475" s="1230"/>
      <c r="AG475" s="1230"/>
      <c r="AH475" s="1231"/>
      <c r="AI475" s="1232"/>
      <c r="AJ475" s="1232"/>
      <c r="AK475" s="1232"/>
      <c r="AL475" s="997"/>
    </row>
    <row r="476" spans="2:38">
      <c r="B476" s="1242"/>
      <c r="C476" s="1243"/>
      <c r="D476" s="1243"/>
      <c r="E476" s="1243"/>
      <c r="F476" s="1243"/>
      <c r="G476" s="1243"/>
      <c r="H476" s="1243"/>
      <c r="I476" s="1243"/>
      <c r="J476" s="1243"/>
      <c r="K476" s="1243"/>
      <c r="L476" s="1243"/>
      <c r="M476" s="1243"/>
      <c r="N476" s="1243"/>
      <c r="O476" s="1243"/>
      <c r="P476" s="1243"/>
      <c r="Q476" s="1243"/>
      <c r="R476" s="1243"/>
      <c r="S476" s="1243"/>
      <c r="T476" s="1243"/>
      <c r="U476" s="1243"/>
      <c r="V476" s="1243"/>
      <c r="W476" s="1243"/>
      <c r="X476" s="1243"/>
      <c r="Y476" s="1244"/>
      <c r="Z476" s="1248"/>
      <c r="AA476" s="1201"/>
      <c r="AB476" s="1201"/>
      <c r="AC476" s="1201"/>
      <c r="AD476" s="1201"/>
      <c r="AE476" s="1201"/>
      <c r="AF476" s="1201"/>
      <c r="AG476" s="1201"/>
      <c r="AH476" s="1202"/>
      <c r="AI476" s="1190" t="s">
        <v>266</v>
      </c>
      <c r="AJ476" s="1190"/>
      <c r="AK476" s="1253"/>
      <c r="AL476" s="1003">
        <f>SUM(AL333:AL474)</f>
        <v>25719.980199999987</v>
      </c>
    </row>
    <row r="477" spans="2:38">
      <c r="B477" s="1242"/>
      <c r="C477" s="1243"/>
      <c r="D477" s="1243"/>
      <c r="E477" s="1243"/>
      <c r="F477" s="1243"/>
      <c r="G477" s="1243"/>
      <c r="H477" s="1243"/>
      <c r="I477" s="1243"/>
      <c r="J477" s="1243"/>
      <c r="K477" s="1243"/>
      <c r="L477" s="1243"/>
      <c r="M477" s="1243"/>
      <c r="N477" s="1243"/>
      <c r="O477" s="1243"/>
      <c r="P477" s="1243"/>
      <c r="Q477" s="1243"/>
      <c r="R477" s="1243"/>
      <c r="S477" s="1243"/>
      <c r="T477" s="1243"/>
      <c r="U477" s="1243"/>
      <c r="V477" s="1243"/>
      <c r="W477" s="1243"/>
      <c r="X477" s="1243"/>
      <c r="Y477" s="1244"/>
      <c r="Z477" s="1249"/>
      <c r="AA477" s="1204"/>
      <c r="AB477" s="1204"/>
      <c r="AC477" s="1204"/>
      <c r="AD477" s="1204"/>
      <c r="AE477" s="1204"/>
      <c r="AF477" s="1204"/>
      <c r="AG477" s="1204"/>
      <c r="AH477" s="1205"/>
      <c r="AI477" s="1190"/>
      <c r="AJ477" s="1190"/>
      <c r="AK477" s="1253"/>
      <c r="AL477" s="1003"/>
    </row>
    <row r="478" spans="2:38" ht="16.5" thickBot="1">
      <c r="B478" s="1245"/>
      <c r="C478" s="1246"/>
      <c r="D478" s="1246"/>
      <c r="E478" s="1246"/>
      <c r="F478" s="1246"/>
      <c r="G478" s="1246"/>
      <c r="H478" s="1246"/>
      <c r="I478" s="1246"/>
      <c r="J478" s="1246"/>
      <c r="K478" s="1246"/>
      <c r="L478" s="1246"/>
      <c r="M478" s="1246"/>
      <c r="N478" s="1246"/>
      <c r="O478" s="1246"/>
      <c r="P478" s="1246"/>
      <c r="Q478" s="1246"/>
      <c r="R478" s="1246"/>
      <c r="S478" s="1246"/>
      <c r="T478" s="1246"/>
      <c r="U478" s="1246"/>
      <c r="V478" s="1246"/>
      <c r="W478" s="1246"/>
      <c r="X478" s="1246"/>
      <c r="Y478" s="1247"/>
      <c r="Z478" s="1250"/>
      <c r="AA478" s="1251"/>
      <c r="AB478" s="1251"/>
      <c r="AC478" s="1251"/>
      <c r="AD478" s="1251"/>
      <c r="AE478" s="1251"/>
      <c r="AF478" s="1251"/>
      <c r="AG478" s="1251"/>
      <c r="AH478" s="1252"/>
      <c r="AI478" s="1238" t="s">
        <v>267</v>
      </c>
      <c r="AJ478" s="1238"/>
      <c r="AK478" s="1239"/>
      <c r="AL478" s="1029">
        <f>ROUND(AL476+AL477,2)</f>
        <v>25719.98</v>
      </c>
    </row>
    <row r="479" spans="2:38">
      <c r="B479" s="1263"/>
      <c r="C479" s="1264"/>
      <c r="D479" s="1264"/>
      <c r="E479" s="1264"/>
      <c r="F479" s="1264"/>
      <c r="G479" s="1264"/>
      <c r="H479" s="1264"/>
      <c r="I479" s="1267" t="str">
        <f>+I322</f>
        <v>CONSTRUCCIÓN DE CUBIERTA PARA POLIDERTIVO EN LA VEREDA LA ESMERALDA DEL MUNICIPIO DE LA PLATA, DEPARTAMENTO DEL HUILA</v>
      </c>
      <c r="J479" s="1267"/>
      <c r="K479" s="1267"/>
      <c r="L479" s="1267"/>
      <c r="M479" s="1267"/>
      <c r="N479" s="1267"/>
      <c r="O479" s="1267"/>
      <c r="P479" s="1267"/>
      <c r="Q479" s="1267"/>
      <c r="R479" s="1267"/>
      <c r="S479" s="1267"/>
      <c r="T479" s="1267"/>
      <c r="U479" s="1267"/>
      <c r="V479" s="1267"/>
      <c r="W479" s="1267"/>
      <c r="X479" s="1267"/>
      <c r="Y479" s="1267"/>
      <c r="Z479" s="1267"/>
      <c r="AA479" s="1267"/>
      <c r="AB479" s="1267"/>
      <c r="AC479" s="1267"/>
      <c r="AD479" s="1267"/>
      <c r="AE479" s="1267"/>
      <c r="AF479" s="1267"/>
      <c r="AG479" s="1267"/>
      <c r="AH479" s="1267"/>
      <c r="AI479" s="1269">
        <f ca="1">TODAY()</f>
        <v>46286</v>
      </c>
      <c r="AJ479" s="1267"/>
      <c r="AK479" s="1267"/>
      <c r="AL479" s="1267"/>
    </row>
    <row r="480" spans="2:38">
      <c r="B480" s="1265"/>
      <c r="C480" s="1266"/>
      <c r="D480" s="1266"/>
      <c r="E480" s="1266"/>
      <c r="F480" s="1266"/>
      <c r="G480" s="1266"/>
      <c r="H480" s="1266"/>
      <c r="I480" s="1268"/>
      <c r="J480" s="1268"/>
      <c r="K480" s="1268"/>
      <c r="L480" s="1268"/>
      <c r="M480" s="1268"/>
      <c r="N480" s="1268"/>
      <c r="O480" s="1268"/>
      <c r="P480" s="1268"/>
      <c r="Q480" s="1268"/>
      <c r="R480" s="1268"/>
      <c r="S480" s="1268"/>
      <c r="T480" s="1268"/>
      <c r="U480" s="1268"/>
      <c r="V480" s="1268"/>
      <c r="W480" s="1268"/>
      <c r="X480" s="1268"/>
      <c r="Y480" s="1268"/>
      <c r="Z480" s="1268"/>
      <c r="AA480" s="1268"/>
      <c r="AB480" s="1268"/>
      <c r="AC480" s="1268"/>
      <c r="AD480" s="1268"/>
      <c r="AE480" s="1268"/>
      <c r="AF480" s="1268"/>
      <c r="AG480" s="1268"/>
      <c r="AH480" s="1268"/>
      <c r="AI480" s="1268"/>
      <c r="AJ480" s="1268"/>
      <c r="AK480" s="1268"/>
      <c r="AL480" s="1268"/>
    </row>
    <row r="481" spans="2:38">
      <c r="B481" s="1265"/>
      <c r="C481" s="1266"/>
      <c r="D481" s="1266"/>
      <c r="E481" s="1266"/>
      <c r="F481" s="1266"/>
      <c r="G481" s="1266"/>
      <c r="H481" s="1266"/>
      <c r="I481" s="1268"/>
      <c r="J481" s="1268"/>
      <c r="K481" s="1268"/>
      <c r="L481" s="1268"/>
      <c r="M481" s="1268"/>
      <c r="N481" s="1268"/>
      <c r="O481" s="1268"/>
      <c r="P481" s="1268"/>
      <c r="Q481" s="1268"/>
      <c r="R481" s="1268"/>
      <c r="S481" s="1268"/>
      <c r="T481" s="1268"/>
      <c r="U481" s="1268"/>
      <c r="V481" s="1268"/>
      <c r="W481" s="1268"/>
      <c r="X481" s="1268"/>
      <c r="Y481" s="1268"/>
      <c r="Z481" s="1268"/>
      <c r="AA481" s="1268"/>
      <c r="AB481" s="1268"/>
      <c r="AC481" s="1268"/>
      <c r="AD481" s="1268"/>
      <c r="AE481" s="1268"/>
      <c r="AF481" s="1268"/>
      <c r="AG481" s="1268"/>
      <c r="AH481" s="1268"/>
      <c r="AI481" s="1268"/>
      <c r="AJ481" s="1268"/>
      <c r="AK481" s="1268"/>
      <c r="AL481" s="1268"/>
    </row>
    <row r="482" spans="2:38">
      <c r="B482" s="1265"/>
      <c r="C482" s="1266"/>
      <c r="D482" s="1266"/>
      <c r="E482" s="1266"/>
      <c r="F482" s="1266"/>
      <c r="G482" s="1266"/>
      <c r="H482" s="1266"/>
      <c r="I482" s="1268"/>
      <c r="J482" s="1268"/>
      <c r="K482" s="1268"/>
      <c r="L482" s="1268"/>
      <c r="M482" s="1268"/>
      <c r="N482" s="1268"/>
      <c r="O482" s="1268"/>
      <c r="P482" s="1268"/>
      <c r="Q482" s="1268"/>
      <c r="R482" s="1268"/>
      <c r="S482" s="1268"/>
      <c r="T482" s="1268"/>
      <c r="U482" s="1268"/>
      <c r="V482" s="1268"/>
      <c r="W482" s="1268"/>
      <c r="X482" s="1268"/>
      <c r="Y482" s="1268"/>
      <c r="Z482" s="1268"/>
      <c r="AA482" s="1268"/>
      <c r="AB482" s="1268"/>
      <c r="AC482" s="1268"/>
      <c r="AD482" s="1268"/>
      <c r="AE482" s="1268"/>
      <c r="AF482" s="1268"/>
      <c r="AG482" s="1268"/>
      <c r="AH482" s="1268"/>
      <c r="AI482" s="1268"/>
      <c r="AJ482" s="1268"/>
      <c r="AK482" s="1268"/>
      <c r="AL482" s="1268"/>
    </row>
    <row r="483" spans="2:38">
      <c r="B483" s="1189" t="s">
        <v>254</v>
      </c>
      <c r="C483" s="1190"/>
      <c r="D483" s="1190"/>
      <c r="E483" s="1190"/>
      <c r="F483" s="1190"/>
      <c r="G483" s="1190"/>
      <c r="H483" s="1190"/>
      <c r="I483" s="1190"/>
      <c r="J483" s="1190"/>
      <c r="K483" s="1190"/>
      <c r="L483" s="1190"/>
      <c r="M483" s="1190"/>
      <c r="N483" s="1190"/>
      <c r="O483" s="1190"/>
      <c r="P483" s="1190"/>
      <c r="Q483" s="1190"/>
      <c r="R483" s="1190"/>
      <c r="S483" s="1190"/>
      <c r="T483" s="1190"/>
      <c r="U483" s="1190"/>
      <c r="V483" s="1190"/>
      <c r="W483" s="1190"/>
      <c r="X483" s="1190"/>
      <c r="Y483" s="1190"/>
      <c r="Z483" s="1190"/>
      <c r="AA483" s="1190"/>
      <c r="AB483" s="1190"/>
      <c r="AC483" s="1190"/>
      <c r="AD483" s="1190"/>
      <c r="AE483" s="1190"/>
      <c r="AF483" s="1190"/>
      <c r="AG483" s="1190"/>
      <c r="AH483" s="1190"/>
      <c r="AI483" s="1190"/>
      <c r="AJ483" s="1190"/>
      <c r="AK483" s="1190"/>
      <c r="AL483" s="1190"/>
    </row>
    <row r="484" spans="2:38">
      <c r="B484" s="1200"/>
      <c r="C484" s="1201"/>
      <c r="D484" s="1201"/>
      <c r="E484" s="1201"/>
      <c r="F484" s="1201"/>
      <c r="G484" s="1201"/>
      <c r="H484" s="1201"/>
      <c r="I484" s="1201"/>
      <c r="J484" s="1201"/>
      <c r="K484" s="1201"/>
      <c r="L484" s="1201"/>
      <c r="M484" s="1201"/>
      <c r="N484" s="1201"/>
      <c r="O484" s="1201"/>
      <c r="P484" s="1201"/>
      <c r="Q484" s="1201"/>
      <c r="R484" s="1201"/>
      <c r="S484" s="1202"/>
      <c r="T484" s="1206" t="s">
        <v>255</v>
      </c>
      <c r="U484" s="1207"/>
      <c r="V484" s="1207"/>
      <c r="W484" s="1208"/>
      <c r="X484" s="1212">
        <f>'[186] PRESUPUESTO OFICIAL ESMERALDA'!B31</f>
        <v>3.2</v>
      </c>
      <c r="Y484" s="1213"/>
      <c r="Z484" s="1213"/>
      <c r="AA484" s="1213"/>
      <c r="AB484" s="1213"/>
      <c r="AC484" s="1213"/>
      <c r="AD484" s="1214"/>
      <c r="AE484" s="1191" t="s">
        <v>256</v>
      </c>
      <c r="AF484" s="1191"/>
      <c r="AG484" s="1191"/>
      <c r="AH484" s="1191"/>
      <c r="AI484" s="1199" t="str">
        <f>+'[186] PRESUPUESTO OFICIAL ESMERALDA'!D30</f>
        <v>M2</v>
      </c>
      <c r="AJ484" s="1199"/>
      <c r="AK484" s="1199"/>
      <c r="AL484" s="1199"/>
    </row>
    <row r="485" spans="2:38">
      <c r="B485" s="1203"/>
      <c r="C485" s="1204"/>
      <c r="D485" s="1204"/>
      <c r="E485" s="1204"/>
      <c r="F485" s="1204"/>
      <c r="G485" s="1204"/>
      <c r="H485" s="1204"/>
      <c r="I485" s="1204"/>
      <c r="J485" s="1204"/>
      <c r="K485" s="1204"/>
      <c r="L485" s="1204"/>
      <c r="M485" s="1204"/>
      <c r="N485" s="1204"/>
      <c r="O485" s="1204"/>
      <c r="P485" s="1204"/>
      <c r="Q485" s="1204"/>
      <c r="R485" s="1204"/>
      <c r="S485" s="1205"/>
      <c r="T485" s="1209"/>
      <c r="U485" s="1210"/>
      <c r="V485" s="1210"/>
      <c r="W485" s="1211"/>
      <c r="X485" s="1215"/>
      <c r="Y485" s="1216"/>
      <c r="Z485" s="1216"/>
      <c r="AA485" s="1216"/>
      <c r="AB485" s="1216"/>
      <c r="AC485" s="1216"/>
      <c r="AD485" s="1217"/>
      <c r="AE485" s="1191"/>
      <c r="AF485" s="1191"/>
      <c r="AG485" s="1191"/>
      <c r="AH485" s="1191"/>
      <c r="AI485" s="1199"/>
      <c r="AJ485" s="1199"/>
      <c r="AK485" s="1199"/>
      <c r="AL485" s="1199"/>
    </row>
    <row r="486" spans="2:38" ht="44.25" customHeight="1">
      <c r="B486" s="1203"/>
      <c r="C486" s="1204"/>
      <c r="D486" s="1204"/>
      <c r="E486" s="1204"/>
      <c r="F486" s="1204"/>
      <c r="G486" s="1204"/>
      <c r="H486" s="1204"/>
      <c r="I486" s="1204"/>
      <c r="J486" s="1204"/>
      <c r="K486" s="1204"/>
      <c r="L486" s="1204"/>
      <c r="M486" s="1204"/>
      <c r="N486" s="1204"/>
      <c r="O486" s="1204"/>
      <c r="P486" s="1204"/>
      <c r="Q486" s="1204"/>
      <c r="R486" s="1204"/>
      <c r="S486" s="1205"/>
      <c r="T486" s="1206" t="s">
        <v>257</v>
      </c>
      <c r="U486" s="1207"/>
      <c r="V486" s="1207"/>
      <c r="W486" s="1208"/>
      <c r="X486" s="1218" t="str">
        <f>+'[186] PRESUPUESTO OFICIAL ESMERALDA'!C30</f>
        <v>Suministro,    fabricación    e    instalación     de    cubierta autoportante  a  base  de  lámina  de  acero  cal.  22,  en paneles troquelados unidos/anclados lateralmente de una sola pieza en acabado pintro poliester estándar, fabricado a un 20% de flecha con respecto a la luz. Incluye todos lo necesario para su orrecta instalación.</v>
      </c>
      <c r="Y486" s="1219"/>
      <c r="Z486" s="1219"/>
      <c r="AA486" s="1219"/>
      <c r="AB486" s="1219"/>
      <c r="AC486" s="1219"/>
      <c r="AD486" s="1219"/>
      <c r="AE486" s="1219"/>
      <c r="AF486" s="1219"/>
      <c r="AG486" s="1219"/>
      <c r="AH486" s="1219"/>
      <c r="AI486" s="1219"/>
      <c r="AJ486" s="1219"/>
      <c r="AK486" s="1219"/>
      <c r="AL486" s="1219"/>
    </row>
    <row r="487" spans="2:38" ht="51" customHeight="1">
      <c r="B487" s="1203"/>
      <c r="C487" s="1204"/>
      <c r="D487" s="1204"/>
      <c r="E487" s="1204"/>
      <c r="F487" s="1204"/>
      <c r="G487" s="1204"/>
      <c r="H487" s="1204"/>
      <c r="I487" s="1204"/>
      <c r="J487" s="1204"/>
      <c r="K487" s="1204"/>
      <c r="L487" s="1204"/>
      <c r="M487" s="1204"/>
      <c r="N487" s="1204"/>
      <c r="O487" s="1204"/>
      <c r="P487" s="1204"/>
      <c r="Q487" s="1204"/>
      <c r="R487" s="1204"/>
      <c r="S487" s="1205"/>
      <c r="T487" s="1209"/>
      <c r="U487" s="1210"/>
      <c r="V487" s="1210"/>
      <c r="W487" s="1211"/>
      <c r="X487" s="1220"/>
      <c r="Y487" s="1221"/>
      <c r="Z487" s="1221"/>
      <c r="AA487" s="1221"/>
      <c r="AB487" s="1221"/>
      <c r="AC487" s="1221"/>
      <c r="AD487" s="1221"/>
      <c r="AE487" s="1221"/>
      <c r="AF487" s="1221"/>
      <c r="AG487" s="1221"/>
      <c r="AH487" s="1221"/>
      <c r="AI487" s="1221"/>
      <c r="AJ487" s="1221"/>
      <c r="AK487" s="1221"/>
      <c r="AL487" s="1221"/>
    </row>
    <row r="488" spans="2:38">
      <c r="B488" s="1203"/>
      <c r="C488" s="1204"/>
      <c r="D488" s="1204"/>
      <c r="E488" s="1204"/>
      <c r="F488" s="1204"/>
      <c r="G488" s="1204"/>
      <c r="H488" s="1204"/>
      <c r="I488" s="1204"/>
      <c r="J488" s="1204"/>
      <c r="K488" s="1204"/>
      <c r="L488" s="1204"/>
      <c r="M488" s="1204"/>
      <c r="N488" s="1204"/>
      <c r="O488" s="1204"/>
      <c r="P488" s="1204"/>
      <c r="Q488" s="1204"/>
      <c r="R488" s="1204"/>
      <c r="S488" s="1205"/>
      <c r="T488" s="1222" t="s">
        <v>258</v>
      </c>
      <c r="U488" s="1223"/>
      <c r="V488" s="1223"/>
      <c r="W488" s="1223"/>
      <c r="X488" s="1223"/>
      <c r="Y488" s="1224"/>
      <c r="Z488" s="1228" t="s">
        <v>259</v>
      </c>
      <c r="AA488" s="1228"/>
      <c r="AB488" s="1228"/>
      <c r="AC488" s="1228"/>
      <c r="AD488" s="1228"/>
      <c r="AE488" s="1191"/>
      <c r="AF488" s="1191"/>
      <c r="AG488" s="1191"/>
      <c r="AH488" s="1191"/>
      <c r="AI488" s="1191" t="s">
        <v>260</v>
      </c>
      <c r="AJ488" s="1191"/>
      <c r="AK488" s="1191"/>
      <c r="AL488" s="1191" t="s">
        <v>261</v>
      </c>
    </row>
    <row r="489" spans="2:38">
      <c r="B489" s="1203"/>
      <c r="C489" s="1204"/>
      <c r="D489" s="1204"/>
      <c r="E489" s="1204"/>
      <c r="F489" s="1204"/>
      <c r="G489" s="1204"/>
      <c r="H489" s="1204"/>
      <c r="I489" s="1204"/>
      <c r="J489" s="1204"/>
      <c r="K489" s="1204"/>
      <c r="L489" s="1204"/>
      <c r="M489" s="1204"/>
      <c r="N489" s="1204"/>
      <c r="O489" s="1204"/>
      <c r="P489" s="1204"/>
      <c r="Q489" s="1204"/>
      <c r="R489" s="1204"/>
      <c r="S489" s="1205"/>
      <c r="T489" s="1225"/>
      <c r="U489" s="1226"/>
      <c r="V489" s="1226"/>
      <c r="W489" s="1226"/>
      <c r="X489" s="1226"/>
      <c r="Y489" s="1227"/>
      <c r="Z489" s="1191" t="s">
        <v>262</v>
      </c>
      <c r="AA489" s="1191"/>
      <c r="AB489" s="1191"/>
      <c r="AC489" s="1191" t="s">
        <v>263</v>
      </c>
      <c r="AD489" s="1191"/>
      <c r="AE489" s="1191"/>
      <c r="AF489" s="1191" t="s">
        <v>264</v>
      </c>
      <c r="AG489" s="1191"/>
      <c r="AH489" s="1191"/>
      <c r="AI489" s="1191"/>
      <c r="AJ489" s="1191"/>
      <c r="AK489" s="1191"/>
      <c r="AL489" s="1191"/>
    </row>
    <row r="490" spans="2:38">
      <c r="B490" s="1203"/>
      <c r="C490" s="1204"/>
      <c r="D490" s="1204"/>
      <c r="E490" s="1204"/>
      <c r="F490" s="1204"/>
      <c r="G490" s="1204"/>
      <c r="H490" s="1204"/>
      <c r="I490" s="1204"/>
      <c r="J490" s="1204"/>
      <c r="K490" s="1204"/>
      <c r="L490" s="1204"/>
      <c r="M490" s="1204"/>
      <c r="N490" s="1204"/>
      <c r="O490" s="1204"/>
      <c r="P490" s="1204"/>
      <c r="Q490" s="1204"/>
      <c r="R490" s="1204"/>
      <c r="S490" s="1205"/>
      <c r="T490" s="1182" t="s">
        <v>580</v>
      </c>
      <c r="U490" s="1183"/>
      <c r="V490" s="1183"/>
      <c r="W490" s="1183"/>
      <c r="X490" s="1183"/>
      <c r="Y490" s="1184"/>
      <c r="Z490" s="1185">
        <v>27.9</v>
      </c>
      <c r="AA490" s="1185"/>
      <c r="AB490" s="1185"/>
      <c r="AC490" s="1178">
        <v>17.079999999999998</v>
      </c>
      <c r="AD490" s="1178"/>
      <c r="AE490" s="1178"/>
      <c r="AF490" s="1178"/>
      <c r="AG490" s="1178"/>
      <c r="AH490" s="1178"/>
      <c r="AI490" s="1178"/>
      <c r="AJ490" s="1178"/>
      <c r="AK490" s="1178"/>
      <c r="AL490" s="996">
        <f>+Z490*AC490</f>
        <v>476.53199999999993</v>
      </c>
    </row>
    <row r="491" spans="2:38">
      <c r="B491" s="1203"/>
      <c r="C491" s="1204"/>
      <c r="D491" s="1204"/>
      <c r="E491" s="1204"/>
      <c r="F491" s="1204"/>
      <c r="G491" s="1204"/>
      <c r="H491" s="1204"/>
      <c r="I491" s="1204"/>
      <c r="J491" s="1204"/>
      <c r="K491" s="1204"/>
      <c r="L491" s="1204"/>
      <c r="M491" s="1204"/>
      <c r="N491" s="1204"/>
      <c r="O491" s="1204"/>
      <c r="P491" s="1204"/>
      <c r="Q491" s="1204"/>
      <c r="R491" s="1204"/>
      <c r="S491" s="1205"/>
      <c r="T491" s="1182"/>
      <c r="U491" s="1183"/>
      <c r="V491" s="1183"/>
      <c r="W491" s="1183"/>
      <c r="X491" s="1183"/>
      <c r="Y491" s="1184"/>
      <c r="Z491" s="1178"/>
      <c r="AA491" s="1178"/>
      <c r="AB491" s="1178"/>
      <c r="AC491" s="1178"/>
      <c r="AD491" s="1178"/>
      <c r="AE491" s="1178"/>
      <c r="AF491" s="1178"/>
      <c r="AG491" s="1178"/>
      <c r="AH491" s="1178"/>
      <c r="AI491" s="1178"/>
      <c r="AJ491" s="1178"/>
      <c r="AK491" s="1178"/>
      <c r="AL491" s="996"/>
    </row>
    <row r="492" spans="2:38">
      <c r="B492" s="1203"/>
      <c r="C492" s="1204"/>
      <c r="D492" s="1204"/>
      <c r="E492" s="1204"/>
      <c r="F492" s="1204"/>
      <c r="G492" s="1204"/>
      <c r="H492" s="1204"/>
      <c r="I492" s="1204"/>
      <c r="J492" s="1204"/>
      <c r="K492" s="1204"/>
      <c r="L492" s="1204"/>
      <c r="M492" s="1204"/>
      <c r="N492" s="1204"/>
      <c r="O492" s="1204"/>
      <c r="P492" s="1204"/>
      <c r="Q492" s="1204"/>
      <c r="R492" s="1204"/>
      <c r="S492" s="1205"/>
      <c r="T492" s="1271"/>
      <c r="U492" s="1272"/>
      <c r="V492" s="1272"/>
      <c r="W492" s="1272"/>
      <c r="X492" s="1272"/>
      <c r="Y492" s="1273"/>
      <c r="Z492" s="1178"/>
      <c r="AA492" s="1178"/>
      <c r="AB492" s="1178"/>
      <c r="AC492" s="1178"/>
      <c r="AD492" s="1178"/>
      <c r="AE492" s="1178"/>
      <c r="AF492" s="1178"/>
      <c r="AG492" s="1178"/>
      <c r="AH492" s="1178"/>
      <c r="AI492" s="1178"/>
      <c r="AJ492" s="1178"/>
      <c r="AK492" s="1178"/>
      <c r="AL492" s="996"/>
    </row>
    <row r="493" spans="2:38">
      <c r="B493" s="1203"/>
      <c r="C493" s="1204"/>
      <c r="D493" s="1204"/>
      <c r="E493" s="1204"/>
      <c r="F493" s="1204"/>
      <c r="G493" s="1204"/>
      <c r="H493" s="1204"/>
      <c r="I493" s="1204"/>
      <c r="J493" s="1204"/>
      <c r="K493" s="1204"/>
      <c r="L493" s="1204"/>
      <c r="M493" s="1204"/>
      <c r="N493" s="1204"/>
      <c r="O493" s="1204"/>
      <c r="P493" s="1204"/>
      <c r="Q493" s="1204"/>
      <c r="R493" s="1204"/>
      <c r="S493" s="1205"/>
      <c r="T493" s="1271"/>
      <c r="U493" s="1272"/>
      <c r="V493" s="1272"/>
      <c r="W493" s="1272"/>
      <c r="X493" s="1272"/>
      <c r="Y493" s="1273"/>
      <c r="Z493" s="1178"/>
      <c r="AA493" s="1178"/>
      <c r="AB493" s="1178"/>
      <c r="AC493" s="1178"/>
      <c r="AD493" s="1178"/>
      <c r="AE493" s="1178"/>
      <c r="AF493" s="1178"/>
      <c r="AG493" s="1178"/>
      <c r="AH493" s="1178"/>
      <c r="AI493" s="1178"/>
      <c r="AJ493" s="1178"/>
      <c r="AK493" s="1178"/>
      <c r="AL493" s="996"/>
    </row>
    <row r="494" spans="2:38">
      <c r="B494" s="1203"/>
      <c r="C494" s="1204"/>
      <c r="D494" s="1204"/>
      <c r="E494" s="1204"/>
      <c r="F494" s="1204"/>
      <c r="G494" s="1204"/>
      <c r="H494" s="1204"/>
      <c r="I494" s="1204"/>
      <c r="J494" s="1204"/>
      <c r="K494" s="1204"/>
      <c r="L494" s="1204"/>
      <c r="M494" s="1204"/>
      <c r="N494" s="1204"/>
      <c r="O494" s="1204"/>
      <c r="P494" s="1204"/>
      <c r="Q494" s="1204"/>
      <c r="R494" s="1204"/>
      <c r="S494" s="1205"/>
      <c r="T494" s="1271"/>
      <c r="U494" s="1272"/>
      <c r="V494" s="1272"/>
      <c r="W494" s="1272"/>
      <c r="X494" s="1272"/>
      <c r="Y494" s="1273"/>
      <c r="Z494" s="1178"/>
      <c r="AA494" s="1178"/>
      <c r="AB494" s="1178"/>
      <c r="AC494" s="1178"/>
      <c r="AD494" s="1178"/>
      <c r="AE494" s="1178"/>
      <c r="AF494" s="1178"/>
      <c r="AG494" s="1178"/>
      <c r="AH494" s="1178"/>
      <c r="AI494" s="1178"/>
      <c r="AJ494" s="1178"/>
      <c r="AK494" s="1178"/>
      <c r="AL494" s="996"/>
    </row>
    <row r="495" spans="2:38">
      <c r="B495" s="1203"/>
      <c r="C495" s="1204"/>
      <c r="D495" s="1204"/>
      <c r="E495" s="1204"/>
      <c r="F495" s="1204"/>
      <c r="G495" s="1204"/>
      <c r="H495" s="1204"/>
      <c r="I495" s="1204"/>
      <c r="J495" s="1204"/>
      <c r="K495" s="1204"/>
      <c r="L495" s="1204"/>
      <c r="M495" s="1204"/>
      <c r="N495" s="1204"/>
      <c r="O495" s="1204"/>
      <c r="P495" s="1204"/>
      <c r="Q495" s="1204"/>
      <c r="R495" s="1204"/>
      <c r="S495" s="1205"/>
      <c r="T495" s="1271"/>
      <c r="U495" s="1272"/>
      <c r="V495" s="1272"/>
      <c r="W495" s="1272"/>
      <c r="X495" s="1272"/>
      <c r="Y495" s="1273"/>
      <c r="Z495" s="1178"/>
      <c r="AA495" s="1178"/>
      <c r="AB495" s="1178"/>
      <c r="AC495" s="1178"/>
      <c r="AD495" s="1178"/>
      <c r="AE495" s="1178"/>
      <c r="AF495" s="1178"/>
      <c r="AG495" s="1178"/>
      <c r="AH495" s="1178"/>
      <c r="AI495" s="1178"/>
      <c r="AJ495" s="1178"/>
      <c r="AK495" s="1178"/>
      <c r="AL495" s="996"/>
    </row>
    <row r="496" spans="2:38">
      <c r="B496" s="1203"/>
      <c r="C496" s="1204"/>
      <c r="D496" s="1204"/>
      <c r="E496" s="1204"/>
      <c r="F496" s="1204"/>
      <c r="G496" s="1204"/>
      <c r="H496" s="1204"/>
      <c r="I496" s="1204"/>
      <c r="J496" s="1204"/>
      <c r="K496" s="1204"/>
      <c r="L496" s="1204"/>
      <c r="M496" s="1204"/>
      <c r="N496" s="1204"/>
      <c r="O496" s="1204"/>
      <c r="P496" s="1204"/>
      <c r="Q496" s="1204"/>
      <c r="R496" s="1204"/>
      <c r="S496" s="1205"/>
      <c r="T496" s="1271"/>
      <c r="U496" s="1272"/>
      <c r="V496" s="1272"/>
      <c r="W496" s="1272"/>
      <c r="X496" s="1272"/>
      <c r="Y496" s="1273"/>
      <c r="Z496" s="1178"/>
      <c r="AA496" s="1178"/>
      <c r="AB496" s="1178"/>
      <c r="AC496" s="1178"/>
      <c r="AD496" s="1178"/>
      <c r="AE496" s="1178"/>
      <c r="AF496" s="1178"/>
      <c r="AG496" s="1178"/>
      <c r="AH496" s="1178"/>
      <c r="AI496" s="1178"/>
      <c r="AJ496" s="1178"/>
      <c r="AK496" s="1178"/>
      <c r="AL496" s="996"/>
    </row>
    <row r="497" spans="2:39">
      <c r="B497" s="1203"/>
      <c r="C497" s="1204"/>
      <c r="D497" s="1204"/>
      <c r="E497" s="1204"/>
      <c r="F497" s="1204"/>
      <c r="G497" s="1204"/>
      <c r="H497" s="1204"/>
      <c r="I497" s="1204"/>
      <c r="J497" s="1204"/>
      <c r="K497" s="1204"/>
      <c r="L497" s="1204"/>
      <c r="M497" s="1204"/>
      <c r="N497" s="1204"/>
      <c r="O497" s="1204"/>
      <c r="P497" s="1204"/>
      <c r="Q497" s="1204"/>
      <c r="R497" s="1204"/>
      <c r="S497" s="1205"/>
      <c r="T497" s="1271"/>
      <c r="U497" s="1272"/>
      <c r="V497" s="1272"/>
      <c r="W497" s="1272"/>
      <c r="X497" s="1272"/>
      <c r="Y497" s="1273"/>
      <c r="Z497" s="1178"/>
      <c r="AA497" s="1178"/>
      <c r="AB497" s="1178"/>
      <c r="AC497" s="1178"/>
      <c r="AD497" s="1178"/>
      <c r="AE497" s="1178"/>
      <c r="AF497" s="1178"/>
      <c r="AG497" s="1178"/>
      <c r="AH497" s="1178"/>
      <c r="AI497" s="1178"/>
      <c r="AJ497" s="1178"/>
      <c r="AK497" s="1178"/>
      <c r="AL497" s="996"/>
    </row>
    <row r="498" spans="2:39">
      <c r="B498" s="1203"/>
      <c r="C498" s="1204"/>
      <c r="D498" s="1204"/>
      <c r="E498" s="1204"/>
      <c r="F498" s="1204"/>
      <c r="G498" s="1204"/>
      <c r="H498" s="1204"/>
      <c r="I498" s="1204"/>
      <c r="J498" s="1204"/>
      <c r="K498" s="1204"/>
      <c r="L498" s="1204"/>
      <c r="M498" s="1204"/>
      <c r="N498" s="1204"/>
      <c r="O498" s="1204"/>
      <c r="P498" s="1204"/>
      <c r="Q498" s="1204"/>
      <c r="R498" s="1204"/>
      <c r="S498" s="1205"/>
      <c r="T498" s="1271"/>
      <c r="U498" s="1272"/>
      <c r="V498" s="1272"/>
      <c r="W498" s="1272"/>
      <c r="X498" s="1272"/>
      <c r="Y498" s="1273"/>
      <c r="Z498" s="1178"/>
      <c r="AA498" s="1178"/>
      <c r="AB498" s="1178"/>
      <c r="AC498" s="1178"/>
      <c r="AD498" s="1178"/>
      <c r="AE498" s="1178"/>
      <c r="AF498" s="1178"/>
      <c r="AG498" s="1178"/>
      <c r="AH498" s="1178"/>
      <c r="AI498" s="1178"/>
      <c r="AJ498" s="1178"/>
      <c r="AK498" s="1178"/>
      <c r="AL498" s="996"/>
    </row>
    <row r="499" spans="2:39">
      <c r="B499" s="1203"/>
      <c r="C499" s="1204"/>
      <c r="D499" s="1204"/>
      <c r="E499" s="1204"/>
      <c r="F499" s="1204"/>
      <c r="G499" s="1204"/>
      <c r="H499" s="1204"/>
      <c r="I499" s="1204"/>
      <c r="J499" s="1204"/>
      <c r="K499" s="1204"/>
      <c r="L499" s="1204"/>
      <c r="M499" s="1204"/>
      <c r="N499" s="1204"/>
      <c r="O499" s="1204"/>
      <c r="P499" s="1204"/>
      <c r="Q499" s="1204"/>
      <c r="R499" s="1204"/>
      <c r="S499" s="1205"/>
      <c r="T499" s="1182"/>
      <c r="U499" s="1183"/>
      <c r="V499" s="1183"/>
      <c r="W499" s="1183"/>
      <c r="X499" s="1183"/>
      <c r="Y499" s="1184"/>
      <c r="Z499" s="1178"/>
      <c r="AA499" s="1178"/>
      <c r="AB499" s="1178"/>
      <c r="AC499" s="1178"/>
      <c r="AD499" s="1178"/>
      <c r="AE499" s="1178"/>
      <c r="AF499" s="1178"/>
      <c r="AG499" s="1178"/>
      <c r="AH499" s="1178"/>
      <c r="AI499" s="1178"/>
      <c r="AJ499" s="1178"/>
      <c r="AK499" s="1178"/>
      <c r="AL499" s="996"/>
    </row>
    <row r="500" spans="2:39">
      <c r="B500" s="1203"/>
      <c r="C500" s="1204"/>
      <c r="D500" s="1204"/>
      <c r="E500" s="1204"/>
      <c r="F500" s="1204"/>
      <c r="G500" s="1204"/>
      <c r="H500" s="1204"/>
      <c r="I500" s="1204"/>
      <c r="J500" s="1204"/>
      <c r="K500" s="1204"/>
      <c r="L500" s="1204"/>
      <c r="M500" s="1204"/>
      <c r="N500" s="1204"/>
      <c r="O500" s="1204"/>
      <c r="P500" s="1204"/>
      <c r="Q500" s="1204"/>
      <c r="R500" s="1204"/>
      <c r="S500" s="1205"/>
      <c r="T500" s="1182"/>
      <c r="U500" s="1183"/>
      <c r="V500" s="1183"/>
      <c r="W500" s="1183"/>
      <c r="X500" s="1183"/>
      <c r="Y500" s="1184"/>
      <c r="Z500" s="1178"/>
      <c r="AA500" s="1178"/>
      <c r="AB500" s="1178"/>
      <c r="AC500" s="1178"/>
      <c r="AD500" s="1178"/>
      <c r="AE500" s="1178"/>
      <c r="AF500" s="1178"/>
      <c r="AG500" s="1178"/>
      <c r="AH500" s="1178"/>
      <c r="AI500" s="1178"/>
      <c r="AJ500" s="1178"/>
      <c r="AK500" s="1178"/>
      <c r="AL500" s="996"/>
    </row>
    <row r="501" spans="2:39">
      <c r="B501" s="1203"/>
      <c r="C501" s="1204"/>
      <c r="D501" s="1204"/>
      <c r="E501" s="1204"/>
      <c r="F501" s="1204"/>
      <c r="G501" s="1204"/>
      <c r="H501" s="1204"/>
      <c r="I501" s="1204"/>
      <c r="J501" s="1204"/>
      <c r="K501" s="1204"/>
      <c r="L501" s="1204"/>
      <c r="M501" s="1204"/>
      <c r="N501" s="1204"/>
      <c r="O501" s="1204"/>
      <c r="P501" s="1204"/>
      <c r="Q501" s="1204"/>
      <c r="R501" s="1204"/>
      <c r="S501" s="1205"/>
      <c r="T501" s="1182"/>
      <c r="U501" s="1183"/>
      <c r="V501" s="1183"/>
      <c r="W501" s="1183"/>
      <c r="X501" s="1183"/>
      <c r="Y501" s="1184"/>
      <c r="Z501" s="1178"/>
      <c r="AA501" s="1178"/>
      <c r="AB501" s="1178"/>
      <c r="AC501" s="1178"/>
      <c r="AD501" s="1178"/>
      <c r="AE501" s="1178"/>
      <c r="AF501" s="1178"/>
      <c r="AG501" s="1178"/>
      <c r="AH501" s="1178"/>
      <c r="AI501" s="1178"/>
      <c r="AJ501" s="1178"/>
      <c r="AK501" s="1178"/>
      <c r="AL501" s="996"/>
    </row>
    <row r="502" spans="2:39">
      <c r="B502" s="1203"/>
      <c r="C502" s="1204"/>
      <c r="D502" s="1204"/>
      <c r="E502" s="1204"/>
      <c r="F502" s="1204"/>
      <c r="G502" s="1204"/>
      <c r="H502" s="1204"/>
      <c r="I502" s="1204"/>
      <c r="J502" s="1204"/>
      <c r="K502" s="1204"/>
      <c r="L502" s="1204"/>
      <c r="M502" s="1204"/>
      <c r="N502" s="1204"/>
      <c r="O502" s="1204"/>
      <c r="P502" s="1204"/>
      <c r="Q502" s="1204"/>
      <c r="R502" s="1204"/>
      <c r="S502" s="1205"/>
      <c r="T502" s="1182"/>
      <c r="U502" s="1183"/>
      <c r="V502" s="1183"/>
      <c r="W502" s="1183"/>
      <c r="X502" s="1183"/>
      <c r="Y502" s="1184"/>
      <c r="Z502" s="1178"/>
      <c r="AA502" s="1178"/>
      <c r="AB502" s="1178"/>
      <c r="AC502" s="1178"/>
      <c r="AD502" s="1178"/>
      <c r="AE502" s="1178"/>
      <c r="AF502" s="1178"/>
      <c r="AG502" s="1178"/>
      <c r="AH502" s="1178"/>
      <c r="AI502" s="1178"/>
      <c r="AJ502" s="1178"/>
      <c r="AK502" s="1178"/>
      <c r="AL502" s="996"/>
    </row>
    <row r="503" spans="2:39">
      <c r="B503" s="1203"/>
      <c r="C503" s="1204"/>
      <c r="D503" s="1204"/>
      <c r="E503" s="1204"/>
      <c r="F503" s="1204"/>
      <c r="G503" s="1204"/>
      <c r="H503" s="1204"/>
      <c r="I503" s="1204"/>
      <c r="J503" s="1204"/>
      <c r="K503" s="1204"/>
      <c r="L503" s="1204"/>
      <c r="M503" s="1204"/>
      <c r="N503" s="1204"/>
      <c r="O503" s="1204"/>
      <c r="P503" s="1204"/>
      <c r="Q503" s="1204"/>
      <c r="R503" s="1204"/>
      <c r="S503" s="1205"/>
      <c r="T503" s="1276"/>
      <c r="U503" s="1277"/>
      <c r="V503" s="1277"/>
      <c r="W503" s="1277"/>
      <c r="X503" s="1277"/>
      <c r="Y503" s="1277"/>
      <c r="Z503" s="1178"/>
      <c r="AA503" s="1178"/>
      <c r="AB503" s="1178"/>
      <c r="AC503" s="1178"/>
      <c r="AD503" s="1178"/>
      <c r="AE503" s="1178"/>
      <c r="AF503" s="1178"/>
      <c r="AG503" s="1178"/>
      <c r="AH503" s="1178"/>
      <c r="AI503" s="1178"/>
      <c r="AJ503" s="1178"/>
      <c r="AK503" s="1178"/>
      <c r="AL503" s="996"/>
    </row>
    <row r="504" spans="2:39">
      <c r="B504" s="1254"/>
      <c r="C504" s="1255"/>
      <c r="D504" s="1255"/>
      <c r="E504" s="1255"/>
      <c r="F504" s="1255"/>
      <c r="G504" s="1255"/>
      <c r="H504" s="1255"/>
      <c r="I504" s="1255"/>
      <c r="J504" s="1255"/>
      <c r="K504" s="1255"/>
      <c r="L504" s="1255"/>
      <c r="M504" s="1255"/>
      <c r="N504" s="1255"/>
      <c r="O504" s="1255"/>
      <c r="P504" s="1255"/>
      <c r="Q504" s="1255"/>
      <c r="R504" s="1255"/>
      <c r="S504" s="1256"/>
      <c r="T504" s="1240"/>
      <c r="U504" s="1241"/>
      <c r="V504" s="1241"/>
      <c r="W504" s="1241"/>
      <c r="X504" s="1241"/>
      <c r="Y504" s="1241"/>
      <c r="Z504" s="1178"/>
      <c r="AA504" s="1178"/>
      <c r="AB504" s="1178"/>
      <c r="AC504" s="1178"/>
      <c r="AD504" s="1178"/>
      <c r="AE504" s="1178"/>
      <c r="AF504" s="1178"/>
      <c r="AG504" s="1178"/>
      <c r="AH504" s="1178"/>
      <c r="AI504" s="1178"/>
      <c r="AJ504" s="1178"/>
      <c r="AK504" s="1178"/>
      <c r="AL504" s="996"/>
    </row>
    <row r="505" spans="2:39">
      <c r="B505" s="1192" t="s">
        <v>265</v>
      </c>
      <c r="C505" s="1193"/>
      <c r="D505" s="1193"/>
      <c r="E505" s="1193"/>
      <c r="F505" s="1193"/>
      <c r="G505" s="1193"/>
      <c r="H505" s="1193"/>
      <c r="I505" s="1193"/>
      <c r="J505" s="1193"/>
      <c r="K505" s="1193"/>
      <c r="L505" s="1193"/>
      <c r="M505" s="1193"/>
      <c r="N505" s="1193"/>
      <c r="O505" s="1193"/>
      <c r="P505" s="1193"/>
      <c r="Q505" s="1193"/>
      <c r="R505" s="1193"/>
      <c r="S505" s="1193"/>
      <c r="T505" s="1193"/>
      <c r="U505" s="1193"/>
      <c r="V505" s="1193"/>
      <c r="W505" s="1193"/>
      <c r="X505" s="1193"/>
      <c r="Y505" s="1193"/>
      <c r="Z505" s="1229"/>
      <c r="AA505" s="1230"/>
      <c r="AB505" s="1230"/>
      <c r="AC505" s="1230"/>
      <c r="AD505" s="1230"/>
      <c r="AE505" s="1230"/>
      <c r="AF505" s="1230"/>
      <c r="AG505" s="1230"/>
      <c r="AH505" s="1231"/>
      <c r="AI505" s="1232"/>
      <c r="AJ505" s="1232"/>
      <c r="AK505" s="1232"/>
      <c r="AL505" s="997"/>
    </row>
    <row r="506" spans="2:39">
      <c r="B506" s="1242"/>
      <c r="C506" s="1243"/>
      <c r="D506" s="1243"/>
      <c r="E506" s="1243"/>
      <c r="F506" s="1243"/>
      <c r="G506" s="1243"/>
      <c r="H506" s="1243"/>
      <c r="I506" s="1243"/>
      <c r="J506" s="1243"/>
      <c r="K506" s="1243"/>
      <c r="L506" s="1243"/>
      <c r="M506" s="1243"/>
      <c r="N506" s="1243"/>
      <c r="O506" s="1243"/>
      <c r="P506" s="1243"/>
      <c r="Q506" s="1243"/>
      <c r="R506" s="1243"/>
      <c r="S506" s="1243"/>
      <c r="T506" s="1243"/>
      <c r="U506" s="1243"/>
      <c r="V506" s="1243"/>
      <c r="W506" s="1243"/>
      <c r="X506" s="1243"/>
      <c r="Y506" s="1244"/>
      <c r="Z506" s="1248"/>
      <c r="AA506" s="1201"/>
      <c r="AB506" s="1201"/>
      <c r="AC506" s="1201"/>
      <c r="AD506" s="1201"/>
      <c r="AE506" s="1201"/>
      <c r="AF506" s="1201"/>
      <c r="AG506" s="1201"/>
      <c r="AH506" s="1202"/>
      <c r="AI506" s="1190" t="s">
        <v>266</v>
      </c>
      <c r="AJ506" s="1190"/>
      <c r="AK506" s="1253"/>
      <c r="AL506" s="1003">
        <f>SUM(AL490:AL505)</f>
        <v>476.53199999999993</v>
      </c>
    </row>
    <row r="507" spans="2:39">
      <c r="B507" s="1242"/>
      <c r="C507" s="1243"/>
      <c r="D507" s="1243"/>
      <c r="E507" s="1243"/>
      <c r="F507" s="1243"/>
      <c r="G507" s="1243"/>
      <c r="H507" s="1243"/>
      <c r="I507" s="1243"/>
      <c r="J507" s="1243"/>
      <c r="K507" s="1243"/>
      <c r="L507" s="1243"/>
      <c r="M507" s="1243"/>
      <c r="N507" s="1243"/>
      <c r="O507" s="1243"/>
      <c r="P507" s="1243"/>
      <c r="Q507" s="1243"/>
      <c r="R507" s="1243"/>
      <c r="S507" s="1243"/>
      <c r="T507" s="1243"/>
      <c r="U507" s="1243"/>
      <c r="V507" s="1243"/>
      <c r="W507" s="1243"/>
      <c r="X507" s="1243"/>
      <c r="Y507" s="1244"/>
      <c r="Z507" s="1249"/>
      <c r="AA507" s="1204"/>
      <c r="AB507" s="1204"/>
      <c r="AC507" s="1204"/>
      <c r="AD507" s="1204"/>
      <c r="AE507" s="1204"/>
      <c r="AF507" s="1204"/>
      <c r="AG507" s="1204"/>
      <c r="AH507" s="1205"/>
      <c r="AI507" s="1190"/>
      <c r="AJ507" s="1190"/>
      <c r="AK507" s="1253"/>
      <c r="AL507" s="1003"/>
    </row>
    <row r="508" spans="2:39" ht="16.5" thickBot="1">
      <c r="B508" s="1245"/>
      <c r="C508" s="1246"/>
      <c r="D508" s="1246"/>
      <c r="E508" s="1246"/>
      <c r="F508" s="1246"/>
      <c r="G508" s="1246"/>
      <c r="H508" s="1246"/>
      <c r="I508" s="1246"/>
      <c r="J508" s="1246"/>
      <c r="K508" s="1246"/>
      <c r="L508" s="1246"/>
      <c r="M508" s="1246"/>
      <c r="N508" s="1246"/>
      <c r="O508" s="1246"/>
      <c r="P508" s="1246"/>
      <c r="Q508" s="1246"/>
      <c r="R508" s="1246"/>
      <c r="S508" s="1246"/>
      <c r="T508" s="1246"/>
      <c r="U508" s="1246"/>
      <c r="V508" s="1246"/>
      <c r="W508" s="1246"/>
      <c r="X508" s="1246"/>
      <c r="Y508" s="1247"/>
      <c r="Z508" s="1250"/>
      <c r="AA508" s="1251"/>
      <c r="AB508" s="1251"/>
      <c r="AC508" s="1251"/>
      <c r="AD508" s="1251"/>
      <c r="AE508" s="1251"/>
      <c r="AF508" s="1251"/>
      <c r="AG508" s="1251"/>
      <c r="AH508" s="1252"/>
      <c r="AI508" s="1238" t="s">
        <v>267</v>
      </c>
      <c r="AJ508" s="1238"/>
      <c r="AK508" s="1239"/>
      <c r="AL508" s="1029">
        <f>ROUND(+AL506,2)</f>
        <v>476.53</v>
      </c>
    </row>
    <row r="509" spans="2:39">
      <c r="B509" s="1263"/>
      <c r="C509" s="1264"/>
      <c r="D509" s="1264"/>
      <c r="E509" s="1264"/>
      <c r="F509" s="1264"/>
      <c r="G509" s="1264"/>
      <c r="H509" s="1264"/>
      <c r="I509" s="1267" t="str">
        <f>+I479</f>
        <v>CONSTRUCCIÓN DE CUBIERTA PARA POLIDERTIVO EN LA VEREDA LA ESMERALDA DEL MUNICIPIO DE LA PLATA, DEPARTAMENTO DEL HUILA</v>
      </c>
      <c r="J509" s="1267"/>
      <c r="K509" s="1267"/>
      <c r="L509" s="1267"/>
      <c r="M509" s="1267"/>
      <c r="N509" s="1267"/>
      <c r="O509" s="1267"/>
      <c r="P509" s="1267"/>
      <c r="Q509" s="1267"/>
      <c r="R509" s="1267"/>
      <c r="S509" s="1267"/>
      <c r="T509" s="1267"/>
      <c r="U509" s="1267"/>
      <c r="V509" s="1267"/>
      <c r="W509" s="1267"/>
      <c r="X509" s="1267"/>
      <c r="Y509" s="1267"/>
      <c r="Z509" s="1267"/>
      <c r="AA509" s="1267"/>
      <c r="AB509" s="1267"/>
      <c r="AC509" s="1267"/>
      <c r="AD509" s="1267"/>
      <c r="AE509" s="1267"/>
      <c r="AF509" s="1267"/>
      <c r="AG509" s="1267"/>
      <c r="AH509" s="1267"/>
      <c r="AI509" s="1269">
        <f ca="1">TODAY()</f>
        <v>46286</v>
      </c>
      <c r="AJ509" s="1267"/>
      <c r="AK509" s="1267"/>
      <c r="AL509" s="1267"/>
      <c r="AM509" s="530"/>
    </row>
    <row r="510" spans="2:39">
      <c r="B510" s="1265"/>
      <c r="C510" s="1266"/>
      <c r="D510" s="1266"/>
      <c r="E510" s="1266"/>
      <c r="F510" s="1266"/>
      <c r="G510" s="1266"/>
      <c r="H510" s="1266"/>
      <c r="I510" s="1268"/>
      <c r="J510" s="1268"/>
      <c r="K510" s="1268"/>
      <c r="L510" s="1268"/>
      <c r="M510" s="1268"/>
      <c r="N510" s="1268"/>
      <c r="O510" s="1268"/>
      <c r="P510" s="1268"/>
      <c r="Q510" s="1268"/>
      <c r="R510" s="1268"/>
      <c r="S510" s="1268"/>
      <c r="T510" s="1268"/>
      <c r="U510" s="1268"/>
      <c r="V510" s="1268"/>
      <c r="W510" s="1268"/>
      <c r="X510" s="1268"/>
      <c r="Y510" s="1268"/>
      <c r="Z510" s="1268"/>
      <c r="AA510" s="1268"/>
      <c r="AB510" s="1268"/>
      <c r="AC510" s="1268"/>
      <c r="AD510" s="1268"/>
      <c r="AE510" s="1268"/>
      <c r="AF510" s="1268"/>
      <c r="AG510" s="1268"/>
      <c r="AH510" s="1268"/>
      <c r="AI510" s="1268"/>
      <c r="AJ510" s="1268"/>
      <c r="AK510" s="1268"/>
      <c r="AL510" s="1268"/>
      <c r="AM510" s="530"/>
    </row>
    <row r="511" spans="2:39">
      <c r="B511" s="1265"/>
      <c r="C511" s="1266"/>
      <c r="D511" s="1266"/>
      <c r="E511" s="1266"/>
      <c r="F511" s="1266"/>
      <c r="G511" s="1266"/>
      <c r="H511" s="1266"/>
      <c r="I511" s="1268"/>
      <c r="J511" s="1268"/>
      <c r="K511" s="1268"/>
      <c r="L511" s="1268"/>
      <c r="M511" s="1268"/>
      <c r="N511" s="1268"/>
      <c r="O511" s="1268"/>
      <c r="P511" s="1268"/>
      <c r="Q511" s="1268"/>
      <c r="R511" s="1268"/>
      <c r="S511" s="1268"/>
      <c r="T511" s="1268"/>
      <c r="U511" s="1268"/>
      <c r="V511" s="1268"/>
      <c r="W511" s="1268"/>
      <c r="X511" s="1268"/>
      <c r="Y511" s="1268"/>
      <c r="Z511" s="1268"/>
      <c r="AA511" s="1268"/>
      <c r="AB511" s="1268"/>
      <c r="AC511" s="1268"/>
      <c r="AD511" s="1268"/>
      <c r="AE511" s="1268"/>
      <c r="AF511" s="1268"/>
      <c r="AG511" s="1268"/>
      <c r="AH511" s="1268"/>
      <c r="AI511" s="1268"/>
      <c r="AJ511" s="1268"/>
      <c r="AK511" s="1268"/>
      <c r="AL511" s="1268"/>
      <c r="AM511" s="530"/>
    </row>
    <row r="512" spans="2:39">
      <c r="B512" s="1265"/>
      <c r="C512" s="1266"/>
      <c r="D512" s="1266"/>
      <c r="E512" s="1266"/>
      <c r="F512" s="1266"/>
      <c r="G512" s="1266"/>
      <c r="H512" s="1266"/>
      <c r="I512" s="1268"/>
      <c r="J512" s="1268"/>
      <c r="K512" s="1268"/>
      <c r="L512" s="1268"/>
      <c r="M512" s="1268"/>
      <c r="N512" s="1268"/>
      <c r="O512" s="1268"/>
      <c r="P512" s="1268"/>
      <c r="Q512" s="1268"/>
      <c r="R512" s="1268"/>
      <c r="S512" s="1268"/>
      <c r="T512" s="1268"/>
      <c r="U512" s="1268"/>
      <c r="V512" s="1268"/>
      <c r="W512" s="1268"/>
      <c r="X512" s="1268"/>
      <c r="Y512" s="1268"/>
      <c r="Z512" s="1268"/>
      <c r="AA512" s="1268"/>
      <c r="AB512" s="1268"/>
      <c r="AC512" s="1268"/>
      <c r="AD512" s="1268"/>
      <c r="AE512" s="1268"/>
      <c r="AF512" s="1268"/>
      <c r="AG512" s="1268"/>
      <c r="AH512" s="1268"/>
      <c r="AI512" s="1268"/>
      <c r="AJ512" s="1268"/>
      <c r="AK512" s="1268"/>
      <c r="AL512" s="1268"/>
      <c r="AM512" s="530"/>
    </row>
    <row r="513" spans="2:38">
      <c r="B513" s="1189" t="s">
        <v>254</v>
      </c>
      <c r="C513" s="1190"/>
      <c r="D513" s="1190"/>
      <c r="E513" s="1190"/>
      <c r="F513" s="1190"/>
      <c r="G513" s="1190"/>
      <c r="H513" s="1190"/>
      <c r="I513" s="1190"/>
      <c r="J513" s="1190"/>
      <c r="K513" s="1190"/>
      <c r="L513" s="1190"/>
      <c r="M513" s="1190"/>
      <c r="N513" s="1190"/>
      <c r="O513" s="1190"/>
      <c r="P513" s="1190"/>
      <c r="Q513" s="1190"/>
      <c r="R513" s="1190"/>
      <c r="S513" s="1190"/>
      <c r="T513" s="1190"/>
      <c r="U513" s="1190"/>
      <c r="V513" s="1190"/>
      <c r="W513" s="1190"/>
      <c r="X513" s="1190"/>
      <c r="Y513" s="1190"/>
      <c r="Z513" s="1190"/>
      <c r="AA513" s="1190"/>
      <c r="AB513" s="1190"/>
      <c r="AC513" s="1190"/>
      <c r="AD513" s="1190"/>
      <c r="AE513" s="1190"/>
      <c r="AF513" s="1190"/>
      <c r="AG513" s="1190"/>
      <c r="AH513" s="1190"/>
      <c r="AI513" s="1190"/>
      <c r="AJ513" s="1190"/>
      <c r="AK513" s="1190"/>
      <c r="AL513" s="1190"/>
    </row>
    <row r="514" spans="2:38">
      <c r="B514" s="1200"/>
      <c r="C514" s="1201"/>
      <c r="D514" s="1201"/>
      <c r="E514" s="1201"/>
      <c r="F514" s="1201"/>
      <c r="G514" s="1201"/>
      <c r="H514" s="1201"/>
      <c r="I514" s="1201"/>
      <c r="J514" s="1201"/>
      <c r="K514" s="1201"/>
      <c r="L514" s="1201"/>
      <c r="M514" s="1201"/>
      <c r="N514" s="1201"/>
      <c r="O514" s="1201"/>
      <c r="P514" s="1201"/>
      <c r="Q514" s="1201"/>
      <c r="R514" s="1201"/>
      <c r="S514" s="1202"/>
      <c r="T514" s="1206" t="s">
        <v>255</v>
      </c>
      <c r="U514" s="1207"/>
      <c r="V514" s="1207"/>
      <c r="W514" s="1208"/>
      <c r="X514" s="1212">
        <f>+'[186] PRESUPUESTO OFICIAL ESMERALDA'!B34</f>
        <v>4.0999999999999996</v>
      </c>
      <c r="Y514" s="1213"/>
      <c r="Z514" s="1213"/>
      <c r="AA514" s="1213"/>
      <c r="AB514" s="1213"/>
      <c r="AC514" s="1213"/>
      <c r="AD514" s="1214"/>
      <c r="AE514" s="1191" t="s">
        <v>256</v>
      </c>
      <c r="AF514" s="1191"/>
      <c r="AG514" s="1191"/>
      <c r="AH514" s="1191"/>
      <c r="AI514" s="1199" t="str">
        <f>+'[186] PRESUPUESTO OFICIAL ESMERALDA'!D34</f>
        <v>M2</v>
      </c>
      <c r="AJ514" s="1199"/>
      <c r="AK514" s="1199"/>
      <c r="AL514" s="1199"/>
    </row>
    <row r="515" spans="2:38">
      <c r="B515" s="1203"/>
      <c r="C515" s="1204"/>
      <c r="D515" s="1204"/>
      <c r="E515" s="1204"/>
      <c r="F515" s="1204"/>
      <c r="G515" s="1204"/>
      <c r="H515" s="1204"/>
      <c r="I515" s="1204"/>
      <c r="J515" s="1204"/>
      <c r="K515" s="1204"/>
      <c r="L515" s="1204"/>
      <c r="M515" s="1204"/>
      <c r="N515" s="1204"/>
      <c r="O515" s="1204"/>
      <c r="P515" s="1204"/>
      <c r="Q515" s="1204"/>
      <c r="R515" s="1204"/>
      <c r="S515" s="1205"/>
      <c r="T515" s="1209"/>
      <c r="U515" s="1210"/>
      <c r="V515" s="1210"/>
      <c r="W515" s="1211"/>
      <c r="X515" s="1215"/>
      <c r="Y515" s="1216"/>
      <c r="Z515" s="1216"/>
      <c r="AA515" s="1216"/>
      <c r="AB515" s="1216"/>
      <c r="AC515" s="1216"/>
      <c r="AD515" s="1217"/>
      <c r="AE515" s="1191"/>
      <c r="AF515" s="1191"/>
      <c r="AG515" s="1191"/>
      <c r="AH515" s="1191"/>
      <c r="AI515" s="1199"/>
      <c r="AJ515" s="1199"/>
      <c r="AK515" s="1199"/>
      <c r="AL515" s="1199"/>
    </row>
    <row r="516" spans="2:38">
      <c r="B516" s="1203"/>
      <c r="C516" s="1204"/>
      <c r="D516" s="1204"/>
      <c r="E516" s="1204"/>
      <c r="F516" s="1204"/>
      <c r="G516" s="1204"/>
      <c r="H516" s="1204"/>
      <c r="I516" s="1204"/>
      <c r="J516" s="1204"/>
      <c r="K516" s="1204"/>
      <c r="L516" s="1204"/>
      <c r="M516" s="1204"/>
      <c r="N516" s="1204"/>
      <c r="O516" s="1204"/>
      <c r="P516" s="1204"/>
      <c r="Q516" s="1204"/>
      <c r="R516" s="1204"/>
      <c r="S516" s="1205"/>
      <c r="T516" s="1206" t="s">
        <v>257</v>
      </c>
      <c r="U516" s="1207"/>
      <c r="V516" s="1207"/>
      <c r="W516" s="1208"/>
      <c r="X516" s="1218" t="str">
        <f>+'[186] PRESUPUESTO OFICIAL ESMERALDA'!C34</f>
        <v>Mortero Impermeabilizado para Viga Canal</v>
      </c>
      <c r="Y516" s="1219"/>
      <c r="Z516" s="1219"/>
      <c r="AA516" s="1219"/>
      <c r="AB516" s="1219"/>
      <c r="AC516" s="1219"/>
      <c r="AD516" s="1219"/>
      <c r="AE516" s="1219"/>
      <c r="AF516" s="1219"/>
      <c r="AG516" s="1219"/>
      <c r="AH516" s="1219"/>
      <c r="AI516" s="1219"/>
      <c r="AJ516" s="1219"/>
      <c r="AK516" s="1219"/>
      <c r="AL516" s="1219"/>
    </row>
    <row r="517" spans="2:38">
      <c r="B517" s="1203"/>
      <c r="C517" s="1204"/>
      <c r="D517" s="1204"/>
      <c r="E517" s="1204"/>
      <c r="F517" s="1204"/>
      <c r="G517" s="1204"/>
      <c r="H517" s="1204"/>
      <c r="I517" s="1204"/>
      <c r="J517" s="1204"/>
      <c r="K517" s="1204"/>
      <c r="L517" s="1204"/>
      <c r="M517" s="1204"/>
      <c r="N517" s="1204"/>
      <c r="O517" s="1204"/>
      <c r="P517" s="1204"/>
      <c r="Q517" s="1204"/>
      <c r="R517" s="1204"/>
      <c r="S517" s="1205"/>
      <c r="T517" s="1209"/>
      <c r="U517" s="1210"/>
      <c r="V517" s="1210"/>
      <c r="W517" s="1211"/>
      <c r="X517" s="1220"/>
      <c r="Y517" s="1221"/>
      <c r="Z517" s="1221"/>
      <c r="AA517" s="1221"/>
      <c r="AB517" s="1221"/>
      <c r="AC517" s="1221"/>
      <c r="AD517" s="1221"/>
      <c r="AE517" s="1221"/>
      <c r="AF517" s="1221"/>
      <c r="AG517" s="1221"/>
      <c r="AH517" s="1221"/>
      <c r="AI517" s="1221"/>
      <c r="AJ517" s="1221"/>
      <c r="AK517" s="1221"/>
      <c r="AL517" s="1221"/>
    </row>
    <row r="518" spans="2:38">
      <c r="B518" s="1203"/>
      <c r="C518" s="1204"/>
      <c r="D518" s="1204"/>
      <c r="E518" s="1204"/>
      <c r="F518" s="1204"/>
      <c r="G518" s="1204"/>
      <c r="H518" s="1204"/>
      <c r="I518" s="1204"/>
      <c r="J518" s="1204"/>
      <c r="K518" s="1204"/>
      <c r="L518" s="1204"/>
      <c r="M518" s="1204"/>
      <c r="N518" s="1204"/>
      <c r="O518" s="1204"/>
      <c r="P518" s="1204"/>
      <c r="Q518" s="1204"/>
      <c r="R518" s="1204"/>
      <c r="S518" s="1205"/>
      <c r="T518" s="1222" t="s">
        <v>258</v>
      </c>
      <c r="U518" s="1223"/>
      <c r="V518" s="1223"/>
      <c r="W518" s="1223"/>
      <c r="X518" s="1223"/>
      <c r="Y518" s="1224"/>
      <c r="Z518" s="1228" t="s">
        <v>259</v>
      </c>
      <c r="AA518" s="1228"/>
      <c r="AB518" s="1228"/>
      <c r="AC518" s="1228"/>
      <c r="AD518" s="1228"/>
      <c r="AE518" s="1191"/>
      <c r="AF518" s="1191"/>
      <c r="AG518" s="1191"/>
      <c r="AH518" s="1191"/>
      <c r="AI518" s="1191" t="s">
        <v>260</v>
      </c>
      <c r="AJ518" s="1191"/>
      <c r="AK518" s="1191"/>
      <c r="AL518" s="1191" t="s">
        <v>261</v>
      </c>
    </row>
    <row r="519" spans="2:38">
      <c r="B519" s="1203"/>
      <c r="C519" s="1204"/>
      <c r="D519" s="1204"/>
      <c r="E519" s="1204"/>
      <c r="F519" s="1204"/>
      <c r="G519" s="1204"/>
      <c r="H519" s="1204"/>
      <c r="I519" s="1204"/>
      <c r="J519" s="1204"/>
      <c r="K519" s="1204"/>
      <c r="L519" s="1204"/>
      <c r="M519" s="1204"/>
      <c r="N519" s="1204"/>
      <c r="O519" s="1204"/>
      <c r="P519" s="1204"/>
      <c r="Q519" s="1204"/>
      <c r="R519" s="1204"/>
      <c r="S519" s="1205"/>
      <c r="T519" s="1225"/>
      <c r="U519" s="1226"/>
      <c r="V519" s="1226"/>
      <c r="W519" s="1226"/>
      <c r="X519" s="1226"/>
      <c r="Y519" s="1227"/>
      <c r="Z519" s="1191" t="s">
        <v>262</v>
      </c>
      <c r="AA519" s="1191"/>
      <c r="AB519" s="1191"/>
      <c r="AC519" s="1191" t="s">
        <v>263</v>
      </c>
      <c r="AD519" s="1191"/>
      <c r="AE519" s="1191"/>
      <c r="AF519" s="1191" t="s">
        <v>264</v>
      </c>
      <c r="AG519" s="1191"/>
      <c r="AH519" s="1191"/>
      <c r="AI519" s="1191"/>
      <c r="AJ519" s="1191"/>
      <c r="AK519" s="1191"/>
      <c r="AL519" s="1191"/>
    </row>
    <row r="520" spans="2:38">
      <c r="B520" s="1203"/>
      <c r="C520" s="1204"/>
      <c r="D520" s="1204"/>
      <c r="E520" s="1204"/>
      <c r="F520" s="1204"/>
      <c r="G520" s="1204"/>
      <c r="H520" s="1204"/>
      <c r="I520" s="1204"/>
      <c r="J520" s="1204"/>
      <c r="K520" s="1204"/>
      <c r="L520" s="1204"/>
      <c r="M520" s="1204"/>
      <c r="N520" s="1204"/>
      <c r="O520" s="1204"/>
      <c r="P520" s="1204"/>
      <c r="Q520" s="1204"/>
      <c r="R520" s="1204"/>
      <c r="S520" s="1205"/>
      <c r="T520" s="1182" t="s">
        <v>581</v>
      </c>
      <c r="U520" s="1183"/>
      <c r="V520" s="1183"/>
      <c r="W520" s="1183"/>
      <c r="X520" s="1183"/>
      <c r="Y520" s="1184"/>
      <c r="Z520" s="1185">
        <v>27.8</v>
      </c>
      <c r="AA520" s="1185"/>
      <c r="AB520" s="1185"/>
      <c r="AC520" s="1178">
        <v>1.05</v>
      </c>
      <c r="AD520" s="1178"/>
      <c r="AE520" s="1178"/>
      <c r="AF520" s="1178"/>
      <c r="AG520" s="1178"/>
      <c r="AH520" s="1178"/>
      <c r="AI520" s="1178">
        <v>2</v>
      </c>
      <c r="AJ520" s="1178"/>
      <c r="AK520" s="1178"/>
      <c r="AL520" s="996">
        <f>+Z520*AC520*AI520</f>
        <v>58.38</v>
      </c>
    </row>
    <row r="521" spans="2:38">
      <c r="B521" s="1203"/>
      <c r="C521" s="1204"/>
      <c r="D521" s="1204"/>
      <c r="E521" s="1204"/>
      <c r="F521" s="1204"/>
      <c r="G521" s="1204"/>
      <c r="H521" s="1204"/>
      <c r="I521" s="1204"/>
      <c r="J521" s="1204"/>
      <c r="K521" s="1204"/>
      <c r="L521" s="1204"/>
      <c r="M521" s="1204"/>
      <c r="N521" s="1204"/>
      <c r="O521" s="1204"/>
      <c r="P521" s="1204"/>
      <c r="Q521" s="1204"/>
      <c r="R521" s="1204"/>
      <c r="S521" s="1205"/>
      <c r="T521" s="1271"/>
      <c r="U521" s="1272"/>
      <c r="V521" s="1272"/>
      <c r="W521" s="1272"/>
      <c r="X521" s="1272"/>
      <c r="Y521" s="1273"/>
      <c r="Z521" s="1178"/>
      <c r="AA521" s="1178"/>
      <c r="AB521" s="1178"/>
      <c r="AC521" s="1178"/>
      <c r="AD521" s="1178"/>
      <c r="AE521" s="1178"/>
      <c r="AF521" s="1178"/>
      <c r="AG521" s="1178"/>
      <c r="AH521" s="1178"/>
      <c r="AI521" s="1178"/>
      <c r="AJ521" s="1178"/>
      <c r="AK521" s="1178"/>
      <c r="AL521" s="996"/>
    </row>
    <row r="522" spans="2:38">
      <c r="B522" s="1203"/>
      <c r="C522" s="1204"/>
      <c r="D522" s="1204"/>
      <c r="E522" s="1204"/>
      <c r="F522" s="1204"/>
      <c r="G522" s="1204"/>
      <c r="H522" s="1204"/>
      <c r="I522" s="1204"/>
      <c r="J522" s="1204"/>
      <c r="K522" s="1204"/>
      <c r="L522" s="1204"/>
      <c r="M522" s="1204"/>
      <c r="N522" s="1204"/>
      <c r="O522" s="1204"/>
      <c r="P522" s="1204"/>
      <c r="Q522" s="1204"/>
      <c r="R522" s="1204"/>
      <c r="S522" s="1205"/>
      <c r="T522" s="1271"/>
      <c r="U522" s="1272"/>
      <c r="V522" s="1272"/>
      <c r="W522" s="1272"/>
      <c r="X522" s="1272"/>
      <c r="Y522" s="1273"/>
      <c r="Z522" s="1178"/>
      <c r="AA522" s="1178"/>
      <c r="AB522" s="1178"/>
      <c r="AC522" s="1178"/>
      <c r="AD522" s="1178"/>
      <c r="AE522" s="1178"/>
      <c r="AF522" s="1178"/>
      <c r="AG522" s="1178"/>
      <c r="AH522" s="1178"/>
      <c r="AI522" s="1178"/>
      <c r="AJ522" s="1178"/>
      <c r="AK522" s="1178"/>
      <c r="AL522" s="996"/>
    </row>
    <row r="523" spans="2:38">
      <c r="B523" s="1203"/>
      <c r="C523" s="1204"/>
      <c r="D523" s="1204"/>
      <c r="E523" s="1204"/>
      <c r="F523" s="1204"/>
      <c r="G523" s="1204"/>
      <c r="H523" s="1204"/>
      <c r="I523" s="1204"/>
      <c r="J523" s="1204"/>
      <c r="K523" s="1204"/>
      <c r="L523" s="1204"/>
      <c r="M523" s="1204"/>
      <c r="N523" s="1204"/>
      <c r="O523" s="1204"/>
      <c r="P523" s="1204"/>
      <c r="Q523" s="1204"/>
      <c r="R523" s="1204"/>
      <c r="S523" s="1205"/>
      <c r="T523" s="1271"/>
      <c r="U523" s="1272"/>
      <c r="V523" s="1272"/>
      <c r="W523" s="1272"/>
      <c r="X523" s="1272"/>
      <c r="Y523" s="1273"/>
      <c r="Z523" s="1178"/>
      <c r="AA523" s="1178"/>
      <c r="AB523" s="1178"/>
      <c r="AC523" s="1178"/>
      <c r="AD523" s="1178"/>
      <c r="AE523" s="1178"/>
      <c r="AF523" s="1178"/>
      <c r="AG523" s="1178"/>
      <c r="AH523" s="1178"/>
      <c r="AI523" s="1178"/>
      <c r="AJ523" s="1178"/>
      <c r="AK523" s="1178"/>
      <c r="AL523" s="996"/>
    </row>
    <row r="524" spans="2:38">
      <c r="B524" s="1203"/>
      <c r="C524" s="1204"/>
      <c r="D524" s="1204"/>
      <c r="E524" s="1204"/>
      <c r="F524" s="1204"/>
      <c r="G524" s="1204"/>
      <c r="H524" s="1204"/>
      <c r="I524" s="1204"/>
      <c r="J524" s="1204"/>
      <c r="K524" s="1204"/>
      <c r="L524" s="1204"/>
      <c r="M524" s="1204"/>
      <c r="N524" s="1204"/>
      <c r="O524" s="1204"/>
      <c r="P524" s="1204"/>
      <c r="Q524" s="1204"/>
      <c r="R524" s="1204"/>
      <c r="S524" s="1205"/>
      <c r="T524" s="1271"/>
      <c r="U524" s="1272"/>
      <c r="V524" s="1272"/>
      <c r="W524" s="1272"/>
      <c r="X524" s="1272"/>
      <c r="Y524" s="1273"/>
      <c r="Z524" s="1178"/>
      <c r="AA524" s="1178"/>
      <c r="AB524" s="1178"/>
      <c r="AC524" s="1178"/>
      <c r="AD524" s="1178"/>
      <c r="AE524" s="1178"/>
      <c r="AF524" s="1178"/>
      <c r="AG524" s="1178"/>
      <c r="AH524" s="1178"/>
      <c r="AI524" s="1178"/>
      <c r="AJ524" s="1178"/>
      <c r="AK524" s="1178"/>
      <c r="AL524" s="996"/>
    </row>
    <row r="525" spans="2:38">
      <c r="B525" s="1203"/>
      <c r="C525" s="1204"/>
      <c r="D525" s="1204"/>
      <c r="E525" s="1204"/>
      <c r="F525" s="1204"/>
      <c r="G525" s="1204"/>
      <c r="H525" s="1204"/>
      <c r="I525" s="1204"/>
      <c r="J525" s="1204"/>
      <c r="K525" s="1204"/>
      <c r="L525" s="1204"/>
      <c r="M525" s="1204"/>
      <c r="N525" s="1204"/>
      <c r="O525" s="1204"/>
      <c r="P525" s="1204"/>
      <c r="Q525" s="1204"/>
      <c r="R525" s="1204"/>
      <c r="S525" s="1205"/>
      <c r="T525" s="1271"/>
      <c r="U525" s="1272"/>
      <c r="V525" s="1272"/>
      <c r="W525" s="1272"/>
      <c r="X525" s="1272"/>
      <c r="Y525" s="1273"/>
      <c r="Z525" s="1178"/>
      <c r="AA525" s="1178"/>
      <c r="AB525" s="1178"/>
      <c r="AC525" s="1178"/>
      <c r="AD525" s="1178"/>
      <c r="AE525" s="1178"/>
      <c r="AF525" s="1178"/>
      <c r="AG525" s="1178"/>
      <c r="AH525" s="1178"/>
      <c r="AI525" s="1178"/>
      <c r="AJ525" s="1178"/>
      <c r="AK525" s="1178"/>
      <c r="AL525" s="996"/>
    </row>
    <row r="526" spans="2:38">
      <c r="B526" s="1203"/>
      <c r="C526" s="1204"/>
      <c r="D526" s="1204"/>
      <c r="E526" s="1204"/>
      <c r="F526" s="1204"/>
      <c r="G526" s="1204"/>
      <c r="H526" s="1204"/>
      <c r="I526" s="1204"/>
      <c r="J526" s="1204"/>
      <c r="K526" s="1204"/>
      <c r="L526" s="1204"/>
      <c r="M526" s="1204"/>
      <c r="N526" s="1204"/>
      <c r="O526" s="1204"/>
      <c r="P526" s="1204"/>
      <c r="Q526" s="1204"/>
      <c r="R526" s="1204"/>
      <c r="S526" s="1205"/>
      <c r="T526" s="1271"/>
      <c r="U526" s="1272"/>
      <c r="V526" s="1272"/>
      <c r="W526" s="1272"/>
      <c r="X526" s="1272"/>
      <c r="Y526" s="1273"/>
      <c r="Z526" s="1178"/>
      <c r="AA526" s="1178"/>
      <c r="AB526" s="1178"/>
      <c r="AC526" s="1178"/>
      <c r="AD526" s="1178"/>
      <c r="AE526" s="1178"/>
      <c r="AF526" s="1178"/>
      <c r="AG526" s="1178"/>
      <c r="AH526" s="1178"/>
      <c r="AI526" s="1178"/>
      <c r="AJ526" s="1178"/>
      <c r="AK526" s="1178"/>
      <c r="AL526" s="996"/>
    </row>
    <row r="527" spans="2:38">
      <c r="B527" s="1203"/>
      <c r="C527" s="1204"/>
      <c r="D527" s="1204"/>
      <c r="E527" s="1204"/>
      <c r="F527" s="1204"/>
      <c r="G527" s="1204"/>
      <c r="H527" s="1204"/>
      <c r="I527" s="1204"/>
      <c r="J527" s="1204"/>
      <c r="K527" s="1204"/>
      <c r="L527" s="1204"/>
      <c r="M527" s="1204"/>
      <c r="N527" s="1204"/>
      <c r="O527" s="1204"/>
      <c r="P527" s="1204"/>
      <c r="Q527" s="1204"/>
      <c r="R527" s="1204"/>
      <c r="S527" s="1205"/>
      <c r="T527" s="1271"/>
      <c r="U527" s="1272"/>
      <c r="V527" s="1272"/>
      <c r="W527" s="1272"/>
      <c r="X527" s="1272"/>
      <c r="Y527" s="1273"/>
      <c r="Z527" s="1178"/>
      <c r="AA527" s="1178"/>
      <c r="AB527" s="1178"/>
      <c r="AC527" s="1178"/>
      <c r="AD527" s="1178"/>
      <c r="AE527" s="1178"/>
      <c r="AF527" s="1178"/>
      <c r="AG527" s="1178"/>
      <c r="AH527" s="1178"/>
      <c r="AI527" s="1178"/>
      <c r="AJ527" s="1178"/>
      <c r="AK527" s="1178"/>
      <c r="AL527" s="996"/>
    </row>
    <row r="528" spans="2:38">
      <c r="B528" s="1203"/>
      <c r="C528" s="1204"/>
      <c r="D528" s="1204"/>
      <c r="E528" s="1204"/>
      <c r="F528" s="1204"/>
      <c r="G528" s="1204"/>
      <c r="H528" s="1204"/>
      <c r="I528" s="1204"/>
      <c r="J528" s="1204"/>
      <c r="K528" s="1204"/>
      <c r="L528" s="1204"/>
      <c r="M528" s="1204"/>
      <c r="N528" s="1204"/>
      <c r="O528" s="1204"/>
      <c r="P528" s="1204"/>
      <c r="Q528" s="1204"/>
      <c r="R528" s="1204"/>
      <c r="S528" s="1205"/>
      <c r="T528" s="1271"/>
      <c r="U528" s="1272"/>
      <c r="V528" s="1272"/>
      <c r="W528" s="1272"/>
      <c r="X528" s="1272"/>
      <c r="Y528" s="1273"/>
      <c r="Z528" s="1178"/>
      <c r="AA528" s="1178"/>
      <c r="AB528" s="1178"/>
      <c r="AC528" s="1178"/>
      <c r="AD528" s="1178"/>
      <c r="AE528" s="1178"/>
      <c r="AF528" s="1178"/>
      <c r="AG528" s="1178"/>
      <c r="AH528" s="1178"/>
      <c r="AI528" s="1178"/>
      <c r="AJ528" s="1178"/>
      <c r="AK528" s="1178"/>
      <c r="AL528" s="996"/>
    </row>
    <row r="529" spans="2:38">
      <c r="B529" s="1203"/>
      <c r="C529" s="1204"/>
      <c r="D529" s="1204"/>
      <c r="E529" s="1204"/>
      <c r="F529" s="1204"/>
      <c r="G529" s="1204"/>
      <c r="H529" s="1204"/>
      <c r="I529" s="1204"/>
      <c r="J529" s="1204"/>
      <c r="K529" s="1204"/>
      <c r="L529" s="1204"/>
      <c r="M529" s="1204"/>
      <c r="N529" s="1204"/>
      <c r="O529" s="1204"/>
      <c r="P529" s="1204"/>
      <c r="Q529" s="1204"/>
      <c r="R529" s="1204"/>
      <c r="S529" s="1205"/>
      <c r="T529" s="1271"/>
      <c r="U529" s="1272"/>
      <c r="V529" s="1272"/>
      <c r="W529" s="1272"/>
      <c r="X529" s="1272"/>
      <c r="Y529" s="1273"/>
      <c r="Z529" s="1178"/>
      <c r="AA529" s="1178"/>
      <c r="AB529" s="1178"/>
      <c r="AC529" s="1178"/>
      <c r="AD529" s="1178"/>
      <c r="AE529" s="1178"/>
      <c r="AF529" s="1178"/>
      <c r="AG529" s="1178"/>
      <c r="AH529" s="1178"/>
      <c r="AI529" s="1178"/>
      <c r="AJ529" s="1178"/>
      <c r="AK529" s="1178"/>
      <c r="AL529" s="996"/>
    </row>
    <row r="530" spans="2:38">
      <c r="B530" s="1203"/>
      <c r="C530" s="1204"/>
      <c r="D530" s="1204"/>
      <c r="E530" s="1204"/>
      <c r="F530" s="1204"/>
      <c r="G530" s="1204"/>
      <c r="H530" s="1204"/>
      <c r="I530" s="1204"/>
      <c r="J530" s="1204"/>
      <c r="K530" s="1204"/>
      <c r="L530" s="1204"/>
      <c r="M530" s="1204"/>
      <c r="N530" s="1204"/>
      <c r="O530" s="1204"/>
      <c r="P530" s="1204"/>
      <c r="Q530" s="1204"/>
      <c r="R530" s="1204"/>
      <c r="S530" s="1205"/>
      <c r="T530" s="1271"/>
      <c r="U530" s="1272"/>
      <c r="V530" s="1272"/>
      <c r="W530" s="1272"/>
      <c r="X530" s="1272"/>
      <c r="Y530" s="1273"/>
      <c r="Z530" s="1178"/>
      <c r="AA530" s="1178"/>
      <c r="AB530" s="1178"/>
      <c r="AC530" s="1178"/>
      <c r="AD530" s="1178"/>
      <c r="AE530" s="1178"/>
      <c r="AF530" s="1178"/>
      <c r="AG530" s="1178"/>
      <c r="AH530" s="1178"/>
      <c r="AI530" s="1178"/>
      <c r="AJ530" s="1178"/>
      <c r="AK530" s="1178"/>
      <c r="AL530" s="996"/>
    </row>
    <row r="531" spans="2:38">
      <c r="B531" s="1203"/>
      <c r="C531" s="1204"/>
      <c r="D531" s="1204"/>
      <c r="E531" s="1204"/>
      <c r="F531" s="1204"/>
      <c r="G531" s="1204"/>
      <c r="H531" s="1204"/>
      <c r="I531" s="1204"/>
      <c r="J531" s="1204"/>
      <c r="K531" s="1204"/>
      <c r="L531" s="1204"/>
      <c r="M531" s="1204"/>
      <c r="N531" s="1204"/>
      <c r="O531" s="1204"/>
      <c r="P531" s="1204"/>
      <c r="Q531" s="1204"/>
      <c r="R531" s="1204"/>
      <c r="S531" s="1205"/>
      <c r="T531" s="1271"/>
      <c r="U531" s="1272"/>
      <c r="V531" s="1272"/>
      <c r="W531" s="1272"/>
      <c r="X531" s="1272"/>
      <c r="Y531" s="1273"/>
      <c r="Z531" s="1178"/>
      <c r="AA531" s="1178"/>
      <c r="AB531" s="1178"/>
      <c r="AC531" s="1178"/>
      <c r="AD531" s="1178"/>
      <c r="AE531" s="1178"/>
      <c r="AF531" s="1178"/>
      <c r="AG531" s="1178"/>
      <c r="AH531" s="1178"/>
      <c r="AI531" s="1178"/>
      <c r="AJ531" s="1178"/>
      <c r="AK531" s="1178"/>
      <c r="AL531" s="996"/>
    </row>
    <row r="532" spans="2:38">
      <c r="B532" s="1203"/>
      <c r="C532" s="1204"/>
      <c r="D532" s="1204"/>
      <c r="E532" s="1204"/>
      <c r="F532" s="1204"/>
      <c r="G532" s="1204"/>
      <c r="H532" s="1204"/>
      <c r="I532" s="1204"/>
      <c r="J532" s="1204"/>
      <c r="K532" s="1204"/>
      <c r="L532" s="1204"/>
      <c r="M532" s="1204"/>
      <c r="N532" s="1204"/>
      <c r="O532" s="1204"/>
      <c r="P532" s="1204"/>
      <c r="Q532" s="1204"/>
      <c r="R532" s="1204"/>
      <c r="S532" s="1205"/>
      <c r="T532" s="1271"/>
      <c r="U532" s="1272"/>
      <c r="V532" s="1272"/>
      <c r="W532" s="1272"/>
      <c r="X532" s="1272"/>
      <c r="Y532" s="1273"/>
      <c r="Z532" s="1178"/>
      <c r="AA532" s="1178"/>
      <c r="AB532" s="1178"/>
      <c r="AC532" s="1178"/>
      <c r="AD532" s="1178"/>
      <c r="AE532" s="1178"/>
      <c r="AF532" s="1178"/>
      <c r="AG532" s="1178"/>
      <c r="AH532" s="1178"/>
      <c r="AI532" s="1178"/>
      <c r="AJ532" s="1178"/>
      <c r="AK532" s="1178"/>
      <c r="AL532" s="996"/>
    </row>
    <row r="533" spans="2:38">
      <c r="B533" s="1192" t="s">
        <v>265</v>
      </c>
      <c r="C533" s="1193"/>
      <c r="D533" s="1193"/>
      <c r="E533" s="1193"/>
      <c r="F533" s="1193"/>
      <c r="G533" s="1193"/>
      <c r="H533" s="1193"/>
      <c r="I533" s="1193"/>
      <c r="J533" s="1193"/>
      <c r="K533" s="1193"/>
      <c r="L533" s="1193"/>
      <c r="M533" s="1193"/>
      <c r="N533" s="1193"/>
      <c r="O533" s="1193"/>
      <c r="P533" s="1193"/>
      <c r="Q533" s="1193"/>
      <c r="R533" s="1193"/>
      <c r="S533" s="1193"/>
      <c r="T533" s="1193"/>
      <c r="U533" s="1193"/>
      <c r="V533" s="1193"/>
      <c r="W533" s="1193"/>
      <c r="X533" s="1193"/>
      <c r="Y533" s="1193"/>
      <c r="Z533" s="1229"/>
      <c r="AA533" s="1230"/>
      <c r="AB533" s="1230"/>
      <c r="AC533" s="1230"/>
      <c r="AD533" s="1230"/>
      <c r="AE533" s="1230"/>
      <c r="AF533" s="1230"/>
      <c r="AG533" s="1230"/>
      <c r="AH533" s="1231"/>
      <c r="AI533" s="1232"/>
      <c r="AJ533" s="1232"/>
      <c r="AK533" s="1232"/>
      <c r="AL533" s="997"/>
    </row>
    <row r="534" spans="2:38">
      <c r="B534" s="1242"/>
      <c r="C534" s="1243"/>
      <c r="D534" s="1243"/>
      <c r="E534" s="1243"/>
      <c r="F534" s="1243"/>
      <c r="G534" s="1243"/>
      <c r="H534" s="1243"/>
      <c r="I534" s="1243"/>
      <c r="J534" s="1243"/>
      <c r="K534" s="1243"/>
      <c r="L534" s="1243"/>
      <c r="M534" s="1243"/>
      <c r="N534" s="1243"/>
      <c r="O534" s="1243"/>
      <c r="P534" s="1243"/>
      <c r="Q534" s="1243"/>
      <c r="R534" s="1243"/>
      <c r="S534" s="1243"/>
      <c r="T534" s="1243"/>
      <c r="U534" s="1243"/>
      <c r="V534" s="1243"/>
      <c r="W534" s="1243"/>
      <c r="X534" s="1243"/>
      <c r="Y534" s="1244"/>
      <c r="Z534" s="1248"/>
      <c r="AA534" s="1201"/>
      <c r="AB534" s="1201"/>
      <c r="AC534" s="1201"/>
      <c r="AD534" s="1201"/>
      <c r="AE534" s="1201"/>
      <c r="AF534" s="1201"/>
      <c r="AG534" s="1201"/>
      <c r="AH534" s="1202"/>
      <c r="AI534" s="1190" t="s">
        <v>266</v>
      </c>
      <c r="AJ534" s="1190"/>
      <c r="AK534" s="1253"/>
      <c r="AL534" s="1003">
        <f>SUM(AL520:AL532)</f>
        <v>58.38</v>
      </c>
    </row>
    <row r="535" spans="2:38">
      <c r="B535" s="1242"/>
      <c r="C535" s="1243"/>
      <c r="D535" s="1243"/>
      <c r="E535" s="1243"/>
      <c r="F535" s="1243"/>
      <c r="G535" s="1243"/>
      <c r="H535" s="1243"/>
      <c r="I535" s="1243"/>
      <c r="J535" s="1243"/>
      <c r="K535" s="1243"/>
      <c r="L535" s="1243"/>
      <c r="M535" s="1243"/>
      <c r="N535" s="1243"/>
      <c r="O535" s="1243"/>
      <c r="P535" s="1243"/>
      <c r="Q535" s="1243"/>
      <c r="R535" s="1243"/>
      <c r="S535" s="1243"/>
      <c r="T535" s="1243"/>
      <c r="U535" s="1243"/>
      <c r="V535" s="1243"/>
      <c r="W535" s="1243"/>
      <c r="X535" s="1243"/>
      <c r="Y535" s="1244"/>
      <c r="Z535" s="1249"/>
      <c r="AA535" s="1204"/>
      <c r="AB535" s="1204"/>
      <c r="AC535" s="1204"/>
      <c r="AD535" s="1204"/>
      <c r="AE535" s="1204"/>
      <c r="AF535" s="1204"/>
      <c r="AG535" s="1204"/>
      <c r="AH535" s="1205"/>
      <c r="AI535" s="1190"/>
      <c r="AJ535" s="1190"/>
      <c r="AK535" s="1253"/>
      <c r="AL535" s="1003"/>
    </row>
    <row r="536" spans="2:38" ht="16.5" thickBot="1">
      <c r="B536" s="1245"/>
      <c r="C536" s="1246"/>
      <c r="D536" s="1246"/>
      <c r="E536" s="1246"/>
      <c r="F536" s="1246"/>
      <c r="G536" s="1246"/>
      <c r="H536" s="1246"/>
      <c r="I536" s="1246"/>
      <c r="J536" s="1246"/>
      <c r="K536" s="1246"/>
      <c r="L536" s="1246"/>
      <c r="M536" s="1246"/>
      <c r="N536" s="1246"/>
      <c r="O536" s="1246"/>
      <c r="P536" s="1246"/>
      <c r="Q536" s="1246"/>
      <c r="R536" s="1246"/>
      <c r="S536" s="1246"/>
      <c r="T536" s="1246"/>
      <c r="U536" s="1246"/>
      <c r="V536" s="1246"/>
      <c r="W536" s="1246"/>
      <c r="X536" s="1246"/>
      <c r="Y536" s="1247"/>
      <c r="Z536" s="1250"/>
      <c r="AA536" s="1251"/>
      <c r="AB536" s="1251"/>
      <c r="AC536" s="1251"/>
      <c r="AD536" s="1251"/>
      <c r="AE536" s="1251"/>
      <c r="AF536" s="1251"/>
      <c r="AG536" s="1251"/>
      <c r="AH536" s="1252"/>
      <c r="AI536" s="1238" t="s">
        <v>267</v>
      </c>
      <c r="AJ536" s="1238"/>
      <c r="AK536" s="1239"/>
      <c r="AL536" s="1029">
        <f>ROUND(+AL534,2)</f>
        <v>58.38</v>
      </c>
    </row>
    <row r="537" spans="2:38">
      <c r="B537" s="1263"/>
      <c r="C537" s="1264"/>
      <c r="D537" s="1264"/>
      <c r="E537" s="1264"/>
      <c r="F537" s="1264"/>
      <c r="G537" s="1264"/>
      <c r="H537" s="1264"/>
      <c r="I537" s="1267" t="str">
        <f>+I509</f>
        <v>CONSTRUCCIÓN DE CUBIERTA PARA POLIDERTIVO EN LA VEREDA LA ESMERALDA DEL MUNICIPIO DE LA PLATA, DEPARTAMENTO DEL HUILA</v>
      </c>
      <c r="J537" s="1267"/>
      <c r="K537" s="1267"/>
      <c r="L537" s="1267"/>
      <c r="M537" s="1267"/>
      <c r="N537" s="1267"/>
      <c r="O537" s="1267"/>
      <c r="P537" s="1267"/>
      <c r="Q537" s="1267"/>
      <c r="R537" s="1267"/>
      <c r="S537" s="1267"/>
      <c r="T537" s="1267"/>
      <c r="U537" s="1267"/>
      <c r="V537" s="1267"/>
      <c r="W537" s="1267"/>
      <c r="X537" s="1267"/>
      <c r="Y537" s="1267"/>
      <c r="Z537" s="1267"/>
      <c r="AA537" s="1267"/>
      <c r="AB537" s="1267"/>
      <c r="AC537" s="1267"/>
      <c r="AD537" s="1267"/>
      <c r="AE537" s="1267"/>
      <c r="AF537" s="1267"/>
      <c r="AG537" s="1267"/>
      <c r="AH537" s="1267"/>
      <c r="AI537" s="1269">
        <f ca="1">TODAY()</f>
        <v>46286</v>
      </c>
      <c r="AJ537" s="1267"/>
      <c r="AK537" s="1267"/>
      <c r="AL537" s="1267"/>
    </row>
    <row r="538" spans="2:38">
      <c r="B538" s="1265"/>
      <c r="C538" s="1266"/>
      <c r="D538" s="1266"/>
      <c r="E538" s="1266"/>
      <c r="F538" s="1266"/>
      <c r="G538" s="1266"/>
      <c r="H538" s="1266"/>
      <c r="I538" s="1268"/>
      <c r="J538" s="1268"/>
      <c r="K538" s="1268"/>
      <c r="L538" s="1268"/>
      <c r="M538" s="1268"/>
      <c r="N538" s="1268"/>
      <c r="O538" s="1268"/>
      <c r="P538" s="1268"/>
      <c r="Q538" s="1268"/>
      <c r="R538" s="1268"/>
      <c r="S538" s="1268"/>
      <c r="T538" s="1268"/>
      <c r="U538" s="1268"/>
      <c r="V538" s="1268"/>
      <c r="W538" s="1268"/>
      <c r="X538" s="1268"/>
      <c r="Y538" s="1268"/>
      <c r="Z538" s="1268"/>
      <c r="AA538" s="1268"/>
      <c r="AB538" s="1268"/>
      <c r="AC538" s="1268"/>
      <c r="AD538" s="1268"/>
      <c r="AE538" s="1268"/>
      <c r="AF538" s="1268"/>
      <c r="AG538" s="1268"/>
      <c r="AH538" s="1268"/>
      <c r="AI538" s="1268"/>
      <c r="AJ538" s="1268"/>
      <c r="AK538" s="1268"/>
      <c r="AL538" s="1268"/>
    </row>
    <row r="539" spans="2:38">
      <c r="B539" s="1265"/>
      <c r="C539" s="1266"/>
      <c r="D539" s="1266"/>
      <c r="E539" s="1266"/>
      <c r="F539" s="1266"/>
      <c r="G539" s="1266"/>
      <c r="H539" s="1266"/>
      <c r="I539" s="1268"/>
      <c r="J539" s="1268"/>
      <c r="K539" s="1268"/>
      <c r="L539" s="1268"/>
      <c r="M539" s="1268"/>
      <c r="N539" s="1268"/>
      <c r="O539" s="1268"/>
      <c r="P539" s="1268"/>
      <c r="Q539" s="1268"/>
      <c r="R539" s="1268"/>
      <c r="S539" s="1268"/>
      <c r="T539" s="1268"/>
      <c r="U539" s="1268"/>
      <c r="V539" s="1268"/>
      <c r="W539" s="1268"/>
      <c r="X539" s="1268"/>
      <c r="Y539" s="1268"/>
      <c r="Z539" s="1268"/>
      <c r="AA539" s="1268"/>
      <c r="AB539" s="1268"/>
      <c r="AC539" s="1268"/>
      <c r="AD539" s="1268"/>
      <c r="AE539" s="1268"/>
      <c r="AF539" s="1268"/>
      <c r="AG539" s="1268"/>
      <c r="AH539" s="1268"/>
      <c r="AI539" s="1268"/>
      <c r="AJ539" s="1268"/>
      <c r="AK539" s="1268"/>
      <c r="AL539" s="1268"/>
    </row>
    <row r="540" spans="2:38">
      <c r="B540" s="1265"/>
      <c r="C540" s="1266"/>
      <c r="D540" s="1266"/>
      <c r="E540" s="1266"/>
      <c r="F540" s="1266"/>
      <c r="G540" s="1266"/>
      <c r="H540" s="1266"/>
      <c r="I540" s="1268"/>
      <c r="J540" s="1268"/>
      <c r="K540" s="1268"/>
      <c r="L540" s="1268"/>
      <c r="M540" s="1268"/>
      <c r="N540" s="1268"/>
      <c r="O540" s="1268"/>
      <c r="P540" s="1268"/>
      <c r="Q540" s="1268"/>
      <c r="R540" s="1268"/>
      <c r="S540" s="1268"/>
      <c r="T540" s="1268"/>
      <c r="U540" s="1268"/>
      <c r="V540" s="1268"/>
      <c r="W540" s="1268"/>
      <c r="X540" s="1268"/>
      <c r="Y540" s="1268"/>
      <c r="Z540" s="1268"/>
      <c r="AA540" s="1268"/>
      <c r="AB540" s="1268"/>
      <c r="AC540" s="1268"/>
      <c r="AD540" s="1268"/>
      <c r="AE540" s="1268"/>
      <c r="AF540" s="1268"/>
      <c r="AG540" s="1268"/>
      <c r="AH540" s="1268"/>
      <c r="AI540" s="1268"/>
      <c r="AJ540" s="1268"/>
      <c r="AK540" s="1268"/>
      <c r="AL540" s="1268"/>
    </row>
    <row r="541" spans="2:38">
      <c r="B541" s="1189" t="s">
        <v>254</v>
      </c>
      <c r="C541" s="1190"/>
      <c r="D541" s="1190"/>
      <c r="E541" s="1190"/>
      <c r="F541" s="1190"/>
      <c r="G541" s="1190"/>
      <c r="H541" s="1190"/>
      <c r="I541" s="1190"/>
      <c r="J541" s="1190"/>
      <c r="K541" s="1190"/>
      <c r="L541" s="1190"/>
      <c r="M541" s="1190"/>
      <c r="N541" s="1190"/>
      <c r="O541" s="1190"/>
      <c r="P541" s="1190"/>
      <c r="Q541" s="1190"/>
      <c r="R541" s="1190"/>
      <c r="S541" s="1190"/>
      <c r="T541" s="1190"/>
      <c r="U541" s="1190"/>
      <c r="V541" s="1190"/>
      <c r="W541" s="1190"/>
      <c r="X541" s="1190"/>
      <c r="Y541" s="1190"/>
      <c r="Z541" s="1190"/>
      <c r="AA541" s="1190"/>
      <c r="AB541" s="1190"/>
      <c r="AC541" s="1190"/>
      <c r="AD541" s="1190"/>
      <c r="AE541" s="1190"/>
      <c r="AF541" s="1190"/>
      <c r="AG541" s="1190"/>
      <c r="AH541" s="1190"/>
      <c r="AI541" s="1190"/>
      <c r="AJ541" s="1190"/>
      <c r="AK541" s="1190"/>
      <c r="AL541" s="1190"/>
    </row>
    <row r="542" spans="2:38">
      <c r="B542" s="1200"/>
      <c r="C542" s="1201"/>
      <c r="D542" s="1201"/>
      <c r="E542" s="1201"/>
      <c r="F542" s="1201"/>
      <c r="G542" s="1201"/>
      <c r="H542" s="1201"/>
      <c r="I542" s="1201"/>
      <c r="J542" s="1201"/>
      <c r="K542" s="1201"/>
      <c r="L542" s="1201"/>
      <c r="M542" s="1201"/>
      <c r="N542" s="1201"/>
      <c r="O542" s="1201"/>
      <c r="P542" s="1201"/>
      <c r="Q542" s="1201"/>
      <c r="R542" s="1201"/>
      <c r="S542" s="1202"/>
      <c r="T542" s="1206" t="s">
        <v>255</v>
      </c>
      <c r="U542" s="1207"/>
      <c r="V542" s="1207"/>
      <c r="W542" s="1208"/>
      <c r="X542" s="1212">
        <f>+'[186] PRESUPUESTO OFICIAL ESMERALDA'!B35</f>
        <v>4.2</v>
      </c>
      <c r="Y542" s="1213"/>
      <c r="Z542" s="1213"/>
      <c r="AA542" s="1213"/>
      <c r="AB542" s="1213"/>
      <c r="AC542" s="1213"/>
      <c r="AD542" s="1214"/>
      <c r="AE542" s="1191" t="s">
        <v>256</v>
      </c>
      <c r="AF542" s="1191"/>
      <c r="AG542" s="1191"/>
      <c r="AH542" s="1191"/>
      <c r="AI542" s="1199" t="str">
        <f>+'[186] PRESUPUESTO OFICIAL ESMERALDA'!D35</f>
        <v>ML</v>
      </c>
      <c r="AJ542" s="1199"/>
      <c r="AK542" s="1199"/>
      <c r="AL542" s="1199"/>
    </row>
    <row r="543" spans="2:38">
      <c r="B543" s="1203"/>
      <c r="C543" s="1204"/>
      <c r="D543" s="1204"/>
      <c r="E543" s="1204"/>
      <c r="F543" s="1204"/>
      <c r="G543" s="1204"/>
      <c r="H543" s="1204"/>
      <c r="I543" s="1204"/>
      <c r="J543" s="1204"/>
      <c r="K543" s="1204"/>
      <c r="L543" s="1204"/>
      <c r="M543" s="1204"/>
      <c r="N543" s="1204"/>
      <c r="O543" s="1204"/>
      <c r="P543" s="1204"/>
      <c r="Q543" s="1204"/>
      <c r="R543" s="1204"/>
      <c r="S543" s="1205"/>
      <c r="T543" s="1209"/>
      <c r="U543" s="1210"/>
      <c r="V543" s="1210"/>
      <c r="W543" s="1211"/>
      <c r="X543" s="1215"/>
      <c r="Y543" s="1216"/>
      <c r="Z543" s="1216"/>
      <c r="AA543" s="1216"/>
      <c r="AB543" s="1216"/>
      <c r="AC543" s="1216"/>
      <c r="AD543" s="1217"/>
      <c r="AE543" s="1191"/>
      <c r="AF543" s="1191"/>
      <c r="AG543" s="1191"/>
      <c r="AH543" s="1191"/>
      <c r="AI543" s="1199"/>
      <c r="AJ543" s="1199"/>
      <c r="AK543" s="1199"/>
      <c r="AL543" s="1199"/>
    </row>
    <row r="544" spans="2:38">
      <c r="B544" s="1203"/>
      <c r="C544" s="1204"/>
      <c r="D544" s="1204"/>
      <c r="E544" s="1204"/>
      <c r="F544" s="1204"/>
      <c r="G544" s="1204"/>
      <c r="H544" s="1204"/>
      <c r="I544" s="1204"/>
      <c r="J544" s="1204"/>
      <c r="K544" s="1204"/>
      <c r="L544" s="1204"/>
      <c r="M544" s="1204"/>
      <c r="N544" s="1204"/>
      <c r="O544" s="1204"/>
      <c r="P544" s="1204"/>
      <c r="Q544" s="1204"/>
      <c r="R544" s="1204"/>
      <c r="S544" s="1205"/>
      <c r="T544" s="1206" t="s">
        <v>257</v>
      </c>
      <c r="U544" s="1207"/>
      <c r="V544" s="1207"/>
      <c r="W544" s="1208"/>
      <c r="X544" s="1218" t="str">
        <f>+'[186] PRESUPUESTO OFICIAL ESMERALDA'!C35</f>
        <v>Demarcación  de  cancha  en  pintura  tráfico  pesado,  para demarcación de las tres actividades básicas: microfútbol, voleibol y baloncesto.</v>
      </c>
      <c r="Y544" s="1219"/>
      <c r="Z544" s="1219"/>
      <c r="AA544" s="1219"/>
      <c r="AB544" s="1219"/>
      <c r="AC544" s="1219"/>
      <c r="AD544" s="1219"/>
      <c r="AE544" s="1219"/>
      <c r="AF544" s="1219"/>
      <c r="AG544" s="1219"/>
      <c r="AH544" s="1219"/>
      <c r="AI544" s="1219"/>
      <c r="AJ544" s="1219"/>
      <c r="AK544" s="1219"/>
      <c r="AL544" s="1219"/>
    </row>
    <row r="545" spans="2:41">
      <c r="B545" s="1203"/>
      <c r="C545" s="1204"/>
      <c r="D545" s="1204"/>
      <c r="E545" s="1204"/>
      <c r="F545" s="1204"/>
      <c r="G545" s="1204"/>
      <c r="H545" s="1204"/>
      <c r="I545" s="1204"/>
      <c r="J545" s="1204"/>
      <c r="K545" s="1204"/>
      <c r="L545" s="1204"/>
      <c r="M545" s="1204"/>
      <c r="N545" s="1204"/>
      <c r="O545" s="1204"/>
      <c r="P545" s="1204"/>
      <c r="Q545" s="1204"/>
      <c r="R545" s="1204"/>
      <c r="S545" s="1205"/>
      <c r="T545" s="1209"/>
      <c r="U545" s="1210"/>
      <c r="V545" s="1210"/>
      <c r="W545" s="1211"/>
      <c r="X545" s="1220"/>
      <c r="Y545" s="1221"/>
      <c r="Z545" s="1221"/>
      <c r="AA545" s="1221"/>
      <c r="AB545" s="1221"/>
      <c r="AC545" s="1221"/>
      <c r="AD545" s="1221"/>
      <c r="AE545" s="1221"/>
      <c r="AF545" s="1221"/>
      <c r="AG545" s="1221"/>
      <c r="AH545" s="1221"/>
      <c r="AI545" s="1221"/>
      <c r="AJ545" s="1221"/>
      <c r="AK545" s="1221"/>
      <c r="AL545" s="1221"/>
    </row>
    <row r="546" spans="2:41">
      <c r="B546" s="1203"/>
      <c r="C546" s="1204"/>
      <c r="D546" s="1204"/>
      <c r="E546" s="1204"/>
      <c r="F546" s="1204"/>
      <c r="G546" s="1204"/>
      <c r="H546" s="1204"/>
      <c r="I546" s="1204"/>
      <c r="J546" s="1204"/>
      <c r="K546" s="1204"/>
      <c r="L546" s="1204"/>
      <c r="M546" s="1204"/>
      <c r="N546" s="1204"/>
      <c r="O546" s="1204"/>
      <c r="P546" s="1204"/>
      <c r="Q546" s="1204"/>
      <c r="R546" s="1204"/>
      <c r="S546" s="1205"/>
      <c r="T546" s="1222" t="s">
        <v>258</v>
      </c>
      <c r="U546" s="1223"/>
      <c r="V546" s="1223"/>
      <c r="W546" s="1223"/>
      <c r="X546" s="1223"/>
      <c r="Y546" s="1224"/>
      <c r="Z546" s="1228" t="s">
        <v>259</v>
      </c>
      <c r="AA546" s="1228"/>
      <c r="AB546" s="1228"/>
      <c r="AC546" s="1228"/>
      <c r="AD546" s="1228"/>
      <c r="AE546" s="1191"/>
      <c r="AF546" s="1191"/>
      <c r="AG546" s="1191"/>
      <c r="AH546" s="1191"/>
      <c r="AI546" s="1191" t="s">
        <v>260</v>
      </c>
      <c r="AJ546" s="1191"/>
      <c r="AK546" s="1191"/>
      <c r="AL546" s="1191" t="s">
        <v>261</v>
      </c>
    </row>
    <row r="547" spans="2:41">
      <c r="B547" s="1203"/>
      <c r="C547" s="1204"/>
      <c r="D547" s="1204"/>
      <c r="E547" s="1204"/>
      <c r="F547" s="1204"/>
      <c r="G547" s="1204"/>
      <c r="H547" s="1204"/>
      <c r="I547" s="1204"/>
      <c r="J547" s="1204"/>
      <c r="K547" s="1204"/>
      <c r="L547" s="1204"/>
      <c r="M547" s="1204"/>
      <c r="N547" s="1204"/>
      <c r="O547" s="1204"/>
      <c r="P547" s="1204"/>
      <c r="Q547" s="1204"/>
      <c r="R547" s="1204"/>
      <c r="S547" s="1205"/>
      <c r="T547" s="1225"/>
      <c r="U547" s="1226"/>
      <c r="V547" s="1226"/>
      <c r="W547" s="1226"/>
      <c r="X547" s="1226"/>
      <c r="Y547" s="1227"/>
      <c r="Z547" s="1191" t="s">
        <v>262</v>
      </c>
      <c r="AA547" s="1191"/>
      <c r="AB547" s="1191"/>
      <c r="AC547" s="1191" t="s">
        <v>263</v>
      </c>
      <c r="AD547" s="1191"/>
      <c r="AE547" s="1191"/>
      <c r="AF547" s="1191" t="s">
        <v>264</v>
      </c>
      <c r="AG547" s="1191"/>
      <c r="AH547" s="1191"/>
      <c r="AI547" s="1191"/>
      <c r="AJ547" s="1191"/>
      <c r="AK547" s="1191"/>
      <c r="AL547" s="1191"/>
    </row>
    <row r="548" spans="2:41">
      <c r="B548" s="1203"/>
      <c r="C548" s="1204"/>
      <c r="D548" s="1204"/>
      <c r="E548" s="1204"/>
      <c r="F548" s="1204"/>
      <c r="G548" s="1204"/>
      <c r="H548" s="1204"/>
      <c r="I548" s="1204"/>
      <c r="J548" s="1204"/>
      <c r="K548" s="1204"/>
      <c r="L548" s="1204"/>
      <c r="M548" s="1204"/>
      <c r="N548" s="1204"/>
      <c r="O548" s="1204"/>
      <c r="P548" s="1204"/>
      <c r="Q548" s="1204"/>
      <c r="R548" s="1204"/>
      <c r="S548" s="1205"/>
      <c r="T548" s="1182" t="s">
        <v>618</v>
      </c>
      <c r="U548" s="1183"/>
      <c r="V548" s="1183"/>
      <c r="W548" s="1183"/>
      <c r="X548" s="1183"/>
      <c r="Y548" s="1184"/>
      <c r="Z548" s="1185">
        <v>117.07</v>
      </c>
      <c r="AA548" s="1185"/>
      <c r="AB548" s="1185"/>
      <c r="AC548" s="1178"/>
      <c r="AD548" s="1178"/>
      <c r="AE548" s="1178"/>
      <c r="AF548" s="1178"/>
      <c r="AG548" s="1178"/>
      <c r="AH548" s="1178"/>
      <c r="AI548" s="1178"/>
      <c r="AJ548" s="1178"/>
      <c r="AK548" s="1178"/>
      <c r="AL548" s="996">
        <f>+Z548</f>
        <v>117.07</v>
      </c>
      <c r="AO548" s="1015"/>
    </row>
    <row r="549" spans="2:41">
      <c r="B549" s="1203"/>
      <c r="C549" s="1204"/>
      <c r="D549" s="1204"/>
      <c r="E549" s="1204"/>
      <c r="F549" s="1204"/>
      <c r="G549" s="1204"/>
      <c r="H549" s="1204"/>
      <c r="I549" s="1204"/>
      <c r="J549" s="1204"/>
      <c r="K549" s="1204"/>
      <c r="L549" s="1204"/>
      <c r="M549" s="1204"/>
      <c r="N549" s="1204"/>
      <c r="O549" s="1204"/>
      <c r="P549" s="1204"/>
      <c r="Q549" s="1204"/>
      <c r="R549" s="1204"/>
      <c r="S549" s="1205"/>
      <c r="T549" s="1182" t="s">
        <v>619</v>
      </c>
      <c r="U549" s="1183"/>
      <c r="V549" s="1183"/>
      <c r="W549" s="1183"/>
      <c r="X549" s="1183"/>
      <c r="Y549" s="1184"/>
      <c r="Z549" s="1178">
        <v>148.02000000000001</v>
      </c>
      <c r="AA549" s="1178"/>
      <c r="AB549" s="1178"/>
      <c r="AC549" s="1178"/>
      <c r="AD549" s="1178"/>
      <c r="AE549" s="1178"/>
      <c r="AF549" s="1178"/>
      <c r="AG549" s="1178"/>
      <c r="AH549" s="1178"/>
      <c r="AI549" s="1178"/>
      <c r="AJ549" s="1178"/>
      <c r="AK549" s="1178"/>
      <c r="AL549" s="996">
        <f>+Z549</f>
        <v>148.02000000000001</v>
      </c>
      <c r="AO549" s="1015"/>
    </row>
    <row r="550" spans="2:41">
      <c r="B550" s="1203"/>
      <c r="C550" s="1204"/>
      <c r="D550" s="1204"/>
      <c r="E550" s="1204"/>
      <c r="F550" s="1204"/>
      <c r="G550" s="1204"/>
      <c r="H550" s="1204"/>
      <c r="I550" s="1204"/>
      <c r="J550" s="1204"/>
      <c r="K550" s="1204"/>
      <c r="L550" s="1204"/>
      <c r="M550" s="1204"/>
      <c r="N550" s="1204"/>
      <c r="O550" s="1204"/>
      <c r="P550" s="1204"/>
      <c r="Q550" s="1204"/>
      <c r="R550" s="1204"/>
      <c r="S550" s="1205"/>
      <c r="T550" s="1182" t="s">
        <v>620</v>
      </c>
      <c r="U550" s="1183"/>
      <c r="V550" s="1183"/>
      <c r="W550" s="1183"/>
      <c r="X550" s="1183"/>
      <c r="Y550" s="1184"/>
      <c r="Z550" s="1178">
        <v>53.36</v>
      </c>
      <c r="AA550" s="1178"/>
      <c r="AB550" s="1178"/>
      <c r="AC550" s="1178"/>
      <c r="AD550" s="1178"/>
      <c r="AE550" s="1178"/>
      <c r="AF550" s="1178"/>
      <c r="AG550" s="1178"/>
      <c r="AH550" s="1178"/>
      <c r="AI550" s="1178"/>
      <c r="AJ550" s="1178"/>
      <c r="AK550" s="1178"/>
      <c r="AL550" s="996">
        <f>+Z550</f>
        <v>53.36</v>
      </c>
      <c r="AO550" s="1015"/>
    </row>
    <row r="551" spans="2:41">
      <c r="B551" s="1203"/>
      <c r="C551" s="1204"/>
      <c r="D551" s="1204"/>
      <c r="E551" s="1204"/>
      <c r="F551" s="1204"/>
      <c r="G551" s="1204"/>
      <c r="H551" s="1204"/>
      <c r="I551" s="1204"/>
      <c r="J551" s="1204"/>
      <c r="K551" s="1204"/>
      <c r="L551" s="1204"/>
      <c r="M551" s="1204"/>
      <c r="N551" s="1204"/>
      <c r="O551" s="1204"/>
      <c r="P551" s="1204"/>
      <c r="Q551" s="1204"/>
      <c r="R551" s="1204"/>
      <c r="S551" s="1205"/>
      <c r="T551" s="1182"/>
      <c r="U551" s="1183"/>
      <c r="V551" s="1183"/>
      <c r="W551" s="1183"/>
      <c r="X551" s="1183"/>
      <c r="Y551" s="1184"/>
      <c r="Z551" s="1178"/>
      <c r="AA551" s="1178"/>
      <c r="AB551" s="1178"/>
      <c r="AC551" s="1178"/>
      <c r="AD551" s="1178"/>
      <c r="AE551" s="1178"/>
      <c r="AF551" s="1178"/>
      <c r="AG551" s="1178"/>
      <c r="AH551" s="1178"/>
      <c r="AI551" s="1178"/>
      <c r="AJ551" s="1178"/>
      <c r="AK551" s="1178"/>
      <c r="AL551" s="996"/>
    </row>
    <row r="552" spans="2:41">
      <c r="B552" s="1203"/>
      <c r="C552" s="1204"/>
      <c r="D552" s="1204"/>
      <c r="E552" s="1204"/>
      <c r="F552" s="1204"/>
      <c r="G552" s="1204"/>
      <c r="H552" s="1204"/>
      <c r="I552" s="1204"/>
      <c r="J552" s="1204"/>
      <c r="K552" s="1204"/>
      <c r="L552" s="1204"/>
      <c r="M552" s="1204"/>
      <c r="N552" s="1204"/>
      <c r="O552" s="1204"/>
      <c r="P552" s="1204"/>
      <c r="Q552" s="1204"/>
      <c r="R552" s="1204"/>
      <c r="S552" s="1205"/>
      <c r="T552" s="1182"/>
      <c r="U552" s="1183"/>
      <c r="V552" s="1183"/>
      <c r="W552" s="1183"/>
      <c r="X552" s="1183"/>
      <c r="Y552" s="1184"/>
      <c r="Z552" s="1178"/>
      <c r="AA552" s="1178"/>
      <c r="AB552" s="1178"/>
      <c r="AC552" s="1178"/>
      <c r="AD552" s="1178"/>
      <c r="AE552" s="1178"/>
      <c r="AF552" s="1178"/>
      <c r="AG552" s="1178"/>
      <c r="AH552" s="1178"/>
      <c r="AI552" s="1178"/>
      <c r="AJ552" s="1178"/>
      <c r="AK552" s="1178"/>
      <c r="AL552" s="996"/>
    </row>
    <row r="553" spans="2:41">
      <c r="B553" s="1203"/>
      <c r="C553" s="1204"/>
      <c r="D553" s="1204"/>
      <c r="E553" s="1204"/>
      <c r="F553" s="1204"/>
      <c r="G553" s="1204"/>
      <c r="H553" s="1204"/>
      <c r="I553" s="1204"/>
      <c r="J553" s="1204"/>
      <c r="K553" s="1204"/>
      <c r="L553" s="1204"/>
      <c r="M553" s="1204"/>
      <c r="N553" s="1204"/>
      <c r="O553" s="1204"/>
      <c r="P553" s="1204"/>
      <c r="Q553" s="1204"/>
      <c r="R553" s="1204"/>
      <c r="S553" s="1205"/>
      <c r="T553" s="1182"/>
      <c r="U553" s="1183"/>
      <c r="V553" s="1183"/>
      <c r="W553" s="1183"/>
      <c r="X553" s="1183"/>
      <c r="Y553" s="1184"/>
      <c r="Z553" s="1178"/>
      <c r="AA553" s="1178"/>
      <c r="AB553" s="1178"/>
      <c r="AC553" s="1178"/>
      <c r="AD553" s="1178"/>
      <c r="AE553" s="1178"/>
      <c r="AF553" s="1178"/>
      <c r="AG553" s="1178"/>
      <c r="AH553" s="1178"/>
      <c r="AI553" s="1178"/>
      <c r="AJ553" s="1178"/>
      <c r="AK553" s="1178"/>
      <c r="AL553" s="996"/>
    </row>
    <row r="554" spans="2:41">
      <c r="B554" s="1203"/>
      <c r="C554" s="1204"/>
      <c r="D554" s="1204"/>
      <c r="E554" s="1204"/>
      <c r="F554" s="1204"/>
      <c r="G554" s="1204"/>
      <c r="H554" s="1204"/>
      <c r="I554" s="1204"/>
      <c r="J554" s="1204"/>
      <c r="K554" s="1204"/>
      <c r="L554" s="1204"/>
      <c r="M554" s="1204"/>
      <c r="N554" s="1204"/>
      <c r="O554" s="1204"/>
      <c r="P554" s="1204"/>
      <c r="Q554" s="1204"/>
      <c r="R554" s="1204"/>
      <c r="S554" s="1205"/>
      <c r="T554" s="1182"/>
      <c r="U554" s="1183"/>
      <c r="V554" s="1183"/>
      <c r="W554" s="1183"/>
      <c r="X554" s="1183"/>
      <c r="Y554" s="1184"/>
      <c r="Z554" s="1178"/>
      <c r="AA554" s="1178"/>
      <c r="AB554" s="1178"/>
      <c r="AC554" s="1178"/>
      <c r="AD554" s="1178"/>
      <c r="AE554" s="1178"/>
      <c r="AF554" s="1178"/>
      <c r="AG554" s="1178"/>
      <c r="AH554" s="1178"/>
      <c r="AI554" s="1178"/>
      <c r="AJ554" s="1178"/>
      <c r="AK554" s="1178"/>
      <c r="AL554" s="996"/>
    </row>
    <row r="555" spans="2:41">
      <c r="B555" s="1203"/>
      <c r="C555" s="1204"/>
      <c r="D555" s="1204"/>
      <c r="E555" s="1204"/>
      <c r="F555" s="1204"/>
      <c r="G555" s="1204"/>
      <c r="H555" s="1204"/>
      <c r="I555" s="1204"/>
      <c r="J555" s="1204"/>
      <c r="K555" s="1204"/>
      <c r="L555" s="1204"/>
      <c r="M555" s="1204"/>
      <c r="N555" s="1204"/>
      <c r="O555" s="1204"/>
      <c r="P555" s="1204"/>
      <c r="Q555" s="1204"/>
      <c r="R555" s="1204"/>
      <c r="S555" s="1205"/>
      <c r="T555" s="1182"/>
      <c r="U555" s="1183"/>
      <c r="V555" s="1183"/>
      <c r="W555" s="1183"/>
      <c r="X555" s="1183"/>
      <c r="Y555" s="1184"/>
      <c r="Z555" s="1178"/>
      <c r="AA555" s="1178"/>
      <c r="AB555" s="1178"/>
      <c r="AC555" s="1178"/>
      <c r="AD555" s="1178"/>
      <c r="AE555" s="1178"/>
      <c r="AF555" s="1178"/>
      <c r="AG555" s="1178"/>
      <c r="AH555" s="1178"/>
      <c r="AI555" s="1178"/>
      <c r="AJ555" s="1178"/>
      <c r="AK555" s="1178"/>
      <c r="AL555" s="996"/>
    </row>
    <row r="556" spans="2:41">
      <c r="B556" s="1203"/>
      <c r="C556" s="1204"/>
      <c r="D556" s="1204"/>
      <c r="E556" s="1204"/>
      <c r="F556" s="1204"/>
      <c r="G556" s="1204"/>
      <c r="H556" s="1204"/>
      <c r="I556" s="1204"/>
      <c r="J556" s="1204"/>
      <c r="K556" s="1204"/>
      <c r="L556" s="1204"/>
      <c r="M556" s="1204"/>
      <c r="N556" s="1204"/>
      <c r="O556" s="1204"/>
      <c r="P556" s="1204"/>
      <c r="Q556" s="1204"/>
      <c r="R556" s="1204"/>
      <c r="S556" s="1205"/>
      <c r="T556" s="1182"/>
      <c r="U556" s="1183"/>
      <c r="V556" s="1183"/>
      <c r="W556" s="1183"/>
      <c r="X556" s="1183"/>
      <c r="Y556" s="1184"/>
      <c r="Z556" s="1178"/>
      <c r="AA556" s="1178"/>
      <c r="AB556" s="1178"/>
      <c r="AC556" s="1178"/>
      <c r="AD556" s="1178"/>
      <c r="AE556" s="1178"/>
      <c r="AF556" s="1178"/>
      <c r="AG556" s="1178"/>
      <c r="AH556" s="1178"/>
      <c r="AI556" s="1178"/>
      <c r="AJ556" s="1178"/>
      <c r="AK556" s="1178"/>
      <c r="AL556" s="996"/>
    </row>
    <row r="557" spans="2:41">
      <c r="B557" s="1203"/>
      <c r="C557" s="1204"/>
      <c r="D557" s="1204"/>
      <c r="E557" s="1204"/>
      <c r="F557" s="1204"/>
      <c r="G557" s="1204"/>
      <c r="H557" s="1204"/>
      <c r="I557" s="1204"/>
      <c r="J557" s="1204"/>
      <c r="K557" s="1204"/>
      <c r="L557" s="1204"/>
      <c r="M557" s="1204"/>
      <c r="N557" s="1204"/>
      <c r="O557" s="1204"/>
      <c r="P557" s="1204"/>
      <c r="Q557" s="1204"/>
      <c r="R557" s="1204"/>
      <c r="S557" s="1205"/>
      <c r="T557" s="1182"/>
      <c r="U557" s="1183"/>
      <c r="V557" s="1183"/>
      <c r="W557" s="1183"/>
      <c r="X557" s="1183"/>
      <c r="Y557" s="1184"/>
      <c r="Z557" s="1178"/>
      <c r="AA557" s="1178"/>
      <c r="AB557" s="1178"/>
      <c r="AC557" s="1178"/>
      <c r="AD557" s="1178"/>
      <c r="AE557" s="1178"/>
      <c r="AF557" s="1178"/>
      <c r="AG557" s="1178"/>
      <c r="AH557" s="1178"/>
      <c r="AI557" s="1178"/>
      <c r="AJ557" s="1178"/>
      <c r="AK557" s="1178"/>
      <c r="AL557" s="996"/>
    </row>
    <row r="558" spans="2:41">
      <c r="B558" s="1203"/>
      <c r="C558" s="1204"/>
      <c r="D558" s="1204"/>
      <c r="E558" s="1204"/>
      <c r="F558" s="1204"/>
      <c r="G558" s="1204"/>
      <c r="H558" s="1204"/>
      <c r="I558" s="1204"/>
      <c r="J558" s="1204"/>
      <c r="K558" s="1204"/>
      <c r="L558" s="1204"/>
      <c r="M558" s="1204"/>
      <c r="N558" s="1204"/>
      <c r="O558" s="1204"/>
      <c r="P558" s="1204"/>
      <c r="Q558" s="1204"/>
      <c r="R558" s="1204"/>
      <c r="S558" s="1205"/>
      <c r="T558" s="1182"/>
      <c r="U558" s="1183"/>
      <c r="V558" s="1183"/>
      <c r="W558" s="1183"/>
      <c r="X558" s="1183"/>
      <c r="Y558" s="1184"/>
      <c r="Z558" s="1178"/>
      <c r="AA558" s="1178"/>
      <c r="AB558" s="1178"/>
      <c r="AC558" s="1178"/>
      <c r="AD558" s="1178"/>
      <c r="AE558" s="1178"/>
      <c r="AF558" s="1178"/>
      <c r="AG558" s="1178"/>
      <c r="AH558" s="1178"/>
      <c r="AI558" s="1178"/>
      <c r="AJ558" s="1178"/>
      <c r="AK558" s="1178"/>
      <c r="AL558" s="996"/>
    </row>
    <row r="559" spans="2:41">
      <c r="B559" s="1203"/>
      <c r="C559" s="1204"/>
      <c r="D559" s="1204"/>
      <c r="E559" s="1204"/>
      <c r="F559" s="1204"/>
      <c r="G559" s="1204"/>
      <c r="H559" s="1204"/>
      <c r="I559" s="1204"/>
      <c r="J559" s="1204"/>
      <c r="K559" s="1204"/>
      <c r="L559" s="1204"/>
      <c r="M559" s="1204"/>
      <c r="N559" s="1204"/>
      <c r="O559" s="1204"/>
      <c r="P559" s="1204"/>
      <c r="Q559" s="1204"/>
      <c r="R559" s="1204"/>
      <c r="S559" s="1205"/>
      <c r="T559" s="1182"/>
      <c r="U559" s="1183"/>
      <c r="V559" s="1183"/>
      <c r="W559" s="1183"/>
      <c r="X559" s="1183"/>
      <c r="Y559" s="1184"/>
      <c r="Z559" s="1178"/>
      <c r="AA559" s="1178"/>
      <c r="AB559" s="1178"/>
      <c r="AC559" s="1178"/>
      <c r="AD559" s="1178"/>
      <c r="AE559" s="1178"/>
      <c r="AF559" s="1178"/>
      <c r="AG559" s="1178"/>
      <c r="AH559" s="1178"/>
      <c r="AI559" s="1178"/>
      <c r="AJ559" s="1178"/>
      <c r="AK559" s="1178"/>
      <c r="AL559" s="996"/>
    </row>
    <row r="560" spans="2:41">
      <c r="B560" s="1203"/>
      <c r="C560" s="1204"/>
      <c r="D560" s="1204"/>
      <c r="E560" s="1204"/>
      <c r="F560" s="1204"/>
      <c r="G560" s="1204"/>
      <c r="H560" s="1204"/>
      <c r="I560" s="1204"/>
      <c r="J560" s="1204"/>
      <c r="K560" s="1204"/>
      <c r="L560" s="1204"/>
      <c r="M560" s="1204"/>
      <c r="N560" s="1204"/>
      <c r="O560" s="1204"/>
      <c r="P560" s="1204"/>
      <c r="Q560" s="1204"/>
      <c r="R560" s="1204"/>
      <c r="S560" s="1205"/>
      <c r="T560" s="1182"/>
      <c r="U560" s="1183"/>
      <c r="V560" s="1183"/>
      <c r="W560" s="1183"/>
      <c r="X560" s="1183"/>
      <c r="Y560" s="1184"/>
      <c r="Z560" s="1178"/>
      <c r="AA560" s="1178"/>
      <c r="AB560" s="1178"/>
      <c r="AC560" s="1178"/>
      <c r="AD560" s="1178"/>
      <c r="AE560" s="1178"/>
      <c r="AF560" s="1178"/>
      <c r="AG560" s="1178"/>
      <c r="AH560" s="1178"/>
      <c r="AI560" s="1178"/>
      <c r="AJ560" s="1178"/>
      <c r="AK560" s="1178"/>
      <c r="AL560" s="996"/>
    </row>
    <row r="561" spans="2:39">
      <c r="B561" s="1203"/>
      <c r="C561" s="1204"/>
      <c r="D561" s="1204"/>
      <c r="E561" s="1204"/>
      <c r="F561" s="1204"/>
      <c r="G561" s="1204"/>
      <c r="H561" s="1204"/>
      <c r="I561" s="1204"/>
      <c r="J561" s="1204"/>
      <c r="K561" s="1204"/>
      <c r="L561" s="1204"/>
      <c r="M561" s="1204"/>
      <c r="N561" s="1204"/>
      <c r="O561" s="1204"/>
      <c r="P561" s="1204"/>
      <c r="Q561" s="1204"/>
      <c r="R561" s="1204"/>
      <c r="S561" s="1205"/>
      <c r="T561" s="1182"/>
      <c r="U561" s="1183"/>
      <c r="V561" s="1183"/>
      <c r="W561" s="1183"/>
      <c r="X561" s="1183"/>
      <c r="Y561" s="1184"/>
      <c r="Z561" s="1178"/>
      <c r="AA561" s="1178"/>
      <c r="AB561" s="1178"/>
      <c r="AC561" s="1178"/>
      <c r="AD561" s="1178"/>
      <c r="AE561" s="1178"/>
      <c r="AF561" s="1178"/>
      <c r="AG561" s="1178"/>
      <c r="AH561" s="1178"/>
      <c r="AI561" s="1178"/>
      <c r="AJ561" s="1178"/>
      <c r="AK561" s="1178"/>
      <c r="AL561" s="996"/>
    </row>
    <row r="562" spans="2:39">
      <c r="B562" s="1203"/>
      <c r="C562" s="1204"/>
      <c r="D562" s="1204"/>
      <c r="E562" s="1204"/>
      <c r="F562" s="1204"/>
      <c r="G562" s="1204"/>
      <c r="H562" s="1204"/>
      <c r="I562" s="1204"/>
      <c r="J562" s="1204"/>
      <c r="K562" s="1204"/>
      <c r="L562" s="1204"/>
      <c r="M562" s="1204"/>
      <c r="N562" s="1204"/>
      <c r="O562" s="1204"/>
      <c r="P562" s="1204"/>
      <c r="Q562" s="1204"/>
      <c r="R562" s="1204"/>
      <c r="S562" s="1205"/>
      <c r="T562" s="1182"/>
      <c r="U562" s="1183"/>
      <c r="V562" s="1183"/>
      <c r="W562" s="1183"/>
      <c r="X562" s="1183"/>
      <c r="Y562" s="1184"/>
      <c r="Z562" s="1178"/>
      <c r="AA562" s="1178"/>
      <c r="AB562" s="1178"/>
      <c r="AC562" s="1178"/>
      <c r="AD562" s="1178"/>
      <c r="AE562" s="1178"/>
      <c r="AF562" s="1178"/>
      <c r="AG562" s="1178"/>
      <c r="AH562" s="1178"/>
      <c r="AI562" s="1178"/>
      <c r="AJ562" s="1178"/>
      <c r="AK562" s="1178"/>
      <c r="AL562" s="996"/>
    </row>
    <row r="563" spans="2:39">
      <c r="B563" s="1203"/>
      <c r="C563" s="1204"/>
      <c r="D563" s="1204"/>
      <c r="E563" s="1204"/>
      <c r="F563" s="1204"/>
      <c r="G563" s="1204"/>
      <c r="H563" s="1204"/>
      <c r="I563" s="1204"/>
      <c r="J563" s="1204"/>
      <c r="K563" s="1204"/>
      <c r="L563" s="1204"/>
      <c r="M563" s="1204"/>
      <c r="N563" s="1204"/>
      <c r="O563" s="1204"/>
      <c r="P563" s="1204"/>
      <c r="Q563" s="1204"/>
      <c r="R563" s="1204"/>
      <c r="S563" s="1205"/>
      <c r="T563" s="1182"/>
      <c r="U563" s="1183"/>
      <c r="V563" s="1183"/>
      <c r="W563" s="1183"/>
      <c r="X563" s="1183"/>
      <c r="Y563" s="1184"/>
      <c r="Z563" s="1178"/>
      <c r="AA563" s="1178"/>
      <c r="AB563" s="1178"/>
      <c r="AC563" s="1178"/>
      <c r="AD563" s="1178"/>
      <c r="AE563" s="1178"/>
      <c r="AF563" s="1178"/>
      <c r="AG563" s="1178"/>
      <c r="AH563" s="1178"/>
      <c r="AI563" s="1178"/>
      <c r="AJ563" s="1178"/>
      <c r="AK563" s="1178"/>
      <c r="AL563" s="996"/>
    </row>
    <row r="564" spans="2:39">
      <c r="B564" s="1203"/>
      <c r="C564" s="1204"/>
      <c r="D564" s="1204"/>
      <c r="E564" s="1204"/>
      <c r="F564" s="1204"/>
      <c r="G564" s="1204"/>
      <c r="H564" s="1204"/>
      <c r="I564" s="1204"/>
      <c r="J564" s="1204"/>
      <c r="K564" s="1204"/>
      <c r="L564" s="1204"/>
      <c r="M564" s="1204"/>
      <c r="N564" s="1204"/>
      <c r="O564" s="1204"/>
      <c r="P564" s="1204"/>
      <c r="Q564" s="1204"/>
      <c r="R564" s="1204"/>
      <c r="S564" s="1205"/>
      <c r="T564" s="1182"/>
      <c r="U564" s="1183"/>
      <c r="V564" s="1183"/>
      <c r="W564" s="1183"/>
      <c r="X564" s="1183"/>
      <c r="Y564" s="1184"/>
      <c r="Z564" s="1178"/>
      <c r="AA564" s="1178"/>
      <c r="AB564" s="1178"/>
      <c r="AC564" s="1178"/>
      <c r="AD564" s="1178"/>
      <c r="AE564" s="1178"/>
      <c r="AF564" s="1178"/>
      <c r="AG564" s="1178"/>
      <c r="AH564" s="1178"/>
      <c r="AI564" s="1178"/>
      <c r="AJ564" s="1178"/>
      <c r="AK564" s="1178"/>
      <c r="AL564" s="996"/>
    </row>
    <row r="565" spans="2:39">
      <c r="B565" s="1203"/>
      <c r="C565" s="1204"/>
      <c r="D565" s="1204"/>
      <c r="E565" s="1204"/>
      <c r="F565" s="1204"/>
      <c r="G565" s="1204"/>
      <c r="H565" s="1204"/>
      <c r="I565" s="1204"/>
      <c r="J565" s="1204"/>
      <c r="K565" s="1204"/>
      <c r="L565" s="1204"/>
      <c r="M565" s="1204"/>
      <c r="N565" s="1204"/>
      <c r="O565" s="1204"/>
      <c r="P565" s="1204"/>
      <c r="Q565" s="1204"/>
      <c r="R565" s="1204"/>
      <c r="S565" s="1205"/>
      <c r="T565" s="1182"/>
      <c r="U565" s="1183"/>
      <c r="V565" s="1183"/>
      <c r="W565" s="1183"/>
      <c r="X565" s="1183"/>
      <c r="Y565" s="1184"/>
      <c r="Z565" s="1178"/>
      <c r="AA565" s="1178"/>
      <c r="AB565" s="1178"/>
      <c r="AC565" s="1178"/>
      <c r="AD565" s="1178"/>
      <c r="AE565" s="1178"/>
      <c r="AF565" s="1178"/>
      <c r="AG565" s="1178"/>
      <c r="AH565" s="1178"/>
      <c r="AI565" s="1178"/>
      <c r="AJ565" s="1178"/>
      <c r="AK565" s="1178"/>
      <c r="AL565" s="996"/>
    </row>
    <row r="566" spans="2:39">
      <c r="B566" s="1192" t="s">
        <v>265</v>
      </c>
      <c r="C566" s="1193"/>
      <c r="D566" s="1193"/>
      <c r="E566" s="1193"/>
      <c r="F566" s="1193"/>
      <c r="G566" s="1193"/>
      <c r="H566" s="1193"/>
      <c r="I566" s="1193"/>
      <c r="J566" s="1193"/>
      <c r="K566" s="1193"/>
      <c r="L566" s="1193"/>
      <c r="M566" s="1193"/>
      <c r="N566" s="1193"/>
      <c r="O566" s="1193"/>
      <c r="P566" s="1193"/>
      <c r="Q566" s="1193"/>
      <c r="R566" s="1193"/>
      <c r="S566" s="1193"/>
      <c r="T566" s="1193"/>
      <c r="U566" s="1193"/>
      <c r="V566" s="1193"/>
      <c r="W566" s="1193"/>
      <c r="X566" s="1193"/>
      <c r="Y566" s="1193"/>
      <c r="Z566" s="1229"/>
      <c r="AA566" s="1230"/>
      <c r="AB566" s="1230"/>
      <c r="AC566" s="1230"/>
      <c r="AD566" s="1230"/>
      <c r="AE566" s="1230"/>
      <c r="AF566" s="1230"/>
      <c r="AG566" s="1230"/>
      <c r="AH566" s="1231"/>
      <c r="AI566" s="1232"/>
      <c r="AJ566" s="1232"/>
      <c r="AK566" s="1232"/>
      <c r="AL566" s="997"/>
    </row>
    <row r="567" spans="2:39">
      <c r="B567" s="1242"/>
      <c r="C567" s="1243"/>
      <c r="D567" s="1243"/>
      <c r="E567" s="1243"/>
      <c r="F567" s="1243"/>
      <c r="G567" s="1243"/>
      <c r="H567" s="1243"/>
      <c r="I567" s="1243"/>
      <c r="J567" s="1243"/>
      <c r="K567" s="1243"/>
      <c r="L567" s="1243"/>
      <c r="M567" s="1243"/>
      <c r="N567" s="1243"/>
      <c r="O567" s="1243"/>
      <c r="P567" s="1243"/>
      <c r="Q567" s="1243"/>
      <c r="R567" s="1243"/>
      <c r="S567" s="1243"/>
      <c r="T567" s="1243"/>
      <c r="U567" s="1243"/>
      <c r="V567" s="1243"/>
      <c r="W567" s="1243"/>
      <c r="X567" s="1243"/>
      <c r="Y567" s="1244"/>
      <c r="Z567" s="1248"/>
      <c r="AA567" s="1201"/>
      <c r="AB567" s="1201"/>
      <c r="AC567" s="1201"/>
      <c r="AD567" s="1201"/>
      <c r="AE567" s="1201"/>
      <c r="AF567" s="1201"/>
      <c r="AG567" s="1201"/>
      <c r="AH567" s="1202"/>
      <c r="AI567" s="1190" t="s">
        <v>266</v>
      </c>
      <c r="AJ567" s="1190"/>
      <c r="AK567" s="1253"/>
      <c r="AL567" s="1003">
        <f>SUM(AL548:AL565)</f>
        <v>318.45000000000005</v>
      </c>
    </row>
    <row r="568" spans="2:39">
      <c r="B568" s="1242"/>
      <c r="C568" s="1243"/>
      <c r="D568" s="1243"/>
      <c r="E568" s="1243"/>
      <c r="F568" s="1243"/>
      <c r="G568" s="1243"/>
      <c r="H568" s="1243"/>
      <c r="I568" s="1243"/>
      <c r="J568" s="1243"/>
      <c r="K568" s="1243"/>
      <c r="L568" s="1243"/>
      <c r="M568" s="1243"/>
      <c r="N568" s="1243"/>
      <c r="O568" s="1243"/>
      <c r="P568" s="1243"/>
      <c r="Q568" s="1243"/>
      <c r="R568" s="1243"/>
      <c r="S568" s="1243"/>
      <c r="T568" s="1243"/>
      <c r="U568" s="1243"/>
      <c r="V568" s="1243"/>
      <c r="W568" s="1243"/>
      <c r="X568" s="1243"/>
      <c r="Y568" s="1244"/>
      <c r="Z568" s="1249"/>
      <c r="AA568" s="1204"/>
      <c r="AB568" s="1204"/>
      <c r="AC568" s="1204"/>
      <c r="AD568" s="1204"/>
      <c r="AE568" s="1204"/>
      <c r="AF568" s="1204"/>
      <c r="AG568" s="1204"/>
      <c r="AH568" s="1205"/>
      <c r="AI568" s="1190"/>
      <c r="AJ568" s="1190"/>
      <c r="AK568" s="1253"/>
      <c r="AL568" s="1003"/>
    </row>
    <row r="569" spans="2:39" ht="16.5" thickBot="1">
      <c r="B569" s="1245"/>
      <c r="C569" s="1246"/>
      <c r="D569" s="1246"/>
      <c r="E569" s="1246"/>
      <c r="F569" s="1246"/>
      <c r="G569" s="1246"/>
      <c r="H569" s="1246"/>
      <c r="I569" s="1246"/>
      <c r="J569" s="1246"/>
      <c r="K569" s="1246"/>
      <c r="L569" s="1246"/>
      <c r="M569" s="1246"/>
      <c r="N569" s="1246"/>
      <c r="O569" s="1246"/>
      <c r="P569" s="1246"/>
      <c r="Q569" s="1246"/>
      <c r="R569" s="1246"/>
      <c r="S569" s="1246"/>
      <c r="T569" s="1246"/>
      <c r="U569" s="1246"/>
      <c r="V569" s="1246"/>
      <c r="W569" s="1246"/>
      <c r="X569" s="1246"/>
      <c r="Y569" s="1247"/>
      <c r="Z569" s="1250"/>
      <c r="AA569" s="1251"/>
      <c r="AB569" s="1251"/>
      <c r="AC569" s="1251"/>
      <c r="AD569" s="1251"/>
      <c r="AE569" s="1251"/>
      <c r="AF569" s="1251"/>
      <c r="AG569" s="1251"/>
      <c r="AH569" s="1252"/>
      <c r="AI569" s="1238" t="s">
        <v>267</v>
      </c>
      <c r="AJ569" s="1238"/>
      <c r="AK569" s="1239"/>
      <c r="AL569" s="1029">
        <f>ROUND(+AL567,2)</f>
        <v>318.45</v>
      </c>
    </row>
    <row r="570" spans="2:39">
      <c r="B570" s="1263"/>
      <c r="C570" s="1264"/>
      <c r="D570" s="1264"/>
      <c r="E570" s="1264"/>
      <c r="F570" s="1264"/>
      <c r="G570" s="1264"/>
      <c r="H570" s="1264"/>
      <c r="I570" s="1267" t="str">
        <f>+I537</f>
        <v>CONSTRUCCIÓN DE CUBIERTA PARA POLIDERTIVO EN LA VEREDA LA ESMERALDA DEL MUNICIPIO DE LA PLATA, DEPARTAMENTO DEL HUILA</v>
      </c>
      <c r="J570" s="1267"/>
      <c r="K570" s="1267"/>
      <c r="L570" s="1267"/>
      <c r="M570" s="1267"/>
      <c r="N570" s="1267"/>
      <c r="O570" s="1267"/>
      <c r="P570" s="1267"/>
      <c r="Q570" s="1267"/>
      <c r="R570" s="1267"/>
      <c r="S570" s="1267"/>
      <c r="T570" s="1267"/>
      <c r="U570" s="1267"/>
      <c r="V570" s="1267"/>
      <c r="W570" s="1267"/>
      <c r="X570" s="1267"/>
      <c r="Y570" s="1267"/>
      <c r="Z570" s="1267"/>
      <c r="AA570" s="1267"/>
      <c r="AB570" s="1267"/>
      <c r="AC570" s="1267"/>
      <c r="AD570" s="1267"/>
      <c r="AE570" s="1267"/>
      <c r="AF570" s="1267"/>
      <c r="AG570" s="1267"/>
      <c r="AH570" s="1267"/>
      <c r="AI570" s="1269">
        <f ca="1">TODAY()</f>
        <v>46286</v>
      </c>
      <c r="AJ570" s="1267"/>
      <c r="AK570" s="1267"/>
      <c r="AL570" s="1267"/>
      <c r="AM570" s="530"/>
    </row>
    <row r="571" spans="2:39">
      <c r="B571" s="1265"/>
      <c r="C571" s="1266"/>
      <c r="D571" s="1266"/>
      <c r="E571" s="1266"/>
      <c r="F571" s="1266"/>
      <c r="G571" s="1266"/>
      <c r="H571" s="1266"/>
      <c r="I571" s="1268"/>
      <c r="J571" s="1268"/>
      <c r="K571" s="1268"/>
      <c r="L571" s="1268"/>
      <c r="M571" s="1268"/>
      <c r="N571" s="1268"/>
      <c r="O571" s="1268"/>
      <c r="P571" s="1268"/>
      <c r="Q571" s="1268"/>
      <c r="R571" s="1268"/>
      <c r="S571" s="1268"/>
      <c r="T571" s="1268"/>
      <c r="U571" s="1268"/>
      <c r="V571" s="1268"/>
      <c r="W571" s="1268"/>
      <c r="X571" s="1268"/>
      <c r="Y571" s="1268"/>
      <c r="Z571" s="1268"/>
      <c r="AA571" s="1268"/>
      <c r="AB571" s="1268"/>
      <c r="AC571" s="1268"/>
      <c r="AD571" s="1268"/>
      <c r="AE571" s="1268"/>
      <c r="AF571" s="1268"/>
      <c r="AG571" s="1268"/>
      <c r="AH571" s="1268"/>
      <c r="AI571" s="1268"/>
      <c r="AJ571" s="1268"/>
      <c r="AK571" s="1268"/>
      <c r="AL571" s="1268"/>
      <c r="AM571" s="530"/>
    </row>
    <row r="572" spans="2:39">
      <c r="B572" s="1265"/>
      <c r="C572" s="1266"/>
      <c r="D572" s="1266"/>
      <c r="E572" s="1266"/>
      <c r="F572" s="1266"/>
      <c r="G572" s="1266"/>
      <c r="H572" s="1266"/>
      <c r="I572" s="1268"/>
      <c r="J572" s="1268"/>
      <c r="K572" s="1268"/>
      <c r="L572" s="1268"/>
      <c r="M572" s="1268"/>
      <c r="N572" s="1268"/>
      <c r="O572" s="1268"/>
      <c r="P572" s="1268"/>
      <c r="Q572" s="1268"/>
      <c r="R572" s="1268"/>
      <c r="S572" s="1268"/>
      <c r="T572" s="1268"/>
      <c r="U572" s="1268"/>
      <c r="V572" s="1268"/>
      <c r="W572" s="1268"/>
      <c r="X572" s="1268"/>
      <c r="Y572" s="1268"/>
      <c r="Z572" s="1268"/>
      <c r="AA572" s="1268"/>
      <c r="AB572" s="1268"/>
      <c r="AC572" s="1268"/>
      <c r="AD572" s="1268"/>
      <c r="AE572" s="1268"/>
      <c r="AF572" s="1268"/>
      <c r="AG572" s="1268"/>
      <c r="AH572" s="1268"/>
      <c r="AI572" s="1268"/>
      <c r="AJ572" s="1268"/>
      <c r="AK572" s="1268"/>
      <c r="AL572" s="1268"/>
      <c r="AM572" s="530"/>
    </row>
    <row r="573" spans="2:39">
      <c r="B573" s="1265"/>
      <c r="C573" s="1266"/>
      <c r="D573" s="1266"/>
      <c r="E573" s="1266"/>
      <c r="F573" s="1266"/>
      <c r="G573" s="1266"/>
      <c r="H573" s="1266"/>
      <c r="I573" s="1268"/>
      <c r="J573" s="1268"/>
      <c r="K573" s="1268"/>
      <c r="L573" s="1268"/>
      <c r="M573" s="1268"/>
      <c r="N573" s="1268"/>
      <c r="O573" s="1268"/>
      <c r="P573" s="1268"/>
      <c r="Q573" s="1268"/>
      <c r="R573" s="1268"/>
      <c r="S573" s="1268"/>
      <c r="T573" s="1268"/>
      <c r="U573" s="1268"/>
      <c r="V573" s="1268"/>
      <c r="W573" s="1268"/>
      <c r="X573" s="1268"/>
      <c r="Y573" s="1268"/>
      <c r="Z573" s="1268"/>
      <c r="AA573" s="1268"/>
      <c r="AB573" s="1268"/>
      <c r="AC573" s="1268"/>
      <c r="AD573" s="1268"/>
      <c r="AE573" s="1268"/>
      <c r="AF573" s="1268"/>
      <c r="AG573" s="1268"/>
      <c r="AH573" s="1268"/>
      <c r="AI573" s="1268"/>
      <c r="AJ573" s="1268"/>
      <c r="AK573" s="1268"/>
      <c r="AL573" s="1268"/>
      <c r="AM573" s="530"/>
    </row>
    <row r="574" spans="2:39">
      <c r="B574" s="1189" t="s">
        <v>254</v>
      </c>
      <c r="C574" s="1190"/>
      <c r="D574" s="1190"/>
      <c r="E574" s="1190"/>
      <c r="F574" s="1190"/>
      <c r="G574" s="1190"/>
      <c r="H574" s="1190"/>
      <c r="I574" s="1190"/>
      <c r="J574" s="1190"/>
      <c r="K574" s="1190"/>
      <c r="L574" s="1190"/>
      <c r="M574" s="1190"/>
      <c r="N574" s="1190"/>
      <c r="O574" s="1190"/>
      <c r="P574" s="1190"/>
      <c r="Q574" s="1190"/>
      <c r="R574" s="1190"/>
      <c r="S574" s="1190"/>
      <c r="T574" s="1190"/>
      <c r="U574" s="1190"/>
      <c r="V574" s="1190"/>
      <c r="W574" s="1190"/>
      <c r="X574" s="1190"/>
      <c r="Y574" s="1190"/>
      <c r="Z574" s="1190"/>
      <c r="AA574" s="1190"/>
      <c r="AB574" s="1190"/>
      <c r="AC574" s="1190"/>
      <c r="AD574" s="1190"/>
      <c r="AE574" s="1190"/>
      <c r="AF574" s="1190"/>
      <c r="AG574" s="1190"/>
      <c r="AH574" s="1190"/>
      <c r="AI574" s="1190"/>
      <c r="AJ574" s="1190"/>
      <c r="AK574" s="1190"/>
      <c r="AL574" s="1190"/>
    </row>
    <row r="575" spans="2:39">
      <c r="B575" s="1200"/>
      <c r="C575" s="1201"/>
      <c r="D575" s="1201"/>
      <c r="E575" s="1201"/>
      <c r="F575" s="1201"/>
      <c r="G575" s="1201"/>
      <c r="H575" s="1201"/>
      <c r="I575" s="1201"/>
      <c r="J575" s="1201"/>
      <c r="K575" s="1201"/>
      <c r="L575" s="1201"/>
      <c r="M575" s="1201"/>
      <c r="N575" s="1201"/>
      <c r="O575" s="1201"/>
      <c r="P575" s="1201"/>
      <c r="Q575" s="1201"/>
      <c r="R575" s="1201"/>
      <c r="S575" s="1202"/>
      <c r="T575" s="1206" t="s">
        <v>255</v>
      </c>
      <c r="U575" s="1207"/>
      <c r="V575" s="1207"/>
      <c r="W575" s="1208"/>
      <c r="X575" s="1257" t="str">
        <f>+'[186] PRESUPUESTO OFICIAL ESMERALDA'!B39</f>
        <v>5.1</v>
      </c>
      <c r="Y575" s="1258"/>
      <c r="Z575" s="1258"/>
      <c r="AA575" s="1258"/>
      <c r="AB575" s="1258"/>
      <c r="AC575" s="1258"/>
      <c r="AD575" s="1259"/>
      <c r="AE575" s="1191" t="s">
        <v>256</v>
      </c>
      <c r="AF575" s="1191"/>
      <c r="AG575" s="1191"/>
      <c r="AH575" s="1191"/>
      <c r="AI575" s="1199" t="str">
        <f>+'[186] PRESUPUESTO OFICIAL ESMERALDA'!D39</f>
        <v>ML</v>
      </c>
      <c r="AJ575" s="1199"/>
      <c r="AK575" s="1199"/>
      <c r="AL575" s="1199"/>
    </row>
    <row r="576" spans="2:39">
      <c r="B576" s="1203"/>
      <c r="C576" s="1204"/>
      <c r="D576" s="1204"/>
      <c r="E576" s="1204"/>
      <c r="F576" s="1204"/>
      <c r="G576" s="1204"/>
      <c r="H576" s="1204"/>
      <c r="I576" s="1204"/>
      <c r="J576" s="1204"/>
      <c r="K576" s="1204"/>
      <c r="L576" s="1204"/>
      <c r="M576" s="1204"/>
      <c r="N576" s="1204"/>
      <c r="O576" s="1204"/>
      <c r="P576" s="1204"/>
      <c r="Q576" s="1204"/>
      <c r="R576" s="1204"/>
      <c r="S576" s="1205"/>
      <c r="T576" s="1209"/>
      <c r="U576" s="1210"/>
      <c r="V576" s="1210"/>
      <c r="W576" s="1211"/>
      <c r="X576" s="1260"/>
      <c r="Y576" s="1261"/>
      <c r="Z576" s="1261"/>
      <c r="AA576" s="1261"/>
      <c r="AB576" s="1261"/>
      <c r="AC576" s="1261"/>
      <c r="AD576" s="1262"/>
      <c r="AE576" s="1191"/>
      <c r="AF576" s="1191"/>
      <c r="AG576" s="1191"/>
      <c r="AH576" s="1191"/>
      <c r="AI576" s="1199"/>
      <c r="AJ576" s="1199"/>
      <c r="AK576" s="1199"/>
      <c r="AL576" s="1199"/>
    </row>
    <row r="577" spans="2:38">
      <c r="B577" s="1203"/>
      <c r="C577" s="1204"/>
      <c r="D577" s="1204"/>
      <c r="E577" s="1204"/>
      <c r="F577" s="1204"/>
      <c r="G577" s="1204"/>
      <c r="H577" s="1204"/>
      <c r="I577" s="1204"/>
      <c r="J577" s="1204"/>
      <c r="K577" s="1204"/>
      <c r="L577" s="1204"/>
      <c r="M577" s="1204"/>
      <c r="N577" s="1204"/>
      <c r="O577" s="1204"/>
      <c r="P577" s="1204"/>
      <c r="Q577" s="1204"/>
      <c r="R577" s="1204"/>
      <c r="S577" s="1205"/>
      <c r="T577" s="1206" t="s">
        <v>257</v>
      </c>
      <c r="U577" s="1207"/>
      <c r="V577" s="1207"/>
      <c r="W577" s="1208"/>
      <c r="X577" s="1218" t="str">
        <f>+'[186] PRESUPUESTO OFICIAL ESMERALDA'!C39</f>
        <v>Bajantes  en  tuberia  PVC-S  de  4"  con  accesorios  de conexión; para desagues y bajantes de aguas lluvias.</v>
      </c>
      <c r="Y577" s="1219"/>
      <c r="Z577" s="1219"/>
      <c r="AA577" s="1219"/>
      <c r="AB577" s="1219"/>
      <c r="AC577" s="1219"/>
      <c r="AD577" s="1219"/>
      <c r="AE577" s="1219"/>
      <c r="AF577" s="1219"/>
      <c r="AG577" s="1219"/>
      <c r="AH577" s="1219"/>
      <c r="AI577" s="1219"/>
      <c r="AJ577" s="1219"/>
      <c r="AK577" s="1219"/>
      <c r="AL577" s="1219"/>
    </row>
    <row r="578" spans="2:38">
      <c r="B578" s="1203"/>
      <c r="C578" s="1204"/>
      <c r="D578" s="1204"/>
      <c r="E578" s="1204"/>
      <c r="F578" s="1204"/>
      <c r="G578" s="1204"/>
      <c r="H578" s="1204"/>
      <c r="I578" s="1204"/>
      <c r="J578" s="1204"/>
      <c r="K578" s="1204"/>
      <c r="L578" s="1204"/>
      <c r="M578" s="1204"/>
      <c r="N578" s="1204"/>
      <c r="O578" s="1204"/>
      <c r="P578" s="1204"/>
      <c r="Q578" s="1204"/>
      <c r="R578" s="1204"/>
      <c r="S578" s="1205"/>
      <c r="T578" s="1209"/>
      <c r="U578" s="1210"/>
      <c r="V578" s="1210"/>
      <c r="W578" s="1211"/>
      <c r="X578" s="1220"/>
      <c r="Y578" s="1221"/>
      <c r="Z578" s="1221"/>
      <c r="AA578" s="1221"/>
      <c r="AB578" s="1221"/>
      <c r="AC578" s="1221"/>
      <c r="AD578" s="1221"/>
      <c r="AE578" s="1221"/>
      <c r="AF578" s="1221"/>
      <c r="AG578" s="1221"/>
      <c r="AH578" s="1221"/>
      <c r="AI578" s="1221"/>
      <c r="AJ578" s="1221"/>
      <c r="AK578" s="1221"/>
      <c r="AL578" s="1221"/>
    </row>
    <row r="579" spans="2:38">
      <c r="B579" s="1203"/>
      <c r="C579" s="1204"/>
      <c r="D579" s="1204"/>
      <c r="E579" s="1204"/>
      <c r="F579" s="1204"/>
      <c r="G579" s="1204"/>
      <c r="H579" s="1204"/>
      <c r="I579" s="1204"/>
      <c r="J579" s="1204"/>
      <c r="K579" s="1204"/>
      <c r="L579" s="1204"/>
      <c r="M579" s="1204"/>
      <c r="N579" s="1204"/>
      <c r="O579" s="1204"/>
      <c r="P579" s="1204"/>
      <c r="Q579" s="1204"/>
      <c r="R579" s="1204"/>
      <c r="S579" s="1205"/>
      <c r="T579" s="1222" t="s">
        <v>258</v>
      </c>
      <c r="U579" s="1223"/>
      <c r="V579" s="1223"/>
      <c r="W579" s="1223"/>
      <c r="X579" s="1223"/>
      <c r="Y579" s="1224"/>
      <c r="Z579" s="1228" t="s">
        <v>259</v>
      </c>
      <c r="AA579" s="1228"/>
      <c r="AB579" s="1228"/>
      <c r="AC579" s="1228"/>
      <c r="AD579" s="1228"/>
      <c r="AE579" s="1191"/>
      <c r="AF579" s="1191"/>
      <c r="AG579" s="1191"/>
      <c r="AH579" s="1191"/>
      <c r="AI579" s="1191" t="s">
        <v>260</v>
      </c>
      <c r="AJ579" s="1191"/>
      <c r="AK579" s="1191"/>
      <c r="AL579" s="1191" t="s">
        <v>261</v>
      </c>
    </row>
    <row r="580" spans="2:38">
      <c r="B580" s="1203"/>
      <c r="C580" s="1204"/>
      <c r="D580" s="1204"/>
      <c r="E580" s="1204"/>
      <c r="F580" s="1204"/>
      <c r="G580" s="1204"/>
      <c r="H580" s="1204"/>
      <c r="I580" s="1204"/>
      <c r="J580" s="1204"/>
      <c r="K580" s="1204"/>
      <c r="L580" s="1204"/>
      <c r="M580" s="1204"/>
      <c r="N580" s="1204"/>
      <c r="O580" s="1204"/>
      <c r="P580" s="1204"/>
      <c r="Q580" s="1204"/>
      <c r="R580" s="1204"/>
      <c r="S580" s="1205"/>
      <c r="T580" s="1225"/>
      <c r="U580" s="1226"/>
      <c r="V580" s="1226"/>
      <c r="W580" s="1226"/>
      <c r="X580" s="1226"/>
      <c r="Y580" s="1227"/>
      <c r="Z580" s="1191" t="s">
        <v>262</v>
      </c>
      <c r="AA580" s="1191"/>
      <c r="AB580" s="1191"/>
      <c r="AC580" s="1191" t="s">
        <v>263</v>
      </c>
      <c r="AD580" s="1191"/>
      <c r="AE580" s="1191"/>
      <c r="AF580" s="1191" t="s">
        <v>264</v>
      </c>
      <c r="AG580" s="1191"/>
      <c r="AH580" s="1191"/>
      <c r="AI580" s="1191"/>
      <c r="AJ580" s="1191"/>
      <c r="AK580" s="1191"/>
      <c r="AL580" s="1191"/>
    </row>
    <row r="581" spans="2:38" ht="31.9" customHeight="1">
      <c r="B581" s="1203"/>
      <c r="C581" s="1204"/>
      <c r="D581" s="1204"/>
      <c r="E581" s="1204"/>
      <c r="F581" s="1204"/>
      <c r="G581" s="1204"/>
      <c r="H581" s="1204"/>
      <c r="I581" s="1204"/>
      <c r="J581" s="1204"/>
      <c r="K581" s="1204"/>
      <c r="L581" s="1204"/>
      <c r="M581" s="1204"/>
      <c r="N581" s="1204"/>
      <c r="O581" s="1204"/>
      <c r="P581" s="1204"/>
      <c r="Q581" s="1204"/>
      <c r="R581" s="1204"/>
      <c r="S581" s="1205"/>
      <c r="T581" s="1279" t="str">
        <f>[186]MemCant!D757</f>
        <v>Bajantes  en  tuberia  PVC-S  de  4"  con  accesorios  de conexión; para desagues y bajantes de aguas lluvias.</v>
      </c>
      <c r="U581" s="1280"/>
      <c r="V581" s="1280"/>
      <c r="W581" s="1280"/>
      <c r="X581" s="1280"/>
      <c r="Y581" s="1281"/>
      <c r="Z581" s="1185">
        <v>6.5</v>
      </c>
      <c r="AA581" s="1185"/>
      <c r="AB581" s="1185"/>
      <c r="AC581" s="1178"/>
      <c r="AD581" s="1178"/>
      <c r="AE581" s="1178"/>
      <c r="AF581" s="1178"/>
      <c r="AG581" s="1178"/>
      <c r="AH581" s="1178"/>
      <c r="AI581" s="1178">
        <v>6</v>
      </c>
      <c r="AJ581" s="1178"/>
      <c r="AK581" s="1178"/>
      <c r="AL581" s="996">
        <f>Z581*AI581</f>
        <v>39</v>
      </c>
    </row>
    <row r="582" spans="2:38">
      <c r="B582" s="1203"/>
      <c r="C582" s="1204"/>
      <c r="D582" s="1204"/>
      <c r="E582" s="1204"/>
      <c r="F582" s="1204"/>
      <c r="G582" s="1204"/>
      <c r="H582" s="1204"/>
      <c r="I582" s="1204"/>
      <c r="J582" s="1204"/>
      <c r="K582" s="1204"/>
      <c r="L582" s="1204"/>
      <c r="M582" s="1204"/>
      <c r="N582" s="1204"/>
      <c r="O582" s="1204"/>
      <c r="P582" s="1204"/>
      <c r="Q582" s="1204"/>
      <c r="R582" s="1204"/>
      <c r="S582" s="1205"/>
      <c r="T582" s="1271"/>
      <c r="U582" s="1272"/>
      <c r="V582" s="1272"/>
      <c r="W582" s="1272"/>
      <c r="X582" s="1272"/>
      <c r="Y582" s="1273"/>
      <c r="Z582" s="1178"/>
      <c r="AA582" s="1178"/>
      <c r="AB582" s="1178"/>
      <c r="AC582" s="1178"/>
      <c r="AD582" s="1178"/>
      <c r="AE582" s="1178"/>
      <c r="AF582" s="1178"/>
      <c r="AG582" s="1178"/>
      <c r="AH582" s="1178"/>
      <c r="AI582" s="1178"/>
      <c r="AJ582" s="1178"/>
      <c r="AK582" s="1178"/>
      <c r="AL582" s="996"/>
    </row>
    <row r="583" spans="2:38">
      <c r="B583" s="1203"/>
      <c r="C583" s="1204"/>
      <c r="D583" s="1204"/>
      <c r="E583" s="1204"/>
      <c r="F583" s="1204"/>
      <c r="G583" s="1204"/>
      <c r="H583" s="1204"/>
      <c r="I583" s="1204"/>
      <c r="J583" s="1204"/>
      <c r="K583" s="1204"/>
      <c r="L583" s="1204"/>
      <c r="M583" s="1204"/>
      <c r="N583" s="1204"/>
      <c r="O583" s="1204"/>
      <c r="P583" s="1204"/>
      <c r="Q583" s="1204"/>
      <c r="R583" s="1204"/>
      <c r="S583" s="1205"/>
      <c r="T583" s="1271"/>
      <c r="U583" s="1272"/>
      <c r="V583" s="1272"/>
      <c r="W583" s="1272"/>
      <c r="X583" s="1272"/>
      <c r="Y583" s="1273"/>
      <c r="Z583" s="1178"/>
      <c r="AA583" s="1178"/>
      <c r="AB583" s="1178"/>
      <c r="AC583" s="1178"/>
      <c r="AD583" s="1178"/>
      <c r="AE583" s="1178"/>
      <c r="AF583" s="1178"/>
      <c r="AG583" s="1178"/>
      <c r="AH583" s="1178"/>
      <c r="AI583" s="1178"/>
      <c r="AJ583" s="1178"/>
      <c r="AK583" s="1178"/>
      <c r="AL583" s="996"/>
    </row>
    <row r="584" spans="2:38">
      <c r="B584" s="1203"/>
      <c r="C584" s="1204"/>
      <c r="D584" s="1204"/>
      <c r="E584" s="1204"/>
      <c r="F584" s="1204"/>
      <c r="G584" s="1204"/>
      <c r="H584" s="1204"/>
      <c r="I584" s="1204"/>
      <c r="J584" s="1204"/>
      <c r="K584" s="1204"/>
      <c r="L584" s="1204"/>
      <c r="M584" s="1204"/>
      <c r="N584" s="1204"/>
      <c r="O584" s="1204"/>
      <c r="P584" s="1204"/>
      <c r="Q584" s="1204"/>
      <c r="R584" s="1204"/>
      <c r="S584" s="1205"/>
      <c r="T584" s="1271"/>
      <c r="U584" s="1272"/>
      <c r="V584" s="1272"/>
      <c r="W584" s="1272"/>
      <c r="X584" s="1272"/>
      <c r="Y584" s="1273"/>
      <c r="Z584" s="1178"/>
      <c r="AA584" s="1178"/>
      <c r="AB584" s="1178"/>
      <c r="AC584" s="1178"/>
      <c r="AD584" s="1178"/>
      <c r="AE584" s="1178"/>
      <c r="AF584" s="1178"/>
      <c r="AG584" s="1178"/>
      <c r="AH584" s="1178"/>
      <c r="AI584" s="1178"/>
      <c r="AJ584" s="1178"/>
      <c r="AK584" s="1178"/>
      <c r="AL584" s="996"/>
    </row>
    <row r="585" spans="2:38">
      <c r="B585" s="1203"/>
      <c r="C585" s="1204"/>
      <c r="D585" s="1204"/>
      <c r="E585" s="1204"/>
      <c r="F585" s="1204"/>
      <c r="G585" s="1204"/>
      <c r="H585" s="1204"/>
      <c r="I585" s="1204"/>
      <c r="J585" s="1204"/>
      <c r="K585" s="1204"/>
      <c r="L585" s="1204"/>
      <c r="M585" s="1204"/>
      <c r="N585" s="1204"/>
      <c r="O585" s="1204"/>
      <c r="P585" s="1204"/>
      <c r="Q585" s="1204"/>
      <c r="R585" s="1204"/>
      <c r="S585" s="1205"/>
      <c r="T585" s="1182"/>
      <c r="U585" s="1183"/>
      <c r="V585" s="1183"/>
      <c r="W585" s="1183"/>
      <c r="X585" s="1183"/>
      <c r="Y585" s="1184"/>
      <c r="Z585" s="1178"/>
      <c r="AA585" s="1178"/>
      <c r="AB585" s="1178"/>
      <c r="AC585" s="1178"/>
      <c r="AD585" s="1178"/>
      <c r="AE585" s="1178"/>
      <c r="AF585" s="1178"/>
      <c r="AG585" s="1178"/>
      <c r="AH585" s="1178"/>
      <c r="AI585" s="1178"/>
      <c r="AJ585" s="1178"/>
      <c r="AK585" s="1178"/>
      <c r="AL585" s="996"/>
    </row>
    <row r="586" spans="2:38" ht="62.25" customHeight="1">
      <c r="B586" s="1203"/>
      <c r="C586" s="1204"/>
      <c r="D586" s="1204"/>
      <c r="E586" s="1204"/>
      <c r="F586" s="1204"/>
      <c r="G586" s="1204"/>
      <c r="H586" s="1204"/>
      <c r="I586" s="1204"/>
      <c r="J586" s="1204"/>
      <c r="K586" s="1204"/>
      <c r="L586" s="1204"/>
      <c r="M586" s="1204"/>
      <c r="N586" s="1204"/>
      <c r="O586" s="1204"/>
      <c r="P586" s="1204"/>
      <c r="Q586" s="1204"/>
      <c r="R586" s="1204"/>
      <c r="S586" s="1205"/>
      <c r="T586" s="1271"/>
      <c r="U586" s="1272"/>
      <c r="V586" s="1272"/>
      <c r="W586" s="1272"/>
      <c r="X586" s="1272"/>
      <c r="Y586" s="1273"/>
      <c r="Z586" s="1178"/>
      <c r="AA586" s="1178"/>
      <c r="AB586" s="1178"/>
      <c r="AC586" s="1178"/>
      <c r="AD586" s="1178"/>
      <c r="AE586" s="1178"/>
      <c r="AF586" s="1178"/>
      <c r="AG586" s="1178"/>
      <c r="AH586" s="1178"/>
      <c r="AI586" s="1178"/>
      <c r="AJ586" s="1178"/>
      <c r="AK586" s="1178"/>
      <c r="AL586" s="996"/>
    </row>
    <row r="587" spans="2:38">
      <c r="B587" s="1192" t="s">
        <v>265</v>
      </c>
      <c r="C587" s="1193"/>
      <c r="D587" s="1193"/>
      <c r="E587" s="1193"/>
      <c r="F587" s="1193"/>
      <c r="G587" s="1193"/>
      <c r="H587" s="1193"/>
      <c r="I587" s="1193"/>
      <c r="J587" s="1193"/>
      <c r="K587" s="1193"/>
      <c r="L587" s="1193"/>
      <c r="M587" s="1193"/>
      <c r="N587" s="1193"/>
      <c r="O587" s="1193"/>
      <c r="P587" s="1193"/>
      <c r="Q587" s="1193"/>
      <c r="R587" s="1193"/>
      <c r="S587" s="1193"/>
      <c r="T587" s="1193"/>
      <c r="U587" s="1193"/>
      <c r="V587" s="1193"/>
      <c r="W587" s="1193"/>
      <c r="X587" s="1193"/>
      <c r="Y587" s="1193"/>
      <c r="Z587" s="1229"/>
      <c r="AA587" s="1230"/>
      <c r="AB587" s="1230"/>
      <c r="AC587" s="1230"/>
      <c r="AD587" s="1230"/>
      <c r="AE587" s="1230"/>
      <c r="AF587" s="1230"/>
      <c r="AG587" s="1230"/>
      <c r="AH587" s="1231"/>
      <c r="AI587" s="1232"/>
      <c r="AJ587" s="1232"/>
      <c r="AK587" s="1232"/>
      <c r="AL587" s="997"/>
    </row>
    <row r="588" spans="2:38">
      <c r="B588" s="1242"/>
      <c r="C588" s="1243"/>
      <c r="D588" s="1243"/>
      <c r="E588" s="1243"/>
      <c r="F588" s="1243"/>
      <c r="G588" s="1243"/>
      <c r="H588" s="1243"/>
      <c r="I588" s="1243"/>
      <c r="J588" s="1243"/>
      <c r="K588" s="1243"/>
      <c r="L588" s="1243"/>
      <c r="M588" s="1243"/>
      <c r="N588" s="1243"/>
      <c r="O588" s="1243"/>
      <c r="P588" s="1243"/>
      <c r="Q588" s="1243"/>
      <c r="R588" s="1243"/>
      <c r="S588" s="1243"/>
      <c r="T588" s="1243"/>
      <c r="U588" s="1243"/>
      <c r="V588" s="1243"/>
      <c r="W588" s="1243"/>
      <c r="X588" s="1243"/>
      <c r="Y588" s="1244"/>
      <c r="Z588" s="1248"/>
      <c r="AA588" s="1201"/>
      <c r="AB588" s="1201"/>
      <c r="AC588" s="1201"/>
      <c r="AD588" s="1201"/>
      <c r="AE588" s="1201"/>
      <c r="AF588" s="1201"/>
      <c r="AG588" s="1201"/>
      <c r="AH588" s="1202"/>
      <c r="AI588" s="1190" t="s">
        <v>266</v>
      </c>
      <c r="AJ588" s="1190"/>
      <c r="AK588" s="1253"/>
      <c r="AL588" s="1003">
        <f>SUM(AL581:AL586)</f>
        <v>39</v>
      </c>
    </row>
    <row r="589" spans="2:38">
      <c r="B589" s="1242"/>
      <c r="C589" s="1243"/>
      <c r="D589" s="1243"/>
      <c r="E589" s="1243"/>
      <c r="F589" s="1243"/>
      <c r="G589" s="1243"/>
      <c r="H589" s="1243"/>
      <c r="I589" s="1243"/>
      <c r="J589" s="1243"/>
      <c r="K589" s="1243"/>
      <c r="L589" s="1243"/>
      <c r="M589" s="1243"/>
      <c r="N589" s="1243"/>
      <c r="O589" s="1243"/>
      <c r="P589" s="1243"/>
      <c r="Q589" s="1243"/>
      <c r="R589" s="1243"/>
      <c r="S589" s="1243"/>
      <c r="T589" s="1243"/>
      <c r="U589" s="1243"/>
      <c r="V589" s="1243"/>
      <c r="W589" s="1243"/>
      <c r="X589" s="1243"/>
      <c r="Y589" s="1244"/>
      <c r="Z589" s="1249"/>
      <c r="AA589" s="1204"/>
      <c r="AB589" s="1204"/>
      <c r="AC589" s="1204"/>
      <c r="AD589" s="1204"/>
      <c r="AE589" s="1204"/>
      <c r="AF589" s="1204"/>
      <c r="AG589" s="1204"/>
      <c r="AH589" s="1205"/>
      <c r="AI589" s="1190"/>
      <c r="AJ589" s="1190"/>
      <c r="AK589" s="1253"/>
      <c r="AL589" s="1003"/>
    </row>
    <row r="590" spans="2:38" ht="16.5" thickBot="1">
      <c r="B590" s="1245"/>
      <c r="C590" s="1246"/>
      <c r="D590" s="1246"/>
      <c r="E590" s="1246"/>
      <c r="F590" s="1246"/>
      <c r="G590" s="1246"/>
      <c r="H590" s="1246"/>
      <c r="I590" s="1246"/>
      <c r="J590" s="1246"/>
      <c r="K590" s="1246"/>
      <c r="L590" s="1246"/>
      <c r="M590" s="1246"/>
      <c r="N590" s="1246"/>
      <c r="O590" s="1246"/>
      <c r="P590" s="1246"/>
      <c r="Q590" s="1246"/>
      <c r="R590" s="1246"/>
      <c r="S590" s="1246"/>
      <c r="T590" s="1246"/>
      <c r="U590" s="1246"/>
      <c r="V590" s="1246"/>
      <c r="W590" s="1246"/>
      <c r="X590" s="1246"/>
      <c r="Y590" s="1247"/>
      <c r="Z590" s="1250"/>
      <c r="AA590" s="1251"/>
      <c r="AB590" s="1251"/>
      <c r="AC590" s="1251"/>
      <c r="AD590" s="1251"/>
      <c r="AE590" s="1251"/>
      <c r="AF590" s="1251"/>
      <c r="AG590" s="1251"/>
      <c r="AH590" s="1252"/>
      <c r="AI590" s="1238" t="s">
        <v>267</v>
      </c>
      <c r="AJ590" s="1238"/>
      <c r="AK590" s="1239"/>
      <c r="AL590" s="1029">
        <f>ROUND(+AL588,2)</f>
        <v>39</v>
      </c>
    </row>
    <row r="591" spans="2:38">
      <c r="B591" s="1263"/>
      <c r="C591" s="1264"/>
      <c r="D591" s="1264"/>
      <c r="E591" s="1264"/>
      <c r="F591" s="1264"/>
      <c r="G591" s="1264"/>
      <c r="H591" s="1264"/>
      <c r="I591" s="1267" t="str">
        <f>+I570</f>
        <v>CONSTRUCCIÓN DE CUBIERTA PARA POLIDERTIVO EN LA VEREDA LA ESMERALDA DEL MUNICIPIO DE LA PLATA, DEPARTAMENTO DEL HUILA</v>
      </c>
      <c r="J591" s="1267"/>
      <c r="K591" s="1267"/>
      <c r="L591" s="1267"/>
      <c r="M591" s="1267"/>
      <c r="N591" s="1267"/>
      <c r="O591" s="1267"/>
      <c r="P591" s="1267"/>
      <c r="Q591" s="1267"/>
      <c r="R591" s="1267"/>
      <c r="S591" s="1267"/>
      <c r="T591" s="1267"/>
      <c r="U591" s="1267"/>
      <c r="V591" s="1267"/>
      <c r="W591" s="1267"/>
      <c r="X591" s="1267"/>
      <c r="Y591" s="1267"/>
      <c r="Z591" s="1267"/>
      <c r="AA591" s="1267"/>
      <c r="AB591" s="1267"/>
      <c r="AC591" s="1267"/>
      <c r="AD591" s="1267"/>
      <c r="AE591" s="1267"/>
      <c r="AF591" s="1267"/>
      <c r="AG591" s="1267"/>
      <c r="AH591" s="1267"/>
      <c r="AI591" s="1269">
        <f ca="1">TODAY()</f>
        <v>46286</v>
      </c>
      <c r="AJ591" s="1267"/>
      <c r="AK591" s="1267"/>
      <c r="AL591" s="1267"/>
    </row>
    <row r="592" spans="2:38">
      <c r="B592" s="1265"/>
      <c r="C592" s="1266"/>
      <c r="D592" s="1266"/>
      <c r="E592" s="1266"/>
      <c r="F592" s="1266"/>
      <c r="G592" s="1266"/>
      <c r="H592" s="1266"/>
      <c r="I592" s="1268"/>
      <c r="J592" s="1268"/>
      <c r="K592" s="1268"/>
      <c r="L592" s="1268"/>
      <c r="M592" s="1268"/>
      <c r="N592" s="1268"/>
      <c r="O592" s="1268"/>
      <c r="P592" s="1268"/>
      <c r="Q592" s="1268"/>
      <c r="R592" s="1268"/>
      <c r="S592" s="1268"/>
      <c r="T592" s="1268"/>
      <c r="U592" s="1268"/>
      <c r="V592" s="1268"/>
      <c r="W592" s="1268"/>
      <c r="X592" s="1268"/>
      <c r="Y592" s="1268"/>
      <c r="Z592" s="1268"/>
      <c r="AA592" s="1268"/>
      <c r="AB592" s="1268"/>
      <c r="AC592" s="1268"/>
      <c r="AD592" s="1268"/>
      <c r="AE592" s="1268"/>
      <c r="AF592" s="1268"/>
      <c r="AG592" s="1268"/>
      <c r="AH592" s="1268"/>
      <c r="AI592" s="1268"/>
      <c r="AJ592" s="1268"/>
      <c r="AK592" s="1268"/>
      <c r="AL592" s="1268"/>
    </row>
    <row r="593" spans="2:38">
      <c r="B593" s="1265"/>
      <c r="C593" s="1266"/>
      <c r="D593" s="1266"/>
      <c r="E593" s="1266"/>
      <c r="F593" s="1266"/>
      <c r="G593" s="1266"/>
      <c r="H593" s="1266"/>
      <c r="I593" s="1268"/>
      <c r="J593" s="1268"/>
      <c r="K593" s="1268"/>
      <c r="L593" s="1268"/>
      <c r="M593" s="1268"/>
      <c r="N593" s="1268"/>
      <c r="O593" s="1268"/>
      <c r="P593" s="1268"/>
      <c r="Q593" s="1268"/>
      <c r="R593" s="1268"/>
      <c r="S593" s="1268"/>
      <c r="T593" s="1268"/>
      <c r="U593" s="1268"/>
      <c r="V593" s="1268"/>
      <c r="W593" s="1268"/>
      <c r="X593" s="1268"/>
      <c r="Y593" s="1268"/>
      <c r="Z593" s="1268"/>
      <c r="AA593" s="1268"/>
      <c r="AB593" s="1268"/>
      <c r="AC593" s="1268"/>
      <c r="AD593" s="1268"/>
      <c r="AE593" s="1268"/>
      <c r="AF593" s="1268"/>
      <c r="AG593" s="1268"/>
      <c r="AH593" s="1268"/>
      <c r="AI593" s="1268"/>
      <c r="AJ593" s="1268"/>
      <c r="AK593" s="1268"/>
      <c r="AL593" s="1268"/>
    </row>
    <row r="594" spans="2:38">
      <c r="B594" s="1265"/>
      <c r="C594" s="1266"/>
      <c r="D594" s="1266"/>
      <c r="E594" s="1266"/>
      <c r="F594" s="1266"/>
      <c r="G594" s="1266"/>
      <c r="H594" s="1266"/>
      <c r="I594" s="1268"/>
      <c r="J594" s="1268"/>
      <c r="K594" s="1268"/>
      <c r="L594" s="1268"/>
      <c r="M594" s="1268"/>
      <c r="N594" s="1268"/>
      <c r="O594" s="1268"/>
      <c r="P594" s="1268"/>
      <c r="Q594" s="1268"/>
      <c r="R594" s="1268"/>
      <c r="S594" s="1268"/>
      <c r="T594" s="1268"/>
      <c r="U594" s="1268"/>
      <c r="V594" s="1268"/>
      <c r="W594" s="1268"/>
      <c r="X594" s="1268"/>
      <c r="Y594" s="1268"/>
      <c r="Z594" s="1268"/>
      <c r="AA594" s="1268"/>
      <c r="AB594" s="1268"/>
      <c r="AC594" s="1268"/>
      <c r="AD594" s="1268"/>
      <c r="AE594" s="1268"/>
      <c r="AF594" s="1268"/>
      <c r="AG594" s="1268"/>
      <c r="AH594" s="1268"/>
      <c r="AI594" s="1268"/>
      <c r="AJ594" s="1268"/>
      <c r="AK594" s="1268"/>
      <c r="AL594" s="1268"/>
    </row>
    <row r="595" spans="2:38">
      <c r="B595" s="1189" t="s">
        <v>254</v>
      </c>
      <c r="C595" s="1190"/>
      <c r="D595" s="1190"/>
      <c r="E595" s="1190"/>
      <c r="F595" s="1190"/>
      <c r="G595" s="1190"/>
      <c r="H595" s="1190"/>
      <c r="I595" s="1190"/>
      <c r="J595" s="1190"/>
      <c r="K595" s="1190"/>
      <c r="L595" s="1190"/>
      <c r="M595" s="1190"/>
      <c r="N595" s="1190"/>
      <c r="O595" s="1190"/>
      <c r="P595" s="1190"/>
      <c r="Q595" s="1190"/>
      <c r="R595" s="1190"/>
      <c r="S595" s="1190"/>
      <c r="T595" s="1190"/>
      <c r="U595" s="1190"/>
      <c r="V595" s="1190"/>
      <c r="W595" s="1190"/>
      <c r="X595" s="1190"/>
      <c r="Y595" s="1190"/>
      <c r="Z595" s="1190"/>
      <c r="AA595" s="1190"/>
      <c r="AB595" s="1190"/>
      <c r="AC595" s="1190"/>
      <c r="AD595" s="1190"/>
      <c r="AE595" s="1190"/>
      <c r="AF595" s="1190"/>
      <c r="AG595" s="1190"/>
      <c r="AH595" s="1190"/>
      <c r="AI595" s="1190"/>
      <c r="AJ595" s="1190"/>
      <c r="AK595" s="1190"/>
      <c r="AL595" s="1190"/>
    </row>
    <row r="596" spans="2:38">
      <c r="B596" s="1200"/>
      <c r="C596" s="1201"/>
      <c r="D596" s="1201"/>
      <c r="E596" s="1201"/>
      <c r="F596" s="1201"/>
      <c r="G596" s="1201"/>
      <c r="H596" s="1201"/>
      <c r="I596" s="1201"/>
      <c r="J596" s="1201"/>
      <c r="K596" s="1201"/>
      <c r="L596" s="1201"/>
      <c r="M596" s="1201"/>
      <c r="N596" s="1201"/>
      <c r="O596" s="1201"/>
      <c r="P596" s="1201"/>
      <c r="Q596" s="1201"/>
      <c r="R596" s="1201"/>
      <c r="S596" s="1202"/>
      <c r="T596" s="1206" t="s">
        <v>255</v>
      </c>
      <c r="U596" s="1207"/>
      <c r="V596" s="1207"/>
      <c r="W596" s="1208"/>
      <c r="X596" s="1257" t="str">
        <f>'[186] PRESUPUESTO OFICIAL ESMERALDA'!B40</f>
        <v>5.2</v>
      </c>
      <c r="Y596" s="1258"/>
      <c r="Z596" s="1258"/>
      <c r="AA596" s="1258"/>
      <c r="AB596" s="1258"/>
      <c r="AC596" s="1258"/>
      <c r="AD596" s="1259"/>
      <c r="AE596" s="1191" t="s">
        <v>256</v>
      </c>
      <c r="AF596" s="1191"/>
      <c r="AG596" s="1191"/>
      <c r="AH596" s="1191"/>
      <c r="AI596" s="1199" t="str">
        <f>'[186] PRESUPUESTO OFICIAL ESMERALDA'!D40</f>
        <v>ML</v>
      </c>
      <c r="AJ596" s="1199"/>
      <c r="AK596" s="1199"/>
      <c r="AL596" s="1199"/>
    </row>
    <row r="597" spans="2:38">
      <c r="B597" s="1203"/>
      <c r="C597" s="1204"/>
      <c r="D597" s="1204"/>
      <c r="E597" s="1204"/>
      <c r="F597" s="1204"/>
      <c r="G597" s="1204"/>
      <c r="H597" s="1204"/>
      <c r="I597" s="1204"/>
      <c r="J597" s="1204"/>
      <c r="K597" s="1204"/>
      <c r="L597" s="1204"/>
      <c r="M597" s="1204"/>
      <c r="N597" s="1204"/>
      <c r="O597" s="1204"/>
      <c r="P597" s="1204"/>
      <c r="Q597" s="1204"/>
      <c r="R597" s="1204"/>
      <c r="S597" s="1205"/>
      <c r="T597" s="1209"/>
      <c r="U597" s="1210"/>
      <c r="V597" s="1210"/>
      <c r="W597" s="1211"/>
      <c r="X597" s="1260"/>
      <c r="Y597" s="1261"/>
      <c r="Z597" s="1261"/>
      <c r="AA597" s="1261"/>
      <c r="AB597" s="1261"/>
      <c r="AC597" s="1261"/>
      <c r="AD597" s="1262"/>
      <c r="AE597" s="1191"/>
      <c r="AF597" s="1191"/>
      <c r="AG597" s="1191"/>
      <c r="AH597" s="1191"/>
      <c r="AI597" s="1199"/>
      <c r="AJ597" s="1199"/>
      <c r="AK597" s="1199"/>
      <c r="AL597" s="1199"/>
    </row>
    <row r="598" spans="2:38">
      <c r="B598" s="1203"/>
      <c r="C598" s="1204"/>
      <c r="D598" s="1204"/>
      <c r="E598" s="1204"/>
      <c r="F598" s="1204"/>
      <c r="G598" s="1204"/>
      <c r="H598" s="1204"/>
      <c r="I598" s="1204"/>
      <c r="J598" s="1204"/>
      <c r="K598" s="1204"/>
      <c r="L598" s="1204"/>
      <c r="M598" s="1204"/>
      <c r="N598" s="1204"/>
      <c r="O598" s="1204"/>
      <c r="P598" s="1204"/>
      <c r="Q598" s="1204"/>
      <c r="R598" s="1204"/>
      <c r="S598" s="1205"/>
      <c r="T598" s="1206" t="s">
        <v>257</v>
      </c>
      <c r="U598" s="1207"/>
      <c r="V598" s="1207"/>
      <c r="W598" s="1208"/>
      <c r="X598" s="1218" t="str">
        <f>'[186] PRESUPUESTO OFICIAL ESMERALDA'!C40</f>
        <v>Suministro  e  instalacion  de  tuberia  PVC-S  de  6",  con accesorios de conexión; para desagues.</v>
      </c>
      <c r="Y598" s="1219"/>
      <c r="Z598" s="1219"/>
      <c r="AA598" s="1219"/>
      <c r="AB598" s="1219"/>
      <c r="AC598" s="1219"/>
      <c r="AD598" s="1219"/>
      <c r="AE598" s="1219"/>
      <c r="AF598" s="1219"/>
      <c r="AG598" s="1219"/>
      <c r="AH598" s="1219"/>
      <c r="AI598" s="1219"/>
      <c r="AJ598" s="1219"/>
      <c r="AK598" s="1219"/>
      <c r="AL598" s="1219"/>
    </row>
    <row r="599" spans="2:38">
      <c r="B599" s="1203"/>
      <c r="C599" s="1204"/>
      <c r="D599" s="1204"/>
      <c r="E599" s="1204"/>
      <c r="F599" s="1204"/>
      <c r="G599" s="1204"/>
      <c r="H599" s="1204"/>
      <c r="I599" s="1204"/>
      <c r="J599" s="1204"/>
      <c r="K599" s="1204"/>
      <c r="L599" s="1204"/>
      <c r="M599" s="1204"/>
      <c r="N599" s="1204"/>
      <c r="O599" s="1204"/>
      <c r="P599" s="1204"/>
      <c r="Q599" s="1204"/>
      <c r="R599" s="1204"/>
      <c r="S599" s="1205"/>
      <c r="T599" s="1209"/>
      <c r="U599" s="1210"/>
      <c r="V599" s="1210"/>
      <c r="W599" s="1211"/>
      <c r="X599" s="1220"/>
      <c r="Y599" s="1221"/>
      <c r="Z599" s="1221"/>
      <c r="AA599" s="1221"/>
      <c r="AB599" s="1221"/>
      <c r="AC599" s="1221"/>
      <c r="AD599" s="1221"/>
      <c r="AE599" s="1221"/>
      <c r="AF599" s="1221"/>
      <c r="AG599" s="1221"/>
      <c r="AH599" s="1221"/>
      <c r="AI599" s="1221"/>
      <c r="AJ599" s="1221"/>
      <c r="AK599" s="1221"/>
      <c r="AL599" s="1221"/>
    </row>
    <row r="600" spans="2:38">
      <c r="B600" s="1203"/>
      <c r="C600" s="1204"/>
      <c r="D600" s="1204"/>
      <c r="E600" s="1204"/>
      <c r="F600" s="1204"/>
      <c r="G600" s="1204"/>
      <c r="H600" s="1204"/>
      <c r="I600" s="1204"/>
      <c r="J600" s="1204"/>
      <c r="K600" s="1204"/>
      <c r="L600" s="1204"/>
      <c r="M600" s="1204"/>
      <c r="N600" s="1204"/>
      <c r="O600" s="1204"/>
      <c r="P600" s="1204"/>
      <c r="Q600" s="1204"/>
      <c r="R600" s="1204"/>
      <c r="S600" s="1205"/>
      <c r="T600" s="1222" t="s">
        <v>258</v>
      </c>
      <c r="U600" s="1223"/>
      <c r="V600" s="1223"/>
      <c r="W600" s="1223"/>
      <c r="X600" s="1223"/>
      <c r="Y600" s="1224"/>
      <c r="Z600" s="1228" t="s">
        <v>259</v>
      </c>
      <c r="AA600" s="1228"/>
      <c r="AB600" s="1228"/>
      <c r="AC600" s="1228"/>
      <c r="AD600" s="1228"/>
      <c r="AE600" s="1191"/>
      <c r="AF600" s="1191"/>
      <c r="AG600" s="1191"/>
      <c r="AH600" s="1191"/>
      <c r="AI600" s="1191" t="s">
        <v>260</v>
      </c>
      <c r="AJ600" s="1191"/>
      <c r="AK600" s="1191"/>
      <c r="AL600" s="1191" t="s">
        <v>261</v>
      </c>
    </row>
    <row r="601" spans="2:38">
      <c r="B601" s="1203"/>
      <c r="C601" s="1204"/>
      <c r="D601" s="1204"/>
      <c r="E601" s="1204"/>
      <c r="F601" s="1204"/>
      <c r="G601" s="1204"/>
      <c r="H601" s="1204"/>
      <c r="I601" s="1204"/>
      <c r="J601" s="1204"/>
      <c r="K601" s="1204"/>
      <c r="L601" s="1204"/>
      <c r="M601" s="1204"/>
      <c r="N601" s="1204"/>
      <c r="O601" s="1204"/>
      <c r="P601" s="1204"/>
      <c r="Q601" s="1204"/>
      <c r="R601" s="1204"/>
      <c r="S601" s="1205"/>
      <c r="T601" s="1225"/>
      <c r="U601" s="1226"/>
      <c r="V601" s="1226"/>
      <c r="W601" s="1226"/>
      <c r="X601" s="1226"/>
      <c r="Y601" s="1227"/>
      <c r="Z601" s="1191" t="s">
        <v>262</v>
      </c>
      <c r="AA601" s="1191"/>
      <c r="AB601" s="1191"/>
      <c r="AC601" s="1191" t="s">
        <v>263</v>
      </c>
      <c r="AD601" s="1191"/>
      <c r="AE601" s="1191"/>
      <c r="AF601" s="1191" t="s">
        <v>264</v>
      </c>
      <c r="AG601" s="1191"/>
      <c r="AH601" s="1191"/>
      <c r="AI601" s="1191"/>
      <c r="AJ601" s="1191"/>
      <c r="AK601" s="1191"/>
      <c r="AL601" s="1191"/>
    </row>
    <row r="602" spans="2:38" ht="52.5" customHeight="1">
      <c r="B602" s="1203"/>
      <c r="C602" s="1204"/>
      <c r="D602" s="1204"/>
      <c r="E602" s="1204"/>
      <c r="F602" s="1204"/>
      <c r="G602" s="1204"/>
      <c r="H602" s="1204"/>
      <c r="I602" s="1204"/>
      <c r="J602" s="1204"/>
      <c r="K602" s="1204"/>
      <c r="L602" s="1204"/>
      <c r="M602" s="1204"/>
      <c r="N602" s="1204"/>
      <c r="O602" s="1204"/>
      <c r="P602" s="1204"/>
      <c r="Q602" s="1204"/>
      <c r="R602" s="1204"/>
      <c r="S602" s="1205"/>
      <c r="T602" s="1279" t="s">
        <v>885</v>
      </c>
      <c r="U602" s="1280"/>
      <c r="V602" s="1280"/>
      <c r="W602" s="1280"/>
      <c r="X602" s="1280"/>
      <c r="Y602" s="1281"/>
      <c r="Z602" s="1185">
        <v>74.900000000000006</v>
      </c>
      <c r="AA602" s="1185"/>
      <c r="AB602" s="1185"/>
      <c r="AC602" s="1178"/>
      <c r="AD602" s="1178"/>
      <c r="AE602" s="1178"/>
      <c r="AF602" s="1178"/>
      <c r="AG602" s="1178"/>
      <c r="AH602" s="1178"/>
      <c r="AI602" s="1178">
        <v>1</v>
      </c>
      <c r="AJ602" s="1178"/>
      <c r="AK602" s="1178"/>
      <c r="AL602" s="996">
        <f>Z602*AI602</f>
        <v>74.900000000000006</v>
      </c>
    </row>
    <row r="603" spans="2:38" ht="25.9" customHeight="1">
      <c r="B603" s="1203"/>
      <c r="C603" s="1204"/>
      <c r="D603" s="1204"/>
      <c r="E603" s="1204"/>
      <c r="F603" s="1204"/>
      <c r="G603" s="1204"/>
      <c r="H603" s="1204"/>
      <c r="I603" s="1204"/>
      <c r="J603" s="1204"/>
      <c r="K603" s="1204"/>
      <c r="L603" s="1204"/>
      <c r="M603" s="1204"/>
      <c r="N603" s="1204"/>
      <c r="O603" s="1204"/>
      <c r="P603" s="1204"/>
      <c r="Q603" s="1204"/>
      <c r="R603" s="1204"/>
      <c r="S603" s="1205"/>
      <c r="T603" s="1271"/>
      <c r="U603" s="1272"/>
      <c r="V603" s="1272"/>
      <c r="W603" s="1272"/>
      <c r="X603" s="1272"/>
      <c r="Y603" s="1273"/>
      <c r="Z603" s="1178"/>
      <c r="AA603" s="1178"/>
      <c r="AB603" s="1178"/>
      <c r="AC603" s="1178"/>
      <c r="AD603" s="1178"/>
      <c r="AE603" s="1178"/>
      <c r="AF603" s="1178"/>
      <c r="AG603" s="1178"/>
      <c r="AH603" s="1178"/>
      <c r="AI603" s="1178"/>
      <c r="AJ603" s="1178"/>
      <c r="AK603" s="1178"/>
      <c r="AL603" s="996"/>
    </row>
    <row r="604" spans="2:38" ht="26.25" customHeight="1">
      <c r="B604" s="1203"/>
      <c r="C604" s="1204"/>
      <c r="D604" s="1204"/>
      <c r="E604" s="1204"/>
      <c r="F604" s="1204"/>
      <c r="G604" s="1204"/>
      <c r="H604" s="1204"/>
      <c r="I604" s="1204"/>
      <c r="J604" s="1204"/>
      <c r="K604" s="1204"/>
      <c r="L604" s="1204"/>
      <c r="M604" s="1204"/>
      <c r="N604" s="1204"/>
      <c r="O604" s="1204"/>
      <c r="P604" s="1204"/>
      <c r="Q604" s="1204"/>
      <c r="R604" s="1204"/>
      <c r="S604" s="1205"/>
      <c r="T604" s="1271"/>
      <c r="U604" s="1272"/>
      <c r="V604" s="1272"/>
      <c r="W604" s="1272"/>
      <c r="X604" s="1272"/>
      <c r="Y604" s="1273"/>
      <c r="Z604" s="1178"/>
      <c r="AA604" s="1178"/>
      <c r="AB604" s="1178"/>
      <c r="AC604" s="1178"/>
      <c r="AD604" s="1178"/>
      <c r="AE604" s="1178"/>
      <c r="AF604" s="1178"/>
      <c r="AG604" s="1178"/>
      <c r="AH604" s="1178"/>
      <c r="AI604" s="1178"/>
      <c r="AJ604" s="1178"/>
      <c r="AK604" s="1178"/>
      <c r="AL604" s="996"/>
    </row>
    <row r="605" spans="2:38" ht="26.25" customHeight="1">
      <c r="B605" s="1203"/>
      <c r="C605" s="1204"/>
      <c r="D605" s="1204"/>
      <c r="E605" s="1204"/>
      <c r="F605" s="1204"/>
      <c r="G605" s="1204"/>
      <c r="H605" s="1204"/>
      <c r="I605" s="1204"/>
      <c r="J605" s="1204"/>
      <c r="K605" s="1204"/>
      <c r="L605" s="1204"/>
      <c r="M605" s="1204"/>
      <c r="N605" s="1204"/>
      <c r="O605" s="1204"/>
      <c r="P605" s="1204"/>
      <c r="Q605" s="1204"/>
      <c r="R605" s="1204"/>
      <c r="S605" s="1205"/>
      <c r="T605" s="1271"/>
      <c r="U605" s="1272"/>
      <c r="V605" s="1272"/>
      <c r="W605" s="1272"/>
      <c r="X605" s="1272"/>
      <c r="Y605" s="1273"/>
      <c r="Z605" s="1178"/>
      <c r="AA605" s="1178"/>
      <c r="AB605" s="1178"/>
      <c r="AC605" s="1178"/>
      <c r="AD605" s="1178"/>
      <c r="AE605" s="1178"/>
      <c r="AF605" s="1178"/>
      <c r="AG605" s="1178"/>
      <c r="AH605" s="1178"/>
      <c r="AI605" s="1178"/>
      <c r="AJ605" s="1178"/>
      <c r="AK605" s="1178"/>
      <c r="AL605" s="996"/>
    </row>
    <row r="606" spans="2:38" ht="26.25" customHeight="1">
      <c r="B606" s="1203"/>
      <c r="C606" s="1204"/>
      <c r="D606" s="1204"/>
      <c r="E606" s="1204"/>
      <c r="F606" s="1204"/>
      <c r="G606" s="1204"/>
      <c r="H606" s="1204"/>
      <c r="I606" s="1204"/>
      <c r="J606" s="1204"/>
      <c r="K606" s="1204"/>
      <c r="L606" s="1204"/>
      <c r="M606" s="1204"/>
      <c r="N606" s="1204"/>
      <c r="O606" s="1204"/>
      <c r="P606" s="1204"/>
      <c r="Q606" s="1204"/>
      <c r="R606" s="1204"/>
      <c r="S606" s="1205"/>
      <c r="T606" s="1271"/>
      <c r="U606" s="1272"/>
      <c r="V606" s="1272"/>
      <c r="W606" s="1272"/>
      <c r="X606" s="1272"/>
      <c r="Y606" s="1273"/>
      <c r="Z606" s="1178"/>
      <c r="AA606" s="1178"/>
      <c r="AB606" s="1178"/>
      <c r="AC606" s="1178"/>
      <c r="AD606" s="1178"/>
      <c r="AE606" s="1178"/>
      <c r="AF606" s="1178"/>
      <c r="AG606" s="1178"/>
      <c r="AH606" s="1178"/>
      <c r="AI606" s="1178"/>
      <c r="AJ606" s="1178"/>
      <c r="AK606" s="1178"/>
      <c r="AL606" s="996"/>
    </row>
    <row r="607" spans="2:38" ht="26.25" customHeight="1">
      <c r="B607" s="1203"/>
      <c r="C607" s="1204"/>
      <c r="D607" s="1204"/>
      <c r="E607" s="1204"/>
      <c r="F607" s="1204"/>
      <c r="G607" s="1204"/>
      <c r="H607" s="1204"/>
      <c r="I607" s="1204"/>
      <c r="J607" s="1204"/>
      <c r="K607" s="1204"/>
      <c r="L607" s="1204"/>
      <c r="M607" s="1204"/>
      <c r="N607" s="1204"/>
      <c r="O607" s="1204"/>
      <c r="P607" s="1204"/>
      <c r="Q607" s="1204"/>
      <c r="R607" s="1204"/>
      <c r="S607" s="1205"/>
      <c r="T607" s="1271"/>
      <c r="U607" s="1272"/>
      <c r="V607" s="1272"/>
      <c r="W607" s="1272"/>
      <c r="X607" s="1272"/>
      <c r="Y607" s="1273"/>
      <c r="Z607" s="1178"/>
      <c r="AA607" s="1178"/>
      <c r="AB607" s="1178"/>
      <c r="AC607" s="1178"/>
      <c r="AD607" s="1178"/>
      <c r="AE607" s="1178"/>
      <c r="AF607" s="1178"/>
      <c r="AG607" s="1178"/>
      <c r="AH607" s="1178"/>
      <c r="AI607" s="1178"/>
      <c r="AJ607" s="1178"/>
      <c r="AK607" s="1178"/>
      <c r="AL607" s="996"/>
    </row>
    <row r="608" spans="2:38" ht="26.25" customHeight="1">
      <c r="B608" s="1203"/>
      <c r="C608" s="1204"/>
      <c r="D608" s="1204"/>
      <c r="E608" s="1204"/>
      <c r="F608" s="1204"/>
      <c r="G608" s="1204"/>
      <c r="H608" s="1204"/>
      <c r="I608" s="1204"/>
      <c r="J608" s="1204"/>
      <c r="K608" s="1204"/>
      <c r="L608" s="1204"/>
      <c r="M608" s="1204"/>
      <c r="N608" s="1204"/>
      <c r="O608" s="1204"/>
      <c r="P608" s="1204"/>
      <c r="Q608" s="1204"/>
      <c r="R608" s="1204"/>
      <c r="S608" s="1205"/>
      <c r="T608" s="1271"/>
      <c r="U608" s="1272"/>
      <c r="V608" s="1272"/>
      <c r="W608" s="1272"/>
      <c r="X608" s="1272"/>
      <c r="Y608" s="1273"/>
      <c r="Z608" s="1178"/>
      <c r="AA608" s="1178"/>
      <c r="AB608" s="1178"/>
      <c r="AC608" s="1178"/>
      <c r="AD608" s="1178"/>
      <c r="AE608" s="1178"/>
      <c r="AF608" s="1178"/>
      <c r="AG608" s="1178"/>
      <c r="AH608" s="1178"/>
      <c r="AI608" s="1178"/>
      <c r="AJ608" s="1178"/>
      <c r="AK608" s="1178"/>
      <c r="AL608" s="996"/>
    </row>
    <row r="609" spans="2:38" ht="26.25" customHeight="1">
      <c r="B609" s="1203"/>
      <c r="C609" s="1204"/>
      <c r="D609" s="1204"/>
      <c r="E609" s="1204"/>
      <c r="F609" s="1204"/>
      <c r="G609" s="1204"/>
      <c r="H609" s="1204"/>
      <c r="I609" s="1204"/>
      <c r="J609" s="1204"/>
      <c r="K609" s="1204"/>
      <c r="L609" s="1204"/>
      <c r="M609" s="1204"/>
      <c r="N609" s="1204"/>
      <c r="O609" s="1204"/>
      <c r="P609" s="1204"/>
      <c r="Q609" s="1204"/>
      <c r="R609" s="1204"/>
      <c r="S609" s="1205"/>
      <c r="T609" s="1271"/>
      <c r="U609" s="1272"/>
      <c r="V609" s="1272"/>
      <c r="W609" s="1272"/>
      <c r="X609" s="1272"/>
      <c r="Y609" s="1273"/>
      <c r="Z609" s="1178"/>
      <c r="AA609" s="1178"/>
      <c r="AB609" s="1178"/>
      <c r="AC609" s="1178"/>
      <c r="AD609" s="1178"/>
      <c r="AE609" s="1178"/>
      <c r="AF609" s="1178"/>
      <c r="AG609" s="1178"/>
      <c r="AH609" s="1178"/>
      <c r="AI609" s="1178"/>
      <c r="AJ609" s="1178"/>
      <c r="AK609" s="1178"/>
      <c r="AL609" s="996"/>
    </row>
    <row r="610" spans="2:38">
      <c r="B610" s="1192" t="s">
        <v>265</v>
      </c>
      <c r="C610" s="1193"/>
      <c r="D610" s="1193"/>
      <c r="E610" s="1193"/>
      <c r="F610" s="1193"/>
      <c r="G610" s="1193"/>
      <c r="H610" s="1193"/>
      <c r="I610" s="1193"/>
      <c r="J610" s="1193"/>
      <c r="K610" s="1193"/>
      <c r="L610" s="1193"/>
      <c r="M610" s="1193"/>
      <c r="N610" s="1193"/>
      <c r="O610" s="1193"/>
      <c r="P610" s="1193"/>
      <c r="Q610" s="1193"/>
      <c r="R610" s="1193"/>
      <c r="S610" s="1193"/>
      <c r="T610" s="1193"/>
      <c r="U610" s="1193"/>
      <c r="V610" s="1193"/>
      <c r="W610" s="1193"/>
      <c r="X610" s="1193"/>
      <c r="Y610" s="1193"/>
      <c r="Z610" s="1229"/>
      <c r="AA610" s="1230"/>
      <c r="AB610" s="1230"/>
      <c r="AC610" s="1230"/>
      <c r="AD610" s="1230"/>
      <c r="AE610" s="1230"/>
      <c r="AF610" s="1230"/>
      <c r="AG610" s="1230"/>
      <c r="AH610" s="1231"/>
      <c r="AI610" s="1232"/>
      <c r="AJ610" s="1232"/>
      <c r="AK610" s="1232"/>
      <c r="AL610" s="997"/>
    </row>
    <row r="611" spans="2:38">
      <c r="B611" s="1242"/>
      <c r="C611" s="1243"/>
      <c r="D611" s="1243"/>
      <c r="E611" s="1243"/>
      <c r="F611" s="1243"/>
      <c r="G611" s="1243"/>
      <c r="H611" s="1243"/>
      <c r="I611" s="1243"/>
      <c r="J611" s="1243"/>
      <c r="K611" s="1243"/>
      <c r="L611" s="1243"/>
      <c r="M611" s="1243"/>
      <c r="N611" s="1243"/>
      <c r="O611" s="1243"/>
      <c r="P611" s="1243"/>
      <c r="Q611" s="1243"/>
      <c r="R611" s="1243"/>
      <c r="S611" s="1243"/>
      <c r="T611" s="1243"/>
      <c r="U611" s="1243"/>
      <c r="V611" s="1243"/>
      <c r="W611" s="1243"/>
      <c r="X611" s="1243"/>
      <c r="Y611" s="1244"/>
      <c r="Z611" s="1248"/>
      <c r="AA611" s="1201"/>
      <c r="AB611" s="1201"/>
      <c r="AC611" s="1201"/>
      <c r="AD611" s="1201"/>
      <c r="AE611" s="1201"/>
      <c r="AF611" s="1201"/>
      <c r="AG611" s="1201"/>
      <c r="AH611" s="1202"/>
      <c r="AI611" s="1190" t="s">
        <v>266</v>
      </c>
      <c r="AJ611" s="1190"/>
      <c r="AK611" s="1253"/>
      <c r="AL611" s="1003">
        <f>SUM(AL602:AL609)</f>
        <v>74.900000000000006</v>
      </c>
    </row>
    <row r="612" spans="2:38">
      <c r="B612" s="1242"/>
      <c r="C612" s="1243"/>
      <c r="D612" s="1243"/>
      <c r="E612" s="1243"/>
      <c r="F612" s="1243"/>
      <c r="G612" s="1243"/>
      <c r="H612" s="1243"/>
      <c r="I612" s="1243"/>
      <c r="J612" s="1243"/>
      <c r="K612" s="1243"/>
      <c r="L612" s="1243"/>
      <c r="M612" s="1243"/>
      <c r="N612" s="1243"/>
      <c r="O612" s="1243"/>
      <c r="P612" s="1243"/>
      <c r="Q612" s="1243"/>
      <c r="R612" s="1243"/>
      <c r="S612" s="1243"/>
      <c r="T612" s="1243"/>
      <c r="U612" s="1243"/>
      <c r="V612" s="1243"/>
      <c r="W612" s="1243"/>
      <c r="X612" s="1243"/>
      <c r="Y612" s="1244"/>
      <c r="Z612" s="1249"/>
      <c r="AA612" s="1204"/>
      <c r="AB612" s="1204"/>
      <c r="AC612" s="1204"/>
      <c r="AD612" s="1204"/>
      <c r="AE612" s="1204"/>
      <c r="AF612" s="1204"/>
      <c r="AG612" s="1204"/>
      <c r="AH612" s="1205"/>
      <c r="AI612" s="1190"/>
      <c r="AJ612" s="1190"/>
      <c r="AK612" s="1253"/>
      <c r="AL612" s="1003"/>
    </row>
    <row r="613" spans="2:38" ht="16.5" thickBot="1">
      <c r="B613" s="1245"/>
      <c r="C613" s="1246"/>
      <c r="D613" s="1246"/>
      <c r="E613" s="1246"/>
      <c r="F613" s="1246"/>
      <c r="G613" s="1246"/>
      <c r="H613" s="1246"/>
      <c r="I613" s="1246"/>
      <c r="J613" s="1246"/>
      <c r="K613" s="1246"/>
      <c r="L613" s="1246"/>
      <c r="M613" s="1246"/>
      <c r="N613" s="1246"/>
      <c r="O613" s="1246"/>
      <c r="P613" s="1246"/>
      <c r="Q613" s="1246"/>
      <c r="R613" s="1246"/>
      <c r="S613" s="1246"/>
      <c r="T613" s="1246"/>
      <c r="U613" s="1246"/>
      <c r="V613" s="1246"/>
      <c r="W613" s="1246"/>
      <c r="X613" s="1246"/>
      <c r="Y613" s="1247"/>
      <c r="Z613" s="1250"/>
      <c r="AA613" s="1251"/>
      <c r="AB613" s="1251"/>
      <c r="AC613" s="1251"/>
      <c r="AD613" s="1251"/>
      <c r="AE613" s="1251"/>
      <c r="AF613" s="1251"/>
      <c r="AG613" s="1251"/>
      <c r="AH613" s="1252"/>
      <c r="AI613" s="1238" t="s">
        <v>267</v>
      </c>
      <c r="AJ613" s="1238"/>
      <c r="AK613" s="1239"/>
      <c r="AL613" s="1029">
        <f>ROUND(+AL611+AL612,2)</f>
        <v>74.900000000000006</v>
      </c>
    </row>
    <row r="614" spans="2:38">
      <c r="B614" s="1263"/>
      <c r="C614" s="1264"/>
      <c r="D614" s="1264"/>
      <c r="E614" s="1264"/>
      <c r="F614" s="1264"/>
      <c r="G614" s="1264"/>
      <c r="H614" s="1264"/>
      <c r="I614" s="1267" t="str">
        <f>I591</f>
        <v>CONSTRUCCIÓN DE CUBIERTA PARA POLIDERTIVO EN LA VEREDA LA ESMERALDA DEL MUNICIPIO DE LA PLATA, DEPARTAMENTO DEL HUILA</v>
      </c>
      <c r="J614" s="1267"/>
      <c r="K614" s="1267"/>
      <c r="L614" s="1267"/>
      <c r="M614" s="1267"/>
      <c r="N614" s="1267"/>
      <c r="O614" s="1267"/>
      <c r="P614" s="1267"/>
      <c r="Q614" s="1267"/>
      <c r="R614" s="1267"/>
      <c r="S614" s="1267"/>
      <c r="T614" s="1267"/>
      <c r="U614" s="1267"/>
      <c r="V614" s="1267"/>
      <c r="W614" s="1267"/>
      <c r="X614" s="1267"/>
      <c r="Y614" s="1267"/>
      <c r="Z614" s="1267"/>
      <c r="AA614" s="1267"/>
      <c r="AB614" s="1267"/>
      <c r="AC614" s="1267"/>
      <c r="AD614" s="1267"/>
      <c r="AE614" s="1267"/>
      <c r="AF614" s="1267"/>
      <c r="AG614" s="1267"/>
      <c r="AH614" s="1267"/>
      <c r="AI614" s="1269">
        <f ca="1">TODAY()</f>
        <v>46286</v>
      </c>
      <c r="AJ614" s="1267"/>
      <c r="AK614" s="1267"/>
      <c r="AL614" s="1267"/>
    </row>
    <row r="615" spans="2:38">
      <c r="B615" s="1265"/>
      <c r="C615" s="1266"/>
      <c r="D615" s="1266"/>
      <c r="E615" s="1266"/>
      <c r="F615" s="1266"/>
      <c r="G615" s="1266"/>
      <c r="H615" s="1266"/>
      <c r="I615" s="1268"/>
      <c r="J615" s="1268"/>
      <c r="K615" s="1268"/>
      <c r="L615" s="1268"/>
      <c r="M615" s="1268"/>
      <c r="N615" s="1268"/>
      <c r="O615" s="1268"/>
      <c r="P615" s="1268"/>
      <c r="Q615" s="1268"/>
      <c r="R615" s="1268"/>
      <c r="S615" s="1268"/>
      <c r="T615" s="1268"/>
      <c r="U615" s="1268"/>
      <c r="V615" s="1268"/>
      <c r="W615" s="1268"/>
      <c r="X615" s="1268"/>
      <c r="Y615" s="1268"/>
      <c r="Z615" s="1268"/>
      <c r="AA615" s="1268"/>
      <c r="AB615" s="1268"/>
      <c r="AC615" s="1268"/>
      <c r="AD615" s="1268"/>
      <c r="AE615" s="1268"/>
      <c r="AF615" s="1268"/>
      <c r="AG615" s="1268"/>
      <c r="AH615" s="1268"/>
      <c r="AI615" s="1268"/>
      <c r="AJ615" s="1268"/>
      <c r="AK615" s="1268"/>
      <c r="AL615" s="1268"/>
    </row>
    <row r="616" spans="2:38">
      <c r="B616" s="1265"/>
      <c r="C616" s="1266"/>
      <c r="D616" s="1266"/>
      <c r="E616" s="1266"/>
      <c r="F616" s="1266"/>
      <c r="G616" s="1266"/>
      <c r="H616" s="1266"/>
      <c r="I616" s="1268"/>
      <c r="J616" s="1268"/>
      <c r="K616" s="1268"/>
      <c r="L616" s="1268"/>
      <c r="M616" s="1268"/>
      <c r="N616" s="1268"/>
      <c r="O616" s="1268"/>
      <c r="P616" s="1268"/>
      <c r="Q616" s="1268"/>
      <c r="R616" s="1268"/>
      <c r="S616" s="1268"/>
      <c r="T616" s="1268"/>
      <c r="U616" s="1268"/>
      <c r="V616" s="1268"/>
      <c r="W616" s="1268"/>
      <c r="X616" s="1268"/>
      <c r="Y616" s="1268"/>
      <c r="Z616" s="1268"/>
      <c r="AA616" s="1268"/>
      <c r="AB616" s="1268"/>
      <c r="AC616" s="1268"/>
      <c r="AD616" s="1268"/>
      <c r="AE616" s="1268"/>
      <c r="AF616" s="1268"/>
      <c r="AG616" s="1268"/>
      <c r="AH616" s="1268"/>
      <c r="AI616" s="1268"/>
      <c r="AJ616" s="1268"/>
      <c r="AK616" s="1268"/>
      <c r="AL616" s="1268"/>
    </row>
    <row r="617" spans="2:38">
      <c r="B617" s="1265"/>
      <c r="C617" s="1266"/>
      <c r="D617" s="1266"/>
      <c r="E617" s="1266"/>
      <c r="F617" s="1266"/>
      <c r="G617" s="1266"/>
      <c r="H617" s="1266"/>
      <c r="I617" s="1268"/>
      <c r="J617" s="1268"/>
      <c r="K617" s="1268"/>
      <c r="L617" s="1268"/>
      <c r="M617" s="1268"/>
      <c r="N617" s="1268"/>
      <c r="O617" s="1268"/>
      <c r="P617" s="1268"/>
      <c r="Q617" s="1268"/>
      <c r="R617" s="1268"/>
      <c r="S617" s="1268"/>
      <c r="T617" s="1268"/>
      <c r="U617" s="1268"/>
      <c r="V617" s="1268"/>
      <c r="W617" s="1268"/>
      <c r="X617" s="1268"/>
      <c r="Y617" s="1268"/>
      <c r="Z617" s="1268"/>
      <c r="AA617" s="1268"/>
      <c r="AB617" s="1268"/>
      <c r="AC617" s="1268"/>
      <c r="AD617" s="1268"/>
      <c r="AE617" s="1268"/>
      <c r="AF617" s="1268"/>
      <c r="AG617" s="1268"/>
      <c r="AH617" s="1268"/>
      <c r="AI617" s="1268"/>
      <c r="AJ617" s="1268"/>
      <c r="AK617" s="1268"/>
      <c r="AL617" s="1268"/>
    </row>
    <row r="618" spans="2:38">
      <c r="B618" s="1189" t="s">
        <v>254</v>
      </c>
      <c r="C618" s="1190"/>
      <c r="D618" s="1190"/>
      <c r="E618" s="1190"/>
      <c r="F618" s="1190"/>
      <c r="G618" s="1190"/>
      <c r="H618" s="1190"/>
      <c r="I618" s="1190"/>
      <c r="J618" s="1190"/>
      <c r="K618" s="1190"/>
      <c r="L618" s="1190"/>
      <c r="M618" s="1190"/>
      <c r="N618" s="1190"/>
      <c r="O618" s="1190"/>
      <c r="P618" s="1190"/>
      <c r="Q618" s="1190"/>
      <c r="R618" s="1190"/>
      <c r="S618" s="1190"/>
      <c r="T618" s="1190"/>
      <c r="U618" s="1190"/>
      <c r="V618" s="1190"/>
      <c r="W618" s="1190"/>
      <c r="X618" s="1190"/>
      <c r="Y618" s="1190"/>
      <c r="Z618" s="1190"/>
      <c r="AA618" s="1190"/>
      <c r="AB618" s="1190"/>
      <c r="AC618" s="1190"/>
      <c r="AD618" s="1190"/>
      <c r="AE618" s="1190"/>
      <c r="AF618" s="1190"/>
      <c r="AG618" s="1190"/>
      <c r="AH618" s="1190"/>
      <c r="AI618" s="1190"/>
      <c r="AJ618" s="1190"/>
      <c r="AK618" s="1190"/>
      <c r="AL618" s="1190"/>
    </row>
    <row r="619" spans="2:38">
      <c r="B619" s="1200"/>
      <c r="C619" s="1201"/>
      <c r="D619" s="1201"/>
      <c r="E619" s="1201"/>
      <c r="F619" s="1201"/>
      <c r="G619" s="1201"/>
      <c r="H619" s="1201"/>
      <c r="I619" s="1201"/>
      <c r="J619" s="1201"/>
      <c r="K619" s="1201"/>
      <c r="L619" s="1201"/>
      <c r="M619" s="1201"/>
      <c r="N619" s="1201"/>
      <c r="O619" s="1201"/>
      <c r="P619" s="1201"/>
      <c r="Q619" s="1201"/>
      <c r="R619" s="1201"/>
      <c r="S619" s="1202"/>
      <c r="T619" s="1206" t="s">
        <v>255</v>
      </c>
      <c r="U619" s="1207"/>
      <c r="V619" s="1207"/>
      <c r="W619" s="1208"/>
      <c r="X619" s="1257">
        <f>' PRESUPUESTO OFICIAL GETZEN'!B35</f>
        <v>5.3</v>
      </c>
      <c r="Y619" s="1258"/>
      <c r="Z619" s="1258"/>
      <c r="AA619" s="1258"/>
      <c r="AB619" s="1258"/>
      <c r="AC619" s="1258"/>
      <c r="AD619" s="1259"/>
      <c r="AE619" s="1191" t="s">
        <v>256</v>
      </c>
      <c r="AF619" s="1191"/>
      <c r="AG619" s="1191"/>
      <c r="AH619" s="1191"/>
      <c r="AI619" s="1199" t="str">
        <f>' PRESUPUESTO OFICIAL GETZEN'!D35</f>
        <v>ML</v>
      </c>
      <c r="AJ619" s="1199"/>
      <c r="AK619" s="1199"/>
      <c r="AL619" s="1199"/>
    </row>
    <row r="620" spans="2:38">
      <c r="B620" s="1203"/>
      <c r="C620" s="1204"/>
      <c r="D620" s="1204"/>
      <c r="E620" s="1204"/>
      <c r="F620" s="1204"/>
      <c r="G620" s="1204"/>
      <c r="H620" s="1204"/>
      <c r="I620" s="1204"/>
      <c r="J620" s="1204"/>
      <c r="K620" s="1204"/>
      <c r="L620" s="1204"/>
      <c r="M620" s="1204"/>
      <c r="N620" s="1204"/>
      <c r="O620" s="1204"/>
      <c r="P620" s="1204"/>
      <c r="Q620" s="1204"/>
      <c r="R620" s="1204"/>
      <c r="S620" s="1205"/>
      <c r="T620" s="1209"/>
      <c r="U620" s="1210"/>
      <c r="V620" s="1210"/>
      <c r="W620" s="1211"/>
      <c r="X620" s="1260"/>
      <c r="Y620" s="1261"/>
      <c r="Z620" s="1261"/>
      <c r="AA620" s="1261"/>
      <c r="AB620" s="1261"/>
      <c r="AC620" s="1261"/>
      <c r="AD620" s="1262"/>
      <c r="AE620" s="1191"/>
      <c r="AF620" s="1191"/>
      <c r="AG620" s="1191"/>
      <c r="AH620" s="1191"/>
      <c r="AI620" s="1199"/>
      <c r="AJ620" s="1199"/>
      <c r="AK620" s="1199"/>
      <c r="AL620" s="1199"/>
    </row>
    <row r="621" spans="2:38">
      <c r="B621" s="1203"/>
      <c r="C621" s="1204"/>
      <c r="D621" s="1204"/>
      <c r="E621" s="1204"/>
      <c r="F621" s="1204"/>
      <c r="G621" s="1204"/>
      <c r="H621" s="1204"/>
      <c r="I621" s="1204"/>
      <c r="J621" s="1204"/>
      <c r="K621" s="1204"/>
      <c r="L621" s="1204"/>
      <c r="M621" s="1204"/>
      <c r="N621" s="1204"/>
      <c r="O621" s="1204"/>
      <c r="P621" s="1204"/>
      <c r="Q621" s="1204"/>
      <c r="R621" s="1204"/>
      <c r="S621" s="1205"/>
      <c r="T621" s="1206" t="s">
        <v>257</v>
      </c>
      <c r="U621" s="1207"/>
      <c r="V621" s="1207"/>
      <c r="W621" s="1208"/>
      <c r="X621" s="1218" t="str">
        <f>' PRESUPUESTO OFICIAL GETZEN'!C35</f>
        <v>Suministro  e  instalacion  de  tuberia  PVC-S  de 10",  con accesorios de conexión; para desagues.</v>
      </c>
      <c r="Y621" s="1219"/>
      <c r="Z621" s="1219"/>
      <c r="AA621" s="1219"/>
      <c r="AB621" s="1219"/>
      <c r="AC621" s="1219"/>
      <c r="AD621" s="1219"/>
      <c r="AE621" s="1219"/>
      <c r="AF621" s="1219"/>
      <c r="AG621" s="1219"/>
      <c r="AH621" s="1219"/>
      <c r="AI621" s="1219"/>
      <c r="AJ621" s="1219"/>
      <c r="AK621" s="1219"/>
      <c r="AL621" s="1219"/>
    </row>
    <row r="622" spans="2:38">
      <c r="B622" s="1203"/>
      <c r="C622" s="1204"/>
      <c r="D622" s="1204"/>
      <c r="E622" s="1204"/>
      <c r="F622" s="1204"/>
      <c r="G622" s="1204"/>
      <c r="H622" s="1204"/>
      <c r="I622" s="1204"/>
      <c r="J622" s="1204"/>
      <c r="K622" s="1204"/>
      <c r="L622" s="1204"/>
      <c r="M622" s="1204"/>
      <c r="N622" s="1204"/>
      <c r="O622" s="1204"/>
      <c r="P622" s="1204"/>
      <c r="Q622" s="1204"/>
      <c r="R622" s="1204"/>
      <c r="S622" s="1205"/>
      <c r="T622" s="1209"/>
      <c r="U622" s="1210"/>
      <c r="V622" s="1210"/>
      <c r="W622" s="1211"/>
      <c r="X622" s="1220"/>
      <c r="Y622" s="1221"/>
      <c r="Z622" s="1221"/>
      <c r="AA622" s="1221"/>
      <c r="AB622" s="1221"/>
      <c r="AC622" s="1221"/>
      <c r="AD622" s="1221"/>
      <c r="AE622" s="1221"/>
      <c r="AF622" s="1221"/>
      <c r="AG622" s="1221"/>
      <c r="AH622" s="1221"/>
      <c r="AI622" s="1221"/>
      <c r="AJ622" s="1221"/>
      <c r="AK622" s="1221"/>
      <c r="AL622" s="1221"/>
    </row>
    <row r="623" spans="2:38">
      <c r="B623" s="1203"/>
      <c r="C623" s="1204"/>
      <c r="D623" s="1204"/>
      <c r="E623" s="1204"/>
      <c r="F623" s="1204"/>
      <c r="G623" s="1204"/>
      <c r="H623" s="1204"/>
      <c r="I623" s="1204"/>
      <c r="J623" s="1204"/>
      <c r="K623" s="1204"/>
      <c r="L623" s="1204"/>
      <c r="M623" s="1204"/>
      <c r="N623" s="1204"/>
      <c r="O623" s="1204"/>
      <c r="P623" s="1204"/>
      <c r="Q623" s="1204"/>
      <c r="R623" s="1204"/>
      <c r="S623" s="1205"/>
      <c r="T623" s="1222" t="s">
        <v>258</v>
      </c>
      <c r="U623" s="1223"/>
      <c r="V623" s="1223"/>
      <c r="W623" s="1223"/>
      <c r="X623" s="1223"/>
      <c r="Y623" s="1224"/>
      <c r="Z623" s="1228" t="s">
        <v>259</v>
      </c>
      <c r="AA623" s="1228"/>
      <c r="AB623" s="1228"/>
      <c r="AC623" s="1228"/>
      <c r="AD623" s="1228"/>
      <c r="AE623" s="1191"/>
      <c r="AF623" s="1191"/>
      <c r="AG623" s="1191"/>
      <c r="AH623" s="1191"/>
      <c r="AI623" s="1191" t="s">
        <v>260</v>
      </c>
      <c r="AJ623" s="1191"/>
      <c r="AK623" s="1191"/>
      <c r="AL623" s="1191" t="s">
        <v>261</v>
      </c>
    </row>
    <row r="624" spans="2:38">
      <c r="B624" s="1203"/>
      <c r="C624" s="1204"/>
      <c r="D624" s="1204"/>
      <c r="E624" s="1204"/>
      <c r="F624" s="1204"/>
      <c r="G624" s="1204"/>
      <c r="H624" s="1204"/>
      <c r="I624" s="1204"/>
      <c r="J624" s="1204"/>
      <c r="K624" s="1204"/>
      <c r="L624" s="1204"/>
      <c r="M624" s="1204"/>
      <c r="N624" s="1204"/>
      <c r="O624" s="1204"/>
      <c r="P624" s="1204"/>
      <c r="Q624" s="1204"/>
      <c r="R624" s="1204"/>
      <c r="S624" s="1205"/>
      <c r="T624" s="1225"/>
      <c r="U624" s="1226"/>
      <c r="V624" s="1226"/>
      <c r="W624" s="1226"/>
      <c r="X624" s="1226"/>
      <c r="Y624" s="1227"/>
      <c r="Z624" s="1191" t="s">
        <v>262</v>
      </c>
      <c r="AA624" s="1191"/>
      <c r="AB624" s="1191"/>
      <c r="AC624" s="1191" t="s">
        <v>263</v>
      </c>
      <c r="AD624" s="1191"/>
      <c r="AE624" s="1191"/>
      <c r="AF624" s="1191" t="s">
        <v>264</v>
      </c>
      <c r="AG624" s="1191"/>
      <c r="AH624" s="1191"/>
      <c r="AI624" s="1191"/>
      <c r="AJ624" s="1191"/>
      <c r="AK624" s="1191"/>
      <c r="AL624" s="1191"/>
    </row>
    <row r="625" spans="2:38" ht="46.5" customHeight="1">
      <c r="B625" s="1203"/>
      <c r="C625" s="1204"/>
      <c r="D625" s="1204"/>
      <c r="E625" s="1204"/>
      <c r="F625" s="1204"/>
      <c r="G625" s="1204"/>
      <c r="H625" s="1204"/>
      <c r="I625" s="1204"/>
      <c r="J625" s="1204"/>
      <c r="K625" s="1204"/>
      <c r="L625" s="1204"/>
      <c r="M625" s="1204"/>
      <c r="N625" s="1204"/>
      <c r="O625" s="1204"/>
      <c r="P625" s="1204"/>
      <c r="Q625" s="1204"/>
      <c r="R625" s="1204"/>
      <c r="S625" s="1205"/>
      <c r="T625" s="1279" t="str">
        <f>[186]MemCant!D775</f>
        <v>Suministro  e  instalacion  de  tuberia  PVC-S  de 10",  con accesorios de conexión; para desagues.</v>
      </c>
      <c r="U625" s="1280"/>
      <c r="V625" s="1280"/>
      <c r="W625" s="1280"/>
      <c r="X625" s="1280"/>
      <c r="Y625" s="1281"/>
      <c r="Z625" s="1282">
        <v>20</v>
      </c>
      <c r="AA625" s="1282"/>
      <c r="AB625" s="1282"/>
      <c r="AC625" s="1283"/>
      <c r="AD625" s="1283"/>
      <c r="AE625" s="1283"/>
      <c r="AF625" s="1283"/>
      <c r="AG625" s="1283"/>
      <c r="AH625" s="1283"/>
      <c r="AI625" s="1283">
        <v>1</v>
      </c>
      <c r="AJ625" s="1283"/>
      <c r="AK625" s="1283"/>
      <c r="AL625" s="1066">
        <f>AI625*Z625</f>
        <v>20</v>
      </c>
    </row>
    <row r="626" spans="2:38">
      <c r="B626" s="1203"/>
      <c r="C626" s="1204"/>
      <c r="D626" s="1204"/>
      <c r="E626" s="1204"/>
      <c r="F626" s="1204"/>
      <c r="G626" s="1204"/>
      <c r="H626" s="1204"/>
      <c r="I626" s="1204"/>
      <c r="J626" s="1204"/>
      <c r="K626" s="1204"/>
      <c r="L626" s="1204"/>
      <c r="M626" s="1204"/>
      <c r="N626" s="1204"/>
      <c r="O626" s="1204"/>
      <c r="P626" s="1204"/>
      <c r="Q626" s="1204"/>
      <c r="R626" s="1204"/>
      <c r="S626" s="1205"/>
      <c r="T626" s="1271"/>
      <c r="U626" s="1272"/>
      <c r="V626" s="1272"/>
      <c r="W626" s="1272"/>
      <c r="X626" s="1272"/>
      <c r="Y626" s="1273"/>
      <c r="Z626" s="1178"/>
      <c r="AA626" s="1178"/>
      <c r="AB626" s="1178"/>
      <c r="AC626" s="1178"/>
      <c r="AD626" s="1178"/>
      <c r="AE626" s="1178"/>
      <c r="AF626" s="1178"/>
      <c r="AG626" s="1178"/>
      <c r="AH626" s="1178"/>
      <c r="AI626" s="1178"/>
      <c r="AJ626" s="1178"/>
      <c r="AK626" s="1178"/>
      <c r="AL626" s="996"/>
    </row>
    <row r="627" spans="2:38">
      <c r="B627" s="1203"/>
      <c r="C627" s="1204"/>
      <c r="D627" s="1204"/>
      <c r="E627" s="1204"/>
      <c r="F627" s="1204"/>
      <c r="G627" s="1204"/>
      <c r="H627" s="1204"/>
      <c r="I627" s="1204"/>
      <c r="J627" s="1204"/>
      <c r="K627" s="1204"/>
      <c r="L627" s="1204"/>
      <c r="M627" s="1204"/>
      <c r="N627" s="1204"/>
      <c r="O627" s="1204"/>
      <c r="P627" s="1204"/>
      <c r="Q627" s="1204"/>
      <c r="R627" s="1204"/>
      <c r="S627" s="1205"/>
      <c r="T627" s="1271"/>
      <c r="U627" s="1272"/>
      <c r="V627" s="1272"/>
      <c r="W627" s="1272"/>
      <c r="X627" s="1272"/>
      <c r="Y627" s="1273"/>
      <c r="Z627" s="1178"/>
      <c r="AA627" s="1178"/>
      <c r="AB627" s="1178"/>
      <c r="AC627" s="1178"/>
      <c r="AD627" s="1178"/>
      <c r="AE627" s="1178"/>
      <c r="AF627" s="1178"/>
      <c r="AG627" s="1178"/>
      <c r="AH627" s="1178"/>
      <c r="AI627" s="1178"/>
      <c r="AJ627" s="1178"/>
      <c r="AK627" s="1178"/>
      <c r="AL627" s="996"/>
    </row>
    <row r="628" spans="2:38">
      <c r="B628" s="1203"/>
      <c r="C628" s="1204"/>
      <c r="D628" s="1204"/>
      <c r="E628" s="1204"/>
      <c r="F628" s="1204"/>
      <c r="G628" s="1204"/>
      <c r="H628" s="1204"/>
      <c r="I628" s="1204"/>
      <c r="J628" s="1204"/>
      <c r="K628" s="1204"/>
      <c r="L628" s="1204"/>
      <c r="M628" s="1204"/>
      <c r="N628" s="1204"/>
      <c r="O628" s="1204"/>
      <c r="P628" s="1204"/>
      <c r="Q628" s="1204"/>
      <c r="R628" s="1204"/>
      <c r="S628" s="1205"/>
      <c r="T628" s="1271"/>
      <c r="U628" s="1272"/>
      <c r="V628" s="1272"/>
      <c r="W628" s="1272"/>
      <c r="X628" s="1272"/>
      <c r="Y628" s="1273"/>
      <c r="Z628" s="1178"/>
      <c r="AA628" s="1178"/>
      <c r="AB628" s="1178"/>
      <c r="AC628" s="1178"/>
      <c r="AD628" s="1178"/>
      <c r="AE628" s="1178"/>
      <c r="AF628" s="1178"/>
      <c r="AG628" s="1178"/>
      <c r="AH628" s="1178"/>
      <c r="AI628" s="1178"/>
      <c r="AJ628" s="1178"/>
      <c r="AK628" s="1178"/>
      <c r="AL628" s="996"/>
    </row>
    <row r="629" spans="2:38">
      <c r="B629" s="1203"/>
      <c r="C629" s="1204"/>
      <c r="D629" s="1204"/>
      <c r="E629" s="1204"/>
      <c r="F629" s="1204"/>
      <c r="G629" s="1204"/>
      <c r="H629" s="1204"/>
      <c r="I629" s="1204"/>
      <c r="J629" s="1204"/>
      <c r="K629" s="1204"/>
      <c r="L629" s="1204"/>
      <c r="M629" s="1204"/>
      <c r="N629" s="1204"/>
      <c r="O629" s="1204"/>
      <c r="P629" s="1204"/>
      <c r="Q629" s="1204"/>
      <c r="R629" s="1204"/>
      <c r="S629" s="1205"/>
      <c r="T629" s="1271"/>
      <c r="U629" s="1272"/>
      <c r="V629" s="1272"/>
      <c r="W629" s="1272"/>
      <c r="X629" s="1272"/>
      <c r="Y629" s="1273"/>
      <c r="Z629" s="1178"/>
      <c r="AA629" s="1178"/>
      <c r="AB629" s="1178"/>
      <c r="AC629" s="1178"/>
      <c r="AD629" s="1178"/>
      <c r="AE629" s="1178"/>
      <c r="AF629" s="1178"/>
      <c r="AG629" s="1178"/>
      <c r="AH629" s="1178"/>
      <c r="AI629" s="1178"/>
      <c r="AJ629" s="1178"/>
      <c r="AK629" s="1178"/>
      <c r="AL629" s="996"/>
    </row>
    <row r="630" spans="2:38">
      <c r="B630" s="1203"/>
      <c r="C630" s="1204"/>
      <c r="D630" s="1204"/>
      <c r="E630" s="1204"/>
      <c r="F630" s="1204"/>
      <c r="G630" s="1204"/>
      <c r="H630" s="1204"/>
      <c r="I630" s="1204"/>
      <c r="J630" s="1204"/>
      <c r="K630" s="1204"/>
      <c r="L630" s="1204"/>
      <c r="M630" s="1204"/>
      <c r="N630" s="1204"/>
      <c r="O630" s="1204"/>
      <c r="P630" s="1204"/>
      <c r="Q630" s="1204"/>
      <c r="R630" s="1204"/>
      <c r="S630" s="1205"/>
      <c r="T630" s="1271"/>
      <c r="U630" s="1272"/>
      <c r="V630" s="1272"/>
      <c r="W630" s="1272"/>
      <c r="X630" s="1272"/>
      <c r="Y630" s="1273"/>
      <c r="Z630" s="1178"/>
      <c r="AA630" s="1178"/>
      <c r="AB630" s="1178"/>
      <c r="AC630" s="1178"/>
      <c r="AD630" s="1178"/>
      <c r="AE630" s="1178"/>
      <c r="AF630" s="1178"/>
      <c r="AG630" s="1178"/>
      <c r="AH630" s="1178"/>
      <c r="AI630" s="1178"/>
      <c r="AJ630" s="1178"/>
      <c r="AK630" s="1178"/>
      <c r="AL630" s="996"/>
    </row>
    <row r="631" spans="2:38">
      <c r="B631" s="1203"/>
      <c r="C631" s="1204"/>
      <c r="D631" s="1204"/>
      <c r="E631" s="1204"/>
      <c r="F631" s="1204"/>
      <c r="G631" s="1204"/>
      <c r="H631" s="1204"/>
      <c r="I631" s="1204"/>
      <c r="J631" s="1204"/>
      <c r="K631" s="1204"/>
      <c r="L631" s="1204"/>
      <c r="M631" s="1204"/>
      <c r="N631" s="1204"/>
      <c r="O631" s="1204"/>
      <c r="P631" s="1204"/>
      <c r="Q631" s="1204"/>
      <c r="R631" s="1204"/>
      <c r="S631" s="1205"/>
      <c r="T631" s="1271"/>
      <c r="U631" s="1272"/>
      <c r="V631" s="1272"/>
      <c r="W631" s="1272"/>
      <c r="X631" s="1272"/>
      <c r="Y631" s="1273"/>
      <c r="Z631" s="1178"/>
      <c r="AA631" s="1178"/>
      <c r="AB631" s="1178"/>
      <c r="AC631" s="1178"/>
      <c r="AD631" s="1178"/>
      <c r="AE631" s="1178"/>
      <c r="AF631" s="1178"/>
      <c r="AG631" s="1178"/>
      <c r="AH631" s="1178"/>
      <c r="AI631" s="1178"/>
      <c r="AJ631" s="1178"/>
      <c r="AK631" s="1178"/>
      <c r="AL631" s="996"/>
    </row>
    <row r="632" spans="2:38">
      <c r="B632" s="1203"/>
      <c r="C632" s="1204"/>
      <c r="D632" s="1204"/>
      <c r="E632" s="1204"/>
      <c r="F632" s="1204"/>
      <c r="G632" s="1204"/>
      <c r="H632" s="1204"/>
      <c r="I632" s="1204"/>
      <c r="J632" s="1204"/>
      <c r="K632" s="1204"/>
      <c r="L632" s="1204"/>
      <c r="M632" s="1204"/>
      <c r="N632" s="1204"/>
      <c r="O632" s="1204"/>
      <c r="P632" s="1204"/>
      <c r="Q632" s="1204"/>
      <c r="R632" s="1204"/>
      <c r="S632" s="1205"/>
      <c r="T632" s="1271"/>
      <c r="U632" s="1272"/>
      <c r="V632" s="1272"/>
      <c r="W632" s="1272"/>
      <c r="X632" s="1272"/>
      <c r="Y632" s="1273"/>
      <c r="Z632" s="1178"/>
      <c r="AA632" s="1178"/>
      <c r="AB632" s="1178"/>
      <c r="AC632" s="1178"/>
      <c r="AD632" s="1178"/>
      <c r="AE632" s="1178"/>
      <c r="AF632" s="1178"/>
      <c r="AG632" s="1178"/>
      <c r="AH632" s="1178"/>
      <c r="AI632" s="1178"/>
      <c r="AJ632" s="1178"/>
      <c r="AK632" s="1178"/>
      <c r="AL632" s="996"/>
    </row>
    <row r="633" spans="2:38">
      <c r="B633" s="1203"/>
      <c r="C633" s="1204"/>
      <c r="D633" s="1204"/>
      <c r="E633" s="1204"/>
      <c r="F633" s="1204"/>
      <c r="G633" s="1204"/>
      <c r="H633" s="1204"/>
      <c r="I633" s="1204"/>
      <c r="J633" s="1204"/>
      <c r="K633" s="1204"/>
      <c r="L633" s="1204"/>
      <c r="M633" s="1204"/>
      <c r="N633" s="1204"/>
      <c r="O633" s="1204"/>
      <c r="P633" s="1204"/>
      <c r="Q633" s="1204"/>
      <c r="R633" s="1204"/>
      <c r="S633" s="1205"/>
      <c r="T633" s="1271"/>
      <c r="U633" s="1272"/>
      <c r="V633" s="1272"/>
      <c r="W633" s="1272"/>
      <c r="X633" s="1272"/>
      <c r="Y633" s="1273"/>
      <c r="Z633" s="1178"/>
      <c r="AA633" s="1178"/>
      <c r="AB633" s="1178"/>
      <c r="AC633" s="1178"/>
      <c r="AD633" s="1178"/>
      <c r="AE633" s="1178"/>
      <c r="AF633" s="1178"/>
      <c r="AG633" s="1178"/>
      <c r="AH633" s="1178"/>
      <c r="AI633" s="1178"/>
      <c r="AJ633" s="1178"/>
      <c r="AK633" s="1178"/>
      <c r="AL633" s="996"/>
    </row>
    <row r="634" spans="2:38">
      <c r="B634" s="1203"/>
      <c r="C634" s="1204"/>
      <c r="D634" s="1204"/>
      <c r="E634" s="1204"/>
      <c r="F634" s="1204"/>
      <c r="G634" s="1204"/>
      <c r="H634" s="1204"/>
      <c r="I634" s="1204"/>
      <c r="J634" s="1204"/>
      <c r="K634" s="1204"/>
      <c r="L634" s="1204"/>
      <c r="M634" s="1204"/>
      <c r="N634" s="1204"/>
      <c r="O634" s="1204"/>
      <c r="P634" s="1204"/>
      <c r="Q634" s="1204"/>
      <c r="R634" s="1204"/>
      <c r="S634" s="1205"/>
      <c r="T634" s="1271"/>
      <c r="U634" s="1272"/>
      <c r="V634" s="1272"/>
      <c r="W634" s="1272"/>
      <c r="X634" s="1272"/>
      <c r="Y634" s="1273"/>
      <c r="Z634" s="1178"/>
      <c r="AA634" s="1178"/>
      <c r="AB634" s="1178"/>
      <c r="AC634" s="1178"/>
      <c r="AD634" s="1178"/>
      <c r="AE634" s="1178"/>
      <c r="AF634" s="1178"/>
      <c r="AG634" s="1178"/>
      <c r="AH634" s="1178"/>
      <c r="AI634" s="1178"/>
      <c r="AJ634" s="1178"/>
      <c r="AK634" s="1178"/>
      <c r="AL634" s="996"/>
    </row>
    <row r="635" spans="2:38">
      <c r="B635" s="1203"/>
      <c r="C635" s="1204"/>
      <c r="D635" s="1204"/>
      <c r="E635" s="1204"/>
      <c r="F635" s="1204"/>
      <c r="G635" s="1204"/>
      <c r="H635" s="1204"/>
      <c r="I635" s="1204"/>
      <c r="J635" s="1204"/>
      <c r="K635" s="1204"/>
      <c r="L635" s="1204"/>
      <c r="M635" s="1204"/>
      <c r="N635" s="1204"/>
      <c r="O635" s="1204"/>
      <c r="P635" s="1204"/>
      <c r="Q635" s="1204"/>
      <c r="R635" s="1204"/>
      <c r="S635" s="1205"/>
      <c r="T635" s="1271"/>
      <c r="U635" s="1272"/>
      <c r="V635" s="1272"/>
      <c r="W635" s="1272"/>
      <c r="X635" s="1272"/>
      <c r="Y635" s="1273"/>
      <c r="Z635" s="1178"/>
      <c r="AA635" s="1178"/>
      <c r="AB635" s="1178"/>
      <c r="AC635" s="1178"/>
      <c r="AD635" s="1178"/>
      <c r="AE635" s="1178"/>
      <c r="AF635" s="1178"/>
      <c r="AG635" s="1178"/>
      <c r="AH635" s="1178"/>
      <c r="AI635" s="1178"/>
      <c r="AJ635" s="1178"/>
      <c r="AK635" s="1178"/>
      <c r="AL635" s="996"/>
    </row>
    <row r="636" spans="2:38">
      <c r="B636" s="1192" t="s">
        <v>265</v>
      </c>
      <c r="C636" s="1193"/>
      <c r="D636" s="1193"/>
      <c r="E636" s="1193"/>
      <c r="F636" s="1193"/>
      <c r="G636" s="1193"/>
      <c r="H636" s="1193"/>
      <c r="I636" s="1193"/>
      <c r="J636" s="1193"/>
      <c r="K636" s="1193"/>
      <c r="L636" s="1193"/>
      <c r="M636" s="1193"/>
      <c r="N636" s="1193"/>
      <c r="O636" s="1193"/>
      <c r="P636" s="1193"/>
      <c r="Q636" s="1193"/>
      <c r="R636" s="1193"/>
      <c r="S636" s="1193"/>
      <c r="T636" s="1193"/>
      <c r="U636" s="1193"/>
      <c r="V636" s="1193"/>
      <c r="W636" s="1193"/>
      <c r="X636" s="1193"/>
      <c r="Y636" s="1193"/>
      <c r="Z636" s="1229"/>
      <c r="AA636" s="1230"/>
      <c r="AB636" s="1230"/>
      <c r="AC636" s="1230"/>
      <c r="AD636" s="1230"/>
      <c r="AE636" s="1230"/>
      <c r="AF636" s="1230"/>
      <c r="AG636" s="1230"/>
      <c r="AH636" s="1231"/>
      <c r="AI636" s="1232"/>
      <c r="AJ636" s="1232"/>
      <c r="AK636" s="1232"/>
      <c r="AL636" s="997"/>
    </row>
    <row r="637" spans="2:38">
      <c r="B637" s="1242"/>
      <c r="C637" s="1243"/>
      <c r="D637" s="1243"/>
      <c r="E637" s="1243"/>
      <c r="F637" s="1243"/>
      <c r="G637" s="1243"/>
      <c r="H637" s="1243"/>
      <c r="I637" s="1243"/>
      <c r="J637" s="1243"/>
      <c r="K637" s="1243"/>
      <c r="L637" s="1243"/>
      <c r="M637" s="1243"/>
      <c r="N637" s="1243"/>
      <c r="O637" s="1243"/>
      <c r="P637" s="1243"/>
      <c r="Q637" s="1243"/>
      <c r="R637" s="1243"/>
      <c r="S637" s="1243"/>
      <c r="T637" s="1243"/>
      <c r="U637" s="1243"/>
      <c r="V637" s="1243"/>
      <c r="W637" s="1243"/>
      <c r="X637" s="1243"/>
      <c r="Y637" s="1244"/>
      <c r="Z637" s="1248"/>
      <c r="AA637" s="1201"/>
      <c r="AB637" s="1201"/>
      <c r="AC637" s="1201"/>
      <c r="AD637" s="1201"/>
      <c r="AE637" s="1201"/>
      <c r="AF637" s="1201"/>
      <c r="AG637" s="1201"/>
      <c r="AH637" s="1202"/>
      <c r="AI637" s="1190" t="s">
        <v>266</v>
      </c>
      <c r="AJ637" s="1190"/>
      <c r="AK637" s="1253"/>
      <c r="AL637" s="1003">
        <f>SUM(AL625:AL635)</f>
        <v>20</v>
      </c>
    </row>
    <row r="638" spans="2:38">
      <c r="B638" s="1242"/>
      <c r="C638" s="1243"/>
      <c r="D638" s="1243"/>
      <c r="E638" s="1243"/>
      <c r="F638" s="1243"/>
      <c r="G638" s="1243"/>
      <c r="H638" s="1243"/>
      <c r="I638" s="1243"/>
      <c r="J638" s="1243"/>
      <c r="K638" s="1243"/>
      <c r="L638" s="1243"/>
      <c r="M638" s="1243"/>
      <c r="N638" s="1243"/>
      <c r="O638" s="1243"/>
      <c r="P638" s="1243"/>
      <c r="Q638" s="1243"/>
      <c r="R638" s="1243"/>
      <c r="S638" s="1243"/>
      <c r="T638" s="1243"/>
      <c r="U638" s="1243"/>
      <c r="V638" s="1243"/>
      <c r="W638" s="1243"/>
      <c r="X638" s="1243"/>
      <c r="Y638" s="1244"/>
      <c r="Z638" s="1249"/>
      <c r="AA638" s="1204"/>
      <c r="AB638" s="1204"/>
      <c r="AC638" s="1204"/>
      <c r="AD638" s="1204"/>
      <c r="AE638" s="1204"/>
      <c r="AF638" s="1204"/>
      <c r="AG638" s="1204"/>
      <c r="AH638" s="1205"/>
      <c r="AI638" s="1190"/>
      <c r="AJ638" s="1190"/>
      <c r="AK638" s="1253"/>
      <c r="AL638" s="1003"/>
    </row>
    <row r="639" spans="2:38" ht="16.5" thickBot="1">
      <c r="B639" s="1245"/>
      <c r="C639" s="1246"/>
      <c r="D639" s="1246"/>
      <c r="E639" s="1246"/>
      <c r="F639" s="1246"/>
      <c r="G639" s="1246"/>
      <c r="H639" s="1246"/>
      <c r="I639" s="1246"/>
      <c r="J639" s="1246"/>
      <c r="K639" s="1246"/>
      <c r="L639" s="1246"/>
      <c r="M639" s="1246"/>
      <c r="N639" s="1246"/>
      <c r="O639" s="1246"/>
      <c r="P639" s="1246"/>
      <c r="Q639" s="1246"/>
      <c r="R639" s="1246"/>
      <c r="S639" s="1246"/>
      <c r="T639" s="1246"/>
      <c r="U639" s="1246"/>
      <c r="V639" s="1246"/>
      <c r="W639" s="1246"/>
      <c r="X639" s="1246"/>
      <c r="Y639" s="1247"/>
      <c r="Z639" s="1250"/>
      <c r="AA639" s="1251"/>
      <c r="AB639" s="1251"/>
      <c r="AC639" s="1251"/>
      <c r="AD639" s="1251"/>
      <c r="AE639" s="1251"/>
      <c r="AF639" s="1251"/>
      <c r="AG639" s="1251"/>
      <c r="AH639" s="1252"/>
      <c r="AI639" s="1238" t="s">
        <v>267</v>
      </c>
      <c r="AJ639" s="1238"/>
      <c r="AK639" s="1239"/>
      <c r="AL639" s="1029">
        <f>ROUND(+AL637+AL638,2)</f>
        <v>20</v>
      </c>
    </row>
    <row r="640" spans="2:38">
      <c r="B640" s="1263"/>
      <c r="C640" s="1264"/>
      <c r="D640" s="1264"/>
      <c r="E640" s="1264"/>
      <c r="F640" s="1264"/>
      <c r="G640" s="1264"/>
      <c r="H640" s="1264"/>
      <c r="I640" s="1267" t="str">
        <f>+I591</f>
        <v>CONSTRUCCIÓN DE CUBIERTA PARA POLIDERTIVO EN LA VEREDA LA ESMERALDA DEL MUNICIPIO DE LA PLATA, DEPARTAMENTO DEL HUILA</v>
      </c>
      <c r="J640" s="1267"/>
      <c r="K640" s="1267"/>
      <c r="L640" s="1267"/>
      <c r="M640" s="1267"/>
      <c r="N640" s="1267"/>
      <c r="O640" s="1267"/>
      <c r="P640" s="1267"/>
      <c r="Q640" s="1267"/>
      <c r="R640" s="1267"/>
      <c r="S640" s="1267"/>
      <c r="T640" s="1267"/>
      <c r="U640" s="1267"/>
      <c r="V640" s="1267"/>
      <c r="W640" s="1267"/>
      <c r="X640" s="1267"/>
      <c r="Y640" s="1267"/>
      <c r="Z640" s="1267"/>
      <c r="AA640" s="1267"/>
      <c r="AB640" s="1267"/>
      <c r="AC640" s="1267"/>
      <c r="AD640" s="1267"/>
      <c r="AE640" s="1267"/>
      <c r="AF640" s="1267"/>
      <c r="AG640" s="1267"/>
      <c r="AH640" s="1267"/>
      <c r="AI640" s="1269">
        <f ca="1">TODAY()</f>
        <v>46286</v>
      </c>
      <c r="AJ640" s="1267"/>
      <c r="AK640" s="1267"/>
      <c r="AL640" s="1267"/>
    </row>
    <row r="641" spans="2:38">
      <c r="B641" s="1265"/>
      <c r="C641" s="1266"/>
      <c r="D641" s="1266"/>
      <c r="E641" s="1266"/>
      <c r="F641" s="1266"/>
      <c r="G641" s="1266"/>
      <c r="H641" s="1266"/>
      <c r="I641" s="1268"/>
      <c r="J641" s="1268"/>
      <c r="K641" s="1268"/>
      <c r="L641" s="1268"/>
      <c r="M641" s="1268"/>
      <c r="N641" s="1268"/>
      <c r="O641" s="1268"/>
      <c r="P641" s="1268"/>
      <c r="Q641" s="1268"/>
      <c r="R641" s="1268"/>
      <c r="S641" s="1268"/>
      <c r="T641" s="1268"/>
      <c r="U641" s="1268"/>
      <c r="V641" s="1268"/>
      <c r="W641" s="1268"/>
      <c r="X641" s="1268"/>
      <c r="Y641" s="1268"/>
      <c r="Z641" s="1268"/>
      <c r="AA641" s="1268"/>
      <c r="AB641" s="1268"/>
      <c r="AC641" s="1268"/>
      <c r="AD641" s="1268"/>
      <c r="AE641" s="1268"/>
      <c r="AF641" s="1268"/>
      <c r="AG641" s="1268"/>
      <c r="AH641" s="1268"/>
      <c r="AI641" s="1268"/>
      <c r="AJ641" s="1268"/>
      <c r="AK641" s="1268"/>
      <c r="AL641" s="1268"/>
    </row>
    <row r="642" spans="2:38">
      <c r="B642" s="1265"/>
      <c r="C642" s="1266"/>
      <c r="D642" s="1266"/>
      <c r="E642" s="1266"/>
      <c r="F642" s="1266"/>
      <c r="G642" s="1266"/>
      <c r="H642" s="1266"/>
      <c r="I642" s="1268"/>
      <c r="J642" s="1268"/>
      <c r="K642" s="1268"/>
      <c r="L642" s="1268"/>
      <c r="M642" s="1268"/>
      <c r="N642" s="1268"/>
      <c r="O642" s="1268"/>
      <c r="P642" s="1268"/>
      <c r="Q642" s="1268"/>
      <c r="R642" s="1268"/>
      <c r="S642" s="1268"/>
      <c r="T642" s="1268"/>
      <c r="U642" s="1268"/>
      <c r="V642" s="1268"/>
      <c r="W642" s="1268"/>
      <c r="X642" s="1268"/>
      <c r="Y642" s="1268"/>
      <c r="Z642" s="1268"/>
      <c r="AA642" s="1268"/>
      <c r="AB642" s="1268"/>
      <c r="AC642" s="1268"/>
      <c r="AD642" s="1268"/>
      <c r="AE642" s="1268"/>
      <c r="AF642" s="1268"/>
      <c r="AG642" s="1268"/>
      <c r="AH642" s="1268"/>
      <c r="AI642" s="1268"/>
      <c r="AJ642" s="1268"/>
      <c r="AK642" s="1268"/>
      <c r="AL642" s="1268"/>
    </row>
    <row r="643" spans="2:38">
      <c r="B643" s="1265"/>
      <c r="C643" s="1266"/>
      <c r="D643" s="1266"/>
      <c r="E643" s="1266"/>
      <c r="F643" s="1266"/>
      <c r="G643" s="1266"/>
      <c r="H643" s="1266"/>
      <c r="I643" s="1268"/>
      <c r="J643" s="1268"/>
      <c r="K643" s="1268"/>
      <c r="L643" s="1268"/>
      <c r="M643" s="1268"/>
      <c r="N643" s="1268"/>
      <c r="O643" s="1268"/>
      <c r="P643" s="1268"/>
      <c r="Q643" s="1268"/>
      <c r="R643" s="1268"/>
      <c r="S643" s="1268"/>
      <c r="T643" s="1268"/>
      <c r="U643" s="1268"/>
      <c r="V643" s="1268"/>
      <c r="W643" s="1268"/>
      <c r="X643" s="1268"/>
      <c r="Y643" s="1268"/>
      <c r="Z643" s="1268"/>
      <c r="AA643" s="1268"/>
      <c r="AB643" s="1268"/>
      <c r="AC643" s="1268"/>
      <c r="AD643" s="1268"/>
      <c r="AE643" s="1268"/>
      <c r="AF643" s="1268"/>
      <c r="AG643" s="1268"/>
      <c r="AH643" s="1268"/>
      <c r="AI643" s="1268"/>
      <c r="AJ643" s="1268"/>
      <c r="AK643" s="1268"/>
      <c r="AL643" s="1268"/>
    </row>
    <row r="644" spans="2:38">
      <c r="B644" s="1189" t="s">
        <v>254</v>
      </c>
      <c r="C644" s="1190"/>
      <c r="D644" s="1190"/>
      <c r="E644" s="1190"/>
      <c r="F644" s="1190"/>
      <c r="G644" s="1190"/>
      <c r="H644" s="1190"/>
      <c r="I644" s="1190"/>
      <c r="J644" s="1190"/>
      <c r="K644" s="1190"/>
      <c r="L644" s="1190"/>
      <c r="M644" s="1190"/>
      <c r="N644" s="1190"/>
      <c r="O644" s="1190"/>
      <c r="P644" s="1190"/>
      <c r="Q644" s="1190"/>
      <c r="R644" s="1190"/>
      <c r="S644" s="1190"/>
      <c r="T644" s="1190"/>
      <c r="U644" s="1190"/>
      <c r="V644" s="1190"/>
      <c r="W644" s="1190"/>
      <c r="X644" s="1190"/>
      <c r="Y644" s="1190"/>
      <c r="Z644" s="1190"/>
      <c r="AA644" s="1190"/>
      <c r="AB644" s="1190"/>
      <c r="AC644" s="1190"/>
      <c r="AD644" s="1190"/>
      <c r="AE644" s="1190"/>
      <c r="AF644" s="1190"/>
      <c r="AG644" s="1190"/>
      <c r="AH644" s="1190"/>
      <c r="AI644" s="1190"/>
      <c r="AJ644" s="1190"/>
      <c r="AK644" s="1190"/>
      <c r="AL644" s="1190"/>
    </row>
    <row r="645" spans="2:38">
      <c r="B645" s="1200"/>
      <c r="C645" s="1201"/>
      <c r="D645" s="1201"/>
      <c r="E645" s="1201"/>
      <c r="F645" s="1201"/>
      <c r="G645" s="1201"/>
      <c r="H645" s="1201"/>
      <c r="I645" s="1201"/>
      <c r="J645" s="1201"/>
      <c r="K645" s="1201"/>
      <c r="L645" s="1201"/>
      <c r="M645" s="1201"/>
      <c r="N645" s="1201"/>
      <c r="O645" s="1201"/>
      <c r="P645" s="1201"/>
      <c r="Q645" s="1201"/>
      <c r="R645" s="1201"/>
      <c r="S645" s="1202"/>
      <c r="T645" s="1206" t="s">
        <v>255</v>
      </c>
      <c r="U645" s="1207"/>
      <c r="V645" s="1207"/>
      <c r="W645" s="1208"/>
      <c r="X645" s="1257">
        <f>' PRESUPUESTO OFICIAL ESMERALDA'!B36</f>
        <v>5.4</v>
      </c>
      <c r="Y645" s="1258"/>
      <c r="Z645" s="1258"/>
      <c r="AA645" s="1258"/>
      <c r="AB645" s="1258"/>
      <c r="AC645" s="1258"/>
      <c r="AD645" s="1259"/>
      <c r="AE645" s="1191" t="s">
        <v>256</v>
      </c>
      <c r="AF645" s="1191"/>
      <c r="AG645" s="1191"/>
      <c r="AH645" s="1191"/>
      <c r="AI645" s="1199" t="str">
        <f>' PRESUPUESTO OFICIAL ESMERALDA'!D36</f>
        <v>UND</v>
      </c>
      <c r="AJ645" s="1199"/>
      <c r="AK645" s="1199"/>
      <c r="AL645" s="1199"/>
    </row>
    <row r="646" spans="2:38">
      <c r="B646" s="1203"/>
      <c r="C646" s="1204"/>
      <c r="D646" s="1204"/>
      <c r="E646" s="1204"/>
      <c r="F646" s="1204"/>
      <c r="G646" s="1204"/>
      <c r="H646" s="1204"/>
      <c r="I646" s="1204"/>
      <c r="J646" s="1204"/>
      <c r="K646" s="1204"/>
      <c r="L646" s="1204"/>
      <c r="M646" s="1204"/>
      <c r="N646" s="1204"/>
      <c r="O646" s="1204"/>
      <c r="P646" s="1204"/>
      <c r="Q646" s="1204"/>
      <c r="R646" s="1204"/>
      <c r="S646" s="1205"/>
      <c r="T646" s="1209"/>
      <c r="U646" s="1210"/>
      <c r="V646" s="1210"/>
      <c r="W646" s="1211"/>
      <c r="X646" s="1260"/>
      <c r="Y646" s="1261"/>
      <c r="Z646" s="1261"/>
      <c r="AA646" s="1261"/>
      <c r="AB646" s="1261"/>
      <c r="AC646" s="1261"/>
      <c r="AD646" s="1262"/>
      <c r="AE646" s="1191"/>
      <c r="AF646" s="1191"/>
      <c r="AG646" s="1191"/>
      <c r="AH646" s="1191"/>
      <c r="AI646" s="1199"/>
      <c r="AJ646" s="1199"/>
      <c r="AK646" s="1199"/>
      <c r="AL646" s="1199"/>
    </row>
    <row r="647" spans="2:38">
      <c r="B647" s="1203"/>
      <c r="C647" s="1204"/>
      <c r="D647" s="1204"/>
      <c r="E647" s="1204"/>
      <c r="F647" s="1204"/>
      <c r="G647" s="1204"/>
      <c r="H647" s="1204"/>
      <c r="I647" s="1204"/>
      <c r="J647" s="1204"/>
      <c r="K647" s="1204"/>
      <c r="L647" s="1204"/>
      <c r="M647" s="1204"/>
      <c r="N647" s="1204"/>
      <c r="O647" s="1204"/>
      <c r="P647" s="1204"/>
      <c r="Q647" s="1204"/>
      <c r="R647" s="1204"/>
      <c r="S647" s="1205"/>
      <c r="T647" s="1206" t="s">
        <v>257</v>
      </c>
      <c r="U647" s="1207"/>
      <c r="V647" s="1207"/>
      <c r="W647" s="1208"/>
      <c r="X647" s="1218" t="str">
        <f>' PRESUPUESTO OFICIAL ESMERALDA'!C36</f>
        <v>Caja  de  inspeccion  en  concreto   de  F´c=2500  PSI,  de seccion   0.80*0.80,   H:   1M   incluye   cañuela,   tapa   en concreto reforzado de 8 cms , con espesores de paredes
de 0.10 mts.segun  diseño</v>
      </c>
      <c r="Y647" s="1219"/>
      <c r="Z647" s="1219"/>
      <c r="AA647" s="1219"/>
      <c r="AB647" s="1219"/>
      <c r="AC647" s="1219"/>
      <c r="AD647" s="1219"/>
      <c r="AE647" s="1219"/>
      <c r="AF647" s="1219"/>
      <c r="AG647" s="1219"/>
      <c r="AH647" s="1219"/>
      <c r="AI647" s="1219"/>
      <c r="AJ647" s="1219"/>
      <c r="AK647" s="1219"/>
      <c r="AL647" s="1219"/>
    </row>
    <row r="648" spans="2:38">
      <c r="B648" s="1203"/>
      <c r="C648" s="1204"/>
      <c r="D648" s="1204"/>
      <c r="E648" s="1204"/>
      <c r="F648" s="1204"/>
      <c r="G648" s="1204"/>
      <c r="H648" s="1204"/>
      <c r="I648" s="1204"/>
      <c r="J648" s="1204"/>
      <c r="K648" s="1204"/>
      <c r="L648" s="1204"/>
      <c r="M648" s="1204"/>
      <c r="N648" s="1204"/>
      <c r="O648" s="1204"/>
      <c r="P648" s="1204"/>
      <c r="Q648" s="1204"/>
      <c r="R648" s="1204"/>
      <c r="S648" s="1205"/>
      <c r="T648" s="1209"/>
      <c r="U648" s="1210"/>
      <c r="V648" s="1210"/>
      <c r="W648" s="1211"/>
      <c r="X648" s="1220"/>
      <c r="Y648" s="1221"/>
      <c r="Z648" s="1221"/>
      <c r="AA648" s="1221"/>
      <c r="AB648" s="1221"/>
      <c r="AC648" s="1221"/>
      <c r="AD648" s="1221"/>
      <c r="AE648" s="1221"/>
      <c r="AF648" s="1221"/>
      <c r="AG648" s="1221"/>
      <c r="AH648" s="1221"/>
      <c r="AI648" s="1221"/>
      <c r="AJ648" s="1221"/>
      <c r="AK648" s="1221"/>
      <c r="AL648" s="1221"/>
    </row>
    <row r="649" spans="2:38">
      <c r="B649" s="1203"/>
      <c r="C649" s="1204"/>
      <c r="D649" s="1204"/>
      <c r="E649" s="1204"/>
      <c r="F649" s="1204"/>
      <c r="G649" s="1204"/>
      <c r="H649" s="1204"/>
      <c r="I649" s="1204"/>
      <c r="J649" s="1204"/>
      <c r="K649" s="1204"/>
      <c r="L649" s="1204"/>
      <c r="M649" s="1204"/>
      <c r="N649" s="1204"/>
      <c r="O649" s="1204"/>
      <c r="P649" s="1204"/>
      <c r="Q649" s="1204"/>
      <c r="R649" s="1204"/>
      <c r="S649" s="1205"/>
      <c r="T649" s="1222" t="s">
        <v>258</v>
      </c>
      <c r="U649" s="1223"/>
      <c r="V649" s="1223"/>
      <c r="W649" s="1223"/>
      <c r="X649" s="1223"/>
      <c r="Y649" s="1224"/>
      <c r="Z649" s="1228" t="s">
        <v>259</v>
      </c>
      <c r="AA649" s="1228"/>
      <c r="AB649" s="1228"/>
      <c r="AC649" s="1228"/>
      <c r="AD649" s="1228"/>
      <c r="AE649" s="1191"/>
      <c r="AF649" s="1191"/>
      <c r="AG649" s="1191"/>
      <c r="AH649" s="1191"/>
      <c r="AI649" s="1191" t="s">
        <v>260</v>
      </c>
      <c r="AJ649" s="1191"/>
      <c r="AK649" s="1191"/>
      <c r="AL649" s="1191" t="s">
        <v>261</v>
      </c>
    </row>
    <row r="650" spans="2:38">
      <c r="B650" s="1203"/>
      <c r="C650" s="1204"/>
      <c r="D650" s="1204"/>
      <c r="E650" s="1204"/>
      <c r="F650" s="1204"/>
      <c r="G650" s="1204"/>
      <c r="H650" s="1204"/>
      <c r="I650" s="1204"/>
      <c r="J650" s="1204"/>
      <c r="K650" s="1204"/>
      <c r="L650" s="1204"/>
      <c r="M650" s="1204"/>
      <c r="N650" s="1204"/>
      <c r="O650" s="1204"/>
      <c r="P650" s="1204"/>
      <c r="Q650" s="1204"/>
      <c r="R650" s="1204"/>
      <c r="S650" s="1205"/>
      <c r="T650" s="1225"/>
      <c r="U650" s="1226"/>
      <c r="V650" s="1226"/>
      <c r="W650" s="1226"/>
      <c r="X650" s="1226"/>
      <c r="Y650" s="1227"/>
      <c r="Z650" s="1191" t="s">
        <v>262</v>
      </c>
      <c r="AA650" s="1191"/>
      <c r="AB650" s="1191"/>
      <c r="AC650" s="1191" t="s">
        <v>263</v>
      </c>
      <c r="AD650" s="1191"/>
      <c r="AE650" s="1191"/>
      <c r="AF650" s="1191" t="s">
        <v>264</v>
      </c>
      <c r="AG650" s="1191"/>
      <c r="AH650" s="1191"/>
      <c r="AI650" s="1191"/>
      <c r="AJ650" s="1191"/>
      <c r="AK650" s="1191"/>
      <c r="AL650" s="1191"/>
    </row>
    <row r="651" spans="2:38">
      <c r="B651" s="1203"/>
      <c r="C651" s="1204"/>
      <c r="D651" s="1204"/>
      <c r="E651" s="1204"/>
      <c r="F651" s="1204"/>
      <c r="G651" s="1204"/>
      <c r="H651" s="1204"/>
      <c r="I651" s="1204"/>
      <c r="J651" s="1204"/>
      <c r="K651" s="1204"/>
      <c r="L651" s="1204"/>
      <c r="M651" s="1204"/>
      <c r="N651" s="1204"/>
      <c r="O651" s="1204"/>
      <c r="P651" s="1204"/>
      <c r="Q651" s="1204"/>
      <c r="R651" s="1204"/>
      <c r="S651" s="1205"/>
      <c r="T651" s="1182" t="s">
        <v>592</v>
      </c>
      <c r="U651" s="1183"/>
      <c r="V651" s="1183"/>
      <c r="W651" s="1183"/>
      <c r="X651" s="1183"/>
      <c r="Y651" s="1184"/>
      <c r="Z651" s="1185"/>
      <c r="AA651" s="1185"/>
      <c r="AB651" s="1185"/>
      <c r="AC651" s="1178"/>
      <c r="AD651" s="1178"/>
      <c r="AE651" s="1178"/>
      <c r="AF651" s="1178"/>
      <c r="AG651" s="1178"/>
      <c r="AH651" s="1178"/>
      <c r="AI651" s="1178"/>
      <c r="AJ651" s="1178"/>
      <c r="AK651" s="1178"/>
      <c r="AL651" s="996"/>
    </row>
    <row r="652" spans="2:38">
      <c r="B652" s="1203"/>
      <c r="C652" s="1204"/>
      <c r="D652" s="1204"/>
      <c r="E652" s="1204"/>
      <c r="F652" s="1204"/>
      <c r="G652" s="1204"/>
      <c r="H652" s="1204"/>
      <c r="I652" s="1204"/>
      <c r="J652" s="1204"/>
      <c r="K652" s="1204"/>
      <c r="L652" s="1204"/>
      <c r="M652" s="1204"/>
      <c r="N652" s="1204"/>
      <c r="O652" s="1204"/>
      <c r="P652" s="1204"/>
      <c r="Q652" s="1204"/>
      <c r="R652" s="1204"/>
      <c r="S652" s="1205"/>
      <c r="T652" s="1182" t="s">
        <v>593</v>
      </c>
      <c r="U652" s="1183"/>
      <c r="V652" s="1183"/>
      <c r="W652" s="1183"/>
      <c r="X652" s="1183"/>
      <c r="Y652" s="1184"/>
      <c r="Z652" s="1178"/>
      <c r="AA652" s="1178"/>
      <c r="AB652" s="1178"/>
      <c r="AC652" s="1178"/>
      <c r="AD652" s="1178"/>
      <c r="AE652" s="1178"/>
      <c r="AF652" s="1178"/>
      <c r="AG652" s="1178"/>
      <c r="AH652" s="1178"/>
      <c r="AI652" s="1178">
        <v>1</v>
      </c>
      <c r="AJ652" s="1178"/>
      <c r="AK652" s="1178"/>
      <c r="AL652" s="996">
        <f>+AI652</f>
        <v>1</v>
      </c>
    </row>
    <row r="653" spans="2:38">
      <c r="B653" s="1203"/>
      <c r="C653" s="1204"/>
      <c r="D653" s="1204"/>
      <c r="E653" s="1204"/>
      <c r="F653" s="1204"/>
      <c r="G653" s="1204"/>
      <c r="H653" s="1204"/>
      <c r="I653" s="1204"/>
      <c r="J653" s="1204"/>
      <c r="K653" s="1204"/>
      <c r="L653" s="1204"/>
      <c r="M653" s="1204"/>
      <c r="N653" s="1204"/>
      <c r="O653" s="1204"/>
      <c r="P653" s="1204"/>
      <c r="Q653" s="1204"/>
      <c r="R653" s="1204"/>
      <c r="S653" s="1205"/>
      <c r="T653" s="1182" t="s">
        <v>594</v>
      </c>
      <c r="U653" s="1183"/>
      <c r="V653" s="1183"/>
      <c r="W653" s="1183"/>
      <c r="X653" s="1183"/>
      <c r="Y653" s="1184"/>
      <c r="Z653" s="1178"/>
      <c r="AA653" s="1178"/>
      <c r="AB653" s="1178"/>
      <c r="AC653" s="1178"/>
      <c r="AD653" s="1178"/>
      <c r="AE653" s="1178"/>
      <c r="AF653" s="1178"/>
      <c r="AG653" s="1178"/>
      <c r="AH653" s="1178"/>
      <c r="AI653" s="1178">
        <v>1</v>
      </c>
      <c r="AJ653" s="1178"/>
      <c r="AK653" s="1178"/>
      <c r="AL653" s="996">
        <f t="shared" ref="AL653:AL654" si="18">+AI653</f>
        <v>1</v>
      </c>
    </row>
    <row r="654" spans="2:38">
      <c r="B654" s="1203"/>
      <c r="C654" s="1204"/>
      <c r="D654" s="1204"/>
      <c r="E654" s="1204"/>
      <c r="F654" s="1204"/>
      <c r="G654" s="1204"/>
      <c r="H654" s="1204"/>
      <c r="I654" s="1204"/>
      <c r="J654" s="1204"/>
      <c r="K654" s="1204"/>
      <c r="L654" s="1204"/>
      <c r="M654" s="1204"/>
      <c r="N654" s="1204"/>
      <c r="O654" s="1204"/>
      <c r="P654" s="1204"/>
      <c r="Q654" s="1204"/>
      <c r="R654" s="1204"/>
      <c r="S654" s="1205"/>
      <c r="T654" s="1182" t="s">
        <v>595</v>
      </c>
      <c r="U654" s="1183"/>
      <c r="V654" s="1183"/>
      <c r="W654" s="1183"/>
      <c r="X654" s="1183"/>
      <c r="Y654" s="1184"/>
      <c r="Z654" s="1178"/>
      <c r="AA654" s="1178"/>
      <c r="AB654" s="1178"/>
      <c r="AC654" s="1178"/>
      <c r="AD654" s="1178"/>
      <c r="AE654" s="1178"/>
      <c r="AF654" s="1178"/>
      <c r="AG654" s="1178"/>
      <c r="AH654" s="1178"/>
      <c r="AI654" s="1178">
        <v>1</v>
      </c>
      <c r="AJ654" s="1178"/>
      <c r="AK654" s="1178"/>
      <c r="AL654" s="996">
        <f t="shared" si="18"/>
        <v>1</v>
      </c>
    </row>
    <row r="655" spans="2:38" ht="133.5" customHeight="1">
      <c r="B655" s="1203"/>
      <c r="C655" s="1204"/>
      <c r="D655" s="1204"/>
      <c r="E655" s="1204"/>
      <c r="F655" s="1204"/>
      <c r="G655" s="1204"/>
      <c r="H655" s="1204"/>
      <c r="I655" s="1204"/>
      <c r="J655" s="1204"/>
      <c r="K655" s="1204"/>
      <c r="L655" s="1204"/>
      <c r="M655" s="1204"/>
      <c r="N655" s="1204"/>
      <c r="O655" s="1204"/>
      <c r="P655" s="1204"/>
      <c r="Q655" s="1204"/>
      <c r="R655" s="1204"/>
      <c r="S655" s="1205"/>
      <c r="T655" s="1182"/>
      <c r="U655" s="1183"/>
      <c r="V655" s="1183"/>
      <c r="W655" s="1183"/>
      <c r="X655" s="1183"/>
      <c r="Y655" s="1184"/>
      <c r="Z655" s="1178"/>
      <c r="AA655" s="1178"/>
      <c r="AB655" s="1178"/>
      <c r="AC655" s="1178"/>
      <c r="AD655" s="1178"/>
      <c r="AE655" s="1178"/>
      <c r="AF655" s="1178"/>
      <c r="AG655" s="1178"/>
      <c r="AH655" s="1178"/>
      <c r="AI655" s="1178"/>
      <c r="AJ655" s="1178"/>
      <c r="AK655" s="1178"/>
      <c r="AL655" s="996"/>
    </row>
    <row r="656" spans="2:38">
      <c r="B656" s="1192" t="s">
        <v>265</v>
      </c>
      <c r="C656" s="1193"/>
      <c r="D656" s="1193"/>
      <c r="E656" s="1193"/>
      <c r="F656" s="1193"/>
      <c r="G656" s="1193"/>
      <c r="H656" s="1193"/>
      <c r="I656" s="1193"/>
      <c r="J656" s="1193"/>
      <c r="K656" s="1193"/>
      <c r="L656" s="1193"/>
      <c r="M656" s="1193"/>
      <c r="N656" s="1193"/>
      <c r="O656" s="1193"/>
      <c r="P656" s="1193"/>
      <c r="Q656" s="1193"/>
      <c r="R656" s="1193"/>
      <c r="S656" s="1193"/>
      <c r="T656" s="1193"/>
      <c r="U656" s="1193"/>
      <c r="V656" s="1193"/>
      <c r="W656" s="1193"/>
      <c r="X656" s="1193"/>
      <c r="Y656" s="1193"/>
      <c r="Z656" s="1229"/>
      <c r="AA656" s="1230"/>
      <c r="AB656" s="1230"/>
      <c r="AC656" s="1230"/>
      <c r="AD656" s="1230"/>
      <c r="AE656" s="1230"/>
      <c r="AF656" s="1230"/>
      <c r="AG656" s="1230"/>
      <c r="AH656" s="1231"/>
      <c r="AI656" s="1232"/>
      <c r="AJ656" s="1232"/>
      <c r="AK656" s="1232"/>
      <c r="AL656" s="997"/>
    </row>
    <row r="657" spans="2:38">
      <c r="B657" s="1242"/>
      <c r="C657" s="1243"/>
      <c r="D657" s="1243"/>
      <c r="E657" s="1243"/>
      <c r="F657" s="1243"/>
      <c r="G657" s="1243"/>
      <c r="H657" s="1243"/>
      <c r="I657" s="1243"/>
      <c r="J657" s="1243"/>
      <c r="K657" s="1243"/>
      <c r="L657" s="1243"/>
      <c r="M657" s="1243"/>
      <c r="N657" s="1243"/>
      <c r="O657" s="1243"/>
      <c r="P657" s="1243"/>
      <c r="Q657" s="1243"/>
      <c r="R657" s="1243"/>
      <c r="S657" s="1243"/>
      <c r="T657" s="1243"/>
      <c r="U657" s="1243"/>
      <c r="V657" s="1243"/>
      <c r="W657" s="1243"/>
      <c r="X657" s="1243"/>
      <c r="Y657" s="1244"/>
      <c r="Z657" s="1248"/>
      <c r="AA657" s="1201"/>
      <c r="AB657" s="1201"/>
      <c r="AC657" s="1201"/>
      <c r="AD657" s="1201"/>
      <c r="AE657" s="1201"/>
      <c r="AF657" s="1201"/>
      <c r="AG657" s="1201"/>
      <c r="AH657" s="1202"/>
      <c r="AI657" s="1190" t="s">
        <v>266</v>
      </c>
      <c r="AJ657" s="1190"/>
      <c r="AK657" s="1253"/>
      <c r="AL657" s="1003">
        <f>SUM(AL651:AL655)</f>
        <v>3</v>
      </c>
    </row>
    <row r="658" spans="2:38">
      <c r="B658" s="1242"/>
      <c r="C658" s="1243"/>
      <c r="D658" s="1243"/>
      <c r="E658" s="1243"/>
      <c r="F658" s="1243"/>
      <c r="G658" s="1243"/>
      <c r="H658" s="1243"/>
      <c r="I658" s="1243"/>
      <c r="J658" s="1243"/>
      <c r="K658" s="1243"/>
      <c r="L658" s="1243"/>
      <c r="M658" s="1243"/>
      <c r="N658" s="1243"/>
      <c r="O658" s="1243"/>
      <c r="P658" s="1243"/>
      <c r="Q658" s="1243"/>
      <c r="R658" s="1243"/>
      <c r="S658" s="1243"/>
      <c r="T658" s="1243"/>
      <c r="U658" s="1243"/>
      <c r="V658" s="1243"/>
      <c r="W658" s="1243"/>
      <c r="X658" s="1243"/>
      <c r="Y658" s="1244"/>
      <c r="Z658" s="1249"/>
      <c r="AA658" s="1204"/>
      <c r="AB658" s="1204"/>
      <c r="AC658" s="1204"/>
      <c r="AD658" s="1204"/>
      <c r="AE658" s="1204"/>
      <c r="AF658" s="1204"/>
      <c r="AG658" s="1204"/>
      <c r="AH658" s="1205"/>
      <c r="AI658" s="1190"/>
      <c r="AJ658" s="1190"/>
      <c r="AK658" s="1253"/>
      <c r="AL658" s="1003"/>
    </row>
    <row r="659" spans="2:38" ht="16.5" thickBot="1">
      <c r="B659" s="1245"/>
      <c r="C659" s="1246"/>
      <c r="D659" s="1246"/>
      <c r="E659" s="1246"/>
      <c r="F659" s="1246"/>
      <c r="G659" s="1246"/>
      <c r="H659" s="1246"/>
      <c r="I659" s="1246"/>
      <c r="J659" s="1246"/>
      <c r="K659" s="1246"/>
      <c r="L659" s="1246"/>
      <c r="M659" s="1246"/>
      <c r="N659" s="1246"/>
      <c r="O659" s="1246"/>
      <c r="P659" s="1246"/>
      <c r="Q659" s="1246"/>
      <c r="R659" s="1246"/>
      <c r="S659" s="1246"/>
      <c r="T659" s="1246"/>
      <c r="U659" s="1246"/>
      <c r="V659" s="1246"/>
      <c r="W659" s="1246"/>
      <c r="X659" s="1246"/>
      <c r="Y659" s="1247"/>
      <c r="Z659" s="1250"/>
      <c r="AA659" s="1251"/>
      <c r="AB659" s="1251"/>
      <c r="AC659" s="1251"/>
      <c r="AD659" s="1251"/>
      <c r="AE659" s="1251"/>
      <c r="AF659" s="1251"/>
      <c r="AG659" s="1251"/>
      <c r="AH659" s="1252"/>
      <c r="AI659" s="1238" t="s">
        <v>267</v>
      </c>
      <c r="AJ659" s="1238"/>
      <c r="AK659" s="1239"/>
      <c r="AL659" s="1029">
        <f>ROUND(+AL657,2)</f>
        <v>3</v>
      </c>
    </row>
    <row r="660" spans="2:38">
      <c r="B660" s="1263"/>
      <c r="C660" s="1264"/>
      <c r="D660" s="1264"/>
      <c r="E660" s="1264"/>
      <c r="F660" s="1264"/>
      <c r="G660" s="1264"/>
      <c r="H660" s="1264"/>
      <c r="I660" s="1267" t="str">
        <f>+I640</f>
        <v>CONSTRUCCIÓN DE CUBIERTA PARA POLIDERTIVO EN LA VEREDA LA ESMERALDA DEL MUNICIPIO DE LA PLATA, DEPARTAMENTO DEL HUILA</v>
      </c>
      <c r="J660" s="1267"/>
      <c r="K660" s="1267"/>
      <c r="L660" s="1267"/>
      <c r="M660" s="1267"/>
      <c r="N660" s="1267"/>
      <c r="O660" s="1267"/>
      <c r="P660" s="1267"/>
      <c r="Q660" s="1267"/>
      <c r="R660" s="1267"/>
      <c r="S660" s="1267"/>
      <c r="T660" s="1267"/>
      <c r="U660" s="1267"/>
      <c r="V660" s="1267"/>
      <c r="W660" s="1267"/>
      <c r="X660" s="1267"/>
      <c r="Y660" s="1267"/>
      <c r="Z660" s="1267"/>
      <c r="AA660" s="1267"/>
      <c r="AB660" s="1267"/>
      <c r="AC660" s="1267"/>
      <c r="AD660" s="1267"/>
      <c r="AE660" s="1267"/>
      <c r="AF660" s="1267"/>
      <c r="AG660" s="1267"/>
      <c r="AH660" s="1267"/>
      <c r="AI660" s="1269">
        <f ca="1">TODAY()</f>
        <v>46286</v>
      </c>
      <c r="AJ660" s="1267"/>
      <c r="AK660" s="1267"/>
      <c r="AL660" s="1267"/>
    </row>
    <row r="661" spans="2:38">
      <c r="B661" s="1265"/>
      <c r="C661" s="1266"/>
      <c r="D661" s="1266"/>
      <c r="E661" s="1266"/>
      <c r="F661" s="1266"/>
      <c r="G661" s="1266"/>
      <c r="H661" s="1266"/>
      <c r="I661" s="1268"/>
      <c r="J661" s="1268"/>
      <c r="K661" s="1268"/>
      <c r="L661" s="1268"/>
      <c r="M661" s="1268"/>
      <c r="N661" s="1268"/>
      <c r="O661" s="1268"/>
      <c r="P661" s="1268"/>
      <c r="Q661" s="1268"/>
      <c r="R661" s="1268"/>
      <c r="S661" s="1268"/>
      <c r="T661" s="1268"/>
      <c r="U661" s="1268"/>
      <c r="V661" s="1268"/>
      <c r="W661" s="1268"/>
      <c r="X661" s="1268"/>
      <c r="Y661" s="1268"/>
      <c r="Z661" s="1268"/>
      <c r="AA661" s="1268"/>
      <c r="AB661" s="1268"/>
      <c r="AC661" s="1268"/>
      <c r="AD661" s="1268"/>
      <c r="AE661" s="1268"/>
      <c r="AF661" s="1268"/>
      <c r="AG661" s="1268"/>
      <c r="AH661" s="1268"/>
      <c r="AI661" s="1268"/>
      <c r="AJ661" s="1268"/>
      <c r="AK661" s="1268"/>
      <c r="AL661" s="1268"/>
    </row>
    <row r="662" spans="2:38">
      <c r="B662" s="1265"/>
      <c r="C662" s="1266"/>
      <c r="D662" s="1266"/>
      <c r="E662" s="1266"/>
      <c r="F662" s="1266"/>
      <c r="G662" s="1266"/>
      <c r="H662" s="1266"/>
      <c r="I662" s="1268"/>
      <c r="J662" s="1268"/>
      <c r="K662" s="1268"/>
      <c r="L662" s="1268"/>
      <c r="M662" s="1268"/>
      <c r="N662" s="1268"/>
      <c r="O662" s="1268"/>
      <c r="P662" s="1268"/>
      <c r="Q662" s="1268"/>
      <c r="R662" s="1268"/>
      <c r="S662" s="1268"/>
      <c r="T662" s="1268"/>
      <c r="U662" s="1268"/>
      <c r="V662" s="1268"/>
      <c r="W662" s="1268"/>
      <c r="X662" s="1268"/>
      <c r="Y662" s="1268"/>
      <c r="Z662" s="1268"/>
      <c r="AA662" s="1268"/>
      <c r="AB662" s="1268"/>
      <c r="AC662" s="1268"/>
      <c r="AD662" s="1268"/>
      <c r="AE662" s="1268"/>
      <c r="AF662" s="1268"/>
      <c r="AG662" s="1268"/>
      <c r="AH662" s="1268"/>
      <c r="AI662" s="1268"/>
      <c r="AJ662" s="1268"/>
      <c r="AK662" s="1268"/>
      <c r="AL662" s="1268"/>
    </row>
    <row r="663" spans="2:38">
      <c r="B663" s="1265"/>
      <c r="C663" s="1266"/>
      <c r="D663" s="1266"/>
      <c r="E663" s="1266"/>
      <c r="F663" s="1266"/>
      <c r="G663" s="1266"/>
      <c r="H663" s="1266"/>
      <c r="I663" s="1268"/>
      <c r="J663" s="1268"/>
      <c r="K663" s="1268"/>
      <c r="L663" s="1268"/>
      <c r="M663" s="1268"/>
      <c r="N663" s="1268"/>
      <c r="O663" s="1268"/>
      <c r="P663" s="1268"/>
      <c r="Q663" s="1268"/>
      <c r="R663" s="1268"/>
      <c r="S663" s="1268"/>
      <c r="T663" s="1268"/>
      <c r="U663" s="1268"/>
      <c r="V663" s="1268"/>
      <c r="W663" s="1268"/>
      <c r="X663" s="1268"/>
      <c r="Y663" s="1268"/>
      <c r="Z663" s="1268"/>
      <c r="AA663" s="1268"/>
      <c r="AB663" s="1268"/>
      <c r="AC663" s="1268"/>
      <c r="AD663" s="1268"/>
      <c r="AE663" s="1268"/>
      <c r="AF663" s="1268"/>
      <c r="AG663" s="1268"/>
      <c r="AH663" s="1268"/>
      <c r="AI663" s="1268"/>
      <c r="AJ663" s="1268"/>
      <c r="AK663" s="1268"/>
      <c r="AL663" s="1268"/>
    </row>
    <row r="664" spans="2:38">
      <c r="B664" s="1189" t="s">
        <v>254</v>
      </c>
      <c r="C664" s="1190"/>
      <c r="D664" s="1190"/>
      <c r="E664" s="1190"/>
      <c r="F664" s="1190"/>
      <c r="G664" s="1190"/>
      <c r="H664" s="1190"/>
      <c r="I664" s="1190"/>
      <c r="J664" s="1190"/>
      <c r="K664" s="1190"/>
      <c r="L664" s="1190"/>
      <c r="M664" s="1190"/>
      <c r="N664" s="1190"/>
      <c r="O664" s="1190"/>
      <c r="P664" s="1190"/>
      <c r="Q664" s="1190"/>
      <c r="R664" s="1190"/>
      <c r="S664" s="1190"/>
      <c r="T664" s="1190"/>
      <c r="U664" s="1190"/>
      <c r="V664" s="1190"/>
      <c r="W664" s="1190"/>
      <c r="X664" s="1190"/>
      <c r="Y664" s="1190"/>
      <c r="Z664" s="1190"/>
      <c r="AA664" s="1190"/>
      <c r="AB664" s="1190"/>
      <c r="AC664" s="1190"/>
      <c r="AD664" s="1190"/>
      <c r="AE664" s="1190"/>
      <c r="AF664" s="1190"/>
      <c r="AG664" s="1190"/>
      <c r="AH664" s="1190"/>
      <c r="AI664" s="1190"/>
      <c r="AJ664" s="1190"/>
      <c r="AK664" s="1190"/>
      <c r="AL664" s="1190"/>
    </row>
    <row r="665" spans="2:38">
      <c r="B665" s="1200"/>
      <c r="C665" s="1201"/>
      <c r="D665" s="1201"/>
      <c r="E665" s="1201"/>
      <c r="F665" s="1201"/>
      <c r="G665" s="1201"/>
      <c r="H665" s="1201"/>
      <c r="I665" s="1201"/>
      <c r="J665" s="1201"/>
      <c r="K665" s="1201"/>
      <c r="L665" s="1201"/>
      <c r="M665" s="1201"/>
      <c r="N665" s="1201"/>
      <c r="O665" s="1201"/>
      <c r="P665" s="1201"/>
      <c r="Q665" s="1201"/>
      <c r="R665" s="1201"/>
      <c r="S665" s="1202"/>
      <c r="T665" s="1206" t="s">
        <v>255</v>
      </c>
      <c r="U665" s="1207"/>
      <c r="V665" s="1207"/>
      <c r="W665" s="1208"/>
      <c r="X665" s="1257">
        <f>' PRESUPUESTO OFICIAL ESMERALDA'!B37</f>
        <v>5.5</v>
      </c>
      <c r="Y665" s="1258"/>
      <c r="Z665" s="1258"/>
      <c r="AA665" s="1258"/>
      <c r="AB665" s="1258"/>
      <c r="AC665" s="1258"/>
      <c r="AD665" s="1259"/>
      <c r="AE665" s="1191" t="s">
        <v>256</v>
      </c>
      <c r="AF665" s="1191"/>
      <c r="AG665" s="1191"/>
      <c r="AH665" s="1191"/>
      <c r="AI665" s="1199" t="str">
        <f>' PRESUPUESTO OFICIAL ESMERALDA'!D37</f>
        <v>UND</v>
      </c>
      <c r="AJ665" s="1199"/>
      <c r="AK665" s="1199"/>
      <c r="AL665" s="1199"/>
    </row>
    <row r="666" spans="2:38">
      <c r="B666" s="1203"/>
      <c r="C666" s="1204"/>
      <c r="D666" s="1204"/>
      <c r="E666" s="1204"/>
      <c r="F666" s="1204"/>
      <c r="G666" s="1204"/>
      <c r="H666" s="1204"/>
      <c r="I666" s="1204"/>
      <c r="J666" s="1204"/>
      <c r="K666" s="1204"/>
      <c r="L666" s="1204"/>
      <c r="M666" s="1204"/>
      <c r="N666" s="1204"/>
      <c r="O666" s="1204"/>
      <c r="P666" s="1204"/>
      <c r="Q666" s="1204"/>
      <c r="R666" s="1204"/>
      <c r="S666" s="1205"/>
      <c r="T666" s="1209"/>
      <c r="U666" s="1210"/>
      <c r="V666" s="1210"/>
      <c r="W666" s="1211"/>
      <c r="X666" s="1260"/>
      <c r="Y666" s="1261"/>
      <c r="Z666" s="1261"/>
      <c r="AA666" s="1261"/>
      <c r="AB666" s="1261"/>
      <c r="AC666" s="1261"/>
      <c r="AD666" s="1262"/>
      <c r="AE666" s="1191"/>
      <c r="AF666" s="1191"/>
      <c r="AG666" s="1191"/>
      <c r="AH666" s="1191"/>
      <c r="AI666" s="1199"/>
      <c r="AJ666" s="1199"/>
      <c r="AK666" s="1199"/>
      <c r="AL666" s="1199"/>
    </row>
    <row r="667" spans="2:38">
      <c r="B667" s="1203"/>
      <c r="C667" s="1204"/>
      <c r="D667" s="1204"/>
      <c r="E667" s="1204"/>
      <c r="F667" s="1204"/>
      <c r="G667" s="1204"/>
      <c r="H667" s="1204"/>
      <c r="I667" s="1204"/>
      <c r="J667" s="1204"/>
      <c r="K667" s="1204"/>
      <c r="L667" s="1204"/>
      <c r="M667" s="1204"/>
      <c r="N667" s="1204"/>
      <c r="O667" s="1204"/>
      <c r="P667" s="1204"/>
      <c r="Q667" s="1204"/>
      <c r="R667" s="1204"/>
      <c r="S667" s="1205"/>
      <c r="T667" s="1206" t="s">
        <v>257</v>
      </c>
      <c r="U667" s="1207"/>
      <c r="V667" s="1207"/>
      <c r="W667" s="1208"/>
      <c r="X667" s="1218" t="str">
        <f>' PRESUPUESTO OFICIAL ESMERALDA'!C37</f>
        <v>Caja  de  inspeccion  en  concreto   de  F´c=2500  PSI,  de seccion  1*1  H:  1M,  incluye  cañuela,  tapa  en  concreto reforzado de 8 cms , con espesores de paredes de 0.10
mts.segun  diseño</v>
      </c>
      <c r="Y667" s="1219"/>
      <c r="Z667" s="1219"/>
      <c r="AA667" s="1219"/>
      <c r="AB667" s="1219"/>
      <c r="AC667" s="1219"/>
      <c r="AD667" s="1219"/>
      <c r="AE667" s="1219"/>
      <c r="AF667" s="1219"/>
      <c r="AG667" s="1219"/>
      <c r="AH667" s="1219"/>
      <c r="AI667" s="1219"/>
      <c r="AJ667" s="1219"/>
      <c r="AK667" s="1219"/>
      <c r="AL667" s="1219"/>
    </row>
    <row r="668" spans="2:38">
      <c r="B668" s="1203"/>
      <c r="C668" s="1204"/>
      <c r="D668" s="1204"/>
      <c r="E668" s="1204"/>
      <c r="F668" s="1204"/>
      <c r="G668" s="1204"/>
      <c r="H668" s="1204"/>
      <c r="I668" s="1204"/>
      <c r="J668" s="1204"/>
      <c r="K668" s="1204"/>
      <c r="L668" s="1204"/>
      <c r="M668" s="1204"/>
      <c r="N668" s="1204"/>
      <c r="O668" s="1204"/>
      <c r="P668" s="1204"/>
      <c r="Q668" s="1204"/>
      <c r="R668" s="1204"/>
      <c r="S668" s="1205"/>
      <c r="T668" s="1209"/>
      <c r="U668" s="1210"/>
      <c r="V668" s="1210"/>
      <c r="W668" s="1211"/>
      <c r="X668" s="1220"/>
      <c r="Y668" s="1221"/>
      <c r="Z668" s="1221"/>
      <c r="AA668" s="1221"/>
      <c r="AB668" s="1221"/>
      <c r="AC668" s="1221"/>
      <c r="AD668" s="1221"/>
      <c r="AE668" s="1221"/>
      <c r="AF668" s="1221"/>
      <c r="AG668" s="1221"/>
      <c r="AH668" s="1221"/>
      <c r="AI668" s="1221"/>
      <c r="AJ668" s="1221"/>
      <c r="AK668" s="1221"/>
      <c r="AL668" s="1221"/>
    </row>
    <row r="669" spans="2:38">
      <c r="B669" s="1203"/>
      <c r="C669" s="1204"/>
      <c r="D669" s="1204"/>
      <c r="E669" s="1204"/>
      <c r="F669" s="1204"/>
      <c r="G669" s="1204"/>
      <c r="H669" s="1204"/>
      <c r="I669" s="1204"/>
      <c r="J669" s="1204"/>
      <c r="K669" s="1204"/>
      <c r="L669" s="1204"/>
      <c r="M669" s="1204"/>
      <c r="N669" s="1204"/>
      <c r="O669" s="1204"/>
      <c r="P669" s="1204"/>
      <c r="Q669" s="1204"/>
      <c r="R669" s="1204"/>
      <c r="S669" s="1205"/>
      <c r="T669" s="1222" t="s">
        <v>258</v>
      </c>
      <c r="U669" s="1223"/>
      <c r="V669" s="1223"/>
      <c r="W669" s="1223"/>
      <c r="X669" s="1223"/>
      <c r="Y669" s="1224"/>
      <c r="Z669" s="1228" t="s">
        <v>259</v>
      </c>
      <c r="AA669" s="1228"/>
      <c r="AB669" s="1228"/>
      <c r="AC669" s="1228"/>
      <c r="AD669" s="1228"/>
      <c r="AE669" s="1191"/>
      <c r="AF669" s="1191"/>
      <c r="AG669" s="1191"/>
      <c r="AH669" s="1191"/>
      <c r="AI669" s="1191" t="s">
        <v>260</v>
      </c>
      <c r="AJ669" s="1191"/>
      <c r="AK669" s="1191"/>
      <c r="AL669" s="1191" t="s">
        <v>261</v>
      </c>
    </row>
    <row r="670" spans="2:38">
      <c r="B670" s="1203"/>
      <c r="C670" s="1204"/>
      <c r="D670" s="1204"/>
      <c r="E670" s="1204"/>
      <c r="F670" s="1204"/>
      <c r="G670" s="1204"/>
      <c r="H670" s="1204"/>
      <c r="I670" s="1204"/>
      <c r="J670" s="1204"/>
      <c r="K670" s="1204"/>
      <c r="L670" s="1204"/>
      <c r="M670" s="1204"/>
      <c r="N670" s="1204"/>
      <c r="O670" s="1204"/>
      <c r="P670" s="1204"/>
      <c r="Q670" s="1204"/>
      <c r="R670" s="1204"/>
      <c r="S670" s="1205"/>
      <c r="T670" s="1225"/>
      <c r="U670" s="1226"/>
      <c r="V670" s="1226"/>
      <c r="W670" s="1226"/>
      <c r="X670" s="1226"/>
      <c r="Y670" s="1227"/>
      <c r="Z670" s="1191" t="s">
        <v>262</v>
      </c>
      <c r="AA670" s="1191"/>
      <c r="AB670" s="1191"/>
      <c r="AC670" s="1191" t="s">
        <v>263</v>
      </c>
      <c r="AD670" s="1191"/>
      <c r="AE670" s="1191"/>
      <c r="AF670" s="1191" t="s">
        <v>264</v>
      </c>
      <c r="AG670" s="1191"/>
      <c r="AH670" s="1191"/>
      <c r="AI670" s="1191"/>
      <c r="AJ670" s="1191"/>
      <c r="AK670" s="1191"/>
      <c r="AL670" s="1191"/>
    </row>
    <row r="671" spans="2:38">
      <c r="B671" s="1203"/>
      <c r="C671" s="1204"/>
      <c r="D671" s="1204"/>
      <c r="E671" s="1204"/>
      <c r="F671" s="1204"/>
      <c r="G671" s="1204"/>
      <c r="H671" s="1204"/>
      <c r="I671" s="1204"/>
      <c r="J671" s="1204"/>
      <c r="K671" s="1204"/>
      <c r="L671" s="1204"/>
      <c r="M671" s="1204"/>
      <c r="N671" s="1204"/>
      <c r="O671" s="1204"/>
      <c r="P671" s="1204"/>
      <c r="Q671" s="1204"/>
      <c r="R671" s="1204"/>
      <c r="S671" s="1205"/>
      <c r="T671" s="1182" t="s">
        <v>592</v>
      </c>
      <c r="U671" s="1183"/>
      <c r="V671" s="1183"/>
      <c r="W671" s="1183"/>
      <c r="X671" s="1183"/>
      <c r="Y671" s="1184"/>
      <c r="Z671" s="1185"/>
      <c r="AA671" s="1185"/>
      <c r="AB671" s="1185"/>
      <c r="AC671" s="1178"/>
      <c r="AD671" s="1178"/>
      <c r="AE671" s="1178"/>
      <c r="AF671" s="1178"/>
      <c r="AG671" s="1178"/>
      <c r="AH671" s="1178"/>
      <c r="AI671" s="1178"/>
      <c r="AJ671" s="1178"/>
      <c r="AK671" s="1178"/>
      <c r="AL671" s="996"/>
    </row>
    <row r="672" spans="2:38">
      <c r="B672" s="1203"/>
      <c r="C672" s="1204"/>
      <c r="D672" s="1204"/>
      <c r="E672" s="1204"/>
      <c r="F672" s="1204"/>
      <c r="G672" s="1204"/>
      <c r="H672" s="1204"/>
      <c r="I672" s="1204"/>
      <c r="J672" s="1204"/>
      <c r="K672" s="1204"/>
      <c r="L672" s="1204"/>
      <c r="M672" s="1204"/>
      <c r="N672" s="1204"/>
      <c r="O672" s="1204"/>
      <c r="P672" s="1204"/>
      <c r="Q672" s="1204"/>
      <c r="R672" s="1204"/>
      <c r="S672" s="1205"/>
      <c r="T672" s="1271" t="s">
        <v>596</v>
      </c>
      <c r="U672" s="1272"/>
      <c r="V672" s="1272"/>
      <c r="W672" s="1272"/>
      <c r="X672" s="1272"/>
      <c r="Y672" s="1273"/>
      <c r="Z672" s="1178"/>
      <c r="AA672" s="1178"/>
      <c r="AB672" s="1178"/>
      <c r="AC672" s="1178"/>
      <c r="AD672" s="1178"/>
      <c r="AE672" s="1178"/>
      <c r="AF672" s="1178"/>
      <c r="AG672" s="1178"/>
      <c r="AH672" s="1178"/>
      <c r="AI672" s="1178">
        <v>1</v>
      </c>
      <c r="AJ672" s="1178"/>
      <c r="AK672" s="1178"/>
      <c r="AL672" s="996">
        <f>+AI672</f>
        <v>1</v>
      </c>
    </row>
    <row r="673" spans="2:39" ht="90.75" customHeight="1">
      <c r="B673" s="1203"/>
      <c r="C673" s="1204"/>
      <c r="D673" s="1204"/>
      <c r="E673" s="1204"/>
      <c r="F673" s="1204"/>
      <c r="G673" s="1204"/>
      <c r="H673" s="1204"/>
      <c r="I673" s="1204"/>
      <c r="J673" s="1204"/>
      <c r="K673" s="1204"/>
      <c r="L673" s="1204"/>
      <c r="M673" s="1204"/>
      <c r="N673" s="1204"/>
      <c r="O673" s="1204"/>
      <c r="P673" s="1204"/>
      <c r="Q673" s="1204"/>
      <c r="R673" s="1204"/>
      <c r="S673" s="1205"/>
      <c r="T673" s="1271"/>
      <c r="U673" s="1272"/>
      <c r="V673" s="1272"/>
      <c r="W673" s="1272"/>
      <c r="X673" s="1272"/>
      <c r="Y673" s="1273"/>
      <c r="Z673" s="1178"/>
      <c r="AA673" s="1178"/>
      <c r="AB673" s="1178"/>
      <c r="AC673" s="1178"/>
      <c r="AD673" s="1178"/>
      <c r="AE673" s="1178"/>
      <c r="AF673" s="1178"/>
      <c r="AG673" s="1178"/>
      <c r="AH673" s="1178"/>
      <c r="AI673" s="1178"/>
      <c r="AJ673" s="1178"/>
      <c r="AK673" s="1178"/>
      <c r="AL673" s="996"/>
    </row>
    <row r="674" spans="2:39" ht="90.75" customHeight="1">
      <c r="B674" s="1203"/>
      <c r="C674" s="1204"/>
      <c r="D674" s="1204"/>
      <c r="E674" s="1204"/>
      <c r="F674" s="1204"/>
      <c r="G674" s="1204"/>
      <c r="H674" s="1204"/>
      <c r="I674" s="1204"/>
      <c r="J674" s="1204"/>
      <c r="K674" s="1204"/>
      <c r="L674" s="1204"/>
      <c r="M674" s="1204"/>
      <c r="N674" s="1204"/>
      <c r="O674" s="1204"/>
      <c r="P674" s="1204"/>
      <c r="Q674" s="1204"/>
      <c r="R674" s="1204"/>
      <c r="S674" s="1205"/>
      <c r="T674" s="1274"/>
      <c r="U674" s="1275"/>
      <c r="V674" s="1275"/>
      <c r="W674" s="1275"/>
      <c r="X674" s="1275"/>
      <c r="Y674" s="1275"/>
      <c r="Z674" s="1178"/>
      <c r="AA674" s="1178"/>
      <c r="AB674" s="1178"/>
      <c r="AC674" s="1178"/>
      <c r="AD674" s="1178"/>
      <c r="AE674" s="1178"/>
      <c r="AF674" s="1178"/>
      <c r="AG674" s="1178"/>
      <c r="AH674" s="1178"/>
      <c r="AI674" s="1178"/>
      <c r="AJ674" s="1178"/>
      <c r="AK674" s="1178"/>
      <c r="AL674" s="996"/>
    </row>
    <row r="675" spans="2:39" ht="90.75" customHeight="1">
      <c r="B675" s="1203"/>
      <c r="C675" s="1204"/>
      <c r="D675" s="1204"/>
      <c r="E675" s="1204"/>
      <c r="F675" s="1204"/>
      <c r="G675" s="1204"/>
      <c r="H675" s="1204"/>
      <c r="I675" s="1204"/>
      <c r="J675" s="1204"/>
      <c r="K675" s="1204"/>
      <c r="L675" s="1204"/>
      <c r="M675" s="1204"/>
      <c r="N675" s="1204"/>
      <c r="O675" s="1204"/>
      <c r="P675" s="1204"/>
      <c r="Q675" s="1204"/>
      <c r="R675" s="1204"/>
      <c r="S675" s="1205"/>
      <c r="T675" s="1271"/>
      <c r="U675" s="1272"/>
      <c r="V675" s="1272"/>
      <c r="W675" s="1272"/>
      <c r="X675" s="1272"/>
      <c r="Y675" s="1273"/>
      <c r="Z675" s="1178"/>
      <c r="AA675" s="1178"/>
      <c r="AB675" s="1178"/>
      <c r="AC675" s="1178"/>
      <c r="AD675" s="1178"/>
      <c r="AE675" s="1178"/>
      <c r="AF675" s="1178"/>
      <c r="AG675" s="1178"/>
      <c r="AH675" s="1178"/>
      <c r="AI675" s="1178"/>
      <c r="AJ675" s="1178"/>
      <c r="AK675" s="1178"/>
      <c r="AL675" s="996"/>
    </row>
    <row r="676" spans="2:39">
      <c r="B676" s="1192" t="s">
        <v>265</v>
      </c>
      <c r="C676" s="1193"/>
      <c r="D676" s="1193"/>
      <c r="E676" s="1193"/>
      <c r="F676" s="1193"/>
      <c r="G676" s="1193"/>
      <c r="H676" s="1193"/>
      <c r="I676" s="1193"/>
      <c r="J676" s="1193"/>
      <c r="K676" s="1193"/>
      <c r="L676" s="1193"/>
      <c r="M676" s="1193"/>
      <c r="N676" s="1193"/>
      <c r="O676" s="1193"/>
      <c r="P676" s="1193"/>
      <c r="Q676" s="1193"/>
      <c r="R676" s="1193"/>
      <c r="S676" s="1193"/>
      <c r="T676" s="1193"/>
      <c r="U676" s="1193"/>
      <c r="V676" s="1193"/>
      <c r="W676" s="1193"/>
      <c r="X676" s="1193"/>
      <c r="Y676" s="1193"/>
      <c r="Z676" s="1229"/>
      <c r="AA676" s="1230"/>
      <c r="AB676" s="1230"/>
      <c r="AC676" s="1230"/>
      <c r="AD676" s="1230"/>
      <c r="AE676" s="1230"/>
      <c r="AF676" s="1230"/>
      <c r="AG676" s="1230"/>
      <c r="AH676" s="1231"/>
      <c r="AI676" s="1232"/>
      <c r="AJ676" s="1232"/>
      <c r="AK676" s="1232"/>
      <c r="AL676" s="997"/>
    </row>
    <row r="677" spans="2:39">
      <c r="B677" s="1242"/>
      <c r="C677" s="1243"/>
      <c r="D677" s="1243"/>
      <c r="E677" s="1243"/>
      <c r="F677" s="1243"/>
      <c r="G677" s="1243"/>
      <c r="H677" s="1243"/>
      <c r="I677" s="1243"/>
      <c r="J677" s="1243"/>
      <c r="K677" s="1243"/>
      <c r="L677" s="1243"/>
      <c r="M677" s="1243"/>
      <c r="N677" s="1243"/>
      <c r="O677" s="1243"/>
      <c r="P677" s="1243"/>
      <c r="Q677" s="1243"/>
      <c r="R677" s="1243"/>
      <c r="S677" s="1243"/>
      <c r="T677" s="1243"/>
      <c r="U677" s="1243"/>
      <c r="V677" s="1243"/>
      <c r="W677" s="1243"/>
      <c r="X677" s="1243"/>
      <c r="Y677" s="1244"/>
      <c r="Z677" s="1248"/>
      <c r="AA677" s="1201"/>
      <c r="AB677" s="1201"/>
      <c r="AC677" s="1201"/>
      <c r="AD677" s="1201"/>
      <c r="AE677" s="1201"/>
      <c r="AF677" s="1201"/>
      <c r="AG677" s="1201"/>
      <c r="AH677" s="1202"/>
      <c r="AI677" s="1190" t="s">
        <v>266</v>
      </c>
      <c r="AJ677" s="1190"/>
      <c r="AK677" s="1253"/>
      <c r="AL677" s="1003">
        <f>SUM(AL672:AL676)</f>
        <v>1</v>
      </c>
    </row>
    <row r="678" spans="2:39">
      <c r="B678" s="1242"/>
      <c r="C678" s="1243"/>
      <c r="D678" s="1243"/>
      <c r="E678" s="1243"/>
      <c r="F678" s="1243"/>
      <c r="G678" s="1243"/>
      <c r="H678" s="1243"/>
      <c r="I678" s="1243"/>
      <c r="J678" s="1243"/>
      <c r="K678" s="1243"/>
      <c r="L678" s="1243"/>
      <c r="M678" s="1243"/>
      <c r="N678" s="1243"/>
      <c r="O678" s="1243"/>
      <c r="P678" s="1243"/>
      <c r="Q678" s="1243"/>
      <c r="R678" s="1243"/>
      <c r="S678" s="1243"/>
      <c r="T678" s="1243"/>
      <c r="U678" s="1243"/>
      <c r="V678" s="1243"/>
      <c r="W678" s="1243"/>
      <c r="X678" s="1243"/>
      <c r="Y678" s="1244"/>
      <c r="Z678" s="1249"/>
      <c r="AA678" s="1204"/>
      <c r="AB678" s="1204"/>
      <c r="AC678" s="1204"/>
      <c r="AD678" s="1204"/>
      <c r="AE678" s="1204"/>
      <c r="AF678" s="1204"/>
      <c r="AG678" s="1204"/>
      <c r="AH678" s="1205"/>
      <c r="AI678" s="1190"/>
      <c r="AJ678" s="1190"/>
      <c r="AK678" s="1253"/>
      <c r="AL678" s="1003"/>
    </row>
    <row r="679" spans="2:39" ht="16.5" thickBot="1">
      <c r="B679" s="1245"/>
      <c r="C679" s="1246"/>
      <c r="D679" s="1246"/>
      <c r="E679" s="1246"/>
      <c r="F679" s="1246"/>
      <c r="G679" s="1246"/>
      <c r="H679" s="1246"/>
      <c r="I679" s="1246"/>
      <c r="J679" s="1246"/>
      <c r="K679" s="1246"/>
      <c r="L679" s="1246"/>
      <c r="M679" s="1246"/>
      <c r="N679" s="1246"/>
      <c r="O679" s="1246"/>
      <c r="P679" s="1246"/>
      <c r="Q679" s="1246"/>
      <c r="R679" s="1246"/>
      <c r="S679" s="1246"/>
      <c r="T679" s="1246"/>
      <c r="U679" s="1246"/>
      <c r="V679" s="1246"/>
      <c r="W679" s="1246"/>
      <c r="X679" s="1246"/>
      <c r="Y679" s="1247"/>
      <c r="Z679" s="1250"/>
      <c r="AA679" s="1251"/>
      <c r="AB679" s="1251"/>
      <c r="AC679" s="1251"/>
      <c r="AD679" s="1251"/>
      <c r="AE679" s="1251"/>
      <c r="AF679" s="1251"/>
      <c r="AG679" s="1251"/>
      <c r="AH679" s="1252"/>
      <c r="AI679" s="1238" t="s">
        <v>267</v>
      </c>
      <c r="AJ679" s="1238"/>
      <c r="AK679" s="1239"/>
      <c r="AL679" s="1029">
        <f>ROUND(+AL677,2)</f>
        <v>1</v>
      </c>
    </row>
    <row r="680" spans="2:39">
      <c r="B680" s="1263"/>
      <c r="C680" s="1264"/>
      <c r="D680" s="1264"/>
      <c r="E680" s="1264"/>
      <c r="F680" s="1264"/>
      <c r="G680" s="1264"/>
      <c r="H680" s="1264"/>
      <c r="I680" s="1267" t="str">
        <f>+I660</f>
        <v>CONSTRUCCIÓN DE CUBIERTA PARA POLIDERTIVO EN LA VEREDA LA ESMERALDA DEL MUNICIPIO DE LA PLATA, DEPARTAMENTO DEL HUILA</v>
      </c>
      <c r="J680" s="1267"/>
      <c r="K680" s="1267"/>
      <c r="L680" s="1267"/>
      <c r="M680" s="1267"/>
      <c r="N680" s="1267"/>
      <c r="O680" s="1267"/>
      <c r="P680" s="1267"/>
      <c r="Q680" s="1267"/>
      <c r="R680" s="1267"/>
      <c r="S680" s="1267"/>
      <c r="T680" s="1267"/>
      <c r="U680" s="1267"/>
      <c r="V680" s="1267"/>
      <c r="W680" s="1267"/>
      <c r="X680" s="1267"/>
      <c r="Y680" s="1267"/>
      <c r="Z680" s="1267"/>
      <c r="AA680" s="1267"/>
      <c r="AB680" s="1267"/>
      <c r="AC680" s="1267"/>
      <c r="AD680" s="1267"/>
      <c r="AE680" s="1267"/>
      <c r="AF680" s="1267"/>
      <c r="AG680" s="1267"/>
      <c r="AH680" s="1267"/>
      <c r="AI680" s="1269">
        <f ca="1">TODAY()</f>
        <v>46286</v>
      </c>
      <c r="AJ680" s="1267"/>
      <c r="AK680" s="1267"/>
      <c r="AL680" s="1267"/>
      <c r="AM680" s="530"/>
    </row>
    <row r="681" spans="2:39">
      <c r="B681" s="1265"/>
      <c r="C681" s="1266"/>
      <c r="D681" s="1266"/>
      <c r="E681" s="1266"/>
      <c r="F681" s="1266"/>
      <c r="G681" s="1266"/>
      <c r="H681" s="1266"/>
      <c r="I681" s="1268"/>
      <c r="J681" s="1268"/>
      <c r="K681" s="1268"/>
      <c r="L681" s="1268"/>
      <c r="M681" s="1268"/>
      <c r="N681" s="1268"/>
      <c r="O681" s="1268"/>
      <c r="P681" s="1268"/>
      <c r="Q681" s="1268"/>
      <c r="R681" s="1268"/>
      <c r="S681" s="1268"/>
      <c r="T681" s="1268"/>
      <c r="U681" s="1268"/>
      <c r="V681" s="1268"/>
      <c r="W681" s="1268"/>
      <c r="X681" s="1268"/>
      <c r="Y681" s="1268"/>
      <c r="Z681" s="1268"/>
      <c r="AA681" s="1268"/>
      <c r="AB681" s="1268"/>
      <c r="AC681" s="1268"/>
      <c r="AD681" s="1268"/>
      <c r="AE681" s="1268"/>
      <c r="AF681" s="1268"/>
      <c r="AG681" s="1268"/>
      <c r="AH681" s="1268"/>
      <c r="AI681" s="1268"/>
      <c r="AJ681" s="1268"/>
      <c r="AK681" s="1268"/>
      <c r="AL681" s="1268"/>
      <c r="AM681" s="530"/>
    </row>
    <row r="682" spans="2:39">
      <c r="B682" s="1265"/>
      <c r="C682" s="1266"/>
      <c r="D682" s="1266"/>
      <c r="E682" s="1266"/>
      <c r="F682" s="1266"/>
      <c r="G682" s="1266"/>
      <c r="H682" s="1266"/>
      <c r="I682" s="1268"/>
      <c r="J682" s="1268"/>
      <c r="K682" s="1268"/>
      <c r="L682" s="1268"/>
      <c r="M682" s="1268"/>
      <c r="N682" s="1268"/>
      <c r="O682" s="1268"/>
      <c r="P682" s="1268"/>
      <c r="Q682" s="1268"/>
      <c r="R682" s="1268"/>
      <c r="S682" s="1268"/>
      <c r="T682" s="1268"/>
      <c r="U682" s="1268"/>
      <c r="V682" s="1268"/>
      <c r="W682" s="1268"/>
      <c r="X682" s="1268"/>
      <c r="Y682" s="1268"/>
      <c r="Z682" s="1268"/>
      <c r="AA682" s="1268"/>
      <c r="AB682" s="1268"/>
      <c r="AC682" s="1268"/>
      <c r="AD682" s="1268"/>
      <c r="AE682" s="1268"/>
      <c r="AF682" s="1268"/>
      <c r="AG682" s="1268"/>
      <c r="AH682" s="1268"/>
      <c r="AI682" s="1268"/>
      <c r="AJ682" s="1268"/>
      <c r="AK682" s="1268"/>
      <c r="AL682" s="1268"/>
      <c r="AM682" s="530"/>
    </row>
    <row r="683" spans="2:39">
      <c r="B683" s="1265"/>
      <c r="C683" s="1266"/>
      <c r="D683" s="1266"/>
      <c r="E683" s="1266"/>
      <c r="F683" s="1266"/>
      <c r="G683" s="1266"/>
      <c r="H683" s="1266"/>
      <c r="I683" s="1268"/>
      <c r="J683" s="1268"/>
      <c r="K683" s="1268"/>
      <c r="L683" s="1268"/>
      <c r="M683" s="1268"/>
      <c r="N683" s="1268"/>
      <c r="O683" s="1268"/>
      <c r="P683" s="1268"/>
      <c r="Q683" s="1268"/>
      <c r="R683" s="1268"/>
      <c r="S683" s="1268"/>
      <c r="T683" s="1268"/>
      <c r="U683" s="1268"/>
      <c r="V683" s="1268"/>
      <c r="W683" s="1268"/>
      <c r="X683" s="1268"/>
      <c r="Y683" s="1268"/>
      <c r="Z683" s="1268"/>
      <c r="AA683" s="1268"/>
      <c r="AB683" s="1268"/>
      <c r="AC683" s="1268"/>
      <c r="AD683" s="1268"/>
      <c r="AE683" s="1268"/>
      <c r="AF683" s="1268"/>
      <c r="AG683" s="1268"/>
      <c r="AH683" s="1268"/>
      <c r="AI683" s="1268"/>
      <c r="AJ683" s="1268"/>
      <c r="AK683" s="1268"/>
      <c r="AL683" s="1268"/>
      <c r="AM683" s="530"/>
    </row>
    <row r="684" spans="2:39">
      <c r="B684" s="1189" t="s">
        <v>254</v>
      </c>
      <c r="C684" s="1190"/>
      <c r="D684" s="1190"/>
      <c r="E684" s="1190"/>
      <c r="F684" s="1190"/>
      <c r="G684" s="1190"/>
      <c r="H684" s="1190"/>
      <c r="I684" s="1190"/>
      <c r="J684" s="1190"/>
      <c r="K684" s="1190"/>
      <c r="L684" s="1190"/>
      <c r="M684" s="1190"/>
      <c r="N684" s="1190"/>
      <c r="O684" s="1190"/>
      <c r="P684" s="1190"/>
      <c r="Q684" s="1190"/>
      <c r="R684" s="1190"/>
      <c r="S684" s="1190"/>
      <c r="T684" s="1190"/>
      <c r="U684" s="1190"/>
      <c r="V684" s="1190"/>
      <c r="W684" s="1190"/>
      <c r="X684" s="1190"/>
      <c r="Y684" s="1190"/>
      <c r="Z684" s="1190"/>
      <c r="AA684" s="1190"/>
      <c r="AB684" s="1190"/>
      <c r="AC684" s="1190"/>
      <c r="AD684" s="1190"/>
      <c r="AE684" s="1190"/>
      <c r="AF684" s="1190"/>
      <c r="AG684" s="1190"/>
      <c r="AH684" s="1190"/>
      <c r="AI684" s="1190"/>
      <c r="AJ684" s="1190"/>
      <c r="AK684" s="1190"/>
      <c r="AL684" s="1190"/>
    </row>
    <row r="685" spans="2:39">
      <c r="B685" s="1200"/>
      <c r="C685" s="1201"/>
      <c r="D685" s="1201"/>
      <c r="E685" s="1201"/>
      <c r="F685" s="1201"/>
      <c r="G685" s="1201"/>
      <c r="H685" s="1201"/>
      <c r="I685" s="1201"/>
      <c r="J685" s="1201"/>
      <c r="K685" s="1201"/>
      <c r="L685" s="1201"/>
      <c r="M685" s="1201"/>
      <c r="N685" s="1201"/>
      <c r="O685" s="1201"/>
      <c r="P685" s="1201"/>
      <c r="Q685" s="1201"/>
      <c r="R685" s="1201"/>
      <c r="S685" s="1202"/>
      <c r="T685" s="1206" t="s">
        <v>255</v>
      </c>
      <c r="U685" s="1207"/>
      <c r="V685" s="1207"/>
      <c r="W685" s="1208"/>
      <c r="X685" s="1257">
        <f>' PRESUPUESTO OFICIAL ESMERALDA'!B40</f>
        <v>6.1</v>
      </c>
      <c r="Y685" s="1258"/>
      <c r="Z685" s="1258"/>
      <c r="AA685" s="1258"/>
      <c r="AB685" s="1258"/>
      <c r="AC685" s="1258"/>
      <c r="AD685" s="1259"/>
      <c r="AE685" s="1191" t="s">
        <v>256</v>
      </c>
      <c r="AF685" s="1191"/>
      <c r="AG685" s="1191"/>
      <c r="AH685" s="1191"/>
      <c r="AI685" s="1199" t="str">
        <f>' PRESUPUESTO OFICIAL ESMERALDA'!D40</f>
        <v>UND</v>
      </c>
      <c r="AJ685" s="1199"/>
      <c r="AK685" s="1199"/>
      <c r="AL685" s="1199"/>
    </row>
    <row r="686" spans="2:39">
      <c r="B686" s="1203"/>
      <c r="C686" s="1204"/>
      <c r="D686" s="1204"/>
      <c r="E686" s="1204"/>
      <c r="F686" s="1204"/>
      <c r="G686" s="1204"/>
      <c r="H686" s="1204"/>
      <c r="I686" s="1204"/>
      <c r="J686" s="1204"/>
      <c r="K686" s="1204"/>
      <c r="L686" s="1204"/>
      <c r="M686" s="1204"/>
      <c r="N686" s="1204"/>
      <c r="O686" s="1204"/>
      <c r="P686" s="1204"/>
      <c r="Q686" s="1204"/>
      <c r="R686" s="1204"/>
      <c r="S686" s="1205"/>
      <c r="T686" s="1209"/>
      <c r="U686" s="1210"/>
      <c r="V686" s="1210"/>
      <c r="W686" s="1211"/>
      <c r="X686" s="1260"/>
      <c r="Y686" s="1261"/>
      <c r="Z686" s="1261"/>
      <c r="AA686" s="1261"/>
      <c r="AB686" s="1261"/>
      <c r="AC686" s="1261"/>
      <c r="AD686" s="1262"/>
      <c r="AE686" s="1191"/>
      <c r="AF686" s="1191"/>
      <c r="AG686" s="1191"/>
      <c r="AH686" s="1191"/>
      <c r="AI686" s="1199"/>
      <c r="AJ686" s="1199"/>
      <c r="AK686" s="1199"/>
      <c r="AL686" s="1199"/>
    </row>
    <row r="687" spans="2:39">
      <c r="B687" s="1203"/>
      <c r="C687" s="1204"/>
      <c r="D687" s="1204"/>
      <c r="E687" s="1204"/>
      <c r="F687" s="1204"/>
      <c r="G687" s="1204"/>
      <c r="H687" s="1204"/>
      <c r="I687" s="1204"/>
      <c r="J687" s="1204"/>
      <c r="K687" s="1204"/>
      <c r="L687" s="1204"/>
      <c r="M687" s="1204"/>
      <c r="N687" s="1204"/>
      <c r="O687" s="1204"/>
      <c r="P687" s="1204"/>
      <c r="Q687" s="1204"/>
      <c r="R687" s="1204"/>
      <c r="S687" s="1205"/>
      <c r="T687" s="1206" t="s">
        <v>257</v>
      </c>
      <c r="U687" s="1207"/>
      <c r="V687" s="1207"/>
      <c r="W687" s="1208"/>
      <c r="X687" s="1218" t="str">
        <f>' PRESUPUESTO OFICIAL ESMERALDA'!C40</f>
        <v>Suministro e instalación de Medidor trifilar y acometida  a red E.H.</v>
      </c>
      <c r="Y687" s="1219"/>
      <c r="Z687" s="1219"/>
      <c r="AA687" s="1219"/>
      <c r="AB687" s="1219"/>
      <c r="AC687" s="1219"/>
      <c r="AD687" s="1219"/>
      <c r="AE687" s="1219"/>
      <c r="AF687" s="1219"/>
      <c r="AG687" s="1219"/>
      <c r="AH687" s="1219"/>
      <c r="AI687" s="1219"/>
      <c r="AJ687" s="1219"/>
      <c r="AK687" s="1219"/>
      <c r="AL687" s="1219"/>
    </row>
    <row r="688" spans="2:39">
      <c r="B688" s="1203"/>
      <c r="C688" s="1204"/>
      <c r="D688" s="1204"/>
      <c r="E688" s="1204"/>
      <c r="F688" s="1204"/>
      <c r="G688" s="1204"/>
      <c r="H688" s="1204"/>
      <c r="I688" s="1204"/>
      <c r="J688" s="1204"/>
      <c r="K688" s="1204"/>
      <c r="L688" s="1204"/>
      <c r="M688" s="1204"/>
      <c r="N688" s="1204"/>
      <c r="O688" s="1204"/>
      <c r="P688" s="1204"/>
      <c r="Q688" s="1204"/>
      <c r="R688" s="1204"/>
      <c r="S688" s="1205"/>
      <c r="T688" s="1209"/>
      <c r="U688" s="1210"/>
      <c r="V688" s="1210"/>
      <c r="W688" s="1211"/>
      <c r="X688" s="1220"/>
      <c r="Y688" s="1221"/>
      <c r="Z688" s="1221"/>
      <c r="AA688" s="1221"/>
      <c r="AB688" s="1221"/>
      <c r="AC688" s="1221"/>
      <c r="AD688" s="1221"/>
      <c r="AE688" s="1221"/>
      <c r="AF688" s="1221"/>
      <c r="AG688" s="1221"/>
      <c r="AH688" s="1221"/>
      <c r="AI688" s="1221"/>
      <c r="AJ688" s="1221"/>
      <c r="AK688" s="1221"/>
      <c r="AL688" s="1221"/>
    </row>
    <row r="689" spans="2:38">
      <c r="B689" s="1203"/>
      <c r="C689" s="1204"/>
      <c r="D689" s="1204"/>
      <c r="E689" s="1204"/>
      <c r="F689" s="1204"/>
      <c r="G689" s="1204"/>
      <c r="H689" s="1204"/>
      <c r="I689" s="1204"/>
      <c r="J689" s="1204"/>
      <c r="K689" s="1204"/>
      <c r="L689" s="1204"/>
      <c r="M689" s="1204"/>
      <c r="N689" s="1204"/>
      <c r="O689" s="1204"/>
      <c r="P689" s="1204"/>
      <c r="Q689" s="1204"/>
      <c r="R689" s="1204"/>
      <c r="S689" s="1205"/>
      <c r="T689" s="1222" t="s">
        <v>258</v>
      </c>
      <c r="U689" s="1223"/>
      <c r="V689" s="1223"/>
      <c r="W689" s="1223"/>
      <c r="X689" s="1223"/>
      <c r="Y689" s="1224"/>
      <c r="Z689" s="1228" t="s">
        <v>259</v>
      </c>
      <c r="AA689" s="1228"/>
      <c r="AB689" s="1228"/>
      <c r="AC689" s="1228"/>
      <c r="AD689" s="1228"/>
      <c r="AE689" s="1191"/>
      <c r="AF689" s="1191"/>
      <c r="AG689" s="1191"/>
      <c r="AH689" s="1191"/>
      <c r="AI689" s="1278" t="s">
        <v>268</v>
      </c>
      <c r="AJ689" s="1206" t="s">
        <v>260</v>
      </c>
      <c r="AK689" s="1208"/>
      <c r="AL689" s="1191" t="s">
        <v>261</v>
      </c>
    </row>
    <row r="690" spans="2:38">
      <c r="B690" s="1203"/>
      <c r="C690" s="1204"/>
      <c r="D690" s="1204"/>
      <c r="E690" s="1204"/>
      <c r="F690" s="1204"/>
      <c r="G690" s="1204"/>
      <c r="H690" s="1204"/>
      <c r="I690" s="1204"/>
      <c r="J690" s="1204"/>
      <c r="K690" s="1204"/>
      <c r="L690" s="1204"/>
      <c r="M690" s="1204"/>
      <c r="N690" s="1204"/>
      <c r="O690" s="1204"/>
      <c r="P690" s="1204"/>
      <c r="Q690" s="1204"/>
      <c r="R690" s="1204"/>
      <c r="S690" s="1205"/>
      <c r="T690" s="1225"/>
      <c r="U690" s="1226"/>
      <c r="V690" s="1226"/>
      <c r="W690" s="1226"/>
      <c r="X690" s="1226"/>
      <c r="Y690" s="1227"/>
      <c r="Z690" s="1191" t="s">
        <v>262</v>
      </c>
      <c r="AA690" s="1191"/>
      <c r="AB690" s="1191"/>
      <c r="AC690" s="1191" t="s">
        <v>263</v>
      </c>
      <c r="AD690" s="1191"/>
      <c r="AE690" s="1191"/>
      <c r="AF690" s="1191" t="s">
        <v>264</v>
      </c>
      <c r="AG690" s="1191"/>
      <c r="AH690" s="1191"/>
      <c r="AI690" s="1228"/>
      <c r="AJ690" s="1209"/>
      <c r="AK690" s="1211"/>
      <c r="AL690" s="1191"/>
    </row>
    <row r="691" spans="2:38">
      <c r="B691" s="1203"/>
      <c r="C691" s="1204"/>
      <c r="D691" s="1204"/>
      <c r="E691" s="1204"/>
      <c r="F691" s="1204"/>
      <c r="G691" s="1204"/>
      <c r="H691" s="1204"/>
      <c r="I691" s="1204"/>
      <c r="J691" s="1204"/>
      <c r="K691" s="1204"/>
      <c r="L691" s="1204"/>
      <c r="M691" s="1204"/>
      <c r="N691" s="1204"/>
      <c r="O691" s="1204"/>
      <c r="P691" s="1204"/>
      <c r="Q691" s="1204"/>
      <c r="R691" s="1204"/>
      <c r="S691" s="1205"/>
      <c r="T691" s="1182" t="s">
        <v>598</v>
      </c>
      <c r="U691" s="1183"/>
      <c r="V691" s="1183"/>
      <c r="W691" s="1183"/>
      <c r="X691" s="1183"/>
      <c r="Y691" s="1184"/>
      <c r="Z691" s="1185"/>
      <c r="AA691" s="1185"/>
      <c r="AB691" s="1185"/>
      <c r="AC691" s="1178"/>
      <c r="AD691" s="1178"/>
      <c r="AE691" s="1178"/>
      <c r="AF691" s="1178"/>
      <c r="AG691" s="1178"/>
      <c r="AH691" s="1178"/>
      <c r="AI691" s="459"/>
      <c r="AJ691" s="1179">
        <v>1</v>
      </c>
      <c r="AK691" s="1181"/>
      <c r="AL691" s="996">
        <f>+AJ691</f>
        <v>1</v>
      </c>
    </row>
    <row r="692" spans="2:38">
      <c r="B692" s="1203"/>
      <c r="C692" s="1204"/>
      <c r="D692" s="1204"/>
      <c r="E692" s="1204"/>
      <c r="F692" s="1204"/>
      <c r="G692" s="1204"/>
      <c r="H692" s="1204"/>
      <c r="I692" s="1204"/>
      <c r="J692" s="1204"/>
      <c r="K692" s="1204"/>
      <c r="L692" s="1204"/>
      <c r="M692" s="1204"/>
      <c r="N692" s="1204"/>
      <c r="O692" s="1204"/>
      <c r="P692" s="1204"/>
      <c r="Q692" s="1204"/>
      <c r="R692" s="1204"/>
      <c r="S692" s="1205"/>
      <c r="T692" s="1236"/>
      <c r="U692" s="1237"/>
      <c r="V692" s="1237"/>
      <c r="W692" s="1237"/>
      <c r="X692" s="1237"/>
      <c r="Y692" s="1237"/>
      <c r="Z692" s="1178"/>
      <c r="AA692" s="1178"/>
      <c r="AB692" s="1178"/>
      <c r="AC692" s="1178"/>
      <c r="AD692" s="1178"/>
      <c r="AE692" s="1178"/>
      <c r="AF692" s="1178"/>
      <c r="AG692" s="1178"/>
      <c r="AH692" s="1178"/>
      <c r="AI692" s="459"/>
      <c r="AJ692" s="1179"/>
      <c r="AK692" s="1181"/>
      <c r="AL692" s="996"/>
    </row>
    <row r="693" spans="2:38">
      <c r="B693" s="1203"/>
      <c r="C693" s="1204"/>
      <c r="D693" s="1204"/>
      <c r="E693" s="1204"/>
      <c r="F693" s="1204"/>
      <c r="G693" s="1204"/>
      <c r="H693" s="1204"/>
      <c r="I693" s="1204"/>
      <c r="J693" s="1204"/>
      <c r="K693" s="1204"/>
      <c r="L693" s="1204"/>
      <c r="M693" s="1204"/>
      <c r="N693" s="1204"/>
      <c r="O693" s="1204"/>
      <c r="P693" s="1204"/>
      <c r="Q693" s="1204"/>
      <c r="R693" s="1204"/>
      <c r="S693" s="1205"/>
      <c r="T693" s="1182"/>
      <c r="U693" s="1183"/>
      <c r="V693" s="1183"/>
      <c r="W693" s="1183"/>
      <c r="X693" s="1183"/>
      <c r="Y693" s="1184"/>
      <c r="Z693" s="1178"/>
      <c r="AA693" s="1178"/>
      <c r="AB693" s="1178"/>
      <c r="AC693" s="1178"/>
      <c r="AD693" s="1178"/>
      <c r="AE693" s="1178"/>
      <c r="AF693" s="1178"/>
      <c r="AG693" s="1178"/>
      <c r="AH693" s="1178"/>
      <c r="AI693" s="459"/>
      <c r="AJ693" s="1179"/>
      <c r="AK693" s="1181"/>
      <c r="AL693" s="996"/>
    </row>
    <row r="694" spans="2:38">
      <c r="B694" s="1203"/>
      <c r="C694" s="1204"/>
      <c r="D694" s="1204"/>
      <c r="E694" s="1204"/>
      <c r="F694" s="1204"/>
      <c r="G694" s="1204"/>
      <c r="H694" s="1204"/>
      <c r="I694" s="1204"/>
      <c r="J694" s="1204"/>
      <c r="K694" s="1204"/>
      <c r="L694" s="1204"/>
      <c r="M694" s="1204"/>
      <c r="N694" s="1204"/>
      <c r="O694" s="1204"/>
      <c r="P694" s="1204"/>
      <c r="Q694" s="1204"/>
      <c r="R694" s="1204"/>
      <c r="S694" s="1205"/>
      <c r="T694" s="1236"/>
      <c r="U694" s="1237"/>
      <c r="V694" s="1237"/>
      <c r="W694" s="1237"/>
      <c r="X694" s="1237"/>
      <c r="Y694" s="1237"/>
      <c r="Z694" s="1178"/>
      <c r="AA694" s="1178"/>
      <c r="AB694" s="1178"/>
      <c r="AC694" s="1178"/>
      <c r="AD694" s="1178"/>
      <c r="AE694" s="1178"/>
      <c r="AF694" s="1178"/>
      <c r="AG694" s="1178"/>
      <c r="AH694" s="1178"/>
      <c r="AI694" s="459"/>
      <c r="AJ694" s="1179"/>
      <c r="AK694" s="1181"/>
      <c r="AL694" s="996"/>
    </row>
    <row r="695" spans="2:38">
      <c r="B695" s="1203"/>
      <c r="C695" s="1204"/>
      <c r="D695" s="1204"/>
      <c r="E695" s="1204"/>
      <c r="F695" s="1204"/>
      <c r="G695" s="1204"/>
      <c r="H695" s="1204"/>
      <c r="I695" s="1204"/>
      <c r="J695" s="1204"/>
      <c r="K695" s="1204"/>
      <c r="L695" s="1204"/>
      <c r="M695" s="1204"/>
      <c r="N695" s="1204"/>
      <c r="O695" s="1204"/>
      <c r="P695" s="1204"/>
      <c r="Q695" s="1204"/>
      <c r="R695" s="1204"/>
      <c r="S695" s="1205"/>
      <c r="T695" s="1182"/>
      <c r="U695" s="1183"/>
      <c r="V695" s="1183"/>
      <c r="W695" s="1183"/>
      <c r="X695" s="1183"/>
      <c r="Y695" s="1184"/>
      <c r="Z695" s="1178"/>
      <c r="AA695" s="1178"/>
      <c r="AB695" s="1178"/>
      <c r="AC695" s="1178"/>
      <c r="AD695" s="1178"/>
      <c r="AE695" s="1178"/>
      <c r="AF695" s="1178"/>
      <c r="AG695" s="1178"/>
      <c r="AH695" s="1178"/>
      <c r="AI695" s="459"/>
      <c r="AJ695" s="1179"/>
      <c r="AK695" s="1181"/>
      <c r="AL695" s="996"/>
    </row>
    <row r="696" spans="2:38">
      <c r="B696" s="1203"/>
      <c r="C696" s="1204"/>
      <c r="D696" s="1204"/>
      <c r="E696" s="1204"/>
      <c r="F696" s="1204"/>
      <c r="G696" s="1204"/>
      <c r="H696" s="1204"/>
      <c r="I696" s="1204"/>
      <c r="J696" s="1204"/>
      <c r="K696" s="1204"/>
      <c r="L696" s="1204"/>
      <c r="M696" s="1204"/>
      <c r="N696" s="1204"/>
      <c r="O696" s="1204"/>
      <c r="P696" s="1204"/>
      <c r="Q696" s="1204"/>
      <c r="R696" s="1204"/>
      <c r="S696" s="1205"/>
      <c r="T696" s="1182"/>
      <c r="U696" s="1183"/>
      <c r="V696" s="1183"/>
      <c r="W696" s="1183"/>
      <c r="X696" s="1183"/>
      <c r="Y696" s="1184"/>
      <c r="Z696" s="1178"/>
      <c r="AA696" s="1178"/>
      <c r="AB696" s="1178"/>
      <c r="AC696" s="1270"/>
      <c r="AD696" s="1270"/>
      <c r="AE696" s="1270"/>
      <c r="AF696" s="1178"/>
      <c r="AG696" s="1178"/>
      <c r="AH696" s="1178"/>
      <c r="AI696" s="459"/>
      <c r="AJ696" s="1179"/>
      <c r="AK696" s="1181"/>
      <c r="AL696" s="996"/>
    </row>
    <row r="697" spans="2:38">
      <c r="B697" s="1203"/>
      <c r="C697" s="1204"/>
      <c r="D697" s="1204"/>
      <c r="E697" s="1204"/>
      <c r="F697" s="1204"/>
      <c r="G697" s="1204"/>
      <c r="H697" s="1204"/>
      <c r="I697" s="1204"/>
      <c r="J697" s="1204"/>
      <c r="K697" s="1204"/>
      <c r="L697" s="1204"/>
      <c r="M697" s="1204"/>
      <c r="N697" s="1204"/>
      <c r="O697" s="1204"/>
      <c r="P697" s="1204"/>
      <c r="Q697" s="1204"/>
      <c r="R697" s="1204"/>
      <c r="S697" s="1205"/>
      <c r="T697" s="1236"/>
      <c r="U697" s="1237"/>
      <c r="V697" s="1237"/>
      <c r="W697" s="1237"/>
      <c r="X697" s="1237"/>
      <c r="Y697" s="1237"/>
      <c r="Z697" s="1178"/>
      <c r="AA697" s="1178"/>
      <c r="AB697" s="1178"/>
      <c r="AC697" s="1178"/>
      <c r="AD697" s="1178"/>
      <c r="AE697" s="1178"/>
      <c r="AF697" s="1178"/>
      <c r="AG697" s="1178"/>
      <c r="AH697" s="1178"/>
      <c r="AI697" s="459"/>
      <c r="AJ697" s="1179"/>
      <c r="AK697" s="1181"/>
      <c r="AL697" s="996"/>
    </row>
    <row r="698" spans="2:38">
      <c r="B698" s="1203"/>
      <c r="C698" s="1204"/>
      <c r="D698" s="1204"/>
      <c r="E698" s="1204"/>
      <c r="F698" s="1204"/>
      <c r="G698" s="1204"/>
      <c r="H698" s="1204"/>
      <c r="I698" s="1204"/>
      <c r="J698" s="1204"/>
      <c r="K698" s="1204"/>
      <c r="L698" s="1204"/>
      <c r="M698" s="1204"/>
      <c r="N698" s="1204"/>
      <c r="O698" s="1204"/>
      <c r="P698" s="1204"/>
      <c r="Q698" s="1204"/>
      <c r="R698" s="1204"/>
      <c r="S698" s="1205"/>
      <c r="T698" s="1182"/>
      <c r="U698" s="1183"/>
      <c r="V698" s="1183"/>
      <c r="W698" s="1183"/>
      <c r="X698" s="1183"/>
      <c r="Y698" s="1184"/>
      <c r="Z698" s="1178"/>
      <c r="AA698" s="1178"/>
      <c r="AB698" s="1178"/>
      <c r="AC698" s="1178"/>
      <c r="AD698" s="1178"/>
      <c r="AE698" s="1178"/>
      <c r="AF698" s="1178"/>
      <c r="AG698" s="1178"/>
      <c r="AH698" s="1178"/>
      <c r="AI698" s="459"/>
      <c r="AJ698" s="1179"/>
      <c r="AK698" s="1181"/>
      <c r="AL698" s="996"/>
    </row>
    <row r="699" spans="2:38">
      <c r="B699" s="1203"/>
      <c r="C699" s="1204"/>
      <c r="D699" s="1204"/>
      <c r="E699" s="1204"/>
      <c r="F699" s="1204"/>
      <c r="G699" s="1204"/>
      <c r="H699" s="1204"/>
      <c r="I699" s="1204"/>
      <c r="J699" s="1204"/>
      <c r="K699" s="1204"/>
      <c r="L699" s="1204"/>
      <c r="M699" s="1204"/>
      <c r="N699" s="1204"/>
      <c r="O699" s="1204"/>
      <c r="P699" s="1204"/>
      <c r="Q699" s="1204"/>
      <c r="R699" s="1204"/>
      <c r="S699" s="1205"/>
      <c r="T699" s="1182"/>
      <c r="U699" s="1183"/>
      <c r="V699" s="1183"/>
      <c r="W699" s="1183"/>
      <c r="X699" s="1183"/>
      <c r="Y699" s="1184"/>
      <c r="Z699" s="1178"/>
      <c r="AA699" s="1178"/>
      <c r="AB699" s="1178"/>
      <c r="AC699" s="1270"/>
      <c r="AD699" s="1270"/>
      <c r="AE699" s="1270"/>
      <c r="AF699" s="1178"/>
      <c r="AG699" s="1178"/>
      <c r="AH699" s="1178"/>
      <c r="AI699" s="459"/>
      <c r="AJ699" s="1179"/>
      <c r="AK699" s="1181"/>
      <c r="AL699" s="996"/>
    </row>
    <row r="700" spans="2:38">
      <c r="B700" s="1203"/>
      <c r="C700" s="1204"/>
      <c r="D700" s="1204"/>
      <c r="E700" s="1204"/>
      <c r="F700" s="1204"/>
      <c r="G700" s="1204"/>
      <c r="H700" s="1204"/>
      <c r="I700" s="1204"/>
      <c r="J700" s="1204"/>
      <c r="K700" s="1204"/>
      <c r="L700" s="1204"/>
      <c r="M700" s="1204"/>
      <c r="N700" s="1204"/>
      <c r="O700" s="1204"/>
      <c r="P700" s="1204"/>
      <c r="Q700" s="1204"/>
      <c r="R700" s="1204"/>
      <c r="S700" s="1205"/>
      <c r="T700" s="1236"/>
      <c r="U700" s="1237"/>
      <c r="V700" s="1237"/>
      <c r="W700" s="1237"/>
      <c r="X700" s="1237"/>
      <c r="Y700" s="1237"/>
      <c r="Z700" s="1178"/>
      <c r="AA700" s="1178"/>
      <c r="AB700" s="1178"/>
      <c r="AC700" s="1178"/>
      <c r="AD700" s="1178"/>
      <c r="AE700" s="1178"/>
      <c r="AF700" s="1178"/>
      <c r="AG700" s="1178"/>
      <c r="AH700" s="1178"/>
      <c r="AI700" s="459"/>
      <c r="AJ700" s="1179"/>
      <c r="AK700" s="1181"/>
      <c r="AL700" s="996"/>
    </row>
    <row r="701" spans="2:38">
      <c r="B701" s="1203"/>
      <c r="C701" s="1204"/>
      <c r="D701" s="1204"/>
      <c r="E701" s="1204"/>
      <c r="F701" s="1204"/>
      <c r="G701" s="1204"/>
      <c r="H701" s="1204"/>
      <c r="I701" s="1204"/>
      <c r="J701" s="1204"/>
      <c r="K701" s="1204"/>
      <c r="L701" s="1204"/>
      <c r="M701" s="1204"/>
      <c r="N701" s="1204"/>
      <c r="O701" s="1204"/>
      <c r="P701" s="1204"/>
      <c r="Q701" s="1204"/>
      <c r="R701" s="1204"/>
      <c r="S701" s="1205"/>
      <c r="T701" s="1236"/>
      <c r="U701" s="1237"/>
      <c r="V701" s="1237"/>
      <c r="W701" s="1237"/>
      <c r="X701" s="1237"/>
      <c r="Y701" s="1237"/>
      <c r="Z701" s="1178"/>
      <c r="AA701" s="1178"/>
      <c r="AB701" s="1178"/>
      <c r="AC701" s="1178"/>
      <c r="AD701" s="1178"/>
      <c r="AE701" s="1178"/>
      <c r="AF701" s="1178"/>
      <c r="AG701" s="1178"/>
      <c r="AH701" s="1178"/>
      <c r="AI701" s="459"/>
      <c r="AJ701" s="1179"/>
      <c r="AK701" s="1181"/>
      <c r="AL701" s="996"/>
    </row>
    <row r="702" spans="2:38">
      <c r="B702" s="1203"/>
      <c r="C702" s="1204"/>
      <c r="D702" s="1204"/>
      <c r="E702" s="1204"/>
      <c r="F702" s="1204"/>
      <c r="G702" s="1204"/>
      <c r="H702" s="1204"/>
      <c r="I702" s="1204"/>
      <c r="J702" s="1204"/>
      <c r="K702" s="1204"/>
      <c r="L702" s="1204"/>
      <c r="M702" s="1204"/>
      <c r="N702" s="1204"/>
      <c r="O702" s="1204"/>
      <c r="P702" s="1204"/>
      <c r="Q702" s="1204"/>
      <c r="R702" s="1204"/>
      <c r="S702" s="1205"/>
      <c r="T702" s="1182"/>
      <c r="U702" s="1183"/>
      <c r="V702" s="1183"/>
      <c r="W702" s="1183"/>
      <c r="X702" s="1183"/>
      <c r="Y702" s="1184"/>
      <c r="Z702" s="1178"/>
      <c r="AA702" s="1178"/>
      <c r="AB702" s="1178"/>
      <c r="AC702" s="1270"/>
      <c r="AD702" s="1270"/>
      <c r="AE702" s="1270"/>
      <c r="AF702" s="1178"/>
      <c r="AG702" s="1178"/>
      <c r="AH702" s="1178"/>
      <c r="AI702" s="459"/>
      <c r="AJ702" s="1179"/>
      <c r="AK702" s="1181"/>
      <c r="AL702" s="996"/>
    </row>
    <row r="703" spans="2:38">
      <c r="B703" s="1203"/>
      <c r="C703" s="1204"/>
      <c r="D703" s="1204"/>
      <c r="E703" s="1204"/>
      <c r="F703" s="1204"/>
      <c r="G703" s="1204"/>
      <c r="H703" s="1204"/>
      <c r="I703" s="1204"/>
      <c r="J703" s="1204"/>
      <c r="K703" s="1204"/>
      <c r="L703" s="1204"/>
      <c r="M703" s="1204"/>
      <c r="N703" s="1204"/>
      <c r="O703" s="1204"/>
      <c r="P703" s="1204"/>
      <c r="Q703" s="1204"/>
      <c r="R703" s="1204"/>
      <c r="S703" s="1205"/>
      <c r="T703" s="1182"/>
      <c r="U703" s="1183"/>
      <c r="V703" s="1183"/>
      <c r="W703" s="1183"/>
      <c r="X703" s="1183"/>
      <c r="Y703" s="1184"/>
      <c r="Z703" s="1178"/>
      <c r="AA703" s="1178"/>
      <c r="AB703" s="1178"/>
      <c r="AC703" s="1178"/>
      <c r="AD703" s="1178"/>
      <c r="AE703" s="1178"/>
      <c r="AF703" s="1178"/>
      <c r="AG703" s="1178"/>
      <c r="AH703" s="1178"/>
      <c r="AI703" s="459"/>
      <c r="AJ703" s="1179"/>
      <c r="AK703" s="1181"/>
      <c r="AL703" s="996"/>
    </row>
    <row r="704" spans="2:38">
      <c r="B704" s="1203"/>
      <c r="C704" s="1204"/>
      <c r="D704" s="1204"/>
      <c r="E704" s="1204"/>
      <c r="F704" s="1204"/>
      <c r="G704" s="1204"/>
      <c r="H704" s="1204"/>
      <c r="I704" s="1204"/>
      <c r="J704" s="1204"/>
      <c r="K704" s="1204"/>
      <c r="L704" s="1204"/>
      <c r="M704" s="1204"/>
      <c r="N704" s="1204"/>
      <c r="O704" s="1204"/>
      <c r="P704" s="1204"/>
      <c r="Q704" s="1204"/>
      <c r="R704" s="1204"/>
      <c r="S704" s="1205"/>
      <c r="T704" s="1276"/>
      <c r="U704" s="1277"/>
      <c r="V704" s="1277"/>
      <c r="W704" s="1277"/>
      <c r="X704" s="1277"/>
      <c r="Y704" s="1277"/>
      <c r="Z704" s="1178"/>
      <c r="AA704" s="1178"/>
      <c r="AB704" s="1178"/>
      <c r="AC704" s="1178"/>
      <c r="AD704" s="1178"/>
      <c r="AE704" s="1178"/>
      <c r="AF704" s="1178"/>
      <c r="AG704" s="1178"/>
      <c r="AH704" s="1178"/>
      <c r="AI704" s="459"/>
      <c r="AJ704" s="1179"/>
      <c r="AK704" s="1181"/>
      <c r="AL704" s="996"/>
    </row>
    <row r="705" spans="2:38">
      <c r="B705" s="1254"/>
      <c r="C705" s="1255"/>
      <c r="D705" s="1255"/>
      <c r="E705" s="1255"/>
      <c r="F705" s="1255"/>
      <c r="G705" s="1255"/>
      <c r="H705" s="1255"/>
      <c r="I705" s="1255"/>
      <c r="J705" s="1255"/>
      <c r="K705" s="1255"/>
      <c r="L705" s="1255"/>
      <c r="M705" s="1255"/>
      <c r="N705" s="1255"/>
      <c r="O705" s="1255"/>
      <c r="P705" s="1255"/>
      <c r="Q705" s="1255"/>
      <c r="R705" s="1255"/>
      <c r="S705" s="1256"/>
      <c r="T705" s="1240"/>
      <c r="U705" s="1241"/>
      <c r="V705" s="1241"/>
      <c r="W705" s="1241"/>
      <c r="X705" s="1241"/>
      <c r="Y705" s="1241"/>
      <c r="Z705" s="1178"/>
      <c r="AA705" s="1178"/>
      <c r="AB705" s="1178"/>
      <c r="AC705" s="1178"/>
      <c r="AD705" s="1178"/>
      <c r="AE705" s="1178"/>
      <c r="AF705" s="1178"/>
      <c r="AG705" s="1178"/>
      <c r="AH705" s="1178"/>
      <c r="AI705" s="459"/>
      <c r="AJ705" s="1179"/>
      <c r="AK705" s="1181"/>
      <c r="AL705" s="996"/>
    </row>
    <row r="706" spans="2:38">
      <c r="B706" s="1192" t="s">
        <v>265</v>
      </c>
      <c r="C706" s="1193"/>
      <c r="D706" s="1193"/>
      <c r="E706" s="1193"/>
      <c r="F706" s="1193"/>
      <c r="G706" s="1193"/>
      <c r="H706" s="1193"/>
      <c r="I706" s="1193"/>
      <c r="J706" s="1193"/>
      <c r="K706" s="1193"/>
      <c r="L706" s="1193"/>
      <c r="M706" s="1193"/>
      <c r="N706" s="1193"/>
      <c r="O706" s="1193"/>
      <c r="P706" s="1193"/>
      <c r="Q706" s="1193"/>
      <c r="R706" s="1193"/>
      <c r="S706" s="1193"/>
      <c r="T706" s="1193"/>
      <c r="U706" s="1193"/>
      <c r="V706" s="1193"/>
      <c r="W706" s="1193"/>
      <c r="X706" s="1193"/>
      <c r="Y706" s="1193"/>
      <c r="Z706" s="1229"/>
      <c r="AA706" s="1230"/>
      <c r="AB706" s="1230"/>
      <c r="AC706" s="1230"/>
      <c r="AD706" s="1230"/>
      <c r="AE706" s="1230"/>
      <c r="AF706" s="1230"/>
      <c r="AG706" s="1230"/>
      <c r="AH706" s="1231"/>
      <c r="AI706" s="1232"/>
      <c r="AJ706" s="1232"/>
      <c r="AK706" s="1232"/>
      <c r="AL706" s="997"/>
    </row>
    <row r="707" spans="2:38">
      <c r="B707" s="1242"/>
      <c r="C707" s="1243"/>
      <c r="D707" s="1243"/>
      <c r="E707" s="1243"/>
      <c r="F707" s="1243"/>
      <c r="G707" s="1243"/>
      <c r="H707" s="1243"/>
      <c r="I707" s="1243"/>
      <c r="J707" s="1243"/>
      <c r="K707" s="1243"/>
      <c r="L707" s="1243"/>
      <c r="M707" s="1243"/>
      <c r="N707" s="1243"/>
      <c r="O707" s="1243"/>
      <c r="P707" s="1243"/>
      <c r="Q707" s="1243"/>
      <c r="R707" s="1243"/>
      <c r="S707" s="1243"/>
      <c r="T707" s="1243"/>
      <c r="U707" s="1243"/>
      <c r="V707" s="1243"/>
      <c r="W707" s="1243"/>
      <c r="X707" s="1243"/>
      <c r="Y707" s="1244"/>
      <c r="Z707" s="1248"/>
      <c r="AA707" s="1201"/>
      <c r="AB707" s="1201"/>
      <c r="AC707" s="1201"/>
      <c r="AD707" s="1201"/>
      <c r="AE707" s="1201"/>
      <c r="AF707" s="1201"/>
      <c r="AG707" s="1201"/>
      <c r="AH707" s="1202"/>
      <c r="AI707" s="1190" t="s">
        <v>266</v>
      </c>
      <c r="AJ707" s="1190"/>
      <c r="AK707" s="1253"/>
      <c r="AL707" s="1003">
        <f>+AL691</f>
        <v>1</v>
      </c>
    </row>
    <row r="708" spans="2:38">
      <c r="B708" s="1242"/>
      <c r="C708" s="1243"/>
      <c r="D708" s="1243"/>
      <c r="E708" s="1243"/>
      <c r="F708" s="1243"/>
      <c r="G708" s="1243"/>
      <c r="H708" s="1243"/>
      <c r="I708" s="1243"/>
      <c r="J708" s="1243"/>
      <c r="K708" s="1243"/>
      <c r="L708" s="1243"/>
      <c r="M708" s="1243"/>
      <c r="N708" s="1243"/>
      <c r="O708" s="1243"/>
      <c r="P708" s="1243"/>
      <c r="Q708" s="1243"/>
      <c r="R708" s="1243"/>
      <c r="S708" s="1243"/>
      <c r="T708" s="1243"/>
      <c r="U708" s="1243"/>
      <c r="V708" s="1243"/>
      <c r="W708" s="1243"/>
      <c r="X708" s="1243"/>
      <c r="Y708" s="1244"/>
      <c r="Z708" s="1249"/>
      <c r="AA708" s="1204"/>
      <c r="AB708" s="1204"/>
      <c r="AC708" s="1204"/>
      <c r="AD708" s="1204"/>
      <c r="AE708" s="1204"/>
      <c r="AF708" s="1204"/>
      <c r="AG708" s="1204"/>
      <c r="AH708" s="1205"/>
      <c r="AI708" s="1190"/>
      <c r="AJ708" s="1190"/>
      <c r="AK708" s="1253"/>
      <c r="AL708" s="1003"/>
    </row>
    <row r="709" spans="2:38" ht="16.5" thickBot="1">
      <c r="B709" s="1245"/>
      <c r="C709" s="1246"/>
      <c r="D709" s="1246"/>
      <c r="E709" s="1246"/>
      <c r="F709" s="1246"/>
      <c r="G709" s="1246"/>
      <c r="H709" s="1246"/>
      <c r="I709" s="1246"/>
      <c r="J709" s="1246"/>
      <c r="K709" s="1246"/>
      <c r="L709" s="1246"/>
      <c r="M709" s="1246"/>
      <c r="N709" s="1246"/>
      <c r="O709" s="1246"/>
      <c r="P709" s="1246"/>
      <c r="Q709" s="1246"/>
      <c r="R709" s="1246"/>
      <c r="S709" s="1246"/>
      <c r="T709" s="1246"/>
      <c r="U709" s="1246"/>
      <c r="V709" s="1246"/>
      <c r="W709" s="1246"/>
      <c r="X709" s="1246"/>
      <c r="Y709" s="1247"/>
      <c r="Z709" s="1250"/>
      <c r="AA709" s="1251"/>
      <c r="AB709" s="1251"/>
      <c r="AC709" s="1251"/>
      <c r="AD709" s="1251"/>
      <c r="AE709" s="1251"/>
      <c r="AF709" s="1251"/>
      <c r="AG709" s="1251"/>
      <c r="AH709" s="1252"/>
      <c r="AI709" s="1238" t="s">
        <v>267</v>
      </c>
      <c r="AJ709" s="1238"/>
      <c r="AK709" s="1239"/>
      <c r="AL709" s="1029">
        <f>ROUND(+AL707,2)</f>
        <v>1</v>
      </c>
    </row>
    <row r="710" spans="2:38">
      <c r="B710" s="1263"/>
      <c r="C710" s="1264"/>
      <c r="D710" s="1264"/>
      <c r="E710" s="1264"/>
      <c r="F710" s="1264"/>
      <c r="G710" s="1264"/>
      <c r="H710" s="1264"/>
      <c r="I710" s="1267" t="str">
        <f>+I680</f>
        <v>CONSTRUCCIÓN DE CUBIERTA PARA POLIDERTIVO EN LA VEREDA LA ESMERALDA DEL MUNICIPIO DE LA PLATA, DEPARTAMENTO DEL HUILA</v>
      </c>
      <c r="J710" s="1267"/>
      <c r="K710" s="1267"/>
      <c r="L710" s="1267"/>
      <c r="M710" s="1267"/>
      <c r="N710" s="1267"/>
      <c r="O710" s="1267"/>
      <c r="P710" s="1267"/>
      <c r="Q710" s="1267"/>
      <c r="R710" s="1267"/>
      <c r="S710" s="1267"/>
      <c r="T710" s="1267"/>
      <c r="U710" s="1267"/>
      <c r="V710" s="1267"/>
      <c r="W710" s="1267"/>
      <c r="X710" s="1267"/>
      <c r="Y710" s="1267"/>
      <c r="Z710" s="1267"/>
      <c r="AA710" s="1267"/>
      <c r="AB710" s="1267"/>
      <c r="AC710" s="1267"/>
      <c r="AD710" s="1267"/>
      <c r="AE710" s="1267"/>
      <c r="AF710" s="1267"/>
      <c r="AG710" s="1267"/>
      <c r="AH710" s="1267"/>
      <c r="AI710" s="1269">
        <f ca="1">TODAY()</f>
        <v>46286</v>
      </c>
      <c r="AJ710" s="1267"/>
      <c r="AK710" s="1267"/>
      <c r="AL710" s="1267"/>
    </row>
    <row r="711" spans="2:38">
      <c r="B711" s="1265"/>
      <c r="C711" s="1266"/>
      <c r="D711" s="1266"/>
      <c r="E711" s="1266"/>
      <c r="F711" s="1266"/>
      <c r="G711" s="1266"/>
      <c r="H711" s="1266"/>
      <c r="I711" s="1268"/>
      <c r="J711" s="1268"/>
      <c r="K711" s="1268"/>
      <c r="L711" s="1268"/>
      <c r="M711" s="1268"/>
      <c r="N711" s="1268"/>
      <c r="O711" s="1268"/>
      <c r="P711" s="1268"/>
      <c r="Q711" s="1268"/>
      <c r="R711" s="1268"/>
      <c r="S711" s="1268"/>
      <c r="T711" s="1268"/>
      <c r="U711" s="1268"/>
      <c r="V711" s="1268"/>
      <c r="W711" s="1268"/>
      <c r="X711" s="1268"/>
      <c r="Y711" s="1268"/>
      <c r="Z711" s="1268"/>
      <c r="AA711" s="1268"/>
      <c r="AB711" s="1268"/>
      <c r="AC711" s="1268"/>
      <c r="AD711" s="1268"/>
      <c r="AE711" s="1268"/>
      <c r="AF711" s="1268"/>
      <c r="AG711" s="1268"/>
      <c r="AH711" s="1268"/>
      <c r="AI711" s="1268"/>
      <c r="AJ711" s="1268"/>
      <c r="AK711" s="1268"/>
      <c r="AL711" s="1268"/>
    </row>
    <row r="712" spans="2:38">
      <c r="B712" s="1265"/>
      <c r="C712" s="1266"/>
      <c r="D712" s="1266"/>
      <c r="E712" s="1266"/>
      <c r="F712" s="1266"/>
      <c r="G712" s="1266"/>
      <c r="H712" s="1266"/>
      <c r="I712" s="1268"/>
      <c r="J712" s="1268"/>
      <c r="K712" s="1268"/>
      <c r="L712" s="1268"/>
      <c r="M712" s="1268"/>
      <c r="N712" s="1268"/>
      <c r="O712" s="1268"/>
      <c r="P712" s="1268"/>
      <c r="Q712" s="1268"/>
      <c r="R712" s="1268"/>
      <c r="S712" s="1268"/>
      <c r="T712" s="1268"/>
      <c r="U712" s="1268"/>
      <c r="V712" s="1268"/>
      <c r="W712" s="1268"/>
      <c r="X712" s="1268"/>
      <c r="Y712" s="1268"/>
      <c r="Z712" s="1268"/>
      <c r="AA712" s="1268"/>
      <c r="AB712" s="1268"/>
      <c r="AC712" s="1268"/>
      <c r="AD712" s="1268"/>
      <c r="AE712" s="1268"/>
      <c r="AF712" s="1268"/>
      <c r="AG712" s="1268"/>
      <c r="AH712" s="1268"/>
      <c r="AI712" s="1268"/>
      <c r="AJ712" s="1268"/>
      <c r="AK712" s="1268"/>
      <c r="AL712" s="1268"/>
    </row>
    <row r="713" spans="2:38">
      <c r="B713" s="1265"/>
      <c r="C713" s="1266"/>
      <c r="D713" s="1266"/>
      <c r="E713" s="1266"/>
      <c r="F713" s="1266"/>
      <c r="G713" s="1266"/>
      <c r="H713" s="1266"/>
      <c r="I713" s="1268"/>
      <c r="J713" s="1268"/>
      <c r="K713" s="1268"/>
      <c r="L713" s="1268"/>
      <c r="M713" s="1268"/>
      <c r="N713" s="1268"/>
      <c r="O713" s="1268"/>
      <c r="P713" s="1268"/>
      <c r="Q713" s="1268"/>
      <c r="R713" s="1268"/>
      <c r="S713" s="1268"/>
      <c r="T713" s="1268"/>
      <c r="U713" s="1268"/>
      <c r="V713" s="1268"/>
      <c r="W713" s="1268"/>
      <c r="X713" s="1268"/>
      <c r="Y713" s="1268"/>
      <c r="Z713" s="1268"/>
      <c r="AA713" s="1268"/>
      <c r="AB713" s="1268"/>
      <c r="AC713" s="1268"/>
      <c r="AD713" s="1268"/>
      <c r="AE713" s="1268"/>
      <c r="AF713" s="1268"/>
      <c r="AG713" s="1268"/>
      <c r="AH713" s="1268"/>
      <c r="AI713" s="1268"/>
      <c r="AJ713" s="1268"/>
      <c r="AK713" s="1268"/>
      <c r="AL713" s="1268"/>
    </row>
    <row r="714" spans="2:38">
      <c r="B714" s="1189" t="s">
        <v>254</v>
      </c>
      <c r="C714" s="1190"/>
      <c r="D714" s="1190"/>
      <c r="E714" s="1190"/>
      <c r="F714" s="1190"/>
      <c r="G714" s="1190"/>
      <c r="H714" s="1190"/>
      <c r="I714" s="1190"/>
      <c r="J714" s="1190"/>
      <c r="K714" s="1190"/>
      <c r="L714" s="1190"/>
      <c r="M714" s="1190"/>
      <c r="N714" s="1190"/>
      <c r="O714" s="1190"/>
      <c r="P714" s="1190"/>
      <c r="Q714" s="1190"/>
      <c r="R714" s="1190"/>
      <c r="S714" s="1190"/>
      <c r="T714" s="1190"/>
      <c r="U714" s="1190"/>
      <c r="V714" s="1190"/>
      <c r="W714" s="1190"/>
      <c r="X714" s="1190"/>
      <c r="Y714" s="1190"/>
      <c r="Z714" s="1190"/>
      <c r="AA714" s="1190"/>
      <c r="AB714" s="1190"/>
      <c r="AC714" s="1190"/>
      <c r="AD714" s="1190"/>
      <c r="AE714" s="1190"/>
      <c r="AF714" s="1190"/>
      <c r="AG714" s="1190"/>
      <c r="AH714" s="1190"/>
      <c r="AI714" s="1190"/>
      <c r="AJ714" s="1190"/>
      <c r="AK714" s="1190"/>
      <c r="AL714" s="1190"/>
    </row>
    <row r="715" spans="2:38">
      <c r="B715" s="1200"/>
      <c r="C715" s="1201"/>
      <c r="D715" s="1201"/>
      <c r="E715" s="1201"/>
      <c r="F715" s="1201"/>
      <c r="G715" s="1201"/>
      <c r="H715" s="1201"/>
      <c r="I715" s="1201"/>
      <c r="J715" s="1201"/>
      <c r="K715" s="1201"/>
      <c r="L715" s="1201"/>
      <c r="M715" s="1201"/>
      <c r="N715" s="1201"/>
      <c r="O715" s="1201"/>
      <c r="P715" s="1201"/>
      <c r="Q715" s="1201"/>
      <c r="R715" s="1201"/>
      <c r="S715" s="1202"/>
      <c r="T715" s="1206" t="s">
        <v>255</v>
      </c>
      <c r="U715" s="1207"/>
      <c r="V715" s="1207"/>
      <c r="W715" s="1208"/>
      <c r="X715" s="1257">
        <f>' PRESUPUESTO OFICIAL ESMERALDA'!B41</f>
        <v>6.2</v>
      </c>
      <c r="Y715" s="1258"/>
      <c r="Z715" s="1258"/>
      <c r="AA715" s="1258"/>
      <c r="AB715" s="1258"/>
      <c r="AC715" s="1258"/>
      <c r="AD715" s="1259"/>
      <c r="AE715" s="1191" t="s">
        <v>256</v>
      </c>
      <c r="AF715" s="1191"/>
      <c r="AG715" s="1191"/>
      <c r="AH715" s="1191"/>
      <c r="AI715" s="1199" t="str">
        <f>' PRESUPUESTO OFICIAL ESMERALDA'!D41</f>
        <v>UND</v>
      </c>
      <c r="AJ715" s="1199"/>
      <c r="AK715" s="1199"/>
      <c r="AL715" s="1199"/>
    </row>
    <row r="716" spans="2:38">
      <c r="B716" s="1203"/>
      <c r="C716" s="1204"/>
      <c r="D716" s="1204"/>
      <c r="E716" s="1204"/>
      <c r="F716" s="1204"/>
      <c r="G716" s="1204"/>
      <c r="H716" s="1204"/>
      <c r="I716" s="1204"/>
      <c r="J716" s="1204"/>
      <c r="K716" s="1204"/>
      <c r="L716" s="1204"/>
      <c r="M716" s="1204"/>
      <c r="N716" s="1204"/>
      <c r="O716" s="1204"/>
      <c r="P716" s="1204"/>
      <c r="Q716" s="1204"/>
      <c r="R716" s="1204"/>
      <c r="S716" s="1205"/>
      <c r="T716" s="1209"/>
      <c r="U716" s="1210"/>
      <c r="V716" s="1210"/>
      <c r="W716" s="1211"/>
      <c r="X716" s="1260"/>
      <c r="Y716" s="1261"/>
      <c r="Z716" s="1261"/>
      <c r="AA716" s="1261"/>
      <c r="AB716" s="1261"/>
      <c r="AC716" s="1261"/>
      <c r="AD716" s="1262"/>
      <c r="AE716" s="1191"/>
      <c r="AF716" s="1191"/>
      <c r="AG716" s="1191"/>
      <c r="AH716" s="1191"/>
      <c r="AI716" s="1199"/>
      <c r="AJ716" s="1199"/>
      <c r="AK716" s="1199"/>
      <c r="AL716" s="1199"/>
    </row>
    <row r="717" spans="2:38">
      <c r="B717" s="1203"/>
      <c r="C717" s="1204"/>
      <c r="D717" s="1204"/>
      <c r="E717" s="1204"/>
      <c r="F717" s="1204"/>
      <c r="G717" s="1204"/>
      <c r="H717" s="1204"/>
      <c r="I717" s="1204"/>
      <c r="J717" s="1204"/>
      <c r="K717" s="1204"/>
      <c r="L717" s="1204"/>
      <c r="M717" s="1204"/>
      <c r="N717" s="1204"/>
      <c r="O717" s="1204"/>
      <c r="P717" s="1204"/>
      <c r="Q717" s="1204"/>
      <c r="R717" s="1204"/>
      <c r="S717" s="1205"/>
      <c r="T717" s="1206" t="s">
        <v>257</v>
      </c>
      <c r="U717" s="1207"/>
      <c r="V717" s="1207"/>
      <c r="W717" s="1208"/>
      <c r="X717" s="1218" t="str">
        <f>' PRESUPUESTO OFICIAL ESMERALDA'!C41</f>
        <v>Construcicón Camara de inspección B.T tipo BT1 1.0 x 1.0 x 1.0 mt</v>
      </c>
      <c r="Y717" s="1219"/>
      <c r="Z717" s="1219"/>
      <c r="AA717" s="1219"/>
      <c r="AB717" s="1219"/>
      <c r="AC717" s="1219"/>
      <c r="AD717" s="1219"/>
      <c r="AE717" s="1219"/>
      <c r="AF717" s="1219"/>
      <c r="AG717" s="1219"/>
      <c r="AH717" s="1219"/>
      <c r="AI717" s="1219"/>
      <c r="AJ717" s="1219"/>
      <c r="AK717" s="1219"/>
      <c r="AL717" s="1219"/>
    </row>
    <row r="718" spans="2:38">
      <c r="B718" s="1203"/>
      <c r="C718" s="1204"/>
      <c r="D718" s="1204"/>
      <c r="E718" s="1204"/>
      <c r="F718" s="1204"/>
      <c r="G718" s="1204"/>
      <c r="H718" s="1204"/>
      <c r="I718" s="1204"/>
      <c r="J718" s="1204"/>
      <c r="K718" s="1204"/>
      <c r="L718" s="1204"/>
      <c r="M718" s="1204"/>
      <c r="N718" s="1204"/>
      <c r="O718" s="1204"/>
      <c r="P718" s="1204"/>
      <c r="Q718" s="1204"/>
      <c r="R718" s="1204"/>
      <c r="S718" s="1205"/>
      <c r="T718" s="1209"/>
      <c r="U718" s="1210"/>
      <c r="V718" s="1210"/>
      <c r="W718" s="1211"/>
      <c r="X718" s="1220"/>
      <c r="Y718" s="1221"/>
      <c r="Z718" s="1221"/>
      <c r="AA718" s="1221"/>
      <c r="AB718" s="1221"/>
      <c r="AC718" s="1221"/>
      <c r="AD718" s="1221"/>
      <c r="AE718" s="1221"/>
      <c r="AF718" s="1221"/>
      <c r="AG718" s="1221"/>
      <c r="AH718" s="1221"/>
      <c r="AI718" s="1221"/>
      <c r="AJ718" s="1221"/>
      <c r="AK718" s="1221"/>
      <c r="AL718" s="1221"/>
    </row>
    <row r="719" spans="2:38">
      <c r="B719" s="1203"/>
      <c r="C719" s="1204"/>
      <c r="D719" s="1204"/>
      <c r="E719" s="1204"/>
      <c r="F719" s="1204"/>
      <c r="G719" s="1204"/>
      <c r="H719" s="1204"/>
      <c r="I719" s="1204"/>
      <c r="J719" s="1204"/>
      <c r="K719" s="1204"/>
      <c r="L719" s="1204"/>
      <c r="M719" s="1204"/>
      <c r="N719" s="1204"/>
      <c r="O719" s="1204"/>
      <c r="P719" s="1204"/>
      <c r="Q719" s="1204"/>
      <c r="R719" s="1204"/>
      <c r="S719" s="1205"/>
      <c r="T719" s="1222" t="s">
        <v>258</v>
      </c>
      <c r="U719" s="1223"/>
      <c r="V719" s="1223"/>
      <c r="W719" s="1223"/>
      <c r="X719" s="1223"/>
      <c r="Y719" s="1224"/>
      <c r="Z719" s="1228" t="s">
        <v>259</v>
      </c>
      <c r="AA719" s="1228"/>
      <c r="AB719" s="1228"/>
      <c r="AC719" s="1228"/>
      <c r="AD719" s="1228"/>
      <c r="AE719" s="1191"/>
      <c r="AF719" s="1191"/>
      <c r="AG719" s="1191"/>
      <c r="AH719" s="1191"/>
      <c r="AI719" s="1278" t="s">
        <v>268</v>
      </c>
      <c r="AJ719" s="1206" t="s">
        <v>260</v>
      </c>
      <c r="AK719" s="1208"/>
      <c r="AL719" s="1191" t="s">
        <v>261</v>
      </c>
    </row>
    <row r="720" spans="2:38">
      <c r="B720" s="1203"/>
      <c r="C720" s="1204"/>
      <c r="D720" s="1204"/>
      <c r="E720" s="1204"/>
      <c r="F720" s="1204"/>
      <c r="G720" s="1204"/>
      <c r="H720" s="1204"/>
      <c r="I720" s="1204"/>
      <c r="J720" s="1204"/>
      <c r="K720" s="1204"/>
      <c r="L720" s="1204"/>
      <c r="M720" s="1204"/>
      <c r="N720" s="1204"/>
      <c r="O720" s="1204"/>
      <c r="P720" s="1204"/>
      <c r="Q720" s="1204"/>
      <c r="R720" s="1204"/>
      <c r="S720" s="1205"/>
      <c r="T720" s="1225"/>
      <c r="U720" s="1226"/>
      <c r="V720" s="1226"/>
      <c r="W720" s="1226"/>
      <c r="X720" s="1226"/>
      <c r="Y720" s="1227"/>
      <c r="Z720" s="1191" t="s">
        <v>262</v>
      </c>
      <c r="AA720" s="1191"/>
      <c r="AB720" s="1191"/>
      <c r="AC720" s="1191" t="s">
        <v>263</v>
      </c>
      <c r="AD720" s="1191"/>
      <c r="AE720" s="1191"/>
      <c r="AF720" s="1191" t="s">
        <v>264</v>
      </c>
      <c r="AG720" s="1191"/>
      <c r="AH720" s="1191"/>
      <c r="AI720" s="1228"/>
      <c r="AJ720" s="1209"/>
      <c r="AK720" s="1211"/>
      <c r="AL720" s="1191"/>
    </row>
    <row r="721" spans="2:38">
      <c r="B721" s="1203"/>
      <c r="C721" s="1204"/>
      <c r="D721" s="1204"/>
      <c r="E721" s="1204"/>
      <c r="F721" s="1204"/>
      <c r="G721" s="1204"/>
      <c r="H721" s="1204"/>
      <c r="I721" s="1204"/>
      <c r="J721" s="1204"/>
      <c r="K721" s="1204"/>
      <c r="L721" s="1204"/>
      <c r="M721" s="1204"/>
      <c r="N721" s="1204"/>
      <c r="O721" s="1204"/>
      <c r="P721" s="1204"/>
      <c r="Q721" s="1204"/>
      <c r="R721" s="1204"/>
      <c r="S721" s="1205"/>
      <c r="T721" s="1182" t="s">
        <v>599</v>
      </c>
      <c r="U721" s="1183"/>
      <c r="V721" s="1183"/>
      <c r="W721" s="1183"/>
      <c r="X721" s="1183"/>
      <c r="Y721" s="1184"/>
      <c r="Z721" s="1185"/>
      <c r="AA721" s="1185"/>
      <c r="AB721" s="1185"/>
      <c r="AC721" s="1178"/>
      <c r="AD721" s="1178"/>
      <c r="AE721" s="1178"/>
      <c r="AF721" s="1178"/>
      <c r="AG721" s="1178"/>
      <c r="AH721" s="1178"/>
      <c r="AI721" s="459"/>
      <c r="AJ721" s="1179">
        <v>1</v>
      </c>
      <c r="AK721" s="1181"/>
      <c r="AL721" s="996">
        <f>+AJ721</f>
        <v>1</v>
      </c>
    </row>
    <row r="722" spans="2:38">
      <c r="B722" s="1203"/>
      <c r="C722" s="1204"/>
      <c r="D722" s="1204"/>
      <c r="E722" s="1204"/>
      <c r="F722" s="1204"/>
      <c r="G722" s="1204"/>
      <c r="H722" s="1204"/>
      <c r="I722" s="1204"/>
      <c r="J722" s="1204"/>
      <c r="K722" s="1204"/>
      <c r="L722" s="1204"/>
      <c r="M722" s="1204"/>
      <c r="N722" s="1204"/>
      <c r="O722" s="1204"/>
      <c r="P722" s="1204"/>
      <c r="Q722" s="1204"/>
      <c r="R722" s="1204"/>
      <c r="S722" s="1205"/>
      <c r="T722" s="1274"/>
      <c r="U722" s="1275"/>
      <c r="V722" s="1275"/>
      <c r="W722" s="1275"/>
      <c r="X722" s="1275"/>
      <c r="Y722" s="1275"/>
      <c r="Z722" s="1178"/>
      <c r="AA722" s="1178"/>
      <c r="AB722" s="1178"/>
      <c r="AC722" s="1178"/>
      <c r="AD722" s="1178"/>
      <c r="AE722" s="1178"/>
      <c r="AF722" s="1178"/>
      <c r="AG722" s="1178"/>
      <c r="AH722" s="1178"/>
      <c r="AI722" s="459"/>
      <c r="AJ722" s="1179"/>
      <c r="AK722" s="1181"/>
      <c r="AL722" s="996"/>
    </row>
    <row r="723" spans="2:38">
      <c r="B723" s="1203"/>
      <c r="C723" s="1204"/>
      <c r="D723" s="1204"/>
      <c r="E723" s="1204"/>
      <c r="F723" s="1204"/>
      <c r="G723" s="1204"/>
      <c r="H723" s="1204"/>
      <c r="I723" s="1204"/>
      <c r="J723" s="1204"/>
      <c r="K723" s="1204"/>
      <c r="L723" s="1204"/>
      <c r="M723" s="1204"/>
      <c r="N723" s="1204"/>
      <c r="O723" s="1204"/>
      <c r="P723" s="1204"/>
      <c r="Q723" s="1204"/>
      <c r="R723" s="1204"/>
      <c r="S723" s="1205"/>
      <c r="T723" s="1271"/>
      <c r="U723" s="1272"/>
      <c r="V723" s="1272"/>
      <c r="W723" s="1272"/>
      <c r="X723" s="1272"/>
      <c r="Y723" s="1273"/>
      <c r="Z723" s="1178"/>
      <c r="AA723" s="1178"/>
      <c r="AB723" s="1178"/>
      <c r="AC723" s="1178"/>
      <c r="AD723" s="1178"/>
      <c r="AE723" s="1178"/>
      <c r="AF723" s="1178"/>
      <c r="AG723" s="1178"/>
      <c r="AH723" s="1178"/>
      <c r="AI723" s="459"/>
      <c r="AJ723" s="1179"/>
      <c r="AK723" s="1181"/>
      <c r="AL723" s="996"/>
    </row>
    <row r="724" spans="2:38">
      <c r="B724" s="1203"/>
      <c r="C724" s="1204"/>
      <c r="D724" s="1204"/>
      <c r="E724" s="1204"/>
      <c r="F724" s="1204"/>
      <c r="G724" s="1204"/>
      <c r="H724" s="1204"/>
      <c r="I724" s="1204"/>
      <c r="J724" s="1204"/>
      <c r="K724" s="1204"/>
      <c r="L724" s="1204"/>
      <c r="M724" s="1204"/>
      <c r="N724" s="1204"/>
      <c r="O724" s="1204"/>
      <c r="P724" s="1204"/>
      <c r="Q724" s="1204"/>
      <c r="R724" s="1204"/>
      <c r="S724" s="1205"/>
      <c r="T724" s="1274"/>
      <c r="U724" s="1275"/>
      <c r="V724" s="1275"/>
      <c r="W724" s="1275"/>
      <c r="X724" s="1275"/>
      <c r="Y724" s="1275"/>
      <c r="Z724" s="1178"/>
      <c r="AA724" s="1178"/>
      <c r="AB724" s="1178"/>
      <c r="AC724" s="1178"/>
      <c r="AD724" s="1178"/>
      <c r="AE724" s="1178"/>
      <c r="AF724" s="1178"/>
      <c r="AG724" s="1178"/>
      <c r="AH724" s="1178"/>
      <c r="AI724" s="459"/>
      <c r="AJ724" s="1179"/>
      <c r="AK724" s="1181"/>
      <c r="AL724" s="996"/>
    </row>
    <row r="725" spans="2:38">
      <c r="B725" s="1203"/>
      <c r="C725" s="1204"/>
      <c r="D725" s="1204"/>
      <c r="E725" s="1204"/>
      <c r="F725" s="1204"/>
      <c r="G725" s="1204"/>
      <c r="H725" s="1204"/>
      <c r="I725" s="1204"/>
      <c r="J725" s="1204"/>
      <c r="K725" s="1204"/>
      <c r="L725" s="1204"/>
      <c r="M725" s="1204"/>
      <c r="N725" s="1204"/>
      <c r="O725" s="1204"/>
      <c r="P725" s="1204"/>
      <c r="Q725" s="1204"/>
      <c r="R725" s="1204"/>
      <c r="S725" s="1205"/>
      <c r="T725" s="1271"/>
      <c r="U725" s="1272"/>
      <c r="V725" s="1272"/>
      <c r="W725" s="1272"/>
      <c r="X725" s="1272"/>
      <c r="Y725" s="1273"/>
      <c r="Z725" s="1178"/>
      <c r="AA725" s="1178"/>
      <c r="AB725" s="1178"/>
      <c r="AC725" s="1178"/>
      <c r="AD725" s="1178"/>
      <c r="AE725" s="1178"/>
      <c r="AF725" s="1178"/>
      <c r="AG725" s="1178"/>
      <c r="AH725" s="1178"/>
      <c r="AI725" s="459"/>
      <c r="AJ725" s="1179"/>
      <c r="AK725" s="1181"/>
      <c r="AL725" s="996"/>
    </row>
    <row r="726" spans="2:38">
      <c r="B726" s="1203"/>
      <c r="C726" s="1204"/>
      <c r="D726" s="1204"/>
      <c r="E726" s="1204"/>
      <c r="F726" s="1204"/>
      <c r="G726" s="1204"/>
      <c r="H726" s="1204"/>
      <c r="I726" s="1204"/>
      <c r="J726" s="1204"/>
      <c r="K726" s="1204"/>
      <c r="L726" s="1204"/>
      <c r="M726" s="1204"/>
      <c r="N726" s="1204"/>
      <c r="O726" s="1204"/>
      <c r="P726" s="1204"/>
      <c r="Q726" s="1204"/>
      <c r="R726" s="1204"/>
      <c r="S726" s="1205"/>
      <c r="T726" s="1271"/>
      <c r="U726" s="1272"/>
      <c r="V726" s="1272"/>
      <c r="W726" s="1272"/>
      <c r="X726" s="1272"/>
      <c r="Y726" s="1273"/>
      <c r="Z726" s="1178"/>
      <c r="AA726" s="1178"/>
      <c r="AB726" s="1178"/>
      <c r="AC726" s="1270"/>
      <c r="AD726" s="1270"/>
      <c r="AE726" s="1270"/>
      <c r="AF726" s="1178"/>
      <c r="AG726" s="1178"/>
      <c r="AH726" s="1178"/>
      <c r="AI726" s="459"/>
      <c r="AJ726" s="1179"/>
      <c r="AK726" s="1181"/>
      <c r="AL726" s="996"/>
    </row>
    <row r="727" spans="2:38">
      <c r="B727" s="1203"/>
      <c r="C727" s="1204"/>
      <c r="D727" s="1204"/>
      <c r="E727" s="1204"/>
      <c r="F727" s="1204"/>
      <c r="G727" s="1204"/>
      <c r="H727" s="1204"/>
      <c r="I727" s="1204"/>
      <c r="J727" s="1204"/>
      <c r="K727" s="1204"/>
      <c r="L727" s="1204"/>
      <c r="M727" s="1204"/>
      <c r="N727" s="1204"/>
      <c r="O727" s="1204"/>
      <c r="P727" s="1204"/>
      <c r="Q727" s="1204"/>
      <c r="R727" s="1204"/>
      <c r="S727" s="1205"/>
      <c r="T727" s="1236"/>
      <c r="U727" s="1237"/>
      <c r="V727" s="1237"/>
      <c r="W727" s="1237"/>
      <c r="X727" s="1237"/>
      <c r="Y727" s="1237"/>
      <c r="Z727" s="1178"/>
      <c r="AA727" s="1178"/>
      <c r="AB727" s="1178"/>
      <c r="AC727" s="1178"/>
      <c r="AD727" s="1178"/>
      <c r="AE727" s="1178"/>
      <c r="AF727" s="1178"/>
      <c r="AG727" s="1178"/>
      <c r="AH727" s="1178"/>
      <c r="AI727" s="459"/>
      <c r="AJ727" s="1179"/>
      <c r="AK727" s="1181"/>
      <c r="AL727" s="996"/>
    </row>
    <row r="728" spans="2:38">
      <c r="B728" s="1203"/>
      <c r="C728" s="1204"/>
      <c r="D728" s="1204"/>
      <c r="E728" s="1204"/>
      <c r="F728" s="1204"/>
      <c r="G728" s="1204"/>
      <c r="H728" s="1204"/>
      <c r="I728" s="1204"/>
      <c r="J728" s="1204"/>
      <c r="K728" s="1204"/>
      <c r="L728" s="1204"/>
      <c r="M728" s="1204"/>
      <c r="N728" s="1204"/>
      <c r="O728" s="1204"/>
      <c r="P728" s="1204"/>
      <c r="Q728" s="1204"/>
      <c r="R728" s="1204"/>
      <c r="S728" s="1205"/>
      <c r="T728" s="1182"/>
      <c r="U728" s="1183"/>
      <c r="V728" s="1183"/>
      <c r="W728" s="1183"/>
      <c r="X728" s="1183"/>
      <c r="Y728" s="1184"/>
      <c r="Z728" s="1178"/>
      <c r="AA728" s="1178"/>
      <c r="AB728" s="1178"/>
      <c r="AC728" s="1178"/>
      <c r="AD728" s="1178"/>
      <c r="AE728" s="1178"/>
      <c r="AF728" s="1178"/>
      <c r="AG728" s="1178"/>
      <c r="AH728" s="1178"/>
      <c r="AI728" s="459"/>
      <c r="AJ728" s="1179"/>
      <c r="AK728" s="1181"/>
      <c r="AL728" s="996"/>
    </row>
    <row r="729" spans="2:38">
      <c r="B729" s="1203"/>
      <c r="C729" s="1204"/>
      <c r="D729" s="1204"/>
      <c r="E729" s="1204"/>
      <c r="F729" s="1204"/>
      <c r="G729" s="1204"/>
      <c r="H729" s="1204"/>
      <c r="I729" s="1204"/>
      <c r="J729" s="1204"/>
      <c r="K729" s="1204"/>
      <c r="L729" s="1204"/>
      <c r="M729" s="1204"/>
      <c r="N729" s="1204"/>
      <c r="O729" s="1204"/>
      <c r="P729" s="1204"/>
      <c r="Q729" s="1204"/>
      <c r="R729" s="1204"/>
      <c r="S729" s="1205"/>
      <c r="T729" s="1182"/>
      <c r="U729" s="1183"/>
      <c r="V729" s="1183"/>
      <c r="W729" s="1183"/>
      <c r="X729" s="1183"/>
      <c r="Y729" s="1184"/>
      <c r="Z729" s="1178"/>
      <c r="AA729" s="1178"/>
      <c r="AB729" s="1178"/>
      <c r="AC729" s="1270"/>
      <c r="AD729" s="1270"/>
      <c r="AE729" s="1270"/>
      <c r="AF729" s="1178"/>
      <c r="AG729" s="1178"/>
      <c r="AH729" s="1178"/>
      <c r="AI729" s="459"/>
      <c r="AJ729" s="1179"/>
      <c r="AK729" s="1181"/>
      <c r="AL729" s="996"/>
    </row>
    <row r="730" spans="2:38">
      <c r="B730" s="1203"/>
      <c r="C730" s="1204"/>
      <c r="D730" s="1204"/>
      <c r="E730" s="1204"/>
      <c r="F730" s="1204"/>
      <c r="G730" s="1204"/>
      <c r="H730" s="1204"/>
      <c r="I730" s="1204"/>
      <c r="J730" s="1204"/>
      <c r="K730" s="1204"/>
      <c r="L730" s="1204"/>
      <c r="M730" s="1204"/>
      <c r="N730" s="1204"/>
      <c r="O730" s="1204"/>
      <c r="P730" s="1204"/>
      <c r="Q730" s="1204"/>
      <c r="R730" s="1204"/>
      <c r="S730" s="1205"/>
      <c r="T730" s="1236"/>
      <c r="U730" s="1237"/>
      <c r="V730" s="1237"/>
      <c r="W730" s="1237"/>
      <c r="X730" s="1237"/>
      <c r="Y730" s="1237"/>
      <c r="Z730" s="1178"/>
      <c r="AA730" s="1178"/>
      <c r="AB730" s="1178"/>
      <c r="AC730" s="1178"/>
      <c r="AD730" s="1178"/>
      <c r="AE730" s="1178"/>
      <c r="AF730" s="1178"/>
      <c r="AG730" s="1178"/>
      <c r="AH730" s="1178"/>
      <c r="AI730" s="459"/>
      <c r="AJ730" s="1179"/>
      <c r="AK730" s="1181"/>
      <c r="AL730" s="996"/>
    </row>
    <row r="731" spans="2:38">
      <c r="B731" s="1203"/>
      <c r="C731" s="1204"/>
      <c r="D731" s="1204"/>
      <c r="E731" s="1204"/>
      <c r="F731" s="1204"/>
      <c r="G731" s="1204"/>
      <c r="H731" s="1204"/>
      <c r="I731" s="1204"/>
      <c r="J731" s="1204"/>
      <c r="K731" s="1204"/>
      <c r="L731" s="1204"/>
      <c r="M731" s="1204"/>
      <c r="N731" s="1204"/>
      <c r="O731" s="1204"/>
      <c r="P731" s="1204"/>
      <c r="Q731" s="1204"/>
      <c r="R731" s="1204"/>
      <c r="S731" s="1205"/>
      <c r="T731" s="1182"/>
      <c r="U731" s="1183"/>
      <c r="V731" s="1183"/>
      <c r="W731" s="1183"/>
      <c r="X731" s="1183"/>
      <c r="Y731" s="1184"/>
      <c r="Z731" s="1178"/>
      <c r="AA731" s="1178"/>
      <c r="AB731" s="1178"/>
      <c r="AC731" s="1270"/>
      <c r="AD731" s="1270"/>
      <c r="AE731" s="1270"/>
      <c r="AF731" s="1178"/>
      <c r="AG731" s="1178"/>
      <c r="AH731" s="1178"/>
      <c r="AI731" s="459"/>
      <c r="AJ731" s="1179"/>
      <c r="AK731" s="1181"/>
      <c r="AL731" s="996"/>
    </row>
    <row r="732" spans="2:38">
      <c r="B732" s="1203"/>
      <c r="C732" s="1204"/>
      <c r="D732" s="1204"/>
      <c r="E732" s="1204"/>
      <c r="F732" s="1204"/>
      <c r="G732" s="1204"/>
      <c r="H732" s="1204"/>
      <c r="I732" s="1204"/>
      <c r="J732" s="1204"/>
      <c r="K732" s="1204"/>
      <c r="L732" s="1204"/>
      <c r="M732" s="1204"/>
      <c r="N732" s="1204"/>
      <c r="O732" s="1204"/>
      <c r="P732" s="1204"/>
      <c r="Q732" s="1204"/>
      <c r="R732" s="1204"/>
      <c r="S732" s="1205"/>
      <c r="T732" s="1182"/>
      <c r="U732" s="1183"/>
      <c r="V732" s="1183"/>
      <c r="W732" s="1183"/>
      <c r="X732" s="1183"/>
      <c r="Y732" s="1184"/>
      <c r="Z732" s="1178"/>
      <c r="AA732" s="1178"/>
      <c r="AB732" s="1178"/>
      <c r="AC732" s="1270"/>
      <c r="AD732" s="1270"/>
      <c r="AE732" s="1270"/>
      <c r="AF732" s="1178"/>
      <c r="AG732" s="1178"/>
      <c r="AH732" s="1178"/>
      <c r="AI732" s="459"/>
      <c r="AJ732" s="1179"/>
      <c r="AK732" s="1181"/>
      <c r="AL732" s="996"/>
    </row>
    <row r="733" spans="2:38">
      <c r="B733" s="1203"/>
      <c r="C733" s="1204"/>
      <c r="D733" s="1204"/>
      <c r="E733" s="1204"/>
      <c r="F733" s="1204"/>
      <c r="G733" s="1204"/>
      <c r="H733" s="1204"/>
      <c r="I733" s="1204"/>
      <c r="J733" s="1204"/>
      <c r="K733" s="1204"/>
      <c r="L733" s="1204"/>
      <c r="M733" s="1204"/>
      <c r="N733" s="1204"/>
      <c r="O733" s="1204"/>
      <c r="P733" s="1204"/>
      <c r="Q733" s="1204"/>
      <c r="R733" s="1204"/>
      <c r="S733" s="1205"/>
      <c r="T733" s="1182"/>
      <c r="U733" s="1183"/>
      <c r="V733" s="1183"/>
      <c r="W733" s="1183"/>
      <c r="X733" s="1183"/>
      <c r="Y733" s="1184"/>
      <c r="Z733" s="1178"/>
      <c r="AA733" s="1178"/>
      <c r="AB733" s="1178"/>
      <c r="AC733" s="1270"/>
      <c r="AD733" s="1270"/>
      <c r="AE733" s="1270"/>
      <c r="AF733" s="1178"/>
      <c r="AG733" s="1178"/>
      <c r="AH733" s="1178"/>
      <c r="AI733" s="459"/>
      <c r="AJ733" s="1179"/>
      <c r="AK733" s="1181"/>
      <c r="AL733" s="996"/>
    </row>
    <row r="734" spans="2:38">
      <c r="B734" s="1203"/>
      <c r="C734" s="1204"/>
      <c r="D734" s="1204"/>
      <c r="E734" s="1204"/>
      <c r="F734" s="1204"/>
      <c r="G734" s="1204"/>
      <c r="H734" s="1204"/>
      <c r="I734" s="1204"/>
      <c r="J734" s="1204"/>
      <c r="K734" s="1204"/>
      <c r="L734" s="1204"/>
      <c r="M734" s="1204"/>
      <c r="N734" s="1204"/>
      <c r="O734" s="1204"/>
      <c r="P734" s="1204"/>
      <c r="Q734" s="1204"/>
      <c r="R734" s="1204"/>
      <c r="S734" s="1205"/>
      <c r="T734" s="1182"/>
      <c r="U734" s="1183"/>
      <c r="V734" s="1183"/>
      <c r="W734" s="1183"/>
      <c r="X734" s="1183"/>
      <c r="Y734" s="1184"/>
      <c r="Z734" s="1178"/>
      <c r="AA734" s="1178"/>
      <c r="AB734" s="1178"/>
      <c r="AC734" s="1270"/>
      <c r="AD734" s="1270"/>
      <c r="AE734" s="1270"/>
      <c r="AF734" s="1178"/>
      <c r="AG734" s="1178"/>
      <c r="AH734" s="1178"/>
      <c r="AI734" s="459"/>
      <c r="AJ734" s="1179"/>
      <c r="AK734" s="1181"/>
      <c r="AL734" s="996"/>
    </row>
    <row r="735" spans="2:38">
      <c r="B735" s="1203"/>
      <c r="C735" s="1204"/>
      <c r="D735" s="1204"/>
      <c r="E735" s="1204"/>
      <c r="F735" s="1204"/>
      <c r="G735" s="1204"/>
      <c r="H735" s="1204"/>
      <c r="I735" s="1204"/>
      <c r="J735" s="1204"/>
      <c r="K735" s="1204"/>
      <c r="L735" s="1204"/>
      <c r="M735" s="1204"/>
      <c r="N735" s="1204"/>
      <c r="O735" s="1204"/>
      <c r="P735" s="1204"/>
      <c r="Q735" s="1204"/>
      <c r="R735" s="1204"/>
      <c r="S735" s="1205"/>
      <c r="T735" s="1182"/>
      <c r="U735" s="1183"/>
      <c r="V735" s="1183"/>
      <c r="W735" s="1183"/>
      <c r="X735" s="1183"/>
      <c r="Y735" s="1184"/>
      <c r="Z735" s="1178"/>
      <c r="AA735" s="1178"/>
      <c r="AB735" s="1178"/>
      <c r="AC735" s="1270"/>
      <c r="AD735" s="1270"/>
      <c r="AE735" s="1270"/>
      <c r="AF735" s="1178"/>
      <c r="AG735" s="1178"/>
      <c r="AH735" s="1178"/>
      <c r="AI735" s="459"/>
      <c r="AJ735" s="1179"/>
      <c r="AK735" s="1181"/>
      <c r="AL735" s="996"/>
    </row>
    <row r="736" spans="2:38">
      <c r="B736" s="1203"/>
      <c r="C736" s="1204"/>
      <c r="D736" s="1204"/>
      <c r="E736" s="1204"/>
      <c r="F736" s="1204"/>
      <c r="G736" s="1204"/>
      <c r="H736" s="1204"/>
      <c r="I736" s="1204"/>
      <c r="J736" s="1204"/>
      <c r="K736" s="1204"/>
      <c r="L736" s="1204"/>
      <c r="M736" s="1204"/>
      <c r="N736" s="1204"/>
      <c r="O736" s="1204"/>
      <c r="P736" s="1204"/>
      <c r="Q736" s="1204"/>
      <c r="R736" s="1204"/>
      <c r="S736" s="1205"/>
      <c r="T736" s="1182"/>
      <c r="U736" s="1183"/>
      <c r="V736" s="1183"/>
      <c r="W736" s="1183"/>
      <c r="X736" s="1183"/>
      <c r="Y736" s="1184"/>
      <c r="Z736" s="1178"/>
      <c r="AA736" s="1178"/>
      <c r="AB736" s="1178"/>
      <c r="AC736" s="1270"/>
      <c r="AD736" s="1270"/>
      <c r="AE736" s="1270"/>
      <c r="AF736" s="1178"/>
      <c r="AG736" s="1178"/>
      <c r="AH736" s="1178"/>
      <c r="AI736" s="459"/>
      <c r="AJ736" s="1179"/>
      <c r="AK736" s="1181"/>
      <c r="AL736" s="996"/>
    </row>
    <row r="737" spans="2:38">
      <c r="B737" s="1203"/>
      <c r="C737" s="1204"/>
      <c r="D737" s="1204"/>
      <c r="E737" s="1204"/>
      <c r="F737" s="1204"/>
      <c r="G737" s="1204"/>
      <c r="H737" s="1204"/>
      <c r="I737" s="1204"/>
      <c r="J737" s="1204"/>
      <c r="K737" s="1204"/>
      <c r="L737" s="1204"/>
      <c r="M737" s="1204"/>
      <c r="N737" s="1204"/>
      <c r="O737" s="1204"/>
      <c r="P737" s="1204"/>
      <c r="Q737" s="1204"/>
      <c r="R737" s="1204"/>
      <c r="S737" s="1205"/>
      <c r="T737" s="1182"/>
      <c r="U737" s="1183"/>
      <c r="V737" s="1183"/>
      <c r="W737" s="1183"/>
      <c r="X737" s="1183"/>
      <c r="Y737" s="1184"/>
      <c r="Z737" s="1178"/>
      <c r="AA737" s="1178"/>
      <c r="AB737" s="1178"/>
      <c r="AC737" s="1270"/>
      <c r="AD737" s="1270"/>
      <c r="AE737" s="1270"/>
      <c r="AF737" s="1178"/>
      <c r="AG737" s="1178"/>
      <c r="AH737" s="1178"/>
      <c r="AI737" s="459"/>
      <c r="AJ737" s="1179"/>
      <c r="AK737" s="1181"/>
      <c r="AL737" s="996"/>
    </row>
    <row r="738" spans="2:38">
      <c r="B738" s="1203"/>
      <c r="C738" s="1204"/>
      <c r="D738" s="1204"/>
      <c r="E738" s="1204"/>
      <c r="F738" s="1204"/>
      <c r="G738" s="1204"/>
      <c r="H738" s="1204"/>
      <c r="I738" s="1204"/>
      <c r="J738" s="1204"/>
      <c r="K738" s="1204"/>
      <c r="L738" s="1204"/>
      <c r="M738" s="1204"/>
      <c r="N738" s="1204"/>
      <c r="O738" s="1204"/>
      <c r="P738" s="1204"/>
      <c r="Q738" s="1204"/>
      <c r="R738" s="1204"/>
      <c r="S738" s="1205"/>
      <c r="T738" s="1182"/>
      <c r="U738" s="1183"/>
      <c r="V738" s="1183"/>
      <c r="W738" s="1183"/>
      <c r="X738" s="1183"/>
      <c r="Y738" s="1184"/>
      <c r="Z738" s="1178"/>
      <c r="AA738" s="1178"/>
      <c r="AB738" s="1178"/>
      <c r="AC738" s="1178"/>
      <c r="AD738" s="1178"/>
      <c r="AE738" s="1178"/>
      <c r="AF738" s="1178"/>
      <c r="AG738" s="1178"/>
      <c r="AH738" s="1178"/>
      <c r="AI738" s="459"/>
      <c r="AJ738" s="1179"/>
      <c r="AK738" s="1181"/>
      <c r="AL738" s="996"/>
    </row>
    <row r="739" spans="2:38">
      <c r="B739" s="1203"/>
      <c r="C739" s="1204"/>
      <c r="D739" s="1204"/>
      <c r="E739" s="1204"/>
      <c r="F739" s="1204"/>
      <c r="G739" s="1204"/>
      <c r="H739" s="1204"/>
      <c r="I739" s="1204"/>
      <c r="J739" s="1204"/>
      <c r="K739" s="1204"/>
      <c r="L739" s="1204"/>
      <c r="M739" s="1204"/>
      <c r="N739" s="1204"/>
      <c r="O739" s="1204"/>
      <c r="P739" s="1204"/>
      <c r="Q739" s="1204"/>
      <c r="R739" s="1204"/>
      <c r="S739" s="1205"/>
      <c r="T739" s="1276"/>
      <c r="U739" s="1277"/>
      <c r="V739" s="1277"/>
      <c r="W739" s="1277"/>
      <c r="X739" s="1277"/>
      <c r="Y739" s="1277"/>
      <c r="Z739" s="1178"/>
      <c r="AA739" s="1178"/>
      <c r="AB739" s="1178"/>
      <c r="AC739" s="1178"/>
      <c r="AD739" s="1178"/>
      <c r="AE739" s="1178"/>
      <c r="AF739" s="1178"/>
      <c r="AG739" s="1178"/>
      <c r="AH739" s="1178"/>
      <c r="AI739" s="459"/>
      <c r="AJ739" s="1179"/>
      <c r="AK739" s="1181"/>
      <c r="AL739" s="996"/>
    </row>
    <row r="740" spans="2:38">
      <c r="B740" s="1254"/>
      <c r="C740" s="1255"/>
      <c r="D740" s="1255"/>
      <c r="E740" s="1255"/>
      <c r="F740" s="1255"/>
      <c r="G740" s="1255"/>
      <c r="H740" s="1255"/>
      <c r="I740" s="1255"/>
      <c r="J740" s="1255"/>
      <c r="K740" s="1255"/>
      <c r="L740" s="1255"/>
      <c r="M740" s="1255"/>
      <c r="N740" s="1255"/>
      <c r="O740" s="1255"/>
      <c r="P740" s="1255"/>
      <c r="Q740" s="1255"/>
      <c r="R740" s="1255"/>
      <c r="S740" s="1256"/>
      <c r="T740" s="1240"/>
      <c r="U740" s="1241"/>
      <c r="V740" s="1241"/>
      <c r="W740" s="1241"/>
      <c r="X740" s="1241"/>
      <c r="Y740" s="1241"/>
      <c r="Z740" s="1178"/>
      <c r="AA740" s="1178"/>
      <c r="AB740" s="1178"/>
      <c r="AC740" s="1178"/>
      <c r="AD740" s="1178"/>
      <c r="AE740" s="1178"/>
      <c r="AF740" s="1178"/>
      <c r="AG740" s="1178"/>
      <c r="AH740" s="1178"/>
      <c r="AI740" s="459"/>
      <c r="AJ740" s="1179"/>
      <c r="AK740" s="1181"/>
      <c r="AL740" s="996"/>
    </row>
    <row r="741" spans="2:38">
      <c r="B741" s="1192" t="s">
        <v>265</v>
      </c>
      <c r="C741" s="1193"/>
      <c r="D741" s="1193"/>
      <c r="E741" s="1193"/>
      <c r="F741" s="1193"/>
      <c r="G741" s="1193"/>
      <c r="H741" s="1193"/>
      <c r="I741" s="1193"/>
      <c r="J741" s="1193"/>
      <c r="K741" s="1193"/>
      <c r="L741" s="1193"/>
      <c r="M741" s="1193"/>
      <c r="N741" s="1193"/>
      <c r="O741" s="1193"/>
      <c r="P741" s="1193"/>
      <c r="Q741" s="1193"/>
      <c r="R741" s="1193"/>
      <c r="S741" s="1193"/>
      <c r="T741" s="1193"/>
      <c r="U741" s="1193"/>
      <c r="V741" s="1193"/>
      <c r="W741" s="1193"/>
      <c r="X741" s="1193"/>
      <c r="Y741" s="1193"/>
      <c r="Z741" s="1229"/>
      <c r="AA741" s="1230"/>
      <c r="AB741" s="1230"/>
      <c r="AC741" s="1230"/>
      <c r="AD741" s="1230"/>
      <c r="AE741" s="1230"/>
      <c r="AF741" s="1230"/>
      <c r="AG741" s="1230"/>
      <c r="AH741" s="1231"/>
      <c r="AI741" s="1232"/>
      <c r="AJ741" s="1232"/>
      <c r="AK741" s="1232"/>
      <c r="AL741" s="997"/>
    </row>
    <row r="742" spans="2:38">
      <c r="B742" s="1242"/>
      <c r="C742" s="1243"/>
      <c r="D742" s="1243"/>
      <c r="E742" s="1243"/>
      <c r="F742" s="1243"/>
      <c r="G742" s="1243"/>
      <c r="H742" s="1243"/>
      <c r="I742" s="1243"/>
      <c r="J742" s="1243"/>
      <c r="K742" s="1243"/>
      <c r="L742" s="1243"/>
      <c r="M742" s="1243"/>
      <c r="N742" s="1243"/>
      <c r="O742" s="1243"/>
      <c r="P742" s="1243"/>
      <c r="Q742" s="1243"/>
      <c r="R742" s="1243"/>
      <c r="S742" s="1243"/>
      <c r="T742" s="1243"/>
      <c r="U742" s="1243"/>
      <c r="V742" s="1243"/>
      <c r="W742" s="1243"/>
      <c r="X742" s="1243"/>
      <c r="Y742" s="1244"/>
      <c r="Z742" s="1248"/>
      <c r="AA742" s="1201"/>
      <c r="AB742" s="1201"/>
      <c r="AC742" s="1201"/>
      <c r="AD742" s="1201"/>
      <c r="AE742" s="1201"/>
      <c r="AF742" s="1201"/>
      <c r="AG742" s="1201"/>
      <c r="AH742" s="1202"/>
      <c r="AI742" s="1190" t="s">
        <v>266</v>
      </c>
      <c r="AJ742" s="1190"/>
      <c r="AK742" s="1253"/>
      <c r="AL742" s="1003">
        <f>SUM(AL721:AL740)</f>
        <v>1</v>
      </c>
    </row>
    <row r="743" spans="2:38">
      <c r="B743" s="1242"/>
      <c r="C743" s="1243"/>
      <c r="D743" s="1243"/>
      <c r="E743" s="1243"/>
      <c r="F743" s="1243"/>
      <c r="G743" s="1243"/>
      <c r="H743" s="1243"/>
      <c r="I743" s="1243"/>
      <c r="J743" s="1243"/>
      <c r="K743" s="1243"/>
      <c r="L743" s="1243"/>
      <c r="M743" s="1243"/>
      <c r="N743" s="1243"/>
      <c r="O743" s="1243"/>
      <c r="P743" s="1243"/>
      <c r="Q743" s="1243"/>
      <c r="R743" s="1243"/>
      <c r="S743" s="1243"/>
      <c r="T743" s="1243"/>
      <c r="U743" s="1243"/>
      <c r="V743" s="1243"/>
      <c r="W743" s="1243"/>
      <c r="X743" s="1243"/>
      <c r="Y743" s="1244"/>
      <c r="Z743" s="1249"/>
      <c r="AA743" s="1204"/>
      <c r="AB743" s="1204"/>
      <c r="AC743" s="1204"/>
      <c r="AD743" s="1204"/>
      <c r="AE743" s="1204"/>
      <c r="AF743" s="1204"/>
      <c r="AG743" s="1204"/>
      <c r="AH743" s="1205"/>
      <c r="AI743" s="1190"/>
      <c r="AJ743" s="1190"/>
      <c r="AK743" s="1253"/>
      <c r="AL743" s="1003"/>
    </row>
    <row r="744" spans="2:38" ht="16.5" thickBot="1">
      <c r="B744" s="1245"/>
      <c r="C744" s="1246"/>
      <c r="D744" s="1246"/>
      <c r="E744" s="1246"/>
      <c r="F744" s="1246"/>
      <c r="G744" s="1246"/>
      <c r="H744" s="1246"/>
      <c r="I744" s="1246"/>
      <c r="J744" s="1246"/>
      <c r="K744" s="1246"/>
      <c r="L744" s="1246"/>
      <c r="M744" s="1246"/>
      <c r="N744" s="1246"/>
      <c r="O744" s="1246"/>
      <c r="P744" s="1246"/>
      <c r="Q744" s="1246"/>
      <c r="R744" s="1246"/>
      <c r="S744" s="1246"/>
      <c r="T744" s="1246"/>
      <c r="U744" s="1246"/>
      <c r="V744" s="1246"/>
      <c r="W744" s="1246"/>
      <c r="X744" s="1246"/>
      <c r="Y744" s="1247"/>
      <c r="Z744" s="1250"/>
      <c r="AA744" s="1251"/>
      <c r="AB744" s="1251"/>
      <c r="AC744" s="1251"/>
      <c r="AD744" s="1251"/>
      <c r="AE744" s="1251"/>
      <c r="AF744" s="1251"/>
      <c r="AG744" s="1251"/>
      <c r="AH744" s="1252"/>
      <c r="AI744" s="1238" t="s">
        <v>267</v>
      </c>
      <c r="AJ744" s="1238"/>
      <c r="AK744" s="1239"/>
      <c r="AL744" s="1029">
        <f>ROUND(+AL742,2)</f>
        <v>1</v>
      </c>
    </row>
    <row r="745" spans="2:38">
      <c r="B745" s="1263"/>
      <c r="C745" s="1264"/>
      <c r="D745" s="1264"/>
      <c r="E745" s="1264"/>
      <c r="F745" s="1264"/>
      <c r="G745" s="1264"/>
      <c r="H745" s="1264"/>
      <c r="I745" s="1267" t="str">
        <f>+I710</f>
        <v>CONSTRUCCIÓN DE CUBIERTA PARA POLIDERTIVO EN LA VEREDA LA ESMERALDA DEL MUNICIPIO DE LA PLATA, DEPARTAMENTO DEL HUILA</v>
      </c>
      <c r="J745" s="1267"/>
      <c r="K745" s="1267"/>
      <c r="L745" s="1267"/>
      <c r="M745" s="1267"/>
      <c r="N745" s="1267"/>
      <c r="O745" s="1267"/>
      <c r="P745" s="1267"/>
      <c r="Q745" s="1267"/>
      <c r="R745" s="1267"/>
      <c r="S745" s="1267"/>
      <c r="T745" s="1267"/>
      <c r="U745" s="1267"/>
      <c r="V745" s="1267"/>
      <c r="W745" s="1267"/>
      <c r="X745" s="1267"/>
      <c r="Y745" s="1267"/>
      <c r="Z745" s="1267"/>
      <c r="AA745" s="1267"/>
      <c r="AB745" s="1267"/>
      <c r="AC745" s="1267"/>
      <c r="AD745" s="1267"/>
      <c r="AE745" s="1267"/>
      <c r="AF745" s="1267"/>
      <c r="AG745" s="1267"/>
      <c r="AH745" s="1267"/>
      <c r="AI745" s="1269">
        <f ca="1">TODAY()</f>
        <v>46286</v>
      </c>
      <c r="AJ745" s="1267"/>
      <c r="AK745" s="1267"/>
      <c r="AL745" s="1267"/>
    </row>
    <row r="746" spans="2:38">
      <c r="B746" s="1265"/>
      <c r="C746" s="1266"/>
      <c r="D746" s="1266"/>
      <c r="E746" s="1266"/>
      <c r="F746" s="1266"/>
      <c r="G746" s="1266"/>
      <c r="H746" s="1266"/>
      <c r="I746" s="1268"/>
      <c r="J746" s="1268"/>
      <c r="K746" s="1268"/>
      <c r="L746" s="1268"/>
      <c r="M746" s="1268"/>
      <c r="N746" s="1268"/>
      <c r="O746" s="1268"/>
      <c r="P746" s="1268"/>
      <c r="Q746" s="1268"/>
      <c r="R746" s="1268"/>
      <c r="S746" s="1268"/>
      <c r="T746" s="1268"/>
      <c r="U746" s="1268"/>
      <c r="V746" s="1268"/>
      <c r="W746" s="1268"/>
      <c r="X746" s="1268"/>
      <c r="Y746" s="1268"/>
      <c r="Z746" s="1268"/>
      <c r="AA746" s="1268"/>
      <c r="AB746" s="1268"/>
      <c r="AC746" s="1268"/>
      <c r="AD746" s="1268"/>
      <c r="AE746" s="1268"/>
      <c r="AF746" s="1268"/>
      <c r="AG746" s="1268"/>
      <c r="AH746" s="1268"/>
      <c r="AI746" s="1268"/>
      <c r="AJ746" s="1268"/>
      <c r="AK746" s="1268"/>
      <c r="AL746" s="1268"/>
    </row>
    <row r="747" spans="2:38">
      <c r="B747" s="1265"/>
      <c r="C747" s="1266"/>
      <c r="D747" s="1266"/>
      <c r="E747" s="1266"/>
      <c r="F747" s="1266"/>
      <c r="G747" s="1266"/>
      <c r="H747" s="1266"/>
      <c r="I747" s="1268"/>
      <c r="J747" s="1268"/>
      <c r="K747" s="1268"/>
      <c r="L747" s="1268"/>
      <c r="M747" s="1268"/>
      <c r="N747" s="1268"/>
      <c r="O747" s="1268"/>
      <c r="P747" s="1268"/>
      <c r="Q747" s="1268"/>
      <c r="R747" s="1268"/>
      <c r="S747" s="1268"/>
      <c r="T747" s="1268"/>
      <c r="U747" s="1268"/>
      <c r="V747" s="1268"/>
      <c r="W747" s="1268"/>
      <c r="X747" s="1268"/>
      <c r="Y747" s="1268"/>
      <c r="Z747" s="1268"/>
      <c r="AA747" s="1268"/>
      <c r="AB747" s="1268"/>
      <c r="AC747" s="1268"/>
      <c r="AD747" s="1268"/>
      <c r="AE747" s="1268"/>
      <c r="AF747" s="1268"/>
      <c r="AG747" s="1268"/>
      <c r="AH747" s="1268"/>
      <c r="AI747" s="1268"/>
      <c r="AJ747" s="1268"/>
      <c r="AK747" s="1268"/>
      <c r="AL747" s="1268"/>
    </row>
    <row r="748" spans="2:38">
      <c r="B748" s="1265"/>
      <c r="C748" s="1266"/>
      <c r="D748" s="1266"/>
      <c r="E748" s="1266"/>
      <c r="F748" s="1266"/>
      <c r="G748" s="1266"/>
      <c r="H748" s="1266"/>
      <c r="I748" s="1268"/>
      <c r="J748" s="1268"/>
      <c r="K748" s="1268"/>
      <c r="L748" s="1268"/>
      <c r="M748" s="1268"/>
      <c r="N748" s="1268"/>
      <c r="O748" s="1268"/>
      <c r="P748" s="1268"/>
      <c r="Q748" s="1268"/>
      <c r="R748" s="1268"/>
      <c r="S748" s="1268"/>
      <c r="T748" s="1268"/>
      <c r="U748" s="1268"/>
      <c r="V748" s="1268"/>
      <c r="W748" s="1268"/>
      <c r="X748" s="1268"/>
      <c r="Y748" s="1268"/>
      <c r="Z748" s="1268"/>
      <c r="AA748" s="1268"/>
      <c r="AB748" s="1268"/>
      <c r="AC748" s="1268"/>
      <c r="AD748" s="1268"/>
      <c r="AE748" s="1268"/>
      <c r="AF748" s="1268"/>
      <c r="AG748" s="1268"/>
      <c r="AH748" s="1268"/>
      <c r="AI748" s="1268"/>
      <c r="AJ748" s="1268"/>
      <c r="AK748" s="1268"/>
      <c r="AL748" s="1268"/>
    </row>
    <row r="749" spans="2:38">
      <c r="B749" s="1189" t="s">
        <v>254</v>
      </c>
      <c r="C749" s="1190"/>
      <c r="D749" s="1190"/>
      <c r="E749" s="1190"/>
      <c r="F749" s="1190"/>
      <c r="G749" s="1190"/>
      <c r="H749" s="1190"/>
      <c r="I749" s="1190"/>
      <c r="J749" s="1190"/>
      <c r="K749" s="1190"/>
      <c r="L749" s="1190"/>
      <c r="M749" s="1190"/>
      <c r="N749" s="1190"/>
      <c r="O749" s="1190"/>
      <c r="P749" s="1190"/>
      <c r="Q749" s="1190"/>
      <c r="R749" s="1190"/>
      <c r="S749" s="1190"/>
      <c r="T749" s="1190"/>
      <c r="U749" s="1190"/>
      <c r="V749" s="1190"/>
      <c r="W749" s="1190"/>
      <c r="X749" s="1190"/>
      <c r="Y749" s="1190"/>
      <c r="Z749" s="1190"/>
      <c r="AA749" s="1190"/>
      <c r="AB749" s="1190"/>
      <c r="AC749" s="1190"/>
      <c r="AD749" s="1190"/>
      <c r="AE749" s="1190"/>
      <c r="AF749" s="1190"/>
      <c r="AG749" s="1190"/>
      <c r="AH749" s="1190"/>
      <c r="AI749" s="1190"/>
      <c r="AJ749" s="1190"/>
      <c r="AK749" s="1190"/>
      <c r="AL749" s="1190"/>
    </row>
    <row r="750" spans="2:38">
      <c r="B750" s="1200"/>
      <c r="C750" s="1201"/>
      <c r="D750" s="1201"/>
      <c r="E750" s="1201"/>
      <c r="F750" s="1201"/>
      <c r="G750" s="1201"/>
      <c r="H750" s="1201"/>
      <c r="I750" s="1201"/>
      <c r="J750" s="1201"/>
      <c r="K750" s="1201"/>
      <c r="L750" s="1201"/>
      <c r="M750" s="1201"/>
      <c r="N750" s="1201"/>
      <c r="O750" s="1201"/>
      <c r="P750" s="1201"/>
      <c r="Q750" s="1201"/>
      <c r="R750" s="1201"/>
      <c r="S750" s="1202"/>
      <c r="T750" s="1206" t="s">
        <v>255</v>
      </c>
      <c r="U750" s="1207"/>
      <c r="V750" s="1207"/>
      <c r="W750" s="1208"/>
      <c r="X750" s="1257">
        <f>' PRESUPUESTO OFICIAL ESMERALDA'!B42</f>
        <v>6.3</v>
      </c>
      <c r="Y750" s="1258"/>
      <c r="Z750" s="1258"/>
      <c r="AA750" s="1258"/>
      <c r="AB750" s="1258"/>
      <c r="AC750" s="1258"/>
      <c r="AD750" s="1259"/>
      <c r="AE750" s="1191" t="s">
        <v>256</v>
      </c>
      <c r="AF750" s="1191"/>
      <c r="AG750" s="1191"/>
      <c r="AH750" s="1191"/>
      <c r="AI750" s="1199" t="str">
        <f>' PRESUPUESTO OFICIAL ESMERALDA'!D42</f>
        <v>ML</v>
      </c>
      <c r="AJ750" s="1199"/>
      <c r="AK750" s="1199"/>
      <c r="AL750" s="1199"/>
    </row>
    <row r="751" spans="2:38">
      <c r="B751" s="1203"/>
      <c r="C751" s="1204"/>
      <c r="D751" s="1204"/>
      <c r="E751" s="1204"/>
      <c r="F751" s="1204"/>
      <c r="G751" s="1204"/>
      <c r="H751" s="1204"/>
      <c r="I751" s="1204"/>
      <c r="J751" s="1204"/>
      <c r="K751" s="1204"/>
      <c r="L751" s="1204"/>
      <c r="M751" s="1204"/>
      <c r="N751" s="1204"/>
      <c r="O751" s="1204"/>
      <c r="P751" s="1204"/>
      <c r="Q751" s="1204"/>
      <c r="R751" s="1204"/>
      <c r="S751" s="1205"/>
      <c r="T751" s="1209"/>
      <c r="U751" s="1210"/>
      <c r="V751" s="1210"/>
      <c r="W751" s="1211"/>
      <c r="X751" s="1260"/>
      <c r="Y751" s="1261"/>
      <c r="Z751" s="1261"/>
      <c r="AA751" s="1261"/>
      <c r="AB751" s="1261"/>
      <c r="AC751" s="1261"/>
      <c r="AD751" s="1262"/>
      <c r="AE751" s="1191"/>
      <c r="AF751" s="1191"/>
      <c r="AG751" s="1191"/>
      <c r="AH751" s="1191"/>
      <c r="AI751" s="1199"/>
      <c r="AJ751" s="1199"/>
      <c r="AK751" s="1199"/>
      <c r="AL751" s="1199"/>
    </row>
    <row r="752" spans="2:38">
      <c r="B752" s="1203"/>
      <c r="C752" s="1204"/>
      <c r="D752" s="1204"/>
      <c r="E752" s="1204"/>
      <c r="F752" s="1204"/>
      <c r="G752" s="1204"/>
      <c r="H752" s="1204"/>
      <c r="I752" s="1204"/>
      <c r="J752" s="1204"/>
      <c r="K752" s="1204"/>
      <c r="L752" s="1204"/>
      <c r="M752" s="1204"/>
      <c r="N752" s="1204"/>
      <c r="O752" s="1204"/>
      <c r="P752" s="1204"/>
      <c r="Q752" s="1204"/>
      <c r="R752" s="1204"/>
      <c r="S752" s="1205"/>
      <c r="T752" s="1206" t="s">
        <v>257</v>
      </c>
      <c r="U752" s="1207"/>
      <c r="V752" s="1207"/>
      <c r="W752" s="1208"/>
      <c r="X752" s="1218" t="str">
        <f>' PRESUPUESTO OFICIAL ESMERALDA'!C42</f>
        <v>Suministro e instalación Acometida tablero general TG a tableros N° 6 AWG</v>
      </c>
      <c r="Y752" s="1219"/>
      <c r="Z752" s="1219"/>
      <c r="AA752" s="1219"/>
      <c r="AB752" s="1219"/>
      <c r="AC752" s="1219"/>
      <c r="AD752" s="1219"/>
      <c r="AE752" s="1219"/>
      <c r="AF752" s="1219"/>
      <c r="AG752" s="1219"/>
      <c r="AH752" s="1219"/>
      <c r="AI752" s="1219"/>
      <c r="AJ752" s="1219"/>
      <c r="AK752" s="1219"/>
      <c r="AL752" s="1219"/>
    </row>
    <row r="753" spans="2:38">
      <c r="B753" s="1203"/>
      <c r="C753" s="1204"/>
      <c r="D753" s="1204"/>
      <c r="E753" s="1204"/>
      <c r="F753" s="1204"/>
      <c r="G753" s="1204"/>
      <c r="H753" s="1204"/>
      <c r="I753" s="1204"/>
      <c r="J753" s="1204"/>
      <c r="K753" s="1204"/>
      <c r="L753" s="1204"/>
      <c r="M753" s="1204"/>
      <c r="N753" s="1204"/>
      <c r="O753" s="1204"/>
      <c r="P753" s="1204"/>
      <c r="Q753" s="1204"/>
      <c r="R753" s="1204"/>
      <c r="S753" s="1205"/>
      <c r="T753" s="1209"/>
      <c r="U753" s="1210"/>
      <c r="V753" s="1210"/>
      <c r="W753" s="1211"/>
      <c r="X753" s="1220"/>
      <c r="Y753" s="1221"/>
      <c r="Z753" s="1221"/>
      <c r="AA753" s="1221"/>
      <c r="AB753" s="1221"/>
      <c r="AC753" s="1221"/>
      <c r="AD753" s="1221"/>
      <c r="AE753" s="1221"/>
      <c r="AF753" s="1221"/>
      <c r="AG753" s="1221"/>
      <c r="AH753" s="1221"/>
      <c r="AI753" s="1221"/>
      <c r="AJ753" s="1221"/>
      <c r="AK753" s="1221"/>
      <c r="AL753" s="1221"/>
    </row>
    <row r="754" spans="2:38">
      <c r="B754" s="1203"/>
      <c r="C754" s="1204"/>
      <c r="D754" s="1204"/>
      <c r="E754" s="1204"/>
      <c r="F754" s="1204"/>
      <c r="G754" s="1204"/>
      <c r="H754" s="1204"/>
      <c r="I754" s="1204"/>
      <c r="J754" s="1204"/>
      <c r="K754" s="1204"/>
      <c r="L754" s="1204"/>
      <c r="M754" s="1204"/>
      <c r="N754" s="1204"/>
      <c r="O754" s="1204"/>
      <c r="P754" s="1204"/>
      <c r="Q754" s="1204"/>
      <c r="R754" s="1204"/>
      <c r="S754" s="1205"/>
      <c r="T754" s="1222" t="s">
        <v>258</v>
      </c>
      <c r="U754" s="1223"/>
      <c r="V754" s="1223"/>
      <c r="W754" s="1223"/>
      <c r="X754" s="1223"/>
      <c r="Y754" s="1224"/>
      <c r="Z754" s="1228" t="s">
        <v>259</v>
      </c>
      <c r="AA754" s="1228"/>
      <c r="AB754" s="1228"/>
      <c r="AC754" s="1228"/>
      <c r="AD754" s="1228"/>
      <c r="AE754" s="1191"/>
      <c r="AF754" s="1191"/>
      <c r="AG754" s="1191"/>
      <c r="AH754" s="1191"/>
      <c r="AI754" s="1191" t="s">
        <v>260</v>
      </c>
      <c r="AJ754" s="1191"/>
      <c r="AK754" s="1191"/>
      <c r="AL754" s="1191" t="s">
        <v>261</v>
      </c>
    </row>
    <row r="755" spans="2:38">
      <c r="B755" s="1203"/>
      <c r="C755" s="1204"/>
      <c r="D755" s="1204"/>
      <c r="E755" s="1204"/>
      <c r="F755" s="1204"/>
      <c r="G755" s="1204"/>
      <c r="H755" s="1204"/>
      <c r="I755" s="1204"/>
      <c r="J755" s="1204"/>
      <c r="K755" s="1204"/>
      <c r="L755" s="1204"/>
      <c r="M755" s="1204"/>
      <c r="N755" s="1204"/>
      <c r="O755" s="1204"/>
      <c r="P755" s="1204"/>
      <c r="Q755" s="1204"/>
      <c r="R755" s="1204"/>
      <c r="S755" s="1205"/>
      <c r="T755" s="1225"/>
      <c r="U755" s="1226"/>
      <c r="V755" s="1226"/>
      <c r="W755" s="1226"/>
      <c r="X755" s="1226"/>
      <c r="Y755" s="1227"/>
      <c r="Z755" s="1191" t="s">
        <v>262</v>
      </c>
      <c r="AA755" s="1191"/>
      <c r="AB755" s="1191"/>
      <c r="AC755" s="1191" t="s">
        <v>263</v>
      </c>
      <c r="AD755" s="1191"/>
      <c r="AE755" s="1191"/>
      <c r="AF755" s="1191" t="s">
        <v>264</v>
      </c>
      <c r="AG755" s="1191"/>
      <c r="AH755" s="1191"/>
      <c r="AI755" s="1191"/>
      <c r="AJ755" s="1191"/>
      <c r="AK755" s="1191"/>
      <c r="AL755" s="1191"/>
    </row>
    <row r="756" spans="2:38">
      <c r="B756" s="1203"/>
      <c r="C756" s="1204"/>
      <c r="D756" s="1204"/>
      <c r="E756" s="1204"/>
      <c r="F756" s="1204"/>
      <c r="G756" s="1204"/>
      <c r="H756" s="1204"/>
      <c r="I756" s="1204"/>
      <c r="J756" s="1204"/>
      <c r="K756" s="1204"/>
      <c r="L756" s="1204"/>
      <c r="M756" s="1204"/>
      <c r="N756" s="1204"/>
      <c r="O756" s="1204"/>
      <c r="P756" s="1204"/>
      <c r="Q756" s="1204"/>
      <c r="R756" s="1204"/>
      <c r="S756" s="1205"/>
      <c r="T756" s="1182" t="s">
        <v>445</v>
      </c>
      <c r="U756" s="1183"/>
      <c r="V756" s="1183"/>
      <c r="W756" s="1183"/>
      <c r="X756" s="1183"/>
      <c r="Y756" s="1184"/>
      <c r="Z756" s="1185"/>
      <c r="AA756" s="1185"/>
      <c r="AB756" s="1185"/>
      <c r="AC756" s="1178"/>
      <c r="AD756" s="1178"/>
      <c r="AE756" s="1178"/>
      <c r="AF756" s="1178"/>
      <c r="AG756" s="1178"/>
      <c r="AH756" s="1178"/>
      <c r="AI756" s="1178">
        <v>5.5</v>
      </c>
      <c r="AJ756" s="1178"/>
      <c r="AK756" s="1178"/>
      <c r="AL756" s="996">
        <f>+AI756</f>
        <v>5.5</v>
      </c>
    </row>
    <row r="757" spans="2:38" ht="25.5" customHeight="1">
      <c r="B757" s="1203"/>
      <c r="C757" s="1204"/>
      <c r="D757" s="1204"/>
      <c r="E757" s="1204"/>
      <c r="F757" s="1204"/>
      <c r="G757" s="1204"/>
      <c r="H757" s="1204"/>
      <c r="I757" s="1204"/>
      <c r="J757" s="1204"/>
      <c r="K757" s="1204"/>
      <c r="L757" s="1204"/>
      <c r="M757" s="1204"/>
      <c r="N757" s="1204"/>
      <c r="O757" s="1204"/>
      <c r="P757" s="1204"/>
      <c r="Q757" s="1204"/>
      <c r="R757" s="1204"/>
      <c r="S757" s="1205"/>
      <c r="T757" s="1182"/>
      <c r="U757" s="1183"/>
      <c r="V757" s="1183"/>
      <c r="W757" s="1183"/>
      <c r="X757" s="1183"/>
      <c r="Y757" s="1184"/>
      <c r="Z757" s="1178"/>
      <c r="AA757" s="1178"/>
      <c r="AB757" s="1178"/>
      <c r="AC757" s="1178"/>
      <c r="AD757" s="1178"/>
      <c r="AE757" s="1178"/>
      <c r="AF757" s="1178"/>
      <c r="AG757" s="1178"/>
      <c r="AH757" s="1178"/>
      <c r="AI757" s="1178"/>
      <c r="AJ757" s="1178"/>
      <c r="AK757" s="1178"/>
      <c r="AL757" s="996"/>
    </row>
    <row r="758" spans="2:38" ht="25.5" customHeight="1">
      <c r="B758" s="1203"/>
      <c r="C758" s="1204"/>
      <c r="D758" s="1204"/>
      <c r="E758" s="1204"/>
      <c r="F758" s="1204"/>
      <c r="G758" s="1204"/>
      <c r="H758" s="1204"/>
      <c r="I758" s="1204"/>
      <c r="J758" s="1204"/>
      <c r="K758" s="1204"/>
      <c r="L758" s="1204"/>
      <c r="M758" s="1204"/>
      <c r="N758" s="1204"/>
      <c r="O758" s="1204"/>
      <c r="P758" s="1204"/>
      <c r="Q758" s="1204"/>
      <c r="R758" s="1204"/>
      <c r="S758" s="1205"/>
      <c r="T758" s="1182"/>
      <c r="U758" s="1183"/>
      <c r="V758" s="1183"/>
      <c r="W758" s="1183"/>
      <c r="X758" s="1183"/>
      <c r="Y758" s="1184"/>
      <c r="Z758" s="1178"/>
      <c r="AA758" s="1178"/>
      <c r="AB758" s="1178"/>
      <c r="AC758" s="1178"/>
      <c r="AD758" s="1178"/>
      <c r="AE758" s="1178"/>
      <c r="AF758" s="1178"/>
      <c r="AG758" s="1178"/>
      <c r="AH758" s="1178"/>
      <c r="AI758" s="1178"/>
      <c r="AJ758" s="1178"/>
      <c r="AK758" s="1178"/>
      <c r="AL758" s="996"/>
    </row>
    <row r="759" spans="2:38" ht="25.5" customHeight="1">
      <c r="B759" s="1203"/>
      <c r="C759" s="1204"/>
      <c r="D759" s="1204"/>
      <c r="E759" s="1204"/>
      <c r="F759" s="1204"/>
      <c r="G759" s="1204"/>
      <c r="H759" s="1204"/>
      <c r="I759" s="1204"/>
      <c r="J759" s="1204"/>
      <c r="K759" s="1204"/>
      <c r="L759" s="1204"/>
      <c r="M759" s="1204"/>
      <c r="N759" s="1204"/>
      <c r="O759" s="1204"/>
      <c r="P759" s="1204"/>
      <c r="Q759" s="1204"/>
      <c r="R759" s="1204"/>
      <c r="S759" s="1205"/>
      <c r="T759" s="1182"/>
      <c r="U759" s="1183"/>
      <c r="V759" s="1183"/>
      <c r="W759" s="1183"/>
      <c r="X759" s="1183"/>
      <c r="Y759" s="1184"/>
      <c r="Z759" s="1178"/>
      <c r="AA759" s="1178"/>
      <c r="AB759" s="1178"/>
      <c r="AC759" s="1178"/>
      <c r="AD759" s="1178"/>
      <c r="AE759" s="1178"/>
      <c r="AF759" s="1178"/>
      <c r="AG759" s="1178"/>
      <c r="AH759" s="1178"/>
      <c r="AI759" s="1178"/>
      <c r="AJ759" s="1178"/>
      <c r="AK759" s="1178"/>
      <c r="AL759" s="996"/>
    </row>
    <row r="760" spans="2:38" ht="25.5" customHeight="1">
      <c r="B760" s="1203"/>
      <c r="C760" s="1204"/>
      <c r="D760" s="1204"/>
      <c r="E760" s="1204"/>
      <c r="F760" s="1204"/>
      <c r="G760" s="1204"/>
      <c r="H760" s="1204"/>
      <c r="I760" s="1204"/>
      <c r="J760" s="1204"/>
      <c r="K760" s="1204"/>
      <c r="L760" s="1204"/>
      <c r="M760" s="1204"/>
      <c r="N760" s="1204"/>
      <c r="O760" s="1204"/>
      <c r="P760" s="1204"/>
      <c r="Q760" s="1204"/>
      <c r="R760" s="1204"/>
      <c r="S760" s="1205"/>
      <c r="T760" s="1182"/>
      <c r="U760" s="1183"/>
      <c r="V760" s="1183"/>
      <c r="W760" s="1183"/>
      <c r="X760" s="1183"/>
      <c r="Y760" s="1184"/>
      <c r="Z760" s="1178"/>
      <c r="AA760" s="1178"/>
      <c r="AB760" s="1178"/>
      <c r="AC760" s="1178"/>
      <c r="AD760" s="1178"/>
      <c r="AE760" s="1178"/>
      <c r="AF760" s="1178"/>
      <c r="AG760" s="1178"/>
      <c r="AH760" s="1178"/>
      <c r="AI760" s="1178"/>
      <c r="AJ760" s="1178"/>
      <c r="AK760" s="1178"/>
      <c r="AL760" s="996"/>
    </row>
    <row r="761" spans="2:38" ht="25.5" customHeight="1">
      <c r="B761" s="1203"/>
      <c r="C761" s="1204"/>
      <c r="D761" s="1204"/>
      <c r="E761" s="1204"/>
      <c r="F761" s="1204"/>
      <c r="G761" s="1204"/>
      <c r="H761" s="1204"/>
      <c r="I761" s="1204"/>
      <c r="J761" s="1204"/>
      <c r="K761" s="1204"/>
      <c r="L761" s="1204"/>
      <c r="M761" s="1204"/>
      <c r="N761" s="1204"/>
      <c r="O761" s="1204"/>
      <c r="P761" s="1204"/>
      <c r="Q761" s="1204"/>
      <c r="R761" s="1204"/>
      <c r="S761" s="1205"/>
      <c r="T761" s="1182"/>
      <c r="U761" s="1183"/>
      <c r="V761" s="1183"/>
      <c r="W761" s="1183"/>
      <c r="X761" s="1183"/>
      <c r="Y761" s="1184"/>
      <c r="Z761" s="1178"/>
      <c r="AA761" s="1178"/>
      <c r="AB761" s="1178"/>
      <c r="AC761" s="1178"/>
      <c r="AD761" s="1178"/>
      <c r="AE761" s="1178"/>
      <c r="AF761" s="1178"/>
      <c r="AG761" s="1178"/>
      <c r="AH761" s="1178"/>
      <c r="AI761" s="1178"/>
      <c r="AJ761" s="1178"/>
      <c r="AK761" s="1178"/>
      <c r="AL761" s="996"/>
    </row>
    <row r="762" spans="2:38" ht="25.5" customHeight="1">
      <c r="B762" s="1203"/>
      <c r="C762" s="1204"/>
      <c r="D762" s="1204"/>
      <c r="E762" s="1204"/>
      <c r="F762" s="1204"/>
      <c r="G762" s="1204"/>
      <c r="H762" s="1204"/>
      <c r="I762" s="1204"/>
      <c r="J762" s="1204"/>
      <c r="K762" s="1204"/>
      <c r="L762" s="1204"/>
      <c r="M762" s="1204"/>
      <c r="N762" s="1204"/>
      <c r="O762" s="1204"/>
      <c r="P762" s="1204"/>
      <c r="Q762" s="1204"/>
      <c r="R762" s="1204"/>
      <c r="S762" s="1205"/>
      <c r="T762" s="1182"/>
      <c r="U762" s="1183"/>
      <c r="V762" s="1183"/>
      <c r="W762" s="1183"/>
      <c r="X762" s="1183"/>
      <c r="Y762" s="1184"/>
      <c r="Z762" s="1178"/>
      <c r="AA762" s="1178"/>
      <c r="AB762" s="1178"/>
      <c r="AC762" s="1178"/>
      <c r="AD762" s="1178"/>
      <c r="AE762" s="1178"/>
      <c r="AF762" s="1178"/>
      <c r="AG762" s="1178"/>
      <c r="AH762" s="1178"/>
      <c r="AI762" s="1178"/>
      <c r="AJ762" s="1178"/>
      <c r="AK762" s="1178"/>
      <c r="AL762" s="996"/>
    </row>
    <row r="763" spans="2:38" ht="25.5" customHeight="1">
      <c r="B763" s="1203"/>
      <c r="C763" s="1204"/>
      <c r="D763" s="1204"/>
      <c r="E763" s="1204"/>
      <c r="F763" s="1204"/>
      <c r="G763" s="1204"/>
      <c r="H763" s="1204"/>
      <c r="I763" s="1204"/>
      <c r="J763" s="1204"/>
      <c r="K763" s="1204"/>
      <c r="L763" s="1204"/>
      <c r="M763" s="1204"/>
      <c r="N763" s="1204"/>
      <c r="O763" s="1204"/>
      <c r="P763" s="1204"/>
      <c r="Q763" s="1204"/>
      <c r="R763" s="1204"/>
      <c r="S763" s="1205"/>
      <c r="T763" s="1276"/>
      <c r="U763" s="1277"/>
      <c r="V763" s="1277"/>
      <c r="W763" s="1277"/>
      <c r="X763" s="1277"/>
      <c r="Y763" s="1277"/>
      <c r="Z763" s="1178"/>
      <c r="AA763" s="1178"/>
      <c r="AB763" s="1178"/>
      <c r="AC763" s="1178"/>
      <c r="AD763" s="1178"/>
      <c r="AE763" s="1178"/>
      <c r="AF763" s="1178"/>
      <c r="AG763" s="1178"/>
      <c r="AH763" s="1178"/>
      <c r="AI763" s="1178"/>
      <c r="AJ763" s="1178"/>
      <c r="AK763" s="1178"/>
      <c r="AL763" s="996"/>
    </row>
    <row r="764" spans="2:38" ht="25.5" customHeight="1">
      <c r="B764" s="1254"/>
      <c r="C764" s="1255"/>
      <c r="D764" s="1255"/>
      <c r="E764" s="1255"/>
      <c r="F764" s="1255"/>
      <c r="G764" s="1255"/>
      <c r="H764" s="1255"/>
      <c r="I764" s="1255"/>
      <c r="J764" s="1255"/>
      <c r="K764" s="1255"/>
      <c r="L764" s="1255"/>
      <c r="M764" s="1255"/>
      <c r="N764" s="1255"/>
      <c r="O764" s="1255"/>
      <c r="P764" s="1255"/>
      <c r="Q764" s="1255"/>
      <c r="R764" s="1255"/>
      <c r="S764" s="1256"/>
      <c r="T764" s="1240"/>
      <c r="U764" s="1241"/>
      <c r="V764" s="1241"/>
      <c r="W764" s="1241"/>
      <c r="X764" s="1241"/>
      <c r="Y764" s="1241"/>
      <c r="Z764" s="1178"/>
      <c r="AA764" s="1178"/>
      <c r="AB764" s="1178"/>
      <c r="AC764" s="1178"/>
      <c r="AD764" s="1178"/>
      <c r="AE764" s="1178"/>
      <c r="AF764" s="1178"/>
      <c r="AG764" s="1178"/>
      <c r="AH764" s="1178"/>
      <c r="AI764" s="1178"/>
      <c r="AJ764" s="1178"/>
      <c r="AK764" s="1178"/>
      <c r="AL764" s="996"/>
    </row>
    <row r="765" spans="2:38">
      <c r="B765" s="1192" t="s">
        <v>265</v>
      </c>
      <c r="C765" s="1193"/>
      <c r="D765" s="1193"/>
      <c r="E765" s="1193"/>
      <c r="F765" s="1193"/>
      <c r="G765" s="1193"/>
      <c r="H765" s="1193"/>
      <c r="I765" s="1193"/>
      <c r="J765" s="1193"/>
      <c r="K765" s="1193"/>
      <c r="L765" s="1193"/>
      <c r="M765" s="1193"/>
      <c r="N765" s="1193"/>
      <c r="O765" s="1193"/>
      <c r="P765" s="1193"/>
      <c r="Q765" s="1193"/>
      <c r="R765" s="1193"/>
      <c r="S765" s="1193"/>
      <c r="T765" s="1193"/>
      <c r="U765" s="1193"/>
      <c r="V765" s="1193"/>
      <c r="W765" s="1193"/>
      <c r="X765" s="1193"/>
      <c r="Y765" s="1193"/>
      <c r="Z765" s="1229"/>
      <c r="AA765" s="1230"/>
      <c r="AB765" s="1230"/>
      <c r="AC765" s="1230"/>
      <c r="AD765" s="1230"/>
      <c r="AE765" s="1230"/>
      <c r="AF765" s="1230"/>
      <c r="AG765" s="1230"/>
      <c r="AH765" s="1231"/>
      <c r="AI765" s="1232"/>
      <c r="AJ765" s="1232"/>
      <c r="AK765" s="1232"/>
      <c r="AL765" s="997"/>
    </row>
    <row r="766" spans="2:38">
      <c r="B766" s="1242"/>
      <c r="C766" s="1243"/>
      <c r="D766" s="1243"/>
      <c r="E766" s="1243"/>
      <c r="F766" s="1243"/>
      <c r="G766" s="1243"/>
      <c r="H766" s="1243"/>
      <c r="I766" s="1243"/>
      <c r="J766" s="1243"/>
      <c r="K766" s="1243"/>
      <c r="L766" s="1243"/>
      <c r="M766" s="1243"/>
      <c r="N766" s="1243"/>
      <c r="O766" s="1243"/>
      <c r="P766" s="1243"/>
      <c r="Q766" s="1243"/>
      <c r="R766" s="1243"/>
      <c r="S766" s="1243"/>
      <c r="T766" s="1243"/>
      <c r="U766" s="1243"/>
      <c r="V766" s="1243"/>
      <c r="W766" s="1243"/>
      <c r="X766" s="1243"/>
      <c r="Y766" s="1244"/>
      <c r="Z766" s="1248"/>
      <c r="AA766" s="1201"/>
      <c r="AB766" s="1201"/>
      <c r="AC766" s="1201"/>
      <c r="AD766" s="1201"/>
      <c r="AE766" s="1201"/>
      <c r="AF766" s="1201"/>
      <c r="AG766" s="1201"/>
      <c r="AH766" s="1202"/>
      <c r="AI766" s="1190" t="s">
        <v>266</v>
      </c>
      <c r="AJ766" s="1190"/>
      <c r="AK766" s="1253"/>
      <c r="AL766" s="1003">
        <f>SUM(AL756:AL764)</f>
        <v>5.5</v>
      </c>
    </row>
    <row r="767" spans="2:38">
      <c r="B767" s="1242"/>
      <c r="C767" s="1243"/>
      <c r="D767" s="1243"/>
      <c r="E767" s="1243"/>
      <c r="F767" s="1243"/>
      <c r="G767" s="1243"/>
      <c r="H767" s="1243"/>
      <c r="I767" s="1243"/>
      <c r="J767" s="1243"/>
      <c r="K767" s="1243"/>
      <c r="L767" s="1243"/>
      <c r="M767" s="1243"/>
      <c r="N767" s="1243"/>
      <c r="O767" s="1243"/>
      <c r="P767" s="1243"/>
      <c r="Q767" s="1243"/>
      <c r="R767" s="1243"/>
      <c r="S767" s="1243"/>
      <c r="T767" s="1243"/>
      <c r="U767" s="1243"/>
      <c r="V767" s="1243"/>
      <c r="W767" s="1243"/>
      <c r="X767" s="1243"/>
      <c r="Y767" s="1244"/>
      <c r="Z767" s="1249"/>
      <c r="AA767" s="1204"/>
      <c r="AB767" s="1204"/>
      <c r="AC767" s="1204"/>
      <c r="AD767" s="1204"/>
      <c r="AE767" s="1204"/>
      <c r="AF767" s="1204"/>
      <c r="AG767" s="1204"/>
      <c r="AH767" s="1205"/>
      <c r="AI767" s="1190"/>
      <c r="AJ767" s="1190"/>
      <c r="AK767" s="1253"/>
      <c r="AL767" s="1003"/>
    </row>
    <row r="768" spans="2:38" ht="16.5" thickBot="1">
      <c r="B768" s="1245"/>
      <c r="C768" s="1246"/>
      <c r="D768" s="1246"/>
      <c r="E768" s="1246"/>
      <c r="F768" s="1246"/>
      <c r="G768" s="1246"/>
      <c r="H768" s="1246"/>
      <c r="I768" s="1246"/>
      <c r="J768" s="1246"/>
      <c r="K768" s="1246"/>
      <c r="L768" s="1246"/>
      <c r="M768" s="1246"/>
      <c r="N768" s="1246"/>
      <c r="O768" s="1246"/>
      <c r="P768" s="1246"/>
      <c r="Q768" s="1246"/>
      <c r="R768" s="1246"/>
      <c r="S768" s="1246"/>
      <c r="T768" s="1246"/>
      <c r="U768" s="1246"/>
      <c r="V768" s="1246"/>
      <c r="W768" s="1246"/>
      <c r="X768" s="1246"/>
      <c r="Y768" s="1247"/>
      <c r="Z768" s="1250"/>
      <c r="AA768" s="1251"/>
      <c r="AB768" s="1251"/>
      <c r="AC768" s="1251"/>
      <c r="AD768" s="1251"/>
      <c r="AE768" s="1251"/>
      <c r="AF768" s="1251"/>
      <c r="AG768" s="1251"/>
      <c r="AH768" s="1252"/>
      <c r="AI768" s="1238" t="s">
        <v>267</v>
      </c>
      <c r="AJ768" s="1238"/>
      <c r="AK768" s="1239"/>
      <c r="AL768" s="1029">
        <f>+ROUND(AL766+AL767,2)</f>
        <v>5.5</v>
      </c>
    </row>
    <row r="769" spans="2:38">
      <c r="B769" s="1263"/>
      <c r="C769" s="1264"/>
      <c r="D769" s="1264"/>
      <c r="E769" s="1264"/>
      <c r="F769" s="1264"/>
      <c r="G769" s="1264"/>
      <c r="H769" s="1264"/>
      <c r="I769" s="1267" t="str">
        <f>+I745</f>
        <v>CONSTRUCCIÓN DE CUBIERTA PARA POLIDERTIVO EN LA VEREDA LA ESMERALDA DEL MUNICIPIO DE LA PLATA, DEPARTAMENTO DEL HUILA</v>
      </c>
      <c r="J769" s="1267"/>
      <c r="K769" s="1267"/>
      <c r="L769" s="1267"/>
      <c r="M769" s="1267"/>
      <c r="N769" s="1267"/>
      <c r="O769" s="1267"/>
      <c r="P769" s="1267"/>
      <c r="Q769" s="1267"/>
      <c r="R769" s="1267"/>
      <c r="S769" s="1267"/>
      <c r="T769" s="1267"/>
      <c r="U769" s="1267"/>
      <c r="V769" s="1267"/>
      <c r="W769" s="1267"/>
      <c r="X769" s="1267"/>
      <c r="Y769" s="1267"/>
      <c r="Z769" s="1267"/>
      <c r="AA769" s="1267"/>
      <c r="AB769" s="1267"/>
      <c r="AC769" s="1267"/>
      <c r="AD769" s="1267"/>
      <c r="AE769" s="1267"/>
      <c r="AF769" s="1267"/>
      <c r="AG769" s="1267"/>
      <c r="AH769" s="1267"/>
      <c r="AI769" s="1269">
        <f ca="1">TODAY()</f>
        <v>46286</v>
      </c>
      <c r="AJ769" s="1267"/>
      <c r="AK769" s="1267"/>
      <c r="AL769" s="1267"/>
    </row>
    <row r="770" spans="2:38">
      <c r="B770" s="1265"/>
      <c r="C770" s="1266"/>
      <c r="D770" s="1266"/>
      <c r="E770" s="1266"/>
      <c r="F770" s="1266"/>
      <c r="G770" s="1266"/>
      <c r="H770" s="1266"/>
      <c r="I770" s="1268"/>
      <c r="J770" s="1268"/>
      <c r="K770" s="1268"/>
      <c r="L770" s="1268"/>
      <c r="M770" s="1268"/>
      <c r="N770" s="1268"/>
      <c r="O770" s="1268"/>
      <c r="P770" s="1268"/>
      <c r="Q770" s="1268"/>
      <c r="R770" s="1268"/>
      <c r="S770" s="1268"/>
      <c r="T770" s="1268"/>
      <c r="U770" s="1268"/>
      <c r="V770" s="1268"/>
      <c r="W770" s="1268"/>
      <c r="X770" s="1268"/>
      <c r="Y770" s="1268"/>
      <c r="Z770" s="1268"/>
      <c r="AA770" s="1268"/>
      <c r="AB770" s="1268"/>
      <c r="AC770" s="1268"/>
      <c r="AD770" s="1268"/>
      <c r="AE770" s="1268"/>
      <c r="AF770" s="1268"/>
      <c r="AG770" s="1268"/>
      <c r="AH770" s="1268"/>
      <c r="AI770" s="1268"/>
      <c r="AJ770" s="1268"/>
      <c r="AK770" s="1268"/>
      <c r="AL770" s="1268"/>
    </row>
    <row r="771" spans="2:38">
      <c r="B771" s="1265"/>
      <c r="C771" s="1266"/>
      <c r="D771" s="1266"/>
      <c r="E771" s="1266"/>
      <c r="F771" s="1266"/>
      <c r="G771" s="1266"/>
      <c r="H771" s="1266"/>
      <c r="I771" s="1268"/>
      <c r="J771" s="1268"/>
      <c r="K771" s="1268"/>
      <c r="L771" s="1268"/>
      <c r="M771" s="1268"/>
      <c r="N771" s="1268"/>
      <c r="O771" s="1268"/>
      <c r="P771" s="1268"/>
      <c r="Q771" s="1268"/>
      <c r="R771" s="1268"/>
      <c r="S771" s="1268"/>
      <c r="T771" s="1268"/>
      <c r="U771" s="1268"/>
      <c r="V771" s="1268"/>
      <c r="W771" s="1268"/>
      <c r="X771" s="1268"/>
      <c r="Y771" s="1268"/>
      <c r="Z771" s="1268"/>
      <c r="AA771" s="1268"/>
      <c r="AB771" s="1268"/>
      <c r="AC771" s="1268"/>
      <c r="AD771" s="1268"/>
      <c r="AE771" s="1268"/>
      <c r="AF771" s="1268"/>
      <c r="AG771" s="1268"/>
      <c r="AH771" s="1268"/>
      <c r="AI771" s="1268"/>
      <c r="AJ771" s="1268"/>
      <c r="AK771" s="1268"/>
      <c r="AL771" s="1268"/>
    </row>
    <row r="772" spans="2:38">
      <c r="B772" s="1265"/>
      <c r="C772" s="1266"/>
      <c r="D772" s="1266"/>
      <c r="E772" s="1266"/>
      <c r="F772" s="1266"/>
      <c r="G772" s="1266"/>
      <c r="H772" s="1266"/>
      <c r="I772" s="1268"/>
      <c r="J772" s="1268"/>
      <c r="K772" s="1268"/>
      <c r="L772" s="1268"/>
      <c r="M772" s="1268"/>
      <c r="N772" s="1268"/>
      <c r="O772" s="1268"/>
      <c r="P772" s="1268"/>
      <c r="Q772" s="1268"/>
      <c r="R772" s="1268"/>
      <c r="S772" s="1268"/>
      <c r="T772" s="1268"/>
      <c r="U772" s="1268"/>
      <c r="V772" s="1268"/>
      <c r="W772" s="1268"/>
      <c r="X772" s="1268"/>
      <c r="Y772" s="1268"/>
      <c r="Z772" s="1268"/>
      <c r="AA772" s="1268"/>
      <c r="AB772" s="1268"/>
      <c r="AC772" s="1268"/>
      <c r="AD772" s="1268"/>
      <c r="AE772" s="1268"/>
      <c r="AF772" s="1268"/>
      <c r="AG772" s="1268"/>
      <c r="AH772" s="1268"/>
      <c r="AI772" s="1268"/>
      <c r="AJ772" s="1268"/>
      <c r="AK772" s="1268"/>
      <c r="AL772" s="1268"/>
    </row>
    <row r="773" spans="2:38">
      <c r="B773" s="1189" t="s">
        <v>254</v>
      </c>
      <c r="C773" s="1190"/>
      <c r="D773" s="1190"/>
      <c r="E773" s="1190"/>
      <c r="F773" s="1190"/>
      <c r="G773" s="1190"/>
      <c r="H773" s="1190"/>
      <c r="I773" s="1190"/>
      <c r="J773" s="1190"/>
      <c r="K773" s="1190"/>
      <c r="L773" s="1190"/>
      <c r="M773" s="1190"/>
      <c r="N773" s="1190"/>
      <c r="O773" s="1190"/>
      <c r="P773" s="1190"/>
      <c r="Q773" s="1190"/>
      <c r="R773" s="1190"/>
      <c r="S773" s="1190"/>
      <c r="T773" s="1190"/>
      <c r="U773" s="1190"/>
      <c r="V773" s="1190"/>
      <c r="W773" s="1190"/>
      <c r="X773" s="1190"/>
      <c r="Y773" s="1190"/>
      <c r="Z773" s="1190"/>
      <c r="AA773" s="1190"/>
      <c r="AB773" s="1190"/>
      <c r="AC773" s="1190"/>
      <c r="AD773" s="1190"/>
      <c r="AE773" s="1190"/>
      <c r="AF773" s="1190"/>
      <c r="AG773" s="1190"/>
      <c r="AH773" s="1190"/>
      <c r="AI773" s="1190"/>
      <c r="AJ773" s="1190"/>
      <c r="AK773" s="1190"/>
      <c r="AL773" s="1190"/>
    </row>
    <row r="774" spans="2:38">
      <c r="B774" s="1200"/>
      <c r="C774" s="1201"/>
      <c r="D774" s="1201"/>
      <c r="E774" s="1201"/>
      <c r="F774" s="1201"/>
      <c r="G774" s="1201"/>
      <c r="H774" s="1201"/>
      <c r="I774" s="1201"/>
      <c r="J774" s="1201"/>
      <c r="K774" s="1201"/>
      <c r="L774" s="1201"/>
      <c r="M774" s="1201"/>
      <c r="N774" s="1201"/>
      <c r="O774" s="1201"/>
      <c r="P774" s="1201"/>
      <c r="Q774" s="1201"/>
      <c r="R774" s="1201"/>
      <c r="S774" s="1202"/>
      <c r="T774" s="1206" t="s">
        <v>255</v>
      </c>
      <c r="U774" s="1207"/>
      <c r="V774" s="1207"/>
      <c r="W774" s="1208"/>
      <c r="X774" s="1257">
        <f>' PRESUPUESTO OFICIAL ESMERALDA'!B43</f>
        <v>6.4</v>
      </c>
      <c r="Y774" s="1258"/>
      <c r="Z774" s="1258"/>
      <c r="AA774" s="1258"/>
      <c r="AB774" s="1258"/>
      <c r="AC774" s="1258"/>
      <c r="AD774" s="1259"/>
      <c r="AE774" s="1191" t="s">
        <v>256</v>
      </c>
      <c r="AF774" s="1191"/>
      <c r="AG774" s="1191"/>
      <c r="AH774" s="1191"/>
      <c r="AI774" s="1199" t="str">
        <f>' PRESUPUESTO OFICIAL ESMERALDA'!D43</f>
        <v>UND</v>
      </c>
      <c r="AJ774" s="1199"/>
      <c r="AK774" s="1199"/>
      <c r="AL774" s="1199"/>
    </row>
    <row r="775" spans="2:38">
      <c r="B775" s="1203"/>
      <c r="C775" s="1204"/>
      <c r="D775" s="1204"/>
      <c r="E775" s="1204"/>
      <c r="F775" s="1204"/>
      <c r="G775" s="1204"/>
      <c r="H775" s="1204"/>
      <c r="I775" s="1204"/>
      <c r="J775" s="1204"/>
      <c r="K775" s="1204"/>
      <c r="L775" s="1204"/>
      <c r="M775" s="1204"/>
      <c r="N775" s="1204"/>
      <c r="O775" s="1204"/>
      <c r="P775" s="1204"/>
      <c r="Q775" s="1204"/>
      <c r="R775" s="1204"/>
      <c r="S775" s="1205"/>
      <c r="T775" s="1209"/>
      <c r="U775" s="1210"/>
      <c r="V775" s="1210"/>
      <c r="W775" s="1211"/>
      <c r="X775" s="1260"/>
      <c r="Y775" s="1261"/>
      <c r="Z775" s="1261"/>
      <c r="AA775" s="1261"/>
      <c r="AB775" s="1261"/>
      <c r="AC775" s="1261"/>
      <c r="AD775" s="1262"/>
      <c r="AE775" s="1191"/>
      <c r="AF775" s="1191"/>
      <c r="AG775" s="1191"/>
      <c r="AH775" s="1191"/>
      <c r="AI775" s="1199"/>
      <c r="AJ775" s="1199"/>
      <c r="AK775" s="1199"/>
      <c r="AL775" s="1199"/>
    </row>
    <row r="776" spans="2:38">
      <c r="B776" s="1203"/>
      <c r="C776" s="1204"/>
      <c r="D776" s="1204"/>
      <c r="E776" s="1204"/>
      <c r="F776" s="1204"/>
      <c r="G776" s="1204"/>
      <c r="H776" s="1204"/>
      <c r="I776" s="1204"/>
      <c r="J776" s="1204"/>
      <c r="K776" s="1204"/>
      <c r="L776" s="1204"/>
      <c r="M776" s="1204"/>
      <c r="N776" s="1204"/>
      <c r="O776" s="1204"/>
      <c r="P776" s="1204"/>
      <c r="Q776" s="1204"/>
      <c r="R776" s="1204"/>
      <c r="S776" s="1205"/>
      <c r="T776" s="1206" t="s">
        <v>257</v>
      </c>
      <c r="U776" s="1207"/>
      <c r="V776" s="1207"/>
      <c r="W776" s="1208"/>
      <c r="X776" s="1218" t="str">
        <f>' PRESUPUESTO OFICIAL ESMERALDA'!C43</f>
        <v>Suministro e Instalacion de Tablero trifilar de 12 Circuitos</v>
      </c>
      <c r="Y776" s="1219"/>
      <c r="Z776" s="1219"/>
      <c r="AA776" s="1219"/>
      <c r="AB776" s="1219"/>
      <c r="AC776" s="1219"/>
      <c r="AD776" s="1219"/>
      <c r="AE776" s="1219"/>
      <c r="AF776" s="1219"/>
      <c r="AG776" s="1219"/>
      <c r="AH776" s="1219"/>
      <c r="AI776" s="1219"/>
      <c r="AJ776" s="1219"/>
      <c r="AK776" s="1219"/>
      <c r="AL776" s="1219"/>
    </row>
    <row r="777" spans="2:38">
      <c r="B777" s="1203"/>
      <c r="C777" s="1204"/>
      <c r="D777" s="1204"/>
      <c r="E777" s="1204"/>
      <c r="F777" s="1204"/>
      <c r="G777" s="1204"/>
      <c r="H777" s="1204"/>
      <c r="I777" s="1204"/>
      <c r="J777" s="1204"/>
      <c r="K777" s="1204"/>
      <c r="L777" s="1204"/>
      <c r="M777" s="1204"/>
      <c r="N777" s="1204"/>
      <c r="O777" s="1204"/>
      <c r="P777" s="1204"/>
      <c r="Q777" s="1204"/>
      <c r="R777" s="1204"/>
      <c r="S777" s="1205"/>
      <c r="T777" s="1209"/>
      <c r="U777" s="1210"/>
      <c r="V777" s="1210"/>
      <c r="W777" s="1211"/>
      <c r="X777" s="1220"/>
      <c r="Y777" s="1221"/>
      <c r="Z777" s="1221"/>
      <c r="AA777" s="1221"/>
      <c r="AB777" s="1221"/>
      <c r="AC777" s="1221"/>
      <c r="AD777" s="1221"/>
      <c r="AE777" s="1221"/>
      <c r="AF777" s="1221"/>
      <c r="AG777" s="1221"/>
      <c r="AH777" s="1221"/>
      <c r="AI777" s="1221"/>
      <c r="AJ777" s="1221"/>
      <c r="AK777" s="1221"/>
      <c r="AL777" s="1221"/>
    </row>
    <row r="778" spans="2:38">
      <c r="B778" s="1203"/>
      <c r="C778" s="1204"/>
      <c r="D778" s="1204"/>
      <c r="E778" s="1204"/>
      <c r="F778" s="1204"/>
      <c r="G778" s="1204"/>
      <c r="H778" s="1204"/>
      <c r="I778" s="1204"/>
      <c r="J778" s="1204"/>
      <c r="K778" s="1204"/>
      <c r="L778" s="1204"/>
      <c r="M778" s="1204"/>
      <c r="N778" s="1204"/>
      <c r="O778" s="1204"/>
      <c r="P778" s="1204"/>
      <c r="Q778" s="1204"/>
      <c r="R778" s="1204"/>
      <c r="S778" s="1205"/>
      <c r="T778" s="1222" t="s">
        <v>258</v>
      </c>
      <c r="U778" s="1223"/>
      <c r="V778" s="1223"/>
      <c r="W778" s="1223"/>
      <c r="X778" s="1223"/>
      <c r="Y778" s="1224"/>
      <c r="Z778" s="1228" t="s">
        <v>259</v>
      </c>
      <c r="AA778" s="1228"/>
      <c r="AB778" s="1228"/>
      <c r="AC778" s="1228"/>
      <c r="AD778" s="1228"/>
      <c r="AE778" s="1191"/>
      <c r="AF778" s="1191"/>
      <c r="AG778" s="1191"/>
      <c r="AH778" s="1191"/>
      <c r="AI778" s="1191" t="s">
        <v>260</v>
      </c>
      <c r="AJ778" s="1191"/>
      <c r="AK778" s="1191"/>
      <c r="AL778" s="1191" t="s">
        <v>261</v>
      </c>
    </row>
    <row r="779" spans="2:38">
      <c r="B779" s="1203"/>
      <c r="C779" s="1204"/>
      <c r="D779" s="1204"/>
      <c r="E779" s="1204"/>
      <c r="F779" s="1204"/>
      <c r="G779" s="1204"/>
      <c r="H779" s="1204"/>
      <c r="I779" s="1204"/>
      <c r="J779" s="1204"/>
      <c r="K779" s="1204"/>
      <c r="L779" s="1204"/>
      <c r="M779" s="1204"/>
      <c r="N779" s="1204"/>
      <c r="O779" s="1204"/>
      <c r="P779" s="1204"/>
      <c r="Q779" s="1204"/>
      <c r="R779" s="1204"/>
      <c r="S779" s="1205"/>
      <c r="T779" s="1225"/>
      <c r="U779" s="1226"/>
      <c r="V779" s="1226"/>
      <c r="W779" s="1226"/>
      <c r="X779" s="1226"/>
      <c r="Y779" s="1227"/>
      <c r="Z779" s="1191" t="s">
        <v>262</v>
      </c>
      <c r="AA779" s="1191"/>
      <c r="AB779" s="1191"/>
      <c r="AC779" s="1191" t="s">
        <v>263</v>
      </c>
      <c r="AD779" s="1191"/>
      <c r="AE779" s="1191"/>
      <c r="AF779" s="1191" t="s">
        <v>264</v>
      </c>
      <c r="AG779" s="1191"/>
      <c r="AH779" s="1191"/>
      <c r="AI779" s="1191"/>
      <c r="AJ779" s="1191"/>
      <c r="AK779" s="1191"/>
      <c r="AL779" s="1191"/>
    </row>
    <row r="780" spans="2:38">
      <c r="B780" s="1203"/>
      <c r="C780" s="1204"/>
      <c r="D780" s="1204"/>
      <c r="E780" s="1204"/>
      <c r="F780" s="1204"/>
      <c r="G780" s="1204"/>
      <c r="H780" s="1204"/>
      <c r="I780" s="1204"/>
      <c r="J780" s="1204"/>
      <c r="K780" s="1204"/>
      <c r="L780" s="1204"/>
      <c r="M780" s="1204"/>
      <c r="N780" s="1204"/>
      <c r="O780" s="1204"/>
      <c r="P780" s="1204"/>
      <c r="Q780" s="1204"/>
      <c r="R780" s="1204"/>
      <c r="S780" s="1205"/>
      <c r="T780" s="1182" t="s">
        <v>600</v>
      </c>
      <c r="U780" s="1183"/>
      <c r="V780" s="1183"/>
      <c r="W780" s="1183"/>
      <c r="X780" s="1183"/>
      <c r="Y780" s="1184"/>
      <c r="Z780" s="1185"/>
      <c r="AA780" s="1185"/>
      <c r="AB780" s="1185"/>
      <c r="AC780" s="1178"/>
      <c r="AD780" s="1178"/>
      <c r="AE780" s="1178"/>
      <c r="AF780" s="1178"/>
      <c r="AG780" s="1178"/>
      <c r="AH780" s="1178"/>
      <c r="AI780" s="1178">
        <v>1</v>
      </c>
      <c r="AJ780" s="1178"/>
      <c r="AK780" s="1178"/>
      <c r="AL780" s="996">
        <f>+AI780</f>
        <v>1</v>
      </c>
    </row>
    <row r="781" spans="2:38" ht="40.5" customHeight="1">
      <c r="B781" s="1203"/>
      <c r="C781" s="1204"/>
      <c r="D781" s="1204"/>
      <c r="E781" s="1204"/>
      <c r="F781" s="1204"/>
      <c r="G781" s="1204"/>
      <c r="H781" s="1204"/>
      <c r="I781" s="1204"/>
      <c r="J781" s="1204"/>
      <c r="K781" s="1204"/>
      <c r="L781" s="1204"/>
      <c r="M781" s="1204"/>
      <c r="N781" s="1204"/>
      <c r="O781" s="1204"/>
      <c r="P781" s="1204"/>
      <c r="Q781" s="1204"/>
      <c r="R781" s="1204"/>
      <c r="S781" s="1205"/>
      <c r="T781" s="1182"/>
      <c r="U781" s="1183"/>
      <c r="V781" s="1183"/>
      <c r="W781" s="1183"/>
      <c r="X781" s="1183"/>
      <c r="Y781" s="1184"/>
      <c r="Z781" s="1178"/>
      <c r="AA781" s="1178"/>
      <c r="AB781" s="1178"/>
      <c r="AC781" s="1178"/>
      <c r="AD781" s="1178"/>
      <c r="AE781" s="1178"/>
      <c r="AF781" s="1178"/>
      <c r="AG781" s="1178"/>
      <c r="AH781" s="1178"/>
      <c r="AI781" s="1178"/>
      <c r="AJ781" s="1178"/>
      <c r="AK781" s="1178"/>
      <c r="AL781" s="996"/>
    </row>
    <row r="782" spans="2:38" ht="40.5" customHeight="1">
      <c r="B782" s="1203"/>
      <c r="C782" s="1204"/>
      <c r="D782" s="1204"/>
      <c r="E782" s="1204"/>
      <c r="F782" s="1204"/>
      <c r="G782" s="1204"/>
      <c r="H782" s="1204"/>
      <c r="I782" s="1204"/>
      <c r="J782" s="1204"/>
      <c r="K782" s="1204"/>
      <c r="L782" s="1204"/>
      <c r="M782" s="1204"/>
      <c r="N782" s="1204"/>
      <c r="O782" s="1204"/>
      <c r="P782" s="1204"/>
      <c r="Q782" s="1204"/>
      <c r="R782" s="1204"/>
      <c r="S782" s="1205"/>
      <c r="T782" s="1182"/>
      <c r="U782" s="1183"/>
      <c r="V782" s="1183"/>
      <c r="W782" s="1183"/>
      <c r="X782" s="1183"/>
      <c r="Y782" s="1184"/>
      <c r="Z782" s="1178"/>
      <c r="AA782" s="1178"/>
      <c r="AB782" s="1178"/>
      <c r="AC782" s="1178"/>
      <c r="AD782" s="1178"/>
      <c r="AE782" s="1178"/>
      <c r="AF782" s="1178"/>
      <c r="AG782" s="1178"/>
      <c r="AH782" s="1178"/>
      <c r="AI782" s="1178"/>
      <c r="AJ782" s="1178"/>
      <c r="AK782" s="1178"/>
      <c r="AL782" s="996"/>
    </row>
    <row r="783" spans="2:38" ht="40.5" customHeight="1">
      <c r="B783" s="1203"/>
      <c r="C783" s="1204"/>
      <c r="D783" s="1204"/>
      <c r="E783" s="1204"/>
      <c r="F783" s="1204"/>
      <c r="G783" s="1204"/>
      <c r="H783" s="1204"/>
      <c r="I783" s="1204"/>
      <c r="J783" s="1204"/>
      <c r="K783" s="1204"/>
      <c r="L783" s="1204"/>
      <c r="M783" s="1204"/>
      <c r="N783" s="1204"/>
      <c r="O783" s="1204"/>
      <c r="P783" s="1204"/>
      <c r="Q783" s="1204"/>
      <c r="R783" s="1204"/>
      <c r="S783" s="1205"/>
      <c r="T783" s="1182"/>
      <c r="U783" s="1183"/>
      <c r="V783" s="1183"/>
      <c r="W783" s="1183"/>
      <c r="X783" s="1183"/>
      <c r="Y783" s="1184"/>
      <c r="Z783" s="1178"/>
      <c r="AA783" s="1178"/>
      <c r="AB783" s="1178"/>
      <c r="AC783" s="1178"/>
      <c r="AD783" s="1178"/>
      <c r="AE783" s="1178"/>
      <c r="AF783" s="1178"/>
      <c r="AG783" s="1178"/>
      <c r="AH783" s="1178"/>
      <c r="AI783" s="1178"/>
      <c r="AJ783" s="1178"/>
      <c r="AK783" s="1178"/>
      <c r="AL783" s="996"/>
    </row>
    <row r="784" spans="2:38" ht="40.5" customHeight="1">
      <c r="B784" s="1203"/>
      <c r="C784" s="1204"/>
      <c r="D784" s="1204"/>
      <c r="E784" s="1204"/>
      <c r="F784" s="1204"/>
      <c r="G784" s="1204"/>
      <c r="H784" s="1204"/>
      <c r="I784" s="1204"/>
      <c r="J784" s="1204"/>
      <c r="K784" s="1204"/>
      <c r="L784" s="1204"/>
      <c r="M784" s="1204"/>
      <c r="N784" s="1204"/>
      <c r="O784" s="1204"/>
      <c r="P784" s="1204"/>
      <c r="Q784" s="1204"/>
      <c r="R784" s="1204"/>
      <c r="S784" s="1205"/>
      <c r="T784" s="1182"/>
      <c r="U784" s="1183"/>
      <c r="V784" s="1183"/>
      <c r="W784" s="1183"/>
      <c r="X784" s="1183"/>
      <c r="Y784" s="1184"/>
      <c r="Z784" s="1178"/>
      <c r="AA784" s="1178"/>
      <c r="AB784" s="1178"/>
      <c r="AC784" s="1178"/>
      <c r="AD784" s="1178"/>
      <c r="AE784" s="1178"/>
      <c r="AF784" s="1178"/>
      <c r="AG784" s="1178"/>
      <c r="AH784" s="1178"/>
      <c r="AI784" s="1178"/>
      <c r="AJ784" s="1178"/>
      <c r="AK784" s="1178"/>
      <c r="AL784" s="996"/>
    </row>
    <row r="785" spans="2:38" ht="40.5" customHeight="1">
      <c r="B785" s="1203"/>
      <c r="C785" s="1204"/>
      <c r="D785" s="1204"/>
      <c r="E785" s="1204"/>
      <c r="F785" s="1204"/>
      <c r="G785" s="1204"/>
      <c r="H785" s="1204"/>
      <c r="I785" s="1204"/>
      <c r="J785" s="1204"/>
      <c r="K785" s="1204"/>
      <c r="L785" s="1204"/>
      <c r="M785" s="1204"/>
      <c r="N785" s="1204"/>
      <c r="O785" s="1204"/>
      <c r="P785" s="1204"/>
      <c r="Q785" s="1204"/>
      <c r="R785" s="1204"/>
      <c r="S785" s="1205"/>
      <c r="T785" s="1182"/>
      <c r="U785" s="1183"/>
      <c r="V785" s="1183"/>
      <c r="W785" s="1183"/>
      <c r="X785" s="1183"/>
      <c r="Y785" s="1184"/>
      <c r="Z785" s="1178"/>
      <c r="AA785" s="1178"/>
      <c r="AB785" s="1178"/>
      <c r="AC785" s="1178"/>
      <c r="AD785" s="1178"/>
      <c r="AE785" s="1178"/>
      <c r="AF785" s="1178"/>
      <c r="AG785" s="1178"/>
      <c r="AH785" s="1178"/>
      <c r="AI785" s="1178"/>
      <c r="AJ785" s="1178"/>
      <c r="AK785" s="1178"/>
      <c r="AL785" s="996"/>
    </row>
    <row r="786" spans="2:38" ht="40.5" customHeight="1">
      <c r="B786" s="1203"/>
      <c r="C786" s="1204"/>
      <c r="D786" s="1204"/>
      <c r="E786" s="1204"/>
      <c r="F786" s="1204"/>
      <c r="G786" s="1204"/>
      <c r="H786" s="1204"/>
      <c r="I786" s="1204"/>
      <c r="J786" s="1204"/>
      <c r="K786" s="1204"/>
      <c r="L786" s="1204"/>
      <c r="M786" s="1204"/>
      <c r="N786" s="1204"/>
      <c r="O786" s="1204"/>
      <c r="P786" s="1204"/>
      <c r="Q786" s="1204"/>
      <c r="R786" s="1204"/>
      <c r="S786" s="1205"/>
      <c r="T786" s="1182"/>
      <c r="U786" s="1183"/>
      <c r="V786" s="1183"/>
      <c r="W786" s="1183"/>
      <c r="X786" s="1183"/>
      <c r="Y786" s="1184"/>
      <c r="Z786" s="1178"/>
      <c r="AA786" s="1178"/>
      <c r="AB786" s="1178"/>
      <c r="AC786" s="1178"/>
      <c r="AD786" s="1178"/>
      <c r="AE786" s="1178"/>
      <c r="AF786" s="1178"/>
      <c r="AG786" s="1178"/>
      <c r="AH786" s="1178"/>
      <c r="AI786" s="1178"/>
      <c r="AJ786" s="1178"/>
      <c r="AK786" s="1178"/>
      <c r="AL786" s="996"/>
    </row>
    <row r="787" spans="2:38" ht="40.5" customHeight="1">
      <c r="B787" s="1203"/>
      <c r="C787" s="1204"/>
      <c r="D787" s="1204"/>
      <c r="E787" s="1204"/>
      <c r="F787" s="1204"/>
      <c r="G787" s="1204"/>
      <c r="H787" s="1204"/>
      <c r="I787" s="1204"/>
      <c r="J787" s="1204"/>
      <c r="K787" s="1204"/>
      <c r="L787" s="1204"/>
      <c r="M787" s="1204"/>
      <c r="N787" s="1204"/>
      <c r="O787" s="1204"/>
      <c r="P787" s="1204"/>
      <c r="Q787" s="1204"/>
      <c r="R787" s="1204"/>
      <c r="S787" s="1205"/>
      <c r="T787" s="1276"/>
      <c r="U787" s="1277"/>
      <c r="V787" s="1277"/>
      <c r="W787" s="1277"/>
      <c r="X787" s="1277"/>
      <c r="Y787" s="1277"/>
      <c r="Z787" s="1178"/>
      <c r="AA787" s="1178"/>
      <c r="AB787" s="1178"/>
      <c r="AC787" s="1178"/>
      <c r="AD787" s="1178"/>
      <c r="AE787" s="1178"/>
      <c r="AF787" s="1178"/>
      <c r="AG787" s="1178"/>
      <c r="AH787" s="1178"/>
      <c r="AI787" s="1178"/>
      <c r="AJ787" s="1178"/>
      <c r="AK787" s="1178"/>
      <c r="AL787" s="996"/>
    </row>
    <row r="788" spans="2:38" ht="40.5" customHeight="1">
      <c r="B788" s="1254"/>
      <c r="C788" s="1255"/>
      <c r="D788" s="1255"/>
      <c r="E788" s="1255"/>
      <c r="F788" s="1255"/>
      <c r="G788" s="1255"/>
      <c r="H788" s="1255"/>
      <c r="I788" s="1255"/>
      <c r="J788" s="1255"/>
      <c r="K788" s="1255"/>
      <c r="L788" s="1255"/>
      <c r="M788" s="1255"/>
      <c r="N788" s="1255"/>
      <c r="O788" s="1255"/>
      <c r="P788" s="1255"/>
      <c r="Q788" s="1255"/>
      <c r="R788" s="1255"/>
      <c r="S788" s="1256"/>
      <c r="T788" s="1240"/>
      <c r="U788" s="1241"/>
      <c r="V788" s="1241"/>
      <c r="W788" s="1241"/>
      <c r="X788" s="1241"/>
      <c r="Y788" s="1241"/>
      <c r="Z788" s="1178"/>
      <c r="AA788" s="1178"/>
      <c r="AB788" s="1178"/>
      <c r="AC788" s="1178"/>
      <c r="AD788" s="1178"/>
      <c r="AE788" s="1178"/>
      <c r="AF788" s="1178"/>
      <c r="AG788" s="1178"/>
      <c r="AH788" s="1178"/>
      <c r="AI788" s="1178"/>
      <c r="AJ788" s="1178"/>
      <c r="AK788" s="1178"/>
      <c r="AL788" s="996"/>
    </row>
    <row r="789" spans="2:38">
      <c r="B789" s="1192" t="s">
        <v>265</v>
      </c>
      <c r="C789" s="1193"/>
      <c r="D789" s="1193"/>
      <c r="E789" s="1193"/>
      <c r="F789" s="1193"/>
      <c r="G789" s="1193"/>
      <c r="H789" s="1193"/>
      <c r="I789" s="1193"/>
      <c r="J789" s="1193"/>
      <c r="K789" s="1193"/>
      <c r="L789" s="1193"/>
      <c r="M789" s="1193"/>
      <c r="N789" s="1193"/>
      <c r="O789" s="1193"/>
      <c r="P789" s="1193"/>
      <c r="Q789" s="1193"/>
      <c r="R789" s="1193"/>
      <c r="S789" s="1193"/>
      <c r="T789" s="1193"/>
      <c r="U789" s="1193"/>
      <c r="V789" s="1193"/>
      <c r="W789" s="1193"/>
      <c r="X789" s="1193"/>
      <c r="Y789" s="1193"/>
      <c r="Z789" s="1229"/>
      <c r="AA789" s="1230"/>
      <c r="AB789" s="1230"/>
      <c r="AC789" s="1230"/>
      <c r="AD789" s="1230"/>
      <c r="AE789" s="1230"/>
      <c r="AF789" s="1230"/>
      <c r="AG789" s="1230"/>
      <c r="AH789" s="1231"/>
      <c r="AI789" s="1232"/>
      <c r="AJ789" s="1232"/>
      <c r="AK789" s="1232"/>
      <c r="AL789" s="997"/>
    </row>
    <row r="790" spans="2:38">
      <c r="B790" s="1242"/>
      <c r="C790" s="1243"/>
      <c r="D790" s="1243"/>
      <c r="E790" s="1243"/>
      <c r="F790" s="1243"/>
      <c r="G790" s="1243"/>
      <c r="H790" s="1243"/>
      <c r="I790" s="1243"/>
      <c r="J790" s="1243"/>
      <c r="K790" s="1243"/>
      <c r="L790" s="1243"/>
      <c r="M790" s="1243"/>
      <c r="N790" s="1243"/>
      <c r="O790" s="1243"/>
      <c r="P790" s="1243"/>
      <c r="Q790" s="1243"/>
      <c r="R790" s="1243"/>
      <c r="S790" s="1243"/>
      <c r="T790" s="1243"/>
      <c r="U790" s="1243"/>
      <c r="V790" s="1243"/>
      <c r="W790" s="1243"/>
      <c r="X790" s="1243"/>
      <c r="Y790" s="1244"/>
      <c r="Z790" s="1248"/>
      <c r="AA790" s="1201"/>
      <c r="AB790" s="1201"/>
      <c r="AC790" s="1201"/>
      <c r="AD790" s="1201"/>
      <c r="AE790" s="1201"/>
      <c r="AF790" s="1201"/>
      <c r="AG790" s="1201"/>
      <c r="AH790" s="1202"/>
      <c r="AI790" s="1190" t="s">
        <v>266</v>
      </c>
      <c r="AJ790" s="1190"/>
      <c r="AK790" s="1253"/>
      <c r="AL790" s="1003">
        <f>SUM(AL780:AL788)</f>
        <v>1</v>
      </c>
    </row>
    <row r="791" spans="2:38">
      <c r="B791" s="1242"/>
      <c r="C791" s="1243"/>
      <c r="D791" s="1243"/>
      <c r="E791" s="1243"/>
      <c r="F791" s="1243"/>
      <c r="G791" s="1243"/>
      <c r="H791" s="1243"/>
      <c r="I791" s="1243"/>
      <c r="J791" s="1243"/>
      <c r="K791" s="1243"/>
      <c r="L791" s="1243"/>
      <c r="M791" s="1243"/>
      <c r="N791" s="1243"/>
      <c r="O791" s="1243"/>
      <c r="P791" s="1243"/>
      <c r="Q791" s="1243"/>
      <c r="R791" s="1243"/>
      <c r="S791" s="1243"/>
      <c r="T791" s="1243"/>
      <c r="U791" s="1243"/>
      <c r="V791" s="1243"/>
      <c r="W791" s="1243"/>
      <c r="X791" s="1243"/>
      <c r="Y791" s="1244"/>
      <c r="Z791" s="1249"/>
      <c r="AA791" s="1204"/>
      <c r="AB791" s="1204"/>
      <c r="AC791" s="1204"/>
      <c r="AD791" s="1204"/>
      <c r="AE791" s="1204"/>
      <c r="AF791" s="1204"/>
      <c r="AG791" s="1204"/>
      <c r="AH791" s="1205"/>
      <c r="AI791" s="1190"/>
      <c r="AJ791" s="1190"/>
      <c r="AK791" s="1253"/>
      <c r="AL791" s="1003"/>
    </row>
    <row r="792" spans="2:38" ht="16.5" thickBot="1">
      <c r="B792" s="1245"/>
      <c r="C792" s="1246"/>
      <c r="D792" s="1246"/>
      <c r="E792" s="1246"/>
      <c r="F792" s="1246"/>
      <c r="G792" s="1246"/>
      <c r="H792" s="1246"/>
      <c r="I792" s="1246"/>
      <c r="J792" s="1246"/>
      <c r="K792" s="1246"/>
      <c r="L792" s="1246"/>
      <c r="M792" s="1246"/>
      <c r="N792" s="1246"/>
      <c r="O792" s="1246"/>
      <c r="P792" s="1246"/>
      <c r="Q792" s="1246"/>
      <c r="R792" s="1246"/>
      <c r="S792" s="1246"/>
      <c r="T792" s="1246"/>
      <c r="U792" s="1246"/>
      <c r="V792" s="1246"/>
      <c r="W792" s="1246"/>
      <c r="X792" s="1246"/>
      <c r="Y792" s="1247"/>
      <c r="Z792" s="1250"/>
      <c r="AA792" s="1251"/>
      <c r="AB792" s="1251"/>
      <c r="AC792" s="1251"/>
      <c r="AD792" s="1251"/>
      <c r="AE792" s="1251"/>
      <c r="AF792" s="1251"/>
      <c r="AG792" s="1251"/>
      <c r="AH792" s="1252"/>
      <c r="AI792" s="1238" t="s">
        <v>267</v>
      </c>
      <c r="AJ792" s="1238"/>
      <c r="AK792" s="1239"/>
      <c r="AL792" s="1029">
        <f>+ROUND(AL790+AL791,0)</f>
        <v>1</v>
      </c>
    </row>
    <row r="793" spans="2:38">
      <c r="B793" s="1263"/>
      <c r="C793" s="1264"/>
      <c r="D793" s="1264"/>
      <c r="E793" s="1264"/>
      <c r="F793" s="1264"/>
      <c r="G793" s="1264"/>
      <c r="H793" s="1264"/>
      <c r="I793" s="1267" t="str">
        <f>+I769</f>
        <v>CONSTRUCCIÓN DE CUBIERTA PARA POLIDERTIVO EN LA VEREDA LA ESMERALDA DEL MUNICIPIO DE LA PLATA, DEPARTAMENTO DEL HUILA</v>
      </c>
      <c r="J793" s="1267"/>
      <c r="K793" s="1267"/>
      <c r="L793" s="1267"/>
      <c r="M793" s="1267"/>
      <c r="N793" s="1267"/>
      <c r="O793" s="1267"/>
      <c r="P793" s="1267"/>
      <c r="Q793" s="1267"/>
      <c r="R793" s="1267"/>
      <c r="S793" s="1267"/>
      <c r="T793" s="1267"/>
      <c r="U793" s="1267"/>
      <c r="V793" s="1267"/>
      <c r="W793" s="1267"/>
      <c r="X793" s="1267"/>
      <c r="Y793" s="1267"/>
      <c r="Z793" s="1267"/>
      <c r="AA793" s="1267"/>
      <c r="AB793" s="1267"/>
      <c r="AC793" s="1267"/>
      <c r="AD793" s="1267"/>
      <c r="AE793" s="1267"/>
      <c r="AF793" s="1267"/>
      <c r="AG793" s="1267"/>
      <c r="AH793" s="1267"/>
      <c r="AI793" s="1269">
        <f ca="1">TODAY()</f>
        <v>46286</v>
      </c>
      <c r="AJ793" s="1267"/>
      <c r="AK793" s="1267"/>
      <c r="AL793" s="1267"/>
    </row>
    <row r="794" spans="2:38">
      <c r="B794" s="1265"/>
      <c r="C794" s="1266"/>
      <c r="D794" s="1266"/>
      <c r="E794" s="1266"/>
      <c r="F794" s="1266"/>
      <c r="G794" s="1266"/>
      <c r="H794" s="1266"/>
      <c r="I794" s="1268"/>
      <c r="J794" s="1268"/>
      <c r="K794" s="1268"/>
      <c r="L794" s="1268"/>
      <c r="M794" s="1268"/>
      <c r="N794" s="1268"/>
      <c r="O794" s="1268"/>
      <c r="P794" s="1268"/>
      <c r="Q794" s="1268"/>
      <c r="R794" s="1268"/>
      <c r="S794" s="1268"/>
      <c r="T794" s="1268"/>
      <c r="U794" s="1268"/>
      <c r="V794" s="1268"/>
      <c r="W794" s="1268"/>
      <c r="X794" s="1268"/>
      <c r="Y794" s="1268"/>
      <c r="Z794" s="1268"/>
      <c r="AA794" s="1268"/>
      <c r="AB794" s="1268"/>
      <c r="AC794" s="1268"/>
      <c r="AD794" s="1268"/>
      <c r="AE794" s="1268"/>
      <c r="AF794" s="1268"/>
      <c r="AG794" s="1268"/>
      <c r="AH794" s="1268"/>
      <c r="AI794" s="1268"/>
      <c r="AJ794" s="1268"/>
      <c r="AK794" s="1268"/>
      <c r="AL794" s="1268"/>
    </row>
    <row r="795" spans="2:38">
      <c r="B795" s="1265"/>
      <c r="C795" s="1266"/>
      <c r="D795" s="1266"/>
      <c r="E795" s="1266"/>
      <c r="F795" s="1266"/>
      <c r="G795" s="1266"/>
      <c r="H795" s="1266"/>
      <c r="I795" s="1268"/>
      <c r="J795" s="1268"/>
      <c r="K795" s="1268"/>
      <c r="L795" s="1268"/>
      <c r="M795" s="1268"/>
      <c r="N795" s="1268"/>
      <c r="O795" s="1268"/>
      <c r="P795" s="1268"/>
      <c r="Q795" s="1268"/>
      <c r="R795" s="1268"/>
      <c r="S795" s="1268"/>
      <c r="T795" s="1268"/>
      <c r="U795" s="1268"/>
      <c r="V795" s="1268"/>
      <c r="W795" s="1268"/>
      <c r="X795" s="1268"/>
      <c r="Y795" s="1268"/>
      <c r="Z795" s="1268"/>
      <c r="AA795" s="1268"/>
      <c r="AB795" s="1268"/>
      <c r="AC795" s="1268"/>
      <c r="AD795" s="1268"/>
      <c r="AE795" s="1268"/>
      <c r="AF795" s="1268"/>
      <c r="AG795" s="1268"/>
      <c r="AH795" s="1268"/>
      <c r="AI795" s="1268"/>
      <c r="AJ795" s="1268"/>
      <c r="AK795" s="1268"/>
      <c r="AL795" s="1268"/>
    </row>
    <row r="796" spans="2:38">
      <c r="B796" s="1265"/>
      <c r="C796" s="1266"/>
      <c r="D796" s="1266"/>
      <c r="E796" s="1266"/>
      <c r="F796" s="1266"/>
      <c r="G796" s="1266"/>
      <c r="H796" s="1266"/>
      <c r="I796" s="1268"/>
      <c r="J796" s="1268"/>
      <c r="K796" s="1268"/>
      <c r="L796" s="1268"/>
      <c r="M796" s="1268"/>
      <c r="N796" s="1268"/>
      <c r="O796" s="1268"/>
      <c r="P796" s="1268"/>
      <c r="Q796" s="1268"/>
      <c r="R796" s="1268"/>
      <c r="S796" s="1268"/>
      <c r="T796" s="1268"/>
      <c r="U796" s="1268"/>
      <c r="V796" s="1268"/>
      <c r="W796" s="1268"/>
      <c r="X796" s="1268"/>
      <c r="Y796" s="1268"/>
      <c r="Z796" s="1268"/>
      <c r="AA796" s="1268"/>
      <c r="AB796" s="1268"/>
      <c r="AC796" s="1268"/>
      <c r="AD796" s="1268"/>
      <c r="AE796" s="1268"/>
      <c r="AF796" s="1268"/>
      <c r="AG796" s="1268"/>
      <c r="AH796" s="1268"/>
      <c r="AI796" s="1268"/>
      <c r="AJ796" s="1268"/>
      <c r="AK796" s="1268"/>
      <c r="AL796" s="1268"/>
    </row>
    <row r="797" spans="2:38">
      <c r="B797" s="1189" t="s">
        <v>254</v>
      </c>
      <c r="C797" s="1190"/>
      <c r="D797" s="1190"/>
      <c r="E797" s="1190"/>
      <c r="F797" s="1190"/>
      <c r="G797" s="1190"/>
      <c r="H797" s="1190"/>
      <c r="I797" s="1190"/>
      <c r="J797" s="1190"/>
      <c r="K797" s="1190"/>
      <c r="L797" s="1190"/>
      <c r="M797" s="1190"/>
      <c r="N797" s="1190"/>
      <c r="O797" s="1190"/>
      <c r="P797" s="1190"/>
      <c r="Q797" s="1190"/>
      <c r="R797" s="1190"/>
      <c r="S797" s="1190"/>
      <c r="T797" s="1190"/>
      <c r="U797" s="1190"/>
      <c r="V797" s="1190"/>
      <c r="W797" s="1190"/>
      <c r="X797" s="1190"/>
      <c r="Y797" s="1190"/>
      <c r="Z797" s="1190"/>
      <c r="AA797" s="1190"/>
      <c r="AB797" s="1190"/>
      <c r="AC797" s="1190"/>
      <c r="AD797" s="1190"/>
      <c r="AE797" s="1190"/>
      <c r="AF797" s="1190"/>
      <c r="AG797" s="1190"/>
      <c r="AH797" s="1190"/>
      <c r="AI797" s="1190"/>
      <c r="AJ797" s="1190"/>
      <c r="AK797" s="1190"/>
      <c r="AL797" s="1190"/>
    </row>
    <row r="798" spans="2:38">
      <c r="B798" s="1200"/>
      <c r="C798" s="1201"/>
      <c r="D798" s="1201"/>
      <c r="E798" s="1201"/>
      <c r="F798" s="1201"/>
      <c r="G798" s="1201"/>
      <c r="H798" s="1201"/>
      <c r="I798" s="1201"/>
      <c r="J798" s="1201"/>
      <c r="K798" s="1201"/>
      <c r="L798" s="1201"/>
      <c r="M798" s="1201"/>
      <c r="N798" s="1201"/>
      <c r="O798" s="1201"/>
      <c r="P798" s="1201"/>
      <c r="Q798" s="1201"/>
      <c r="R798" s="1201"/>
      <c r="S798" s="1202"/>
      <c r="T798" s="1206" t="s">
        <v>255</v>
      </c>
      <c r="U798" s="1207"/>
      <c r="V798" s="1207"/>
      <c r="W798" s="1208"/>
      <c r="X798" s="1257">
        <f>' PRESUPUESTO OFICIAL ESMERALDA'!B44</f>
        <v>6.5</v>
      </c>
      <c r="Y798" s="1258"/>
      <c r="Z798" s="1258"/>
      <c r="AA798" s="1258"/>
      <c r="AB798" s="1258"/>
      <c r="AC798" s="1258"/>
      <c r="AD798" s="1259"/>
      <c r="AE798" s="1191" t="s">
        <v>256</v>
      </c>
      <c r="AF798" s="1191"/>
      <c r="AG798" s="1191"/>
      <c r="AH798" s="1191"/>
      <c r="AI798" s="1199" t="str">
        <f>' PRESUPUESTO OFICIAL ESMERALDA'!D44</f>
        <v>UND</v>
      </c>
      <c r="AJ798" s="1199"/>
      <c r="AK798" s="1199"/>
      <c r="AL798" s="1199"/>
    </row>
    <row r="799" spans="2:38">
      <c r="B799" s="1203"/>
      <c r="C799" s="1204"/>
      <c r="D799" s="1204"/>
      <c r="E799" s="1204"/>
      <c r="F799" s="1204"/>
      <c r="G799" s="1204"/>
      <c r="H799" s="1204"/>
      <c r="I799" s="1204"/>
      <c r="J799" s="1204"/>
      <c r="K799" s="1204"/>
      <c r="L799" s="1204"/>
      <c r="M799" s="1204"/>
      <c r="N799" s="1204"/>
      <c r="O799" s="1204"/>
      <c r="P799" s="1204"/>
      <c r="Q799" s="1204"/>
      <c r="R799" s="1204"/>
      <c r="S799" s="1205"/>
      <c r="T799" s="1209"/>
      <c r="U799" s="1210"/>
      <c r="V799" s="1210"/>
      <c r="W799" s="1211"/>
      <c r="X799" s="1260"/>
      <c r="Y799" s="1261"/>
      <c r="Z799" s="1261"/>
      <c r="AA799" s="1261"/>
      <c r="AB799" s="1261"/>
      <c r="AC799" s="1261"/>
      <c r="AD799" s="1262"/>
      <c r="AE799" s="1191"/>
      <c r="AF799" s="1191"/>
      <c r="AG799" s="1191"/>
      <c r="AH799" s="1191"/>
      <c r="AI799" s="1199"/>
      <c r="AJ799" s="1199"/>
      <c r="AK799" s="1199"/>
      <c r="AL799" s="1199"/>
    </row>
    <row r="800" spans="2:38">
      <c r="B800" s="1203"/>
      <c r="C800" s="1204"/>
      <c r="D800" s="1204"/>
      <c r="E800" s="1204"/>
      <c r="F800" s="1204"/>
      <c r="G800" s="1204"/>
      <c r="H800" s="1204"/>
      <c r="I800" s="1204"/>
      <c r="J800" s="1204"/>
      <c r="K800" s="1204"/>
      <c r="L800" s="1204"/>
      <c r="M800" s="1204"/>
      <c r="N800" s="1204"/>
      <c r="O800" s="1204"/>
      <c r="P800" s="1204"/>
      <c r="Q800" s="1204"/>
      <c r="R800" s="1204"/>
      <c r="S800" s="1205"/>
      <c r="T800" s="1206" t="s">
        <v>257</v>
      </c>
      <c r="U800" s="1207"/>
      <c r="V800" s="1207"/>
      <c r="W800" s="1208"/>
      <c r="X800" s="1218" t="str">
        <f>' PRESUPUESTO OFICIAL ESMERALDA'!C44</f>
        <v>Suministro  e  instalación  de  proyector  LED  150W  ip65 6500K</v>
      </c>
      <c r="Y800" s="1219"/>
      <c r="Z800" s="1219"/>
      <c r="AA800" s="1219"/>
      <c r="AB800" s="1219"/>
      <c r="AC800" s="1219"/>
      <c r="AD800" s="1219"/>
      <c r="AE800" s="1219"/>
      <c r="AF800" s="1219"/>
      <c r="AG800" s="1219"/>
      <c r="AH800" s="1219"/>
      <c r="AI800" s="1219"/>
      <c r="AJ800" s="1219"/>
      <c r="AK800" s="1219"/>
      <c r="AL800" s="1219"/>
    </row>
    <row r="801" spans="2:38">
      <c r="B801" s="1203"/>
      <c r="C801" s="1204"/>
      <c r="D801" s="1204"/>
      <c r="E801" s="1204"/>
      <c r="F801" s="1204"/>
      <c r="G801" s="1204"/>
      <c r="H801" s="1204"/>
      <c r="I801" s="1204"/>
      <c r="J801" s="1204"/>
      <c r="K801" s="1204"/>
      <c r="L801" s="1204"/>
      <c r="M801" s="1204"/>
      <c r="N801" s="1204"/>
      <c r="O801" s="1204"/>
      <c r="P801" s="1204"/>
      <c r="Q801" s="1204"/>
      <c r="R801" s="1204"/>
      <c r="S801" s="1205"/>
      <c r="T801" s="1209"/>
      <c r="U801" s="1210"/>
      <c r="V801" s="1210"/>
      <c r="W801" s="1211"/>
      <c r="X801" s="1220"/>
      <c r="Y801" s="1221"/>
      <c r="Z801" s="1221"/>
      <c r="AA801" s="1221"/>
      <c r="AB801" s="1221"/>
      <c r="AC801" s="1221"/>
      <c r="AD801" s="1221"/>
      <c r="AE801" s="1221"/>
      <c r="AF801" s="1221"/>
      <c r="AG801" s="1221"/>
      <c r="AH801" s="1221"/>
      <c r="AI801" s="1221"/>
      <c r="AJ801" s="1221"/>
      <c r="AK801" s="1221"/>
      <c r="AL801" s="1221"/>
    </row>
    <row r="802" spans="2:38">
      <c r="B802" s="1203"/>
      <c r="C802" s="1204"/>
      <c r="D802" s="1204"/>
      <c r="E802" s="1204"/>
      <c r="F802" s="1204"/>
      <c r="G802" s="1204"/>
      <c r="H802" s="1204"/>
      <c r="I802" s="1204"/>
      <c r="J802" s="1204"/>
      <c r="K802" s="1204"/>
      <c r="L802" s="1204"/>
      <c r="M802" s="1204"/>
      <c r="N802" s="1204"/>
      <c r="O802" s="1204"/>
      <c r="P802" s="1204"/>
      <c r="Q802" s="1204"/>
      <c r="R802" s="1204"/>
      <c r="S802" s="1205"/>
      <c r="T802" s="1222" t="s">
        <v>258</v>
      </c>
      <c r="U802" s="1223"/>
      <c r="V802" s="1223"/>
      <c r="W802" s="1223"/>
      <c r="X802" s="1223"/>
      <c r="Y802" s="1224"/>
      <c r="Z802" s="1228" t="s">
        <v>259</v>
      </c>
      <c r="AA802" s="1228"/>
      <c r="AB802" s="1228"/>
      <c r="AC802" s="1228"/>
      <c r="AD802" s="1228"/>
      <c r="AE802" s="1191"/>
      <c r="AF802" s="1191"/>
      <c r="AG802" s="1191"/>
      <c r="AH802" s="1191"/>
      <c r="AI802" s="1191" t="s">
        <v>260</v>
      </c>
      <c r="AJ802" s="1191"/>
      <c r="AK802" s="1191"/>
      <c r="AL802" s="1191" t="s">
        <v>261</v>
      </c>
    </row>
    <row r="803" spans="2:38">
      <c r="B803" s="1203"/>
      <c r="C803" s="1204"/>
      <c r="D803" s="1204"/>
      <c r="E803" s="1204"/>
      <c r="F803" s="1204"/>
      <c r="G803" s="1204"/>
      <c r="H803" s="1204"/>
      <c r="I803" s="1204"/>
      <c r="J803" s="1204"/>
      <c r="K803" s="1204"/>
      <c r="L803" s="1204"/>
      <c r="M803" s="1204"/>
      <c r="N803" s="1204"/>
      <c r="O803" s="1204"/>
      <c r="P803" s="1204"/>
      <c r="Q803" s="1204"/>
      <c r="R803" s="1204"/>
      <c r="S803" s="1205"/>
      <c r="T803" s="1225"/>
      <c r="U803" s="1226"/>
      <c r="V803" s="1226"/>
      <c r="W803" s="1226"/>
      <c r="X803" s="1226"/>
      <c r="Y803" s="1227"/>
      <c r="Z803" s="1191" t="s">
        <v>262</v>
      </c>
      <c r="AA803" s="1191"/>
      <c r="AB803" s="1191"/>
      <c r="AC803" s="1191" t="s">
        <v>263</v>
      </c>
      <c r="AD803" s="1191"/>
      <c r="AE803" s="1191"/>
      <c r="AF803" s="1191" t="s">
        <v>264</v>
      </c>
      <c r="AG803" s="1191"/>
      <c r="AH803" s="1191"/>
      <c r="AI803" s="1191"/>
      <c r="AJ803" s="1191"/>
      <c r="AK803" s="1191"/>
      <c r="AL803" s="1191"/>
    </row>
    <row r="804" spans="2:38">
      <c r="B804" s="1203"/>
      <c r="C804" s="1204"/>
      <c r="D804" s="1204"/>
      <c r="E804" s="1204"/>
      <c r="F804" s="1204"/>
      <c r="G804" s="1204"/>
      <c r="H804" s="1204"/>
      <c r="I804" s="1204"/>
      <c r="J804" s="1204"/>
      <c r="K804" s="1204"/>
      <c r="L804" s="1204"/>
      <c r="M804" s="1204"/>
      <c r="N804" s="1204"/>
      <c r="O804" s="1204"/>
      <c r="P804" s="1204"/>
      <c r="Q804" s="1204"/>
      <c r="R804" s="1204"/>
      <c r="S804" s="1205"/>
      <c r="T804" s="1182" t="s">
        <v>601</v>
      </c>
      <c r="U804" s="1183"/>
      <c r="V804" s="1183"/>
      <c r="W804" s="1183"/>
      <c r="X804" s="1183"/>
      <c r="Y804" s="1184"/>
      <c r="Z804" s="1185"/>
      <c r="AA804" s="1185"/>
      <c r="AB804" s="1185"/>
      <c r="AC804" s="1178"/>
      <c r="AD804" s="1178"/>
      <c r="AE804" s="1178"/>
      <c r="AF804" s="1178"/>
      <c r="AG804" s="1178"/>
      <c r="AH804" s="1178"/>
      <c r="AI804" s="1179">
        <v>12</v>
      </c>
      <c r="AJ804" s="1180"/>
      <c r="AK804" s="1181"/>
      <c r="AL804" s="996">
        <f>+AI804</f>
        <v>12</v>
      </c>
    </row>
    <row r="805" spans="2:38" ht="63.75" customHeight="1">
      <c r="B805" s="1203"/>
      <c r="C805" s="1204"/>
      <c r="D805" s="1204"/>
      <c r="E805" s="1204"/>
      <c r="F805" s="1204"/>
      <c r="G805" s="1204"/>
      <c r="H805" s="1204"/>
      <c r="I805" s="1204"/>
      <c r="J805" s="1204"/>
      <c r="K805" s="1204"/>
      <c r="L805" s="1204"/>
      <c r="M805" s="1204"/>
      <c r="N805" s="1204"/>
      <c r="O805" s="1204"/>
      <c r="P805" s="1204"/>
      <c r="Q805" s="1204"/>
      <c r="R805" s="1204"/>
      <c r="S805" s="1205"/>
      <c r="T805" s="1274"/>
      <c r="U805" s="1275"/>
      <c r="V805" s="1275"/>
      <c r="W805" s="1275"/>
      <c r="X805" s="1275"/>
      <c r="Y805" s="1275"/>
      <c r="Z805" s="1178"/>
      <c r="AA805" s="1178"/>
      <c r="AB805" s="1178"/>
      <c r="AC805" s="1178"/>
      <c r="AD805" s="1178"/>
      <c r="AE805" s="1178"/>
      <c r="AF805" s="1178"/>
      <c r="AG805" s="1178"/>
      <c r="AH805" s="1178"/>
      <c r="AI805" s="1179"/>
      <c r="AJ805" s="1180"/>
      <c r="AK805" s="1181"/>
      <c r="AL805" s="996"/>
    </row>
    <row r="806" spans="2:38" ht="63.75" customHeight="1">
      <c r="B806" s="1203"/>
      <c r="C806" s="1204"/>
      <c r="D806" s="1204"/>
      <c r="E806" s="1204"/>
      <c r="F806" s="1204"/>
      <c r="G806" s="1204"/>
      <c r="H806" s="1204"/>
      <c r="I806" s="1204"/>
      <c r="J806" s="1204"/>
      <c r="K806" s="1204"/>
      <c r="L806" s="1204"/>
      <c r="M806" s="1204"/>
      <c r="N806" s="1204"/>
      <c r="O806" s="1204"/>
      <c r="P806" s="1204"/>
      <c r="Q806" s="1204"/>
      <c r="R806" s="1204"/>
      <c r="S806" s="1205"/>
      <c r="T806" s="1271"/>
      <c r="U806" s="1272"/>
      <c r="V806" s="1272"/>
      <c r="W806" s="1272"/>
      <c r="X806" s="1272"/>
      <c r="Y806" s="1273"/>
      <c r="Z806" s="1178"/>
      <c r="AA806" s="1178"/>
      <c r="AB806" s="1178"/>
      <c r="AC806" s="1178"/>
      <c r="AD806" s="1178"/>
      <c r="AE806" s="1178"/>
      <c r="AF806" s="1178"/>
      <c r="AG806" s="1178"/>
      <c r="AH806" s="1178"/>
      <c r="AI806" s="1179"/>
      <c r="AJ806" s="1180"/>
      <c r="AK806" s="1181"/>
      <c r="AL806" s="996"/>
    </row>
    <row r="807" spans="2:38" ht="63.75" customHeight="1">
      <c r="B807" s="1203"/>
      <c r="C807" s="1204"/>
      <c r="D807" s="1204"/>
      <c r="E807" s="1204"/>
      <c r="F807" s="1204"/>
      <c r="G807" s="1204"/>
      <c r="H807" s="1204"/>
      <c r="I807" s="1204"/>
      <c r="J807" s="1204"/>
      <c r="K807" s="1204"/>
      <c r="L807" s="1204"/>
      <c r="M807" s="1204"/>
      <c r="N807" s="1204"/>
      <c r="O807" s="1204"/>
      <c r="P807" s="1204"/>
      <c r="Q807" s="1204"/>
      <c r="R807" s="1204"/>
      <c r="S807" s="1205"/>
      <c r="T807" s="1274"/>
      <c r="U807" s="1275"/>
      <c r="V807" s="1275"/>
      <c r="W807" s="1275"/>
      <c r="X807" s="1275"/>
      <c r="Y807" s="1275"/>
      <c r="Z807" s="1178"/>
      <c r="AA807" s="1178"/>
      <c r="AB807" s="1178"/>
      <c r="AC807" s="1178"/>
      <c r="AD807" s="1178"/>
      <c r="AE807" s="1178"/>
      <c r="AF807" s="1178"/>
      <c r="AG807" s="1178"/>
      <c r="AH807" s="1178"/>
      <c r="AI807" s="1179"/>
      <c r="AJ807" s="1180"/>
      <c r="AK807" s="1181"/>
      <c r="AL807" s="996"/>
    </row>
    <row r="808" spans="2:38" ht="63.75" customHeight="1">
      <c r="B808" s="1203"/>
      <c r="C808" s="1204"/>
      <c r="D808" s="1204"/>
      <c r="E808" s="1204"/>
      <c r="F808" s="1204"/>
      <c r="G808" s="1204"/>
      <c r="H808" s="1204"/>
      <c r="I808" s="1204"/>
      <c r="J808" s="1204"/>
      <c r="K808" s="1204"/>
      <c r="L808" s="1204"/>
      <c r="M808" s="1204"/>
      <c r="N808" s="1204"/>
      <c r="O808" s="1204"/>
      <c r="P808" s="1204"/>
      <c r="Q808" s="1204"/>
      <c r="R808" s="1204"/>
      <c r="S808" s="1205"/>
      <c r="T808" s="1271"/>
      <c r="U808" s="1272"/>
      <c r="V808" s="1272"/>
      <c r="W808" s="1272"/>
      <c r="X808" s="1272"/>
      <c r="Y808" s="1273"/>
      <c r="Z808" s="1178"/>
      <c r="AA808" s="1178"/>
      <c r="AB808" s="1178"/>
      <c r="AC808" s="1178"/>
      <c r="AD808" s="1178"/>
      <c r="AE808" s="1178"/>
      <c r="AF808" s="1178"/>
      <c r="AG808" s="1178"/>
      <c r="AH808" s="1178"/>
      <c r="AI808" s="1179"/>
      <c r="AJ808" s="1180"/>
      <c r="AK808" s="1181"/>
      <c r="AL808" s="996"/>
    </row>
    <row r="809" spans="2:38" ht="63.75" customHeight="1">
      <c r="B809" s="1203"/>
      <c r="C809" s="1204"/>
      <c r="D809" s="1204"/>
      <c r="E809" s="1204"/>
      <c r="F809" s="1204"/>
      <c r="G809" s="1204"/>
      <c r="H809" s="1204"/>
      <c r="I809" s="1204"/>
      <c r="J809" s="1204"/>
      <c r="K809" s="1204"/>
      <c r="L809" s="1204"/>
      <c r="M809" s="1204"/>
      <c r="N809" s="1204"/>
      <c r="O809" s="1204"/>
      <c r="P809" s="1204"/>
      <c r="Q809" s="1204"/>
      <c r="R809" s="1204"/>
      <c r="S809" s="1205"/>
      <c r="T809" s="1182"/>
      <c r="U809" s="1183"/>
      <c r="V809" s="1183"/>
      <c r="W809" s="1183"/>
      <c r="X809" s="1183"/>
      <c r="Y809" s="1184"/>
      <c r="Z809" s="1178"/>
      <c r="AA809" s="1178"/>
      <c r="AB809" s="1178"/>
      <c r="AC809" s="1270"/>
      <c r="AD809" s="1270"/>
      <c r="AE809" s="1270"/>
      <c r="AF809" s="1178"/>
      <c r="AG809" s="1178"/>
      <c r="AH809" s="1178"/>
      <c r="AI809" s="1179"/>
      <c r="AJ809" s="1180"/>
      <c r="AK809" s="1181"/>
      <c r="AL809" s="996"/>
    </row>
    <row r="810" spans="2:38" ht="63.75" customHeight="1">
      <c r="B810" s="1203"/>
      <c r="C810" s="1204"/>
      <c r="D810" s="1204"/>
      <c r="E810" s="1204"/>
      <c r="F810" s="1204"/>
      <c r="G810" s="1204"/>
      <c r="H810" s="1204"/>
      <c r="I810" s="1204"/>
      <c r="J810" s="1204"/>
      <c r="K810" s="1204"/>
      <c r="L810" s="1204"/>
      <c r="M810" s="1204"/>
      <c r="N810" s="1204"/>
      <c r="O810" s="1204"/>
      <c r="P810" s="1204"/>
      <c r="Q810" s="1204"/>
      <c r="R810" s="1204"/>
      <c r="S810" s="1205"/>
      <c r="T810" s="1182"/>
      <c r="U810" s="1183"/>
      <c r="V810" s="1183"/>
      <c r="W810" s="1183"/>
      <c r="X810" s="1183"/>
      <c r="Y810" s="1184"/>
      <c r="Z810" s="1185"/>
      <c r="AA810" s="1185"/>
      <c r="AB810" s="1185"/>
      <c r="AC810" s="1178"/>
      <c r="AD810" s="1178"/>
      <c r="AE810" s="1178"/>
      <c r="AF810" s="1178"/>
      <c r="AG810" s="1178"/>
      <c r="AH810" s="1178"/>
      <c r="AI810" s="1178"/>
      <c r="AJ810" s="1178"/>
      <c r="AK810" s="1178"/>
      <c r="AL810" s="996"/>
    </row>
    <row r="811" spans="2:38" ht="63.75" customHeight="1">
      <c r="B811" s="1203"/>
      <c r="C811" s="1204"/>
      <c r="D811" s="1204"/>
      <c r="E811" s="1204"/>
      <c r="F811" s="1204"/>
      <c r="G811" s="1204"/>
      <c r="H811" s="1204"/>
      <c r="I811" s="1204"/>
      <c r="J811" s="1204"/>
      <c r="K811" s="1204"/>
      <c r="L811" s="1204"/>
      <c r="M811" s="1204"/>
      <c r="N811" s="1204"/>
      <c r="O811" s="1204"/>
      <c r="P811" s="1204"/>
      <c r="Q811" s="1204"/>
      <c r="R811" s="1204"/>
      <c r="S811" s="1205"/>
      <c r="T811" s="1182"/>
      <c r="U811" s="1183"/>
      <c r="V811" s="1183"/>
      <c r="W811" s="1183"/>
      <c r="X811" s="1183"/>
      <c r="Y811" s="1184"/>
      <c r="Z811" s="1185"/>
      <c r="AA811" s="1185"/>
      <c r="AB811" s="1185"/>
      <c r="AC811" s="1178"/>
      <c r="AD811" s="1178"/>
      <c r="AE811" s="1178"/>
      <c r="AF811" s="1178"/>
      <c r="AG811" s="1178"/>
      <c r="AH811" s="1178"/>
      <c r="AI811" s="1178"/>
      <c r="AJ811" s="1178"/>
      <c r="AK811" s="1178"/>
      <c r="AL811" s="996"/>
    </row>
    <row r="812" spans="2:38" ht="63.75" customHeight="1">
      <c r="B812" s="1203"/>
      <c r="C812" s="1204"/>
      <c r="D812" s="1204"/>
      <c r="E812" s="1204"/>
      <c r="F812" s="1204"/>
      <c r="G812" s="1204"/>
      <c r="H812" s="1204"/>
      <c r="I812" s="1204"/>
      <c r="J812" s="1204"/>
      <c r="K812" s="1204"/>
      <c r="L812" s="1204"/>
      <c r="M812" s="1204"/>
      <c r="N812" s="1204"/>
      <c r="O812" s="1204"/>
      <c r="P812" s="1204"/>
      <c r="Q812" s="1204"/>
      <c r="R812" s="1204"/>
      <c r="S812" s="1205"/>
      <c r="T812" s="1182"/>
      <c r="U812" s="1183"/>
      <c r="V812" s="1183"/>
      <c r="W812" s="1183"/>
      <c r="X812" s="1183"/>
      <c r="Y812" s="1184"/>
      <c r="Z812" s="1178"/>
      <c r="AA812" s="1178"/>
      <c r="AB812" s="1178"/>
      <c r="AC812" s="1178"/>
      <c r="AD812" s="1178"/>
      <c r="AE812" s="1178"/>
      <c r="AF812" s="1178"/>
      <c r="AG812" s="1178"/>
      <c r="AH812" s="1178"/>
      <c r="AI812" s="1178"/>
      <c r="AJ812" s="1178"/>
      <c r="AK812" s="1178"/>
      <c r="AL812" s="996"/>
    </row>
    <row r="813" spans="2:38" ht="63.75" customHeight="1">
      <c r="B813" s="1203"/>
      <c r="C813" s="1204"/>
      <c r="D813" s="1204"/>
      <c r="E813" s="1204"/>
      <c r="F813" s="1204"/>
      <c r="G813" s="1204"/>
      <c r="H813" s="1204"/>
      <c r="I813" s="1204"/>
      <c r="J813" s="1204"/>
      <c r="K813" s="1204"/>
      <c r="L813" s="1204"/>
      <c r="M813" s="1204"/>
      <c r="N813" s="1204"/>
      <c r="O813" s="1204"/>
      <c r="P813" s="1204"/>
      <c r="Q813" s="1204"/>
      <c r="R813" s="1204"/>
      <c r="S813" s="1205"/>
      <c r="T813" s="1182"/>
      <c r="U813" s="1183"/>
      <c r="V813" s="1183"/>
      <c r="W813" s="1183"/>
      <c r="X813" s="1183"/>
      <c r="Y813" s="1184"/>
      <c r="Z813" s="1178"/>
      <c r="AA813" s="1178"/>
      <c r="AB813" s="1178"/>
      <c r="AC813" s="1178"/>
      <c r="AD813" s="1178"/>
      <c r="AE813" s="1178"/>
      <c r="AF813" s="1178"/>
      <c r="AG813" s="1178"/>
      <c r="AH813" s="1178"/>
      <c r="AI813" s="1178"/>
      <c r="AJ813" s="1178"/>
      <c r="AK813" s="1178"/>
      <c r="AL813" s="996"/>
    </row>
    <row r="814" spans="2:38" ht="63.75" customHeight="1">
      <c r="B814" s="1254"/>
      <c r="C814" s="1255"/>
      <c r="D814" s="1255"/>
      <c r="E814" s="1255"/>
      <c r="F814" s="1255"/>
      <c r="G814" s="1255"/>
      <c r="H814" s="1255"/>
      <c r="I814" s="1255"/>
      <c r="J814" s="1255"/>
      <c r="K814" s="1255"/>
      <c r="L814" s="1255"/>
      <c r="M814" s="1255"/>
      <c r="N814" s="1255"/>
      <c r="O814" s="1255"/>
      <c r="P814" s="1255"/>
      <c r="Q814" s="1255"/>
      <c r="R814" s="1255"/>
      <c r="S814" s="1256"/>
      <c r="T814" s="1240"/>
      <c r="U814" s="1241"/>
      <c r="V814" s="1241"/>
      <c r="W814" s="1241"/>
      <c r="X814" s="1241"/>
      <c r="Y814" s="1241"/>
      <c r="Z814" s="1178"/>
      <c r="AA814" s="1178"/>
      <c r="AB814" s="1178"/>
      <c r="AC814" s="1178"/>
      <c r="AD814" s="1178"/>
      <c r="AE814" s="1178"/>
      <c r="AF814" s="1178"/>
      <c r="AG814" s="1178"/>
      <c r="AH814" s="1178"/>
      <c r="AI814" s="1178"/>
      <c r="AJ814" s="1178"/>
      <c r="AK814" s="1178"/>
      <c r="AL814" s="996"/>
    </row>
    <row r="815" spans="2:38">
      <c r="B815" s="1192" t="s">
        <v>265</v>
      </c>
      <c r="C815" s="1193"/>
      <c r="D815" s="1193"/>
      <c r="E815" s="1193"/>
      <c r="F815" s="1193"/>
      <c r="G815" s="1193"/>
      <c r="H815" s="1193"/>
      <c r="I815" s="1193"/>
      <c r="J815" s="1193"/>
      <c r="K815" s="1193"/>
      <c r="L815" s="1193"/>
      <c r="M815" s="1193"/>
      <c r="N815" s="1193"/>
      <c r="O815" s="1193"/>
      <c r="P815" s="1193"/>
      <c r="Q815" s="1193"/>
      <c r="R815" s="1193"/>
      <c r="S815" s="1193"/>
      <c r="T815" s="1193"/>
      <c r="U815" s="1193"/>
      <c r="V815" s="1193"/>
      <c r="W815" s="1193"/>
      <c r="X815" s="1193"/>
      <c r="Y815" s="1193"/>
      <c r="Z815" s="1229"/>
      <c r="AA815" s="1230"/>
      <c r="AB815" s="1230"/>
      <c r="AC815" s="1230"/>
      <c r="AD815" s="1230"/>
      <c r="AE815" s="1230"/>
      <c r="AF815" s="1230"/>
      <c r="AG815" s="1230"/>
      <c r="AH815" s="1231"/>
      <c r="AI815" s="1232"/>
      <c r="AJ815" s="1232"/>
      <c r="AK815" s="1232"/>
      <c r="AL815" s="997"/>
    </row>
    <row r="816" spans="2:38">
      <c r="B816" s="1242"/>
      <c r="C816" s="1243"/>
      <c r="D816" s="1243"/>
      <c r="E816" s="1243"/>
      <c r="F816" s="1243"/>
      <c r="G816" s="1243"/>
      <c r="H816" s="1243"/>
      <c r="I816" s="1243"/>
      <c r="J816" s="1243"/>
      <c r="K816" s="1243"/>
      <c r="L816" s="1243"/>
      <c r="M816" s="1243"/>
      <c r="N816" s="1243"/>
      <c r="O816" s="1243"/>
      <c r="P816" s="1243"/>
      <c r="Q816" s="1243"/>
      <c r="R816" s="1243"/>
      <c r="S816" s="1243"/>
      <c r="T816" s="1243"/>
      <c r="U816" s="1243"/>
      <c r="V816" s="1243"/>
      <c r="W816" s="1243"/>
      <c r="X816" s="1243"/>
      <c r="Y816" s="1244"/>
      <c r="Z816" s="1248"/>
      <c r="AA816" s="1201"/>
      <c r="AB816" s="1201"/>
      <c r="AC816" s="1201"/>
      <c r="AD816" s="1201"/>
      <c r="AE816" s="1201"/>
      <c r="AF816" s="1201"/>
      <c r="AG816" s="1201"/>
      <c r="AH816" s="1202"/>
      <c r="AI816" s="1190" t="s">
        <v>266</v>
      </c>
      <c r="AJ816" s="1190"/>
      <c r="AK816" s="1253"/>
      <c r="AL816" s="1003">
        <f>SUM(AL804:AL814)</f>
        <v>12</v>
      </c>
    </row>
    <row r="817" spans="2:38">
      <c r="B817" s="1242"/>
      <c r="C817" s="1243"/>
      <c r="D817" s="1243"/>
      <c r="E817" s="1243"/>
      <c r="F817" s="1243"/>
      <c r="G817" s="1243"/>
      <c r="H817" s="1243"/>
      <c r="I817" s="1243"/>
      <c r="J817" s="1243"/>
      <c r="K817" s="1243"/>
      <c r="L817" s="1243"/>
      <c r="M817" s="1243"/>
      <c r="N817" s="1243"/>
      <c r="O817" s="1243"/>
      <c r="P817" s="1243"/>
      <c r="Q817" s="1243"/>
      <c r="R817" s="1243"/>
      <c r="S817" s="1243"/>
      <c r="T817" s="1243"/>
      <c r="U817" s="1243"/>
      <c r="V817" s="1243"/>
      <c r="W817" s="1243"/>
      <c r="X817" s="1243"/>
      <c r="Y817" s="1244"/>
      <c r="Z817" s="1249"/>
      <c r="AA817" s="1204"/>
      <c r="AB817" s="1204"/>
      <c r="AC817" s="1204"/>
      <c r="AD817" s="1204"/>
      <c r="AE817" s="1204"/>
      <c r="AF817" s="1204"/>
      <c r="AG817" s="1204"/>
      <c r="AH817" s="1205"/>
      <c r="AI817" s="1190"/>
      <c r="AJ817" s="1190"/>
      <c r="AK817" s="1253"/>
      <c r="AL817" s="1003"/>
    </row>
    <row r="818" spans="2:38" ht="16.5" thickBot="1">
      <c r="B818" s="1245"/>
      <c r="C818" s="1246"/>
      <c r="D818" s="1246"/>
      <c r="E818" s="1246"/>
      <c r="F818" s="1246"/>
      <c r="G818" s="1246"/>
      <c r="H818" s="1246"/>
      <c r="I818" s="1246"/>
      <c r="J818" s="1246"/>
      <c r="K818" s="1246"/>
      <c r="L818" s="1246"/>
      <c r="M818" s="1246"/>
      <c r="N818" s="1246"/>
      <c r="O818" s="1246"/>
      <c r="P818" s="1246"/>
      <c r="Q818" s="1246"/>
      <c r="R818" s="1246"/>
      <c r="S818" s="1246"/>
      <c r="T818" s="1246"/>
      <c r="U818" s="1246"/>
      <c r="V818" s="1246"/>
      <c r="W818" s="1246"/>
      <c r="X818" s="1246"/>
      <c r="Y818" s="1247"/>
      <c r="Z818" s="1250"/>
      <c r="AA818" s="1251"/>
      <c r="AB818" s="1251"/>
      <c r="AC818" s="1251"/>
      <c r="AD818" s="1251"/>
      <c r="AE818" s="1251"/>
      <c r="AF818" s="1251"/>
      <c r="AG818" s="1251"/>
      <c r="AH818" s="1252"/>
      <c r="AI818" s="1238" t="s">
        <v>267</v>
      </c>
      <c r="AJ818" s="1238"/>
      <c r="AK818" s="1239"/>
      <c r="AL818" s="1029">
        <f>+ROUND(AL816+AL817,2)</f>
        <v>12</v>
      </c>
    </row>
    <row r="819" spans="2:38">
      <c r="B819" s="1263"/>
      <c r="C819" s="1264"/>
      <c r="D819" s="1264"/>
      <c r="E819" s="1264"/>
      <c r="F819" s="1264"/>
      <c r="G819" s="1264"/>
      <c r="H819" s="1264"/>
      <c r="I819" s="1267" t="str">
        <f>+I793</f>
        <v>CONSTRUCCIÓN DE CUBIERTA PARA POLIDERTIVO EN LA VEREDA LA ESMERALDA DEL MUNICIPIO DE LA PLATA, DEPARTAMENTO DEL HUILA</v>
      </c>
      <c r="J819" s="1267"/>
      <c r="K819" s="1267"/>
      <c r="L819" s="1267"/>
      <c r="M819" s="1267"/>
      <c r="N819" s="1267"/>
      <c r="O819" s="1267"/>
      <c r="P819" s="1267"/>
      <c r="Q819" s="1267"/>
      <c r="R819" s="1267"/>
      <c r="S819" s="1267"/>
      <c r="T819" s="1267"/>
      <c r="U819" s="1267"/>
      <c r="V819" s="1267"/>
      <c r="W819" s="1267"/>
      <c r="X819" s="1267"/>
      <c r="Y819" s="1267"/>
      <c r="Z819" s="1267"/>
      <c r="AA819" s="1267"/>
      <c r="AB819" s="1267"/>
      <c r="AC819" s="1267"/>
      <c r="AD819" s="1267"/>
      <c r="AE819" s="1267"/>
      <c r="AF819" s="1267"/>
      <c r="AG819" s="1267"/>
      <c r="AH819" s="1267"/>
      <c r="AI819" s="1269">
        <f ca="1">TODAY()</f>
        <v>46286</v>
      </c>
      <c r="AJ819" s="1267"/>
      <c r="AK819" s="1267"/>
      <c r="AL819" s="1267"/>
    </row>
    <row r="820" spans="2:38">
      <c r="B820" s="1265"/>
      <c r="C820" s="1266"/>
      <c r="D820" s="1266"/>
      <c r="E820" s="1266"/>
      <c r="F820" s="1266"/>
      <c r="G820" s="1266"/>
      <c r="H820" s="1266"/>
      <c r="I820" s="1268"/>
      <c r="J820" s="1268"/>
      <c r="K820" s="1268"/>
      <c r="L820" s="1268"/>
      <c r="M820" s="1268"/>
      <c r="N820" s="1268"/>
      <c r="O820" s="1268"/>
      <c r="P820" s="1268"/>
      <c r="Q820" s="1268"/>
      <c r="R820" s="1268"/>
      <c r="S820" s="1268"/>
      <c r="T820" s="1268"/>
      <c r="U820" s="1268"/>
      <c r="V820" s="1268"/>
      <c r="W820" s="1268"/>
      <c r="X820" s="1268"/>
      <c r="Y820" s="1268"/>
      <c r="Z820" s="1268"/>
      <c r="AA820" s="1268"/>
      <c r="AB820" s="1268"/>
      <c r="AC820" s="1268"/>
      <c r="AD820" s="1268"/>
      <c r="AE820" s="1268"/>
      <c r="AF820" s="1268"/>
      <c r="AG820" s="1268"/>
      <c r="AH820" s="1268"/>
      <c r="AI820" s="1268"/>
      <c r="AJ820" s="1268"/>
      <c r="AK820" s="1268"/>
      <c r="AL820" s="1268"/>
    </row>
    <row r="821" spans="2:38">
      <c r="B821" s="1265"/>
      <c r="C821" s="1266"/>
      <c r="D821" s="1266"/>
      <c r="E821" s="1266"/>
      <c r="F821" s="1266"/>
      <c r="G821" s="1266"/>
      <c r="H821" s="1266"/>
      <c r="I821" s="1268"/>
      <c r="J821" s="1268"/>
      <c r="K821" s="1268"/>
      <c r="L821" s="1268"/>
      <c r="M821" s="1268"/>
      <c r="N821" s="1268"/>
      <c r="O821" s="1268"/>
      <c r="P821" s="1268"/>
      <c r="Q821" s="1268"/>
      <c r="R821" s="1268"/>
      <c r="S821" s="1268"/>
      <c r="T821" s="1268"/>
      <c r="U821" s="1268"/>
      <c r="V821" s="1268"/>
      <c r="W821" s="1268"/>
      <c r="X821" s="1268"/>
      <c r="Y821" s="1268"/>
      <c r="Z821" s="1268"/>
      <c r="AA821" s="1268"/>
      <c r="AB821" s="1268"/>
      <c r="AC821" s="1268"/>
      <c r="AD821" s="1268"/>
      <c r="AE821" s="1268"/>
      <c r="AF821" s="1268"/>
      <c r="AG821" s="1268"/>
      <c r="AH821" s="1268"/>
      <c r="AI821" s="1268"/>
      <c r="AJ821" s="1268"/>
      <c r="AK821" s="1268"/>
      <c r="AL821" s="1268"/>
    </row>
    <row r="822" spans="2:38">
      <c r="B822" s="1265"/>
      <c r="C822" s="1266"/>
      <c r="D822" s="1266"/>
      <c r="E822" s="1266"/>
      <c r="F822" s="1266"/>
      <c r="G822" s="1266"/>
      <c r="H822" s="1266"/>
      <c r="I822" s="1268"/>
      <c r="J822" s="1268"/>
      <c r="K822" s="1268"/>
      <c r="L822" s="1268"/>
      <c r="M822" s="1268"/>
      <c r="N822" s="1268"/>
      <c r="O822" s="1268"/>
      <c r="P822" s="1268"/>
      <c r="Q822" s="1268"/>
      <c r="R822" s="1268"/>
      <c r="S822" s="1268"/>
      <c r="T822" s="1268"/>
      <c r="U822" s="1268"/>
      <c r="V822" s="1268"/>
      <c r="W822" s="1268"/>
      <c r="X822" s="1268"/>
      <c r="Y822" s="1268"/>
      <c r="Z822" s="1268"/>
      <c r="AA822" s="1268"/>
      <c r="AB822" s="1268"/>
      <c r="AC822" s="1268"/>
      <c r="AD822" s="1268"/>
      <c r="AE822" s="1268"/>
      <c r="AF822" s="1268"/>
      <c r="AG822" s="1268"/>
      <c r="AH822" s="1268"/>
      <c r="AI822" s="1268"/>
      <c r="AJ822" s="1268"/>
      <c r="AK822" s="1268"/>
      <c r="AL822" s="1268"/>
    </row>
    <row r="823" spans="2:38">
      <c r="B823" s="1189" t="s">
        <v>254</v>
      </c>
      <c r="C823" s="1190"/>
      <c r="D823" s="1190"/>
      <c r="E823" s="1190"/>
      <c r="F823" s="1190"/>
      <c r="G823" s="1190"/>
      <c r="H823" s="1190"/>
      <c r="I823" s="1190"/>
      <c r="J823" s="1190"/>
      <c r="K823" s="1190"/>
      <c r="L823" s="1190"/>
      <c r="M823" s="1190"/>
      <c r="N823" s="1190"/>
      <c r="O823" s="1190"/>
      <c r="P823" s="1190"/>
      <c r="Q823" s="1190"/>
      <c r="R823" s="1190"/>
      <c r="S823" s="1190"/>
      <c r="T823" s="1190"/>
      <c r="U823" s="1190"/>
      <c r="V823" s="1190"/>
      <c r="W823" s="1190"/>
      <c r="X823" s="1190"/>
      <c r="Y823" s="1190"/>
      <c r="Z823" s="1190"/>
      <c r="AA823" s="1190"/>
      <c r="AB823" s="1190"/>
      <c r="AC823" s="1190"/>
      <c r="AD823" s="1190"/>
      <c r="AE823" s="1190"/>
      <c r="AF823" s="1190"/>
      <c r="AG823" s="1190"/>
      <c r="AH823" s="1190"/>
      <c r="AI823" s="1190"/>
      <c r="AJ823" s="1190"/>
      <c r="AK823" s="1190"/>
      <c r="AL823" s="1190"/>
    </row>
    <row r="824" spans="2:38">
      <c r="B824" s="1200"/>
      <c r="C824" s="1201"/>
      <c r="D824" s="1201"/>
      <c r="E824" s="1201"/>
      <c r="F824" s="1201"/>
      <c r="G824" s="1201"/>
      <c r="H824" s="1201"/>
      <c r="I824" s="1201"/>
      <c r="J824" s="1201"/>
      <c r="K824" s="1201"/>
      <c r="L824" s="1201"/>
      <c r="M824" s="1201"/>
      <c r="N824" s="1201"/>
      <c r="O824" s="1201"/>
      <c r="P824" s="1201"/>
      <c r="Q824" s="1201"/>
      <c r="R824" s="1201"/>
      <c r="S824" s="1202"/>
      <c r="T824" s="1206" t="s">
        <v>255</v>
      </c>
      <c r="U824" s="1207"/>
      <c r="V824" s="1207"/>
      <c r="W824" s="1208"/>
      <c r="X824" s="1257" t="str">
        <f>+'[186] PRESUPUESTO OFICIAL ESMERALDA'!B51</f>
        <v>6.6</v>
      </c>
      <c r="Y824" s="1258"/>
      <c r="Z824" s="1258"/>
      <c r="AA824" s="1258"/>
      <c r="AB824" s="1258"/>
      <c r="AC824" s="1258"/>
      <c r="AD824" s="1259"/>
      <c r="AE824" s="1191" t="s">
        <v>256</v>
      </c>
      <c r="AF824" s="1191"/>
      <c r="AG824" s="1191"/>
      <c r="AH824" s="1191"/>
      <c r="AI824" s="1199" t="str">
        <f>+'[186] PRESUPUESTO OFICIAL ESMERALDA'!D51</f>
        <v>UND</v>
      </c>
      <c r="AJ824" s="1199"/>
      <c r="AK824" s="1199"/>
      <c r="AL824" s="1199"/>
    </row>
    <row r="825" spans="2:38">
      <c r="B825" s="1203"/>
      <c r="C825" s="1204"/>
      <c r="D825" s="1204"/>
      <c r="E825" s="1204"/>
      <c r="F825" s="1204"/>
      <c r="G825" s="1204"/>
      <c r="H825" s="1204"/>
      <c r="I825" s="1204"/>
      <c r="J825" s="1204"/>
      <c r="K825" s="1204"/>
      <c r="L825" s="1204"/>
      <c r="M825" s="1204"/>
      <c r="N825" s="1204"/>
      <c r="O825" s="1204"/>
      <c r="P825" s="1204"/>
      <c r="Q825" s="1204"/>
      <c r="R825" s="1204"/>
      <c r="S825" s="1205"/>
      <c r="T825" s="1209"/>
      <c r="U825" s="1210"/>
      <c r="V825" s="1210"/>
      <c r="W825" s="1211"/>
      <c r="X825" s="1260"/>
      <c r="Y825" s="1261"/>
      <c r="Z825" s="1261"/>
      <c r="AA825" s="1261"/>
      <c r="AB825" s="1261"/>
      <c r="AC825" s="1261"/>
      <c r="AD825" s="1262"/>
      <c r="AE825" s="1191"/>
      <c r="AF825" s="1191"/>
      <c r="AG825" s="1191"/>
      <c r="AH825" s="1191"/>
      <c r="AI825" s="1199"/>
      <c r="AJ825" s="1199"/>
      <c r="AK825" s="1199"/>
      <c r="AL825" s="1199"/>
    </row>
    <row r="826" spans="2:38">
      <c r="B826" s="1203"/>
      <c r="C826" s="1204"/>
      <c r="D826" s="1204"/>
      <c r="E826" s="1204"/>
      <c r="F826" s="1204"/>
      <c r="G826" s="1204"/>
      <c r="H826" s="1204"/>
      <c r="I826" s="1204"/>
      <c r="J826" s="1204"/>
      <c r="K826" s="1204"/>
      <c r="L826" s="1204"/>
      <c r="M826" s="1204"/>
      <c r="N826" s="1204"/>
      <c r="O826" s="1204"/>
      <c r="P826" s="1204"/>
      <c r="Q826" s="1204"/>
      <c r="R826" s="1204"/>
      <c r="S826" s="1205"/>
      <c r="T826" s="1206" t="s">
        <v>257</v>
      </c>
      <c r="U826" s="1207"/>
      <c r="V826" s="1207"/>
      <c r="W826" s="1208"/>
      <c r="X826" s="1218" t="str">
        <f>+'[186] PRESUPUESTO OFICIAL ESMERALDA'!C51</f>
        <v>Suministro e instalación Tomacorriente doble con polo a tierra</v>
      </c>
      <c r="Y826" s="1219"/>
      <c r="Z826" s="1219"/>
      <c r="AA826" s="1219"/>
      <c r="AB826" s="1219"/>
      <c r="AC826" s="1219"/>
      <c r="AD826" s="1219"/>
      <c r="AE826" s="1219"/>
      <c r="AF826" s="1219"/>
      <c r="AG826" s="1219"/>
      <c r="AH826" s="1219"/>
      <c r="AI826" s="1219"/>
      <c r="AJ826" s="1219"/>
      <c r="AK826" s="1219"/>
      <c r="AL826" s="1219"/>
    </row>
    <row r="827" spans="2:38">
      <c r="B827" s="1203"/>
      <c r="C827" s="1204"/>
      <c r="D827" s="1204"/>
      <c r="E827" s="1204"/>
      <c r="F827" s="1204"/>
      <c r="G827" s="1204"/>
      <c r="H827" s="1204"/>
      <c r="I827" s="1204"/>
      <c r="J827" s="1204"/>
      <c r="K827" s="1204"/>
      <c r="L827" s="1204"/>
      <c r="M827" s="1204"/>
      <c r="N827" s="1204"/>
      <c r="O827" s="1204"/>
      <c r="P827" s="1204"/>
      <c r="Q827" s="1204"/>
      <c r="R827" s="1204"/>
      <c r="S827" s="1205"/>
      <c r="T827" s="1209"/>
      <c r="U827" s="1210"/>
      <c r="V827" s="1210"/>
      <c r="W827" s="1211"/>
      <c r="X827" s="1220"/>
      <c r="Y827" s="1221"/>
      <c r="Z827" s="1221"/>
      <c r="AA827" s="1221"/>
      <c r="AB827" s="1221"/>
      <c r="AC827" s="1221"/>
      <c r="AD827" s="1221"/>
      <c r="AE827" s="1221"/>
      <c r="AF827" s="1221"/>
      <c r="AG827" s="1221"/>
      <c r="AH827" s="1221"/>
      <c r="AI827" s="1221"/>
      <c r="AJ827" s="1221"/>
      <c r="AK827" s="1221"/>
      <c r="AL827" s="1221"/>
    </row>
    <row r="828" spans="2:38">
      <c r="B828" s="1203"/>
      <c r="C828" s="1204"/>
      <c r="D828" s="1204"/>
      <c r="E828" s="1204"/>
      <c r="F828" s="1204"/>
      <c r="G828" s="1204"/>
      <c r="H828" s="1204"/>
      <c r="I828" s="1204"/>
      <c r="J828" s="1204"/>
      <c r="K828" s="1204"/>
      <c r="L828" s="1204"/>
      <c r="M828" s="1204"/>
      <c r="N828" s="1204"/>
      <c r="O828" s="1204"/>
      <c r="P828" s="1204"/>
      <c r="Q828" s="1204"/>
      <c r="R828" s="1204"/>
      <c r="S828" s="1205"/>
      <c r="T828" s="1222" t="s">
        <v>258</v>
      </c>
      <c r="U828" s="1223"/>
      <c r="V828" s="1223"/>
      <c r="W828" s="1223"/>
      <c r="X828" s="1223"/>
      <c r="Y828" s="1224"/>
      <c r="Z828" s="1228" t="s">
        <v>259</v>
      </c>
      <c r="AA828" s="1228"/>
      <c r="AB828" s="1228"/>
      <c r="AC828" s="1228"/>
      <c r="AD828" s="1228"/>
      <c r="AE828" s="1191"/>
      <c r="AF828" s="1191"/>
      <c r="AG828" s="1191"/>
      <c r="AH828" s="1191"/>
      <c r="AI828" s="1191" t="s">
        <v>260</v>
      </c>
      <c r="AJ828" s="1191"/>
      <c r="AK828" s="1191"/>
      <c r="AL828" s="1191" t="s">
        <v>261</v>
      </c>
    </row>
    <row r="829" spans="2:38">
      <c r="B829" s="1203"/>
      <c r="C829" s="1204"/>
      <c r="D829" s="1204"/>
      <c r="E829" s="1204"/>
      <c r="F829" s="1204"/>
      <c r="G829" s="1204"/>
      <c r="H829" s="1204"/>
      <c r="I829" s="1204"/>
      <c r="J829" s="1204"/>
      <c r="K829" s="1204"/>
      <c r="L829" s="1204"/>
      <c r="M829" s="1204"/>
      <c r="N829" s="1204"/>
      <c r="O829" s="1204"/>
      <c r="P829" s="1204"/>
      <c r="Q829" s="1204"/>
      <c r="R829" s="1204"/>
      <c r="S829" s="1205"/>
      <c r="T829" s="1225"/>
      <c r="U829" s="1226"/>
      <c r="V829" s="1226"/>
      <c r="W829" s="1226"/>
      <c r="X829" s="1226"/>
      <c r="Y829" s="1227"/>
      <c r="Z829" s="1191" t="s">
        <v>262</v>
      </c>
      <c r="AA829" s="1191"/>
      <c r="AB829" s="1191"/>
      <c r="AC829" s="1191" t="s">
        <v>263</v>
      </c>
      <c r="AD829" s="1191"/>
      <c r="AE829" s="1191"/>
      <c r="AF829" s="1191" t="s">
        <v>264</v>
      </c>
      <c r="AG829" s="1191"/>
      <c r="AH829" s="1191"/>
      <c r="AI829" s="1191"/>
      <c r="AJ829" s="1191"/>
      <c r="AK829" s="1191"/>
      <c r="AL829" s="1191"/>
    </row>
    <row r="830" spans="2:38">
      <c r="B830" s="1203"/>
      <c r="C830" s="1204"/>
      <c r="D830" s="1204"/>
      <c r="E830" s="1204"/>
      <c r="F830" s="1204"/>
      <c r="G830" s="1204"/>
      <c r="H830" s="1204"/>
      <c r="I830" s="1204"/>
      <c r="J830" s="1204"/>
      <c r="K830" s="1204"/>
      <c r="L830" s="1204"/>
      <c r="M830" s="1204"/>
      <c r="N830" s="1204"/>
      <c r="O830" s="1204"/>
      <c r="P830" s="1204"/>
      <c r="Q830" s="1204"/>
      <c r="R830" s="1204"/>
      <c r="S830" s="1205"/>
      <c r="T830" s="1182" t="s">
        <v>602</v>
      </c>
      <c r="U830" s="1183"/>
      <c r="V830" s="1183"/>
      <c r="W830" s="1183"/>
      <c r="X830" s="1183"/>
      <c r="Y830" s="1184"/>
      <c r="Z830" s="1185"/>
      <c r="AA830" s="1185"/>
      <c r="AB830" s="1185"/>
      <c r="AC830" s="1178"/>
      <c r="AD830" s="1178"/>
      <c r="AE830" s="1178"/>
      <c r="AF830" s="1178"/>
      <c r="AG830" s="1178"/>
      <c r="AH830" s="1178"/>
      <c r="AI830" s="1186">
        <v>6</v>
      </c>
      <c r="AJ830" s="1187"/>
      <c r="AK830" s="1188"/>
      <c r="AL830" s="996">
        <f>+AI830</f>
        <v>6</v>
      </c>
    </row>
    <row r="831" spans="2:38">
      <c r="B831" s="1203"/>
      <c r="C831" s="1204"/>
      <c r="D831" s="1204"/>
      <c r="E831" s="1204"/>
      <c r="F831" s="1204"/>
      <c r="G831" s="1204"/>
      <c r="H831" s="1204"/>
      <c r="I831" s="1204"/>
      <c r="J831" s="1204"/>
      <c r="K831" s="1204"/>
      <c r="L831" s="1204"/>
      <c r="M831" s="1204"/>
      <c r="N831" s="1204"/>
      <c r="O831" s="1204"/>
      <c r="P831" s="1204"/>
      <c r="Q831" s="1204"/>
      <c r="R831" s="1204"/>
      <c r="S831" s="1205"/>
      <c r="T831" s="1274"/>
      <c r="U831" s="1275"/>
      <c r="V831" s="1275"/>
      <c r="W831" s="1275"/>
      <c r="X831" s="1275"/>
      <c r="Y831" s="1275"/>
      <c r="Z831" s="1178"/>
      <c r="AA831" s="1178"/>
      <c r="AB831" s="1178"/>
      <c r="AC831" s="1178"/>
      <c r="AD831" s="1178"/>
      <c r="AE831" s="1178"/>
      <c r="AF831" s="1178"/>
      <c r="AG831" s="1178"/>
      <c r="AH831" s="1178"/>
      <c r="AI831" s="1179"/>
      <c r="AJ831" s="1180"/>
      <c r="AK831" s="1181"/>
      <c r="AL831" s="996"/>
    </row>
    <row r="832" spans="2:38">
      <c r="B832" s="1203"/>
      <c r="C832" s="1204"/>
      <c r="D832" s="1204"/>
      <c r="E832" s="1204"/>
      <c r="F832" s="1204"/>
      <c r="G832" s="1204"/>
      <c r="H832" s="1204"/>
      <c r="I832" s="1204"/>
      <c r="J832" s="1204"/>
      <c r="K832" s="1204"/>
      <c r="L832" s="1204"/>
      <c r="M832" s="1204"/>
      <c r="N832" s="1204"/>
      <c r="O832" s="1204"/>
      <c r="P832" s="1204"/>
      <c r="Q832" s="1204"/>
      <c r="R832" s="1204"/>
      <c r="S832" s="1205"/>
      <c r="T832" s="1271"/>
      <c r="U832" s="1272"/>
      <c r="V832" s="1272"/>
      <c r="W832" s="1272"/>
      <c r="X832" s="1272"/>
      <c r="Y832" s="1273"/>
      <c r="Z832" s="1178"/>
      <c r="AA832" s="1178"/>
      <c r="AB832" s="1178"/>
      <c r="AC832" s="1178"/>
      <c r="AD832" s="1178"/>
      <c r="AE832" s="1178"/>
      <c r="AF832" s="1178"/>
      <c r="AG832" s="1178"/>
      <c r="AH832" s="1178"/>
      <c r="AI832" s="1179"/>
      <c r="AJ832" s="1180"/>
      <c r="AK832" s="1181"/>
      <c r="AL832" s="996"/>
    </row>
    <row r="833" spans="2:38">
      <c r="B833" s="1203"/>
      <c r="C833" s="1204"/>
      <c r="D833" s="1204"/>
      <c r="E833" s="1204"/>
      <c r="F833" s="1204"/>
      <c r="G833" s="1204"/>
      <c r="H833" s="1204"/>
      <c r="I833" s="1204"/>
      <c r="J833" s="1204"/>
      <c r="K833" s="1204"/>
      <c r="L833" s="1204"/>
      <c r="M833" s="1204"/>
      <c r="N833" s="1204"/>
      <c r="O833" s="1204"/>
      <c r="P833" s="1204"/>
      <c r="Q833" s="1204"/>
      <c r="R833" s="1204"/>
      <c r="S833" s="1205"/>
      <c r="T833" s="1274"/>
      <c r="U833" s="1275"/>
      <c r="V833" s="1275"/>
      <c r="W833" s="1275"/>
      <c r="X833" s="1275"/>
      <c r="Y833" s="1275"/>
      <c r="Z833" s="1178"/>
      <c r="AA833" s="1178"/>
      <c r="AB833" s="1178"/>
      <c r="AC833" s="1178"/>
      <c r="AD833" s="1178"/>
      <c r="AE833" s="1178"/>
      <c r="AF833" s="1178"/>
      <c r="AG833" s="1178"/>
      <c r="AH833" s="1178"/>
      <c r="AI833" s="1179"/>
      <c r="AJ833" s="1180"/>
      <c r="AK833" s="1181"/>
      <c r="AL833" s="996"/>
    </row>
    <row r="834" spans="2:38">
      <c r="B834" s="1203"/>
      <c r="C834" s="1204"/>
      <c r="D834" s="1204"/>
      <c r="E834" s="1204"/>
      <c r="F834" s="1204"/>
      <c r="G834" s="1204"/>
      <c r="H834" s="1204"/>
      <c r="I834" s="1204"/>
      <c r="J834" s="1204"/>
      <c r="K834" s="1204"/>
      <c r="L834" s="1204"/>
      <c r="M834" s="1204"/>
      <c r="N834" s="1204"/>
      <c r="O834" s="1204"/>
      <c r="P834" s="1204"/>
      <c r="Q834" s="1204"/>
      <c r="R834" s="1204"/>
      <c r="S834" s="1205"/>
      <c r="T834" s="1271"/>
      <c r="U834" s="1272"/>
      <c r="V834" s="1272"/>
      <c r="W834" s="1272"/>
      <c r="X834" s="1272"/>
      <c r="Y834" s="1273"/>
      <c r="Z834" s="1178"/>
      <c r="AA834" s="1178"/>
      <c r="AB834" s="1178"/>
      <c r="AC834" s="1178"/>
      <c r="AD834" s="1178"/>
      <c r="AE834" s="1178"/>
      <c r="AF834" s="1178"/>
      <c r="AG834" s="1178"/>
      <c r="AH834" s="1178"/>
      <c r="AI834" s="1179"/>
      <c r="AJ834" s="1180"/>
      <c r="AK834" s="1181"/>
      <c r="AL834" s="996"/>
    </row>
    <row r="835" spans="2:38">
      <c r="B835" s="1203"/>
      <c r="C835" s="1204"/>
      <c r="D835" s="1204"/>
      <c r="E835" s="1204"/>
      <c r="F835" s="1204"/>
      <c r="G835" s="1204"/>
      <c r="H835" s="1204"/>
      <c r="I835" s="1204"/>
      <c r="J835" s="1204"/>
      <c r="K835" s="1204"/>
      <c r="L835" s="1204"/>
      <c r="M835" s="1204"/>
      <c r="N835" s="1204"/>
      <c r="O835" s="1204"/>
      <c r="P835" s="1204"/>
      <c r="Q835" s="1204"/>
      <c r="R835" s="1204"/>
      <c r="S835" s="1205"/>
      <c r="T835" s="1182"/>
      <c r="U835" s="1183"/>
      <c r="V835" s="1183"/>
      <c r="W835" s="1183"/>
      <c r="X835" s="1183"/>
      <c r="Y835" s="1184"/>
      <c r="Z835" s="1178"/>
      <c r="AA835" s="1178"/>
      <c r="AB835" s="1178"/>
      <c r="AC835" s="1270"/>
      <c r="AD835" s="1270"/>
      <c r="AE835" s="1270"/>
      <c r="AF835" s="1178"/>
      <c r="AG835" s="1178"/>
      <c r="AH835" s="1178"/>
      <c r="AI835" s="1179"/>
      <c r="AJ835" s="1180"/>
      <c r="AK835" s="1181"/>
      <c r="AL835" s="996"/>
    </row>
    <row r="836" spans="2:38">
      <c r="B836" s="1203"/>
      <c r="C836" s="1204"/>
      <c r="D836" s="1204"/>
      <c r="E836" s="1204"/>
      <c r="F836" s="1204"/>
      <c r="G836" s="1204"/>
      <c r="H836" s="1204"/>
      <c r="I836" s="1204"/>
      <c r="J836" s="1204"/>
      <c r="K836" s="1204"/>
      <c r="L836" s="1204"/>
      <c r="M836" s="1204"/>
      <c r="N836" s="1204"/>
      <c r="O836" s="1204"/>
      <c r="P836" s="1204"/>
      <c r="Q836" s="1204"/>
      <c r="R836" s="1204"/>
      <c r="S836" s="1205"/>
      <c r="T836" s="1182"/>
      <c r="U836" s="1183"/>
      <c r="V836" s="1183"/>
      <c r="W836" s="1183"/>
      <c r="X836" s="1183"/>
      <c r="Y836" s="1184"/>
      <c r="Z836" s="1185"/>
      <c r="AA836" s="1185"/>
      <c r="AB836" s="1185"/>
      <c r="AC836" s="1178"/>
      <c r="AD836" s="1178"/>
      <c r="AE836" s="1178"/>
      <c r="AF836" s="1178"/>
      <c r="AG836" s="1178"/>
      <c r="AH836" s="1178"/>
      <c r="AI836" s="1178"/>
      <c r="AJ836" s="1178"/>
      <c r="AK836" s="1178"/>
      <c r="AL836" s="996"/>
    </row>
    <row r="837" spans="2:38">
      <c r="B837" s="1203"/>
      <c r="C837" s="1204"/>
      <c r="D837" s="1204"/>
      <c r="E837" s="1204"/>
      <c r="F837" s="1204"/>
      <c r="G837" s="1204"/>
      <c r="H837" s="1204"/>
      <c r="I837" s="1204"/>
      <c r="J837" s="1204"/>
      <c r="K837" s="1204"/>
      <c r="L837" s="1204"/>
      <c r="M837" s="1204"/>
      <c r="N837" s="1204"/>
      <c r="O837" s="1204"/>
      <c r="P837" s="1204"/>
      <c r="Q837" s="1204"/>
      <c r="R837" s="1204"/>
      <c r="S837" s="1205"/>
      <c r="T837" s="1182"/>
      <c r="U837" s="1183"/>
      <c r="V837" s="1183"/>
      <c r="W837" s="1183"/>
      <c r="X837" s="1183"/>
      <c r="Y837" s="1184"/>
      <c r="Z837" s="1185"/>
      <c r="AA837" s="1185"/>
      <c r="AB837" s="1185"/>
      <c r="AC837" s="1178"/>
      <c r="AD837" s="1178"/>
      <c r="AE837" s="1178"/>
      <c r="AF837" s="1178"/>
      <c r="AG837" s="1178"/>
      <c r="AH837" s="1178"/>
      <c r="AI837" s="1178"/>
      <c r="AJ837" s="1178"/>
      <c r="AK837" s="1178"/>
      <c r="AL837" s="996"/>
    </row>
    <row r="838" spans="2:38">
      <c r="B838" s="1203"/>
      <c r="C838" s="1204"/>
      <c r="D838" s="1204"/>
      <c r="E838" s="1204"/>
      <c r="F838" s="1204"/>
      <c r="G838" s="1204"/>
      <c r="H838" s="1204"/>
      <c r="I838" s="1204"/>
      <c r="J838" s="1204"/>
      <c r="K838" s="1204"/>
      <c r="L838" s="1204"/>
      <c r="M838" s="1204"/>
      <c r="N838" s="1204"/>
      <c r="O838" s="1204"/>
      <c r="P838" s="1204"/>
      <c r="Q838" s="1204"/>
      <c r="R838" s="1204"/>
      <c r="S838" s="1205"/>
      <c r="T838" s="1182"/>
      <c r="U838" s="1183"/>
      <c r="V838" s="1183"/>
      <c r="W838" s="1183"/>
      <c r="X838" s="1183"/>
      <c r="Y838" s="1184"/>
      <c r="Z838" s="1178"/>
      <c r="AA838" s="1178"/>
      <c r="AB838" s="1178"/>
      <c r="AC838" s="1178"/>
      <c r="AD838" s="1178"/>
      <c r="AE838" s="1178"/>
      <c r="AF838" s="1178"/>
      <c r="AG838" s="1178"/>
      <c r="AH838" s="1178"/>
      <c r="AI838" s="1178"/>
      <c r="AJ838" s="1178"/>
      <c r="AK838" s="1178"/>
      <c r="AL838" s="996"/>
    </row>
    <row r="839" spans="2:38">
      <c r="B839" s="1203"/>
      <c r="C839" s="1204"/>
      <c r="D839" s="1204"/>
      <c r="E839" s="1204"/>
      <c r="F839" s="1204"/>
      <c r="G839" s="1204"/>
      <c r="H839" s="1204"/>
      <c r="I839" s="1204"/>
      <c r="J839" s="1204"/>
      <c r="K839" s="1204"/>
      <c r="L839" s="1204"/>
      <c r="M839" s="1204"/>
      <c r="N839" s="1204"/>
      <c r="O839" s="1204"/>
      <c r="P839" s="1204"/>
      <c r="Q839" s="1204"/>
      <c r="R839" s="1204"/>
      <c r="S839" s="1205"/>
      <c r="T839" s="1182"/>
      <c r="U839" s="1183"/>
      <c r="V839" s="1183"/>
      <c r="W839" s="1183"/>
      <c r="X839" s="1183"/>
      <c r="Y839" s="1184"/>
      <c r="Z839" s="1178"/>
      <c r="AA839" s="1178"/>
      <c r="AB839" s="1178"/>
      <c r="AC839" s="1178"/>
      <c r="AD839" s="1178"/>
      <c r="AE839" s="1178"/>
      <c r="AF839" s="1178"/>
      <c r="AG839" s="1178"/>
      <c r="AH839" s="1178"/>
      <c r="AI839" s="1178"/>
      <c r="AJ839" s="1178"/>
      <c r="AK839" s="1178"/>
      <c r="AL839" s="996"/>
    </row>
    <row r="840" spans="2:38">
      <c r="B840" s="1203"/>
      <c r="C840" s="1204"/>
      <c r="D840" s="1204"/>
      <c r="E840" s="1204"/>
      <c r="F840" s="1204"/>
      <c r="G840" s="1204"/>
      <c r="H840" s="1204"/>
      <c r="I840" s="1204"/>
      <c r="J840" s="1204"/>
      <c r="K840" s="1204"/>
      <c r="L840" s="1204"/>
      <c r="M840" s="1204"/>
      <c r="N840" s="1204"/>
      <c r="O840" s="1204"/>
      <c r="P840" s="1204"/>
      <c r="Q840" s="1204"/>
      <c r="R840" s="1204"/>
      <c r="S840" s="1205"/>
      <c r="T840" s="1182"/>
      <c r="U840" s="1183"/>
      <c r="V840" s="1183"/>
      <c r="W840" s="1183"/>
      <c r="X840" s="1183"/>
      <c r="Y840" s="1184"/>
      <c r="Z840" s="1178"/>
      <c r="AA840" s="1178"/>
      <c r="AB840" s="1178"/>
      <c r="AC840" s="1178"/>
      <c r="AD840" s="1178"/>
      <c r="AE840" s="1178"/>
      <c r="AF840" s="1178"/>
      <c r="AG840" s="1178"/>
      <c r="AH840" s="1178"/>
      <c r="AI840" s="1178"/>
      <c r="AJ840" s="1178"/>
      <c r="AK840" s="1178"/>
      <c r="AL840" s="996"/>
    </row>
    <row r="841" spans="2:38">
      <c r="B841" s="1203"/>
      <c r="C841" s="1204"/>
      <c r="D841" s="1204"/>
      <c r="E841" s="1204"/>
      <c r="F841" s="1204"/>
      <c r="G841" s="1204"/>
      <c r="H841" s="1204"/>
      <c r="I841" s="1204"/>
      <c r="J841" s="1204"/>
      <c r="K841" s="1204"/>
      <c r="L841" s="1204"/>
      <c r="M841" s="1204"/>
      <c r="N841" s="1204"/>
      <c r="O841" s="1204"/>
      <c r="P841" s="1204"/>
      <c r="Q841" s="1204"/>
      <c r="R841" s="1204"/>
      <c r="S841" s="1205"/>
      <c r="T841" s="1182"/>
      <c r="U841" s="1183"/>
      <c r="V841" s="1183"/>
      <c r="W841" s="1183"/>
      <c r="X841" s="1183"/>
      <c r="Y841" s="1184"/>
      <c r="Z841" s="1178"/>
      <c r="AA841" s="1178"/>
      <c r="AB841" s="1178"/>
      <c r="AC841" s="1178"/>
      <c r="AD841" s="1178"/>
      <c r="AE841" s="1178"/>
      <c r="AF841" s="1178"/>
      <c r="AG841" s="1178"/>
      <c r="AH841" s="1178"/>
      <c r="AI841" s="1178"/>
      <c r="AJ841" s="1178"/>
      <c r="AK841" s="1178"/>
      <c r="AL841" s="996"/>
    </row>
    <row r="842" spans="2:38">
      <c r="B842" s="1203"/>
      <c r="C842" s="1204"/>
      <c r="D842" s="1204"/>
      <c r="E842" s="1204"/>
      <c r="F842" s="1204"/>
      <c r="G842" s="1204"/>
      <c r="H842" s="1204"/>
      <c r="I842" s="1204"/>
      <c r="J842" s="1204"/>
      <c r="K842" s="1204"/>
      <c r="L842" s="1204"/>
      <c r="M842" s="1204"/>
      <c r="N842" s="1204"/>
      <c r="O842" s="1204"/>
      <c r="P842" s="1204"/>
      <c r="Q842" s="1204"/>
      <c r="R842" s="1204"/>
      <c r="S842" s="1205"/>
      <c r="T842" s="1182"/>
      <c r="U842" s="1183"/>
      <c r="V842" s="1183"/>
      <c r="W842" s="1183"/>
      <c r="X842" s="1183"/>
      <c r="Y842" s="1184"/>
      <c r="Z842" s="1178"/>
      <c r="AA842" s="1178"/>
      <c r="AB842" s="1178"/>
      <c r="AC842" s="1178"/>
      <c r="AD842" s="1178"/>
      <c r="AE842" s="1178"/>
      <c r="AF842" s="1178"/>
      <c r="AG842" s="1178"/>
      <c r="AH842" s="1178"/>
      <c r="AI842" s="1178"/>
      <c r="AJ842" s="1178"/>
      <c r="AK842" s="1178"/>
      <c r="AL842" s="996"/>
    </row>
    <row r="843" spans="2:38">
      <c r="B843" s="1203"/>
      <c r="C843" s="1204"/>
      <c r="D843" s="1204"/>
      <c r="E843" s="1204"/>
      <c r="F843" s="1204"/>
      <c r="G843" s="1204"/>
      <c r="H843" s="1204"/>
      <c r="I843" s="1204"/>
      <c r="J843" s="1204"/>
      <c r="K843" s="1204"/>
      <c r="L843" s="1204"/>
      <c r="M843" s="1204"/>
      <c r="N843" s="1204"/>
      <c r="O843" s="1204"/>
      <c r="P843" s="1204"/>
      <c r="Q843" s="1204"/>
      <c r="R843" s="1204"/>
      <c r="S843" s="1205"/>
      <c r="T843" s="1182"/>
      <c r="U843" s="1183"/>
      <c r="V843" s="1183"/>
      <c r="W843" s="1183"/>
      <c r="X843" s="1183"/>
      <c r="Y843" s="1184"/>
      <c r="Z843" s="1178"/>
      <c r="AA843" s="1178"/>
      <c r="AB843" s="1178"/>
      <c r="AC843" s="1178"/>
      <c r="AD843" s="1178"/>
      <c r="AE843" s="1178"/>
      <c r="AF843" s="1178"/>
      <c r="AG843" s="1178"/>
      <c r="AH843" s="1178"/>
      <c r="AI843" s="1178"/>
      <c r="AJ843" s="1178"/>
      <c r="AK843" s="1178"/>
      <c r="AL843" s="996"/>
    </row>
    <row r="844" spans="2:38">
      <c r="B844" s="1203"/>
      <c r="C844" s="1204"/>
      <c r="D844" s="1204"/>
      <c r="E844" s="1204"/>
      <c r="F844" s="1204"/>
      <c r="G844" s="1204"/>
      <c r="H844" s="1204"/>
      <c r="I844" s="1204"/>
      <c r="J844" s="1204"/>
      <c r="K844" s="1204"/>
      <c r="L844" s="1204"/>
      <c r="M844" s="1204"/>
      <c r="N844" s="1204"/>
      <c r="O844" s="1204"/>
      <c r="P844" s="1204"/>
      <c r="Q844" s="1204"/>
      <c r="R844" s="1204"/>
      <c r="S844" s="1205"/>
      <c r="T844" s="1182"/>
      <c r="U844" s="1183"/>
      <c r="V844" s="1183"/>
      <c r="W844" s="1183"/>
      <c r="X844" s="1183"/>
      <c r="Y844" s="1184"/>
      <c r="Z844" s="1178"/>
      <c r="AA844" s="1178"/>
      <c r="AB844" s="1178"/>
      <c r="AC844" s="1178"/>
      <c r="AD844" s="1178"/>
      <c r="AE844" s="1178"/>
      <c r="AF844" s="1178"/>
      <c r="AG844" s="1178"/>
      <c r="AH844" s="1178"/>
      <c r="AI844" s="1178"/>
      <c r="AJ844" s="1178"/>
      <c r="AK844" s="1178"/>
      <c r="AL844" s="996"/>
    </row>
    <row r="845" spans="2:38">
      <c r="B845" s="1203"/>
      <c r="C845" s="1204"/>
      <c r="D845" s="1204"/>
      <c r="E845" s="1204"/>
      <c r="F845" s="1204"/>
      <c r="G845" s="1204"/>
      <c r="H845" s="1204"/>
      <c r="I845" s="1204"/>
      <c r="J845" s="1204"/>
      <c r="K845" s="1204"/>
      <c r="L845" s="1204"/>
      <c r="M845" s="1204"/>
      <c r="N845" s="1204"/>
      <c r="O845" s="1204"/>
      <c r="P845" s="1204"/>
      <c r="Q845" s="1204"/>
      <c r="R845" s="1204"/>
      <c r="S845" s="1205"/>
      <c r="T845" s="1182"/>
      <c r="U845" s="1183"/>
      <c r="V845" s="1183"/>
      <c r="W845" s="1183"/>
      <c r="X845" s="1183"/>
      <c r="Y845" s="1184"/>
      <c r="Z845" s="1178"/>
      <c r="AA845" s="1178"/>
      <c r="AB845" s="1178"/>
      <c r="AC845" s="1178"/>
      <c r="AD845" s="1178"/>
      <c r="AE845" s="1178"/>
      <c r="AF845" s="1178"/>
      <c r="AG845" s="1178"/>
      <c r="AH845" s="1178"/>
      <c r="AI845" s="1178"/>
      <c r="AJ845" s="1178"/>
      <c r="AK845" s="1178"/>
      <c r="AL845" s="996"/>
    </row>
    <row r="846" spans="2:38">
      <c r="B846" s="1254"/>
      <c r="C846" s="1255"/>
      <c r="D846" s="1255"/>
      <c r="E846" s="1255"/>
      <c r="F846" s="1255"/>
      <c r="G846" s="1255"/>
      <c r="H846" s="1255"/>
      <c r="I846" s="1255"/>
      <c r="J846" s="1255"/>
      <c r="K846" s="1255"/>
      <c r="L846" s="1255"/>
      <c r="M846" s="1255"/>
      <c r="N846" s="1255"/>
      <c r="O846" s="1255"/>
      <c r="P846" s="1255"/>
      <c r="Q846" s="1255"/>
      <c r="R846" s="1255"/>
      <c r="S846" s="1256"/>
      <c r="T846" s="1240"/>
      <c r="U846" s="1241"/>
      <c r="V846" s="1241"/>
      <c r="W846" s="1241"/>
      <c r="X846" s="1241"/>
      <c r="Y846" s="1241"/>
      <c r="Z846" s="1178"/>
      <c r="AA846" s="1178"/>
      <c r="AB846" s="1178"/>
      <c r="AC846" s="1178"/>
      <c r="AD846" s="1178"/>
      <c r="AE846" s="1178"/>
      <c r="AF846" s="1178"/>
      <c r="AG846" s="1178"/>
      <c r="AH846" s="1178"/>
      <c r="AI846" s="1178"/>
      <c r="AJ846" s="1178"/>
      <c r="AK846" s="1178"/>
      <c r="AL846" s="996"/>
    </row>
    <row r="847" spans="2:38">
      <c r="B847" s="1192" t="s">
        <v>265</v>
      </c>
      <c r="C847" s="1193"/>
      <c r="D847" s="1193"/>
      <c r="E847" s="1193"/>
      <c r="F847" s="1193"/>
      <c r="G847" s="1193"/>
      <c r="H847" s="1193"/>
      <c r="I847" s="1193"/>
      <c r="J847" s="1193"/>
      <c r="K847" s="1193"/>
      <c r="L847" s="1193"/>
      <c r="M847" s="1193"/>
      <c r="N847" s="1193"/>
      <c r="O847" s="1193"/>
      <c r="P847" s="1193"/>
      <c r="Q847" s="1193"/>
      <c r="R847" s="1193"/>
      <c r="S847" s="1193"/>
      <c r="T847" s="1193"/>
      <c r="U847" s="1193"/>
      <c r="V847" s="1193"/>
      <c r="W847" s="1193"/>
      <c r="X847" s="1193"/>
      <c r="Y847" s="1193"/>
      <c r="Z847" s="1229"/>
      <c r="AA847" s="1230"/>
      <c r="AB847" s="1230"/>
      <c r="AC847" s="1230"/>
      <c r="AD847" s="1230"/>
      <c r="AE847" s="1230"/>
      <c r="AF847" s="1230"/>
      <c r="AG847" s="1230"/>
      <c r="AH847" s="1231"/>
      <c r="AI847" s="1232"/>
      <c r="AJ847" s="1232"/>
      <c r="AK847" s="1232"/>
      <c r="AL847" s="997"/>
    </row>
    <row r="848" spans="2:38">
      <c r="B848" s="1242"/>
      <c r="C848" s="1243"/>
      <c r="D848" s="1243"/>
      <c r="E848" s="1243"/>
      <c r="F848" s="1243"/>
      <c r="G848" s="1243"/>
      <c r="H848" s="1243"/>
      <c r="I848" s="1243"/>
      <c r="J848" s="1243"/>
      <c r="K848" s="1243"/>
      <c r="L848" s="1243"/>
      <c r="M848" s="1243"/>
      <c r="N848" s="1243"/>
      <c r="O848" s="1243"/>
      <c r="P848" s="1243"/>
      <c r="Q848" s="1243"/>
      <c r="R848" s="1243"/>
      <c r="S848" s="1243"/>
      <c r="T848" s="1243"/>
      <c r="U848" s="1243"/>
      <c r="V848" s="1243"/>
      <c r="W848" s="1243"/>
      <c r="X848" s="1243"/>
      <c r="Y848" s="1244"/>
      <c r="Z848" s="1248"/>
      <c r="AA848" s="1201"/>
      <c r="AB848" s="1201"/>
      <c r="AC848" s="1201"/>
      <c r="AD848" s="1201"/>
      <c r="AE848" s="1201"/>
      <c r="AF848" s="1201"/>
      <c r="AG848" s="1201"/>
      <c r="AH848" s="1202"/>
      <c r="AI848" s="1190" t="s">
        <v>266</v>
      </c>
      <c r="AJ848" s="1190"/>
      <c r="AK848" s="1253"/>
      <c r="AL848" s="1003">
        <f>SUM(AL830:AL846)</f>
        <v>6</v>
      </c>
    </row>
    <row r="849" spans="2:38">
      <c r="B849" s="1242"/>
      <c r="C849" s="1243"/>
      <c r="D849" s="1243"/>
      <c r="E849" s="1243"/>
      <c r="F849" s="1243"/>
      <c r="G849" s="1243"/>
      <c r="H849" s="1243"/>
      <c r="I849" s="1243"/>
      <c r="J849" s="1243"/>
      <c r="K849" s="1243"/>
      <c r="L849" s="1243"/>
      <c r="M849" s="1243"/>
      <c r="N849" s="1243"/>
      <c r="O849" s="1243"/>
      <c r="P849" s="1243"/>
      <c r="Q849" s="1243"/>
      <c r="R849" s="1243"/>
      <c r="S849" s="1243"/>
      <c r="T849" s="1243"/>
      <c r="U849" s="1243"/>
      <c r="V849" s="1243"/>
      <c r="W849" s="1243"/>
      <c r="X849" s="1243"/>
      <c r="Y849" s="1244"/>
      <c r="Z849" s="1249"/>
      <c r="AA849" s="1204"/>
      <c r="AB849" s="1204"/>
      <c r="AC849" s="1204"/>
      <c r="AD849" s="1204"/>
      <c r="AE849" s="1204"/>
      <c r="AF849" s="1204"/>
      <c r="AG849" s="1204"/>
      <c r="AH849" s="1205"/>
      <c r="AI849" s="1190"/>
      <c r="AJ849" s="1190"/>
      <c r="AK849" s="1253"/>
      <c r="AL849" s="1003"/>
    </row>
    <row r="850" spans="2:38" ht="16.5" thickBot="1">
      <c r="B850" s="1245"/>
      <c r="C850" s="1246"/>
      <c r="D850" s="1246"/>
      <c r="E850" s="1246"/>
      <c r="F850" s="1246"/>
      <c r="G850" s="1246"/>
      <c r="H850" s="1246"/>
      <c r="I850" s="1246"/>
      <c r="J850" s="1246"/>
      <c r="K850" s="1246"/>
      <c r="L850" s="1246"/>
      <c r="M850" s="1246"/>
      <c r="N850" s="1246"/>
      <c r="O850" s="1246"/>
      <c r="P850" s="1246"/>
      <c r="Q850" s="1246"/>
      <c r="R850" s="1246"/>
      <c r="S850" s="1246"/>
      <c r="T850" s="1246"/>
      <c r="U850" s="1246"/>
      <c r="V850" s="1246"/>
      <c r="W850" s="1246"/>
      <c r="X850" s="1246"/>
      <c r="Y850" s="1247"/>
      <c r="Z850" s="1250"/>
      <c r="AA850" s="1251"/>
      <c r="AB850" s="1251"/>
      <c r="AC850" s="1251"/>
      <c r="AD850" s="1251"/>
      <c r="AE850" s="1251"/>
      <c r="AF850" s="1251"/>
      <c r="AG850" s="1251"/>
      <c r="AH850" s="1252"/>
      <c r="AI850" s="1238" t="s">
        <v>267</v>
      </c>
      <c r="AJ850" s="1238"/>
      <c r="AK850" s="1239"/>
      <c r="AL850" s="1029">
        <f>+ROUND(AL848+AL849,2)</f>
        <v>6</v>
      </c>
    </row>
    <row r="851" spans="2:38">
      <c r="B851" s="1263"/>
      <c r="C851" s="1264"/>
      <c r="D851" s="1264"/>
      <c r="E851" s="1264"/>
      <c r="F851" s="1264"/>
      <c r="G851" s="1264"/>
      <c r="H851" s="1264"/>
      <c r="I851" s="1267" t="str">
        <f>+I819</f>
        <v>CONSTRUCCIÓN DE CUBIERTA PARA POLIDERTIVO EN LA VEREDA LA ESMERALDA DEL MUNICIPIO DE LA PLATA, DEPARTAMENTO DEL HUILA</v>
      </c>
      <c r="J851" s="1267"/>
      <c r="K851" s="1267"/>
      <c r="L851" s="1267"/>
      <c r="M851" s="1267"/>
      <c r="N851" s="1267"/>
      <c r="O851" s="1267"/>
      <c r="P851" s="1267"/>
      <c r="Q851" s="1267"/>
      <c r="R851" s="1267"/>
      <c r="S851" s="1267"/>
      <c r="T851" s="1267"/>
      <c r="U851" s="1267"/>
      <c r="V851" s="1267"/>
      <c r="W851" s="1267"/>
      <c r="X851" s="1267"/>
      <c r="Y851" s="1267"/>
      <c r="Z851" s="1267"/>
      <c r="AA851" s="1267"/>
      <c r="AB851" s="1267"/>
      <c r="AC851" s="1267"/>
      <c r="AD851" s="1267"/>
      <c r="AE851" s="1267"/>
      <c r="AF851" s="1267"/>
      <c r="AG851" s="1267"/>
      <c r="AH851" s="1267"/>
      <c r="AI851" s="1269">
        <f ca="1">TODAY()</f>
        <v>46286</v>
      </c>
      <c r="AJ851" s="1267"/>
      <c r="AK851" s="1267"/>
      <c r="AL851" s="1267"/>
    </row>
    <row r="852" spans="2:38">
      <c r="B852" s="1265"/>
      <c r="C852" s="1266"/>
      <c r="D852" s="1266"/>
      <c r="E852" s="1266"/>
      <c r="F852" s="1266"/>
      <c r="G852" s="1266"/>
      <c r="H852" s="1266"/>
      <c r="I852" s="1268"/>
      <c r="J852" s="1268"/>
      <c r="K852" s="1268"/>
      <c r="L852" s="1268"/>
      <c r="M852" s="1268"/>
      <c r="N852" s="1268"/>
      <c r="O852" s="1268"/>
      <c r="P852" s="1268"/>
      <c r="Q852" s="1268"/>
      <c r="R852" s="1268"/>
      <c r="S852" s="1268"/>
      <c r="T852" s="1268"/>
      <c r="U852" s="1268"/>
      <c r="V852" s="1268"/>
      <c r="W852" s="1268"/>
      <c r="X852" s="1268"/>
      <c r="Y852" s="1268"/>
      <c r="Z852" s="1268"/>
      <c r="AA852" s="1268"/>
      <c r="AB852" s="1268"/>
      <c r="AC852" s="1268"/>
      <c r="AD852" s="1268"/>
      <c r="AE852" s="1268"/>
      <c r="AF852" s="1268"/>
      <c r="AG852" s="1268"/>
      <c r="AH852" s="1268"/>
      <c r="AI852" s="1268"/>
      <c r="AJ852" s="1268"/>
      <c r="AK852" s="1268"/>
      <c r="AL852" s="1268"/>
    </row>
    <row r="853" spans="2:38">
      <c r="B853" s="1265"/>
      <c r="C853" s="1266"/>
      <c r="D853" s="1266"/>
      <c r="E853" s="1266"/>
      <c r="F853" s="1266"/>
      <c r="G853" s="1266"/>
      <c r="H853" s="1266"/>
      <c r="I853" s="1268"/>
      <c r="J853" s="1268"/>
      <c r="K853" s="1268"/>
      <c r="L853" s="1268"/>
      <c r="M853" s="1268"/>
      <c r="N853" s="1268"/>
      <c r="O853" s="1268"/>
      <c r="P853" s="1268"/>
      <c r="Q853" s="1268"/>
      <c r="R853" s="1268"/>
      <c r="S853" s="1268"/>
      <c r="T853" s="1268"/>
      <c r="U853" s="1268"/>
      <c r="V853" s="1268"/>
      <c r="W853" s="1268"/>
      <c r="X853" s="1268"/>
      <c r="Y853" s="1268"/>
      <c r="Z853" s="1268"/>
      <c r="AA853" s="1268"/>
      <c r="AB853" s="1268"/>
      <c r="AC853" s="1268"/>
      <c r="AD853" s="1268"/>
      <c r="AE853" s="1268"/>
      <c r="AF853" s="1268"/>
      <c r="AG853" s="1268"/>
      <c r="AH853" s="1268"/>
      <c r="AI853" s="1268"/>
      <c r="AJ853" s="1268"/>
      <c r="AK853" s="1268"/>
      <c r="AL853" s="1268"/>
    </row>
    <row r="854" spans="2:38">
      <c r="B854" s="1265"/>
      <c r="C854" s="1266"/>
      <c r="D854" s="1266"/>
      <c r="E854" s="1266"/>
      <c r="F854" s="1266"/>
      <c r="G854" s="1266"/>
      <c r="H854" s="1266"/>
      <c r="I854" s="1268"/>
      <c r="J854" s="1268"/>
      <c r="K854" s="1268"/>
      <c r="L854" s="1268"/>
      <c r="M854" s="1268"/>
      <c r="N854" s="1268"/>
      <c r="O854" s="1268"/>
      <c r="P854" s="1268"/>
      <c r="Q854" s="1268"/>
      <c r="R854" s="1268"/>
      <c r="S854" s="1268"/>
      <c r="T854" s="1268"/>
      <c r="U854" s="1268"/>
      <c r="V854" s="1268"/>
      <c r="W854" s="1268"/>
      <c r="X854" s="1268"/>
      <c r="Y854" s="1268"/>
      <c r="Z854" s="1268"/>
      <c r="AA854" s="1268"/>
      <c r="AB854" s="1268"/>
      <c r="AC854" s="1268"/>
      <c r="AD854" s="1268"/>
      <c r="AE854" s="1268"/>
      <c r="AF854" s="1268"/>
      <c r="AG854" s="1268"/>
      <c r="AH854" s="1268"/>
      <c r="AI854" s="1268"/>
      <c r="AJ854" s="1268"/>
      <c r="AK854" s="1268"/>
      <c r="AL854" s="1268"/>
    </row>
    <row r="855" spans="2:38">
      <c r="B855" s="1189" t="s">
        <v>254</v>
      </c>
      <c r="C855" s="1190"/>
      <c r="D855" s="1190"/>
      <c r="E855" s="1190"/>
      <c r="F855" s="1190"/>
      <c r="G855" s="1190"/>
      <c r="H855" s="1190"/>
      <c r="I855" s="1190"/>
      <c r="J855" s="1190"/>
      <c r="K855" s="1190"/>
      <c r="L855" s="1190"/>
      <c r="M855" s="1190"/>
      <c r="N855" s="1190"/>
      <c r="O855" s="1190"/>
      <c r="P855" s="1190"/>
      <c r="Q855" s="1190"/>
      <c r="R855" s="1190"/>
      <c r="S855" s="1190"/>
      <c r="T855" s="1190"/>
      <c r="U855" s="1190"/>
      <c r="V855" s="1190"/>
      <c r="W855" s="1190"/>
      <c r="X855" s="1190"/>
      <c r="Y855" s="1190"/>
      <c r="Z855" s="1190"/>
      <c r="AA855" s="1190"/>
      <c r="AB855" s="1190"/>
      <c r="AC855" s="1190"/>
      <c r="AD855" s="1190"/>
      <c r="AE855" s="1190"/>
      <c r="AF855" s="1190"/>
      <c r="AG855" s="1190"/>
      <c r="AH855" s="1190"/>
      <c r="AI855" s="1190"/>
      <c r="AJ855" s="1190"/>
      <c r="AK855" s="1190"/>
      <c r="AL855" s="1190"/>
    </row>
    <row r="856" spans="2:38">
      <c r="B856" s="1200"/>
      <c r="C856" s="1201"/>
      <c r="D856" s="1201"/>
      <c r="E856" s="1201"/>
      <c r="F856" s="1201"/>
      <c r="G856" s="1201"/>
      <c r="H856" s="1201"/>
      <c r="I856" s="1201"/>
      <c r="J856" s="1201"/>
      <c r="K856" s="1201"/>
      <c r="L856" s="1201"/>
      <c r="M856" s="1201"/>
      <c r="N856" s="1201"/>
      <c r="O856" s="1201"/>
      <c r="P856" s="1201"/>
      <c r="Q856" s="1201"/>
      <c r="R856" s="1201"/>
      <c r="S856" s="1202"/>
      <c r="T856" s="1206" t="s">
        <v>255</v>
      </c>
      <c r="U856" s="1207"/>
      <c r="V856" s="1207"/>
      <c r="W856" s="1208"/>
      <c r="X856" s="1257">
        <f>' PRESUPUESTO OFICIAL ESMERALDA'!B46</f>
        <v>6.7</v>
      </c>
      <c r="Y856" s="1258"/>
      <c r="Z856" s="1258"/>
      <c r="AA856" s="1258"/>
      <c r="AB856" s="1258"/>
      <c r="AC856" s="1258"/>
      <c r="AD856" s="1259"/>
      <c r="AE856" s="1191" t="s">
        <v>256</v>
      </c>
      <c r="AF856" s="1191"/>
      <c r="AG856" s="1191"/>
      <c r="AH856" s="1191"/>
      <c r="AI856" s="1199" t="str">
        <f>' PRESUPUESTO OFICIAL ESMERALDA'!D46</f>
        <v>UND</v>
      </c>
      <c r="AJ856" s="1199"/>
      <c r="AK856" s="1199"/>
      <c r="AL856" s="1199"/>
    </row>
    <row r="857" spans="2:38">
      <c r="B857" s="1203"/>
      <c r="C857" s="1204"/>
      <c r="D857" s="1204"/>
      <c r="E857" s="1204"/>
      <c r="F857" s="1204"/>
      <c r="G857" s="1204"/>
      <c r="H857" s="1204"/>
      <c r="I857" s="1204"/>
      <c r="J857" s="1204"/>
      <c r="K857" s="1204"/>
      <c r="L857" s="1204"/>
      <c r="M857" s="1204"/>
      <c r="N857" s="1204"/>
      <c r="O857" s="1204"/>
      <c r="P857" s="1204"/>
      <c r="Q857" s="1204"/>
      <c r="R857" s="1204"/>
      <c r="S857" s="1205"/>
      <c r="T857" s="1209"/>
      <c r="U857" s="1210"/>
      <c r="V857" s="1210"/>
      <c r="W857" s="1211"/>
      <c r="X857" s="1260"/>
      <c r="Y857" s="1261"/>
      <c r="Z857" s="1261"/>
      <c r="AA857" s="1261"/>
      <c r="AB857" s="1261"/>
      <c r="AC857" s="1261"/>
      <c r="AD857" s="1262"/>
      <c r="AE857" s="1191"/>
      <c r="AF857" s="1191"/>
      <c r="AG857" s="1191"/>
      <c r="AH857" s="1191"/>
      <c r="AI857" s="1199"/>
      <c r="AJ857" s="1199"/>
      <c r="AK857" s="1199"/>
      <c r="AL857" s="1199"/>
    </row>
    <row r="858" spans="2:38">
      <c r="B858" s="1203"/>
      <c r="C858" s="1204"/>
      <c r="D858" s="1204"/>
      <c r="E858" s="1204"/>
      <c r="F858" s="1204"/>
      <c r="G858" s="1204"/>
      <c r="H858" s="1204"/>
      <c r="I858" s="1204"/>
      <c r="J858" s="1204"/>
      <c r="K858" s="1204"/>
      <c r="L858" s="1204"/>
      <c r="M858" s="1204"/>
      <c r="N858" s="1204"/>
      <c r="O858" s="1204"/>
      <c r="P858" s="1204"/>
      <c r="Q858" s="1204"/>
      <c r="R858" s="1204"/>
      <c r="S858" s="1205"/>
      <c r="T858" s="1206" t="s">
        <v>257</v>
      </c>
      <c r="U858" s="1207"/>
      <c r="V858" s="1207"/>
      <c r="W858" s="1208"/>
      <c r="X858" s="1218" t="str">
        <f>' PRESUPUESTO OFICIAL ESMERALDA'!C46</f>
        <v>Suministro e instalación Apantallamiento para cubierta</v>
      </c>
      <c r="Y858" s="1219"/>
      <c r="Z858" s="1219"/>
      <c r="AA858" s="1219"/>
      <c r="AB858" s="1219"/>
      <c r="AC858" s="1219"/>
      <c r="AD858" s="1219"/>
      <c r="AE858" s="1219"/>
      <c r="AF858" s="1219"/>
      <c r="AG858" s="1219"/>
      <c r="AH858" s="1219"/>
      <c r="AI858" s="1219"/>
      <c r="AJ858" s="1219"/>
      <c r="AK858" s="1219"/>
      <c r="AL858" s="1219"/>
    </row>
    <row r="859" spans="2:38" ht="18" customHeight="1">
      <c r="B859" s="1203"/>
      <c r="C859" s="1204"/>
      <c r="D859" s="1204"/>
      <c r="E859" s="1204"/>
      <c r="F859" s="1204"/>
      <c r="G859" s="1204"/>
      <c r="H859" s="1204"/>
      <c r="I859" s="1204"/>
      <c r="J859" s="1204"/>
      <c r="K859" s="1204"/>
      <c r="L859" s="1204"/>
      <c r="M859" s="1204"/>
      <c r="N859" s="1204"/>
      <c r="O859" s="1204"/>
      <c r="P859" s="1204"/>
      <c r="Q859" s="1204"/>
      <c r="R859" s="1204"/>
      <c r="S859" s="1205"/>
      <c r="T859" s="1209"/>
      <c r="U859" s="1210"/>
      <c r="V859" s="1210"/>
      <c r="W859" s="1211"/>
      <c r="X859" s="1220"/>
      <c r="Y859" s="1221"/>
      <c r="Z859" s="1221"/>
      <c r="AA859" s="1221"/>
      <c r="AB859" s="1221"/>
      <c r="AC859" s="1221"/>
      <c r="AD859" s="1221"/>
      <c r="AE859" s="1221"/>
      <c r="AF859" s="1221"/>
      <c r="AG859" s="1221"/>
      <c r="AH859" s="1221"/>
      <c r="AI859" s="1221"/>
      <c r="AJ859" s="1221"/>
      <c r="AK859" s="1221"/>
      <c r="AL859" s="1221"/>
    </row>
    <row r="860" spans="2:38">
      <c r="B860" s="1203"/>
      <c r="C860" s="1204"/>
      <c r="D860" s="1204"/>
      <c r="E860" s="1204"/>
      <c r="F860" s="1204"/>
      <c r="G860" s="1204"/>
      <c r="H860" s="1204"/>
      <c r="I860" s="1204"/>
      <c r="J860" s="1204"/>
      <c r="K860" s="1204"/>
      <c r="L860" s="1204"/>
      <c r="M860" s="1204"/>
      <c r="N860" s="1204"/>
      <c r="O860" s="1204"/>
      <c r="P860" s="1204"/>
      <c r="Q860" s="1204"/>
      <c r="R860" s="1204"/>
      <c r="S860" s="1205"/>
      <c r="T860" s="1222" t="s">
        <v>258</v>
      </c>
      <c r="U860" s="1223"/>
      <c r="V860" s="1223"/>
      <c r="W860" s="1223"/>
      <c r="X860" s="1223"/>
      <c r="Y860" s="1224"/>
      <c r="Z860" s="1228" t="s">
        <v>259</v>
      </c>
      <c r="AA860" s="1228"/>
      <c r="AB860" s="1228"/>
      <c r="AC860" s="1228"/>
      <c r="AD860" s="1228"/>
      <c r="AE860" s="1191"/>
      <c r="AF860" s="1191"/>
      <c r="AG860" s="1191"/>
      <c r="AH860" s="1191"/>
      <c r="AI860" s="1191" t="s">
        <v>260</v>
      </c>
      <c r="AJ860" s="1191"/>
      <c r="AK860" s="1191"/>
      <c r="AL860" s="1191" t="s">
        <v>261</v>
      </c>
    </row>
    <row r="861" spans="2:38">
      <c r="B861" s="1203"/>
      <c r="C861" s="1204"/>
      <c r="D861" s="1204"/>
      <c r="E861" s="1204"/>
      <c r="F861" s="1204"/>
      <c r="G861" s="1204"/>
      <c r="H861" s="1204"/>
      <c r="I861" s="1204"/>
      <c r="J861" s="1204"/>
      <c r="K861" s="1204"/>
      <c r="L861" s="1204"/>
      <c r="M861" s="1204"/>
      <c r="N861" s="1204"/>
      <c r="O861" s="1204"/>
      <c r="P861" s="1204"/>
      <c r="Q861" s="1204"/>
      <c r="R861" s="1204"/>
      <c r="S861" s="1205"/>
      <c r="T861" s="1225"/>
      <c r="U861" s="1226"/>
      <c r="V861" s="1226"/>
      <c r="W861" s="1226"/>
      <c r="X861" s="1226"/>
      <c r="Y861" s="1227"/>
      <c r="Z861" s="1191" t="s">
        <v>262</v>
      </c>
      <c r="AA861" s="1191"/>
      <c r="AB861" s="1191"/>
      <c r="AC861" s="1191" t="s">
        <v>263</v>
      </c>
      <c r="AD861" s="1191"/>
      <c r="AE861" s="1191"/>
      <c r="AF861" s="1191" t="s">
        <v>264</v>
      </c>
      <c r="AG861" s="1191"/>
      <c r="AH861" s="1191"/>
      <c r="AI861" s="1191"/>
      <c r="AJ861" s="1191"/>
      <c r="AK861" s="1191"/>
      <c r="AL861" s="1191"/>
    </row>
    <row r="862" spans="2:38">
      <c r="B862" s="1203"/>
      <c r="C862" s="1204"/>
      <c r="D862" s="1204"/>
      <c r="E862" s="1204"/>
      <c r="F862" s="1204"/>
      <c r="G862" s="1204"/>
      <c r="H862" s="1204"/>
      <c r="I862" s="1204"/>
      <c r="J862" s="1204"/>
      <c r="K862" s="1204"/>
      <c r="L862" s="1204"/>
      <c r="M862" s="1204"/>
      <c r="N862" s="1204"/>
      <c r="O862" s="1204"/>
      <c r="P862" s="1204"/>
      <c r="Q862" s="1204"/>
      <c r="R862" s="1204"/>
      <c r="S862" s="1205"/>
      <c r="T862" s="1182" t="s">
        <v>550</v>
      </c>
      <c r="U862" s="1183"/>
      <c r="V862" s="1183"/>
      <c r="W862" s="1183"/>
      <c r="X862" s="1183"/>
      <c r="Y862" s="1184"/>
      <c r="Z862" s="1185"/>
      <c r="AA862" s="1185"/>
      <c r="AB862" s="1185"/>
      <c r="AC862" s="1178"/>
      <c r="AD862" s="1178"/>
      <c r="AE862" s="1178"/>
      <c r="AF862" s="1178"/>
      <c r="AG862" s="1178"/>
      <c r="AH862" s="1178"/>
      <c r="AI862" s="1178">
        <v>1</v>
      </c>
      <c r="AJ862" s="1178"/>
      <c r="AK862" s="1178"/>
      <c r="AL862" s="996">
        <f>+AI862</f>
        <v>1</v>
      </c>
    </row>
    <row r="863" spans="2:38">
      <c r="B863" s="1203"/>
      <c r="C863" s="1204"/>
      <c r="D863" s="1204"/>
      <c r="E863" s="1204"/>
      <c r="F863" s="1204"/>
      <c r="G863" s="1204"/>
      <c r="H863" s="1204"/>
      <c r="I863" s="1204"/>
      <c r="J863" s="1204"/>
      <c r="K863" s="1204"/>
      <c r="L863" s="1204"/>
      <c r="M863" s="1204"/>
      <c r="N863" s="1204"/>
      <c r="O863" s="1204"/>
      <c r="P863" s="1204"/>
      <c r="Q863" s="1204"/>
      <c r="R863" s="1204"/>
      <c r="S863" s="1205"/>
      <c r="T863" s="1182"/>
      <c r="U863" s="1183"/>
      <c r="V863" s="1183"/>
      <c r="W863" s="1183"/>
      <c r="X863" s="1183"/>
      <c r="Y863" s="1184"/>
      <c r="Z863" s="1178"/>
      <c r="AA863" s="1178"/>
      <c r="AB863" s="1178"/>
      <c r="AC863" s="1178"/>
      <c r="AD863" s="1178"/>
      <c r="AE863" s="1178"/>
      <c r="AF863" s="1178"/>
      <c r="AG863" s="1178"/>
      <c r="AH863" s="1178"/>
      <c r="AI863" s="1178"/>
      <c r="AJ863" s="1178"/>
      <c r="AK863" s="1178"/>
      <c r="AL863" s="996"/>
    </row>
    <row r="864" spans="2:38">
      <c r="B864" s="1203"/>
      <c r="C864" s="1204"/>
      <c r="D864" s="1204"/>
      <c r="E864" s="1204"/>
      <c r="F864" s="1204"/>
      <c r="G864" s="1204"/>
      <c r="H864" s="1204"/>
      <c r="I864" s="1204"/>
      <c r="J864" s="1204"/>
      <c r="K864" s="1204"/>
      <c r="L864" s="1204"/>
      <c r="M864" s="1204"/>
      <c r="N864" s="1204"/>
      <c r="O864" s="1204"/>
      <c r="P864" s="1204"/>
      <c r="Q864" s="1204"/>
      <c r="R864" s="1204"/>
      <c r="S864" s="1205"/>
      <c r="T864" s="1182"/>
      <c r="U864" s="1183"/>
      <c r="V864" s="1183"/>
      <c r="W864" s="1183"/>
      <c r="X864" s="1183"/>
      <c r="Y864" s="1184"/>
      <c r="Z864" s="1178"/>
      <c r="AA864" s="1178"/>
      <c r="AB864" s="1178"/>
      <c r="AC864" s="1178"/>
      <c r="AD864" s="1178"/>
      <c r="AE864" s="1178"/>
      <c r="AF864" s="1178"/>
      <c r="AG864" s="1178"/>
      <c r="AH864" s="1178"/>
      <c r="AI864" s="1178"/>
      <c r="AJ864" s="1178"/>
      <c r="AK864" s="1178"/>
      <c r="AL864" s="996"/>
    </row>
    <row r="865" spans="2:38">
      <c r="B865" s="1203"/>
      <c r="C865" s="1204"/>
      <c r="D865" s="1204"/>
      <c r="E865" s="1204"/>
      <c r="F865" s="1204"/>
      <c r="G865" s="1204"/>
      <c r="H865" s="1204"/>
      <c r="I865" s="1204"/>
      <c r="J865" s="1204"/>
      <c r="K865" s="1204"/>
      <c r="L865" s="1204"/>
      <c r="M865" s="1204"/>
      <c r="N865" s="1204"/>
      <c r="O865" s="1204"/>
      <c r="P865" s="1204"/>
      <c r="Q865" s="1204"/>
      <c r="R865" s="1204"/>
      <c r="S865" s="1205"/>
      <c r="T865" s="1182"/>
      <c r="U865" s="1183"/>
      <c r="V865" s="1183"/>
      <c r="W865" s="1183"/>
      <c r="X865" s="1183"/>
      <c r="Y865" s="1184"/>
      <c r="Z865" s="1178"/>
      <c r="AA865" s="1178"/>
      <c r="AB865" s="1178"/>
      <c r="AC865" s="1178"/>
      <c r="AD865" s="1178"/>
      <c r="AE865" s="1178"/>
      <c r="AF865" s="1178"/>
      <c r="AG865" s="1178"/>
      <c r="AH865" s="1178"/>
      <c r="AI865" s="1178"/>
      <c r="AJ865" s="1178"/>
      <c r="AK865" s="1178"/>
      <c r="AL865" s="996"/>
    </row>
    <row r="866" spans="2:38">
      <c r="B866" s="1203"/>
      <c r="C866" s="1204"/>
      <c r="D866" s="1204"/>
      <c r="E866" s="1204"/>
      <c r="F866" s="1204"/>
      <c r="G866" s="1204"/>
      <c r="H866" s="1204"/>
      <c r="I866" s="1204"/>
      <c r="J866" s="1204"/>
      <c r="K866" s="1204"/>
      <c r="L866" s="1204"/>
      <c r="M866" s="1204"/>
      <c r="N866" s="1204"/>
      <c r="O866" s="1204"/>
      <c r="P866" s="1204"/>
      <c r="Q866" s="1204"/>
      <c r="R866" s="1204"/>
      <c r="S866" s="1205"/>
      <c r="T866" s="1182"/>
      <c r="U866" s="1183"/>
      <c r="V866" s="1183"/>
      <c r="W866" s="1183"/>
      <c r="X866" s="1183"/>
      <c r="Y866" s="1184"/>
      <c r="Z866" s="1178"/>
      <c r="AA866" s="1178"/>
      <c r="AB866" s="1178"/>
      <c r="AC866" s="1178"/>
      <c r="AD866" s="1178"/>
      <c r="AE866" s="1178"/>
      <c r="AF866" s="1178"/>
      <c r="AG866" s="1178"/>
      <c r="AH866" s="1178"/>
      <c r="AI866" s="1178"/>
      <c r="AJ866" s="1178"/>
      <c r="AK866" s="1178"/>
      <c r="AL866" s="996"/>
    </row>
    <row r="867" spans="2:38">
      <c r="B867" s="1203"/>
      <c r="C867" s="1204"/>
      <c r="D867" s="1204"/>
      <c r="E867" s="1204"/>
      <c r="F867" s="1204"/>
      <c r="G867" s="1204"/>
      <c r="H867" s="1204"/>
      <c r="I867" s="1204"/>
      <c r="J867" s="1204"/>
      <c r="K867" s="1204"/>
      <c r="L867" s="1204"/>
      <c r="M867" s="1204"/>
      <c r="N867" s="1204"/>
      <c r="O867" s="1204"/>
      <c r="P867" s="1204"/>
      <c r="Q867" s="1204"/>
      <c r="R867" s="1204"/>
      <c r="S867" s="1205"/>
      <c r="T867" s="1182"/>
      <c r="U867" s="1183"/>
      <c r="V867" s="1183"/>
      <c r="W867" s="1183"/>
      <c r="X867" s="1183"/>
      <c r="Y867" s="1184"/>
      <c r="Z867" s="1178"/>
      <c r="AA867" s="1178"/>
      <c r="AB867" s="1178"/>
      <c r="AC867" s="1178"/>
      <c r="AD867" s="1178"/>
      <c r="AE867" s="1178"/>
      <c r="AF867" s="1178"/>
      <c r="AG867" s="1178"/>
      <c r="AH867" s="1178"/>
      <c r="AI867" s="1178"/>
      <c r="AJ867" s="1178"/>
      <c r="AK867" s="1178"/>
      <c r="AL867" s="996"/>
    </row>
    <row r="868" spans="2:38">
      <c r="B868" s="1203"/>
      <c r="C868" s="1204"/>
      <c r="D868" s="1204"/>
      <c r="E868" s="1204"/>
      <c r="F868" s="1204"/>
      <c r="G868" s="1204"/>
      <c r="H868" s="1204"/>
      <c r="I868" s="1204"/>
      <c r="J868" s="1204"/>
      <c r="K868" s="1204"/>
      <c r="L868" s="1204"/>
      <c r="M868" s="1204"/>
      <c r="N868" s="1204"/>
      <c r="O868" s="1204"/>
      <c r="P868" s="1204"/>
      <c r="Q868" s="1204"/>
      <c r="R868" s="1204"/>
      <c r="S868" s="1205"/>
      <c r="T868" s="1182"/>
      <c r="U868" s="1183"/>
      <c r="V868" s="1183"/>
      <c r="W868" s="1183"/>
      <c r="X868" s="1183"/>
      <c r="Y868" s="1184"/>
      <c r="Z868" s="1178"/>
      <c r="AA868" s="1178"/>
      <c r="AB868" s="1178"/>
      <c r="AC868" s="1178"/>
      <c r="AD868" s="1178"/>
      <c r="AE868" s="1178"/>
      <c r="AF868" s="1178"/>
      <c r="AG868" s="1178"/>
      <c r="AH868" s="1178"/>
      <c r="AI868" s="1178"/>
      <c r="AJ868" s="1178"/>
      <c r="AK868" s="1178"/>
      <c r="AL868" s="996"/>
    </row>
    <row r="869" spans="2:38">
      <c r="B869" s="1203"/>
      <c r="C869" s="1204"/>
      <c r="D869" s="1204"/>
      <c r="E869" s="1204"/>
      <c r="F869" s="1204"/>
      <c r="G869" s="1204"/>
      <c r="H869" s="1204"/>
      <c r="I869" s="1204"/>
      <c r="J869" s="1204"/>
      <c r="K869" s="1204"/>
      <c r="L869" s="1204"/>
      <c r="M869" s="1204"/>
      <c r="N869" s="1204"/>
      <c r="O869" s="1204"/>
      <c r="P869" s="1204"/>
      <c r="Q869" s="1204"/>
      <c r="R869" s="1204"/>
      <c r="S869" s="1205"/>
      <c r="T869" s="1182"/>
      <c r="U869" s="1183"/>
      <c r="V869" s="1183"/>
      <c r="W869" s="1183"/>
      <c r="X869" s="1183"/>
      <c r="Y869" s="1184"/>
      <c r="Z869" s="1178"/>
      <c r="AA869" s="1178"/>
      <c r="AB869" s="1178"/>
      <c r="AC869" s="1178"/>
      <c r="AD869" s="1178"/>
      <c r="AE869" s="1178"/>
      <c r="AF869" s="1178"/>
      <c r="AG869" s="1178"/>
      <c r="AH869" s="1178"/>
      <c r="AI869" s="1178"/>
      <c r="AJ869" s="1178"/>
      <c r="AK869" s="1178"/>
      <c r="AL869" s="996"/>
    </row>
    <row r="870" spans="2:38">
      <c r="B870" s="1203"/>
      <c r="C870" s="1204"/>
      <c r="D870" s="1204"/>
      <c r="E870" s="1204"/>
      <c r="F870" s="1204"/>
      <c r="G870" s="1204"/>
      <c r="H870" s="1204"/>
      <c r="I870" s="1204"/>
      <c r="J870" s="1204"/>
      <c r="K870" s="1204"/>
      <c r="L870" s="1204"/>
      <c r="M870" s="1204"/>
      <c r="N870" s="1204"/>
      <c r="O870" s="1204"/>
      <c r="P870" s="1204"/>
      <c r="Q870" s="1204"/>
      <c r="R870" s="1204"/>
      <c r="S870" s="1205"/>
      <c r="T870" s="1182"/>
      <c r="U870" s="1183"/>
      <c r="V870" s="1183"/>
      <c r="W870" s="1183"/>
      <c r="X870" s="1183"/>
      <c r="Y870" s="1184"/>
      <c r="Z870" s="1178"/>
      <c r="AA870" s="1178"/>
      <c r="AB870" s="1178"/>
      <c r="AC870" s="1178"/>
      <c r="AD870" s="1178"/>
      <c r="AE870" s="1178"/>
      <c r="AF870" s="1178"/>
      <c r="AG870" s="1178"/>
      <c r="AH870" s="1178"/>
      <c r="AI870" s="1178"/>
      <c r="AJ870" s="1178"/>
      <c r="AK870" s="1178"/>
      <c r="AL870" s="996"/>
    </row>
    <row r="871" spans="2:38">
      <c r="B871" s="1203"/>
      <c r="C871" s="1204"/>
      <c r="D871" s="1204"/>
      <c r="E871" s="1204"/>
      <c r="F871" s="1204"/>
      <c r="G871" s="1204"/>
      <c r="H871" s="1204"/>
      <c r="I871" s="1204"/>
      <c r="J871" s="1204"/>
      <c r="K871" s="1204"/>
      <c r="L871" s="1204"/>
      <c r="M871" s="1204"/>
      <c r="N871" s="1204"/>
      <c r="O871" s="1204"/>
      <c r="P871" s="1204"/>
      <c r="Q871" s="1204"/>
      <c r="R871" s="1204"/>
      <c r="S871" s="1205"/>
      <c r="T871" s="1182"/>
      <c r="U871" s="1183"/>
      <c r="V871" s="1183"/>
      <c r="W871" s="1183"/>
      <c r="X871" s="1183"/>
      <c r="Y871" s="1184"/>
      <c r="Z871" s="1178"/>
      <c r="AA871" s="1178"/>
      <c r="AB871" s="1178"/>
      <c r="AC871" s="1178"/>
      <c r="AD871" s="1178"/>
      <c r="AE871" s="1178"/>
      <c r="AF871" s="1178"/>
      <c r="AG871" s="1178"/>
      <c r="AH871" s="1178"/>
      <c r="AI871" s="1178"/>
      <c r="AJ871" s="1178"/>
      <c r="AK871" s="1178"/>
      <c r="AL871" s="996"/>
    </row>
    <row r="872" spans="2:38">
      <c r="B872" s="1203"/>
      <c r="C872" s="1204"/>
      <c r="D872" s="1204"/>
      <c r="E872" s="1204"/>
      <c r="F872" s="1204"/>
      <c r="G872" s="1204"/>
      <c r="H872" s="1204"/>
      <c r="I872" s="1204"/>
      <c r="J872" s="1204"/>
      <c r="K872" s="1204"/>
      <c r="L872" s="1204"/>
      <c r="M872" s="1204"/>
      <c r="N872" s="1204"/>
      <c r="O872" s="1204"/>
      <c r="P872" s="1204"/>
      <c r="Q872" s="1204"/>
      <c r="R872" s="1204"/>
      <c r="S872" s="1205"/>
      <c r="T872" s="1182"/>
      <c r="U872" s="1183"/>
      <c r="V872" s="1183"/>
      <c r="W872" s="1183"/>
      <c r="X872" s="1183"/>
      <c r="Y872" s="1184"/>
      <c r="Z872" s="1178"/>
      <c r="AA872" s="1178"/>
      <c r="AB872" s="1178"/>
      <c r="AC872" s="1178"/>
      <c r="AD872" s="1178"/>
      <c r="AE872" s="1178"/>
      <c r="AF872" s="1178"/>
      <c r="AG872" s="1178"/>
      <c r="AH872" s="1178"/>
      <c r="AI872" s="1178"/>
      <c r="AJ872" s="1178"/>
      <c r="AK872" s="1178"/>
      <c r="AL872" s="996"/>
    </row>
    <row r="873" spans="2:38">
      <c r="B873" s="1203"/>
      <c r="C873" s="1204"/>
      <c r="D873" s="1204"/>
      <c r="E873" s="1204"/>
      <c r="F873" s="1204"/>
      <c r="G873" s="1204"/>
      <c r="H873" s="1204"/>
      <c r="I873" s="1204"/>
      <c r="J873" s="1204"/>
      <c r="K873" s="1204"/>
      <c r="L873" s="1204"/>
      <c r="M873" s="1204"/>
      <c r="N873" s="1204"/>
      <c r="O873" s="1204"/>
      <c r="P873" s="1204"/>
      <c r="Q873" s="1204"/>
      <c r="R873" s="1204"/>
      <c r="S873" s="1205"/>
      <c r="T873" s="1182"/>
      <c r="U873" s="1183"/>
      <c r="V873" s="1183"/>
      <c r="W873" s="1183"/>
      <c r="X873" s="1183"/>
      <c r="Y873" s="1184"/>
      <c r="Z873" s="1178"/>
      <c r="AA873" s="1178"/>
      <c r="AB873" s="1178"/>
      <c r="AC873" s="1178"/>
      <c r="AD873" s="1178"/>
      <c r="AE873" s="1178"/>
      <c r="AF873" s="1178"/>
      <c r="AG873" s="1178"/>
      <c r="AH873" s="1178"/>
      <c r="AI873" s="1178"/>
      <c r="AJ873" s="1178"/>
      <c r="AK873" s="1178"/>
      <c r="AL873" s="996"/>
    </row>
    <row r="874" spans="2:38">
      <c r="B874" s="1203"/>
      <c r="C874" s="1204"/>
      <c r="D874" s="1204"/>
      <c r="E874" s="1204"/>
      <c r="F874" s="1204"/>
      <c r="G874" s="1204"/>
      <c r="H874" s="1204"/>
      <c r="I874" s="1204"/>
      <c r="J874" s="1204"/>
      <c r="K874" s="1204"/>
      <c r="L874" s="1204"/>
      <c r="M874" s="1204"/>
      <c r="N874" s="1204"/>
      <c r="O874" s="1204"/>
      <c r="P874" s="1204"/>
      <c r="Q874" s="1204"/>
      <c r="R874" s="1204"/>
      <c r="S874" s="1205"/>
      <c r="T874" s="1182"/>
      <c r="U874" s="1183"/>
      <c r="V874" s="1183"/>
      <c r="W874" s="1183"/>
      <c r="X874" s="1183"/>
      <c r="Y874" s="1184"/>
      <c r="Z874" s="1178"/>
      <c r="AA874" s="1178"/>
      <c r="AB874" s="1178"/>
      <c r="AC874" s="1178"/>
      <c r="AD874" s="1178"/>
      <c r="AE874" s="1178"/>
      <c r="AF874" s="1178"/>
      <c r="AG874" s="1178"/>
      <c r="AH874" s="1178"/>
      <c r="AI874" s="1178"/>
      <c r="AJ874" s="1178"/>
      <c r="AK874" s="1178"/>
      <c r="AL874" s="996"/>
    </row>
    <row r="875" spans="2:38">
      <c r="B875" s="1203"/>
      <c r="C875" s="1204"/>
      <c r="D875" s="1204"/>
      <c r="E875" s="1204"/>
      <c r="F875" s="1204"/>
      <c r="G875" s="1204"/>
      <c r="H875" s="1204"/>
      <c r="I875" s="1204"/>
      <c r="J875" s="1204"/>
      <c r="K875" s="1204"/>
      <c r="L875" s="1204"/>
      <c r="M875" s="1204"/>
      <c r="N875" s="1204"/>
      <c r="O875" s="1204"/>
      <c r="P875" s="1204"/>
      <c r="Q875" s="1204"/>
      <c r="R875" s="1204"/>
      <c r="S875" s="1205"/>
      <c r="T875" s="1182"/>
      <c r="U875" s="1183"/>
      <c r="V875" s="1183"/>
      <c r="W875" s="1183"/>
      <c r="X875" s="1183"/>
      <c r="Y875" s="1184"/>
      <c r="Z875" s="1178"/>
      <c r="AA875" s="1178"/>
      <c r="AB875" s="1178"/>
      <c r="AC875" s="1178"/>
      <c r="AD875" s="1178"/>
      <c r="AE875" s="1178"/>
      <c r="AF875" s="1178"/>
      <c r="AG875" s="1178"/>
      <c r="AH875" s="1178"/>
      <c r="AI875" s="1178"/>
      <c r="AJ875" s="1178"/>
      <c r="AK875" s="1178"/>
      <c r="AL875" s="996"/>
    </row>
    <row r="876" spans="2:38">
      <c r="B876" s="1203"/>
      <c r="C876" s="1204"/>
      <c r="D876" s="1204"/>
      <c r="E876" s="1204"/>
      <c r="F876" s="1204"/>
      <c r="G876" s="1204"/>
      <c r="H876" s="1204"/>
      <c r="I876" s="1204"/>
      <c r="J876" s="1204"/>
      <c r="K876" s="1204"/>
      <c r="L876" s="1204"/>
      <c r="M876" s="1204"/>
      <c r="N876" s="1204"/>
      <c r="O876" s="1204"/>
      <c r="P876" s="1204"/>
      <c r="Q876" s="1204"/>
      <c r="R876" s="1204"/>
      <c r="S876" s="1205"/>
      <c r="T876" s="1182"/>
      <c r="U876" s="1183"/>
      <c r="V876" s="1183"/>
      <c r="W876" s="1183"/>
      <c r="X876" s="1183"/>
      <c r="Y876" s="1184"/>
      <c r="Z876" s="1178"/>
      <c r="AA876" s="1178"/>
      <c r="AB876" s="1178"/>
      <c r="AC876" s="1178"/>
      <c r="AD876" s="1178"/>
      <c r="AE876" s="1178"/>
      <c r="AF876" s="1178"/>
      <c r="AG876" s="1178"/>
      <c r="AH876" s="1178"/>
      <c r="AI876" s="1178"/>
      <c r="AJ876" s="1178"/>
      <c r="AK876" s="1178"/>
      <c r="AL876" s="996"/>
    </row>
    <row r="877" spans="2:38">
      <c r="B877" s="1203"/>
      <c r="C877" s="1204"/>
      <c r="D877" s="1204"/>
      <c r="E877" s="1204"/>
      <c r="F877" s="1204"/>
      <c r="G877" s="1204"/>
      <c r="H877" s="1204"/>
      <c r="I877" s="1204"/>
      <c r="J877" s="1204"/>
      <c r="K877" s="1204"/>
      <c r="L877" s="1204"/>
      <c r="M877" s="1204"/>
      <c r="N877" s="1204"/>
      <c r="O877" s="1204"/>
      <c r="P877" s="1204"/>
      <c r="Q877" s="1204"/>
      <c r="R877" s="1204"/>
      <c r="S877" s="1205"/>
      <c r="T877" s="1182"/>
      <c r="U877" s="1183"/>
      <c r="V877" s="1183"/>
      <c r="W877" s="1183"/>
      <c r="X877" s="1183"/>
      <c r="Y877" s="1184"/>
      <c r="Z877" s="1178"/>
      <c r="AA877" s="1178"/>
      <c r="AB877" s="1178"/>
      <c r="AC877" s="1178"/>
      <c r="AD877" s="1178"/>
      <c r="AE877" s="1178"/>
      <c r="AF877" s="1178"/>
      <c r="AG877" s="1178"/>
      <c r="AH877" s="1178"/>
      <c r="AI877" s="1178"/>
      <c r="AJ877" s="1178"/>
      <c r="AK877" s="1178"/>
      <c r="AL877" s="996"/>
    </row>
    <row r="878" spans="2:38">
      <c r="B878" s="1203"/>
      <c r="C878" s="1204"/>
      <c r="D878" s="1204"/>
      <c r="E878" s="1204"/>
      <c r="F878" s="1204"/>
      <c r="G878" s="1204"/>
      <c r="H878" s="1204"/>
      <c r="I878" s="1204"/>
      <c r="J878" s="1204"/>
      <c r="K878" s="1204"/>
      <c r="L878" s="1204"/>
      <c r="M878" s="1204"/>
      <c r="N878" s="1204"/>
      <c r="O878" s="1204"/>
      <c r="P878" s="1204"/>
      <c r="Q878" s="1204"/>
      <c r="R878" s="1204"/>
      <c r="S878" s="1205"/>
      <c r="T878" s="1182"/>
      <c r="U878" s="1183"/>
      <c r="V878" s="1183"/>
      <c r="W878" s="1183"/>
      <c r="X878" s="1183"/>
      <c r="Y878" s="1184"/>
      <c r="Z878" s="1178"/>
      <c r="AA878" s="1178"/>
      <c r="AB878" s="1178"/>
      <c r="AC878" s="1178"/>
      <c r="AD878" s="1178"/>
      <c r="AE878" s="1178"/>
      <c r="AF878" s="1178"/>
      <c r="AG878" s="1178"/>
      <c r="AH878" s="1178"/>
      <c r="AI878" s="1178"/>
      <c r="AJ878" s="1178"/>
      <c r="AK878" s="1178"/>
      <c r="AL878" s="996"/>
    </row>
    <row r="879" spans="2:38">
      <c r="B879" s="1203"/>
      <c r="C879" s="1204"/>
      <c r="D879" s="1204"/>
      <c r="E879" s="1204"/>
      <c r="F879" s="1204"/>
      <c r="G879" s="1204"/>
      <c r="H879" s="1204"/>
      <c r="I879" s="1204"/>
      <c r="J879" s="1204"/>
      <c r="K879" s="1204"/>
      <c r="L879" s="1204"/>
      <c r="M879" s="1204"/>
      <c r="N879" s="1204"/>
      <c r="O879" s="1204"/>
      <c r="P879" s="1204"/>
      <c r="Q879" s="1204"/>
      <c r="R879" s="1204"/>
      <c r="S879" s="1205"/>
      <c r="T879" s="1182"/>
      <c r="U879" s="1183"/>
      <c r="V879" s="1183"/>
      <c r="W879" s="1183"/>
      <c r="X879" s="1183"/>
      <c r="Y879" s="1184"/>
      <c r="Z879" s="1178"/>
      <c r="AA879" s="1178"/>
      <c r="AB879" s="1178"/>
      <c r="AC879" s="1178"/>
      <c r="AD879" s="1178"/>
      <c r="AE879" s="1178"/>
      <c r="AF879" s="1178"/>
      <c r="AG879" s="1178"/>
      <c r="AH879" s="1178"/>
      <c r="AI879" s="1178"/>
      <c r="AJ879" s="1178"/>
      <c r="AK879" s="1178"/>
      <c r="AL879" s="996"/>
    </row>
    <row r="880" spans="2:38">
      <c r="B880" s="1203"/>
      <c r="C880" s="1204"/>
      <c r="D880" s="1204"/>
      <c r="E880" s="1204"/>
      <c r="F880" s="1204"/>
      <c r="G880" s="1204"/>
      <c r="H880" s="1204"/>
      <c r="I880" s="1204"/>
      <c r="J880" s="1204"/>
      <c r="K880" s="1204"/>
      <c r="L880" s="1204"/>
      <c r="M880" s="1204"/>
      <c r="N880" s="1204"/>
      <c r="O880" s="1204"/>
      <c r="P880" s="1204"/>
      <c r="Q880" s="1204"/>
      <c r="R880" s="1204"/>
      <c r="S880" s="1205"/>
      <c r="T880" s="1182"/>
      <c r="U880" s="1183"/>
      <c r="V880" s="1183"/>
      <c r="W880" s="1183"/>
      <c r="X880" s="1183"/>
      <c r="Y880" s="1184"/>
      <c r="Z880" s="1178"/>
      <c r="AA880" s="1178"/>
      <c r="AB880" s="1178"/>
      <c r="AC880" s="1178"/>
      <c r="AD880" s="1178"/>
      <c r="AE880" s="1178"/>
      <c r="AF880" s="1178"/>
      <c r="AG880" s="1178"/>
      <c r="AH880" s="1178"/>
      <c r="AI880" s="1178"/>
      <c r="AJ880" s="1178"/>
      <c r="AK880" s="1178"/>
      <c r="AL880" s="996"/>
    </row>
    <row r="881" spans="2:38">
      <c r="B881" s="1203"/>
      <c r="C881" s="1204"/>
      <c r="D881" s="1204"/>
      <c r="E881" s="1204"/>
      <c r="F881" s="1204"/>
      <c r="G881" s="1204"/>
      <c r="H881" s="1204"/>
      <c r="I881" s="1204"/>
      <c r="J881" s="1204"/>
      <c r="K881" s="1204"/>
      <c r="L881" s="1204"/>
      <c r="M881" s="1204"/>
      <c r="N881" s="1204"/>
      <c r="O881" s="1204"/>
      <c r="P881" s="1204"/>
      <c r="Q881" s="1204"/>
      <c r="R881" s="1204"/>
      <c r="S881" s="1205"/>
      <c r="T881" s="1182"/>
      <c r="U881" s="1183"/>
      <c r="V881" s="1183"/>
      <c r="W881" s="1183"/>
      <c r="X881" s="1183"/>
      <c r="Y881" s="1184"/>
      <c r="Z881" s="1178"/>
      <c r="AA881" s="1178"/>
      <c r="AB881" s="1178"/>
      <c r="AC881" s="1178"/>
      <c r="AD881" s="1178"/>
      <c r="AE881" s="1178"/>
      <c r="AF881" s="1178"/>
      <c r="AG881" s="1178"/>
      <c r="AH881" s="1178"/>
      <c r="AI881" s="1178"/>
      <c r="AJ881" s="1178"/>
      <c r="AK881" s="1178"/>
      <c r="AL881" s="996"/>
    </row>
    <row r="882" spans="2:38">
      <c r="B882" s="1203"/>
      <c r="C882" s="1204"/>
      <c r="D882" s="1204"/>
      <c r="E882" s="1204"/>
      <c r="F882" s="1204"/>
      <c r="G882" s="1204"/>
      <c r="H882" s="1204"/>
      <c r="I882" s="1204"/>
      <c r="J882" s="1204"/>
      <c r="K882" s="1204"/>
      <c r="L882" s="1204"/>
      <c r="M882" s="1204"/>
      <c r="N882" s="1204"/>
      <c r="O882" s="1204"/>
      <c r="P882" s="1204"/>
      <c r="Q882" s="1204"/>
      <c r="R882" s="1204"/>
      <c r="S882" s="1205"/>
      <c r="T882" s="1182"/>
      <c r="U882" s="1183"/>
      <c r="V882" s="1183"/>
      <c r="W882" s="1183"/>
      <c r="X882" s="1183"/>
      <c r="Y882" s="1184"/>
      <c r="Z882" s="1178"/>
      <c r="AA882" s="1178"/>
      <c r="AB882" s="1178"/>
      <c r="AC882" s="1178"/>
      <c r="AD882" s="1178"/>
      <c r="AE882" s="1178"/>
      <c r="AF882" s="1178"/>
      <c r="AG882" s="1178"/>
      <c r="AH882" s="1178"/>
      <c r="AI882" s="1178"/>
      <c r="AJ882" s="1178"/>
      <c r="AK882" s="1178"/>
      <c r="AL882" s="996"/>
    </row>
    <row r="883" spans="2:38">
      <c r="B883" s="1203"/>
      <c r="C883" s="1204"/>
      <c r="D883" s="1204"/>
      <c r="E883" s="1204"/>
      <c r="F883" s="1204"/>
      <c r="G883" s="1204"/>
      <c r="H883" s="1204"/>
      <c r="I883" s="1204"/>
      <c r="J883" s="1204"/>
      <c r="K883" s="1204"/>
      <c r="L883" s="1204"/>
      <c r="M883" s="1204"/>
      <c r="N883" s="1204"/>
      <c r="O883" s="1204"/>
      <c r="P883" s="1204"/>
      <c r="Q883" s="1204"/>
      <c r="R883" s="1204"/>
      <c r="S883" s="1205"/>
      <c r="T883" s="1182"/>
      <c r="U883" s="1183"/>
      <c r="V883" s="1183"/>
      <c r="W883" s="1183"/>
      <c r="X883" s="1183"/>
      <c r="Y883" s="1184"/>
      <c r="Z883" s="1178"/>
      <c r="AA883" s="1178"/>
      <c r="AB883" s="1178"/>
      <c r="AC883" s="1178"/>
      <c r="AD883" s="1178"/>
      <c r="AE883" s="1178"/>
      <c r="AF883" s="1178"/>
      <c r="AG883" s="1178"/>
      <c r="AH883" s="1178"/>
      <c r="AI883" s="1178"/>
      <c r="AJ883" s="1178"/>
      <c r="AK883" s="1178"/>
      <c r="AL883" s="996"/>
    </row>
    <row r="884" spans="2:38">
      <c r="B884" s="1203"/>
      <c r="C884" s="1204"/>
      <c r="D884" s="1204"/>
      <c r="E884" s="1204"/>
      <c r="F884" s="1204"/>
      <c r="G884" s="1204"/>
      <c r="H884" s="1204"/>
      <c r="I884" s="1204"/>
      <c r="J884" s="1204"/>
      <c r="K884" s="1204"/>
      <c r="L884" s="1204"/>
      <c r="M884" s="1204"/>
      <c r="N884" s="1204"/>
      <c r="O884" s="1204"/>
      <c r="P884" s="1204"/>
      <c r="Q884" s="1204"/>
      <c r="R884" s="1204"/>
      <c r="S884" s="1205"/>
      <c r="T884" s="1182"/>
      <c r="U884" s="1183"/>
      <c r="V884" s="1183"/>
      <c r="W884" s="1183"/>
      <c r="X884" s="1183"/>
      <c r="Y884" s="1184"/>
      <c r="Z884" s="1178"/>
      <c r="AA884" s="1178"/>
      <c r="AB884" s="1178"/>
      <c r="AC884" s="1178"/>
      <c r="AD884" s="1178"/>
      <c r="AE884" s="1178"/>
      <c r="AF884" s="1178"/>
      <c r="AG884" s="1178"/>
      <c r="AH884" s="1178"/>
      <c r="AI884" s="1178"/>
      <c r="AJ884" s="1178"/>
      <c r="AK884" s="1178"/>
      <c r="AL884" s="996"/>
    </row>
    <row r="885" spans="2:38">
      <c r="B885" s="1203"/>
      <c r="C885" s="1204"/>
      <c r="D885" s="1204"/>
      <c r="E885" s="1204"/>
      <c r="F885" s="1204"/>
      <c r="G885" s="1204"/>
      <c r="H885" s="1204"/>
      <c r="I885" s="1204"/>
      <c r="J885" s="1204"/>
      <c r="K885" s="1204"/>
      <c r="L885" s="1204"/>
      <c r="M885" s="1204"/>
      <c r="N885" s="1204"/>
      <c r="O885" s="1204"/>
      <c r="P885" s="1204"/>
      <c r="Q885" s="1204"/>
      <c r="R885" s="1204"/>
      <c r="S885" s="1205"/>
      <c r="T885" s="1182"/>
      <c r="U885" s="1183"/>
      <c r="V885" s="1183"/>
      <c r="W885" s="1183"/>
      <c r="X885" s="1183"/>
      <c r="Y885" s="1184"/>
      <c r="Z885" s="1178"/>
      <c r="AA885" s="1178"/>
      <c r="AB885" s="1178"/>
      <c r="AC885" s="1178"/>
      <c r="AD885" s="1178"/>
      <c r="AE885" s="1178"/>
      <c r="AF885" s="1178"/>
      <c r="AG885" s="1178"/>
      <c r="AH885" s="1178"/>
      <c r="AI885" s="1178"/>
      <c r="AJ885" s="1178"/>
      <c r="AK885" s="1178"/>
      <c r="AL885" s="996"/>
    </row>
    <row r="886" spans="2:38">
      <c r="B886" s="1203"/>
      <c r="C886" s="1204"/>
      <c r="D886" s="1204"/>
      <c r="E886" s="1204"/>
      <c r="F886" s="1204"/>
      <c r="G886" s="1204"/>
      <c r="H886" s="1204"/>
      <c r="I886" s="1204"/>
      <c r="J886" s="1204"/>
      <c r="K886" s="1204"/>
      <c r="L886" s="1204"/>
      <c r="M886" s="1204"/>
      <c r="N886" s="1204"/>
      <c r="O886" s="1204"/>
      <c r="P886" s="1204"/>
      <c r="Q886" s="1204"/>
      <c r="R886" s="1204"/>
      <c r="S886" s="1205"/>
      <c r="T886" s="1182"/>
      <c r="U886" s="1183"/>
      <c r="V886" s="1183"/>
      <c r="W886" s="1183"/>
      <c r="X886" s="1183"/>
      <c r="Y886" s="1184"/>
      <c r="Z886" s="1178"/>
      <c r="AA886" s="1178"/>
      <c r="AB886" s="1178"/>
      <c r="AC886" s="1178"/>
      <c r="AD886" s="1178"/>
      <c r="AE886" s="1178"/>
      <c r="AF886" s="1178"/>
      <c r="AG886" s="1178"/>
      <c r="AH886" s="1178"/>
      <c r="AI886" s="1178"/>
      <c r="AJ886" s="1178"/>
      <c r="AK886" s="1178"/>
      <c r="AL886" s="996"/>
    </row>
    <row r="887" spans="2:38">
      <c r="B887" s="1203"/>
      <c r="C887" s="1204"/>
      <c r="D887" s="1204"/>
      <c r="E887" s="1204"/>
      <c r="F887" s="1204"/>
      <c r="G887" s="1204"/>
      <c r="H887" s="1204"/>
      <c r="I887" s="1204"/>
      <c r="J887" s="1204"/>
      <c r="K887" s="1204"/>
      <c r="L887" s="1204"/>
      <c r="M887" s="1204"/>
      <c r="N887" s="1204"/>
      <c r="O887" s="1204"/>
      <c r="P887" s="1204"/>
      <c r="Q887" s="1204"/>
      <c r="R887" s="1204"/>
      <c r="S887" s="1205"/>
      <c r="T887" s="1182"/>
      <c r="U887" s="1183"/>
      <c r="V887" s="1183"/>
      <c r="W887" s="1183"/>
      <c r="X887" s="1183"/>
      <c r="Y887" s="1184"/>
      <c r="Z887" s="1178"/>
      <c r="AA887" s="1178"/>
      <c r="AB887" s="1178"/>
      <c r="AC887" s="1178"/>
      <c r="AD887" s="1178"/>
      <c r="AE887" s="1178"/>
      <c r="AF887" s="1178"/>
      <c r="AG887" s="1178"/>
      <c r="AH887" s="1178"/>
      <c r="AI887" s="1178"/>
      <c r="AJ887" s="1178"/>
      <c r="AK887" s="1178"/>
      <c r="AL887" s="996"/>
    </row>
    <row r="888" spans="2:38">
      <c r="B888" s="1203"/>
      <c r="C888" s="1204"/>
      <c r="D888" s="1204"/>
      <c r="E888" s="1204"/>
      <c r="F888" s="1204"/>
      <c r="G888" s="1204"/>
      <c r="H888" s="1204"/>
      <c r="I888" s="1204"/>
      <c r="J888" s="1204"/>
      <c r="K888" s="1204"/>
      <c r="L888" s="1204"/>
      <c r="M888" s="1204"/>
      <c r="N888" s="1204"/>
      <c r="O888" s="1204"/>
      <c r="P888" s="1204"/>
      <c r="Q888" s="1204"/>
      <c r="R888" s="1204"/>
      <c r="S888" s="1205"/>
      <c r="T888" s="1182"/>
      <c r="U888" s="1183"/>
      <c r="V888" s="1183"/>
      <c r="W888" s="1183"/>
      <c r="X888" s="1183"/>
      <c r="Y888" s="1184"/>
      <c r="Z888" s="1178"/>
      <c r="AA888" s="1178"/>
      <c r="AB888" s="1178"/>
      <c r="AC888" s="1178"/>
      <c r="AD888" s="1178"/>
      <c r="AE888" s="1178"/>
      <c r="AF888" s="1178"/>
      <c r="AG888" s="1178"/>
      <c r="AH888" s="1178"/>
      <c r="AI888" s="1178"/>
      <c r="AJ888" s="1178"/>
      <c r="AK888" s="1178"/>
      <c r="AL888" s="996"/>
    </row>
    <row r="889" spans="2:38">
      <c r="B889" s="1203"/>
      <c r="C889" s="1204"/>
      <c r="D889" s="1204"/>
      <c r="E889" s="1204"/>
      <c r="F889" s="1204"/>
      <c r="G889" s="1204"/>
      <c r="H889" s="1204"/>
      <c r="I889" s="1204"/>
      <c r="J889" s="1204"/>
      <c r="K889" s="1204"/>
      <c r="L889" s="1204"/>
      <c r="M889" s="1204"/>
      <c r="N889" s="1204"/>
      <c r="O889" s="1204"/>
      <c r="P889" s="1204"/>
      <c r="Q889" s="1204"/>
      <c r="R889" s="1204"/>
      <c r="S889" s="1205"/>
      <c r="T889" s="1182"/>
      <c r="U889" s="1183"/>
      <c r="V889" s="1183"/>
      <c r="W889" s="1183"/>
      <c r="X889" s="1183"/>
      <c r="Y889" s="1184"/>
      <c r="Z889" s="1178"/>
      <c r="AA889" s="1178"/>
      <c r="AB889" s="1178"/>
      <c r="AC889" s="1178"/>
      <c r="AD889" s="1178"/>
      <c r="AE889" s="1178"/>
      <c r="AF889" s="1178"/>
      <c r="AG889" s="1178"/>
      <c r="AH889" s="1178"/>
      <c r="AI889" s="1178"/>
      <c r="AJ889" s="1178"/>
      <c r="AK889" s="1178"/>
      <c r="AL889" s="996"/>
    </row>
    <row r="890" spans="2:38">
      <c r="B890" s="1203"/>
      <c r="C890" s="1204"/>
      <c r="D890" s="1204"/>
      <c r="E890" s="1204"/>
      <c r="F890" s="1204"/>
      <c r="G890" s="1204"/>
      <c r="H890" s="1204"/>
      <c r="I890" s="1204"/>
      <c r="J890" s="1204"/>
      <c r="K890" s="1204"/>
      <c r="L890" s="1204"/>
      <c r="M890" s="1204"/>
      <c r="N890" s="1204"/>
      <c r="O890" s="1204"/>
      <c r="P890" s="1204"/>
      <c r="Q890" s="1204"/>
      <c r="R890" s="1204"/>
      <c r="S890" s="1205"/>
      <c r="T890" s="1182"/>
      <c r="U890" s="1183"/>
      <c r="V890" s="1183"/>
      <c r="W890" s="1183"/>
      <c r="X890" s="1183"/>
      <c r="Y890" s="1184"/>
      <c r="Z890" s="1178"/>
      <c r="AA890" s="1178"/>
      <c r="AB890" s="1178"/>
      <c r="AC890" s="1178"/>
      <c r="AD890" s="1178"/>
      <c r="AE890" s="1178"/>
      <c r="AF890" s="1178"/>
      <c r="AG890" s="1178"/>
      <c r="AH890" s="1178"/>
      <c r="AI890" s="1178"/>
      <c r="AJ890" s="1178"/>
      <c r="AK890" s="1178"/>
      <c r="AL890" s="996"/>
    </row>
    <row r="891" spans="2:38">
      <c r="B891" s="1203"/>
      <c r="C891" s="1204"/>
      <c r="D891" s="1204"/>
      <c r="E891" s="1204"/>
      <c r="F891" s="1204"/>
      <c r="G891" s="1204"/>
      <c r="H891" s="1204"/>
      <c r="I891" s="1204"/>
      <c r="J891" s="1204"/>
      <c r="K891" s="1204"/>
      <c r="L891" s="1204"/>
      <c r="M891" s="1204"/>
      <c r="N891" s="1204"/>
      <c r="O891" s="1204"/>
      <c r="P891" s="1204"/>
      <c r="Q891" s="1204"/>
      <c r="R891" s="1204"/>
      <c r="S891" s="1205"/>
      <c r="T891" s="1182"/>
      <c r="U891" s="1183"/>
      <c r="V891" s="1183"/>
      <c r="W891" s="1183"/>
      <c r="X891" s="1183"/>
      <c r="Y891" s="1184"/>
      <c r="Z891" s="1178"/>
      <c r="AA891" s="1178"/>
      <c r="AB891" s="1178"/>
      <c r="AC891" s="1178"/>
      <c r="AD891" s="1178"/>
      <c r="AE891" s="1178"/>
      <c r="AF891" s="1178"/>
      <c r="AG891" s="1178"/>
      <c r="AH891" s="1178"/>
      <c r="AI891" s="1178"/>
      <c r="AJ891" s="1178"/>
      <c r="AK891" s="1178"/>
      <c r="AL891" s="996"/>
    </row>
    <row r="892" spans="2:38">
      <c r="B892" s="1254"/>
      <c r="C892" s="1255"/>
      <c r="D892" s="1255"/>
      <c r="E892" s="1255"/>
      <c r="F892" s="1255"/>
      <c r="G892" s="1255"/>
      <c r="H892" s="1255"/>
      <c r="I892" s="1255"/>
      <c r="J892" s="1255"/>
      <c r="K892" s="1255"/>
      <c r="L892" s="1255"/>
      <c r="M892" s="1255"/>
      <c r="N892" s="1255"/>
      <c r="O892" s="1255"/>
      <c r="P892" s="1255"/>
      <c r="Q892" s="1255"/>
      <c r="R892" s="1255"/>
      <c r="S892" s="1256"/>
      <c r="T892" s="1182"/>
      <c r="U892" s="1183"/>
      <c r="V892" s="1183"/>
      <c r="W892" s="1183"/>
      <c r="X892" s="1183"/>
      <c r="Y892" s="1184"/>
      <c r="Z892" s="1178"/>
      <c r="AA892" s="1178"/>
      <c r="AB892" s="1178"/>
      <c r="AC892" s="1178"/>
      <c r="AD892" s="1178"/>
      <c r="AE892" s="1178"/>
      <c r="AF892" s="1178"/>
      <c r="AG892" s="1178"/>
      <c r="AH892" s="1178"/>
      <c r="AI892" s="1178"/>
      <c r="AJ892" s="1178"/>
      <c r="AK892" s="1178"/>
      <c r="AL892" s="996"/>
    </row>
    <row r="893" spans="2:38">
      <c r="B893" s="1192" t="s">
        <v>265</v>
      </c>
      <c r="C893" s="1193"/>
      <c r="D893" s="1193"/>
      <c r="E893" s="1193"/>
      <c r="F893" s="1193"/>
      <c r="G893" s="1193"/>
      <c r="H893" s="1193"/>
      <c r="I893" s="1193"/>
      <c r="J893" s="1193"/>
      <c r="K893" s="1193"/>
      <c r="L893" s="1193"/>
      <c r="M893" s="1193"/>
      <c r="N893" s="1193"/>
      <c r="O893" s="1193"/>
      <c r="P893" s="1193"/>
      <c r="Q893" s="1193"/>
      <c r="R893" s="1193"/>
      <c r="S893" s="1193"/>
      <c r="T893" s="1193"/>
      <c r="U893" s="1193"/>
      <c r="V893" s="1193"/>
      <c r="W893" s="1193"/>
      <c r="X893" s="1193"/>
      <c r="Y893" s="1193"/>
      <c r="Z893" s="1229"/>
      <c r="AA893" s="1230"/>
      <c r="AB893" s="1230"/>
      <c r="AC893" s="1230"/>
      <c r="AD893" s="1230"/>
      <c r="AE893" s="1230"/>
      <c r="AF893" s="1230"/>
      <c r="AG893" s="1230"/>
      <c r="AH893" s="1231"/>
      <c r="AI893" s="1232"/>
      <c r="AJ893" s="1232"/>
      <c r="AK893" s="1232"/>
      <c r="AL893" s="997"/>
    </row>
    <row r="894" spans="2:38">
      <c r="B894" s="1242"/>
      <c r="C894" s="1243"/>
      <c r="D894" s="1243"/>
      <c r="E894" s="1243"/>
      <c r="F894" s="1243"/>
      <c r="G894" s="1243"/>
      <c r="H894" s="1243"/>
      <c r="I894" s="1243"/>
      <c r="J894" s="1243"/>
      <c r="K894" s="1243"/>
      <c r="L894" s="1243"/>
      <c r="M894" s="1243"/>
      <c r="N894" s="1243"/>
      <c r="O894" s="1243"/>
      <c r="P894" s="1243"/>
      <c r="Q894" s="1243"/>
      <c r="R894" s="1243"/>
      <c r="S894" s="1243"/>
      <c r="T894" s="1243"/>
      <c r="U894" s="1243"/>
      <c r="V894" s="1243"/>
      <c r="W894" s="1243"/>
      <c r="X894" s="1243"/>
      <c r="Y894" s="1244"/>
      <c r="Z894" s="1248"/>
      <c r="AA894" s="1201"/>
      <c r="AB894" s="1201"/>
      <c r="AC894" s="1201"/>
      <c r="AD894" s="1201"/>
      <c r="AE894" s="1201"/>
      <c r="AF894" s="1201"/>
      <c r="AG894" s="1201"/>
      <c r="AH894" s="1202"/>
      <c r="AI894" s="1190" t="s">
        <v>266</v>
      </c>
      <c r="AJ894" s="1190"/>
      <c r="AK894" s="1253"/>
      <c r="AL894" s="1003">
        <f>SUM(AL862:AL892)</f>
        <v>1</v>
      </c>
    </row>
    <row r="895" spans="2:38">
      <c r="B895" s="1242"/>
      <c r="C895" s="1243"/>
      <c r="D895" s="1243"/>
      <c r="E895" s="1243"/>
      <c r="F895" s="1243"/>
      <c r="G895" s="1243"/>
      <c r="H895" s="1243"/>
      <c r="I895" s="1243"/>
      <c r="J895" s="1243"/>
      <c r="K895" s="1243"/>
      <c r="L895" s="1243"/>
      <c r="M895" s="1243"/>
      <c r="N895" s="1243"/>
      <c r="O895" s="1243"/>
      <c r="P895" s="1243"/>
      <c r="Q895" s="1243"/>
      <c r="R895" s="1243"/>
      <c r="S895" s="1243"/>
      <c r="T895" s="1243"/>
      <c r="U895" s="1243"/>
      <c r="V895" s="1243"/>
      <c r="W895" s="1243"/>
      <c r="X895" s="1243"/>
      <c r="Y895" s="1244"/>
      <c r="Z895" s="1249"/>
      <c r="AA895" s="1204"/>
      <c r="AB895" s="1204"/>
      <c r="AC895" s="1204"/>
      <c r="AD895" s="1204"/>
      <c r="AE895" s="1204"/>
      <c r="AF895" s="1204"/>
      <c r="AG895" s="1204"/>
      <c r="AH895" s="1205"/>
      <c r="AI895" s="1190"/>
      <c r="AJ895" s="1190"/>
      <c r="AK895" s="1253"/>
      <c r="AL895" s="1003"/>
    </row>
    <row r="896" spans="2:38" ht="16.5" thickBot="1">
      <c r="B896" s="1245"/>
      <c r="C896" s="1246"/>
      <c r="D896" s="1246"/>
      <c r="E896" s="1246"/>
      <c r="F896" s="1246"/>
      <c r="G896" s="1246"/>
      <c r="H896" s="1246"/>
      <c r="I896" s="1246"/>
      <c r="J896" s="1246"/>
      <c r="K896" s="1246"/>
      <c r="L896" s="1246"/>
      <c r="M896" s="1246"/>
      <c r="N896" s="1246"/>
      <c r="O896" s="1246"/>
      <c r="P896" s="1246"/>
      <c r="Q896" s="1246"/>
      <c r="R896" s="1246"/>
      <c r="S896" s="1246"/>
      <c r="T896" s="1246"/>
      <c r="U896" s="1246"/>
      <c r="V896" s="1246"/>
      <c r="W896" s="1246"/>
      <c r="X896" s="1246"/>
      <c r="Y896" s="1247"/>
      <c r="Z896" s="1250"/>
      <c r="AA896" s="1251"/>
      <c r="AB896" s="1251"/>
      <c r="AC896" s="1251"/>
      <c r="AD896" s="1251"/>
      <c r="AE896" s="1251"/>
      <c r="AF896" s="1251"/>
      <c r="AG896" s="1251"/>
      <c r="AH896" s="1252"/>
      <c r="AI896" s="1238" t="s">
        <v>267</v>
      </c>
      <c r="AJ896" s="1238"/>
      <c r="AK896" s="1239"/>
      <c r="AL896" s="1029">
        <f>+ROUND(AL894+AL895,0)</f>
        <v>1</v>
      </c>
    </row>
  </sheetData>
  <mergeCells count="2820">
    <mergeCell ref="T474:Y474"/>
    <mergeCell ref="Z474:AH474"/>
    <mergeCell ref="AJ474:AK474"/>
    <mergeCell ref="T469:Y469"/>
    <mergeCell ref="Z469:AH469"/>
    <mergeCell ref="AJ469:AK469"/>
    <mergeCell ref="T470:Y470"/>
    <mergeCell ref="Z470:AH470"/>
    <mergeCell ref="AJ470:AK470"/>
    <mergeCell ref="T471:Y471"/>
    <mergeCell ref="Z471:AH471"/>
    <mergeCell ref="AJ471:AK471"/>
    <mergeCell ref="T472:Y472"/>
    <mergeCell ref="Z472:AH472"/>
    <mergeCell ref="AJ472:AK472"/>
    <mergeCell ref="T473:Y473"/>
    <mergeCell ref="Z473:AH473"/>
    <mergeCell ref="AJ473:AK473"/>
    <mergeCell ref="T464:Y464"/>
    <mergeCell ref="Z464:AH464"/>
    <mergeCell ref="AJ464:AK464"/>
    <mergeCell ref="T465:Y465"/>
    <mergeCell ref="Z465:AH465"/>
    <mergeCell ref="AJ465:AK465"/>
    <mergeCell ref="T466:Y466"/>
    <mergeCell ref="Z466:AH466"/>
    <mergeCell ref="AJ466:AK466"/>
    <mergeCell ref="T467:Y467"/>
    <mergeCell ref="Z467:AH467"/>
    <mergeCell ref="AJ467:AK467"/>
    <mergeCell ref="T468:Y468"/>
    <mergeCell ref="Z468:AH468"/>
    <mergeCell ref="AJ468:AK468"/>
    <mergeCell ref="T459:Y459"/>
    <mergeCell ref="Z459:AH459"/>
    <mergeCell ref="AJ459:AK459"/>
    <mergeCell ref="T460:Y460"/>
    <mergeCell ref="Z460:AH460"/>
    <mergeCell ref="AJ460:AK460"/>
    <mergeCell ref="T461:Y461"/>
    <mergeCell ref="Z461:AH461"/>
    <mergeCell ref="AJ461:AK461"/>
    <mergeCell ref="T462:Y462"/>
    <mergeCell ref="Z462:AH462"/>
    <mergeCell ref="AJ462:AK462"/>
    <mergeCell ref="T463:Y463"/>
    <mergeCell ref="Z463:AH463"/>
    <mergeCell ref="AJ463:AK463"/>
    <mergeCell ref="AJ454:AK454"/>
    <mergeCell ref="T455:Y455"/>
    <mergeCell ref="Z455:AH455"/>
    <mergeCell ref="AJ455:AK455"/>
    <mergeCell ref="T456:Y456"/>
    <mergeCell ref="Z456:AH456"/>
    <mergeCell ref="AJ456:AK456"/>
    <mergeCell ref="T457:Y457"/>
    <mergeCell ref="Z457:AH457"/>
    <mergeCell ref="AJ457:AK457"/>
    <mergeCell ref="T458:Y458"/>
    <mergeCell ref="Z458:AH458"/>
    <mergeCell ref="AJ458:AK458"/>
    <mergeCell ref="T390:Y390"/>
    <mergeCell ref="Z390:AH390"/>
    <mergeCell ref="AJ390:AK390"/>
    <mergeCell ref="T391:Y391"/>
    <mergeCell ref="Z391:AH391"/>
    <mergeCell ref="AJ391:AK391"/>
    <mergeCell ref="T392:Y392"/>
    <mergeCell ref="Z392:AH392"/>
    <mergeCell ref="AJ392:AK392"/>
    <mergeCell ref="T393:Y393"/>
    <mergeCell ref="Z393:AH393"/>
    <mergeCell ref="AJ393:AK393"/>
    <mergeCell ref="T394:Y394"/>
    <mergeCell ref="Z394:AH394"/>
    <mergeCell ref="AJ394:AK394"/>
    <mergeCell ref="Z449:AH449"/>
    <mergeCell ref="Z450:AH450"/>
    <mergeCell ref="Z422:AH422"/>
    <mergeCell ref="Z423:AH423"/>
    <mergeCell ref="T385:Y385"/>
    <mergeCell ref="Z385:AH385"/>
    <mergeCell ref="AJ385:AK385"/>
    <mergeCell ref="T386:Y386"/>
    <mergeCell ref="Z386:AH386"/>
    <mergeCell ref="AJ386:AK386"/>
    <mergeCell ref="T387:Y387"/>
    <mergeCell ref="Z387:AH387"/>
    <mergeCell ref="AJ387:AK387"/>
    <mergeCell ref="T388:Y388"/>
    <mergeCell ref="Z388:AH388"/>
    <mergeCell ref="AJ388:AK388"/>
    <mergeCell ref="T389:Y389"/>
    <mergeCell ref="Z389:AH389"/>
    <mergeCell ref="AJ389:AK389"/>
    <mergeCell ref="T380:Y380"/>
    <mergeCell ref="Z380:AH380"/>
    <mergeCell ref="AJ380:AK380"/>
    <mergeCell ref="T381:Y381"/>
    <mergeCell ref="Z381:AH381"/>
    <mergeCell ref="AJ381:AK381"/>
    <mergeCell ref="T382:Y382"/>
    <mergeCell ref="Z382:AH382"/>
    <mergeCell ref="AJ382:AK382"/>
    <mergeCell ref="T383:Y383"/>
    <mergeCell ref="Z383:AH383"/>
    <mergeCell ref="AJ383:AK383"/>
    <mergeCell ref="T384:Y384"/>
    <mergeCell ref="Z384:AH384"/>
    <mergeCell ref="AJ384:AK384"/>
    <mergeCell ref="T375:Y375"/>
    <mergeCell ref="Z375:AH375"/>
    <mergeCell ref="AJ375:AK375"/>
    <mergeCell ref="T376:Y376"/>
    <mergeCell ref="Z376:AH376"/>
    <mergeCell ref="AJ376:AK376"/>
    <mergeCell ref="T377:Y377"/>
    <mergeCell ref="Z377:AH377"/>
    <mergeCell ref="AJ377:AK377"/>
    <mergeCell ref="T378:Y378"/>
    <mergeCell ref="Z378:AH378"/>
    <mergeCell ref="AJ378:AK378"/>
    <mergeCell ref="T379:Y379"/>
    <mergeCell ref="Z379:AH379"/>
    <mergeCell ref="AJ379:AK379"/>
    <mergeCell ref="T370:Y370"/>
    <mergeCell ref="Z370:AH370"/>
    <mergeCell ref="AJ370:AK370"/>
    <mergeCell ref="T371:Y371"/>
    <mergeCell ref="Z371:AH371"/>
    <mergeCell ref="AJ371:AK371"/>
    <mergeCell ref="T372:Y372"/>
    <mergeCell ref="Z372:AH372"/>
    <mergeCell ref="AJ372:AK372"/>
    <mergeCell ref="T373:Y373"/>
    <mergeCell ref="Z373:AH373"/>
    <mergeCell ref="AJ373:AK373"/>
    <mergeCell ref="T374:Y374"/>
    <mergeCell ref="Z374:AH374"/>
    <mergeCell ref="AJ374:AK374"/>
    <mergeCell ref="T365:Y365"/>
    <mergeCell ref="Z365:AH365"/>
    <mergeCell ref="AJ365:AK365"/>
    <mergeCell ref="T366:Y366"/>
    <mergeCell ref="Z366:AH366"/>
    <mergeCell ref="AJ366:AK366"/>
    <mergeCell ref="T367:Y367"/>
    <mergeCell ref="Z367:AH367"/>
    <mergeCell ref="AJ367:AK367"/>
    <mergeCell ref="T368:Y368"/>
    <mergeCell ref="Z368:AH368"/>
    <mergeCell ref="AJ368:AK368"/>
    <mergeCell ref="T369:Y369"/>
    <mergeCell ref="Z369:AH369"/>
    <mergeCell ref="AJ369:AK369"/>
    <mergeCell ref="T360:Y360"/>
    <mergeCell ref="Z360:AH360"/>
    <mergeCell ref="AJ360:AK360"/>
    <mergeCell ref="T361:Y361"/>
    <mergeCell ref="Z361:AH361"/>
    <mergeCell ref="AJ361:AK361"/>
    <mergeCell ref="T362:Y362"/>
    <mergeCell ref="Z362:AH362"/>
    <mergeCell ref="AJ362:AK362"/>
    <mergeCell ref="T363:Y363"/>
    <mergeCell ref="Z363:AH363"/>
    <mergeCell ref="AJ363:AK363"/>
    <mergeCell ref="T364:Y364"/>
    <mergeCell ref="Z364:AH364"/>
    <mergeCell ref="AJ364:AK364"/>
    <mergeCell ref="T355:Y355"/>
    <mergeCell ref="Z355:AH355"/>
    <mergeCell ref="AJ355:AK355"/>
    <mergeCell ref="T356:Y356"/>
    <mergeCell ref="Z356:AH356"/>
    <mergeCell ref="AJ356:AK356"/>
    <mergeCell ref="T357:Y357"/>
    <mergeCell ref="Z357:AH357"/>
    <mergeCell ref="AJ357:AK357"/>
    <mergeCell ref="T358:Y358"/>
    <mergeCell ref="Z358:AH358"/>
    <mergeCell ref="AJ358:AK358"/>
    <mergeCell ref="T359:Y359"/>
    <mergeCell ref="Z359:AH359"/>
    <mergeCell ref="AJ359:AK359"/>
    <mergeCell ref="T350:Y350"/>
    <mergeCell ref="Z350:AH350"/>
    <mergeCell ref="AJ350:AK350"/>
    <mergeCell ref="T351:Y351"/>
    <mergeCell ref="Z351:AH351"/>
    <mergeCell ref="T352:Y352"/>
    <mergeCell ref="Z352:AH352"/>
    <mergeCell ref="AJ352:AK352"/>
    <mergeCell ref="T353:Y353"/>
    <mergeCell ref="Z353:AH353"/>
    <mergeCell ref="AJ353:AK353"/>
    <mergeCell ref="T354:Y354"/>
    <mergeCell ref="Z354:AH354"/>
    <mergeCell ref="AJ354:AK354"/>
    <mergeCell ref="T349:Y349"/>
    <mergeCell ref="Z349:AH349"/>
    <mergeCell ref="AJ349:AK349"/>
    <mergeCell ref="T340:Y340"/>
    <mergeCell ref="Z340:AH340"/>
    <mergeCell ref="AJ340:AK340"/>
    <mergeCell ref="T341:Y341"/>
    <mergeCell ref="Z341:AH341"/>
    <mergeCell ref="AJ341:AK341"/>
    <mergeCell ref="T342:Y342"/>
    <mergeCell ref="Z342:AH342"/>
    <mergeCell ref="AJ342:AK342"/>
    <mergeCell ref="T343:Y343"/>
    <mergeCell ref="Z343:AH343"/>
    <mergeCell ref="AJ343:AK343"/>
    <mergeCell ref="T344:Y344"/>
    <mergeCell ref="Z344:AH344"/>
    <mergeCell ref="AJ344:AK344"/>
    <mergeCell ref="T338:Y338"/>
    <mergeCell ref="Z338:AH338"/>
    <mergeCell ref="AJ338:AK338"/>
    <mergeCell ref="T339:Y339"/>
    <mergeCell ref="Z339:AH339"/>
    <mergeCell ref="AJ339:AK339"/>
    <mergeCell ref="T345:Y345"/>
    <mergeCell ref="Z345:AH345"/>
    <mergeCell ref="AJ345:AK345"/>
    <mergeCell ref="T346:Y346"/>
    <mergeCell ref="Z346:AH346"/>
    <mergeCell ref="AJ346:AK346"/>
    <mergeCell ref="T347:Y347"/>
    <mergeCell ref="Z347:AH347"/>
    <mergeCell ref="AJ347:AK347"/>
    <mergeCell ref="T348:Y348"/>
    <mergeCell ref="Z348:AH348"/>
    <mergeCell ref="AJ348:AK348"/>
    <mergeCell ref="AJ440:AK440"/>
    <mergeCell ref="AJ438:AK438"/>
    <mergeCell ref="T439:Y439"/>
    <mergeCell ref="AJ439:AK439"/>
    <mergeCell ref="Z439:AH439"/>
    <mergeCell ref="T434:Y434"/>
    <mergeCell ref="AJ434:AK434"/>
    <mergeCell ref="T435:Y435"/>
    <mergeCell ref="AJ435:AK435"/>
    <mergeCell ref="T436:Y436"/>
    <mergeCell ref="AJ436:AK436"/>
    <mergeCell ref="T431:Y431"/>
    <mergeCell ref="AJ431:AK431"/>
    <mergeCell ref="T432:Y432"/>
    <mergeCell ref="AJ432:AK432"/>
    <mergeCell ref="T433:Y433"/>
    <mergeCell ref="AJ433:AK433"/>
    <mergeCell ref="Z332:AH332"/>
    <mergeCell ref="Z333:AH333"/>
    <mergeCell ref="Z395:AH395"/>
    <mergeCell ref="Z396:AH396"/>
    <mergeCell ref="Z397:AH397"/>
    <mergeCell ref="Z398:AH398"/>
    <mergeCell ref="Z399:AH399"/>
    <mergeCell ref="Z400:AH400"/>
    <mergeCell ref="Z401:AH401"/>
    <mergeCell ref="Z402:AH402"/>
    <mergeCell ref="Z403:AH403"/>
    <mergeCell ref="Z404:AH404"/>
    <mergeCell ref="Z405:AH405"/>
    <mergeCell ref="Z406:AH406"/>
    <mergeCell ref="Z407:AH407"/>
    <mergeCell ref="Z408:AH408"/>
    <mergeCell ref="Z409:AH409"/>
    <mergeCell ref="Z334:AH334"/>
    <mergeCell ref="Z335:AH335"/>
    <mergeCell ref="Z336:AH336"/>
    <mergeCell ref="Z337:AH337"/>
    <mergeCell ref="T426:Y426"/>
    <mergeCell ref="AJ426:AK426"/>
    <mergeCell ref="T429:Y429"/>
    <mergeCell ref="AJ429:AK429"/>
    <mergeCell ref="T430:Y430"/>
    <mergeCell ref="AJ430:AK430"/>
    <mergeCell ref="T427:Y427"/>
    <mergeCell ref="AJ427:AK427"/>
    <mergeCell ref="T428:Y428"/>
    <mergeCell ref="T441:Y441"/>
    <mergeCell ref="T423:Y423"/>
    <mergeCell ref="AJ423:AK423"/>
    <mergeCell ref="T424:Y424"/>
    <mergeCell ref="AJ424:AK424"/>
    <mergeCell ref="T425:Y425"/>
    <mergeCell ref="AJ425:AK425"/>
    <mergeCell ref="Z424:AH424"/>
    <mergeCell ref="Z425:AH425"/>
    <mergeCell ref="Z426:AH426"/>
    <mergeCell ref="Z427:AH427"/>
    <mergeCell ref="Z428:AH428"/>
    <mergeCell ref="Z429:AH429"/>
    <mergeCell ref="Z430:AH430"/>
    <mergeCell ref="Z431:AH431"/>
    <mergeCell ref="Z432:AH432"/>
    <mergeCell ref="Z433:AH433"/>
    <mergeCell ref="Z434:AH434"/>
    <mergeCell ref="Z435:AH435"/>
    <mergeCell ref="Z436:AH436"/>
    <mergeCell ref="Z437:AH437"/>
    <mergeCell ref="Z438:AH438"/>
    <mergeCell ref="T440:Y440"/>
    <mergeCell ref="T407:Y407"/>
    <mergeCell ref="AJ407:AK407"/>
    <mergeCell ref="T408:Y408"/>
    <mergeCell ref="AJ408:AK408"/>
    <mergeCell ref="T409:Y409"/>
    <mergeCell ref="AJ409:AK409"/>
    <mergeCell ref="T404:Y404"/>
    <mergeCell ref="AJ404:AK404"/>
    <mergeCell ref="T405:Y405"/>
    <mergeCell ref="AJ405:AK405"/>
    <mergeCell ref="T406:Y406"/>
    <mergeCell ref="AJ406:AK406"/>
    <mergeCell ref="Z410:AH410"/>
    <mergeCell ref="Z411:AH411"/>
    <mergeCell ref="Z412:AH412"/>
    <mergeCell ref="Z413:AH413"/>
    <mergeCell ref="Z414:AH414"/>
    <mergeCell ref="Z415:AH415"/>
    <mergeCell ref="Z416:AH416"/>
    <mergeCell ref="T437:Y437"/>
    <mergeCell ref="AJ437:AK437"/>
    <mergeCell ref="T438:Y438"/>
    <mergeCell ref="T419:Y419"/>
    <mergeCell ref="T420:Y420"/>
    <mergeCell ref="T421:Y421"/>
    <mergeCell ref="AJ421:AK421"/>
    <mergeCell ref="T333:Y333"/>
    <mergeCell ref="AJ333:AK333"/>
    <mergeCell ref="T395:Y395"/>
    <mergeCell ref="AJ395:AK395"/>
    <mergeCell ref="T396:Y396"/>
    <mergeCell ref="AJ396:AK396"/>
    <mergeCell ref="T397:Y397"/>
    <mergeCell ref="T401:Y401"/>
    <mergeCell ref="AJ401:AK401"/>
    <mergeCell ref="T402:Y402"/>
    <mergeCell ref="AJ402:AK402"/>
    <mergeCell ref="T403:Y403"/>
    <mergeCell ref="AJ403:AK403"/>
    <mergeCell ref="T398:Y398"/>
    <mergeCell ref="AJ398:AK398"/>
    <mergeCell ref="T399:Y399"/>
    <mergeCell ref="AJ399:AK399"/>
    <mergeCell ref="T400:Y400"/>
    <mergeCell ref="AJ400:AK400"/>
    <mergeCell ref="AJ412:AK412"/>
    <mergeCell ref="T334:Y334"/>
    <mergeCell ref="AJ334:AK334"/>
    <mergeCell ref="T335:Y335"/>
    <mergeCell ref="AJ335:AK335"/>
    <mergeCell ref="T336:Y336"/>
    <mergeCell ref="AJ336:AK336"/>
    <mergeCell ref="T337:Y337"/>
    <mergeCell ref="AJ337:AK337"/>
    <mergeCell ref="AF126:AH126"/>
    <mergeCell ref="AI126:AK126"/>
    <mergeCell ref="T127:Y127"/>
    <mergeCell ref="Z127:AB127"/>
    <mergeCell ref="AC127:AE127"/>
    <mergeCell ref="AF127:AH127"/>
    <mergeCell ref="AI127:AK127"/>
    <mergeCell ref="T13:Y13"/>
    <mergeCell ref="Z13:AB13"/>
    <mergeCell ref="AC13:AE13"/>
    <mergeCell ref="AF13:AH13"/>
    <mergeCell ref="AI13:AK13"/>
    <mergeCell ref="AI27:AK27"/>
    <mergeCell ref="T39:Y39"/>
    <mergeCell ref="Z39:AB39"/>
    <mergeCell ref="AC39:AE39"/>
    <mergeCell ref="AF39:AH39"/>
    <mergeCell ref="AI39:AK39"/>
    <mergeCell ref="AC42:AE42"/>
    <mergeCell ref="AF42:AH42"/>
    <mergeCell ref="AI42:AK42"/>
    <mergeCell ref="T41:Y41"/>
    <mergeCell ref="Z41:AB41"/>
    <mergeCell ref="AC41:AE41"/>
    <mergeCell ref="AF41:AH41"/>
    <mergeCell ref="AI41:AK41"/>
    <mergeCell ref="T40:Y40"/>
    <mergeCell ref="X9:AL10"/>
    <mergeCell ref="T11:Y12"/>
    <mergeCell ref="Z11:AH11"/>
    <mergeCell ref="AI11:AK12"/>
    <mergeCell ref="AL11:AL12"/>
    <mergeCell ref="Z12:AB12"/>
    <mergeCell ref="AC12:AE12"/>
    <mergeCell ref="AF12:AH12"/>
    <mergeCell ref="AC18:AE18"/>
    <mergeCell ref="AF18:AH18"/>
    <mergeCell ref="AI18:AK18"/>
    <mergeCell ref="T17:Y17"/>
    <mergeCell ref="Z17:AB17"/>
    <mergeCell ref="AC17:AE17"/>
    <mergeCell ref="AF17:AH17"/>
    <mergeCell ref="AI17:AK17"/>
    <mergeCell ref="T22:Y22"/>
    <mergeCell ref="Z22:AB22"/>
    <mergeCell ref="AC22:AE22"/>
    <mergeCell ref="AF22:AH22"/>
    <mergeCell ref="AI22:AK22"/>
    <mergeCell ref="T21:Y21"/>
    <mergeCell ref="Z21:AB21"/>
    <mergeCell ref="AC21:AE21"/>
    <mergeCell ref="AF21:AH21"/>
    <mergeCell ref="AI21:AK21"/>
    <mergeCell ref="T20:Y20"/>
    <mergeCell ref="Z20:AB20"/>
    <mergeCell ref="AC20:AE20"/>
    <mergeCell ref="AF20:AH20"/>
    <mergeCell ref="AI20:AK20"/>
    <mergeCell ref="B2:H5"/>
    <mergeCell ref="I2:AH5"/>
    <mergeCell ref="AI2:AL5"/>
    <mergeCell ref="B6:AL6"/>
    <mergeCell ref="B7:S23"/>
    <mergeCell ref="T7:W8"/>
    <mergeCell ref="X7:AD8"/>
    <mergeCell ref="AE7:AH8"/>
    <mergeCell ref="AI7:AL8"/>
    <mergeCell ref="T9:W10"/>
    <mergeCell ref="T16:Y16"/>
    <mergeCell ref="Z16:AB16"/>
    <mergeCell ref="AC16:AE16"/>
    <mergeCell ref="AF16:AH16"/>
    <mergeCell ref="AI16:AK16"/>
    <mergeCell ref="T15:Y15"/>
    <mergeCell ref="Z15:AB15"/>
    <mergeCell ref="AC15:AE15"/>
    <mergeCell ref="AF15:AH15"/>
    <mergeCell ref="AI15:AK15"/>
    <mergeCell ref="T14:Y14"/>
    <mergeCell ref="Z14:AB14"/>
    <mergeCell ref="AC14:AE14"/>
    <mergeCell ref="AF14:AH14"/>
    <mergeCell ref="AI14:AK14"/>
    <mergeCell ref="T19:Y19"/>
    <mergeCell ref="Z19:AB19"/>
    <mergeCell ref="AC19:AE19"/>
    <mergeCell ref="AF19:AH19"/>
    <mergeCell ref="AI19:AK19"/>
    <mergeCell ref="T18:Y18"/>
    <mergeCell ref="Z18:AB18"/>
    <mergeCell ref="B28:H31"/>
    <mergeCell ref="I28:AH31"/>
    <mergeCell ref="AI28:AL31"/>
    <mergeCell ref="B32:AL32"/>
    <mergeCell ref="B24:Y24"/>
    <mergeCell ref="Z24:AH24"/>
    <mergeCell ref="AI24:AK24"/>
    <mergeCell ref="B25:Y27"/>
    <mergeCell ref="Z25:AH27"/>
    <mergeCell ref="AI25:AK25"/>
    <mergeCell ref="AI26:AK26"/>
    <mergeCell ref="T23:Y23"/>
    <mergeCell ref="Z23:AB23"/>
    <mergeCell ref="AC23:AE23"/>
    <mergeCell ref="AF23:AH23"/>
    <mergeCell ref="AI23:AK23"/>
    <mergeCell ref="AL37:AL38"/>
    <mergeCell ref="Z38:AB38"/>
    <mergeCell ref="AC38:AE38"/>
    <mergeCell ref="AF38:AH38"/>
    <mergeCell ref="B33:S46"/>
    <mergeCell ref="T33:W34"/>
    <mergeCell ref="X33:AD34"/>
    <mergeCell ref="AE33:AH34"/>
    <mergeCell ref="AI33:AL34"/>
    <mergeCell ref="T35:W36"/>
    <mergeCell ref="X35:AL36"/>
    <mergeCell ref="T37:Y38"/>
    <mergeCell ref="Z37:AH37"/>
    <mergeCell ref="AI37:AK38"/>
    <mergeCell ref="T42:Y42"/>
    <mergeCell ref="Z42:AB42"/>
    <mergeCell ref="Z40:AB40"/>
    <mergeCell ref="AC40:AE40"/>
    <mergeCell ref="AF40:AH40"/>
    <mergeCell ref="AI40:AK40"/>
    <mergeCell ref="T45:Y45"/>
    <mergeCell ref="Z45:AB45"/>
    <mergeCell ref="AC45:AE45"/>
    <mergeCell ref="AF45:AH45"/>
    <mergeCell ref="AI45:AK45"/>
    <mergeCell ref="T44:Y44"/>
    <mergeCell ref="Z44:AB44"/>
    <mergeCell ref="AC44:AE44"/>
    <mergeCell ref="AF44:AH44"/>
    <mergeCell ref="AI44:AK44"/>
    <mergeCell ref="T43:Y43"/>
    <mergeCell ref="Z43:AB43"/>
    <mergeCell ref="AC43:AE43"/>
    <mergeCell ref="AF43:AH43"/>
    <mergeCell ref="AI43:AK43"/>
    <mergeCell ref="AI50:AK50"/>
    <mergeCell ref="B51:H54"/>
    <mergeCell ref="I51:AH54"/>
    <mergeCell ref="AI51:AL54"/>
    <mergeCell ref="B55:AL55"/>
    <mergeCell ref="B47:Y47"/>
    <mergeCell ref="Z47:AH47"/>
    <mergeCell ref="AI47:AK47"/>
    <mergeCell ref="B48:Y50"/>
    <mergeCell ref="Z48:AH50"/>
    <mergeCell ref="AI48:AK48"/>
    <mergeCell ref="AI49:AK49"/>
    <mergeCell ref="T46:Y46"/>
    <mergeCell ref="Z46:AB46"/>
    <mergeCell ref="AC46:AE46"/>
    <mergeCell ref="AF46:AH46"/>
    <mergeCell ref="AI46:AK46"/>
    <mergeCell ref="AL60:AL61"/>
    <mergeCell ref="Z61:AB61"/>
    <mergeCell ref="AC61:AE61"/>
    <mergeCell ref="AF61:AH61"/>
    <mergeCell ref="T62:Y62"/>
    <mergeCell ref="Z62:AB62"/>
    <mergeCell ref="AC62:AE62"/>
    <mergeCell ref="AF62:AH62"/>
    <mergeCell ref="AI62:AK62"/>
    <mergeCell ref="B56:S87"/>
    <mergeCell ref="T56:W57"/>
    <mergeCell ref="X56:AD57"/>
    <mergeCell ref="AE56:AH57"/>
    <mergeCell ref="AI56:AL57"/>
    <mergeCell ref="T58:W59"/>
    <mergeCell ref="X58:AL59"/>
    <mergeCell ref="T60:Y61"/>
    <mergeCell ref="Z60:AH60"/>
    <mergeCell ref="AI60:AK61"/>
    <mergeCell ref="T68:Y68"/>
    <mergeCell ref="Z68:AB68"/>
    <mergeCell ref="AC68:AE68"/>
    <mergeCell ref="AF68:AH68"/>
    <mergeCell ref="AI68:AK68"/>
    <mergeCell ref="T64:Y64"/>
    <mergeCell ref="Z64:AB64"/>
    <mergeCell ref="AC64:AE64"/>
    <mergeCell ref="AF64:AH64"/>
    <mergeCell ref="AI64:AK64"/>
    <mergeCell ref="T63:Y63"/>
    <mergeCell ref="Z63:AB63"/>
    <mergeCell ref="AC63:AE63"/>
    <mergeCell ref="AF63:AH63"/>
    <mergeCell ref="AI63:AK63"/>
    <mergeCell ref="T71:Y71"/>
    <mergeCell ref="Z71:AB71"/>
    <mergeCell ref="AC71:AE71"/>
    <mergeCell ref="AF71:AH71"/>
    <mergeCell ref="AI71:AK71"/>
    <mergeCell ref="T70:Y70"/>
    <mergeCell ref="Z70:AB70"/>
    <mergeCell ref="AC70:AE70"/>
    <mergeCell ref="AF70:AH70"/>
    <mergeCell ref="AI70:AK70"/>
    <mergeCell ref="T69:Y69"/>
    <mergeCell ref="Z69:AB69"/>
    <mergeCell ref="AC69:AE69"/>
    <mergeCell ref="AF69:AH69"/>
    <mergeCell ref="AI69:AK69"/>
    <mergeCell ref="Z66:AB66"/>
    <mergeCell ref="T66:Y66"/>
    <mergeCell ref="AI65:AK65"/>
    <mergeCell ref="AF65:AH65"/>
    <mergeCell ref="AC65:AE65"/>
    <mergeCell ref="Z65:AB65"/>
    <mergeCell ref="T65:Y65"/>
    <mergeCell ref="B92:H95"/>
    <mergeCell ref="I92:AH95"/>
    <mergeCell ref="AI92:AL95"/>
    <mergeCell ref="B96:AL96"/>
    <mergeCell ref="B88:Y88"/>
    <mergeCell ref="Z88:AH88"/>
    <mergeCell ref="AI88:AK88"/>
    <mergeCell ref="B89:Y91"/>
    <mergeCell ref="Z89:AH91"/>
    <mergeCell ref="AI89:AK89"/>
    <mergeCell ref="AI90:AK90"/>
    <mergeCell ref="T83:Y83"/>
    <mergeCell ref="Z83:AB83"/>
    <mergeCell ref="AC83:AE83"/>
    <mergeCell ref="AF83:AH83"/>
    <mergeCell ref="AI83:AK83"/>
    <mergeCell ref="T112:Y112"/>
    <mergeCell ref="Z112:AB112"/>
    <mergeCell ref="AC112:AE112"/>
    <mergeCell ref="AF112:AH112"/>
    <mergeCell ref="AJ112:AK112"/>
    <mergeCell ref="AJ101:AK102"/>
    <mergeCell ref="AL101:AL102"/>
    <mergeCell ref="Z102:AB102"/>
    <mergeCell ref="AC102:AE102"/>
    <mergeCell ref="AF102:AH102"/>
    <mergeCell ref="T111:Y111"/>
    <mergeCell ref="Z111:AB111"/>
    <mergeCell ref="AC111:AE111"/>
    <mergeCell ref="AF111:AH111"/>
    <mergeCell ref="AJ111:AK111"/>
    <mergeCell ref="T101:Y102"/>
    <mergeCell ref="Z101:AH101"/>
    <mergeCell ref="AI101:AI102"/>
    <mergeCell ref="T115:Y115"/>
    <mergeCell ref="Z115:AB115"/>
    <mergeCell ref="AC115:AE115"/>
    <mergeCell ref="AF115:AH115"/>
    <mergeCell ref="T114:Y114"/>
    <mergeCell ref="Z114:AB114"/>
    <mergeCell ref="AC114:AE114"/>
    <mergeCell ref="AF114:AH114"/>
    <mergeCell ref="T113:Y113"/>
    <mergeCell ref="Z113:AB113"/>
    <mergeCell ref="AC113:AE113"/>
    <mergeCell ref="AF113:AH113"/>
    <mergeCell ref="AI113:AK113"/>
    <mergeCell ref="AI114:AK114"/>
    <mergeCell ref="AI115:AK115"/>
    <mergeCell ref="T103:Y103"/>
    <mergeCell ref="Z103:AB103"/>
    <mergeCell ref="AC103:AE103"/>
    <mergeCell ref="AF103:AH103"/>
    <mergeCell ref="AJ103:AK103"/>
    <mergeCell ref="T110:Y110"/>
    <mergeCell ref="Z110:AB110"/>
    <mergeCell ref="AC110:AE110"/>
    <mergeCell ref="AF110:AH110"/>
    <mergeCell ref="AJ110:AK110"/>
    <mergeCell ref="T109:Y109"/>
    <mergeCell ref="Z109:AB109"/>
    <mergeCell ref="AC109:AE109"/>
    <mergeCell ref="AF109:AH109"/>
    <mergeCell ref="AJ109:AK109"/>
    <mergeCell ref="T120:Y120"/>
    <mergeCell ref="Z120:AB120"/>
    <mergeCell ref="AC120:AE120"/>
    <mergeCell ref="AF120:AH120"/>
    <mergeCell ref="T119:Y119"/>
    <mergeCell ref="Z119:AB119"/>
    <mergeCell ref="AC119:AE119"/>
    <mergeCell ref="AF119:AH119"/>
    <mergeCell ref="T116:Y116"/>
    <mergeCell ref="Z116:AB116"/>
    <mergeCell ref="AC116:AE116"/>
    <mergeCell ref="AF116:AH116"/>
    <mergeCell ref="AI116:AK116"/>
    <mergeCell ref="AI117:AK117"/>
    <mergeCell ref="AI118:AK118"/>
    <mergeCell ref="AI119:AK119"/>
    <mergeCell ref="AI120:AK120"/>
    <mergeCell ref="AI132:AK132"/>
    <mergeCell ref="B133:H136"/>
    <mergeCell ref="I133:AH136"/>
    <mergeCell ref="AI133:AL136"/>
    <mergeCell ref="B137:AL137"/>
    <mergeCell ref="B129:Y129"/>
    <mergeCell ref="Z129:AH129"/>
    <mergeCell ref="AI129:AK129"/>
    <mergeCell ref="B130:Y132"/>
    <mergeCell ref="Z130:AH132"/>
    <mergeCell ref="AI130:AK130"/>
    <mergeCell ref="AI131:AK131"/>
    <mergeCell ref="T128:Y128"/>
    <mergeCell ref="Z128:AB128"/>
    <mergeCell ref="AC128:AE128"/>
    <mergeCell ref="AF128:AH128"/>
    <mergeCell ref="AJ128:AK128"/>
    <mergeCell ref="B97:S128"/>
    <mergeCell ref="T97:W98"/>
    <mergeCell ref="X97:AD98"/>
    <mergeCell ref="AE97:AH98"/>
    <mergeCell ref="AI97:AL98"/>
    <mergeCell ref="T99:W100"/>
    <mergeCell ref="X99:AL100"/>
    <mergeCell ref="T126:Y126"/>
    <mergeCell ref="Z126:AB126"/>
    <mergeCell ref="AC126:AE126"/>
    <mergeCell ref="T104:Y104"/>
    <mergeCell ref="Z104:AB104"/>
    <mergeCell ref="AC104:AE104"/>
    <mergeCell ref="AF104:AH104"/>
    <mergeCell ref="AJ104:AK104"/>
    <mergeCell ref="T146:Y146"/>
    <mergeCell ref="Z146:AB146"/>
    <mergeCell ref="AC146:AE146"/>
    <mergeCell ref="AF146:AH146"/>
    <mergeCell ref="AI146:AK146"/>
    <mergeCell ref="T145:Y145"/>
    <mergeCell ref="Z145:AB145"/>
    <mergeCell ref="AC145:AE145"/>
    <mergeCell ref="AF145:AH145"/>
    <mergeCell ref="AI145:AK145"/>
    <mergeCell ref="AL142:AL143"/>
    <mergeCell ref="Z143:AB143"/>
    <mergeCell ref="AC143:AE143"/>
    <mergeCell ref="AF143:AH143"/>
    <mergeCell ref="T144:Y144"/>
    <mergeCell ref="Z144:AB144"/>
    <mergeCell ref="AC144:AE144"/>
    <mergeCell ref="AF144:AH144"/>
    <mergeCell ref="AI144:AK144"/>
    <mergeCell ref="T142:Y143"/>
    <mergeCell ref="Z142:AH142"/>
    <mergeCell ref="AI142:AK143"/>
    <mergeCell ref="AF148:AH148"/>
    <mergeCell ref="AI148:AK148"/>
    <mergeCell ref="T147:Y147"/>
    <mergeCell ref="Z147:AB147"/>
    <mergeCell ref="AC147:AE147"/>
    <mergeCell ref="AF147:AH147"/>
    <mergeCell ref="AI147:AK147"/>
    <mergeCell ref="T152:Y152"/>
    <mergeCell ref="Z152:AB152"/>
    <mergeCell ref="AC152:AE152"/>
    <mergeCell ref="AF152:AH152"/>
    <mergeCell ref="AI152:AK152"/>
    <mergeCell ref="T151:Y151"/>
    <mergeCell ref="Z151:AB151"/>
    <mergeCell ref="AC151:AE151"/>
    <mergeCell ref="AF151:AH151"/>
    <mergeCell ref="AI151:AK151"/>
    <mergeCell ref="T150:Y150"/>
    <mergeCell ref="Z150:AB150"/>
    <mergeCell ref="AC150:AE150"/>
    <mergeCell ref="AF150:AH150"/>
    <mergeCell ref="AI150:AK150"/>
    <mergeCell ref="AI157:AK157"/>
    <mergeCell ref="B158:H161"/>
    <mergeCell ref="I158:AH161"/>
    <mergeCell ref="AI158:AL161"/>
    <mergeCell ref="B162:AL162"/>
    <mergeCell ref="B154:Y154"/>
    <mergeCell ref="Z154:AH154"/>
    <mergeCell ref="AI154:AK154"/>
    <mergeCell ref="B155:Y157"/>
    <mergeCell ref="Z155:AH157"/>
    <mergeCell ref="AI155:AK155"/>
    <mergeCell ref="AI156:AK156"/>
    <mergeCell ref="T153:Y153"/>
    <mergeCell ref="Z153:AB153"/>
    <mergeCell ref="AC153:AE153"/>
    <mergeCell ref="AF153:AH153"/>
    <mergeCell ref="AI153:AK153"/>
    <mergeCell ref="B138:S153"/>
    <mergeCell ref="T138:W139"/>
    <mergeCell ref="X138:AD139"/>
    <mergeCell ref="AE138:AH139"/>
    <mergeCell ref="AI138:AL139"/>
    <mergeCell ref="T140:W141"/>
    <mergeCell ref="X140:AL141"/>
    <mergeCell ref="T149:Y149"/>
    <mergeCell ref="Z149:AB149"/>
    <mergeCell ref="AC149:AE149"/>
    <mergeCell ref="AF149:AH149"/>
    <mergeCell ref="AI149:AK149"/>
    <mergeCell ref="T148:Y148"/>
    <mergeCell ref="Z148:AB148"/>
    <mergeCell ref="AC148:AE148"/>
    <mergeCell ref="T171:Y171"/>
    <mergeCell ref="Z171:AB171"/>
    <mergeCell ref="AC171:AE171"/>
    <mergeCell ref="AF171:AH171"/>
    <mergeCell ref="AI171:AK171"/>
    <mergeCell ref="T170:Y170"/>
    <mergeCell ref="Z170:AB170"/>
    <mergeCell ref="AC170:AE170"/>
    <mergeCell ref="AF170:AH170"/>
    <mergeCell ref="AI170:AK170"/>
    <mergeCell ref="AL167:AL168"/>
    <mergeCell ref="Z168:AB168"/>
    <mergeCell ref="AC168:AE168"/>
    <mergeCell ref="AF168:AH168"/>
    <mergeCell ref="T169:Y169"/>
    <mergeCell ref="Z169:AB169"/>
    <mergeCell ref="AC169:AE169"/>
    <mergeCell ref="AF169:AH169"/>
    <mergeCell ref="AI169:AK169"/>
    <mergeCell ref="T167:Y168"/>
    <mergeCell ref="Z167:AH167"/>
    <mergeCell ref="AI167:AK168"/>
    <mergeCell ref="AF173:AH173"/>
    <mergeCell ref="AI173:AK173"/>
    <mergeCell ref="T172:Y172"/>
    <mergeCell ref="Z172:AB172"/>
    <mergeCell ref="AC172:AE172"/>
    <mergeCell ref="AF172:AH172"/>
    <mergeCell ref="AI172:AK172"/>
    <mergeCell ref="T177:Y177"/>
    <mergeCell ref="Z177:AB177"/>
    <mergeCell ref="AC177:AE177"/>
    <mergeCell ref="AF177:AH177"/>
    <mergeCell ref="AI177:AK177"/>
    <mergeCell ref="T176:Y176"/>
    <mergeCell ref="Z176:AB176"/>
    <mergeCell ref="AC176:AE176"/>
    <mergeCell ref="AF176:AH176"/>
    <mergeCell ref="AI176:AK176"/>
    <mergeCell ref="T175:Y175"/>
    <mergeCell ref="Z175:AB175"/>
    <mergeCell ref="AC175:AE175"/>
    <mergeCell ref="AF175:AH175"/>
    <mergeCell ref="AI175:AK175"/>
    <mergeCell ref="AI182:AK182"/>
    <mergeCell ref="B183:H186"/>
    <mergeCell ref="I183:AH186"/>
    <mergeCell ref="AI183:AL186"/>
    <mergeCell ref="B187:AL187"/>
    <mergeCell ref="B179:Y179"/>
    <mergeCell ref="Z179:AH179"/>
    <mergeCell ref="AI179:AK179"/>
    <mergeCell ref="B180:Y182"/>
    <mergeCell ref="Z180:AH182"/>
    <mergeCell ref="AI180:AK180"/>
    <mergeCell ref="AI181:AK181"/>
    <mergeCell ref="T178:Y178"/>
    <mergeCell ref="Z178:AB178"/>
    <mergeCell ref="AC178:AE178"/>
    <mergeCell ref="AF178:AH178"/>
    <mergeCell ref="AI178:AK178"/>
    <mergeCell ref="B163:S178"/>
    <mergeCell ref="T163:W164"/>
    <mergeCell ref="X163:AD164"/>
    <mergeCell ref="AE163:AH164"/>
    <mergeCell ref="AI163:AL164"/>
    <mergeCell ref="T165:W166"/>
    <mergeCell ref="X165:AL166"/>
    <mergeCell ref="T174:Y174"/>
    <mergeCell ref="Z174:AB174"/>
    <mergeCell ref="AC174:AE174"/>
    <mergeCell ref="AF174:AH174"/>
    <mergeCell ref="AI174:AK174"/>
    <mergeCell ref="T173:Y173"/>
    <mergeCell ref="Z173:AB173"/>
    <mergeCell ref="AC173:AE173"/>
    <mergeCell ref="T196:Y196"/>
    <mergeCell ref="Z196:AB196"/>
    <mergeCell ref="AC196:AE196"/>
    <mergeCell ref="AF196:AH196"/>
    <mergeCell ref="AI196:AK196"/>
    <mergeCell ref="T195:Y195"/>
    <mergeCell ref="Z195:AB195"/>
    <mergeCell ref="AC195:AE195"/>
    <mergeCell ref="AF195:AH195"/>
    <mergeCell ref="AI195:AK195"/>
    <mergeCell ref="AL192:AL193"/>
    <mergeCell ref="Z193:AB193"/>
    <mergeCell ref="AC193:AE193"/>
    <mergeCell ref="AF193:AH193"/>
    <mergeCell ref="T194:Y194"/>
    <mergeCell ref="Z194:AB194"/>
    <mergeCell ref="AC194:AE194"/>
    <mergeCell ref="AF194:AH194"/>
    <mergeCell ref="AI194:AK194"/>
    <mergeCell ref="T192:Y193"/>
    <mergeCell ref="Z192:AH192"/>
    <mergeCell ref="AI192:AK193"/>
    <mergeCell ref="AF198:AH198"/>
    <mergeCell ref="AI198:AK198"/>
    <mergeCell ref="T197:Y197"/>
    <mergeCell ref="Z197:AB197"/>
    <mergeCell ref="AC197:AE197"/>
    <mergeCell ref="AF197:AH197"/>
    <mergeCell ref="AI197:AK197"/>
    <mergeCell ref="T202:Y202"/>
    <mergeCell ref="Z202:AB202"/>
    <mergeCell ref="AC202:AE202"/>
    <mergeCell ref="AF202:AH202"/>
    <mergeCell ref="AI202:AK202"/>
    <mergeCell ref="T201:Y201"/>
    <mergeCell ref="Z201:AB201"/>
    <mergeCell ref="AC201:AE201"/>
    <mergeCell ref="AF201:AH201"/>
    <mergeCell ref="AI201:AK201"/>
    <mergeCell ref="T200:Y200"/>
    <mergeCell ref="Z200:AB200"/>
    <mergeCell ref="AC200:AE200"/>
    <mergeCell ref="AF200:AH200"/>
    <mergeCell ref="AI200:AK200"/>
    <mergeCell ref="AI207:AK207"/>
    <mergeCell ref="B208:H211"/>
    <mergeCell ref="I208:AH211"/>
    <mergeCell ref="AI208:AL211"/>
    <mergeCell ref="B212:AL212"/>
    <mergeCell ref="B204:Y204"/>
    <mergeCell ref="Z204:AH204"/>
    <mergeCell ref="AI204:AK204"/>
    <mergeCell ref="B205:Y207"/>
    <mergeCell ref="Z205:AH207"/>
    <mergeCell ref="AI205:AK205"/>
    <mergeCell ref="AI206:AK206"/>
    <mergeCell ref="T203:Y203"/>
    <mergeCell ref="Z203:AB203"/>
    <mergeCell ref="AC203:AE203"/>
    <mergeCell ref="AF203:AH203"/>
    <mergeCell ref="AI203:AK203"/>
    <mergeCell ref="B188:S203"/>
    <mergeCell ref="T188:W189"/>
    <mergeCell ref="X188:AD189"/>
    <mergeCell ref="AE188:AH189"/>
    <mergeCell ref="AI188:AL189"/>
    <mergeCell ref="T190:W191"/>
    <mergeCell ref="X190:AL191"/>
    <mergeCell ref="T199:Y199"/>
    <mergeCell ref="Z199:AB199"/>
    <mergeCell ref="AC199:AE199"/>
    <mergeCell ref="AF199:AH199"/>
    <mergeCell ref="AI199:AK199"/>
    <mergeCell ref="T198:Y198"/>
    <mergeCell ref="Z198:AB198"/>
    <mergeCell ref="AC198:AE198"/>
    <mergeCell ref="T219:Y219"/>
    <mergeCell ref="Z219:AB219"/>
    <mergeCell ref="AC219:AE219"/>
    <mergeCell ref="AF219:AH219"/>
    <mergeCell ref="AI219:AK219"/>
    <mergeCell ref="T217:Y218"/>
    <mergeCell ref="Z217:AH217"/>
    <mergeCell ref="AI217:AK218"/>
    <mergeCell ref="AL217:AL218"/>
    <mergeCell ref="Z218:AB218"/>
    <mergeCell ref="AC218:AE218"/>
    <mergeCell ref="AF218:AH218"/>
    <mergeCell ref="T213:W214"/>
    <mergeCell ref="X213:AD214"/>
    <mergeCell ref="AE213:AH214"/>
    <mergeCell ref="AI213:AL214"/>
    <mergeCell ref="T215:W216"/>
    <mergeCell ref="X215:AL216"/>
    <mergeCell ref="T222:Y222"/>
    <mergeCell ref="Z222:AB222"/>
    <mergeCell ref="AC222:AE222"/>
    <mergeCell ref="AF222:AH222"/>
    <mergeCell ref="AI222:AK222"/>
    <mergeCell ref="T221:Y221"/>
    <mergeCell ref="Z221:AB221"/>
    <mergeCell ref="AC221:AE221"/>
    <mergeCell ref="AF221:AH221"/>
    <mergeCell ref="AI221:AK221"/>
    <mergeCell ref="T220:Y220"/>
    <mergeCell ref="Z220:AB220"/>
    <mergeCell ref="AC220:AE220"/>
    <mergeCell ref="AF220:AH220"/>
    <mergeCell ref="AI220:AK220"/>
    <mergeCell ref="T225:Y225"/>
    <mergeCell ref="Z225:AB225"/>
    <mergeCell ref="AC225:AE225"/>
    <mergeCell ref="AF225:AH225"/>
    <mergeCell ref="AI225:AK225"/>
    <mergeCell ref="T224:Y224"/>
    <mergeCell ref="Z224:AB224"/>
    <mergeCell ref="AC224:AE224"/>
    <mergeCell ref="AF224:AH224"/>
    <mergeCell ref="AI224:AK224"/>
    <mergeCell ref="T223:Y223"/>
    <mergeCell ref="Z223:AB223"/>
    <mergeCell ref="AC223:AE223"/>
    <mergeCell ref="AF223:AH223"/>
    <mergeCell ref="AI223:AK223"/>
    <mergeCell ref="AI230:AK230"/>
    <mergeCell ref="B231:H234"/>
    <mergeCell ref="I231:AH234"/>
    <mergeCell ref="AI231:AL234"/>
    <mergeCell ref="B235:AL235"/>
    <mergeCell ref="B227:Y227"/>
    <mergeCell ref="Z227:AH227"/>
    <mergeCell ref="AI227:AK227"/>
    <mergeCell ref="B228:Y230"/>
    <mergeCell ref="Z228:AH230"/>
    <mergeCell ref="AI228:AK228"/>
    <mergeCell ref="AI229:AK229"/>
    <mergeCell ref="T226:Y226"/>
    <mergeCell ref="Z226:AB226"/>
    <mergeCell ref="AC226:AE226"/>
    <mergeCell ref="AF226:AH226"/>
    <mergeCell ref="AI226:AK226"/>
    <mergeCell ref="T244:Y244"/>
    <mergeCell ref="Z244:AB244"/>
    <mergeCell ref="AC244:AE244"/>
    <mergeCell ref="AF244:AH244"/>
    <mergeCell ref="AI244:AK244"/>
    <mergeCell ref="T243:Y243"/>
    <mergeCell ref="Z243:AB243"/>
    <mergeCell ref="AC243:AE243"/>
    <mergeCell ref="AF243:AH243"/>
    <mergeCell ref="AI243:AK243"/>
    <mergeCell ref="AL240:AL241"/>
    <mergeCell ref="Z241:AB241"/>
    <mergeCell ref="AC241:AE241"/>
    <mergeCell ref="AF241:AH241"/>
    <mergeCell ref="T242:Y242"/>
    <mergeCell ref="Z242:AB242"/>
    <mergeCell ref="AC242:AE242"/>
    <mergeCell ref="AF242:AH242"/>
    <mergeCell ref="AI242:AK242"/>
    <mergeCell ref="T240:Y241"/>
    <mergeCell ref="Z240:AH240"/>
    <mergeCell ref="AI240:AK241"/>
    <mergeCell ref="AF246:AH246"/>
    <mergeCell ref="AI246:AK246"/>
    <mergeCell ref="T245:Y245"/>
    <mergeCell ref="Z245:AB245"/>
    <mergeCell ref="AC245:AE245"/>
    <mergeCell ref="AF245:AH245"/>
    <mergeCell ref="AI245:AK245"/>
    <mergeCell ref="T250:Y250"/>
    <mergeCell ref="Z250:AB250"/>
    <mergeCell ref="AC250:AE250"/>
    <mergeCell ref="AF250:AH250"/>
    <mergeCell ref="AI250:AK250"/>
    <mergeCell ref="T249:Y249"/>
    <mergeCell ref="Z249:AB249"/>
    <mergeCell ref="AC249:AE249"/>
    <mergeCell ref="AF249:AH249"/>
    <mergeCell ref="AI249:AK249"/>
    <mergeCell ref="T248:Y248"/>
    <mergeCell ref="Z248:AB248"/>
    <mergeCell ref="AC248:AE248"/>
    <mergeCell ref="AF248:AH248"/>
    <mergeCell ref="AI248:AK248"/>
    <mergeCell ref="AI255:AK255"/>
    <mergeCell ref="B256:H259"/>
    <mergeCell ref="I256:AH259"/>
    <mergeCell ref="AI256:AL259"/>
    <mergeCell ref="B260:AL260"/>
    <mergeCell ref="B252:Y252"/>
    <mergeCell ref="Z252:AH252"/>
    <mergeCell ref="AI252:AK252"/>
    <mergeCell ref="B253:Y255"/>
    <mergeCell ref="Z253:AH255"/>
    <mergeCell ref="AI253:AK253"/>
    <mergeCell ref="AI254:AK254"/>
    <mergeCell ref="T251:Y251"/>
    <mergeCell ref="Z251:AB251"/>
    <mergeCell ref="AC251:AE251"/>
    <mergeCell ref="AF251:AH251"/>
    <mergeCell ref="AI251:AK251"/>
    <mergeCell ref="B236:S251"/>
    <mergeCell ref="T236:W237"/>
    <mergeCell ref="X236:AD237"/>
    <mergeCell ref="AE236:AH237"/>
    <mergeCell ref="AI236:AL237"/>
    <mergeCell ref="T238:W239"/>
    <mergeCell ref="X238:AL239"/>
    <mergeCell ref="T247:Y247"/>
    <mergeCell ref="Z247:AB247"/>
    <mergeCell ref="AC247:AE247"/>
    <mergeCell ref="AF247:AH247"/>
    <mergeCell ref="AI247:AK247"/>
    <mergeCell ref="T246:Y246"/>
    <mergeCell ref="Z246:AB246"/>
    <mergeCell ref="AC246:AE246"/>
    <mergeCell ref="T268:Y268"/>
    <mergeCell ref="Z268:AB268"/>
    <mergeCell ref="AC268:AE268"/>
    <mergeCell ref="AF268:AH268"/>
    <mergeCell ref="AI268:AK268"/>
    <mergeCell ref="AL265:AL266"/>
    <mergeCell ref="Z266:AB266"/>
    <mergeCell ref="AC266:AE266"/>
    <mergeCell ref="AF266:AH266"/>
    <mergeCell ref="T267:Y267"/>
    <mergeCell ref="Z267:AB267"/>
    <mergeCell ref="AC267:AE267"/>
    <mergeCell ref="AF267:AH267"/>
    <mergeCell ref="AI267:AK267"/>
    <mergeCell ref="B261:S269"/>
    <mergeCell ref="T261:W262"/>
    <mergeCell ref="X261:AD262"/>
    <mergeCell ref="AE261:AH262"/>
    <mergeCell ref="AI261:AL262"/>
    <mergeCell ref="T263:W264"/>
    <mergeCell ref="X263:AL264"/>
    <mergeCell ref="T265:Y266"/>
    <mergeCell ref="Z265:AH265"/>
    <mergeCell ref="AI265:AK266"/>
    <mergeCell ref="AJ331:AK332"/>
    <mergeCell ref="AL331:AL332"/>
    <mergeCell ref="B327:S333"/>
    <mergeCell ref="T327:W328"/>
    <mergeCell ref="X327:AD328"/>
    <mergeCell ref="AE327:AH328"/>
    <mergeCell ref="AI327:AL328"/>
    <mergeCell ref="T329:W330"/>
    <mergeCell ref="X329:AL330"/>
    <mergeCell ref="T331:Y332"/>
    <mergeCell ref="Z331:AH331"/>
    <mergeCell ref="AI331:AI332"/>
    <mergeCell ref="AI273:AK273"/>
    <mergeCell ref="B322:H325"/>
    <mergeCell ref="I322:AH325"/>
    <mergeCell ref="AI322:AL325"/>
    <mergeCell ref="B326:AL326"/>
    <mergeCell ref="B274:H277"/>
    <mergeCell ref="I274:AH277"/>
    <mergeCell ref="AI274:AL277"/>
    <mergeCell ref="B278:AL278"/>
    <mergeCell ref="B271:Y273"/>
    <mergeCell ref="Z271:AH273"/>
    <mergeCell ref="AI271:AK271"/>
    <mergeCell ref="AI272:AK272"/>
    <mergeCell ref="AI290:AK290"/>
    <mergeCell ref="Z287:AB287"/>
    <mergeCell ref="AC287:AE287"/>
    <mergeCell ref="AF287:AH287"/>
    <mergeCell ref="AI287:AK287"/>
    <mergeCell ref="T286:Y286"/>
    <mergeCell ref="Z286:AB286"/>
    <mergeCell ref="T451:Y451"/>
    <mergeCell ref="Z451:AH451"/>
    <mergeCell ref="AJ451:AK451"/>
    <mergeCell ref="T452:Y452"/>
    <mergeCell ref="Z452:AH452"/>
    <mergeCell ref="AJ452:AK452"/>
    <mergeCell ref="T453:Y453"/>
    <mergeCell ref="Z453:AH453"/>
    <mergeCell ref="AJ453:AK453"/>
    <mergeCell ref="T454:Y454"/>
    <mergeCell ref="Z454:AH454"/>
    <mergeCell ref="AJ442:AK442"/>
    <mergeCell ref="AJ443:AK443"/>
    <mergeCell ref="AJ441:AK441"/>
    <mergeCell ref="AJ428:AK428"/>
    <mergeCell ref="Z440:AH440"/>
    <mergeCell ref="Z441:AH441"/>
    <mergeCell ref="Z442:AH442"/>
    <mergeCell ref="Z443:AH443"/>
    <mergeCell ref="AJ446:AK446"/>
    <mergeCell ref="AJ447:AK447"/>
    <mergeCell ref="AJ445:AK445"/>
    <mergeCell ref="AJ444:AK444"/>
    <mergeCell ref="T448:Y448"/>
    <mergeCell ref="T449:Y449"/>
    <mergeCell ref="Z444:AH444"/>
    <mergeCell ref="Z445:AH445"/>
    <mergeCell ref="Z446:AH446"/>
    <mergeCell ref="Z447:AH447"/>
    <mergeCell ref="Z448:AH448"/>
    <mergeCell ref="AJ450:AK450"/>
    <mergeCell ref="AJ449:AK449"/>
    <mergeCell ref="AJ448:AK448"/>
    <mergeCell ref="T450:Y450"/>
    <mergeCell ref="T410:Y410"/>
    <mergeCell ref="AJ410:AK410"/>
    <mergeCell ref="T411:Y411"/>
    <mergeCell ref="T422:Y422"/>
    <mergeCell ref="AJ414:AK414"/>
    <mergeCell ref="AJ351:AK351"/>
    <mergeCell ref="AJ413:AK413"/>
    <mergeCell ref="AJ411:AK411"/>
    <mergeCell ref="AJ422:AK422"/>
    <mergeCell ref="Z417:AH417"/>
    <mergeCell ref="Z418:AH418"/>
    <mergeCell ref="Z419:AH419"/>
    <mergeCell ref="Z420:AH420"/>
    <mergeCell ref="Z421:AH421"/>
    <mergeCell ref="AJ417:AK417"/>
    <mergeCell ref="AJ416:AK416"/>
    <mergeCell ref="AJ415:AK415"/>
    <mergeCell ref="AJ420:AK420"/>
    <mergeCell ref="T442:Y442"/>
    <mergeCell ref="T443:Y443"/>
    <mergeCell ref="T444:Y444"/>
    <mergeCell ref="T445:Y445"/>
    <mergeCell ref="T446:Y446"/>
    <mergeCell ref="T447:Y447"/>
    <mergeCell ref="T413:Y413"/>
    <mergeCell ref="T414:Y414"/>
    <mergeCell ref="T415:Y415"/>
    <mergeCell ref="T416:Y416"/>
    <mergeCell ref="T417:Y417"/>
    <mergeCell ref="T418:Y418"/>
    <mergeCell ref="B475:Y475"/>
    <mergeCell ref="Z475:AH475"/>
    <mergeCell ref="AI475:AK475"/>
    <mergeCell ref="AJ419:AK419"/>
    <mergeCell ref="AJ418:AK418"/>
    <mergeCell ref="AJ397:AK397"/>
    <mergeCell ref="T412:Y412"/>
    <mergeCell ref="B479:H482"/>
    <mergeCell ref="I479:AH482"/>
    <mergeCell ref="AI479:AL482"/>
    <mergeCell ref="B483:AL483"/>
    <mergeCell ref="B484:S504"/>
    <mergeCell ref="T484:W485"/>
    <mergeCell ref="X484:AD485"/>
    <mergeCell ref="AE484:AH485"/>
    <mergeCell ref="AI484:AL485"/>
    <mergeCell ref="T486:W487"/>
    <mergeCell ref="B476:Y478"/>
    <mergeCell ref="Z476:AH478"/>
    <mergeCell ref="AI476:AK476"/>
    <mergeCell ref="AI477:AK477"/>
    <mergeCell ref="AI478:AK478"/>
    <mergeCell ref="T491:Y491"/>
    <mergeCell ref="Z491:AB491"/>
    <mergeCell ref="AC491:AE491"/>
    <mergeCell ref="AF491:AH491"/>
    <mergeCell ref="AI491:AK491"/>
    <mergeCell ref="T490:Y490"/>
    <mergeCell ref="Z490:AB490"/>
    <mergeCell ref="AC490:AE490"/>
    <mergeCell ref="AF490:AH490"/>
    <mergeCell ref="AI490:AK490"/>
    <mergeCell ref="X486:AL487"/>
    <mergeCell ref="T488:Y489"/>
    <mergeCell ref="Z488:AH488"/>
    <mergeCell ref="AI488:AK489"/>
    <mergeCell ref="AL488:AL489"/>
    <mergeCell ref="Z489:AB489"/>
    <mergeCell ref="AC489:AE489"/>
    <mergeCell ref="AF489:AH489"/>
    <mergeCell ref="T494:Y494"/>
    <mergeCell ref="Z494:AB494"/>
    <mergeCell ref="AC494:AE494"/>
    <mergeCell ref="AF494:AH494"/>
    <mergeCell ref="AI494:AK494"/>
    <mergeCell ref="T493:Y493"/>
    <mergeCell ref="Z493:AB493"/>
    <mergeCell ref="AC493:AE493"/>
    <mergeCell ref="AF493:AH493"/>
    <mergeCell ref="AI493:AK493"/>
    <mergeCell ref="T492:Y492"/>
    <mergeCell ref="Z492:AB492"/>
    <mergeCell ref="AC492:AE492"/>
    <mergeCell ref="AF492:AH492"/>
    <mergeCell ref="AI492:AK492"/>
    <mergeCell ref="T497:Y497"/>
    <mergeCell ref="Z497:AB497"/>
    <mergeCell ref="AC497:AE497"/>
    <mergeCell ref="AF497:AH497"/>
    <mergeCell ref="AI497:AK497"/>
    <mergeCell ref="T496:Y496"/>
    <mergeCell ref="Z496:AB496"/>
    <mergeCell ref="AC496:AE496"/>
    <mergeCell ref="AF496:AH496"/>
    <mergeCell ref="AI496:AK496"/>
    <mergeCell ref="T495:Y495"/>
    <mergeCell ref="Z495:AB495"/>
    <mergeCell ref="AC495:AE495"/>
    <mergeCell ref="AF495:AH495"/>
    <mergeCell ref="AI495:AK495"/>
    <mergeCell ref="T500:Y500"/>
    <mergeCell ref="Z500:AB500"/>
    <mergeCell ref="AC500:AE500"/>
    <mergeCell ref="AF500:AH500"/>
    <mergeCell ref="AI500:AK500"/>
    <mergeCell ref="T499:Y499"/>
    <mergeCell ref="Z499:AB499"/>
    <mergeCell ref="AC499:AE499"/>
    <mergeCell ref="AF499:AH499"/>
    <mergeCell ref="AI499:AK499"/>
    <mergeCell ref="T498:Y498"/>
    <mergeCell ref="Z498:AB498"/>
    <mergeCell ref="AC498:AE498"/>
    <mergeCell ref="AF498:AH498"/>
    <mergeCell ref="AI498:AK498"/>
    <mergeCell ref="T503:Y503"/>
    <mergeCell ref="Z503:AB503"/>
    <mergeCell ref="AC503:AE503"/>
    <mergeCell ref="AF503:AH503"/>
    <mergeCell ref="AI503:AK503"/>
    <mergeCell ref="T502:Y502"/>
    <mergeCell ref="Z502:AB502"/>
    <mergeCell ref="AC502:AE502"/>
    <mergeCell ref="AF502:AH502"/>
    <mergeCell ref="AI502:AK502"/>
    <mergeCell ref="T501:Y501"/>
    <mergeCell ref="Z501:AB501"/>
    <mergeCell ref="AC501:AE501"/>
    <mergeCell ref="AF501:AH501"/>
    <mergeCell ref="AI501:AK501"/>
    <mergeCell ref="AI508:AK508"/>
    <mergeCell ref="B509:H512"/>
    <mergeCell ref="I509:AH512"/>
    <mergeCell ref="AI509:AL512"/>
    <mergeCell ref="B513:AL513"/>
    <mergeCell ref="B505:Y505"/>
    <mergeCell ref="Z505:AH505"/>
    <mergeCell ref="AI505:AK505"/>
    <mergeCell ref="B506:Y508"/>
    <mergeCell ref="Z506:AH508"/>
    <mergeCell ref="AI506:AK506"/>
    <mergeCell ref="AI507:AK507"/>
    <mergeCell ref="T504:Y504"/>
    <mergeCell ref="Z504:AB504"/>
    <mergeCell ref="AC504:AE504"/>
    <mergeCell ref="AF504:AH504"/>
    <mergeCell ref="AI504:AK504"/>
    <mergeCell ref="AL518:AL519"/>
    <mergeCell ref="Z519:AB519"/>
    <mergeCell ref="AC519:AE519"/>
    <mergeCell ref="AF519:AH519"/>
    <mergeCell ref="T520:Y520"/>
    <mergeCell ref="Z520:AB520"/>
    <mergeCell ref="AC520:AE520"/>
    <mergeCell ref="AF520:AH520"/>
    <mergeCell ref="AI520:AK520"/>
    <mergeCell ref="B514:S532"/>
    <mergeCell ref="T514:W515"/>
    <mergeCell ref="X514:AD515"/>
    <mergeCell ref="AE514:AH515"/>
    <mergeCell ref="AI514:AL515"/>
    <mergeCell ref="T516:W517"/>
    <mergeCell ref="X516:AL517"/>
    <mergeCell ref="T518:Y519"/>
    <mergeCell ref="Z518:AH518"/>
    <mergeCell ref="AI518:AK519"/>
    <mergeCell ref="T523:Y523"/>
    <mergeCell ref="Z523:AB523"/>
    <mergeCell ref="AC523:AE523"/>
    <mergeCell ref="AF523:AH523"/>
    <mergeCell ref="AI523:AK523"/>
    <mergeCell ref="T522:Y522"/>
    <mergeCell ref="Z522:AB522"/>
    <mergeCell ref="AC522:AE522"/>
    <mergeCell ref="AF522:AH522"/>
    <mergeCell ref="AI522:AK522"/>
    <mergeCell ref="T521:Y521"/>
    <mergeCell ref="Z521:AB521"/>
    <mergeCell ref="AC521:AE521"/>
    <mergeCell ref="AF521:AH521"/>
    <mergeCell ref="AI521:AK521"/>
    <mergeCell ref="T526:Y526"/>
    <mergeCell ref="Z526:AB526"/>
    <mergeCell ref="AC526:AE526"/>
    <mergeCell ref="AF526:AH526"/>
    <mergeCell ref="AI526:AK526"/>
    <mergeCell ref="T525:Y525"/>
    <mergeCell ref="Z525:AB525"/>
    <mergeCell ref="AC525:AE525"/>
    <mergeCell ref="AF525:AH525"/>
    <mergeCell ref="AI525:AK525"/>
    <mergeCell ref="T524:Y524"/>
    <mergeCell ref="Z524:AB524"/>
    <mergeCell ref="AC524:AE524"/>
    <mergeCell ref="AF524:AH524"/>
    <mergeCell ref="AI524:AK524"/>
    <mergeCell ref="T529:Y529"/>
    <mergeCell ref="Z529:AB529"/>
    <mergeCell ref="AC529:AE529"/>
    <mergeCell ref="AF529:AH529"/>
    <mergeCell ref="AI529:AK529"/>
    <mergeCell ref="T528:Y528"/>
    <mergeCell ref="Z528:AB528"/>
    <mergeCell ref="AC528:AE528"/>
    <mergeCell ref="AF528:AH528"/>
    <mergeCell ref="AI528:AK528"/>
    <mergeCell ref="T527:Y527"/>
    <mergeCell ref="Z527:AB527"/>
    <mergeCell ref="AC527:AE527"/>
    <mergeCell ref="AF527:AH527"/>
    <mergeCell ref="AI527:AK527"/>
    <mergeCell ref="T532:Y532"/>
    <mergeCell ref="Z532:AB532"/>
    <mergeCell ref="AC532:AE532"/>
    <mergeCell ref="AF532:AH532"/>
    <mergeCell ref="AI532:AK532"/>
    <mergeCell ref="T531:Y531"/>
    <mergeCell ref="Z531:AB531"/>
    <mergeCell ref="AC531:AE531"/>
    <mergeCell ref="AF531:AH531"/>
    <mergeCell ref="AI531:AK531"/>
    <mergeCell ref="T530:Y530"/>
    <mergeCell ref="Z530:AB530"/>
    <mergeCell ref="AC530:AE530"/>
    <mergeCell ref="AF530:AH530"/>
    <mergeCell ref="AI530:AK530"/>
    <mergeCell ref="AI536:AK536"/>
    <mergeCell ref="B537:H540"/>
    <mergeCell ref="I537:AH540"/>
    <mergeCell ref="AI537:AL540"/>
    <mergeCell ref="AF549:AH549"/>
    <mergeCell ref="AI549:AK549"/>
    <mergeCell ref="AL546:AL547"/>
    <mergeCell ref="Z547:AB547"/>
    <mergeCell ref="AC547:AE547"/>
    <mergeCell ref="AF547:AH547"/>
    <mergeCell ref="T548:Y548"/>
    <mergeCell ref="Z548:AB548"/>
    <mergeCell ref="AC548:AE548"/>
    <mergeCell ref="AF548:AH548"/>
    <mergeCell ref="AI548:AK548"/>
    <mergeCell ref="B542:S565"/>
    <mergeCell ref="T542:W543"/>
    <mergeCell ref="X542:AD543"/>
    <mergeCell ref="AE542:AH543"/>
    <mergeCell ref="AI542:AL543"/>
    <mergeCell ref="T544:W545"/>
    <mergeCell ref="X544:AL545"/>
    <mergeCell ref="T546:Y547"/>
    <mergeCell ref="Z546:AH546"/>
    <mergeCell ref="AI546:AK547"/>
    <mergeCell ref="T559:Y559"/>
    <mergeCell ref="Z559:AB559"/>
    <mergeCell ref="AC559:AE559"/>
    <mergeCell ref="AF559:AH559"/>
    <mergeCell ref="AI559:AK559"/>
    <mergeCell ref="T552:Y552"/>
    <mergeCell ref="Z552:AB552"/>
    <mergeCell ref="AC552:AE552"/>
    <mergeCell ref="AF552:AH552"/>
    <mergeCell ref="AI552:AK552"/>
    <mergeCell ref="T551:Y551"/>
    <mergeCell ref="Z551:AB551"/>
    <mergeCell ref="AC551:AE551"/>
    <mergeCell ref="AF551:AH551"/>
    <mergeCell ref="AI551:AK551"/>
    <mergeCell ref="T550:Y550"/>
    <mergeCell ref="Z550:AB550"/>
    <mergeCell ref="AC550:AE550"/>
    <mergeCell ref="AF550:AH550"/>
    <mergeCell ref="AI550:AK550"/>
    <mergeCell ref="T555:Y555"/>
    <mergeCell ref="Z555:AB555"/>
    <mergeCell ref="AC555:AE555"/>
    <mergeCell ref="AF555:AH555"/>
    <mergeCell ref="AI555:AK555"/>
    <mergeCell ref="T554:Y554"/>
    <mergeCell ref="Z554:AB554"/>
    <mergeCell ref="AC554:AE554"/>
    <mergeCell ref="AF554:AH554"/>
    <mergeCell ref="AI554:AK554"/>
    <mergeCell ref="T553:Y553"/>
    <mergeCell ref="Z553:AB553"/>
    <mergeCell ref="B292:H295"/>
    <mergeCell ref="I292:AH295"/>
    <mergeCell ref="AI292:AL295"/>
    <mergeCell ref="T558:Y558"/>
    <mergeCell ref="Z558:AB558"/>
    <mergeCell ref="AC558:AE558"/>
    <mergeCell ref="AF558:AH558"/>
    <mergeCell ref="AI558:AK558"/>
    <mergeCell ref="T557:Y557"/>
    <mergeCell ref="Z557:AB557"/>
    <mergeCell ref="AC557:AE557"/>
    <mergeCell ref="AF557:AH557"/>
    <mergeCell ref="AI557:AK557"/>
    <mergeCell ref="T556:Y556"/>
    <mergeCell ref="Z556:AB556"/>
    <mergeCell ref="AC556:AE556"/>
    <mergeCell ref="AF556:AH556"/>
    <mergeCell ref="AI556:AK556"/>
    <mergeCell ref="AC553:AE553"/>
    <mergeCell ref="AF553:AH553"/>
    <mergeCell ref="AI553:AK553"/>
    <mergeCell ref="B541:AL541"/>
    <mergeCell ref="B533:Y533"/>
    <mergeCell ref="Z533:AH533"/>
    <mergeCell ref="AI533:AK533"/>
    <mergeCell ref="B534:Y536"/>
    <mergeCell ref="Z534:AH536"/>
    <mergeCell ref="AI534:AK534"/>
    <mergeCell ref="AI535:AK535"/>
    <mergeCell ref="T549:Y549"/>
    <mergeCell ref="Z549:AB549"/>
    <mergeCell ref="AC549:AE549"/>
    <mergeCell ref="AF303:AH303"/>
    <mergeCell ref="AI303:AK303"/>
    <mergeCell ref="B297:S317"/>
    <mergeCell ref="T297:W298"/>
    <mergeCell ref="X297:AD298"/>
    <mergeCell ref="AE297:AH298"/>
    <mergeCell ref="AI297:AL298"/>
    <mergeCell ref="T564:Y564"/>
    <mergeCell ref="Z564:AB564"/>
    <mergeCell ref="AC564:AE564"/>
    <mergeCell ref="AF564:AH564"/>
    <mergeCell ref="AI564:AK564"/>
    <mergeCell ref="T563:Y563"/>
    <mergeCell ref="Z563:AB563"/>
    <mergeCell ref="AC563:AE563"/>
    <mergeCell ref="AF563:AH563"/>
    <mergeCell ref="AI563:AK563"/>
    <mergeCell ref="T562:Y562"/>
    <mergeCell ref="Z562:AB562"/>
    <mergeCell ref="AC562:AE562"/>
    <mergeCell ref="AF562:AH562"/>
    <mergeCell ref="AI562:AK562"/>
    <mergeCell ref="T561:Y561"/>
    <mergeCell ref="Z561:AB561"/>
    <mergeCell ref="AC561:AE561"/>
    <mergeCell ref="AF561:AH561"/>
    <mergeCell ref="AI561:AK561"/>
    <mergeCell ref="T560:Y560"/>
    <mergeCell ref="Z560:AB560"/>
    <mergeCell ref="AC560:AE560"/>
    <mergeCell ref="AF560:AH560"/>
    <mergeCell ref="AI560:AK560"/>
    <mergeCell ref="T299:W300"/>
    <mergeCell ref="X299:AL300"/>
    <mergeCell ref="T301:Y302"/>
    <mergeCell ref="Z301:AH301"/>
    <mergeCell ref="AI301:AK302"/>
    <mergeCell ref="T307:Y307"/>
    <mergeCell ref="Z307:AB307"/>
    <mergeCell ref="AC307:AE307"/>
    <mergeCell ref="AF307:AH307"/>
    <mergeCell ref="AI307:AK307"/>
    <mergeCell ref="T306:Y306"/>
    <mergeCell ref="Z306:AB306"/>
    <mergeCell ref="AC306:AE306"/>
    <mergeCell ref="AF306:AH306"/>
    <mergeCell ref="AI306:AK306"/>
    <mergeCell ref="T305:Y305"/>
    <mergeCell ref="Z305:AB305"/>
    <mergeCell ref="AC305:AE305"/>
    <mergeCell ref="AF305:AH305"/>
    <mergeCell ref="AI305:AK305"/>
    <mergeCell ref="T304:Y304"/>
    <mergeCell ref="Z304:AB304"/>
    <mergeCell ref="AC304:AE304"/>
    <mergeCell ref="AF304:AH304"/>
    <mergeCell ref="AI304:AK304"/>
    <mergeCell ref="AL301:AL302"/>
    <mergeCell ref="Z302:AB302"/>
    <mergeCell ref="AC302:AE302"/>
    <mergeCell ref="AF302:AH302"/>
    <mergeCell ref="T303:Y303"/>
    <mergeCell ref="Z303:AB303"/>
    <mergeCell ref="AC303:AE303"/>
    <mergeCell ref="T310:Y310"/>
    <mergeCell ref="Z310:AB310"/>
    <mergeCell ref="AC310:AE310"/>
    <mergeCell ref="AF310:AH310"/>
    <mergeCell ref="AI310:AK310"/>
    <mergeCell ref="T309:Y309"/>
    <mergeCell ref="Z309:AB309"/>
    <mergeCell ref="AC309:AE309"/>
    <mergeCell ref="AF309:AH309"/>
    <mergeCell ref="AI309:AK309"/>
    <mergeCell ref="T308:Y308"/>
    <mergeCell ref="Z308:AB308"/>
    <mergeCell ref="AC308:AE308"/>
    <mergeCell ref="AF308:AH308"/>
    <mergeCell ref="AI308:AK308"/>
    <mergeCell ref="T313:Y313"/>
    <mergeCell ref="Z313:AB313"/>
    <mergeCell ref="AC313:AE313"/>
    <mergeCell ref="AF313:AH313"/>
    <mergeCell ref="AI313:AK313"/>
    <mergeCell ref="T312:Y312"/>
    <mergeCell ref="Z312:AB312"/>
    <mergeCell ref="AC312:AE312"/>
    <mergeCell ref="AF312:AH312"/>
    <mergeCell ref="AI312:AK312"/>
    <mergeCell ref="T311:Y311"/>
    <mergeCell ref="Z311:AB311"/>
    <mergeCell ref="AC311:AE311"/>
    <mergeCell ref="AF311:AH311"/>
    <mergeCell ref="AI311:AK311"/>
    <mergeCell ref="T316:Y316"/>
    <mergeCell ref="Z316:AB316"/>
    <mergeCell ref="AC316:AE316"/>
    <mergeCell ref="AF316:AH316"/>
    <mergeCell ref="AI316:AK316"/>
    <mergeCell ref="T315:Y315"/>
    <mergeCell ref="Z315:AB315"/>
    <mergeCell ref="AC315:AE315"/>
    <mergeCell ref="AF315:AH315"/>
    <mergeCell ref="AI315:AK315"/>
    <mergeCell ref="T314:Y314"/>
    <mergeCell ref="Z314:AB314"/>
    <mergeCell ref="AC314:AE314"/>
    <mergeCell ref="AF314:AH314"/>
    <mergeCell ref="AI314:AK314"/>
    <mergeCell ref="AI321:AK321"/>
    <mergeCell ref="B570:H573"/>
    <mergeCell ref="I570:AH573"/>
    <mergeCell ref="AI570:AL573"/>
    <mergeCell ref="B566:Y566"/>
    <mergeCell ref="Z566:AH566"/>
    <mergeCell ref="AI566:AK566"/>
    <mergeCell ref="B567:Y569"/>
    <mergeCell ref="Z567:AH569"/>
    <mergeCell ref="AI567:AK567"/>
    <mergeCell ref="AI568:AK568"/>
    <mergeCell ref="T565:Y565"/>
    <mergeCell ref="Z565:AB565"/>
    <mergeCell ref="AC565:AE565"/>
    <mergeCell ref="AF565:AH565"/>
    <mergeCell ref="AI565:AK565"/>
    <mergeCell ref="AI569:AK569"/>
    <mergeCell ref="B574:AL574"/>
    <mergeCell ref="B318:Y318"/>
    <mergeCell ref="Z318:AH318"/>
    <mergeCell ref="AI318:AK318"/>
    <mergeCell ref="B319:Y321"/>
    <mergeCell ref="Z319:AH321"/>
    <mergeCell ref="AI319:AK319"/>
    <mergeCell ref="AI320:AK320"/>
    <mergeCell ref="T317:Y317"/>
    <mergeCell ref="Z317:AB317"/>
    <mergeCell ref="AC317:AE317"/>
    <mergeCell ref="AF317:AH317"/>
    <mergeCell ref="AI317:AK317"/>
    <mergeCell ref="T582:Y582"/>
    <mergeCell ref="Z582:AB582"/>
    <mergeCell ref="AC582:AE582"/>
    <mergeCell ref="AF582:AH582"/>
    <mergeCell ref="AI582:AK582"/>
    <mergeCell ref="AL579:AL580"/>
    <mergeCell ref="Z580:AB580"/>
    <mergeCell ref="AC580:AE580"/>
    <mergeCell ref="AF580:AH580"/>
    <mergeCell ref="T581:Y581"/>
    <mergeCell ref="Z581:AB581"/>
    <mergeCell ref="AC581:AE581"/>
    <mergeCell ref="AF581:AH581"/>
    <mergeCell ref="AI581:AK581"/>
    <mergeCell ref="B575:S586"/>
    <mergeCell ref="T575:W576"/>
    <mergeCell ref="X575:AD576"/>
    <mergeCell ref="AE575:AH576"/>
    <mergeCell ref="AI575:AL576"/>
    <mergeCell ref="T577:W578"/>
    <mergeCell ref="X577:AL578"/>
    <mergeCell ref="T579:Y580"/>
    <mergeCell ref="Z579:AH579"/>
    <mergeCell ref="AI579:AK580"/>
    <mergeCell ref="T585:Y585"/>
    <mergeCell ref="Z585:AB585"/>
    <mergeCell ref="AC585:AE585"/>
    <mergeCell ref="AF585:AH585"/>
    <mergeCell ref="AI585:AK585"/>
    <mergeCell ref="T584:Y584"/>
    <mergeCell ref="Z584:AB584"/>
    <mergeCell ref="AC584:AE584"/>
    <mergeCell ref="AF584:AH584"/>
    <mergeCell ref="AI584:AK584"/>
    <mergeCell ref="T583:Y583"/>
    <mergeCell ref="Z583:AB583"/>
    <mergeCell ref="AC583:AE583"/>
    <mergeCell ref="AF583:AH583"/>
    <mergeCell ref="AI583:AK583"/>
    <mergeCell ref="AI590:AK590"/>
    <mergeCell ref="B591:H594"/>
    <mergeCell ref="I591:AH594"/>
    <mergeCell ref="AI591:AL594"/>
    <mergeCell ref="B595:AL595"/>
    <mergeCell ref="B587:Y587"/>
    <mergeCell ref="Z587:AH587"/>
    <mergeCell ref="AI587:AK587"/>
    <mergeCell ref="B588:Y590"/>
    <mergeCell ref="Z588:AH590"/>
    <mergeCell ref="AI588:AK588"/>
    <mergeCell ref="AI589:AK589"/>
    <mergeCell ref="T586:Y586"/>
    <mergeCell ref="Z586:AB586"/>
    <mergeCell ref="AC586:AE586"/>
    <mergeCell ref="AF586:AH586"/>
    <mergeCell ref="AI586:AK586"/>
    <mergeCell ref="AL600:AL601"/>
    <mergeCell ref="Z601:AB601"/>
    <mergeCell ref="AC601:AE601"/>
    <mergeCell ref="AF601:AH601"/>
    <mergeCell ref="T602:Y602"/>
    <mergeCell ref="Z602:AB602"/>
    <mergeCell ref="AC602:AE602"/>
    <mergeCell ref="AF602:AH602"/>
    <mergeCell ref="AI602:AK602"/>
    <mergeCell ref="B596:S609"/>
    <mergeCell ref="T596:W597"/>
    <mergeCell ref="X596:AD597"/>
    <mergeCell ref="AE596:AH597"/>
    <mergeCell ref="AI596:AL597"/>
    <mergeCell ref="T598:W599"/>
    <mergeCell ref="X598:AL599"/>
    <mergeCell ref="T600:Y601"/>
    <mergeCell ref="Z600:AH600"/>
    <mergeCell ref="AI600:AK601"/>
    <mergeCell ref="T605:Y605"/>
    <mergeCell ref="Z605:AB605"/>
    <mergeCell ref="AC605:AE605"/>
    <mergeCell ref="AF605:AH605"/>
    <mergeCell ref="AI605:AK605"/>
    <mergeCell ref="T604:Y604"/>
    <mergeCell ref="Z604:AB604"/>
    <mergeCell ref="AC604:AE604"/>
    <mergeCell ref="AF604:AH604"/>
    <mergeCell ref="AI604:AK604"/>
    <mergeCell ref="T603:Y603"/>
    <mergeCell ref="Z603:AB603"/>
    <mergeCell ref="AC603:AE603"/>
    <mergeCell ref="AF603:AH603"/>
    <mergeCell ref="AI603:AK603"/>
    <mergeCell ref="T608:Y608"/>
    <mergeCell ref="Z608:AB608"/>
    <mergeCell ref="AC608:AE608"/>
    <mergeCell ref="AF608:AH608"/>
    <mergeCell ref="AI608:AK608"/>
    <mergeCell ref="T607:Y607"/>
    <mergeCell ref="Z607:AB607"/>
    <mergeCell ref="AC607:AE607"/>
    <mergeCell ref="AF607:AH607"/>
    <mergeCell ref="AI607:AK607"/>
    <mergeCell ref="T606:Y606"/>
    <mergeCell ref="Z606:AB606"/>
    <mergeCell ref="AC606:AE606"/>
    <mergeCell ref="AF606:AH606"/>
    <mergeCell ref="AI606:AK606"/>
    <mergeCell ref="AI613:AK613"/>
    <mergeCell ref="B614:H617"/>
    <mergeCell ref="I614:AH617"/>
    <mergeCell ref="AI614:AL617"/>
    <mergeCell ref="B618:AL618"/>
    <mergeCell ref="B610:Y610"/>
    <mergeCell ref="Z610:AH610"/>
    <mergeCell ref="AI610:AK610"/>
    <mergeCell ref="B611:Y613"/>
    <mergeCell ref="Z611:AH613"/>
    <mergeCell ref="AI611:AK611"/>
    <mergeCell ref="AI612:AK612"/>
    <mergeCell ref="T609:Y609"/>
    <mergeCell ref="Z609:AB609"/>
    <mergeCell ref="AC609:AE609"/>
    <mergeCell ref="AF609:AH609"/>
    <mergeCell ref="AI609:AK609"/>
    <mergeCell ref="AL623:AL624"/>
    <mergeCell ref="Z624:AB624"/>
    <mergeCell ref="AC624:AE624"/>
    <mergeCell ref="AF624:AH624"/>
    <mergeCell ref="T625:Y625"/>
    <mergeCell ref="Z625:AB625"/>
    <mergeCell ref="AC625:AE625"/>
    <mergeCell ref="AF625:AH625"/>
    <mergeCell ref="AI625:AK625"/>
    <mergeCell ref="B619:S635"/>
    <mergeCell ref="T619:W620"/>
    <mergeCell ref="X619:AD620"/>
    <mergeCell ref="AE619:AH620"/>
    <mergeCell ref="AI619:AL620"/>
    <mergeCell ref="T621:W622"/>
    <mergeCell ref="X621:AL622"/>
    <mergeCell ref="T623:Y624"/>
    <mergeCell ref="Z623:AH623"/>
    <mergeCell ref="AI623:AK624"/>
    <mergeCell ref="T628:Y628"/>
    <mergeCell ref="Z628:AB628"/>
    <mergeCell ref="AC628:AE628"/>
    <mergeCell ref="AF628:AH628"/>
    <mergeCell ref="AI628:AK628"/>
    <mergeCell ref="T627:Y627"/>
    <mergeCell ref="Z627:AB627"/>
    <mergeCell ref="AC627:AE627"/>
    <mergeCell ref="AF627:AH627"/>
    <mergeCell ref="AI627:AK627"/>
    <mergeCell ref="T626:Y626"/>
    <mergeCell ref="Z626:AB626"/>
    <mergeCell ref="AC626:AE626"/>
    <mergeCell ref="AF626:AH626"/>
    <mergeCell ref="AI626:AK626"/>
    <mergeCell ref="T631:Y631"/>
    <mergeCell ref="Z631:AB631"/>
    <mergeCell ref="AC631:AE631"/>
    <mergeCell ref="AF631:AH631"/>
    <mergeCell ref="AI631:AK631"/>
    <mergeCell ref="T630:Y630"/>
    <mergeCell ref="Z630:AB630"/>
    <mergeCell ref="AC630:AE630"/>
    <mergeCell ref="AF630:AH630"/>
    <mergeCell ref="AI630:AK630"/>
    <mergeCell ref="T629:Y629"/>
    <mergeCell ref="Z629:AB629"/>
    <mergeCell ref="AC629:AE629"/>
    <mergeCell ref="AF629:AH629"/>
    <mergeCell ref="AI629:AK629"/>
    <mergeCell ref="T634:Y634"/>
    <mergeCell ref="Z634:AB634"/>
    <mergeCell ref="AC634:AE634"/>
    <mergeCell ref="AF634:AH634"/>
    <mergeCell ref="AI634:AK634"/>
    <mergeCell ref="T633:Y633"/>
    <mergeCell ref="Z633:AB633"/>
    <mergeCell ref="AC633:AE633"/>
    <mergeCell ref="AF633:AH633"/>
    <mergeCell ref="AI633:AK633"/>
    <mergeCell ref="T632:Y632"/>
    <mergeCell ref="Z632:AB632"/>
    <mergeCell ref="AC632:AE632"/>
    <mergeCell ref="AF632:AH632"/>
    <mergeCell ref="AI632:AK632"/>
    <mergeCell ref="AI639:AK639"/>
    <mergeCell ref="B640:H643"/>
    <mergeCell ref="I640:AH643"/>
    <mergeCell ref="AI640:AL643"/>
    <mergeCell ref="B644:AL644"/>
    <mergeCell ref="B636:Y636"/>
    <mergeCell ref="Z636:AH636"/>
    <mergeCell ref="AI636:AK636"/>
    <mergeCell ref="B637:Y639"/>
    <mergeCell ref="Z637:AH639"/>
    <mergeCell ref="AI637:AK637"/>
    <mergeCell ref="AI638:AK638"/>
    <mergeCell ref="T635:Y635"/>
    <mergeCell ref="Z635:AB635"/>
    <mergeCell ref="AC635:AE635"/>
    <mergeCell ref="AF635:AH635"/>
    <mergeCell ref="AI635:AK635"/>
    <mergeCell ref="AL649:AL650"/>
    <mergeCell ref="Z650:AB650"/>
    <mergeCell ref="AC650:AE650"/>
    <mergeCell ref="AF650:AH650"/>
    <mergeCell ref="T651:Y651"/>
    <mergeCell ref="Z651:AB651"/>
    <mergeCell ref="AC651:AE651"/>
    <mergeCell ref="AF651:AH651"/>
    <mergeCell ref="AI651:AK651"/>
    <mergeCell ref="B645:S655"/>
    <mergeCell ref="T645:W646"/>
    <mergeCell ref="X645:AD646"/>
    <mergeCell ref="AE645:AH646"/>
    <mergeCell ref="AI645:AL646"/>
    <mergeCell ref="T647:W648"/>
    <mergeCell ref="X647:AL648"/>
    <mergeCell ref="T649:Y650"/>
    <mergeCell ref="Z649:AH649"/>
    <mergeCell ref="AI649:AK650"/>
    <mergeCell ref="T654:Y654"/>
    <mergeCell ref="Z654:AB654"/>
    <mergeCell ref="AC654:AE654"/>
    <mergeCell ref="AF654:AH654"/>
    <mergeCell ref="AI654:AK654"/>
    <mergeCell ref="T653:Y653"/>
    <mergeCell ref="Z653:AB653"/>
    <mergeCell ref="AC653:AE653"/>
    <mergeCell ref="AF653:AH653"/>
    <mergeCell ref="AI653:AK653"/>
    <mergeCell ref="T652:Y652"/>
    <mergeCell ref="Z652:AB652"/>
    <mergeCell ref="AC652:AE652"/>
    <mergeCell ref="AF652:AH652"/>
    <mergeCell ref="AI652:AK652"/>
    <mergeCell ref="AI659:AK659"/>
    <mergeCell ref="B660:H663"/>
    <mergeCell ref="I660:AH663"/>
    <mergeCell ref="AI660:AL663"/>
    <mergeCell ref="B664:AL664"/>
    <mergeCell ref="B656:Y656"/>
    <mergeCell ref="Z656:AH656"/>
    <mergeCell ref="AI656:AK656"/>
    <mergeCell ref="B657:Y659"/>
    <mergeCell ref="Z657:AH659"/>
    <mergeCell ref="AI657:AK657"/>
    <mergeCell ref="AI658:AK658"/>
    <mergeCell ref="T655:Y655"/>
    <mergeCell ref="Z655:AB655"/>
    <mergeCell ref="AC655:AE655"/>
    <mergeCell ref="AF655:AH655"/>
    <mergeCell ref="AI655:AK655"/>
    <mergeCell ref="AL669:AL670"/>
    <mergeCell ref="Z670:AB670"/>
    <mergeCell ref="AC670:AE670"/>
    <mergeCell ref="AF670:AH670"/>
    <mergeCell ref="T671:Y671"/>
    <mergeCell ref="Z671:AB671"/>
    <mergeCell ref="AC671:AE671"/>
    <mergeCell ref="AF671:AH671"/>
    <mergeCell ref="AI671:AK671"/>
    <mergeCell ref="B665:S675"/>
    <mergeCell ref="T665:W666"/>
    <mergeCell ref="X665:AD666"/>
    <mergeCell ref="AE665:AH666"/>
    <mergeCell ref="AI665:AL666"/>
    <mergeCell ref="T667:W668"/>
    <mergeCell ref="X667:AL668"/>
    <mergeCell ref="T669:Y670"/>
    <mergeCell ref="Z669:AH669"/>
    <mergeCell ref="AI669:AK670"/>
    <mergeCell ref="T674:Y674"/>
    <mergeCell ref="Z674:AB674"/>
    <mergeCell ref="AC674:AE674"/>
    <mergeCell ref="AF674:AH674"/>
    <mergeCell ref="AI674:AK674"/>
    <mergeCell ref="T673:Y673"/>
    <mergeCell ref="Z673:AB673"/>
    <mergeCell ref="AC673:AE673"/>
    <mergeCell ref="AF673:AH673"/>
    <mergeCell ref="AI673:AK673"/>
    <mergeCell ref="T672:Y672"/>
    <mergeCell ref="Z672:AB672"/>
    <mergeCell ref="AC672:AE672"/>
    <mergeCell ref="AF672:AH672"/>
    <mergeCell ref="AI672:AK672"/>
    <mergeCell ref="AI679:AK679"/>
    <mergeCell ref="B680:H683"/>
    <mergeCell ref="I680:AH683"/>
    <mergeCell ref="AI680:AL683"/>
    <mergeCell ref="B684:AL684"/>
    <mergeCell ref="B676:Y676"/>
    <mergeCell ref="Z676:AH676"/>
    <mergeCell ref="AI676:AK676"/>
    <mergeCell ref="B677:Y679"/>
    <mergeCell ref="Z677:AH679"/>
    <mergeCell ref="AI677:AK677"/>
    <mergeCell ref="AI678:AK678"/>
    <mergeCell ref="T675:Y675"/>
    <mergeCell ref="Z675:AB675"/>
    <mergeCell ref="AC675:AE675"/>
    <mergeCell ref="AF675:AH675"/>
    <mergeCell ref="AI675:AK675"/>
    <mergeCell ref="T692:Y692"/>
    <mergeCell ref="Z692:AB692"/>
    <mergeCell ref="AC692:AE692"/>
    <mergeCell ref="AF692:AH692"/>
    <mergeCell ref="AJ692:AK692"/>
    <mergeCell ref="AJ689:AK690"/>
    <mergeCell ref="AL689:AL690"/>
    <mergeCell ref="Z690:AB690"/>
    <mergeCell ref="AC690:AE690"/>
    <mergeCell ref="AF690:AH690"/>
    <mergeCell ref="T691:Y691"/>
    <mergeCell ref="Z691:AB691"/>
    <mergeCell ref="AC691:AE691"/>
    <mergeCell ref="AF691:AH691"/>
    <mergeCell ref="AJ691:AK691"/>
    <mergeCell ref="T689:Y690"/>
    <mergeCell ref="Z689:AH689"/>
    <mergeCell ref="AI689:AI690"/>
    <mergeCell ref="T695:Y695"/>
    <mergeCell ref="Z695:AB695"/>
    <mergeCell ref="AC695:AE695"/>
    <mergeCell ref="AF695:AH695"/>
    <mergeCell ref="AJ695:AK695"/>
    <mergeCell ref="T694:Y694"/>
    <mergeCell ref="Z694:AB694"/>
    <mergeCell ref="AC694:AE694"/>
    <mergeCell ref="AF694:AH694"/>
    <mergeCell ref="AJ694:AK694"/>
    <mergeCell ref="T693:Y693"/>
    <mergeCell ref="Z693:AB693"/>
    <mergeCell ref="AC693:AE693"/>
    <mergeCell ref="AF693:AH693"/>
    <mergeCell ref="AJ693:AK693"/>
    <mergeCell ref="T698:Y698"/>
    <mergeCell ref="Z698:AB698"/>
    <mergeCell ref="AC698:AE698"/>
    <mergeCell ref="AF698:AH698"/>
    <mergeCell ref="AJ698:AK698"/>
    <mergeCell ref="T697:Y697"/>
    <mergeCell ref="Z697:AB697"/>
    <mergeCell ref="AC697:AE697"/>
    <mergeCell ref="AF697:AH697"/>
    <mergeCell ref="AJ697:AK697"/>
    <mergeCell ref="T696:Y696"/>
    <mergeCell ref="Z696:AB696"/>
    <mergeCell ref="AC696:AE696"/>
    <mergeCell ref="AF696:AH696"/>
    <mergeCell ref="AJ696:AK696"/>
    <mergeCell ref="AF700:AH700"/>
    <mergeCell ref="AJ700:AK700"/>
    <mergeCell ref="T699:Y699"/>
    <mergeCell ref="Z699:AB699"/>
    <mergeCell ref="AC699:AE699"/>
    <mergeCell ref="AF699:AH699"/>
    <mergeCell ref="AJ699:AK699"/>
    <mergeCell ref="T704:Y704"/>
    <mergeCell ref="Z704:AB704"/>
    <mergeCell ref="AC704:AE704"/>
    <mergeCell ref="AF704:AH704"/>
    <mergeCell ref="AJ704:AK704"/>
    <mergeCell ref="T703:Y703"/>
    <mergeCell ref="Z703:AB703"/>
    <mergeCell ref="AC703:AE703"/>
    <mergeCell ref="AF703:AH703"/>
    <mergeCell ref="AJ703:AK703"/>
    <mergeCell ref="T702:Y702"/>
    <mergeCell ref="Z702:AB702"/>
    <mergeCell ref="AC702:AE702"/>
    <mergeCell ref="AF702:AH702"/>
    <mergeCell ref="AJ702:AK702"/>
    <mergeCell ref="AI709:AK709"/>
    <mergeCell ref="B710:H713"/>
    <mergeCell ref="I710:AH713"/>
    <mergeCell ref="AI710:AL713"/>
    <mergeCell ref="B714:AL714"/>
    <mergeCell ref="B706:Y706"/>
    <mergeCell ref="Z706:AH706"/>
    <mergeCell ref="AI706:AK706"/>
    <mergeCell ref="B707:Y709"/>
    <mergeCell ref="Z707:AH709"/>
    <mergeCell ref="AI707:AK707"/>
    <mergeCell ref="AI708:AK708"/>
    <mergeCell ref="T705:Y705"/>
    <mergeCell ref="Z705:AB705"/>
    <mergeCell ref="AC705:AE705"/>
    <mergeCell ref="AF705:AH705"/>
    <mergeCell ref="AJ705:AK705"/>
    <mergeCell ref="B685:S705"/>
    <mergeCell ref="T685:W686"/>
    <mergeCell ref="X685:AD686"/>
    <mergeCell ref="AE685:AH686"/>
    <mergeCell ref="AI685:AL686"/>
    <mergeCell ref="T687:W688"/>
    <mergeCell ref="X687:AL688"/>
    <mergeCell ref="T701:Y701"/>
    <mergeCell ref="Z701:AB701"/>
    <mergeCell ref="AC701:AE701"/>
    <mergeCell ref="AF701:AH701"/>
    <mergeCell ref="AJ701:AK701"/>
    <mergeCell ref="T700:Y700"/>
    <mergeCell ref="Z700:AB700"/>
    <mergeCell ref="AC700:AE700"/>
    <mergeCell ref="AJ719:AK720"/>
    <mergeCell ref="AL719:AL720"/>
    <mergeCell ref="Z720:AB720"/>
    <mergeCell ref="AC720:AE720"/>
    <mergeCell ref="AF720:AH720"/>
    <mergeCell ref="T721:Y721"/>
    <mergeCell ref="Z721:AB721"/>
    <mergeCell ref="AC721:AE721"/>
    <mergeCell ref="AF721:AH721"/>
    <mergeCell ref="AJ721:AK721"/>
    <mergeCell ref="B715:S740"/>
    <mergeCell ref="T715:W716"/>
    <mergeCell ref="X715:AD716"/>
    <mergeCell ref="AE715:AH716"/>
    <mergeCell ref="AI715:AL716"/>
    <mergeCell ref="T717:W718"/>
    <mergeCell ref="X717:AL718"/>
    <mergeCell ref="T719:Y720"/>
    <mergeCell ref="Z719:AH719"/>
    <mergeCell ref="AI719:AI720"/>
    <mergeCell ref="T724:Y724"/>
    <mergeCell ref="Z724:AB724"/>
    <mergeCell ref="AC724:AE724"/>
    <mergeCell ref="AF724:AH724"/>
    <mergeCell ref="AJ724:AK724"/>
    <mergeCell ref="T723:Y723"/>
    <mergeCell ref="Z723:AB723"/>
    <mergeCell ref="AC723:AE723"/>
    <mergeCell ref="AF723:AH723"/>
    <mergeCell ref="AJ723:AK723"/>
    <mergeCell ref="T722:Y722"/>
    <mergeCell ref="Z722:AB722"/>
    <mergeCell ref="AC722:AE722"/>
    <mergeCell ref="AF722:AH722"/>
    <mergeCell ref="AJ722:AK722"/>
    <mergeCell ref="T727:Y727"/>
    <mergeCell ref="Z727:AB727"/>
    <mergeCell ref="AC727:AE727"/>
    <mergeCell ref="AF727:AH727"/>
    <mergeCell ref="AJ727:AK727"/>
    <mergeCell ref="T726:Y726"/>
    <mergeCell ref="Z726:AB726"/>
    <mergeCell ref="AC726:AE726"/>
    <mergeCell ref="AF726:AH726"/>
    <mergeCell ref="AJ726:AK726"/>
    <mergeCell ref="T725:Y725"/>
    <mergeCell ref="Z725:AB725"/>
    <mergeCell ref="AC725:AE725"/>
    <mergeCell ref="AF725:AH725"/>
    <mergeCell ref="AJ725:AK725"/>
    <mergeCell ref="T730:Y730"/>
    <mergeCell ref="Z730:AB730"/>
    <mergeCell ref="AC730:AE730"/>
    <mergeCell ref="AF730:AH730"/>
    <mergeCell ref="AJ730:AK730"/>
    <mergeCell ref="T729:Y729"/>
    <mergeCell ref="Z729:AB729"/>
    <mergeCell ref="AC729:AE729"/>
    <mergeCell ref="AF729:AH729"/>
    <mergeCell ref="AJ729:AK729"/>
    <mergeCell ref="T728:Y728"/>
    <mergeCell ref="Z728:AB728"/>
    <mergeCell ref="AC728:AE728"/>
    <mergeCell ref="AF728:AH728"/>
    <mergeCell ref="AJ728:AK728"/>
    <mergeCell ref="T733:Y733"/>
    <mergeCell ref="Z733:AB733"/>
    <mergeCell ref="AC733:AE733"/>
    <mergeCell ref="AF733:AH733"/>
    <mergeCell ref="AJ733:AK733"/>
    <mergeCell ref="T732:Y732"/>
    <mergeCell ref="Z732:AB732"/>
    <mergeCell ref="AC732:AE732"/>
    <mergeCell ref="AF732:AH732"/>
    <mergeCell ref="AJ732:AK732"/>
    <mergeCell ref="T731:Y731"/>
    <mergeCell ref="Z731:AB731"/>
    <mergeCell ref="AC731:AE731"/>
    <mergeCell ref="AF731:AH731"/>
    <mergeCell ref="AJ731:AK731"/>
    <mergeCell ref="T736:Y736"/>
    <mergeCell ref="Z736:AB736"/>
    <mergeCell ref="AC736:AE736"/>
    <mergeCell ref="AF736:AH736"/>
    <mergeCell ref="AJ736:AK736"/>
    <mergeCell ref="T735:Y735"/>
    <mergeCell ref="Z735:AB735"/>
    <mergeCell ref="AC735:AE735"/>
    <mergeCell ref="AF735:AH735"/>
    <mergeCell ref="AJ735:AK735"/>
    <mergeCell ref="T734:Y734"/>
    <mergeCell ref="Z734:AB734"/>
    <mergeCell ref="AC734:AE734"/>
    <mergeCell ref="AF734:AH734"/>
    <mergeCell ref="AJ734:AK734"/>
    <mergeCell ref="T739:Y739"/>
    <mergeCell ref="Z739:AB739"/>
    <mergeCell ref="AC739:AE739"/>
    <mergeCell ref="AF739:AH739"/>
    <mergeCell ref="AJ739:AK739"/>
    <mergeCell ref="T738:Y738"/>
    <mergeCell ref="Z738:AB738"/>
    <mergeCell ref="AC738:AE738"/>
    <mergeCell ref="AF738:AH738"/>
    <mergeCell ref="AJ738:AK738"/>
    <mergeCell ref="T737:Y737"/>
    <mergeCell ref="Z737:AB737"/>
    <mergeCell ref="AC737:AE737"/>
    <mergeCell ref="AF737:AH737"/>
    <mergeCell ref="AJ737:AK737"/>
    <mergeCell ref="AI744:AK744"/>
    <mergeCell ref="B745:H748"/>
    <mergeCell ref="I745:AH748"/>
    <mergeCell ref="AI745:AL748"/>
    <mergeCell ref="B749:AL749"/>
    <mergeCell ref="B741:Y741"/>
    <mergeCell ref="Z741:AH741"/>
    <mergeCell ref="AI741:AK741"/>
    <mergeCell ref="B742:Y744"/>
    <mergeCell ref="Z742:AH744"/>
    <mergeCell ref="AI742:AK742"/>
    <mergeCell ref="AI743:AK743"/>
    <mergeCell ref="T740:Y740"/>
    <mergeCell ref="Z740:AB740"/>
    <mergeCell ref="AC740:AE740"/>
    <mergeCell ref="AF740:AH740"/>
    <mergeCell ref="AJ740:AK740"/>
    <mergeCell ref="T757:Y757"/>
    <mergeCell ref="Z757:AB757"/>
    <mergeCell ref="AC757:AE757"/>
    <mergeCell ref="AF757:AH757"/>
    <mergeCell ref="AI757:AK757"/>
    <mergeCell ref="AL754:AL755"/>
    <mergeCell ref="Z755:AB755"/>
    <mergeCell ref="AC755:AE755"/>
    <mergeCell ref="AF755:AH755"/>
    <mergeCell ref="T756:Y756"/>
    <mergeCell ref="Z756:AB756"/>
    <mergeCell ref="AC756:AE756"/>
    <mergeCell ref="AF756:AH756"/>
    <mergeCell ref="AI756:AK756"/>
    <mergeCell ref="B750:S764"/>
    <mergeCell ref="T750:W751"/>
    <mergeCell ref="X750:AD751"/>
    <mergeCell ref="AE750:AH751"/>
    <mergeCell ref="AI750:AL751"/>
    <mergeCell ref="T752:W753"/>
    <mergeCell ref="X752:AL753"/>
    <mergeCell ref="T754:Y755"/>
    <mergeCell ref="Z754:AH754"/>
    <mergeCell ref="AI754:AK755"/>
    <mergeCell ref="T760:Y760"/>
    <mergeCell ref="Z760:AB760"/>
    <mergeCell ref="AC760:AE760"/>
    <mergeCell ref="AF760:AH760"/>
    <mergeCell ref="AI760:AK760"/>
    <mergeCell ref="T759:Y759"/>
    <mergeCell ref="Z759:AB759"/>
    <mergeCell ref="AC759:AE759"/>
    <mergeCell ref="AF759:AH759"/>
    <mergeCell ref="AI759:AK759"/>
    <mergeCell ref="T758:Y758"/>
    <mergeCell ref="Z758:AB758"/>
    <mergeCell ref="AC758:AE758"/>
    <mergeCell ref="AF758:AH758"/>
    <mergeCell ref="AI758:AK758"/>
    <mergeCell ref="T763:Y763"/>
    <mergeCell ref="Z763:AB763"/>
    <mergeCell ref="AC763:AE763"/>
    <mergeCell ref="AF763:AH763"/>
    <mergeCell ref="AI763:AK763"/>
    <mergeCell ref="T762:Y762"/>
    <mergeCell ref="Z762:AB762"/>
    <mergeCell ref="AC762:AE762"/>
    <mergeCell ref="AF762:AH762"/>
    <mergeCell ref="AI762:AK762"/>
    <mergeCell ref="T761:Y761"/>
    <mergeCell ref="Z761:AB761"/>
    <mergeCell ref="AC761:AE761"/>
    <mergeCell ref="AF761:AH761"/>
    <mergeCell ref="AI761:AK761"/>
    <mergeCell ref="AI768:AK768"/>
    <mergeCell ref="B769:H772"/>
    <mergeCell ref="I769:AH772"/>
    <mergeCell ref="AI769:AL772"/>
    <mergeCell ref="B773:AL773"/>
    <mergeCell ref="B765:Y765"/>
    <mergeCell ref="Z765:AH765"/>
    <mergeCell ref="AI765:AK765"/>
    <mergeCell ref="B766:Y768"/>
    <mergeCell ref="Z766:AH768"/>
    <mergeCell ref="AI766:AK766"/>
    <mergeCell ref="AI767:AK767"/>
    <mergeCell ref="T764:Y764"/>
    <mergeCell ref="Z764:AB764"/>
    <mergeCell ref="AC764:AE764"/>
    <mergeCell ref="AF764:AH764"/>
    <mergeCell ref="AI764:AK764"/>
    <mergeCell ref="T781:Y781"/>
    <mergeCell ref="Z781:AB781"/>
    <mergeCell ref="AC781:AE781"/>
    <mergeCell ref="AF781:AH781"/>
    <mergeCell ref="AI781:AK781"/>
    <mergeCell ref="AL778:AL779"/>
    <mergeCell ref="Z779:AB779"/>
    <mergeCell ref="AC779:AE779"/>
    <mergeCell ref="AF779:AH779"/>
    <mergeCell ref="T780:Y780"/>
    <mergeCell ref="Z780:AB780"/>
    <mergeCell ref="AC780:AE780"/>
    <mergeCell ref="AF780:AH780"/>
    <mergeCell ref="AI780:AK780"/>
    <mergeCell ref="B774:S788"/>
    <mergeCell ref="T774:W775"/>
    <mergeCell ref="X774:AD775"/>
    <mergeCell ref="AE774:AH775"/>
    <mergeCell ref="AI774:AL775"/>
    <mergeCell ref="T776:W777"/>
    <mergeCell ref="X776:AL777"/>
    <mergeCell ref="T778:Y779"/>
    <mergeCell ref="Z778:AH778"/>
    <mergeCell ref="AI778:AK779"/>
    <mergeCell ref="T784:Y784"/>
    <mergeCell ref="Z784:AB784"/>
    <mergeCell ref="AC784:AE784"/>
    <mergeCell ref="AF784:AH784"/>
    <mergeCell ref="AI784:AK784"/>
    <mergeCell ref="T783:Y783"/>
    <mergeCell ref="Z783:AB783"/>
    <mergeCell ref="AC783:AE783"/>
    <mergeCell ref="AF783:AH783"/>
    <mergeCell ref="AI783:AK783"/>
    <mergeCell ref="T782:Y782"/>
    <mergeCell ref="Z782:AB782"/>
    <mergeCell ref="AC782:AE782"/>
    <mergeCell ref="AF782:AH782"/>
    <mergeCell ref="AI782:AK782"/>
    <mergeCell ref="T787:Y787"/>
    <mergeCell ref="Z787:AB787"/>
    <mergeCell ref="AC787:AE787"/>
    <mergeCell ref="AF787:AH787"/>
    <mergeCell ref="AI787:AK787"/>
    <mergeCell ref="T786:Y786"/>
    <mergeCell ref="Z786:AB786"/>
    <mergeCell ref="AC786:AE786"/>
    <mergeCell ref="AF786:AH786"/>
    <mergeCell ref="AI786:AK786"/>
    <mergeCell ref="T785:Y785"/>
    <mergeCell ref="Z785:AB785"/>
    <mergeCell ref="AC785:AE785"/>
    <mergeCell ref="AF785:AH785"/>
    <mergeCell ref="AI785:AK785"/>
    <mergeCell ref="AI792:AK792"/>
    <mergeCell ref="B793:H796"/>
    <mergeCell ref="I793:AH796"/>
    <mergeCell ref="AI793:AL796"/>
    <mergeCell ref="B797:AL797"/>
    <mergeCell ref="B789:Y789"/>
    <mergeCell ref="Z789:AH789"/>
    <mergeCell ref="AI789:AK789"/>
    <mergeCell ref="B790:Y792"/>
    <mergeCell ref="Z790:AH792"/>
    <mergeCell ref="AI790:AK790"/>
    <mergeCell ref="AI791:AK791"/>
    <mergeCell ref="T788:Y788"/>
    <mergeCell ref="Z788:AB788"/>
    <mergeCell ref="AC788:AE788"/>
    <mergeCell ref="AF788:AH788"/>
    <mergeCell ref="AI788:AK788"/>
    <mergeCell ref="AL802:AL803"/>
    <mergeCell ref="Z803:AB803"/>
    <mergeCell ref="AC803:AE803"/>
    <mergeCell ref="AF803:AH803"/>
    <mergeCell ref="T804:Y804"/>
    <mergeCell ref="Z804:AB804"/>
    <mergeCell ref="AC804:AE804"/>
    <mergeCell ref="AF804:AH804"/>
    <mergeCell ref="AI804:AK804"/>
    <mergeCell ref="B798:S814"/>
    <mergeCell ref="T798:W799"/>
    <mergeCell ref="X798:AD799"/>
    <mergeCell ref="AE798:AH799"/>
    <mergeCell ref="AI798:AL799"/>
    <mergeCell ref="T800:W801"/>
    <mergeCell ref="X800:AL801"/>
    <mergeCell ref="T802:Y803"/>
    <mergeCell ref="Z802:AH802"/>
    <mergeCell ref="AI802:AK803"/>
    <mergeCell ref="T807:Y807"/>
    <mergeCell ref="Z807:AB807"/>
    <mergeCell ref="AC807:AE807"/>
    <mergeCell ref="AF807:AH807"/>
    <mergeCell ref="AI807:AK807"/>
    <mergeCell ref="T806:Y806"/>
    <mergeCell ref="Z806:AB806"/>
    <mergeCell ref="AC806:AE806"/>
    <mergeCell ref="AF806:AH806"/>
    <mergeCell ref="AI806:AK806"/>
    <mergeCell ref="T805:Y805"/>
    <mergeCell ref="Z805:AB805"/>
    <mergeCell ref="AC805:AE805"/>
    <mergeCell ref="AF805:AH805"/>
    <mergeCell ref="AI805:AK805"/>
    <mergeCell ref="T810:Y810"/>
    <mergeCell ref="Z810:AB810"/>
    <mergeCell ref="AC810:AE810"/>
    <mergeCell ref="AF810:AH810"/>
    <mergeCell ref="AI810:AK810"/>
    <mergeCell ref="T809:Y809"/>
    <mergeCell ref="Z809:AB809"/>
    <mergeCell ref="AC809:AE809"/>
    <mergeCell ref="AF809:AH809"/>
    <mergeCell ref="AI809:AK809"/>
    <mergeCell ref="T808:Y808"/>
    <mergeCell ref="Z808:AB808"/>
    <mergeCell ref="AC808:AE808"/>
    <mergeCell ref="AF808:AH808"/>
    <mergeCell ref="AI808:AK808"/>
    <mergeCell ref="T813:Y813"/>
    <mergeCell ref="Z813:AB813"/>
    <mergeCell ref="AC813:AE813"/>
    <mergeCell ref="AF813:AH813"/>
    <mergeCell ref="AI813:AK813"/>
    <mergeCell ref="T812:Y812"/>
    <mergeCell ref="Z812:AB812"/>
    <mergeCell ref="AC812:AE812"/>
    <mergeCell ref="AF812:AH812"/>
    <mergeCell ref="AI812:AK812"/>
    <mergeCell ref="T811:Y811"/>
    <mergeCell ref="Z811:AB811"/>
    <mergeCell ref="AC811:AE811"/>
    <mergeCell ref="AF811:AH811"/>
    <mergeCell ref="AI811:AK811"/>
    <mergeCell ref="AI818:AK818"/>
    <mergeCell ref="B819:H822"/>
    <mergeCell ref="I819:AH822"/>
    <mergeCell ref="AI819:AL822"/>
    <mergeCell ref="B823:AL823"/>
    <mergeCell ref="B815:Y815"/>
    <mergeCell ref="Z815:AH815"/>
    <mergeCell ref="AI815:AK815"/>
    <mergeCell ref="B816:Y818"/>
    <mergeCell ref="Z816:AH818"/>
    <mergeCell ref="AI816:AK816"/>
    <mergeCell ref="AI817:AK817"/>
    <mergeCell ref="T814:Y814"/>
    <mergeCell ref="Z814:AB814"/>
    <mergeCell ref="AC814:AE814"/>
    <mergeCell ref="AF814:AH814"/>
    <mergeCell ref="AI814:AK814"/>
    <mergeCell ref="AL828:AL829"/>
    <mergeCell ref="Z829:AB829"/>
    <mergeCell ref="AC829:AE829"/>
    <mergeCell ref="AF829:AH829"/>
    <mergeCell ref="T830:Y830"/>
    <mergeCell ref="Z830:AB830"/>
    <mergeCell ref="AC830:AE830"/>
    <mergeCell ref="AF830:AH830"/>
    <mergeCell ref="AI830:AK830"/>
    <mergeCell ref="B824:S846"/>
    <mergeCell ref="T824:W825"/>
    <mergeCell ref="X824:AD825"/>
    <mergeCell ref="AE824:AH825"/>
    <mergeCell ref="AI824:AL825"/>
    <mergeCell ref="T826:W827"/>
    <mergeCell ref="X826:AL827"/>
    <mergeCell ref="T828:Y829"/>
    <mergeCell ref="Z828:AH828"/>
    <mergeCell ref="AI828:AK829"/>
    <mergeCell ref="T833:Y833"/>
    <mergeCell ref="Z833:AB833"/>
    <mergeCell ref="AC833:AE833"/>
    <mergeCell ref="AF833:AH833"/>
    <mergeCell ref="AI833:AK833"/>
    <mergeCell ref="T832:Y832"/>
    <mergeCell ref="Z832:AB832"/>
    <mergeCell ref="AC832:AE832"/>
    <mergeCell ref="AF832:AH832"/>
    <mergeCell ref="AI832:AK832"/>
    <mergeCell ref="T831:Y831"/>
    <mergeCell ref="Z831:AB831"/>
    <mergeCell ref="AC831:AE831"/>
    <mergeCell ref="AF831:AH831"/>
    <mergeCell ref="AI831:AK831"/>
    <mergeCell ref="T836:Y836"/>
    <mergeCell ref="Z836:AB836"/>
    <mergeCell ref="AC836:AE836"/>
    <mergeCell ref="AF836:AH836"/>
    <mergeCell ref="AI836:AK836"/>
    <mergeCell ref="T835:Y835"/>
    <mergeCell ref="Z835:AB835"/>
    <mergeCell ref="AC835:AE835"/>
    <mergeCell ref="AF835:AH835"/>
    <mergeCell ref="AI835:AK835"/>
    <mergeCell ref="T834:Y834"/>
    <mergeCell ref="Z834:AB834"/>
    <mergeCell ref="AC834:AE834"/>
    <mergeCell ref="AF834:AH834"/>
    <mergeCell ref="AI834:AK834"/>
    <mergeCell ref="T839:Y839"/>
    <mergeCell ref="Z839:AB839"/>
    <mergeCell ref="AC839:AE839"/>
    <mergeCell ref="AF839:AH839"/>
    <mergeCell ref="AI839:AK839"/>
    <mergeCell ref="T838:Y838"/>
    <mergeCell ref="Z838:AB838"/>
    <mergeCell ref="AC838:AE838"/>
    <mergeCell ref="AF838:AH838"/>
    <mergeCell ref="AI838:AK838"/>
    <mergeCell ref="T837:Y837"/>
    <mergeCell ref="Z837:AB837"/>
    <mergeCell ref="AC837:AE837"/>
    <mergeCell ref="AF837:AH837"/>
    <mergeCell ref="AI837:AK837"/>
    <mergeCell ref="T842:Y842"/>
    <mergeCell ref="Z842:AB842"/>
    <mergeCell ref="AC842:AE842"/>
    <mergeCell ref="AF842:AH842"/>
    <mergeCell ref="AI842:AK842"/>
    <mergeCell ref="T841:Y841"/>
    <mergeCell ref="Z841:AB841"/>
    <mergeCell ref="AC841:AE841"/>
    <mergeCell ref="AF841:AH841"/>
    <mergeCell ref="AI841:AK841"/>
    <mergeCell ref="T840:Y840"/>
    <mergeCell ref="Z840:AB840"/>
    <mergeCell ref="AC840:AE840"/>
    <mergeCell ref="AF840:AH840"/>
    <mergeCell ref="AI840:AK840"/>
    <mergeCell ref="T845:Y845"/>
    <mergeCell ref="Z845:AB845"/>
    <mergeCell ref="AC845:AE845"/>
    <mergeCell ref="AF845:AH845"/>
    <mergeCell ref="AI845:AK845"/>
    <mergeCell ref="T844:Y844"/>
    <mergeCell ref="Z844:AB844"/>
    <mergeCell ref="AC844:AE844"/>
    <mergeCell ref="AF844:AH844"/>
    <mergeCell ref="AI844:AK844"/>
    <mergeCell ref="T843:Y843"/>
    <mergeCell ref="Z843:AB843"/>
    <mergeCell ref="AC843:AE843"/>
    <mergeCell ref="AF843:AH843"/>
    <mergeCell ref="AI843:AK843"/>
    <mergeCell ref="AI850:AK850"/>
    <mergeCell ref="B851:H854"/>
    <mergeCell ref="I851:AH854"/>
    <mergeCell ref="AI851:AL854"/>
    <mergeCell ref="B855:AL855"/>
    <mergeCell ref="B847:Y847"/>
    <mergeCell ref="Z847:AH847"/>
    <mergeCell ref="AI847:AK847"/>
    <mergeCell ref="B848:Y850"/>
    <mergeCell ref="Z848:AH850"/>
    <mergeCell ref="AI848:AK848"/>
    <mergeCell ref="AI849:AK849"/>
    <mergeCell ref="T846:Y846"/>
    <mergeCell ref="Z846:AB846"/>
    <mergeCell ref="AC846:AE846"/>
    <mergeCell ref="AF846:AH846"/>
    <mergeCell ref="AI846:AK846"/>
    <mergeCell ref="T863:Y863"/>
    <mergeCell ref="Z863:AB863"/>
    <mergeCell ref="AC863:AE863"/>
    <mergeCell ref="AF863:AH863"/>
    <mergeCell ref="AI863:AK863"/>
    <mergeCell ref="AL860:AL861"/>
    <mergeCell ref="Z861:AB861"/>
    <mergeCell ref="AC861:AE861"/>
    <mergeCell ref="AF861:AH861"/>
    <mergeCell ref="T862:Y862"/>
    <mergeCell ref="Z862:AB862"/>
    <mergeCell ref="AC862:AE862"/>
    <mergeCell ref="AF862:AH862"/>
    <mergeCell ref="AI862:AK862"/>
    <mergeCell ref="B856:S892"/>
    <mergeCell ref="T856:W857"/>
    <mergeCell ref="X856:AD857"/>
    <mergeCell ref="AE856:AH857"/>
    <mergeCell ref="AI856:AL857"/>
    <mergeCell ref="T858:W859"/>
    <mergeCell ref="X858:AL859"/>
    <mergeCell ref="T860:Y861"/>
    <mergeCell ref="Z860:AH860"/>
    <mergeCell ref="AI860:AK861"/>
    <mergeCell ref="T866:Y866"/>
    <mergeCell ref="Z866:AB866"/>
    <mergeCell ref="AC866:AE866"/>
    <mergeCell ref="AF866:AH866"/>
    <mergeCell ref="AI866:AK866"/>
    <mergeCell ref="T865:Y865"/>
    <mergeCell ref="Z865:AB865"/>
    <mergeCell ref="AC865:AE865"/>
    <mergeCell ref="AF865:AH865"/>
    <mergeCell ref="AI865:AK865"/>
    <mergeCell ref="T864:Y864"/>
    <mergeCell ref="Z864:AB864"/>
    <mergeCell ref="AC864:AE864"/>
    <mergeCell ref="AF864:AH864"/>
    <mergeCell ref="AI864:AK864"/>
    <mergeCell ref="T869:Y869"/>
    <mergeCell ref="Z869:AB869"/>
    <mergeCell ref="AC869:AE869"/>
    <mergeCell ref="AF869:AH869"/>
    <mergeCell ref="AI869:AK869"/>
    <mergeCell ref="T868:Y868"/>
    <mergeCell ref="Z868:AB868"/>
    <mergeCell ref="AC868:AE868"/>
    <mergeCell ref="AF868:AH868"/>
    <mergeCell ref="AI868:AK868"/>
    <mergeCell ref="T867:Y867"/>
    <mergeCell ref="Z867:AB867"/>
    <mergeCell ref="AC867:AE867"/>
    <mergeCell ref="AF867:AH867"/>
    <mergeCell ref="AI867:AK867"/>
    <mergeCell ref="T872:Y872"/>
    <mergeCell ref="Z872:AB872"/>
    <mergeCell ref="AC872:AE872"/>
    <mergeCell ref="AF872:AH872"/>
    <mergeCell ref="AI872:AK872"/>
    <mergeCell ref="T871:Y871"/>
    <mergeCell ref="Z871:AB871"/>
    <mergeCell ref="AC871:AE871"/>
    <mergeCell ref="AF871:AH871"/>
    <mergeCell ref="AI871:AK871"/>
    <mergeCell ref="T870:Y870"/>
    <mergeCell ref="Z870:AB870"/>
    <mergeCell ref="AC870:AE870"/>
    <mergeCell ref="AF870:AH870"/>
    <mergeCell ref="AI870:AK870"/>
    <mergeCell ref="T875:Y875"/>
    <mergeCell ref="Z875:AB875"/>
    <mergeCell ref="AC875:AE875"/>
    <mergeCell ref="AF875:AH875"/>
    <mergeCell ref="AI875:AK875"/>
    <mergeCell ref="T874:Y874"/>
    <mergeCell ref="Z874:AB874"/>
    <mergeCell ref="AC874:AE874"/>
    <mergeCell ref="AF874:AH874"/>
    <mergeCell ref="AI874:AK874"/>
    <mergeCell ref="T873:Y873"/>
    <mergeCell ref="Z873:AB873"/>
    <mergeCell ref="AC873:AE873"/>
    <mergeCell ref="AF873:AH873"/>
    <mergeCell ref="AI873:AK873"/>
    <mergeCell ref="T878:Y878"/>
    <mergeCell ref="Z878:AB878"/>
    <mergeCell ref="AC878:AE878"/>
    <mergeCell ref="AF878:AH878"/>
    <mergeCell ref="AI878:AK878"/>
    <mergeCell ref="T877:Y877"/>
    <mergeCell ref="Z877:AB877"/>
    <mergeCell ref="AC877:AE877"/>
    <mergeCell ref="AF877:AH877"/>
    <mergeCell ref="AI877:AK877"/>
    <mergeCell ref="T876:Y876"/>
    <mergeCell ref="Z876:AB876"/>
    <mergeCell ref="AC876:AE876"/>
    <mergeCell ref="AF876:AH876"/>
    <mergeCell ref="AI876:AK876"/>
    <mergeCell ref="T881:Y881"/>
    <mergeCell ref="Z881:AB881"/>
    <mergeCell ref="AC881:AE881"/>
    <mergeCell ref="AF881:AH881"/>
    <mergeCell ref="AI881:AK881"/>
    <mergeCell ref="T880:Y880"/>
    <mergeCell ref="Z880:AB880"/>
    <mergeCell ref="AC880:AE880"/>
    <mergeCell ref="AF880:AH880"/>
    <mergeCell ref="AI880:AK880"/>
    <mergeCell ref="T879:Y879"/>
    <mergeCell ref="Z879:AB879"/>
    <mergeCell ref="AC879:AE879"/>
    <mergeCell ref="AF879:AH879"/>
    <mergeCell ref="AI879:AK879"/>
    <mergeCell ref="Z884:AB884"/>
    <mergeCell ref="AC884:AE884"/>
    <mergeCell ref="AF884:AH884"/>
    <mergeCell ref="AI884:AK884"/>
    <mergeCell ref="T883:Y883"/>
    <mergeCell ref="Z883:AB883"/>
    <mergeCell ref="AC883:AE883"/>
    <mergeCell ref="AF883:AH883"/>
    <mergeCell ref="AI883:AK883"/>
    <mergeCell ref="T882:Y882"/>
    <mergeCell ref="Z882:AB882"/>
    <mergeCell ref="AC882:AE882"/>
    <mergeCell ref="AF882:AH882"/>
    <mergeCell ref="AI882:AK882"/>
    <mergeCell ref="T887:Y887"/>
    <mergeCell ref="Z887:AB887"/>
    <mergeCell ref="AC887:AE887"/>
    <mergeCell ref="AF887:AH887"/>
    <mergeCell ref="AI887:AK887"/>
    <mergeCell ref="T886:Y886"/>
    <mergeCell ref="Z886:AB886"/>
    <mergeCell ref="AC886:AE886"/>
    <mergeCell ref="AF886:AH886"/>
    <mergeCell ref="AI886:AK886"/>
    <mergeCell ref="T885:Y885"/>
    <mergeCell ref="Z885:AB885"/>
    <mergeCell ref="AC885:AE885"/>
    <mergeCell ref="AF885:AH885"/>
    <mergeCell ref="AI885:AK885"/>
    <mergeCell ref="T890:Y890"/>
    <mergeCell ref="Z890:AB890"/>
    <mergeCell ref="AC890:AE890"/>
    <mergeCell ref="AF890:AH890"/>
    <mergeCell ref="AI890:AK890"/>
    <mergeCell ref="T889:Y889"/>
    <mergeCell ref="Z889:AB889"/>
    <mergeCell ref="AC889:AE889"/>
    <mergeCell ref="AF889:AH889"/>
    <mergeCell ref="AI889:AK889"/>
    <mergeCell ref="T888:Y888"/>
    <mergeCell ref="Z888:AB888"/>
    <mergeCell ref="AC888:AE888"/>
    <mergeCell ref="AF888:AH888"/>
    <mergeCell ref="AI888:AK888"/>
    <mergeCell ref="AC66:AE66"/>
    <mergeCell ref="AF66:AH66"/>
    <mergeCell ref="AI66:AK66"/>
    <mergeCell ref="T67:Y67"/>
    <mergeCell ref="Z67:AB67"/>
    <mergeCell ref="AC67:AE67"/>
    <mergeCell ref="AF67:AH67"/>
    <mergeCell ref="AI67:AK67"/>
    <mergeCell ref="T73:Y73"/>
    <mergeCell ref="Z73:AB73"/>
    <mergeCell ref="AC73:AE73"/>
    <mergeCell ref="AF73:AH73"/>
    <mergeCell ref="AI73:AK73"/>
    <mergeCell ref="T72:Y72"/>
    <mergeCell ref="Z72:AB72"/>
    <mergeCell ref="AC72:AE72"/>
    <mergeCell ref="T884:Y884"/>
    <mergeCell ref="AI896:AK896"/>
    <mergeCell ref="B893:Y893"/>
    <mergeCell ref="Z893:AH893"/>
    <mergeCell ref="AI893:AK893"/>
    <mergeCell ref="B894:Y896"/>
    <mergeCell ref="Z894:AH896"/>
    <mergeCell ref="AI894:AK894"/>
    <mergeCell ref="AI895:AK895"/>
    <mergeCell ref="T892:Y892"/>
    <mergeCell ref="Z892:AB892"/>
    <mergeCell ref="AC892:AE892"/>
    <mergeCell ref="AF892:AH892"/>
    <mergeCell ref="AI892:AK892"/>
    <mergeCell ref="T891:Y891"/>
    <mergeCell ref="Z891:AB891"/>
    <mergeCell ref="AC891:AE891"/>
    <mergeCell ref="AF891:AH891"/>
    <mergeCell ref="AI891:AK891"/>
    <mergeCell ref="AF72:AH72"/>
    <mergeCell ref="AI72:AK72"/>
    <mergeCell ref="T87:Y87"/>
    <mergeCell ref="Z87:AB87"/>
    <mergeCell ref="AC87:AE87"/>
    <mergeCell ref="AF87:AH87"/>
    <mergeCell ref="AI87:AK87"/>
    <mergeCell ref="T78:Y78"/>
    <mergeCell ref="Z78:AB78"/>
    <mergeCell ref="AC78:AE78"/>
    <mergeCell ref="AF78:AH78"/>
    <mergeCell ref="AI78:AK78"/>
    <mergeCell ref="T82:Y82"/>
    <mergeCell ref="Z82:AB82"/>
    <mergeCell ref="T76:Y76"/>
    <mergeCell ref="Z76:AB76"/>
    <mergeCell ref="AC76:AE76"/>
    <mergeCell ref="AF76:AH76"/>
    <mergeCell ref="AI76:AK76"/>
    <mergeCell ref="T75:Y75"/>
    <mergeCell ref="Z75:AB75"/>
    <mergeCell ref="AC75:AE75"/>
    <mergeCell ref="AF75:AH75"/>
    <mergeCell ref="AI75:AK75"/>
    <mergeCell ref="T74:Y74"/>
    <mergeCell ref="Z74:AB74"/>
    <mergeCell ref="AC74:AE74"/>
    <mergeCell ref="AF74:AH74"/>
    <mergeCell ref="AI74:AK74"/>
    <mergeCell ref="T77:Y77"/>
    <mergeCell ref="Z77:AB77"/>
    <mergeCell ref="AC77:AE77"/>
    <mergeCell ref="AF77:AH77"/>
    <mergeCell ref="AI77:AK77"/>
    <mergeCell ref="AI91:AK91"/>
    <mergeCell ref="AC82:AE82"/>
    <mergeCell ref="AF82:AH82"/>
    <mergeCell ref="AI82:AK82"/>
    <mergeCell ref="T81:Y81"/>
    <mergeCell ref="Z81:AB81"/>
    <mergeCell ref="AC81:AE81"/>
    <mergeCell ref="AF81:AH81"/>
    <mergeCell ref="AI81:AK81"/>
    <mergeCell ref="T107:Y107"/>
    <mergeCell ref="Z107:AB107"/>
    <mergeCell ref="AC107:AE107"/>
    <mergeCell ref="AF107:AH107"/>
    <mergeCell ref="AJ107:AK107"/>
    <mergeCell ref="T106:Y106"/>
    <mergeCell ref="Z106:AB106"/>
    <mergeCell ref="AC106:AE106"/>
    <mergeCell ref="AF106:AH106"/>
    <mergeCell ref="AJ106:AK106"/>
    <mergeCell ref="T105:Y105"/>
    <mergeCell ref="Z105:AB105"/>
    <mergeCell ref="AC105:AE105"/>
    <mergeCell ref="AF105:AH105"/>
    <mergeCell ref="AJ105:AK105"/>
    <mergeCell ref="T84:Y84"/>
    <mergeCell ref="Z84:AB84"/>
    <mergeCell ref="AC84:AE84"/>
    <mergeCell ref="AF84:AH84"/>
    <mergeCell ref="AI84:AK84"/>
    <mergeCell ref="AF85:AH85"/>
    <mergeCell ref="T108:Y108"/>
    <mergeCell ref="Z108:AB108"/>
    <mergeCell ref="AC108:AE108"/>
    <mergeCell ref="AF108:AH108"/>
    <mergeCell ref="AJ108:AK108"/>
    <mergeCell ref="B279:S287"/>
    <mergeCell ref="T279:W280"/>
    <mergeCell ref="X279:AD280"/>
    <mergeCell ref="AE279:AH280"/>
    <mergeCell ref="AI279:AL280"/>
    <mergeCell ref="T281:W282"/>
    <mergeCell ref="X281:AL282"/>
    <mergeCell ref="T283:Y284"/>
    <mergeCell ref="Z283:AH283"/>
    <mergeCell ref="AI283:AK284"/>
    <mergeCell ref="T118:Y118"/>
    <mergeCell ref="Z118:AB118"/>
    <mergeCell ref="AC118:AE118"/>
    <mergeCell ref="AF118:AH118"/>
    <mergeCell ref="T117:Y117"/>
    <mergeCell ref="Z117:AB117"/>
    <mergeCell ref="AC117:AE117"/>
    <mergeCell ref="AF117:AH117"/>
    <mergeCell ref="B270:Y270"/>
    <mergeCell ref="Z270:AH270"/>
    <mergeCell ref="AI270:AK270"/>
    <mergeCell ref="T269:Y269"/>
    <mergeCell ref="Z269:AB269"/>
    <mergeCell ref="AC269:AE269"/>
    <mergeCell ref="AF269:AH269"/>
    <mergeCell ref="AI269:AK269"/>
    <mergeCell ref="T287:Y287"/>
    <mergeCell ref="T124:Y124"/>
    <mergeCell ref="Z124:AB124"/>
    <mergeCell ref="AC124:AE124"/>
    <mergeCell ref="AF124:AH124"/>
    <mergeCell ref="AI124:AK124"/>
    <mergeCell ref="T123:Y123"/>
    <mergeCell ref="Z123:AB123"/>
    <mergeCell ref="AC123:AE123"/>
    <mergeCell ref="AF123:AH123"/>
    <mergeCell ref="AI123:AK123"/>
    <mergeCell ref="T85:Y85"/>
    <mergeCell ref="Z85:AB85"/>
    <mergeCell ref="AC85:AE85"/>
    <mergeCell ref="AC286:AE286"/>
    <mergeCell ref="AF286:AH286"/>
    <mergeCell ref="AI286:AK286"/>
    <mergeCell ref="AL283:AL284"/>
    <mergeCell ref="Z284:AB284"/>
    <mergeCell ref="AC284:AE284"/>
    <mergeCell ref="AF284:AH284"/>
    <mergeCell ref="T285:Y285"/>
    <mergeCell ref="Z285:AB285"/>
    <mergeCell ref="AC285:AE285"/>
    <mergeCell ref="AF285:AH285"/>
    <mergeCell ref="AI285:AK285"/>
    <mergeCell ref="AF121:AH121"/>
    <mergeCell ref="T122:Y122"/>
    <mergeCell ref="Z122:AB122"/>
    <mergeCell ref="AC122:AE122"/>
    <mergeCell ref="AF122:AH122"/>
    <mergeCell ref="AI121:AK121"/>
    <mergeCell ref="AI122:AK122"/>
    <mergeCell ref="AI85:AK85"/>
    <mergeCell ref="AC121:AE121"/>
    <mergeCell ref="T86:Y86"/>
    <mergeCell ref="Z86:AB86"/>
    <mergeCell ref="AC86:AE86"/>
    <mergeCell ref="AF86:AH86"/>
    <mergeCell ref="AI86:AK86"/>
    <mergeCell ref="T79:Y79"/>
    <mergeCell ref="Z79:AB79"/>
    <mergeCell ref="AC79:AE79"/>
    <mergeCell ref="AF79:AH79"/>
    <mergeCell ref="AI79:AK79"/>
    <mergeCell ref="B296:AL296"/>
    <mergeCell ref="AI291:AK291"/>
    <mergeCell ref="T80:Y80"/>
    <mergeCell ref="Z80:AB80"/>
    <mergeCell ref="AC80:AE80"/>
    <mergeCell ref="AF80:AH80"/>
    <mergeCell ref="AI80:AK80"/>
    <mergeCell ref="T121:Y121"/>
    <mergeCell ref="Z121:AB121"/>
    <mergeCell ref="B288:Y288"/>
    <mergeCell ref="Z288:AH288"/>
    <mergeCell ref="AI288:AK288"/>
    <mergeCell ref="B289:Y291"/>
    <mergeCell ref="Z289:AH291"/>
    <mergeCell ref="AI289:AK289"/>
    <mergeCell ref="T125:Y125"/>
    <mergeCell ref="Z125:AB125"/>
    <mergeCell ref="AC125:AE125"/>
    <mergeCell ref="AF125:AH125"/>
    <mergeCell ref="AI125:AK125"/>
  </mergeCells>
  <phoneticPr fontId="17" type="noConversion"/>
  <printOptions horizontalCentered="1" verticalCentered="1" headings="1"/>
  <pageMargins left="0.19685039370078741" right="0.19685039370078741" top="0.19685039370078741" bottom="0.19685039370078741" header="0.31496062992125984" footer="0.11811023622047245"/>
  <pageSetup scale="54" fitToHeight="0" orientation="portrait" r:id="rId1"/>
  <headerFooter>
    <oddFooter>&amp;LElaboró:
Julian Alberto Polo Fajardo
Ing. Civil</oddFooter>
  </headerFooter>
  <rowBreaks count="14" manualBreakCount="14">
    <brk id="50" min="1" max="40" man="1"/>
    <brk id="91" min="1" max="40" man="1"/>
    <brk id="157" min="1" max="40" man="1"/>
    <brk id="207" min="1" max="40" man="1"/>
    <brk id="255" min="1" max="40" man="1"/>
    <brk id="321" min="1" max="40" man="1"/>
    <brk id="478" min="1" max="40" man="1"/>
    <brk id="536" min="1" max="40" man="1"/>
    <brk id="590" min="1" max="40" man="1"/>
    <brk id="659" min="1" max="40" man="1"/>
    <brk id="679" min="1" max="40" man="1"/>
    <brk id="744" min="1" max="40" man="1"/>
    <brk id="792" min="1" max="40" man="1"/>
    <brk id="818" min="1" max="4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3:R876"/>
  <sheetViews>
    <sheetView view="pageBreakPreview" topLeftCell="A9" zoomScale="90" zoomScaleNormal="70" zoomScaleSheetLayoutView="90" workbookViewId="0">
      <selection activeCell="H607" sqref="H607"/>
    </sheetView>
  </sheetViews>
  <sheetFormatPr baseColWidth="10" defaultColWidth="11.42578125" defaultRowHeight="15"/>
  <cols>
    <col min="1" max="1" width="2.85546875" style="884" customWidth="1"/>
    <col min="2" max="2" width="7.28515625" style="885" bestFit="1" customWidth="1"/>
    <col min="3" max="3" width="10.28515625" style="886" bestFit="1" customWidth="1"/>
    <col min="4" max="4" width="57.7109375" style="886" customWidth="1"/>
    <col min="5" max="5" width="30.28515625" style="886" customWidth="1"/>
    <col min="6" max="6" width="10.28515625" style="886" customWidth="1"/>
    <col min="7" max="7" width="7.140625" style="886" bestFit="1" customWidth="1"/>
    <col min="8" max="9" width="7.42578125" style="886" bestFit="1" customWidth="1"/>
    <col min="10" max="10" width="8.5703125" style="886" customWidth="1"/>
    <col min="11" max="11" width="10.5703125" style="886" bestFit="1" customWidth="1"/>
    <col min="12" max="12" width="9.7109375" style="886" customWidth="1"/>
    <col min="13" max="13" width="11.5703125" style="886" customWidth="1"/>
    <col min="14" max="14" width="17.42578125" style="885" customWidth="1"/>
    <col min="15" max="15" width="2.85546875" style="884" customWidth="1"/>
    <col min="16" max="16384" width="11.42578125" style="884"/>
  </cols>
  <sheetData>
    <row r="3" spans="2:14" ht="36.75" customHeight="1">
      <c r="B3" s="1328" t="s">
        <v>824</v>
      </c>
      <c r="C3" s="1329"/>
      <c r="D3" s="1329"/>
      <c r="E3" s="1329"/>
      <c r="F3" s="1329"/>
      <c r="G3" s="1329"/>
      <c r="H3" s="1329"/>
      <c r="I3" s="1329"/>
      <c r="J3" s="1329"/>
      <c r="K3" s="1329"/>
      <c r="L3" s="1329"/>
      <c r="M3" s="1329"/>
      <c r="N3" s="1329"/>
    </row>
    <row r="4" spans="2:14" ht="37.5" customHeight="1">
      <c r="B4" s="1310" t="str">
        <f>+"PROYECTO: "&amp;[187]Datos!B18</f>
        <v>PROYECTO: CONSTRUCCIÓN DE DOS CUBIERTAS PARA CANCHAS EN LA ZONA RURAL DEL MUNICIPIO DE LA PLATA, DEPARTAMENTO DEL HUILA</v>
      </c>
      <c r="C4" s="1327"/>
      <c r="D4" s="1327"/>
      <c r="E4" s="1327"/>
      <c r="F4" s="1327"/>
      <c r="G4" s="1327"/>
      <c r="H4" s="1327"/>
      <c r="I4" s="1327"/>
      <c r="J4" s="1327"/>
      <c r="K4" s="1327"/>
      <c r="L4" s="1327"/>
      <c r="M4" s="1327"/>
      <c r="N4" s="1311"/>
    </row>
    <row r="6" spans="2:14">
      <c r="B6" s="1321" t="s">
        <v>714</v>
      </c>
      <c r="C6" s="1322" t="s">
        <v>124</v>
      </c>
      <c r="D6" s="1321" t="s">
        <v>36</v>
      </c>
      <c r="E6" s="1323" t="s">
        <v>713</v>
      </c>
      <c r="F6" s="1322" t="s">
        <v>712</v>
      </c>
      <c r="G6" s="1321" t="s">
        <v>711</v>
      </c>
      <c r="H6" s="1321"/>
      <c r="I6" s="1321"/>
      <c r="J6" s="1321"/>
      <c r="K6" s="1321"/>
      <c r="L6" s="1321"/>
      <c r="M6" s="1337" t="s">
        <v>710</v>
      </c>
      <c r="N6" s="1326" t="s">
        <v>645</v>
      </c>
    </row>
    <row r="7" spans="2:14">
      <c r="B7" s="1321"/>
      <c r="C7" s="1322"/>
      <c r="D7" s="1321"/>
      <c r="E7" s="1323"/>
      <c r="F7" s="1322"/>
      <c r="G7" s="895" t="s">
        <v>709</v>
      </c>
      <c r="H7" s="895" t="s">
        <v>708</v>
      </c>
      <c r="I7" s="895" t="s">
        <v>707</v>
      </c>
      <c r="J7" s="895" t="s">
        <v>706</v>
      </c>
      <c r="K7" s="895" t="s">
        <v>705</v>
      </c>
      <c r="L7" s="895" t="s">
        <v>704</v>
      </c>
      <c r="M7" s="1337"/>
      <c r="N7" s="1326"/>
    </row>
    <row r="8" spans="2:14">
      <c r="B8" s="889">
        <v>1.1000000000000001</v>
      </c>
      <c r="C8" s="889" t="s">
        <v>151</v>
      </c>
      <c r="D8" s="1324" t="s">
        <v>522</v>
      </c>
      <c r="E8" s="1325"/>
      <c r="F8" s="892"/>
      <c r="G8" s="892"/>
      <c r="H8" s="892"/>
      <c r="I8" s="892"/>
      <c r="J8" s="892"/>
      <c r="K8" s="892"/>
      <c r="L8" s="892"/>
      <c r="M8" s="894">
        <f>SUM(M9:M13)</f>
        <v>1080</v>
      </c>
      <c r="N8" s="889"/>
    </row>
    <row r="9" spans="2:14">
      <c r="B9" s="1312"/>
      <c r="C9" s="1312"/>
      <c r="D9" s="1312"/>
      <c r="E9" s="893" t="s">
        <v>703</v>
      </c>
      <c r="F9" s="890"/>
      <c r="G9" s="890"/>
      <c r="H9" s="890"/>
      <c r="I9" s="890"/>
      <c r="J9" s="890"/>
      <c r="K9" s="890"/>
      <c r="L9" s="890"/>
      <c r="M9" s="890"/>
      <c r="N9" s="889"/>
    </row>
    <row r="10" spans="2:14">
      <c r="B10" s="1312"/>
      <c r="C10" s="1312"/>
      <c r="D10" s="1312"/>
      <c r="E10" s="892"/>
      <c r="F10" s="899">
        <v>1</v>
      </c>
      <c r="G10" s="899">
        <v>30</v>
      </c>
      <c r="H10" s="899">
        <v>18</v>
      </c>
      <c r="I10" s="890"/>
      <c r="J10" s="890"/>
      <c r="K10" s="890"/>
      <c r="L10" s="890"/>
      <c r="M10" s="890">
        <f>+F10*G10*H10</f>
        <v>540</v>
      </c>
      <c r="N10" s="889"/>
    </row>
    <row r="11" spans="2:14">
      <c r="B11" s="1312"/>
      <c r="C11" s="1312"/>
      <c r="D11" s="1312"/>
      <c r="E11" s="893" t="s">
        <v>702</v>
      </c>
      <c r="F11" s="890"/>
      <c r="G11" s="890"/>
      <c r="H11" s="890"/>
      <c r="I11" s="890"/>
      <c r="J11" s="890"/>
      <c r="K11" s="890"/>
      <c r="L11" s="890"/>
      <c r="M11" s="890"/>
      <c r="N11" s="889"/>
    </row>
    <row r="12" spans="2:14">
      <c r="B12" s="1312"/>
      <c r="C12" s="1312"/>
      <c r="D12" s="1312"/>
      <c r="E12" s="892"/>
      <c r="F12" s="899">
        <v>1</v>
      </c>
      <c r="G12" s="899">
        <v>30</v>
      </c>
      <c r="H12" s="899">
        <v>18</v>
      </c>
      <c r="I12" s="890"/>
      <c r="J12" s="890"/>
      <c r="K12" s="890"/>
      <c r="L12" s="890"/>
      <c r="M12" s="890">
        <f>+F12*G12*H12</f>
        <v>540</v>
      </c>
      <c r="N12" s="889"/>
    </row>
    <row r="13" spans="2:14">
      <c r="B13" s="1312"/>
      <c r="C13" s="1312"/>
      <c r="D13" s="1312"/>
      <c r="E13" s="892"/>
      <c r="F13" s="890"/>
      <c r="G13" s="891"/>
      <c r="H13" s="890"/>
      <c r="I13" s="890"/>
      <c r="J13" s="890"/>
      <c r="K13" s="890"/>
      <c r="L13" s="890"/>
      <c r="M13" s="890"/>
      <c r="N13" s="889"/>
    </row>
    <row r="14" spans="2:14">
      <c r="C14" s="885"/>
      <c r="D14" s="885"/>
      <c r="F14" s="887"/>
      <c r="G14" s="888"/>
      <c r="H14" s="887"/>
      <c r="I14" s="887"/>
      <c r="J14" s="887"/>
      <c r="K14" s="887"/>
      <c r="L14" s="887"/>
      <c r="M14" s="887"/>
    </row>
    <row r="15" spans="2:14">
      <c r="B15" s="1321" t="s">
        <v>714</v>
      </c>
      <c r="C15" s="1322" t="s">
        <v>124</v>
      </c>
      <c r="D15" s="1321" t="s">
        <v>36</v>
      </c>
      <c r="E15" s="1323" t="s">
        <v>713</v>
      </c>
      <c r="F15" s="1322" t="s">
        <v>712</v>
      </c>
      <c r="G15" s="1321" t="s">
        <v>711</v>
      </c>
      <c r="H15" s="1321"/>
      <c r="I15" s="1321"/>
      <c r="J15" s="1321"/>
      <c r="K15" s="1321"/>
      <c r="L15" s="1321"/>
      <c r="M15" s="1322" t="s">
        <v>710</v>
      </c>
      <c r="N15" s="1326" t="s">
        <v>645</v>
      </c>
    </row>
    <row r="16" spans="2:14">
      <c r="B16" s="1321"/>
      <c r="C16" s="1322"/>
      <c r="D16" s="1321"/>
      <c r="E16" s="1323"/>
      <c r="F16" s="1322"/>
      <c r="G16" s="895" t="s">
        <v>709</v>
      </c>
      <c r="H16" s="895" t="s">
        <v>708</v>
      </c>
      <c r="I16" s="895" t="s">
        <v>707</v>
      </c>
      <c r="J16" s="895" t="s">
        <v>706</v>
      </c>
      <c r="K16" s="895" t="s">
        <v>705</v>
      </c>
      <c r="L16" s="895" t="s">
        <v>704</v>
      </c>
      <c r="M16" s="1322"/>
      <c r="N16" s="1326"/>
    </row>
    <row r="17" spans="2:18" ht="34.5" customHeight="1">
      <c r="B17" s="889">
        <v>1.3</v>
      </c>
      <c r="C17" s="889" t="s">
        <v>142</v>
      </c>
      <c r="D17" s="1324" t="s">
        <v>523</v>
      </c>
      <c r="E17" s="1325"/>
      <c r="F17" s="892"/>
      <c r="G17" s="892"/>
      <c r="H17" s="892"/>
      <c r="I17" s="892"/>
      <c r="J17" s="892"/>
      <c r="K17" s="892"/>
      <c r="L17" s="892"/>
      <c r="M17" s="894">
        <f>SUM(M18:M60)</f>
        <v>491.89519999999993</v>
      </c>
      <c r="N17" s="889"/>
    </row>
    <row r="18" spans="2:18">
      <c r="B18" s="1338"/>
      <c r="C18" s="1338"/>
      <c r="D18" s="1338"/>
      <c r="E18" s="893" t="s">
        <v>703</v>
      </c>
      <c r="F18" s="890"/>
      <c r="G18" s="890"/>
      <c r="H18" s="890"/>
      <c r="I18" s="890"/>
      <c r="J18" s="890"/>
      <c r="K18" s="890"/>
      <c r="L18" s="890"/>
      <c r="M18" s="890"/>
      <c r="N18" s="900">
        <f>SUM(M19:M38)</f>
        <v>333.85220000000004</v>
      </c>
    </row>
    <row r="19" spans="2:18" ht="15.75">
      <c r="B19" s="1338"/>
      <c r="C19" s="1338"/>
      <c r="D19" s="1338"/>
      <c r="E19" s="892" t="s">
        <v>739</v>
      </c>
      <c r="F19" s="890">
        <v>1</v>
      </c>
      <c r="G19" s="890">
        <v>3.5</v>
      </c>
      <c r="H19" s="890">
        <v>3.5</v>
      </c>
      <c r="I19" s="890">
        <v>2.6</v>
      </c>
      <c r="J19" s="890"/>
      <c r="K19" s="890"/>
      <c r="L19" s="890"/>
      <c r="M19" s="890">
        <f>+F19*G19*H19*I19</f>
        <v>31.85</v>
      </c>
      <c r="N19" s="889"/>
      <c r="P19" s="459">
        <v>2.6</v>
      </c>
      <c r="Q19" s="459"/>
      <c r="R19" s="459"/>
    </row>
    <row r="20" spans="2:18" ht="15.75">
      <c r="B20" s="1338"/>
      <c r="C20" s="1338"/>
      <c r="D20" s="1338"/>
      <c r="E20" s="892" t="s">
        <v>736</v>
      </c>
      <c r="F20" s="890">
        <v>1</v>
      </c>
      <c r="G20" s="890">
        <v>3.5</v>
      </c>
      <c r="H20" s="890">
        <v>3.5</v>
      </c>
      <c r="I20" s="890">
        <v>2.6</v>
      </c>
      <c r="J20" s="890"/>
      <c r="K20" s="890"/>
      <c r="L20" s="890"/>
      <c r="M20" s="890">
        <f t="shared" ref="M20:M38" si="0">+F20*G20*H20*I20</f>
        <v>31.85</v>
      </c>
      <c r="N20" s="889"/>
      <c r="P20" s="459">
        <v>2.6</v>
      </c>
      <c r="Q20" s="459"/>
      <c r="R20" s="459"/>
    </row>
    <row r="21" spans="2:18" ht="15.75">
      <c r="B21" s="1338"/>
      <c r="C21" s="1338"/>
      <c r="D21" s="1338"/>
      <c r="E21" s="892" t="s">
        <v>735</v>
      </c>
      <c r="F21" s="890">
        <v>1</v>
      </c>
      <c r="G21" s="890">
        <v>3.5</v>
      </c>
      <c r="H21" s="890">
        <v>3.5</v>
      </c>
      <c r="I21" s="890">
        <v>2.6</v>
      </c>
      <c r="J21" s="890"/>
      <c r="K21" s="890"/>
      <c r="L21" s="890"/>
      <c r="M21" s="890">
        <f t="shared" si="0"/>
        <v>31.85</v>
      </c>
      <c r="N21" s="889"/>
      <c r="P21" s="459">
        <v>2.6</v>
      </c>
      <c r="Q21" s="459"/>
      <c r="R21" s="459"/>
    </row>
    <row r="22" spans="2:18" ht="15.75">
      <c r="B22" s="1338"/>
      <c r="C22" s="1338"/>
      <c r="D22" s="1338"/>
      <c r="E22" s="892" t="s">
        <v>734</v>
      </c>
      <c r="F22" s="890">
        <v>1</v>
      </c>
      <c r="G22" s="890">
        <v>3.6</v>
      </c>
      <c r="H22" s="890">
        <v>3.6</v>
      </c>
      <c r="I22" s="890">
        <v>2.6</v>
      </c>
      <c r="J22" s="890"/>
      <c r="K22" s="890"/>
      <c r="L22" s="890"/>
      <c r="M22" s="890">
        <f t="shared" si="0"/>
        <v>33.696000000000005</v>
      </c>
      <c r="N22" s="889"/>
      <c r="P22" s="459">
        <v>2.6</v>
      </c>
      <c r="Q22" s="459"/>
      <c r="R22" s="459"/>
    </row>
    <row r="23" spans="2:18" ht="15.75">
      <c r="B23" s="1338"/>
      <c r="C23" s="1338"/>
      <c r="D23" s="1338"/>
      <c r="E23" s="892" t="s">
        <v>733</v>
      </c>
      <c r="F23" s="890">
        <v>1</v>
      </c>
      <c r="G23" s="890">
        <v>3.3</v>
      </c>
      <c r="H23" s="890">
        <v>3.3</v>
      </c>
      <c r="I23" s="890">
        <v>2.6</v>
      </c>
      <c r="J23" s="890"/>
      <c r="K23" s="890"/>
      <c r="L23" s="890"/>
      <c r="M23" s="890">
        <f t="shared" si="0"/>
        <v>28.313999999999997</v>
      </c>
      <c r="N23" s="889"/>
      <c r="P23" s="459">
        <v>2.6</v>
      </c>
      <c r="Q23" s="459"/>
      <c r="R23" s="459"/>
    </row>
    <row r="24" spans="2:18">
      <c r="B24" s="1338"/>
      <c r="C24" s="1338"/>
      <c r="D24" s="1338"/>
      <c r="E24" s="892"/>
      <c r="F24" s="890"/>
      <c r="G24" s="890"/>
      <c r="H24" s="890"/>
      <c r="I24" s="890"/>
      <c r="J24" s="890"/>
      <c r="K24" s="890"/>
      <c r="L24" s="890"/>
      <c r="M24" s="890"/>
      <c r="N24" s="889"/>
    </row>
    <row r="25" spans="2:18">
      <c r="B25" s="1338"/>
      <c r="C25" s="1338"/>
      <c r="D25" s="1338"/>
      <c r="E25" s="892" t="s">
        <v>732</v>
      </c>
      <c r="F25" s="890">
        <v>1</v>
      </c>
      <c r="G25" s="890">
        <v>3.8</v>
      </c>
      <c r="H25" s="890">
        <v>3.8</v>
      </c>
      <c r="I25" s="890">
        <v>2.6</v>
      </c>
      <c r="J25" s="890"/>
      <c r="K25" s="890"/>
      <c r="L25" s="890"/>
      <c r="M25" s="890">
        <f t="shared" si="0"/>
        <v>37.543999999999997</v>
      </c>
      <c r="N25" s="889"/>
    </row>
    <row r="26" spans="2:18">
      <c r="B26" s="1338"/>
      <c r="C26" s="1338"/>
      <c r="D26" s="1338"/>
      <c r="E26" s="892" t="s">
        <v>731</v>
      </c>
      <c r="F26" s="890">
        <v>1</v>
      </c>
      <c r="G26" s="890">
        <v>3.6</v>
      </c>
      <c r="H26" s="890">
        <v>3.6</v>
      </c>
      <c r="I26" s="890">
        <v>2.6</v>
      </c>
      <c r="J26" s="890"/>
      <c r="K26" s="890"/>
      <c r="L26" s="890"/>
      <c r="M26" s="890">
        <f t="shared" si="0"/>
        <v>33.696000000000005</v>
      </c>
      <c r="N26" s="889"/>
    </row>
    <row r="27" spans="2:18">
      <c r="B27" s="1338"/>
      <c r="C27" s="1338"/>
      <c r="D27" s="1338"/>
      <c r="E27" s="892" t="s">
        <v>730</v>
      </c>
      <c r="F27" s="890">
        <v>1</v>
      </c>
      <c r="G27" s="890">
        <v>3.5</v>
      </c>
      <c r="H27" s="890">
        <v>3.5</v>
      </c>
      <c r="I27" s="890">
        <v>2.6</v>
      </c>
      <c r="J27" s="890"/>
      <c r="K27" s="890"/>
      <c r="L27" s="890"/>
      <c r="M27" s="890">
        <f t="shared" si="0"/>
        <v>31.85</v>
      </c>
      <c r="N27" s="889"/>
    </row>
    <row r="28" spans="2:18">
      <c r="B28" s="1338"/>
      <c r="C28" s="1338"/>
      <c r="D28" s="1338"/>
      <c r="E28" s="892" t="s">
        <v>729</v>
      </c>
      <c r="F28" s="890">
        <v>1</v>
      </c>
      <c r="G28" s="890">
        <v>3.6</v>
      </c>
      <c r="H28" s="890">
        <v>3.6</v>
      </c>
      <c r="I28" s="890">
        <v>2.6</v>
      </c>
      <c r="J28" s="890"/>
      <c r="K28" s="890"/>
      <c r="L28" s="890"/>
      <c r="M28" s="890">
        <f t="shared" si="0"/>
        <v>33.696000000000005</v>
      </c>
      <c r="N28" s="889"/>
    </row>
    <row r="29" spans="2:18">
      <c r="B29" s="1338"/>
      <c r="C29" s="1338"/>
      <c r="D29" s="1338"/>
      <c r="E29" s="903" t="s">
        <v>728</v>
      </c>
      <c r="F29" s="902">
        <v>1</v>
      </c>
      <c r="G29" s="902">
        <v>3.6</v>
      </c>
      <c r="H29" s="902">
        <v>3.6</v>
      </c>
      <c r="I29" s="890">
        <v>2.6</v>
      </c>
      <c r="J29" s="902"/>
      <c r="K29" s="902"/>
      <c r="L29" s="902"/>
      <c r="M29" s="890">
        <f t="shared" si="0"/>
        <v>33.696000000000005</v>
      </c>
      <c r="N29" s="889"/>
    </row>
    <row r="30" spans="2:18">
      <c r="B30" s="1338"/>
      <c r="C30" s="1338"/>
      <c r="D30" s="1338"/>
      <c r="E30" s="893"/>
      <c r="F30" s="890"/>
      <c r="G30" s="890"/>
      <c r="H30" s="890"/>
      <c r="I30" s="890"/>
      <c r="J30" s="890"/>
      <c r="K30" s="890"/>
      <c r="L30" s="890"/>
      <c r="M30" s="890"/>
      <c r="N30" s="889"/>
    </row>
    <row r="31" spans="2:18">
      <c r="B31" s="1338"/>
      <c r="C31" s="1338"/>
      <c r="D31" s="1338"/>
      <c r="E31" s="892" t="s">
        <v>727</v>
      </c>
      <c r="F31" s="890">
        <v>1</v>
      </c>
      <c r="G31" s="890">
        <v>3.38</v>
      </c>
      <c r="H31" s="890">
        <v>0.4</v>
      </c>
      <c r="I31" s="890">
        <v>0.55000000000000004</v>
      </c>
      <c r="J31" s="890"/>
      <c r="K31" s="890"/>
      <c r="L31" s="890"/>
      <c r="M31" s="890">
        <f t="shared" si="0"/>
        <v>0.74360000000000015</v>
      </c>
      <c r="N31" s="889"/>
    </row>
    <row r="32" spans="2:18">
      <c r="B32" s="1338"/>
      <c r="C32" s="1338"/>
      <c r="D32" s="1338"/>
      <c r="E32" s="892" t="s">
        <v>726</v>
      </c>
      <c r="F32" s="890">
        <v>1</v>
      </c>
      <c r="G32" s="890">
        <v>3.35</v>
      </c>
      <c r="H32" s="890">
        <v>0.4</v>
      </c>
      <c r="I32" s="890">
        <v>0.55000000000000004</v>
      </c>
      <c r="J32" s="890"/>
      <c r="K32" s="890"/>
      <c r="L32" s="890"/>
      <c r="M32" s="890">
        <f t="shared" si="0"/>
        <v>0.7370000000000001</v>
      </c>
      <c r="N32" s="889"/>
    </row>
    <row r="33" spans="2:14">
      <c r="B33" s="1338"/>
      <c r="C33" s="1338"/>
      <c r="D33" s="1338"/>
      <c r="E33" s="892" t="s">
        <v>725</v>
      </c>
      <c r="F33" s="890">
        <v>1</v>
      </c>
      <c r="G33" s="890">
        <v>3.3</v>
      </c>
      <c r="H33" s="890">
        <v>0.4</v>
      </c>
      <c r="I33" s="890">
        <v>0.55000000000000004</v>
      </c>
      <c r="J33" s="890"/>
      <c r="K33" s="890"/>
      <c r="L33" s="890"/>
      <c r="M33" s="890">
        <f t="shared" si="0"/>
        <v>0.72600000000000009</v>
      </c>
      <c r="N33" s="889"/>
    </row>
    <row r="34" spans="2:14">
      <c r="B34" s="1338"/>
      <c r="C34" s="1338"/>
      <c r="D34" s="1338"/>
      <c r="E34" s="892" t="s">
        <v>724</v>
      </c>
      <c r="F34" s="890">
        <v>1</v>
      </c>
      <c r="G34" s="890">
        <v>3.38</v>
      </c>
      <c r="H34" s="890">
        <v>0.4</v>
      </c>
      <c r="I34" s="890">
        <v>0.55000000000000004</v>
      </c>
      <c r="J34" s="890"/>
      <c r="K34" s="890"/>
      <c r="L34" s="890"/>
      <c r="M34" s="890">
        <f t="shared" si="0"/>
        <v>0.74360000000000015</v>
      </c>
      <c r="N34" s="889"/>
    </row>
    <row r="35" spans="2:14">
      <c r="B35" s="1338"/>
      <c r="C35" s="1338"/>
      <c r="D35" s="1338"/>
      <c r="E35" s="892" t="s">
        <v>723</v>
      </c>
      <c r="F35" s="890">
        <v>1</v>
      </c>
      <c r="G35" s="890">
        <v>3.18</v>
      </c>
      <c r="H35" s="890">
        <v>0.4</v>
      </c>
      <c r="I35" s="890">
        <v>0.55000000000000004</v>
      </c>
      <c r="J35" s="890"/>
      <c r="K35" s="890"/>
      <c r="L35" s="890"/>
      <c r="M35" s="890">
        <f t="shared" si="0"/>
        <v>0.69960000000000022</v>
      </c>
      <c r="N35" s="889"/>
    </row>
    <row r="36" spans="2:14">
      <c r="B36" s="1338"/>
      <c r="C36" s="1338"/>
      <c r="D36" s="1338"/>
      <c r="E36" s="892" t="s">
        <v>722</v>
      </c>
      <c r="F36" s="890">
        <v>1</v>
      </c>
      <c r="G36" s="890">
        <v>3.3</v>
      </c>
      <c r="H36" s="890">
        <v>0.4</v>
      </c>
      <c r="I36" s="890">
        <v>0.55000000000000004</v>
      </c>
      <c r="J36" s="890"/>
      <c r="K36" s="890"/>
      <c r="L36" s="890"/>
      <c r="M36" s="890">
        <f t="shared" si="0"/>
        <v>0.72600000000000009</v>
      </c>
      <c r="N36" s="889"/>
    </row>
    <row r="37" spans="2:14">
      <c r="B37" s="1338"/>
      <c r="C37" s="1338"/>
      <c r="D37" s="1338"/>
      <c r="E37" s="892" t="s">
        <v>721</v>
      </c>
      <c r="F37" s="890">
        <v>1</v>
      </c>
      <c r="G37" s="890">
        <v>3.3</v>
      </c>
      <c r="H37" s="890">
        <v>0.4</v>
      </c>
      <c r="I37" s="890">
        <v>0.55000000000000004</v>
      </c>
      <c r="J37" s="890"/>
      <c r="K37" s="890"/>
      <c r="L37" s="890"/>
      <c r="M37" s="890">
        <f t="shared" si="0"/>
        <v>0.72600000000000009</v>
      </c>
      <c r="N37" s="889"/>
    </row>
    <row r="38" spans="2:14">
      <c r="B38" s="1338"/>
      <c r="C38" s="1338"/>
      <c r="D38" s="1338"/>
      <c r="E38" s="892" t="s">
        <v>720</v>
      </c>
      <c r="F38" s="890">
        <v>1</v>
      </c>
      <c r="G38" s="890">
        <v>3.22</v>
      </c>
      <c r="H38" s="890">
        <v>0.4</v>
      </c>
      <c r="I38" s="890">
        <v>0.55000000000000004</v>
      </c>
      <c r="J38" s="890"/>
      <c r="K38" s="890"/>
      <c r="L38" s="890"/>
      <c r="M38" s="890">
        <f t="shared" si="0"/>
        <v>0.70840000000000025</v>
      </c>
      <c r="N38" s="889"/>
    </row>
    <row r="39" spans="2:14">
      <c r="B39" s="1338"/>
      <c r="C39" s="1338"/>
      <c r="D39" s="1338"/>
      <c r="E39" s="901"/>
      <c r="F39" s="890"/>
      <c r="G39" s="890"/>
      <c r="H39" s="890"/>
      <c r="I39" s="890"/>
      <c r="J39" s="890"/>
      <c r="K39" s="890"/>
      <c r="L39" s="890"/>
      <c r="M39" s="890"/>
      <c r="N39" s="889"/>
    </row>
    <row r="40" spans="2:14">
      <c r="B40" s="1338"/>
      <c r="C40" s="1338"/>
      <c r="D40" s="1338"/>
      <c r="E40" s="901" t="s">
        <v>738</v>
      </c>
      <c r="F40" s="890"/>
      <c r="G40" s="890"/>
      <c r="H40" s="890"/>
      <c r="I40" s="890"/>
      <c r="J40" s="890"/>
      <c r="K40" s="890"/>
      <c r="L40" s="890"/>
      <c r="M40" s="890"/>
      <c r="N40" s="900">
        <f>SUM(M41:M60)</f>
        <v>158.04300000000003</v>
      </c>
    </row>
    <row r="41" spans="2:14">
      <c r="B41" s="1338"/>
      <c r="C41" s="1338"/>
      <c r="D41" s="1338"/>
      <c r="E41" s="892" t="s">
        <v>737</v>
      </c>
      <c r="F41" s="890">
        <v>1</v>
      </c>
      <c r="G41" s="890">
        <v>3.2</v>
      </c>
      <c r="H41" s="890">
        <v>3.2</v>
      </c>
      <c r="I41" s="890">
        <v>1.6</v>
      </c>
      <c r="J41" s="890"/>
      <c r="K41" s="890"/>
      <c r="L41" s="890"/>
      <c r="M41" s="890">
        <f>+F41*G41*H41*I41</f>
        <v>16.384000000000004</v>
      </c>
      <c r="N41" s="889"/>
    </row>
    <row r="42" spans="2:14">
      <c r="B42" s="1338"/>
      <c r="C42" s="1338"/>
      <c r="D42" s="1338"/>
      <c r="E42" s="892" t="s">
        <v>736</v>
      </c>
      <c r="F42" s="890">
        <v>1</v>
      </c>
      <c r="G42" s="891">
        <v>2.9</v>
      </c>
      <c r="H42" s="890">
        <v>2.9</v>
      </c>
      <c r="I42" s="890">
        <v>1.6</v>
      </c>
      <c r="J42" s="890"/>
      <c r="K42" s="890"/>
      <c r="L42" s="890"/>
      <c r="M42" s="890">
        <f t="shared" ref="M42:M60" si="1">+F42*G42*H42*I42</f>
        <v>13.456000000000001</v>
      </c>
      <c r="N42" s="889"/>
    </row>
    <row r="43" spans="2:14">
      <c r="B43" s="1338"/>
      <c r="C43" s="1338"/>
      <c r="D43" s="1338"/>
      <c r="E43" s="892" t="s">
        <v>735</v>
      </c>
      <c r="F43" s="890">
        <v>1</v>
      </c>
      <c r="G43" s="890">
        <v>3</v>
      </c>
      <c r="H43" s="890">
        <v>3</v>
      </c>
      <c r="I43" s="890">
        <v>1.6</v>
      </c>
      <c r="J43" s="890"/>
      <c r="K43" s="890"/>
      <c r="L43" s="890"/>
      <c r="M43" s="890">
        <f t="shared" si="1"/>
        <v>14.4</v>
      </c>
      <c r="N43" s="889"/>
    </row>
    <row r="44" spans="2:14">
      <c r="B44" s="1338"/>
      <c r="C44" s="1338"/>
      <c r="D44" s="1338"/>
      <c r="E44" s="892" t="s">
        <v>734</v>
      </c>
      <c r="F44" s="890">
        <v>1</v>
      </c>
      <c r="G44" s="890">
        <v>3</v>
      </c>
      <c r="H44" s="890">
        <v>3</v>
      </c>
      <c r="I44" s="890">
        <v>1.6</v>
      </c>
      <c r="J44" s="890"/>
      <c r="K44" s="890"/>
      <c r="L44" s="890"/>
      <c r="M44" s="890">
        <f t="shared" si="1"/>
        <v>14.4</v>
      </c>
      <c r="N44" s="889"/>
    </row>
    <row r="45" spans="2:14">
      <c r="B45" s="1338"/>
      <c r="C45" s="1338"/>
      <c r="D45" s="1338"/>
      <c r="E45" s="892" t="s">
        <v>733</v>
      </c>
      <c r="F45" s="890">
        <v>1</v>
      </c>
      <c r="G45" s="890">
        <v>2.8</v>
      </c>
      <c r="H45" s="890">
        <v>2.8</v>
      </c>
      <c r="I45" s="890">
        <v>1.6</v>
      </c>
      <c r="J45" s="890"/>
      <c r="K45" s="890"/>
      <c r="L45" s="890"/>
      <c r="M45" s="890">
        <f t="shared" si="1"/>
        <v>12.543999999999999</v>
      </c>
      <c r="N45" s="889"/>
    </row>
    <row r="46" spans="2:14">
      <c r="B46" s="1338"/>
      <c r="C46" s="1338"/>
      <c r="D46" s="1338"/>
      <c r="E46" s="892"/>
      <c r="F46" s="890"/>
      <c r="G46" s="890"/>
      <c r="H46" s="890"/>
      <c r="I46" s="890"/>
      <c r="J46" s="890"/>
      <c r="K46" s="890"/>
      <c r="L46" s="890"/>
      <c r="M46" s="890"/>
      <c r="N46" s="889"/>
    </row>
    <row r="47" spans="2:14">
      <c r="B47" s="1338"/>
      <c r="C47" s="1338"/>
      <c r="D47" s="1338"/>
      <c r="E47" s="892" t="s">
        <v>732</v>
      </c>
      <c r="F47" s="890">
        <v>1</v>
      </c>
      <c r="G47" s="891">
        <v>3.5</v>
      </c>
      <c r="H47" s="890">
        <v>3.5</v>
      </c>
      <c r="I47" s="890">
        <v>1.6</v>
      </c>
      <c r="J47" s="890"/>
      <c r="K47" s="890"/>
      <c r="L47" s="890"/>
      <c r="M47" s="890">
        <f t="shared" si="1"/>
        <v>19.600000000000001</v>
      </c>
      <c r="N47" s="889"/>
    </row>
    <row r="48" spans="2:14">
      <c r="B48" s="1338"/>
      <c r="C48" s="1338"/>
      <c r="D48" s="1338"/>
      <c r="E48" s="892" t="s">
        <v>731</v>
      </c>
      <c r="F48" s="890">
        <v>1</v>
      </c>
      <c r="G48" s="890">
        <v>3</v>
      </c>
      <c r="H48" s="890">
        <v>3</v>
      </c>
      <c r="I48" s="890">
        <v>1.6</v>
      </c>
      <c r="J48" s="890"/>
      <c r="K48" s="890"/>
      <c r="L48" s="890"/>
      <c r="M48" s="890">
        <f t="shared" si="1"/>
        <v>14.4</v>
      </c>
      <c r="N48" s="889"/>
    </row>
    <row r="49" spans="2:14">
      <c r="B49" s="1338"/>
      <c r="C49" s="1338"/>
      <c r="D49" s="1338"/>
      <c r="E49" s="892" t="s">
        <v>730</v>
      </c>
      <c r="F49" s="890">
        <v>1</v>
      </c>
      <c r="G49" s="890">
        <v>3</v>
      </c>
      <c r="H49" s="890">
        <v>3</v>
      </c>
      <c r="I49" s="890">
        <v>1.6</v>
      </c>
      <c r="J49" s="890"/>
      <c r="K49" s="890"/>
      <c r="L49" s="890"/>
      <c r="M49" s="890">
        <f t="shared" si="1"/>
        <v>14.4</v>
      </c>
      <c r="N49" s="889"/>
    </row>
    <row r="50" spans="2:14">
      <c r="B50" s="1338"/>
      <c r="C50" s="1338"/>
      <c r="D50" s="1338"/>
      <c r="E50" s="892" t="s">
        <v>729</v>
      </c>
      <c r="F50" s="890">
        <v>1</v>
      </c>
      <c r="G50" s="890">
        <v>3.1</v>
      </c>
      <c r="H50" s="890">
        <v>3.1</v>
      </c>
      <c r="I50" s="890">
        <v>1.6</v>
      </c>
      <c r="J50" s="890"/>
      <c r="K50" s="890"/>
      <c r="L50" s="890"/>
      <c r="M50" s="890">
        <f t="shared" si="1"/>
        <v>15.376000000000003</v>
      </c>
      <c r="N50" s="889"/>
    </row>
    <row r="51" spans="2:14">
      <c r="B51" s="1338"/>
      <c r="C51" s="1338"/>
      <c r="D51" s="1338"/>
      <c r="E51" s="892" t="s">
        <v>728</v>
      </c>
      <c r="F51" s="890">
        <v>1</v>
      </c>
      <c r="G51" s="890">
        <v>3.2</v>
      </c>
      <c r="H51" s="890">
        <v>3.2</v>
      </c>
      <c r="I51" s="890">
        <v>1.6</v>
      </c>
      <c r="J51" s="890"/>
      <c r="K51" s="890"/>
      <c r="L51" s="890"/>
      <c r="M51" s="890">
        <f t="shared" si="1"/>
        <v>16.384000000000004</v>
      </c>
      <c r="N51" s="889"/>
    </row>
    <row r="52" spans="2:14">
      <c r="B52" s="1338"/>
      <c r="C52" s="1338"/>
      <c r="D52" s="1338"/>
      <c r="E52" s="892"/>
      <c r="F52" s="890"/>
      <c r="G52" s="890"/>
      <c r="H52" s="890"/>
      <c r="I52" s="890"/>
      <c r="J52" s="890"/>
      <c r="K52" s="890"/>
      <c r="L52" s="890"/>
      <c r="M52" s="890"/>
      <c r="N52" s="889"/>
    </row>
    <row r="53" spans="2:14">
      <c r="B53" s="1338"/>
      <c r="C53" s="1338"/>
      <c r="D53" s="1338"/>
      <c r="E53" s="892" t="s">
        <v>727</v>
      </c>
      <c r="F53" s="890">
        <v>1</v>
      </c>
      <c r="G53" s="890">
        <v>3.83</v>
      </c>
      <c r="H53" s="890">
        <v>0.4</v>
      </c>
      <c r="I53" s="890">
        <v>0.55000000000000004</v>
      </c>
      <c r="J53" s="890"/>
      <c r="K53" s="890"/>
      <c r="L53" s="890"/>
      <c r="M53" s="890">
        <f t="shared" si="1"/>
        <v>0.84260000000000013</v>
      </c>
      <c r="N53" s="889"/>
    </row>
    <row r="54" spans="2:14">
      <c r="B54" s="1338"/>
      <c r="C54" s="1338"/>
      <c r="D54" s="1338"/>
      <c r="E54" s="892" t="s">
        <v>726</v>
      </c>
      <c r="F54" s="890">
        <v>1</v>
      </c>
      <c r="G54" s="890">
        <v>3.9</v>
      </c>
      <c r="H54" s="890">
        <v>0.4</v>
      </c>
      <c r="I54" s="890">
        <v>0.55000000000000004</v>
      </c>
      <c r="J54" s="890"/>
      <c r="K54" s="890"/>
      <c r="L54" s="890"/>
      <c r="M54" s="890">
        <f t="shared" si="1"/>
        <v>0.8580000000000001</v>
      </c>
      <c r="N54" s="889"/>
    </row>
    <row r="55" spans="2:14">
      <c r="B55" s="1338"/>
      <c r="C55" s="1338"/>
      <c r="D55" s="1338"/>
      <c r="E55" s="892" t="s">
        <v>725</v>
      </c>
      <c r="F55" s="890">
        <v>1</v>
      </c>
      <c r="G55" s="890">
        <v>3.85</v>
      </c>
      <c r="H55" s="890">
        <v>0.4</v>
      </c>
      <c r="I55" s="890">
        <v>0.55000000000000004</v>
      </c>
      <c r="J55" s="890"/>
      <c r="K55" s="890"/>
      <c r="L55" s="890"/>
      <c r="M55" s="890">
        <f t="shared" si="1"/>
        <v>0.84700000000000009</v>
      </c>
      <c r="N55" s="889"/>
    </row>
    <row r="56" spans="2:14">
      <c r="B56" s="1338"/>
      <c r="C56" s="1338"/>
      <c r="D56" s="1338"/>
      <c r="E56" s="892" t="s">
        <v>724</v>
      </c>
      <c r="F56" s="890">
        <v>1</v>
      </c>
      <c r="G56" s="890">
        <v>3.93</v>
      </c>
      <c r="H56" s="890">
        <v>0.4</v>
      </c>
      <c r="I56" s="890">
        <v>0.55000000000000004</v>
      </c>
      <c r="J56" s="890"/>
      <c r="K56" s="890"/>
      <c r="L56" s="890"/>
      <c r="M56" s="890">
        <f t="shared" si="1"/>
        <v>0.86460000000000015</v>
      </c>
      <c r="N56" s="889"/>
    </row>
    <row r="57" spans="2:14">
      <c r="B57" s="1338"/>
      <c r="C57" s="1338"/>
      <c r="D57" s="1338"/>
      <c r="E57" s="892" t="s">
        <v>723</v>
      </c>
      <c r="F57" s="890">
        <v>1</v>
      </c>
      <c r="G57" s="890">
        <v>3.62</v>
      </c>
      <c r="H57" s="890">
        <v>0.4</v>
      </c>
      <c r="I57" s="890">
        <v>0.55000000000000004</v>
      </c>
      <c r="J57" s="890"/>
      <c r="K57" s="890"/>
      <c r="L57" s="890"/>
      <c r="M57" s="890">
        <f t="shared" si="1"/>
        <v>0.79640000000000011</v>
      </c>
      <c r="N57" s="889"/>
    </row>
    <row r="58" spans="2:14">
      <c r="B58" s="1338"/>
      <c r="C58" s="1338"/>
      <c r="D58" s="1338"/>
      <c r="E58" s="892" t="s">
        <v>722</v>
      </c>
      <c r="F58" s="890">
        <v>1</v>
      </c>
      <c r="G58" s="890">
        <v>3.85</v>
      </c>
      <c r="H58" s="890">
        <v>0.4</v>
      </c>
      <c r="I58" s="890">
        <v>0.55000000000000004</v>
      </c>
      <c r="J58" s="890"/>
      <c r="K58" s="890"/>
      <c r="L58" s="890"/>
      <c r="M58" s="890">
        <f t="shared" si="1"/>
        <v>0.84700000000000009</v>
      </c>
      <c r="N58" s="889"/>
    </row>
    <row r="59" spans="2:14">
      <c r="B59" s="1338"/>
      <c r="C59" s="1338"/>
      <c r="D59" s="1338"/>
      <c r="E59" s="892" t="s">
        <v>721</v>
      </c>
      <c r="F59" s="890">
        <v>1</v>
      </c>
      <c r="G59" s="890">
        <v>3.79</v>
      </c>
      <c r="H59" s="890">
        <v>0.4</v>
      </c>
      <c r="I59" s="890">
        <v>0.55000000000000004</v>
      </c>
      <c r="J59" s="890"/>
      <c r="K59" s="890"/>
      <c r="L59" s="890"/>
      <c r="M59" s="890">
        <f t="shared" si="1"/>
        <v>0.8338000000000001</v>
      </c>
      <c r="N59" s="889"/>
    </row>
    <row r="60" spans="2:14">
      <c r="B60" s="1338"/>
      <c r="C60" s="1338"/>
      <c r="D60" s="1338"/>
      <c r="E60" s="892" t="s">
        <v>720</v>
      </c>
      <c r="F60" s="890">
        <v>1</v>
      </c>
      <c r="G60" s="890">
        <v>3.68</v>
      </c>
      <c r="H60" s="890">
        <v>0.4</v>
      </c>
      <c r="I60" s="890">
        <v>0.55000000000000004</v>
      </c>
      <c r="J60" s="890"/>
      <c r="K60" s="890"/>
      <c r="L60" s="890"/>
      <c r="M60" s="890">
        <f t="shared" si="1"/>
        <v>0.80960000000000021</v>
      </c>
      <c r="N60" s="889"/>
    </row>
    <row r="61" spans="2:14">
      <c r="C61" s="885"/>
      <c r="D61" s="885"/>
      <c r="F61" s="887"/>
      <c r="G61" s="888"/>
      <c r="H61" s="887"/>
      <c r="I61" s="887"/>
      <c r="J61" s="887"/>
      <c r="K61" s="887"/>
      <c r="L61" s="887"/>
      <c r="M61" s="887"/>
    </row>
    <row r="62" spans="2:14">
      <c r="B62" s="1321" t="s">
        <v>714</v>
      </c>
      <c r="C62" s="1322" t="s">
        <v>124</v>
      </c>
      <c r="D62" s="1321" t="s">
        <v>36</v>
      </c>
      <c r="E62" s="1323" t="s">
        <v>713</v>
      </c>
      <c r="F62" s="1322" t="s">
        <v>712</v>
      </c>
      <c r="G62" s="1321" t="s">
        <v>711</v>
      </c>
      <c r="H62" s="1321"/>
      <c r="I62" s="1321"/>
      <c r="J62" s="1321"/>
      <c r="K62" s="1321"/>
      <c r="L62" s="1321"/>
      <c r="M62" s="1322" t="s">
        <v>710</v>
      </c>
      <c r="N62" s="1326" t="s">
        <v>645</v>
      </c>
    </row>
    <row r="63" spans="2:14">
      <c r="B63" s="1321"/>
      <c r="C63" s="1322"/>
      <c r="D63" s="1321"/>
      <c r="E63" s="1323"/>
      <c r="F63" s="1322"/>
      <c r="G63" s="895" t="s">
        <v>709</v>
      </c>
      <c r="H63" s="895" t="s">
        <v>708</v>
      </c>
      <c r="I63" s="895" t="s">
        <v>707</v>
      </c>
      <c r="J63" s="895" t="s">
        <v>706</v>
      </c>
      <c r="K63" s="895" t="s">
        <v>705</v>
      </c>
      <c r="L63" s="895" t="s">
        <v>704</v>
      </c>
      <c r="M63" s="1322"/>
      <c r="N63" s="1326"/>
    </row>
    <row r="64" spans="2:14" ht="38.25" customHeight="1">
      <c r="B64" s="889">
        <v>1.2</v>
      </c>
      <c r="C64" s="889" t="s">
        <v>171</v>
      </c>
      <c r="D64" s="1339" t="s">
        <v>554</v>
      </c>
      <c r="E64" s="1325"/>
      <c r="F64" s="892"/>
      <c r="G64" s="892"/>
      <c r="H64" s="892"/>
      <c r="I64" s="892"/>
      <c r="J64" s="892"/>
      <c r="K64" s="892"/>
      <c r="L64" s="892"/>
      <c r="M64" s="894">
        <f>SUM(M65:M72)</f>
        <v>8</v>
      </c>
      <c r="N64" s="889"/>
    </row>
    <row r="65" spans="2:14">
      <c r="B65" s="1312"/>
      <c r="C65" s="1312"/>
      <c r="D65" s="1312"/>
      <c r="E65" s="893" t="s">
        <v>703</v>
      </c>
      <c r="F65" s="890"/>
      <c r="G65" s="890"/>
      <c r="H65" s="890"/>
      <c r="I65" s="890"/>
      <c r="J65" s="890"/>
      <c r="K65" s="890"/>
      <c r="L65" s="890"/>
      <c r="M65" s="890"/>
      <c r="N65" s="889"/>
    </row>
    <row r="66" spans="2:14">
      <c r="B66" s="1312"/>
      <c r="C66" s="1312"/>
      <c r="D66" s="1312"/>
      <c r="E66" s="892" t="s">
        <v>823</v>
      </c>
      <c r="F66" s="890">
        <v>4</v>
      </c>
      <c r="G66" s="890"/>
      <c r="H66" s="890"/>
      <c r="I66" s="890"/>
      <c r="J66" s="890"/>
      <c r="K66" s="890"/>
      <c r="L66" s="890"/>
      <c r="M66" s="890">
        <f>F66</f>
        <v>4</v>
      </c>
      <c r="N66" s="889"/>
    </row>
    <row r="67" spans="2:14">
      <c r="B67" s="1312"/>
      <c r="C67" s="1312"/>
      <c r="D67" s="1312"/>
      <c r="E67" s="893"/>
      <c r="F67" s="890"/>
      <c r="G67" s="890"/>
      <c r="H67" s="890"/>
      <c r="I67" s="890"/>
      <c r="J67" s="890"/>
      <c r="K67" s="890"/>
      <c r="L67" s="890"/>
      <c r="M67" s="890"/>
      <c r="N67" s="889"/>
    </row>
    <row r="68" spans="2:14">
      <c r="B68" s="1312"/>
      <c r="C68" s="1312"/>
      <c r="D68" s="1312"/>
      <c r="E68" s="901" t="s">
        <v>738</v>
      </c>
      <c r="F68" s="890"/>
      <c r="G68" s="890"/>
      <c r="H68" s="890"/>
      <c r="I68" s="890"/>
      <c r="J68" s="890"/>
      <c r="K68" s="890"/>
      <c r="L68" s="890"/>
      <c r="M68" s="890"/>
      <c r="N68" s="889"/>
    </row>
    <row r="69" spans="2:14">
      <c r="B69" s="1312"/>
      <c r="C69" s="1312"/>
      <c r="D69" s="1312"/>
      <c r="E69" s="892" t="s">
        <v>823</v>
      </c>
      <c r="F69" s="890">
        <v>4</v>
      </c>
      <c r="G69" s="891"/>
      <c r="H69" s="890"/>
      <c r="I69" s="890"/>
      <c r="J69" s="890"/>
      <c r="K69" s="890"/>
      <c r="L69" s="890"/>
      <c r="M69" s="890">
        <f>F69</f>
        <v>4</v>
      </c>
      <c r="N69" s="889"/>
    </row>
    <row r="70" spans="2:14">
      <c r="B70" s="1312"/>
      <c r="C70" s="1312"/>
      <c r="D70" s="1312"/>
      <c r="E70" s="893"/>
      <c r="F70" s="890"/>
      <c r="G70" s="890"/>
      <c r="H70" s="890"/>
      <c r="I70" s="890"/>
      <c r="J70" s="890"/>
      <c r="K70" s="890"/>
      <c r="L70" s="890"/>
      <c r="M70" s="890"/>
      <c r="N70" s="889"/>
    </row>
    <row r="71" spans="2:14">
      <c r="B71" s="1312"/>
      <c r="C71" s="1312"/>
      <c r="D71" s="1312"/>
      <c r="E71" s="892"/>
      <c r="F71" s="890"/>
      <c r="G71" s="890"/>
      <c r="H71" s="890"/>
      <c r="I71" s="890"/>
      <c r="J71" s="890"/>
      <c r="K71" s="890"/>
      <c r="L71" s="890"/>
      <c r="M71" s="890"/>
      <c r="N71" s="889"/>
    </row>
    <row r="72" spans="2:14">
      <c r="B72" s="1312"/>
      <c r="C72" s="1312"/>
      <c r="D72" s="1312"/>
      <c r="E72" s="892"/>
      <c r="F72" s="890"/>
      <c r="G72" s="891"/>
      <c r="H72" s="890"/>
      <c r="I72" s="890"/>
      <c r="J72" s="890"/>
      <c r="K72" s="890"/>
      <c r="L72" s="890"/>
      <c r="M72" s="890"/>
      <c r="N72" s="889"/>
    </row>
    <row r="73" spans="2:14">
      <c r="C73" s="885"/>
      <c r="D73" s="885"/>
      <c r="F73" s="887"/>
      <c r="G73" s="888"/>
      <c r="H73" s="887"/>
      <c r="I73" s="887"/>
      <c r="J73" s="887"/>
      <c r="K73" s="887"/>
      <c r="L73" s="887"/>
      <c r="M73" s="887"/>
    </row>
    <row r="74" spans="2:14">
      <c r="B74" s="1321" t="s">
        <v>714</v>
      </c>
      <c r="C74" s="1322" t="s">
        <v>124</v>
      </c>
      <c r="D74" s="1321" t="s">
        <v>36</v>
      </c>
      <c r="E74" s="1323" t="s">
        <v>713</v>
      </c>
      <c r="F74" s="1322" t="s">
        <v>712</v>
      </c>
      <c r="G74" s="1321" t="s">
        <v>711</v>
      </c>
      <c r="H74" s="1321"/>
      <c r="I74" s="1321"/>
      <c r="J74" s="1321"/>
      <c r="K74" s="1321"/>
      <c r="L74" s="1321"/>
      <c r="M74" s="1322" t="s">
        <v>710</v>
      </c>
      <c r="N74" s="1326" t="s">
        <v>645</v>
      </c>
    </row>
    <row r="75" spans="2:14">
      <c r="B75" s="1321"/>
      <c r="C75" s="1322"/>
      <c r="D75" s="1321"/>
      <c r="E75" s="1323"/>
      <c r="F75" s="1322"/>
      <c r="G75" s="895" t="s">
        <v>709</v>
      </c>
      <c r="H75" s="895" t="s">
        <v>708</v>
      </c>
      <c r="I75" s="895" t="s">
        <v>707</v>
      </c>
      <c r="J75" s="895" t="s">
        <v>706</v>
      </c>
      <c r="K75" s="895" t="s">
        <v>705</v>
      </c>
      <c r="L75" s="895" t="s">
        <v>704</v>
      </c>
      <c r="M75" s="1322"/>
      <c r="N75" s="1326"/>
    </row>
    <row r="76" spans="2:14">
      <c r="B76" s="889">
        <v>1.4</v>
      </c>
      <c r="C76" s="889" t="s">
        <v>142</v>
      </c>
      <c r="D76" s="1339" t="s">
        <v>852</v>
      </c>
      <c r="E76" s="1325"/>
      <c r="F76" s="892"/>
      <c r="G76" s="892"/>
      <c r="H76" s="892"/>
      <c r="I76" s="892"/>
      <c r="J76" s="892"/>
      <c r="K76" s="892"/>
      <c r="L76" s="892"/>
      <c r="M76" s="894">
        <f>SUM(M77:M121)</f>
        <v>491.89519999999993</v>
      </c>
      <c r="N76" s="889"/>
    </row>
    <row r="77" spans="2:14">
      <c r="B77" s="1338"/>
      <c r="C77" s="1338"/>
      <c r="D77" s="1338"/>
      <c r="E77" s="893" t="s">
        <v>703</v>
      </c>
      <c r="F77" s="890"/>
      <c r="G77" s="890"/>
      <c r="H77" s="890"/>
      <c r="I77" s="890"/>
      <c r="J77" s="890"/>
      <c r="K77" s="890"/>
      <c r="L77" s="890"/>
      <c r="M77" s="890"/>
      <c r="N77" s="889"/>
    </row>
    <row r="78" spans="2:14">
      <c r="B78" s="1338"/>
      <c r="C78" s="1338"/>
      <c r="D78" s="1338"/>
      <c r="E78" s="893"/>
      <c r="F78" s="890"/>
      <c r="G78" s="890"/>
      <c r="H78" s="890"/>
      <c r="I78" s="890"/>
      <c r="J78" s="890"/>
      <c r="K78" s="890"/>
      <c r="L78" s="890"/>
      <c r="M78" s="890"/>
      <c r="N78" s="900">
        <f>SUM(M79:M98)</f>
        <v>333.85220000000004</v>
      </c>
    </row>
    <row r="79" spans="2:14">
      <c r="B79" s="1338"/>
      <c r="C79" s="1338"/>
      <c r="D79" s="1338"/>
      <c r="E79" s="892" t="s">
        <v>739</v>
      </c>
      <c r="F79" s="890">
        <v>1</v>
      </c>
      <c r="G79" s="890">
        <v>3.5</v>
      </c>
      <c r="H79" s="890">
        <v>3.5</v>
      </c>
      <c r="I79" s="890">
        <v>2.6</v>
      </c>
      <c r="J79" s="890"/>
      <c r="K79" s="890"/>
      <c r="L79" s="890"/>
      <c r="M79" s="890">
        <f>+F79*G79*H79*I79</f>
        <v>31.85</v>
      </c>
      <c r="N79" s="889"/>
    </row>
    <row r="80" spans="2:14">
      <c r="B80" s="1338"/>
      <c r="C80" s="1338"/>
      <c r="D80" s="1338"/>
      <c r="E80" s="892" t="s">
        <v>736</v>
      </c>
      <c r="F80" s="890">
        <v>1</v>
      </c>
      <c r="G80" s="890">
        <v>3.5</v>
      </c>
      <c r="H80" s="890">
        <v>3.5</v>
      </c>
      <c r="I80" s="890">
        <v>2.6</v>
      </c>
      <c r="J80" s="890"/>
      <c r="K80" s="890"/>
      <c r="L80" s="890"/>
      <c r="M80" s="890">
        <f>+F80*G80*H80*I80</f>
        <v>31.85</v>
      </c>
      <c r="N80" s="889"/>
    </row>
    <row r="81" spans="2:14">
      <c r="B81" s="1338"/>
      <c r="C81" s="1338"/>
      <c r="D81" s="1338"/>
      <c r="E81" s="892" t="s">
        <v>735</v>
      </c>
      <c r="F81" s="890">
        <v>1</v>
      </c>
      <c r="G81" s="890">
        <v>3.5</v>
      </c>
      <c r="H81" s="890">
        <v>3.5</v>
      </c>
      <c r="I81" s="890">
        <v>2.6</v>
      </c>
      <c r="J81" s="890"/>
      <c r="K81" s="890"/>
      <c r="L81" s="890"/>
      <c r="M81" s="890">
        <f>+F81*G81*H81*I81</f>
        <v>31.85</v>
      </c>
      <c r="N81" s="889"/>
    </row>
    <row r="82" spans="2:14">
      <c r="B82" s="1338"/>
      <c r="C82" s="1338"/>
      <c r="D82" s="1338"/>
      <c r="E82" s="892" t="s">
        <v>734</v>
      </c>
      <c r="F82" s="890">
        <v>1</v>
      </c>
      <c r="G82" s="890">
        <v>3.6</v>
      </c>
      <c r="H82" s="890">
        <v>3.6</v>
      </c>
      <c r="I82" s="890">
        <v>2.6</v>
      </c>
      <c r="J82" s="890"/>
      <c r="K82" s="890"/>
      <c r="L82" s="890"/>
      <c r="M82" s="890">
        <f>+F82*G82*H82*I82</f>
        <v>33.696000000000005</v>
      </c>
      <c r="N82" s="889"/>
    </row>
    <row r="83" spans="2:14">
      <c r="B83" s="1338"/>
      <c r="C83" s="1338"/>
      <c r="D83" s="1338"/>
      <c r="E83" s="892" t="s">
        <v>733</v>
      </c>
      <c r="F83" s="890">
        <v>1</v>
      </c>
      <c r="G83" s="890">
        <v>3.3</v>
      </c>
      <c r="H83" s="890">
        <v>3.3</v>
      </c>
      <c r="I83" s="890">
        <v>2.6</v>
      </c>
      <c r="J83" s="890"/>
      <c r="K83" s="890"/>
      <c r="L83" s="890"/>
      <c r="M83" s="890">
        <f>+F83*G83*H83*I83</f>
        <v>28.313999999999997</v>
      </c>
      <c r="N83" s="889"/>
    </row>
    <row r="84" spans="2:14">
      <c r="B84" s="1338"/>
      <c r="C84" s="1338"/>
      <c r="D84" s="1338"/>
      <c r="E84" s="892"/>
      <c r="F84" s="890"/>
      <c r="G84" s="890"/>
      <c r="H84" s="890"/>
      <c r="I84" s="890"/>
      <c r="J84" s="890"/>
      <c r="K84" s="890"/>
      <c r="L84" s="890"/>
      <c r="M84" s="890"/>
      <c r="N84" s="889"/>
    </row>
    <row r="85" spans="2:14">
      <c r="B85" s="1338"/>
      <c r="C85" s="1338"/>
      <c r="D85" s="1338"/>
      <c r="E85" s="892" t="s">
        <v>732</v>
      </c>
      <c r="F85" s="890">
        <v>1</v>
      </c>
      <c r="G85" s="890">
        <v>3.8</v>
      </c>
      <c r="H85" s="890">
        <v>3.8</v>
      </c>
      <c r="I85" s="890">
        <v>2.6</v>
      </c>
      <c r="J85" s="890"/>
      <c r="K85" s="890"/>
      <c r="L85" s="890"/>
      <c r="M85" s="890">
        <f>+F85*G85*H85*I85</f>
        <v>37.543999999999997</v>
      </c>
      <c r="N85" s="889"/>
    </row>
    <row r="86" spans="2:14">
      <c r="B86" s="1338"/>
      <c r="C86" s="1338"/>
      <c r="D86" s="1338"/>
      <c r="E86" s="892" t="s">
        <v>731</v>
      </c>
      <c r="F86" s="890">
        <v>1</v>
      </c>
      <c r="G86" s="890">
        <v>3.6</v>
      </c>
      <c r="H86" s="890">
        <v>3.6</v>
      </c>
      <c r="I86" s="890">
        <v>2.6</v>
      </c>
      <c r="J86" s="890"/>
      <c r="K86" s="890"/>
      <c r="L86" s="890"/>
      <c r="M86" s="890">
        <f>+F86*G86*H86*I86</f>
        <v>33.696000000000005</v>
      </c>
      <c r="N86" s="889"/>
    </row>
    <row r="87" spans="2:14">
      <c r="B87" s="1338"/>
      <c r="C87" s="1338"/>
      <c r="D87" s="1338"/>
      <c r="E87" s="892" t="s">
        <v>730</v>
      </c>
      <c r="F87" s="890">
        <v>1</v>
      </c>
      <c r="G87" s="890">
        <v>3.5</v>
      </c>
      <c r="H87" s="890">
        <v>3.5</v>
      </c>
      <c r="I87" s="890">
        <v>2.6</v>
      </c>
      <c r="J87" s="890"/>
      <c r="K87" s="890"/>
      <c r="L87" s="890"/>
      <c r="M87" s="890">
        <f>+F87*G87*H87*I87</f>
        <v>31.85</v>
      </c>
      <c r="N87" s="889"/>
    </row>
    <row r="88" spans="2:14">
      <c r="B88" s="1338"/>
      <c r="C88" s="1338"/>
      <c r="D88" s="1338"/>
      <c r="E88" s="892" t="s">
        <v>729</v>
      </c>
      <c r="F88" s="890">
        <v>1</v>
      </c>
      <c r="G88" s="890">
        <v>3.6</v>
      </c>
      <c r="H88" s="890">
        <v>3.6</v>
      </c>
      <c r="I88" s="890">
        <v>2.6</v>
      </c>
      <c r="J88" s="890"/>
      <c r="K88" s="890"/>
      <c r="L88" s="890"/>
      <c r="M88" s="890">
        <f>+F88*G88*H88*I88</f>
        <v>33.696000000000005</v>
      </c>
      <c r="N88" s="889"/>
    </row>
    <row r="89" spans="2:14">
      <c r="B89" s="1338"/>
      <c r="C89" s="1338"/>
      <c r="D89" s="1338"/>
      <c r="E89" s="903" t="s">
        <v>728</v>
      </c>
      <c r="F89" s="902">
        <v>1</v>
      </c>
      <c r="G89" s="902">
        <v>3.6</v>
      </c>
      <c r="H89" s="902">
        <v>3.6</v>
      </c>
      <c r="I89" s="890">
        <v>2.6</v>
      </c>
      <c r="J89" s="902"/>
      <c r="K89" s="902"/>
      <c r="L89" s="902"/>
      <c r="M89" s="902">
        <f>+F89*G89*H89*I89</f>
        <v>33.696000000000005</v>
      </c>
      <c r="N89" s="889"/>
    </row>
    <row r="90" spans="2:14">
      <c r="B90" s="1338"/>
      <c r="C90" s="1338"/>
      <c r="D90" s="1338"/>
      <c r="E90" s="893"/>
      <c r="F90" s="890"/>
      <c r="G90" s="890"/>
      <c r="H90" s="890"/>
      <c r="I90" s="890"/>
      <c r="J90" s="890"/>
      <c r="K90" s="890"/>
      <c r="L90" s="890"/>
      <c r="M90" s="890"/>
      <c r="N90" s="889"/>
    </row>
    <row r="91" spans="2:14">
      <c r="B91" s="1338"/>
      <c r="C91" s="1338"/>
      <c r="D91" s="1338"/>
      <c r="E91" s="892" t="s">
        <v>727</v>
      </c>
      <c r="F91" s="890">
        <v>1</v>
      </c>
      <c r="G91" s="890">
        <v>3.38</v>
      </c>
      <c r="H91" s="890">
        <v>0.4</v>
      </c>
      <c r="I91" s="890">
        <v>0.55000000000000004</v>
      </c>
      <c r="J91" s="890"/>
      <c r="K91" s="890"/>
      <c r="L91" s="890"/>
      <c r="M91" s="890">
        <f t="shared" ref="M91:M98" si="2">+F91*G91*H91*I91</f>
        <v>0.74360000000000015</v>
      </c>
      <c r="N91" s="889"/>
    </row>
    <row r="92" spans="2:14">
      <c r="B92" s="1338"/>
      <c r="C92" s="1338"/>
      <c r="D92" s="1338"/>
      <c r="E92" s="892" t="s">
        <v>726</v>
      </c>
      <c r="F92" s="890">
        <v>1</v>
      </c>
      <c r="G92" s="890">
        <v>3.35</v>
      </c>
      <c r="H92" s="890">
        <v>0.4</v>
      </c>
      <c r="I92" s="890">
        <v>0.55000000000000004</v>
      </c>
      <c r="J92" s="890"/>
      <c r="K92" s="890"/>
      <c r="L92" s="890"/>
      <c r="M92" s="890">
        <f t="shared" si="2"/>
        <v>0.7370000000000001</v>
      </c>
      <c r="N92" s="889"/>
    </row>
    <row r="93" spans="2:14">
      <c r="B93" s="1338"/>
      <c r="C93" s="1338"/>
      <c r="D93" s="1338"/>
      <c r="E93" s="892" t="s">
        <v>725</v>
      </c>
      <c r="F93" s="890">
        <v>1</v>
      </c>
      <c r="G93" s="890">
        <v>3.3</v>
      </c>
      <c r="H93" s="890">
        <v>0.4</v>
      </c>
      <c r="I93" s="890">
        <v>0.55000000000000004</v>
      </c>
      <c r="J93" s="890"/>
      <c r="K93" s="890"/>
      <c r="L93" s="890"/>
      <c r="M93" s="890">
        <f t="shared" si="2"/>
        <v>0.72600000000000009</v>
      </c>
      <c r="N93" s="889"/>
    </row>
    <row r="94" spans="2:14">
      <c r="B94" s="1338"/>
      <c r="C94" s="1338"/>
      <c r="D94" s="1338"/>
      <c r="E94" s="892" t="s">
        <v>724</v>
      </c>
      <c r="F94" s="890">
        <v>1</v>
      </c>
      <c r="G94" s="890">
        <v>3.38</v>
      </c>
      <c r="H94" s="890">
        <v>0.4</v>
      </c>
      <c r="I94" s="890">
        <v>0.55000000000000004</v>
      </c>
      <c r="J94" s="890"/>
      <c r="K94" s="890"/>
      <c r="L94" s="890"/>
      <c r="M94" s="890">
        <f t="shared" si="2"/>
        <v>0.74360000000000015</v>
      </c>
      <c r="N94" s="889"/>
    </row>
    <row r="95" spans="2:14">
      <c r="B95" s="1338"/>
      <c r="C95" s="1338"/>
      <c r="D95" s="1338"/>
      <c r="E95" s="892" t="s">
        <v>723</v>
      </c>
      <c r="F95" s="890">
        <v>1</v>
      </c>
      <c r="G95" s="890">
        <v>3.18</v>
      </c>
      <c r="H95" s="890">
        <v>0.4</v>
      </c>
      <c r="I95" s="890">
        <v>0.55000000000000004</v>
      </c>
      <c r="J95" s="890"/>
      <c r="K95" s="890"/>
      <c r="L95" s="890"/>
      <c r="M95" s="890">
        <f t="shared" si="2"/>
        <v>0.69960000000000022</v>
      </c>
      <c r="N95" s="889"/>
    </row>
    <row r="96" spans="2:14">
      <c r="B96" s="1338"/>
      <c r="C96" s="1338"/>
      <c r="D96" s="1338"/>
      <c r="E96" s="892" t="s">
        <v>722</v>
      </c>
      <c r="F96" s="890">
        <v>1</v>
      </c>
      <c r="G96" s="890">
        <v>3.3</v>
      </c>
      <c r="H96" s="890">
        <v>0.4</v>
      </c>
      <c r="I96" s="890">
        <v>0.55000000000000004</v>
      </c>
      <c r="J96" s="890"/>
      <c r="K96" s="890"/>
      <c r="L96" s="890"/>
      <c r="M96" s="890">
        <f t="shared" si="2"/>
        <v>0.72600000000000009</v>
      </c>
      <c r="N96" s="889"/>
    </row>
    <row r="97" spans="2:14">
      <c r="B97" s="1338"/>
      <c r="C97" s="1338"/>
      <c r="D97" s="1338"/>
      <c r="E97" s="892" t="s">
        <v>721</v>
      </c>
      <c r="F97" s="890">
        <v>1</v>
      </c>
      <c r="G97" s="890">
        <v>3.3</v>
      </c>
      <c r="H97" s="890">
        <v>0.4</v>
      </c>
      <c r="I97" s="890">
        <v>0.55000000000000004</v>
      </c>
      <c r="J97" s="890"/>
      <c r="K97" s="890"/>
      <c r="L97" s="890"/>
      <c r="M97" s="890">
        <f t="shared" si="2"/>
        <v>0.72600000000000009</v>
      </c>
      <c r="N97" s="889"/>
    </row>
    <row r="98" spans="2:14">
      <c r="B98" s="1338"/>
      <c r="C98" s="1338"/>
      <c r="D98" s="1338"/>
      <c r="E98" s="892" t="s">
        <v>720</v>
      </c>
      <c r="F98" s="890">
        <v>1</v>
      </c>
      <c r="G98" s="890">
        <v>3.22</v>
      </c>
      <c r="H98" s="890">
        <v>0.4</v>
      </c>
      <c r="I98" s="890">
        <v>0.55000000000000004</v>
      </c>
      <c r="J98" s="890"/>
      <c r="K98" s="890"/>
      <c r="L98" s="890"/>
      <c r="M98" s="890">
        <f t="shared" si="2"/>
        <v>0.70840000000000025</v>
      </c>
      <c r="N98" s="889"/>
    </row>
    <row r="99" spans="2:14">
      <c r="B99" s="1338"/>
      <c r="C99" s="1338"/>
      <c r="D99" s="1338"/>
      <c r="E99" s="892"/>
      <c r="F99" s="890"/>
      <c r="G99" s="890"/>
      <c r="H99" s="890"/>
      <c r="I99" s="890"/>
      <c r="J99" s="890"/>
      <c r="K99" s="890"/>
      <c r="L99" s="890"/>
      <c r="M99" s="890"/>
      <c r="N99" s="889"/>
    </row>
    <row r="100" spans="2:14">
      <c r="B100" s="1338"/>
      <c r="C100" s="1338"/>
      <c r="D100" s="1338"/>
      <c r="E100" s="893" t="s">
        <v>702</v>
      </c>
      <c r="F100" s="890"/>
      <c r="G100" s="890"/>
      <c r="H100" s="890"/>
      <c r="I100" s="890"/>
      <c r="J100" s="890"/>
      <c r="K100" s="890"/>
      <c r="L100" s="890"/>
      <c r="M100" s="890"/>
      <c r="N100" s="900">
        <f>SUM(M102:M121)</f>
        <v>158.04300000000003</v>
      </c>
    </row>
    <row r="101" spans="2:14">
      <c r="B101" s="1338"/>
      <c r="C101" s="1338"/>
      <c r="D101" s="1338"/>
      <c r="E101" s="892"/>
      <c r="F101" s="890"/>
      <c r="G101" s="890"/>
      <c r="H101" s="890"/>
      <c r="I101" s="890"/>
      <c r="J101" s="890"/>
      <c r="K101" s="890"/>
      <c r="L101" s="890"/>
      <c r="M101" s="890"/>
      <c r="N101" s="889"/>
    </row>
    <row r="102" spans="2:14">
      <c r="B102" s="1338"/>
      <c r="C102" s="1338"/>
      <c r="D102" s="1338"/>
      <c r="E102" s="892" t="s">
        <v>737</v>
      </c>
      <c r="F102" s="890">
        <v>1</v>
      </c>
      <c r="G102" s="890">
        <v>3.2</v>
      </c>
      <c r="H102" s="890">
        <v>3.2</v>
      </c>
      <c r="I102" s="890">
        <v>1.6</v>
      </c>
      <c r="J102" s="890"/>
      <c r="K102" s="890"/>
      <c r="L102" s="890"/>
      <c r="M102" s="890">
        <f>+F102*G102*H102*I102</f>
        <v>16.384000000000004</v>
      </c>
      <c r="N102" s="889"/>
    </row>
    <row r="103" spans="2:14">
      <c r="B103" s="1338"/>
      <c r="C103" s="1338"/>
      <c r="D103" s="1338"/>
      <c r="E103" s="892" t="s">
        <v>736</v>
      </c>
      <c r="F103" s="890">
        <v>1</v>
      </c>
      <c r="G103" s="891">
        <v>2.9</v>
      </c>
      <c r="H103" s="890">
        <v>2.9</v>
      </c>
      <c r="I103" s="890">
        <v>1.6</v>
      </c>
      <c r="J103" s="890"/>
      <c r="K103" s="890"/>
      <c r="L103" s="890"/>
      <c r="M103" s="890">
        <f>+F103*G103*H103*I103</f>
        <v>13.456000000000001</v>
      </c>
      <c r="N103" s="889"/>
    </row>
    <row r="104" spans="2:14">
      <c r="B104" s="1338"/>
      <c r="C104" s="1338"/>
      <c r="D104" s="1338"/>
      <c r="E104" s="892" t="s">
        <v>735</v>
      </c>
      <c r="F104" s="890">
        <v>1</v>
      </c>
      <c r="G104" s="890">
        <v>3</v>
      </c>
      <c r="H104" s="890">
        <v>3</v>
      </c>
      <c r="I104" s="890">
        <v>1.6</v>
      </c>
      <c r="J104" s="890"/>
      <c r="K104" s="890"/>
      <c r="L104" s="890"/>
      <c r="M104" s="890">
        <f>+F104*G104*H104*I104</f>
        <v>14.4</v>
      </c>
      <c r="N104" s="889"/>
    </row>
    <row r="105" spans="2:14">
      <c r="B105" s="1338"/>
      <c r="C105" s="1338"/>
      <c r="D105" s="1338"/>
      <c r="E105" s="892" t="s">
        <v>734</v>
      </c>
      <c r="F105" s="890">
        <v>1</v>
      </c>
      <c r="G105" s="890">
        <v>3</v>
      </c>
      <c r="H105" s="890">
        <v>3</v>
      </c>
      <c r="I105" s="890">
        <v>1.6</v>
      </c>
      <c r="J105" s="890"/>
      <c r="K105" s="890"/>
      <c r="L105" s="890"/>
      <c r="M105" s="890">
        <f>+F105*G105*H105*I105</f>
        <v>14.4</v>
      </c>
      <c r="N105" s="889"/>
    </row>
    <row r="106" spans="2:14">
      <c r="B106" s="1338"/>
      <c r="C106" s="1338"/>
      <c r="D106" s="1338"/>
      <c r="E106" s="892" t="s">
        <v>733</v>
      </c>
      <c r="F106" s="890">
        <v>1</v>
      </c>
      <c r="G106" s="890">
        <v>2.8</v>
      </c>
      <c r="H106" s="890">
        <v>2.8</v>
      </c>
      <c r="I106" s="890">
        <v>1.6</v>
      </c>
      <c r="J106" s="890"/>
      <c r="K106" s="890"/>
      <c r="L106" s="890"/>
      <c r="M106" s="890">
        <f>+F106*G106*H106*I106</f>
        <v>12.543999999999999</v>
      </c>
      <c r="N106" s="889"/>
    </row>
    <row r="107" spans="2:14">
      <c r="B107" s="1338"/>
      <c r="C107" s="1338"/>
      <c r="D107" s="1338"/>
      <c r="E107" s="892"/>
      <c r="F107" s="890"/>
      <c r="G107" s="890"/>
      <c r="H107" s="890"/>
      <c r="I107" s="890"/>
      <c r="J107" s="890"/>
      <c r="K107" s="890"/>
      <c r="L107" s="890"/>
      <c r="M107" s="890"/>
      <c r="N107" s="889"/>
    </row>
    <row r="108" spans="2:14">
      <c r="B108" s="1338"/>
      <c r="C108" s="1338"/>
      <c r="D108" s="1338"/>
      <c r="E108" s="892" t="s">
        <v>732</v>
      </c>
      <c r="F108" s="890">
        <v>1</v>
      </c>
      <c r="G108" s="891">
        <v>3.5</v>
      </c>
      <c r="H108" s="890">
        <v>3.5</v>
      </c>
      <c r="I108" s="890">
        <v>1.6</v>
      </c>
      <c r="J108" s="890"/>
      <c r="K108" s="890"/>
      <c r="L108" s="890"/>
      <c r="M108" s="890">
        <f>+F108*G108*H108*I108</f>
        <v>19.600000000000001</v>
      </c>
      <c r="N108" s="889"/>
    </row>
    <row r="109" spans="2:14">
      <c r="B109" s="1338"/>
      <c r="C109" s="1338"/>
      <c r="D109" s="1338"/>
      <c r="E109" s="892" t="s">
        <v>731</v>
      </c>
      <c r="F109" s="890">
        <v>1</v>
      </c>
      <c r="G109" s="890">
        <v>3</v>
      </c>
      <c r="H109" s="890">
        <v>3</v>
      </c>
      <c r="I109" s="890">
        <v>1.6</v>
      </c>
      <c r="J109" s="890"/>
      <c r="K109" s="890"/>
      <c r="L109" s="890"/>
      <c r="M109" s="890">
        <f>+F109*G109*H109*I109</f>
        <v>14.4</v>
      </c>
      <c r="N109" s="889"/>
    </row>
    <row r="110" spans="2:14">
      <c r="B110" s="1338"/>
      <c r="C110" s="1338"/>
      <c r="D110" s="1338"/>
      <c r="E110" s="892" t="s">
        <v>730</v>
      </c>
      <c r="F110" s="890">
        <v>1</v>
      </c>
      <c r="G110" s="890">
        <v>3</v>
      </c>
      <c r="H110" s="890">
        <v>3</v>
      </c>
      <c r="I110" s="890">
        <v>1.6</v>
      </c>
      <c r="J110" s="890"/>
      <c r="K110" s="890"/>
      <c r="L110" s="890"/>
      <c r="M110" s="890">
        <f>+F110*G110*H110*I110</f>
        <v>14.4</v>
      </c>
      <c r="N110" s="889"/>
    </row>
    <row r="111" spans="2:14">
      <c r="B111" s="1338"/>
      <c r="C111" s="1338"/>
      <c r="D111" s="1338"/>
      <c r="E111" s="892" t="s">
        <v>729</v>
      </c>
      <c r="F111" s="890">
        <v>1</v>
      </c>
      <c r="G111" s="890">
        <v>3.1</v>
      </c>
      <c r="H111" s="890">
        <v>3.1</v>
      </c>
      <c r="I111" s="890">
        <v>1.6</v>
      </c>
      <c r="J111" s="890"/>
      <c r="K111" s="890"/>
      <c r="L111" s="890"/>
      <c r="M111" s="890">
        <f>+F111*G111*H111*I111</f>
        <v>15.376000000000003</v>
      </c>
      <c r="N111" s="889"/>
    </row>
    <row r="112" spans="2:14">
      <c r="B112" s="1338"/>
      <c r="C112" s="1338"/>
      <c r="D112" s="1338"/>
      <c r="E112" s="892" t="s">
        <v>728</v>
      </c>
      <c r="F112" s="890">
        <v>1</v>
      </c>
      <c r="G112" s="890">
        <v>3.2</v>
      </c>
      <c r="H112" s="890">
        <v>3.2</v>
      </c>
      <c r="I112" s="890">
        <v>1.6</v>
      </c>
      <c r="J112" s="890"/>
      <c r="K112" s="890"/>
      <c r="L112" s="890"/>
      <c r="M112" s="890">
        <f>+F112*G112*H112*I112</f>
        <v>16.384000000000004</v>
      </c>
      <c r="N112" s="889"/>
    </row>
    <row r="113" spans="2:14">
      <c r="B113" s="1338"/>
      <c r="C113" s="1338"/>
      <c r="D113" s="1338"/>
      <c r="E113" s="892"/>
      <c r="F113" s="890"/>
      <c r="G113" s="890"/>
      <c r="H113" s="890"/>
      <c r="I113" s="890"/>
      <c r="J113" s="890"/>
      <c r="K113" s="890"/>
      <c r="L113" s="890"/>
      <c r="M113" s="890"/>
      <c r="N113" s="889"/>
    </row>
    <row r="114" spans="2:14">
      <c r="B114" s="1338"/>
      <c r="C114" s="1338"/>
      <c r="D114" s="1338"/>
      <c r="E114" s="892" t="s">
        <v>727</v>
      </c>
      <c r="F114" s="890">
        <v>1</v>
      </c>
      <c r="G114" s="890">
        <v>3.83</v>
      </c>
      <c r="H114" s="890">
        <v>0.4</v>
      </c>
      <c r="I114" s="890">
        <v>0.55000000000000004</v>
      </c>
      <c r="J114" s="890"/>
      <c r="K114" s="890"/>
      <c r="L114" s="890"/>
      <c r="M114" s="890">
        <f t="shared" ref="M114:M121" si="3">+F114*G114*H114*I114</f>
        <v>0.84260000000000013</v>
      </c>
      <c r="N114" s="889"/>
    </row>
    <row r="115" spans="2:14">
      <c r="B115" s="1338"/>
      <c r="C115" s="1338"/>
      <c r="D115" s="1338"/>
      <c r="E115" s="892" t="s">
        <v>726</v>
      </c>
      <c r="F115" s="890">
        <v>1</v>
      </c>
      <c r="G115" s="890">
        <v>3.9</v>
      </c>
      <c r="H115" s="890">
        <v>0.4</v>
      </c>
      <c r="I115" s="890">
        <v>0.55000000000000004</v>
      </c>
      <c r="J115" s="890"/>
      <c r="K115" s="890"/>
      <c r="L115" s="890"/>
      <c r="M115" s="890">
        <f t="shared" si="3"/>
        <v>0.8580000000000001</v>
      </c>
      <c r="N115" s="889"/>
    </row>
    <row r="116" spans="2:14">
      <c r="B116" s="1338"/>
      <c r="C116" s="1338"/>
      <c r="D116" s="1338"/>
      <c r="E116" s="892" t="s">
        <v>725</v>
      </c>
      <c r="F116" s="890">
        <v>1</v>
      </c>
      <c r="G116" s="890">
        <v>3.85</v>
      </c>
      <c r="H116" s="890">
        <v>0.4</v>
      </c>
      <c r="I116" s="890">
        <v>0.55000000000000004</v>
      </c>
      <c r="J116" s="890"/>
      <c r="K116" s="890"/>
      <c r="L116" s="890"/>
      <c r="M116" s="890">
        <f t="shared" si="3"/>
        <v>0.84700000000000009</v>
      </c>
      <c r="N116" s="889"/>
    </row>
    <row r="117" spans="2:14">
      <c r="B117" s="1338"/>
      <c r="C117" s="1338"/>
      <c r="D117" s="1338"/>
      <c r="E117" s="892" t="s">
        <v>724</v>
      </c>
      <c r="F117" s="890">
        <v>1</v>
      </c>
      <c r="G117" s="890">
        <v>3.93</v>
      </c>
      <c r="H117" s="890">
        <v>0.4</v>
      </c>
      <c r="I117" s="890">
        <v>0.55000000000000004</v>
      </c>
      <c r="J117" s="890"/>
      <c r="K117" s="890"/>
      <c r="L117" s="890"/>
      <c r="M117" s="890">
        <f t="shared" si="3"/>
        <v>0.86460000000000015</v>
      </c>
      <c r="N117" s="889"/>
    </row>
    <row r="118" spans="2:14">
      <c r="B118" s="1338"/>
      <c r="C118" s="1338"/>
      <c r="D118" s="1338"/>
      <c r="E118" s="892" t="s">
        <v>723</v>
      </c>
      <c r="F118" s="890">
        <v>1</v>
      </c>
      <c r="G118" s="890">
        <v>3.62</v>
      </c>
      <c r="H118" s="890">
        <v>0.4</v>
      </c>
      <c r="I118" s="890">
        <v>0.55000000000000004</v>
      </c>
      <c r="J118" s="890"/>
      <c r="K118" s="890"/>
      <c r="L118" s="890"/>
      <c r="M118" s="890">
        <f t="shared" si="3"/>
        <v>0.79640000000000011</v>
      </c>
      <c r="N118" s="889"/>
    </row>
    <row r="119" spans="2:14">
      <c r="B119" s="1338"/>
      <c r="C119" s="1338"/>
      <c r="D119" s="1338"/>
      <c r="E119" s="892" t="s">
        <v>722</v>
      </c>
      <c r="F119" s="890">
        <v>1</v>
      </c>
      <c r="G119" s="890">
        <v>3.85</v>
      </c>
      <c r="H119" s="890">
        <v>0.4</v>
      </c>
      <c r="I119" s="890">
        <v>0.55000000000000004</v>
      </c>
      <c r="J119" s="890"/>
      <c r="K119" s="890"/>
      <c r="L119" s="890"/>
      <c r="M119" s="890">
        <f t="shared" si="3"/>
        <v>0.84700000000000009</v>
      </c>
      <c r="N119" s="889"/>
    </row>
    <row r="120" spans="2:14">
      <c r="B120" s="1338"/>
      <c r="C120" s="1338"/>
      <c r="D120" s="1338"/>
      <c r="E120" s="892" t="s">
        <v>721</v>
      </c>
      <c r="F120" s="890">
        <v>1</v>
      </c>
      <c r="G120" s="890">
        <v>3.79</v>
      </c>
      <c r="H120" s="890">
        <v>0.4</v>
      </c>
      <c r="I120" s="890">
        <v>0.55000000000000004</v>
      </c>
      <c r="J120" s="890"/>
      <c r="K120" s="890"/>
      <c r="L120" s="890"/>
      <c r="M120" s="890">
        <f t="shared" si="3"/>
        <v>0.8338000000000001</v>
      </c>
      <c r="N120" s="889"/>
    </row>
    <row r="121" spans="2:14">
      <c r="B121" s="1338"/>
      <c r="C121" s="1338"/>
      <c r="D121" s="1338"/>
      <c r="E121" s="892" t="s">
        <v>720</v>
      </c>
      <c r="F121" s="890">
        <v>1</v>
      </c>
      <c r="G121" s="890">
        <v>3.68</v>
      </c>
      <c r="H121" s="890">
        <v>0.4</v>
      </c>
      <c r="I121" s="890">
        <v>0.55000000000000004</v>
      </c>
      <c r="J121" s="890"/>
      <c r="K121" s="890"/>
      <c r="L121" s="890"/>
      <c r="M121" s="890">
        <f t="shared" si="3"/>
        <v>0.80960000000000021</v>
      </c>
      <c r="N121" s="889"/>
    </row>
    <row r="122" spans="2:14">
      <c r="C122" s="885"/>
      <c r="D122" s="885"/>
      <c r="F122" s="887"/>
      <c r="G122" s="888"/>
      <c r="H122" s="887"/>
      <c r="I122" s="887"/>
      <c r="J122" s="887"/>
      <c r="K122" s="887"/>
      <c r="L122" s="887"/>
      <c r="M122" s="887"/>
    </row>
    <row r="123" spans="2:14">
      <c r="B123" s="1321" t="s">
        <v>714</v>
      </c>
      <c r="C123" s="1322" t="s">
        <v>124</v>
      </c>
      <c r="D123" s="1321" t="s">
        <v>36</v>
      </c>
      <c r="E123" s="1323" t="s">
        <v>713</v>
      </c>
      <c r="F123" s="1322" t="s">
        <v>712</v>
      </c>
      <c r="G123" s="1321" t="s">
        <v>711</v>
      </c>
      <c r="H123" s="1321"/>
      <c r="I123" s="1321"/>
      <c r="J123" s="1321"/>
      <c r="K123" s="1321"/>
      <c r="L123" s="1321"/>
      <c r="M123" s="1322" t="s">
        <v>710</v>
      </c>
      <c r="N123" s="1326" t="s">
        <v>645</v>
      </c>
    </row>
    <row r="124" spans="2:14">
      <c r="B124" s="1321"/>
      <c r="C124" s="1322"/>
      <c r="D124" s="1321"/>
      <c r="E124" s="1323"/>
      <c r="F124" s="1322"/>
      <c r="G124" s="895" t="s">
        <v>709</v>
      </c>
      <c r="H124" s="895" t="s">
        <v>708</v>
      </c>
      <c r="I124" s="895" t="s">
        <v>707</v>
      </c>
      <c r="J124" s="895" t="s">
        <v>706</v>
      </c>
      <c r="K124" s="895" t="s">
        <v>705</v>
      </c>
      <c r="L124" s="895" t="s">
        <v>704</v>
      </c>
      <c r="M124" s="1322"/>
      <c r="N124" s="1326"/>
    </row>
    <row r="125" spans="2:14" ht="23.25" customHeight="1">
      <c r="B125" s="889">
        <v>1.5</v>
      </c>
      <c r="C125" s="889" t="s">
        <v>142</v>
      </c>
      <c r="D125" s="1339" t="s">
        <v>835</v>
      </c>
      <c r="E125" s="1325"/>
      <c r="F125" s="892"/>
      <c r="G125" s="892"/>
      <c r="H125" s="892"/>
      <c r="I125" s="892"/>
      <c r="J125" s="892"/>
      <c r="K125" s="892"/>
      <c r="L125" s="892"/>
      <c r="M125" s="894">
        <f>SUM(M126:M155)</f>
        <v>368.64999999999992</v>
      </c>
      <c r="N125" s="889"/>
    </row>
    <row r="126" spans="2:14">
      <c r="B126" s="1315"/>
      <c r="C126" s="1315"/>
      <c r="D126" s="1315"/>
      <c r="E126" s="906"/>
      <c r="F126" s="890"/>
      <c r="G126" s="890"/>
      <c r="H126" s="890"/>
      <c r="I126" s="890"/>
      <c r="J126" s="890"/>
      <c r="K126" s="890"/>
      <c r="L126" s="890"/>
      <c r="M126" s="890"/>
      <c r="N126" s="889"/>
    </row>
    <row r="127" spans="2:14">
      <c r="B127" s="1315"/>
      <c r="C127" s="1315"/>
      <c r="D127" s="1315"/>
      <c r="E127" s="893" t="s">
        <v>703</v>
      </c>
      <c r="F127" s="890"/>
      <c r="G127" s="890"/>
      <c r="H127" s="890"/>
      <c r="I127" s="890"/>
      <c r="J127" s="890"/>
      <c r="K127" s="890"/>
      <c r="L127" s="890"/>
      <c r="M127" s="890"/>
      <c r="N127" s="900">
        <f>SUM(M129:M139)</f>
        <v>217.30600000000001</v>
      </c>
    </row>
    <row r="128" spans="2:14">
      <c r="B128" s="1315"/>
      <c r="C128" s="1315"/>
      <c r="D128" s="1315"/>
      <c r="E128" s="893"/>
      <c r="F128" s="890"/>
      <c r="G128" s="890"/>
      <c r="H128" s="890"/>
      <c r="I128" s="890"/>
      <c r="J128" s="890"/>
      <c r="K128" s="890"/>
      <c r="L128" s="890"/>
      <c r="M128" s="890"/>
      <c r="N128" s="889"/>
    </row>
    <row r="129" spans="2:14">
      <c r="B129" s="1315"/>
      <c r="C129" s="1315"/>
      <c r="D129" s="1315"/>
      <c r="E129" s="892" t="s">
        <v>739</v>
      </c>
      <c r="F129" s="890">
        <v>1</v>
      </c>
      <c r="G129" s="890">
        <v>3.5</v>
      </c>
      <c r="H129" s="890">
        <v>3.5</v>
      </c>
      <c r="I129" s="890">
        <v>1.75</v>
      </c>
      <c r="J129" s="890"/>
      <c r="K129" s="890"/>
      <c r="L129" s="890"/>
      <c r="M129" s="890">
        <f>+F129*G129*H129*I129</f>
        <v>21.4375</v>
      </c>
      <c r="N129" s="889"/>
    </row>
    <row r="130" spans="2:14">
      <c r="B130" s="1315"/>
      <c r="C130" s="1315"/>
      <c r="D130" s="1315"/>
      <c r="E130" s="892" t="s">
        <v>736</v>
      </c>
      <c r="F130" s="890">
        <v>1</v>
      </c>
      <c r="G130" s="890">
        <v>3.5</v>
      </c>
      <c r="H130" s="890">
        <v>3.5</v>
      </c>
      <c r="I130" s="890">
        <v>1.75</v>
      </c>
      <c r="J130" s="890"/>
      <c r="K130" s="890"/>
      <c r="L130" s="890"/>
      <c r="M130" s="890">
        <f>+F130*G130*H130*I130</f>
        <v>21.4375</v>
      </c>
      <c r="N130" s="889"/>
    </row>
    <row r="131" spans="2:14">
      <c r="B131" s="1315"/>
      <c r="C131" s="1315"/>
      <c r="D131" s="1315"/>
      <c r="E131" s="892" t="s">
        <v>735</v>
      </c>
      <c r="F131" s="890">
        <v>1</v>
      </c>
      <c r="G131" s="890">
        <v>3.5</v>
      </c>
      <c r="H131" s="890">
        <v>3.5</v>
      </c>
      <c r="I131" s="890">
        <v>1.75</v>
      </c>
      <c r="J131" s="890"/>
      <c r="K131" s="890"/>
      <c r="L131" s="890"/>
      <c r="M131" s="890">
        <f>+F131*G131*H131*I131</f>
        <v>21.4375</v>
      </c>
      <c r="N131" s="889"/>
    </row>
    <row r="132" spans="2:14">
      <c r="B132" s="1315"/>
      <c r="C132" s="1315"/>
      <c r="D132" s="1315"/>
      <c r="E132" s="892" t="s">
        <v>734</v>
      </c>
      <c r="F132" s="890">
        <v>1</v>
      </c>
      <c r="G132" s="890">
        <v>3.6</v>
      </c>
      <c r="H132" s="890">
        <v>3.6</v>
      </c>
      <c r="I132" s="890">
        <v>1.7</v>
      </c>
      <c r="J132" s="890"/>
      <c r="K132" s="890"/>
      <c r="L132" s="890"/>
      <c r="M132" s="890">
        <f>+F132*G132*H132*I132</f>
        <v>22.032</v>
      </c>
      <c r="N132" s="889"/>
    </row>
    <row r="133" spans="2:14">
      <c r="B133" s="1315"/>
      <c r="C133" s="1315"/>
      <c r="D133" s="1315"/>
      <c r="E133" s="892" t="s">
        <v>733</v>
      </c>
      <c r="F133" s="890">
        <v>1</v>
      </c>
      <c r="G133" s="890">
        <v>3.3</v>
      </c>
      <c r="H133" s="890">
        <v>3.3</v>
      </c>
      <c r="I133" s="890">
        <v>1.8</v>
      </c>
      <c r="J133" s="890"/>
      <c r="K133" s="890"/>
      <c r="L133" s="890"/>
      <c r="M133" s="890">
        <f>+F133*G133*H133*I133</f>
        <v>19.601999999999997</v>
      </c>
      <c r="N133" s="889"/>
    </row>
    <row r="134" spans="2:14">
      <c r="B134" s="1315"/>
      <c r="C134" s="1315"/>
      <c r="D134" s="1315"/>
      <c r="E134" s="892"/>
      <c r="F134" s="890"/>
      <c r="G134" s="890"/>
      <c r="H134" s="890"/>
      <c r="I134" s="890"/>
      <c r="J134" s="890"/>
      <c r="K134" s="890"/>
      <c r="L134" s="890"/>
      <c r="M134" s="890"/>
      <c r="N134" s="889"/>
    </row>
    <row r="135" spans="2:14">
      <c r="B135" s="1315"/>
      <c r="C135" s="1315"/>
      <c r="D135" s="1315"/>
      <c r="E135" s="892" t="s">
        <v>732</v>
      </c>
      <c r="F135" s="890">
        <v>1</v>
      </c>
      <c r="G135" s="890">
        <v>3.8</v>
      </c>
      <c r="H135" s="890">
        <v>3.8</v>
      </c>
      <c r="I135" s="890">
        <v>1.65</v>
      </c>
      <c r="J135" s="890"/>
      <c r="K135" s="890"/>
      <c r="L135" s="890"/>
      <c r="M135" s="890">
        <f>+F135*G135*H135*I135</f>
        <v>23.825999999999997</v>
      </c>
      <c r="N135" s="889"/>
    </row>
    <row r="136" spans="2:14">
      <c r="B136" s="1315"/>
      <c r="C136" s="1315"/>
      <c r="D136" s="1315"/>
      <c r="E136" s="892" t="s">
        <v>731</v>
      </c>
      <c r="F136" s="890">
        <v>1</v>
      </c>
      <c r="G136" s="890">
        <v>3.6</v>
      </c>
      <c r="H136" s="890">
        <v>3.6</v>
      </c>
      <c r="I136" s="890">
        <v>1.7</v>
      </c>
      <c r="J136" s="890"/>
      <c r="K136" s="890"/>
      <c r="L136" s="890"/>
      <c r="M136" s="890">
        <f>+F136*G136*H136*I136</f>
        <v>22.032</v>
      </c>
      <c r="N136" s="889"/>
    </row>
    <row r="137" spans="2:14">
      <c r="B137" s="1315"/>
      <c r="C137" s="1315"/>
      <c r="D137" s="1315"/>
      <c r="E137" s="892" t="s">
        <v>730</v>
      </c>
      <c r="F137" s="890">
        <v>1</v>
      </c>
      <c r="G137" s="890">
        <v>3.5</v>
      </c>
      <c r="H137" s="890">
        <v>3.5</v>
      </c>
      <c r="I137" s="890">
        <v>1.75</v>
      </c>
      <c r="J137" s="890"/>
      <c r="K137" s="890"/>
      <c r="L137" s="890"/>
      <c r="M137" s="890">
        <f>+F137*G137*H137*I137</f>
        <v>21.4375</v>
      </c>
      <c r="N137" s="889"/>
    </row>
    <row r="138" spans="2:14">
      <c r="B138" s="1315"/>
      <c r="C138" s="1315"/>
      <c r="D138" s="1315"/>
      <c r="E138" s="892" t="s">
        <v>729</v>
      </c>
      <c r="F138" s="890">
        <v>1</v>
      </c>
      <c r="G138" s="890">
        <v>3.6</v>
      </c>
      <c r="H138" s="890">
        <v>3.6</v>
      </c>
      <c r="I138" s="890">
        <v>1.7</v>
      </c>
      <c r="J138" s="890"/>
      <c r="K138" s="890"/>
      <c r="L138" s="890"/>
      <c r="M138" s="890">
        <f>+F138*G138*H138*I138</f>
        <v>22.032</v>
      </c>
      <c r="N138" s="889"/>
    </row>
    <row r="139" spans="2:14">
      <c r="B139" s="1315"/>
      <c r="C139" s="1315"/>
      <c r="D139" s="1315"/>
      <c r="E139" s="903" t="s">
        <v>728</v>
      </c>
      <c r="F139" s="902">
        <v>1</v>
      </c>
      <c r="G139" s="902">
        <v>3.6</v>
      </c>
      <c r="H139" s="902">
        <v>3.6</v>
      </c>
      <c r="I139" s="890">
        <v>1.7</v>
      </c>
      <c r="J139" s="902"/>
      <c r="K139" s="902"/>
      <c r="L139" s="902"/>
      <c r="M139" s="902">
        <f>+F139*G139*H139*I139</f>
        <v>22.032</v>
      </c>
      <c r="N139" s="889"/>
    </row>
    <row r="140" spans="2:14">
      <c r="B140" s="1315"/>
      <c r="C140" s="1315"/>
      <c r="D140" s="1315"/>
      <c r="E140" s="892"/>
      <c r="F140" s="890"/>
      <c r="G140" s="890"/>
      <c r="H140" s="890"/>
      <c r="I140" s="890"/>
      <c r="J140" s="890"/>
      <c r="K140" s="890"/>
      <c r="L140" s="890"/>
      <c r="M140" s="890"/>
      <c r="N140" s="889"/>
    </row>
    <row r="141" spans="2:14">
      <c r="B141" s="1315"/>
      <c r="C141" s="1315"/>
      <c r="D141" s="1315"/>
      <c r="E141" s="893" t="s">
        <v>702</v>
      </c>
      <c r="F141" s="890"/>
      <c r="G141" s="890"/>
      <c r="H141" s="890"/>
      <c r="I141" s="890"/>
      <c r="J141" s="890"/>
      <c r="K141" s="890"/>
      <c r="L141" s="890"/>
      <c r="M141" s="890"/>
      <c r="N141" s="900">
        <f>SUM(M143:M153)</f>
        <v>151.34400000000002</v>
      </c>
    </row>
    <row r="142" spans="2:14">
      <c r="B142" s="1315"/>
      <c r="C142" s="1315"/>
      <c r="D142" s="1315"/>
      <c r="E142" s="892"/>
      <c r="F142" s="890"/>
      <c r="G142" s="890"/>
      <c r="H142" s="890"/>
      <c r="I142" s="890"/>
      <c r="J142" s="890"/>
      <c r="K142" s="890"/>
      <c r="L142" s="890"/>
      <c r="M142" s="890"/>
      <c r="N142" s="889"/>
    </row>
    <row r="143" spans="2:14">
      <c r="B143" s="1315"/>
      <c r="C143" s="1315"/>
      <c r="D143" s="1315"/>
      <c r="E143" s="892" t="s">
        <v>737</v>
      </c>
      <c r="F143" s="890">
        <v>1</v>
      </c>
      <c r="G143" s="890">
        <v>3.2</v>
      </c>
      <c r="H143" s="890">
        <v>3.2</v>
      </c>
      <c r="I143" s="890">
        <v>1.6</v>
      </c>
      <c r="J143" s="890"/>
      <c r="K143" s="890"/>
      <c r="L143" s="890"/>
      <c r="M143" s="890">
        <f>+F143*G143*H143*I143</f>
        <v>16.384000000000004</v>
      </c>
      <c r="N143" s="889"/>
    </row>
    <row r="144" spans="2:14">
      <c r="B144" s="1315"/>
      <c r="C144" s="1315"/>
      <c r="D144" s="1315"/>
      <c r="E144" s="892" t="s">
        <v>736</v>
      </c>
      <c r="F144" s="890">
        <v>1</v>
      </c>
      <c r="G144" s="891">
        <v>2.9</v>
      </c>
      <c r="H144" s="890">
        <v>2.9</v>
      </c>
      <c r="I144" s="890">
        <v>1.6</v>
      </c>
      <c r="J144" s="890"/>
      <c r="K144" s="890"/>
      <c r="L144" s="890"/>
      <c r="M144" s="890">
        <f>+F144*G144*H144*I144</f>
        <v>13.456000000000001</v>
      </c>
      <c r="N144" s="889"/>
    </row>
    <row r="145" spans="2:14">
      <c r="B145" s="1315"/>
      <c r="C145" s="1315"/>
      <c r="D145" s="1315"/>
      <c r="E145" s="892" t="s">
        <v>735</v>
      </c>
      <c r="F145" s="890">
        <v>1</v>
      </c>
      <c r="G145" s="890">
        <v>3</v>
      </c>
      <c r="H145" s="890">
        <v>3</v>
      </c>
      <c r="I145" s="890">
        <v>1.6</v>
      </c>
      <c r="J145" s="890"/>
      <c r="K145" s="890"/>
      <c r="L145" s="890"/>
      <c r="M145" s="890">
        <f>+F145*G145*H145*I145</f>
        <v>14.4</v>
      </c>
      <c r="N145" s="889"/>
    </row>
    <row r="146" spans="2:14">
      <c r="B146" s="1315"/>
      <c r="C146" s="1315"/>
      <c r="D146" s="1315"/>
      <c r="E146" s="892" t="s">
        <v>734</v>
      </c>
      <c r="F146" s="890">
        <v>1</v>
      </c>
      <c r="G146" s="890">
        <v>3</v>
      </c>
      <c r="H146" s="890">
        <v>3</v>
      </c>
      <c r="I146" s="890">
        <v>1.6</v>
      </c>
      <c r="J146" s="890"/>
      <c r="K146" s="890"/>
      <c r="L146" s="890"/>
      <c r="M146" s="890">
        <f>+F146*G146*H146*I146</f>
        <v>14.4</v>
      </c>
      <c r="N146" s="889"/>
    </row>
    <row r="147" spans="2:14">
      <c r="B147" s="1315"/>
      <c r="C147" s="1315"/>
      <c r="D147" s="1315"/>
      <c r="E147" s="892" t="s">
        <v>733</v>
      </c>
      <c r="F147" s="890">
        <v>1</v>
      </c>
      <c r="G147" s="890">
        <v>2.8</v>
      </c>
      <c r="H147" s="890">
        <v>2.8</v>
      </c>
      <c r="I147" s="890">
        <v>1.6</v>
      </c>
      <c r="J147" s="890"/>
      <c r="K147" s="890"/>
      <c r="L147" s="890"/>
      <c r="M147" s="890">
        <f>+F147*G147*H147*I147</f>
        <v>12.543999999999999</v>
      </c>
      <c r="N147" s="889"/>
    </row>
    <row r="148" spans="2:14">
      <c r="B148" s="1315"/>
      <c r="C148" s="1315"/>
      <c r="D148" s="1315"/>
      <c r="E148" s="892"/>
      <c r="F148" s="890"/>
      <c r="G148" s="890"/>
      <c r="H148" s="890"/>
      <c r="I148" s="890"/>
      <c r="J148" s="890"/>
      <c r="K148" s="890"/>
      <c r="L148" s="890"/>
      <c r="M148" s="890"/>
      <c r="N148" s="889"/>
    </row>
    <row r="149" spans="2:14">
      <c r="B149" s="1315"/>
      <c r="C149" s="1315"/>
      <c r="D149" s="1315"/>
      <c r="E149" s="892" t="s">
        <v>732</v>
      </c>
      <c r="F149" s="890">
        <v>1</v>
      </c>
      <c r="G149" s="891">
        <v>3.5</v>
      </c>
      <c r="H149" s="890">
        <v>3.5</v>
      </c>
      <c r="I149" s="890">
        <v>1.6</v>
      </c>
      <c r="J149" s="890"/>
      <c r="K149" s="890"/>
      <c r="L149" s="890"/>
      <c r="M149" s="890">
        <f>+F149*G149*H149*I149</f>
        <v>19.600000000000001</v>
      </c>
      <c r="N149" s="889"/>
    </row>
    <row r="150" spans="2:14">
      <c r="B150" s="1315"/>
      <c r="C150" s="1315"/>
      <c r="D150" s="1315"/>
      <c r="E150" s="892" t="s">
        <v>731</v>
      </c>
      <c r="F150" s="890">
        <v>1</v>
      </c>
      <c r="G150" s="890">
        <v>3</v>
      </c>
      <c r="H150" s="890">
        <v>3</v>
      </c>
      <c r="I150" s="890">
        <v>1.6</v>
      </c>
      <c r="J150" s="890"/>
      <c r="K150" s="890"/>
      <c r="L150" s="890"/>
      <c r="M150" s="890">
        <f>+F150*G150*H150*I150</f>
        <v>14.4</v>
      </c>
      <c r="N150" s="889"/>
    </row>
    <row r="151" spans="2:14">
      <c r="B151" s="1315"/>
      <c r="C151" s="1315"/>
      <c r="D151" s="1315"/>
      <c r="E151" s="892" t="s">
        <v>730</v>
      </c>
      <c r="F151" s="890">
        <v>1</v>
      </c>
      <c r="G151" s="890">
        <v>3</v>
      </c>
      <c r="H151" s="890">
        <v>3</v>
      </c>
      <c r="I151" s="890">
        <v>1.6</v>
      </c>
      <c r="J151" s="890"/>
      <c r="K151" s="890"/>
      <c r="L151" s="890"/>
      <c r="M151" s="890">
        <f>+F151*G151*H151*I151</f>
        <v>14.4</v>
      </c>
      <c r="N151" s="889"/>
    </row>
    <row r="152" spans="2:14">
      <c r="B152" s="1315"/>
      <c r="C152" s="1315"/>
      <c r="D152" s="1315"/>
      <c r="E152" s="892" t="s">
        <v>729</v>
      </c>
      <c r="F152" s="890">
        <v>1</v>
      </c>
      <c r="G152" s="890">
        <v>3.1</v>
      </c>
      <c r="H152" s="890">
        <v>3.1</v>
      </c>
      <c r="I152" s="890">
        <v>1.6</v>
      </c>
      <c r="J152" s="890"/>
      <c r="K152" s="890"/>
      <c r="L152" s="890"/>
      <c r="M152" s="890">
        <f>+F152*G152*H152*I152</f>
        <v>15.376000000000003</v>
      </c>
      <c r="N152" s="889"/>
    </row>
    <row r="153" spans="2:14">
      <c r="B153" s="1315"/>
      <c r="C153" s="1315"/>
      <c r="D153" s="1315"/>
      <c r="E153" s="892" t="s">
        <v>728</v>
      </c>
      <c r="F153" s="890">
        <v>1</v>
      </c>
      <c r="G153" s="890">
        <v>3.2</v>
      </c>
      <c r="H153" s="890">
        <v>3.2</v>
      </c>
      <c r="I153" s="890">
        <v>1.6</v>
      </c>
      <c r="J153" s="890"/>
      <c r="K153" s="890"/>
      <c r="L153" s="890"/>
      <c r="M153" s="890">
        <f>+F153*G153*H153*I153</f>
        <v>16.384000000000004</v>
      </c>
      <c r="N153" s="889"/>
    </row>
    <row r="154" spans="2:14">
      <c r="B154" s="1315"/>
      <c r="C154" s="1315"/>
      <c r="D154" s="1315"/>
      <c r="E154" s="892"/>
      <c r="F154" s="890"/>
      <c r="G154" s="890"/>
      <c r="H154" s="890"/>
      <c r="I154" s="890"/>
      <c r="J154" s="890"/>
      <c r="K154" s="890"/>
      <c r="L154" s="890"/>
      <c r="M154" s="890"/>
      <c r="N154" s="889"/>
    </row>
    <row r="155" spans="2:14">
      <c r="B155" s="1315"/>
      <c r="C155" s="1315"/>
      <c r="D155" s="1315"/>
      <c r="E155" s="906"/>
      <c r="F155" s="890"/>
      <c r="G155" s="890"/>
      <c r="H155" s="890"/>
      <c r="I155" s="890"/>
      <c r="J155" s="890"/>
      <c r="K155" s="890"/>
      <c r="L155" s="890"/>
      <c r="M155" s="890"/>
      <c r="N155" s="889"/>
    </row>
    <row r="156" spans="2:14">
      <c r="B156" s="1321" t="s">
        <v>714</v>
      </c>
      <c r="C156" s="1322" t="s">
        <v>124</v>
      </c>
      <c r="D156" s="1321" t="s">
        <v>36</v>
      </c>
      <c r="E156" s="1323" t="s">
        <v>713</v>
      </c>
      <c r="F156" s="1322" t="s">
        <v>712</v>
      </c>
      <c r="G156" s="1321" t="s">
        <v>711</v>
      </c>
      <c r="H156" s="1321"/>
      <c r="I156" s="1321"/>
      <c r="J156" s="1321"/>
      <c r="K156" s="1321"/>
      <c r="L156" s="1321"/>
      <c r="M156" s="1322" t="s">
        <v>710</v>
      </c>
      <c r="N156" s="1326" t="s">
        <v>645</v>
      </c>
    </row>
    <row r="157" spans="2:14">
      <c r="B157" s="1321"/>
      <c r="C157" s="1322"/>
      <c r="D157" s="1321"/>
      <c r="E157" s="1323"/>
      <c r="F157" s="1322"/>
      <c r="G157" s="895" t="s">
        <v>709</v>
      </c>
      <c r="H157" s="895" t="s">
        <v>708</v>
      </c>
      <c r="I157" s="895" t="s">
        <v>707</v>
      </c>
      <c r="J157" s="895" t="s">
        <v>706</v>
      </c>
      <c r="K157" s="895" t="s">
        <v>705</v>
      </c>
      <c r="L157" s="895" t="s">
        <v>704</v>
      </c>
      <c r="M157" s="1322"/>
      <c r="N157" s="1326"/>
    </row>
    <row r="158" spans="2:14" ht="25.5" customHeight="1">
      <c r="B158" s="889">
        <v>2.1</v>
      </c>
      <c r="C158" s="889" t="e">
        <f>+VLOOKUP(B158,[187]!Ppto[#Data],3,FALSE)</f>
        <v>#REF!</v>
      </c>
      <c r="D158" s="1324" t="e">
        <f>+VLOOKUP(B158,[187]!Ppto[#Data],2,FALSE)</f>
        <v>#REF!</v>
      </c>
      <c r="E158" s="1325"/>
      <c r="F158" s="892"/>
      <c r="G158" s="892"/>
      <c r="H158" s="892"/>
      <c r="I158" s="892"/>
      <c r="J158" s="892"/>
      <c r="K158" s="892"/>
      <c r="L158" s="892"/>
      <c r="M158" s="894">
        <f>SUM(M159:M186)</f>
        <v>220.76000000000005</v>
      </c>
      <c r="N158" s="889"/>
    </row>
    <row r="159" spans="2:14">
      <c r="B159" s="1312"/>
      <c r="C159" s="1312"/>
      <c r="D159" s="1312"/>
      <c r="E159" s="892"/>
      <c r="F159" s="890"/>
      <c r="G159" s="890"/>
      <c r="H159" s="890"/>
      <c r="I159" s="890"/>
      <c r="J159" s="890"/>
      <c r="K159" s="890"/>
      <c r="L159" s="890"/>
      <c r="M159" s="890"/>
      <c r="N159" s="889"/>
    </row>
    <row r="160" spans="2:14">
      <c r="B160" s="1312"/>
      <c r="C160" s="1312"/>
      <c r="D160" s="1312"/>
      <c r="E160" s="893" t="s">
        <v>703</v>
      </c>
      <c r="F160" s="890"/>
      <c r="G160" s="890"/>
      <c r="H160" s="890"/>
      <c r="I160" s="890"/>
      <c r="J160" s="890"/>
      <c r="K160" s="890"/>
      <c r="L160" s="890"/>
      <c r="M160" s="890"/>
      <c r="N160" s="900">
        <f>SUM(M162:M172)</f>
        <v>126.17000000000002</v>
      </c>
    </row>
    <row r="161" spans="2:14">
      <c r="B161" s="1312"/>
      <c r="C161" s="1312"/>
      <c r="D161" s="1312"/>
      <c r="E161" s="893"/>
      <c r="F161" s="890"/>
      <c r="G161" s="890"/>
      <c r="H161" s="890"/>
      <c r="I161" s="890"/>
      <c r="J161" s="890"/>
      <c r="K161" s="890"/>
      <c r="L161" s="890"/>
      <c r="M161" s="890"/>
      <c r="N161" s="889"/>
    </row>
    <row r="162" spans="2:14">
      <c r="B162" s="1312"/>
      <c r="C162" s="1312"/>
      <c r="D162" s="1312"/>
      <c r="E162" s="892" t="s">
        <v>739</v>
      </c>
      <c r="F162" s="890">
        <v>1</v>
      </c>
      <c r="G162" s="890">
        <v>3.5</v>
      </c>
      <c r="H162" s="890">
        <v>3.5</v>
      </c>
      <c r="I162" s="890"/>
      <c r="J162" s="890"/>
      <c r="K162" s="890"/>
      <c r="L162" s="890"/>
      <c r="M162" s="890">
        <f>+F162*G162*H162</f>
        <v>12.25</v>
      </c>
      <c r="N162" s="889"/>
    </row>
    <row r="163" spans="2:14">
      <c r="B163" s="1312"/>
      <c r="C163" s="1312"/>
      <c r="D163" s="1312"/>
      <c r="E163" s="892" t="s">
        <v>736</v>
      </c>
      <c r="F163" s="890">
        <v>1</v>
      </c>
      <c r="G163" s="890">
        <v>3.5</v>
      </c>
      <c r="H163" s="890">
        <v>3.5</v>
      </c>
      <c r="I163" s="890"/>
      <c r="J163" s="890"/>
      <c r="K163" s="890"/>
      <c r="L163" s="890"/>
      <c r="M163" s="890">
        <f>+F163*G163*H163</f>
        <v>12.25</v>
      </c>
      <c r="N163" s="889"/>
    </row>
    <row r="164" spans="2:14">
      <c r="B164" s="1312"/>
      <c r="C164" s="1312"/>
      <c r="D164" s="1312"/>
      <c r="E164" s="892" t="s">
        <v>735</v>
      </c>
      <c r="F164" s="890">
        <v>1</v>
      </c>
      <c r="G164" s="890">
        <v>3.5</v>
      </c>
      <c r="H164" s="890">
        <v>3.5</v>
      </c>
      <c r="I164" s="890"/>
      <c r="J164" s="890"/>
      <c r="K164" s="890"/>
      <c r="L164" s="890"/>
      <c r="M164" s="890">
        <f>+F164*G164*H164</f>
        <v>12.25</v>
      </c>
      <c r="N164" s="889"/>
    </row>
    <row r="165" spans="2:14">
      <c r="B165" s="1312"/>
      <c r="C165" s="1312"/>
      <c r="D165" s="1312"/>
      <c r="E165" s="892" t="s">
        <v>734</v>
      </c>
      <c r="F165" s="890">
        <v>1</v>
      </c>
      <c r="G165" s="890">
        <v>3.6</v>
      </c>
      <c r="H165" s="890">
        <v>3.6</v>
      </c>
      <c r="I165" s="890"/>
      <c r="J165" s="890"/>
      <c r="K165" s="890"/>
      <c r="L165" s="890"/>
      <c r="M165" s="890">
        <f>+F165*G165*H165</f>
        <v>12.96</v>
      </c>
      <c r="N165" s="889"/>
    </row>
    <row r="166" spans="2:14">
      <c r="B166" s="1312"/>
      <c r="C166" s="1312"/>
      <c r="D166" s="1312"/>
      <c r="E166" s="892" t="s">
        <v>733</v>
      </c>
      <c r="F166" s="890">
        <v>1</v>
      </c>
      <c r="G166" s="890">
        <v>3.3</v>
      </c>
      <c r="H166" s="890">
        <v>3.3</v>
      </c>
      <c r="I166" s="890"/>
      <c r="J166" s="890"/>
      <c r="K166" s="890"/>
      <c r="L166" s="890"/>
      <c r="M166" s="890">
        <f>+F166*G166*H166</f>
        <v>10.889999999999999</v>
      </c>
      <c r="N166" s="889"/>
    </row>
    <row r="167" spans="2:14">
      <c r="B167" s="1312"/>
      <c r="C167" s="1312"/>
      <c r="D167" s="1312"/>
      <c r="E167" s="892"/>
      <c r="F167" s="890"/>
      <c r="G167" s="890"/>
      <c r="H167" s="890"/>
      <c r="I167" s="890"/>
      <c r="J167" s="890"/>
      <c r="K167" s="890"/>
      <c r="L167" s="890"/>
      <c r="M167" s="890"/>
      <c r="N167" s="889"/>
    </row>
    <row r="168" spans="2:14">
      <c r="B168" s="1312"/>
      <c r="C168" s="1312"/>
      <c r="D168" s="1312"/>
      <c r="E168" s="892" t="s">
        <v>732</v>
      </c>
      <c r="F168" s="890">
        <v>1</v>
      </c>
      <c r="G168" s="890">
        <v>3.8</v>
      </c>
      <c r="H168" s="890">
        <v>3.8</v>
      </c>
      <c r="I168" s="890"/>
      <c r="J168" s="890"/>
      <c r="K168" s="890"/>
      <c r="L168" s="890"/>
      <c r="M168" s="890">
        <f>+F168*G168*H168</f>
        <v>14.44</v>
      </c>
      <c r="N168" s="889"/>
    </row>
    <row r="169" spans="2:14">
      <c r="B169" s="1312"/>
      <c r="C169" s="1312"/>
      <c r="D169" s="1312"/>
      <c r="E169" s="892" t="s">
        <v>731</v>
      </c>
      <c r="F169" s="890">
        <v>1</v>
      </c>
      <c r="G169" s="890">
        <v>3.6</v>
      </c>
      <c r="H169" s="890">
        <v>3.6</v>
      </c>
      <c r="I169" s="890"/>
      <c r="J169" s="890"/>
      <c r="K169" s="890"/>
      <c r="L169" s="890"/>
      <c r="M169" s="890">
        <f>+F169*G169*H169</f>
        <v>12.96</v>
      </c>
      <c r="N169" s="889"/>
    </row>
    <row r="170" spans="2:14">
      <c r="B170" s="1312"/>
      <c r="C170" s="1312"/>
      <c r="D170" s="1312"/>
      <c r="E170" s="892" t="s">
        <v>730</v>
      </c>
      <c r="F170" s="890">
        <v>1</v>
      </c>
      <c r="G170" s="890">
        <v>3.5</v>
      </c>
      <c r="H170" s="890">
        <v>3.5</v>
      </c>
      <c r="I170" s="890"/>
      <c r="J170" s="890"/>
      <c r="K170" s="890"/>
      <c r="L170" s="890"/>
      <c r="M170" s="890">
        <f>+F170*G170*H170</f>
        <v>12.25</v>
      </c>
      <c r="N170" s="889"/>
    </row>
    <row r="171" spans="2:14">
      <c r="B171" s="1312"/>
      <c r="C171" s="1312"/>
      <c r="D171" s="1312"/>
      <c r="E171" s="892" t="s">
        <v>729</v>
      </c>
      <c r="F171" s="890">
        <v>1</v>
      </c>
      <c r="G171" s="890">
        <v>3.6</v>
      </c>
      <c r="H171" s="890">
        <v>3.6</v>
      </c>
      <c r="I171" s="890"/>
      <c r="J171" s="890"/>
      <c r="K171" s="890"/>
      <c r="L171" s="890"/>
      <c r="M171" s="890">
        <f>+F171*G171*H171</f>
        <v>12.96</v>
      </c>
      <c r="N171" s="889"/>
    </row>
    <row r="172" spans="2:14">
      <c r="B172" s="1312"/>
      <c r="C172" s="1312"/>
      <c r="D172" s="1312"/>
      <c r="E172" s="903" t="s">
        <v>728</v>
      </c>
      <c r="F172" s="902">
        <v>1</v>
      </c>
      <c r="G172" s="902">
        <v>3.6</v>
      </c>
      <c r="H172" s="902">
        <v>3.6</v>
      </c>
      <c r="I172" s="890"/>
      <c r="J172" s="902"/>
      <c r="K172" s="902"/>
      <c r="L172" s="902"/>
      <c r="M172" s="890">
        <f>+F172*G172*H172</f>
        <v>12.96</v>
      </c>
      <c r="N172" s="889"/>
    </row>
    <row r="173" spans="2:14">
      <c r="B173" s="1312"/>
      <c r="C173" s="1312"/>
      <c r="D173" s="1312"/>
      <c r="E173" s="892"/>
      <c r="F173" s="890"/>
      <c r="G173" s="890"/>
      <c r="H173" s="890"/>
      <c r="I173" s="890"/>
      <c r="J173" s="890"/>
      <c r="K173" s="890"/>
      <c r="L173" s="890"/>
      <c r="M173" s="890"/>
      <c r="N173" s="889"/>
    </row>
    <row r="174" spans="2:14">
      <c r="B174" s="1312"/>
      <c r="C174" s="1312"/>
      <c r="D174" s="1312"/>
      <c r="E174" s="893" t="s">
        <v>702</v>
      </c>
      <c r="F174" s="890"/>
      <c r="G174" s="890"/>
      <c r="H174" s="890"/>
      <c r="I174" s="890"/>
      <c r="J174" s="890"/>
      <c r="K174" s="890"/>
      <c r="L174" s="890"/>
      <c r="M174" s="890"/>
      <c r="N174" s="900">
        <f>SUM(M176:M186)</f>
        <v>94.59</v>
      </c>
    </row>
    <row r="175" spans="2:14">
      <c r="B175" s="1312"/>
      <c r="C175" s="1312"/>
      <c r="D175" s="1312"/>
      <c r="E175" s="892"/>
      <c r="F175" s="890"/>
      <c r="G175" s="890"/>
      <c r="H175" s="890"/>
      <c r="I175" s="890"/>
      <c r="J175" s="890"/>
      <c r="K175" s="890"/>
      <c r="L175" s="890"/>
      <c r="M175" s="890"/>
      <c r="N175" s="889"/>
    </row>
    <row r="176" spans="2:14">
      <c r="B176" s="1312"/>
      <c r="C176" s="1312"/>
      <c r="D176" s="1312"/>
      <c r="E176" s="892" t="s">
        <v>737</v>
      </c>
      <c r="F176" s="890">
        <v>1</v>
      </c>
      <c r="G176" s="890">
        <v>3.2</v>
      </c>
      <c r="H176" s="890">
        <v>3.2</v>
      </c>
      <c r="I176" s="890"/>
      <c r="J176" s="890"/>
      <c r="K176" s="890"/>
      <c r="L176" s="890"/>
      <c r="M176" s="890">
        <f>+F176*G176*H176</f>
        <v>10.240000000000002</v>
      </c>
      <c r="N176" s="889"/>
    </row>
    <row r="177" spans="2:14">
      <c r="B177" s="1312"/>
      <c r="C177" s="1312"/>
      <c r="D177" s="1312"/>
      <c r="E177" s="892" t="s">
        <v>736</v>
      </c>
      <c r="F177" s="890">
        <v>1</v>
      </c>
      <c r="G177" s="891">
        <v>2.9</v>
      </c>
      <c r="H177" s="890">
        <v>2.9</v>
      </c>
      <c r="I177" s="890"/>
      <c r="J177" s="890"/>
      <c r="K177" s="890"/>
      <c r="L177" s="890"/>
      <c r="M177" s="890">
        <f>+F177*G177*H177</f>
        <v>8.41</v>
      </c>
      <c r="N177" s="889"/>
    </row>
    <row r="178" spans="2:14">
      <c r="B178" s="1312"/>
      <c r="C178" s="1312"/>
      <c r="D178" s="1312"/>
      <c r="E178" s="892" t="s">
        <v>735</v>
      </c>
      <c r="F178" s="890">
        <v>1</v>
      </c>
      <c r="G178" s="890">
        <v>3</v>
      </c>
      <c r="H178" s="890">
        <v>3</v>
      </c>
      <c r="I178" s="890"/>
      <c r="J178" s="890"/>
      <c r="K178" s="890"/>
      <c r="L178" s="890"/>
      <c r="M178" s="890">
        <f>+F178*G178*H178</f>
        <v>9</v>
      </c>
      <c r="N178" s="889"/>
    </row>
    <row r="179" spans="2:14">
      <c r="B179" s="1312"/>
      <c r="C179" s="1312"/>
      <c r="D179" s="1312"/>
      <c r="E179" s="892" t="s">
        <v>734</v>
      </c>
      <c r="F179" s="890">
        <v>1</v>
      </c>
      <c r="G179" s="890">
        <v>3</v>
      </c>
      <c r="H179" s="890">
        <v>3</v>
      </c>
      <c r="I179" s="890"/>
      <c r="J179" s="890"/>
      <c r="K179" s="890"/>
      <c r="L179" s="890"/>
      <c r="M179" s="890">
        <f>+F179*G179*H179</f>
        <v>9</v>
      </c>
      <c r="N179" s="889"/>
    </row>
    <row r="180" spans="2:14">
      <c r="B180" s="1312"/>
      <c r="C180" s="1312"/>
      <c r="D180" s="1312"/>
      <c r="E180" s="892" t="s">
        <v>733</v>
      </c>
      <c r="F180" s="890">
        <v>1</v>
      </c>
      <c r="G180" s="890">
        <v>2.8</v>
      </c>
      <c r="H180" s="890">
        <v>2.8</v>
      </c>
      <c r="I180" s="890"/>
      <c r="J180" s="890"/>
      <c r="K180" s="890"/>
      <c r="L180" s="890"/>
      <c r="M180" s="890">
        <f>+F180*G180*H180</f>
        <v>7.839999999999999</v>
      </c>
      <c r="N180" s="889"/>
    </row>
    <row r="181" spans="2:14">
      <c r="B181" s="1312"/>
      <c r="C181" s="1312"/>
      <c r="D181" s="1312"/>
      <c r="E181" s="892"/>
      <c r="F181" s="890"/>
      <c r="G181" s="890"/>
      <c r="H181" s="890"/>
      <c r="I181" s="890"/>
      <c r="J181" s="890"/>
      <c r="K181" s="890"/>
      <c r="L181" s="890"/>
      <c r="M181" s="890"/>
      <c r="N181" s="889"/>
    </row>
    <row r="182" spans="2:14">
      <c r="B182" s="1312"/>
      <c r="C182" s="1312"/>
      <c r="D182" s="1312"/>
      <c r="E182" s="892" t="s">
        <v>732</v>
      </c>
      <c r="F182" s="890">
        <v>1</v>
      </c>
      <c r="G182" s="891">
        <v>3.5</v>
      </c>
      <c r="H182" s="890">
        <v>3.5</v>
      </c>
      <c r="I182" s="890"/>
      <c r="J182" s="890"/>
      <c r="K182" s="890"/>
      <c r="L182" s="890"/>
      <c r="M182" s="890">
        <f>+F182*G182*H182</f>
        <v>12.25</v>
      </c>
      <c r="N182" s="889"/>
    </row>
    <row r="183" spans="2:14">
      <c r="B183" s="1312"/>
      <c r="C183" s="1312"/>
      <c r="D183" s="1312"/>
      <c r="E183" s="892" t="s">
        <v>731</v>
      </c>
      <c r="F183" s="890">
        <v>1</v>
      </c>
      <c r="G183" s="890">
        <v>3</v>
      </c>
      <c r="H183" s="890">
        <v>3</v>
      </c>
      <c r="I183" s="890"/>
      <c r="J183" s="890"/>
      <c r="K183" s="890"/>
      <c r="L183" s="890"/>
      <c r="M183" s="890">
        <f>+F183*G183*H183</f>
        <v>9</v>
      </c>
      <c r="N183" s="889"/>
    </row>
    <row r="184" spans="2:14">
      <c r="B184" s="1312"/>
      <c r="C184" s="1312"/>
      <c r="D184" s="1312"/>
      <c r="E184" s="892" t="s">
        <v>730</v>
      </c>
      <c r="F184" s="890">
        <v>1</v>
      </c>
      <c r="G184" s="890">
        <v>3</v>
      </c>
      <c r="H184" s="890">
        <v>3</v>
      </c>
      <c r="I184" s="890"/>
      <c r="J184" s="890"/>
      <c r="K184" s="890"/>
      <c r="L184" s="890"/>
      <c r="M184" s="890">
        <f>+F184*G184*H184</f>
        <v>9</v>
      </c>
      <c r="N184" s="889"/>
    </row>
    <row r="185" spans="2:14">
      <c r="B185" s="1312"/>
      <c r="C185" s="1312"/>
      <c r="D185" s="1312"/>
      <c r="E185" s="892" t="s">
        <v>729</v>
      </c>
      <c r="F185" s="890">
        <v>1</v>
      </c>
      <c r="G185" s="890">
        <v>3.1</v>
      </c>
      <c r="H185" s="890">
        <v>3.1</v>
      </c>
      <c r="I185" s="890"/>
      <c r="J185" s="890"/>
      <c r="K185" s="890"/>
      <c r="L185" s="890"/>
      <c r="M185" s="890">
        <f>+F185*G185*H185</f>
        <v>9.6100000000000012</v>
      </c>
      <c r="N185" s="889"/>
    </row>
    <row r="186" spans="2:14">
      <c r="B186" s="1312"/>
      <c r="C186" s="1312"/>
      <c r="D186" s="1312"/>
      <c r="E186" s="892" t="s">
        <v>728</v>
      </c>
      <c r="F186" s="890">
        <v>1</v>
      </c>
      <c r="G186" s="890">
        <v>3.2</v>
      </c>
      <c r="H186" s="890">
        <v>3.2</v>
      </c>
      <c r="I186" s="890"/>
      <c r="J186" s="890"/>
      <c r="K186" s="890"/>
      <c r="L186" s="890"/>
      <c r="M186" s="890">
        <f>+F186*G186*H186</f>
        <v>10.240000000000002</v>
      </c>
      <c r="N186" s="889"/>
    </row>
    <row r="187" spans="2:14">
      <c r="C187" s="885"/>
      <c r="D187" s="885"/>
      <c r="F187" s="887"/>
      <c r="G187" s="888"/>
      <c r="H187" s="887"/>
      <c r="I187" s="887"/>
      <c r="J187" s="887"/>
      <c r="K187" s="887"/>
      <c r="L187" s="887"/>
      <c r="M187" s="887"/>
    </row>
    <row r="188" spans="2:14" hidden="1">
      <c r="B188" s="1321" t="s">
        <v>714</v>
      </c>
      <c r="C188" s="1322" t="s">
        <v>124</v>
      </c>
      <c r="D188" s="1321" t="s">
        <v>36</v>
      </c>
      <c r="E188" s="1323" t="s">
        <v>713</v>
      </c>
      <c r="F188" s="1322" t="s">
        <v>712</v>
      </c>
      <c r="G188" s="1321" t="s">
        <v>711</v>
      </c>
      <c r="H188" s="1321"/>
      <c r="I188" s="1321"/>
      <c r="J188" s="1321"/>
      <c r="K188" s="1321"/>
      <c r="L188" s="1321"/>
      <c r="M188" s="1322" t="s">
        <v>710</v>
      </c>
      <c r="N188" s="1326" t="s">
        <v>645</v>
      </c>
    </row>
    <row r="189" spans="2:14" hidden="1">
      <c r="B189" s="1321"/>
      <c r="C189" s="1322"/>
      <c r="D189" s="1321"/>
      <c r="E189" s="1323"/>
      <c r="F189" s="1322"/>
      <c r="G189" s="895" t="s">
        <v>709</v>
      </c>
      <c r="H189" s="895" t="s">
        <v>708</v>
      </c>
      <c r="I189" s="895" t="s">
        <v>707</v>
      </c>
      <c r="J189" s="895" t="s">
        <v>706</v>
      </c>
      <c r="K189" s="895" t="s">
        <v>705</v>
      </c>
      <c r="L189" s="895" t="s">
        <v>704</v>
      </c>
      <c r="M189" s="1322"/>
      <c r="N189" s="1326"/>
    </row>
    <row r="190" spans="2:14" hidden="1">
      <c r="B190" s="889">
        <v>2.2000000000000002</v>
      </c>
      <c r="C190" s="889" t="e">
        <f>+VLOOKUP(B190,[187]!Ppto[#Data],3,FALSE)</f>
        <v>#REF!</v>
      </c>
      <c r="D190" s="898" t="e">
        <f>+VLOOKUP(B190,[187]!Ppto[#Data],2,FALSE)</f>
        <v>#REF!</v>
      </c>
      <c r="E190" s="892"/>
      <c r="F190" s="892"/>
      <c r="G190" s="892"/>
      <c r="H190" s="892"/>
      <c r="I190" s="892"/>
      <c r="J190" s="892"/>
      <c r="K190" s="892"/>
      <c r="L190" s="892"/>
      <c r="M190" s="894">
        <f>SUM(M191:M195)</f>
        <v>0</v>
      </c>
      <c r="N190" s="889"/>
    </row>
    <row r="191" spans="2:14" hidden="1">
      <c r="B191" s="1312"/>
      <c r="C191" s="1312"/>
      <c r="D191" s="1312"/>
      <c r="E191" s="892"/>
      <c r="F191" s="890"/>
      <c r="G191" s="890"/>
      <c r="H191" s="890"/>
      <c r="I191" s="890"/>
      <c r="J191" s="890"/>
      <c r="K191" s="890"/>
      <c r="L191" s="890"/>
      <c r="M191" s="890"/>
      <c r="N191" s="889"/>
    </row>
    <row r="192" spans="2:14" hidden="1">
      <c r="B192" s="1312"/>
      <c r="C192" s="1312"/>
      <c r="D192" s="1312"/>
      <c r="E192" s="892"/>
      <c r="F192" s="890"/>
      <c r="G192" s="890"/>
      <c r="H192" s="890"/>
      <c r="I192" s="890"/>
      <c r="J192" s="890"/>
      <c r="K192" s="890"/>
      <c r="L192" s="890"/>
      <c r="M192" s="890"/>
      <c r="N192" s="889"/>
    </row>
    <row r="193" spans="2:14" hidden="1">
      <c r="B193" s="1312"/>
      <c r="C193" s="1312"/>
      <c r="D193" s="1312"/>
      <c r="E193" s="892"/>
      <c r="F193" s="890"/>
      <c r="G193" s="890"/>
      <c r="H193" s="890"/>
      <c r="I193" s="890"/>
      <c r="J193" s="890"/>
      <c r="K193" s="890"/>
      <c r="L193" s="890"/>
      <c r="M193" s="890"/>
      <c r="N193" s="889"/>
    </row>
    <row r="194" spans="2:14" hidden="1">
      <c r="B194" s="1312"/>
      <c r="C194" s="1312"/>
      <c r="D194" s="1312"/>
      <c r="E194" s="892"/>
      <c r="F194" s="890"/>
      <c r="G194" s="890"/>
      <c r="H194" s="890"/>
      <c r="I194" s="890"/>
      <c r="J194" s="890"/>
      <c r="K194" s="890"/>
      <c r="L194" s="890"/>
      <c r="M194" s="890"/>
      <c r="N194" s="889"/>
    </row>
    <row r="195" spans="2:14" hidden="1">
      <c r="B195" s="1312"/>
      <c r="C195" s="1312"/>
      <c r="D195" s="1312"/>
      <c r="E195" s="892"/>
      <c r="F195" s="890"/>
      <c r="G195" s="891"/>
      <c r="H195" s="890"/>
      <c r="I195" s="890"/>
      <c r="J195" s="890"/>
      <c r="K195" s="890"/>
      <c r="L195" s="890"/>
      <c r="M195" s="890"/>
      <c r="N195" s="889"/>
    </row>
    <row r="196" spans="2:14" hidden="1">
      <c r="C196" s="885"/>
      <c r="D196" s="885"/>
      <c r="F196" s="887"/>
      <c r="G196" s="888"/>
      <c r="H196" s="887"/>
      <c r="I196" s="887"/>
      <c r="J196" s="887"/>
      <c r="K196" s="887"/>
      <c r="L196" s="887"/>
      <c r="M196" s="887"/>
    </row>
    <row r="197" spans="2:14" hidden="1">
      <c r="B197" s="1321" t="s">
        <v>714</v>
      </c>
      <c r="C197" s="1322" t="s">
        <v>124</v>
      </c>
      <c r="D197" s="1321" t="s">
        <v>36</v>
      </c>
      <c r="E197" s="1323" t="s">
        <v>713</v>
      </c>
      <c r="F197" s="1322" t="s">
        <v>712</v>
      </c>
      <c r="G197" s="1321" t="s">
        <v>711</v>
      </c>
      <c r="H197" s="1321"/>
      <c r="I197" s="1321"/>
      <c r="J197" s="1321"/>
      <c r="K197" s="1321"/>
      <c r="L197" s="1321"/>
      <c r="M197" s="1322" t="s">
        <v>710</v>
      </c>
      <c r="N197" s="1326" t="s">
        <v>645</v>
      </c>
    </row>
    <row r="198" spans="2:14" hidden="1">
      <c r="B198" s="1321"/>
      <c r="C198" s="1322"/>
      <c r="D198" s="1321"/>
      <c r="E198" s="1323"/>
      <c r="F198" s="1322"/>
      <c r="G198" s="895" t="s">
        <v>709</v>
      </c>
      <c r="H198" s="895" t="s">
        <v>708</v>
      </c>
      <c r="I198" s="895" t="s">
        <v>707</v>
      </c>
      <c r="J198" s="895" t="s">
        <v>706</v>
      </c>
      <c r="K198" s="895" t="s">
        <v>705</v>
      </c>
      <c r="L198" s="895" t="s">
        <v>704</v>
      </c>
      <c r="M198" s="1322"/>
      <c r="N198" s="1326"/>
    </row>
    <row r="199" spans="2:14" ht="27.75" hidden="1" customHeight="1">
      <c r="B199" s="889">
        <v>2.2999999999999998</v>
      </c>
      <c r="C199" s="889" t="e">
        <f>+VLOOKUP(B199,[187]!Ppto[#Data],3,FALSE)</f>
        <v>#REF!</v>
      </c>
      <c r="D199" s="898" t="e">
        <f>+VLOOKUP(B199,[187]!Ppto[#Data],2,FALSE)</f>
        <v>#REF!</v>
      </c>
      <c r="E199" s="892"/>
      <c r="F199" s="892"/>
      <c r="G199" s="892"/>
      <c r="H199" s="892"/>
      <c r="I199" s="892"/>
      <c r="J199" s="892"/>
      <c r="K199" s="892"/>
      <c r="L199" s="892"/>
      <c r="M199" s="894">
        <f>SUM(M200:M204)</f>
        <v>0</v>
      </c>
      <c r="N199" s="889"/>
    </row>
    <row r="200" spans="2:14" hidden="1">
      <c r="B200" s="1312"/>
      <c r="C200" s="1312"/>
      <c r="D200" s="1312"/>
      <c r="E200" s="892"/>
      <c r="F200" s="890"/>
      <c r="G200" s="890"/>
      <c r="H200" s="890"/>
      <c r="I200" s="890"/>
      <c r="J200" s="890"/>
      <c r="K200" s="890"/>
      <c r="L200" s="890"/>
      <c r="M200" s="890"/>
      <c r="N200" s="889"/>
    </row>
    <row r="201" spans="2:14" hidden="1">
      <c r="B201" s="1312"/>
      <c r="C201" s="1312"/>
      <c r="D201" s="1312"/>
      <c r="E201" s="892"/>
      <c r="F201" s="890"/>
      <c r="G201" s="890"/>
      <c r="H201" s="890"/>
      <c r="I201" s="890"/>
      <c r="J201" s="890"/>
      <c r="K201" s="890"/>
      <c r="L201" s="890"/>
      <c r="M201" s="890"/>
      <c r="N201" s="889"/>
    </row>
    <row r="202" spans="2:14" hidden="1">
      <c r="B202" s="1312"/>
      <c r="C202" s="1312"/>
      <c r="D202" s="1312"/>
      <c r="E202" s="892"/>
      <c r="F202" s="890"/>
      <c r="G202" s="890"/>
      <c r="H202" s="890"/>
      <c r="I202" s="890"/>
      <c r="J202" s="890"/>
      <c r="K202" s="890"/>
      <c r="L202" s="890"/>
      <c r="M202" s="890"/>
      <c r="N202" s="889"/>
    </row>
    <row r="203" spans="2:14" hidden="1">
      <c r="B203" s="1312"/>
      <c r="C203" s="1312"/>
      <c r="D203" s="1312"/>
      <c r="E203" s="892"/>
      <c r="F203" s="890"/>
      <c r="G203" s="890"/>
      <c r="H203" s="890"/>
      <c r="I203" s="890"/>
      <c r="J203" s="890"/>
      <c r="K203" s="890"/>
      <c r="L203" s="890"/>
      <c r="M203" s="890"/>
      <c r="N203" s="889"/>
    </row>
    <row r="204" spans="2:14" hidden="1">
      <c r="B204" s="1312"/>
      <c r="C204" s="1312"/>
      <c r="D204" s="1312"/>
      <c r="E204" s="892"/>
      <c r="F204" s="890"/>
      <c r="G204" s="891"/>
      <c r="H204" s="890"/>
      <c r="I204" s="890"/>
      <c r="J204" s="890"/>
      <c r="K204" s="890"/>
      <c r="L204" s="890"/>
      <c r="M204" s="890"/>
      <c r="N204" s="889"/>
    </row>
    <row r="205" spans="2:14" hidden="1">
      <c r="C205" s="885"/>
      <c r="D205" s="885"/>
      <c r="F205" s="887"/>
      <c r="G205" s="888"/>
      <c r="H205" s="887"/>
      <c r="I205" s="887"/>
      <c r="J205" s="887"/>
      <c r="K205" s="887"/>
      <c r="L205" s="887"/>
      <c r="M205" s="887"/>
    </row>
    <row r="206" spans="2:14" hidden="1">
      <c r="B206" s="1321" t="s">
        <v>714</v>
      </c>
      <c r="C206" s="1322" t="s">
        <v>124</v>
      </c>
      <c r="D206" s="1321" t="s">
        <v>36</v>
      </c>
      <c r="E206" s="1323" t="s">
        <v>713</v>
      </c>
      <c r="F206" s="1322" t="s">
        <v>712</v>
      </c>
      <c r="G206" s="1321" t="s">
        <v>711</v>
      </c>
      <c r="H206" s="1321"/>
      <c r="I206" s="1321"/>
      <c r="J206" s="1321"/>
      <c r="K206" s="1321"/>
      <c r="L206" s="1321"/>
      <c r="M206" s="1322" t="s">
        <v>710</v>
      </c>
      <c r="N206" s="1326" t="s">
        <v>645</v>
      </c>
    </row>
    <row r="207" spans="2:14" hidden="1">
      <c r="B207" s="1321"/>
      <c r="C207" s="1322"/>
      <c r="D207" s="1321"/>
      <c r="E207" s="1323"/>
      <c r="F207" s="1322"/>
      <c r="G207" s="895" t="s">
        <v>709</v>
      </c>
      <c r="H207" s="895" t="s">
        <v>708</v>
      </c>
      <c r="I207" s="895" t="s">
        <v>707</v>
      </c>
      <c r="J207" s="895" t="s">
        <v>706</v>
      </c>
      <c r="K207" s="895" t="s">
        <v>705</v>
      </c>
      <c r="L207" s="895" t="s">
        <v>704</v>
      </c>
      <c r="M207" s="1322"/>
      <c r="N207" s="1326"/>
    </row>
    <row r="208" spans="2:14" ht="27.75" hidden="1" customHeight="1">
      <c r="B208" s="889">
        <v>2.4</v>
      </c>
      <c r="C208" s="889" t="e">
        <f>+VLOOKUP(B208,[187]!Ppto[#Data],3,FALSE)</f>
        <v>#REF!</v>
      </c>
      <c r="D208" s="898" t="e">
        <f>+VLOOKUP(B208,[187]!Ppto[#Data],2,FALSE)</f>
        <v>#REF!</v>
      </c>
      <c r="E208" s="892"/>
      <c r="F208" s="892"/>
      <c r="G208" s="892"/>
      <c r="H208" s="892"/>
      <c r="I208" s="892"/>
      <c r="J208" s="892"/>
      <c r="K208" s="892"/>
      <c r="L208" s="892"/>
      <c r="M208" s="894">
        <f>SUM(M209:M213)</f>
        <v>0</v>
      </c>
      <c r="N208" s="889"/>
    </row>
    <row r="209" spans="2:14" hidden="1">
      <c r="B209" s="1312"/>
      <c r="C209" s="1312"/>
      <c r="D209" s="1312"/>
      <c r="E209" s="892"/>
      <c r="F209" s="890"/>
      <c r="G209" s="890"/>
      <c r="H209" s="890"/>
      <c r="I209" s="890"/>
      <c r="J209" s="890"/>
      <c r="K209" s="890"/>
      <c r="L209" s="890"/>
      <c r="M209" s="890"/>
      <c r="N209" s="889"/>
    </row>
    <row r="210" spans="2:14" hidden="1">
      <c r="B210" s="1312"/>
      <c r="C210" s="1312"/>
      <c r="D210" s="1312"/>
      <c r="E210" s="892"/>
      <c r="F210" s="890"/>
      <c r="G210" s="890"/>
      <c r="H210" s="890"/>
      <c r="I210" s="890"/>
      <c r="J210" s="890"/>
      <c r="K210" s="890"/>
      <c r="L210" s="890"/>
      <c r="M210" s="890"/>
      <c r="N210" s="889"/>
    </row>
    <row r="211" spans="2:14" hidden="1">
      <c r="B211" s="1312"/>
      <c r="C211" s="1312"/>
      <c r="D211" s="1312"/>
      <c r="E211" s="892"/>
      <c r="F211" s="890"/>
      <c r="G211" s="890"/>
      <c r="H211" s="890"/>
      <c r="I211" s="890"/>
      <c r="J211" s="890"/>
      <c r="K211" s="890"/>
      <c r="L211" s="890"/>
      <c r="M211" s="890"/>
      <c r="N211" s="889"/>
    </row>
    <row r="212" spans="2:14" hidden="1">
      <c r="B212" s="1312"/>
      <c r="C212" s="1312"/>
      <c r="D212" s="1312"/>
      <c r="E212" s="892"/>
      <c r="F212" s="890"/>
      <c r="G212" s="890"/>
      <c r="H212" s="890"/>
      <c r="I212" s="890"/>
      <c r="J212" s="890"/>
      <c r="K212" s="890"/>
      <c r="L212" s="890"/>
      <c r="M212" s="890"/>
      <c r="N212" s="889"/>
    </row>
    <row r="213" spans="2:14" hidden="1">
      <c r="B213" s="1312"/>
      <c r="C213" s="1312"/>
      <c r="D213" s="1312"/>
      <c r="E213" s="892"/>
      <c r="F213" s="890"/>
      <c r="G213" s="891"/>
      <c r="H213" s="890"/>
      <c r="I213" s="890"/>
      <c r="J213" s="890"/>
      <c r="K213" s="890"/>
      <c r="L213" s="890"/>
      <c r="M213" s="890"/>
      <c r="N213" s="889"/>
    </row>
    <row r="214" spans="2:14" hidden="1">
      <c r="C214" s="885"/>
      <c r="D214" s="885"/>
      <c r="F214" s="887"/>
      <c r="G214" s="888"/>
      <c r="H214" s="887"/>
      <c r="I214" s="887"/>
      <c r="J214" s="887"/>
      <c r="K214" s="887"/>
      <c r="L214" s="887"/>
      <c r="M214" s="887"/>
    </row>
    <row r="215" spans="2:14" hidden="1">
      <c r="B215" s="1321" t="s">
        <v>714</v>
      </c>
      <c r="C215" s="1322" t="s">
        <v>124</v>
      </c>
      <c r="D215" s="1321" t="s">
        <v>36</v>
      </c>
      <c r="E215" s="1323" t="s">
        <v>713</v>
      </c>
      <c r="F215" s="1322" t="s">
        <v>712</v>
      </c>
      <c r="G215" s="1321" t="s">
        <v>711</v>
      </c>
      <c r="H215" s="1321"/>
      <c r="I215" s="1321"/>
      <c r="J215" s="1321"/>
      <c r="K215" s="1321"/>
      <c r="L215" s="1321"/>
      <c r="M215" s="1322" t="s">
        <v>710</v>
      </c>
      <c r="N215" s="1326" t="s">
        <v>645</v>
      </c>
    </row>
    <row r="216" spans="2:14" hidden="1">
      <c r="B216" s="1321"/>
      <c r="C216" s="1322"/>
      <c r="D216" s="1321"/>
      <c r="E216" s="1323"/>
      <c r="F216" s="1322"/>
      <c r="G216" s="895" t="s">
        <v>709</v>
      </c>
      <c r="H216" s="895" t="s">
        <v>708</v>
      </c>
      <c r="I216" s="895" t="s">
        <v>707</v>
      </c>
      <c r="J216" s="895" t="s">
        <v>706</v>
      </c>
      <c r="K216" s="895" t="s">
        <v>705</v>
      </c>
      <c r="L216" s="895" t="s">
        <v>704</v>
      </c>
      <c r="M216" s="1322"/>
      <c r="N216" s="1326"/>
    </row>
    <row r="217" spans="2:14" ht="25.5" hidden="1" customHeight="1">
      <c r="B217" s="889">
        <v>2.5</v>
      </c>
      <c r="C217" s="889" t="e">
        <f>+VLOOKUP(B217,[187]!Ppto[#Data],3,FALSE)</f>
        <v>#REF!</v>
      </c>
      <c r="D217" s="1310" t="e">
        <f>+VLOOKUP(B217,[187]!Ppto[#Data],2,FALSE)</f>
        <v>#REF!</v>
      </c>
      <c r="E217" s="1311"/>
      <c r="F217" s="892"/>
      <c r="G217" s="892"/>
      <c r="H217" s="892"/>
      <c r="I217" s="892"/>
      <c r="J217" s="892"/>
      <c r="K217" s="892"/>
      <c r="L217" s="892"/>
      <c r="M217" s="894">
        <f>SUM(M218:M222)</f>
        <v>0</v>
      </c>
      <c r="N217" s="889"/>
    </row>
    <row r="218" spans="2:14" hidden="1">
      <c r="B218" s="1312"/>
      <c r="C218" s="1312"/>
      <c r="D218" s="1312"/>
      <c r="E218" s="892"/>
      <c r="F218" s="890"/>
      <c r="G218" s="890"/>
      <c r="H218" s="890"/>
      <c r="I218" s="890"/>
      <c r="J218" s="890"/>
      <c r="K218" s="890"/>
      <c r="L218" s="890"/>
      <c r="M218" s="890"/>
      <c r="N218" s="889"/>
    </row>
    <row r="219" spans="2:14" hidden="1">
      <c r="B219" s="1312"/>
      <c r="C219" s="1312"/>
      <c r="D219" s="1312"/>
      <c r="E219" s="892"/>
      <c r="F219" s="890"/>
      <c r="G219" s="890"/>
      <c r="H219" s="890"/>
      <c r="I219" s="890"/>
      <c r="J219" s="890"/>
      <c r="K219" s="890"/>
      <c r="L219" s="890"/>
      <c r="M219" s="890"/>
      <c r="N219" s="889"/>
    </row>
    <row r="220" spans="2:14" hidden="1">
      <c r="B220" s="1312"/>
      <c r="C220" s="1312"/>
      <c r="D220" s="1312"/>
      <c r="E220" s="892"/>
      <c r="F220" s="890"/>
      <c r="G220" s="890"/>
      <c r="H220" s="890"/>
      <c r="I220" s="890"/>
      <c r="J220" s="890"/>
      <c r="K220" s="890"/>
      <c r="L220" s="890"/>
      <c r="M220" s="890"/>
      <c r="N220" s="889"/>
    </row>
    <row r="221" spans="2:14" hidden="1">
      <c r="B221" s="1312"/>
      <c r="C221" s="1312"/>
      <c r="D221" s="1312"/>
      <c r="E221" s="892"/>
      <c r="F221" s="890"/>
      <c r="G221" s="890"/>
      <c r="H221" s="890"/>
      <c r="I221" s="890"/>
      <c r="J221" s="890"/>
      <c r="K221" s="890"/>
      <c r="L221" s="890"/>
      <c r="M221" s="890"/>
      <c r="N221" s="889"/>
    </row>
    <row r="222" spans="2:14" hidden="1">
      <c r="B222" s="1312"/>
      <c r="C222" s="1312"/>
      <c r="D222" s="1312"/>
      <c r="E222" s="892"/>
      <c r="F222" s="890"/>
      <c r="G222" s="891"/>
      <c r="H222" s="890"/>
      <c r="I222" s="890"/>
      <c r="J222" s="890"/>
      <c r="K222" s="890"/>
      <c r="L222" s="890"/>
      <c r="M222" s="890"/>
      <c r="N222" s="889"/>
    </row>
    <row r="223" spans="2:14" hidden="1">
      <c r="C223" s="885"/>
      <c r="D223" s="885"/>
      <c r="F223" s="887"/>
      <c r="G223" s="888"/>
      <c r="H223" s="887"/>
      <c r="I223" s="887"/>
      <c r="J223" s="887"/>
      <c r="K223" s="887"/>
      <c r="L223" s="887"/>
      <c r="M223" s="887"/>
    </row>
    <row r="224" spans="2:14" hidden="1">
      <c r="B224" s="1321" t="s">
        <v>714</v>
      </c>
      <c r="C224" s="1322" t="s">
        <v>124</v>
      </c>
      <c r="D224" s="1321" t="s">
        <v>36</v>
      </c>
      <c r="E224" s="1323" t="s">
        <v>713</v>
      </c>
      <c r="F224" s="1322" t="s">
        <v>712</v>
      </c>
      <c r="G224" s="1321" t="s">
        <v>711</v>
      </c>
      <c r="H224" s="1321"/>
      <c r="I224" s="1321"/>
      <c r="J224" s="1321"/>
      <c r="K224" s="1321"/>
      <c r="L224" s="1321"/>
      <c r="M224" s="1322" t="s">
        <v>710</v>
      </c>
      <c r="N224" s="1326" t="s">
        <v>645</v>
      </c>
    </row>
    <row r="225" spans="2:14" hidden="1">
      <c r="B225" s="1321"/>
      <c r="C225" s="1322"/>
      <c r="D225" s="1321"/>
      <c r="E225" s="1323"/>
      <c r="F225" s="1322"/>
      <c r="G225" s="895" t="s">
        <v>709</v>
      </c>
      <c r="H225" s="895" t="s">
        <v>708</v>
      </c>
      <c r="I225" s="895" t="s">
        <v>707</v>
      </c>
      <c r="J225" s="895" t="s">
        <v>706</v>
      </c>
      <c r="K225" s="895" t="s">
        <v>705</v>
      </c>
      <c r="L225" s="895" t="s">
        <v>704</v>
      </c>
      <c r="M225" s="1322"/>
      <c r="N225" s="1326"/>
    </row>
    <row r="226" spans="2:14" ht="27.75" hidden="1" customHeight="1">
      <c r="B226" s="889">
        <v>2.6</v>
      </c>
      <c r="C226" s="889" t="e">
        <f>+VLOOKUP(B226,[187]!Ppto[#Data],3,FALSE)</f>
        <v>#REF!</v>
      </c>
      <c r="D226" s="1324" t="e">
        <f>+VLOOKUP(B226,[187]!Ppto[#Data],2,FALSE)</f>
        <v>#REF!</v>
      </c>
      <c r="E226" s="1325"/>
      <c r="F226" s="892"/>
      <c r="G226" s="892"/>
      <c r="H226" s="892"/>
      <c r="I226" s="892"/>
      <c r="J226" s="892"/>
      <c r="K226" s="892"/>
      <c r="L226" s="892"/>
      <c r="M226" s="894">
        <f>SUM(M227:M231)</f>
        <v>0</v>
      </c>
      <c r="N226" s="889"/>
    </row>
    <row r="227" spans="2:14" hidden="1">
      <c r="B227" s="1312"/>
      <c r="C227" s="1312"/>
      <c r="D227" s="1312"/>
      <c r="E227" s="892"/>
      <c r="F227" s="890"/>
      <c r="G227" s="890"/>
      <c r="H227" s="890"/>
      <c r="I227" s="890"/>
      <c r="J227" s="890"/>
      <c r="K227" s="890"/>
      <c r="L227" s="890"/>
      <c r="M227" s="890"/>
      <c r="N227" s="889"/>
    </row>
    <row r="228" spans="2:14" hidden="1">
      <c r="B228" s="1312"/>
      <c r="C228" s="1312"/>
      <c r="D228" s="1312"/>
      <c r="E228" s="892"/>
      <c r="F228" s="890"/>
      <c r="G228" s="890"/>
      <c r="H228" s="890"/>
      <c r="I228" s="890"/>
      <c r="J228" s="890"/>
      <c r="K228" s="890"/>
      <c r="L228" s="890"/>
      <c r="M228" s="890"/>
      <c r="N228" s="889"/>
    </row>
    <row r="229" spans="2:14" hidden="1">
      <c r="B229" s="1312"/>
      <c r="C229" s="1312"/>
      <c r="D229" s="1312"/>
      <c r="E229" s="892"/>
      <c r="F229" s="890"/>
      <c r="G229" s="890"/>
      <c r="H229" s="890"/>
      <c r="I229" s="890"/>
      <c r="J229" s="890"/>
      <c r="K229" s="890"/>
      <c r="L229" s="890"/>
      <c r="M229" s="890"/>
      <c r="N229" s="889"/>
    </row>
    <row r="230" spans="2:14" hidden="1">
      <c r="B230" s="1312"/>
      <c r="C230" s="1312"/>
      <c r="D230" s="1312"/>
      <c r="E230" s="892"/>
      <c r="F230" s="890"/>
      <c r="G230" s="890"/>
      <c r="H230" s="890"/>
      <c r="I230" s="890"/>
      <c r="J230" s="890"/>
      <c r="K230" s="890"/>
      <c r="L230" s="890"/>
      <c r="M230" s="890"/>
      <c r="N230" s="889"/>
    </row>
    <row r="231" spans="2:14" hidden="1">
      <c r="B231" s="1312"/>
      <c r="C231" s="1312"/>
      <c r="D231" s="1312"/>
      <c r="E231" s="892"/>
      <c r="F231" s="890"/>
      <c r="G231" s="891"/>
      <c r="H231" s="890"/>
      <c r="I231" s="890"/>
      <c r="J231" s="890"/>
      <c r="K231" s="890"/>
      <c r="L231" s="890"/>
      <c r="M231" s="890"/>
      <c r="N231" s="889"/>
    </row>
    <row r="232" spans="2:14" hidden="1">
      <c r="C232" s="885"/>
      <c r="D232" s="885"/>
      <c r="F232" s="887"/>
      <c r="G232" s="888"/>
      <c r="H232" s="887"/>
      <c r="I232" s="887"/>
      <c r="J232" s="887"/>
      <c r="K232" s="887"/>
      <c r="L232" s="887"/>
      <c r="M232" s="887"/>
    </row>
    <row r="233" spans="2:14">
      <c r="B233" s="1321" t="s">
        <v>714</v>
      </c>
      <c r="C233" s="1322" t="s">
        <v>124</v>
      </c>
      <c r="D233" s="1321" t="s">
        <v>36</v>
      </c>
      <c r="E233" s="1323" t="s">
        <v>713</v>
      </c>
      <c r="F233" s="1322" t="s">
        <v>712</v>
      </c>
      <c r="G233" s="1321" t="s">
        <v>711</v>
      </c>
      <c r="H233" s="1321"/>
      <c r="I233" s="1321"/>
      <c r="J233" s="1321"/>
      <c r="K233" s="1321"/>
      <c r="L233" s="1321"/>
      <c r="M233" s="1322" t="s">
        <v>710</v>
      </c>
      <c r="N233" s="1326" t="s">
        <v>645</v>
      </c>
    </row>
    <row r="234" spans="2:14">
      <c r="B234" s="1321"/>
      <c r="C234" s="1322"/>
      <c r="D234" s="1321"/>
      <c r="E234" s="1323"/>
      <c r="F234" s="1322"/>
      <c r="G234" s="895" t="s">
        <v>709</v>
      </c>
      <c r="H234" s="895" t="s">
        <v>708</v>
      </c>
      <c r="I234" s="895" t="s">
        <v>707</v>
      </c>
      <c r="J234" s="895" t="s">
        <v>706</v>
      </c>
      <c r="K234" s="895" t="s">
        <v>705</v>
      </c>
      <c r="L234" s="895" t="s">
        <v>704</v>
      </c>
      <c r="M234" s="1322"/>
      <c r="N234" s="1326"/>
    </row>
    <row r="235" spans="2:14" ht="24" customHeight="1">
      <c r="B235" s="889">
        <v>2.8</v>
      </c>
      <c r="C235" s="889" t="s">
        <v>142</v>
      </c>
      <c r="D235" s="1324" t="s">
        <v>699</v>
      </c>
      <c r="E235" s="1325"/>
      <c r="F235" s="892"/>
      <c r="G235" s="892"/>
      <c r="H235" s="892"/>
      <c r="I235" s="892"/>
      <c r="J235" s="892"/>
      <c r="K235" s="892"/>
      <c r="L235" s="892"/>
      <c r="M235" s="894">
        <f>SUM(M236:M259)</f>
        <v>161.03899999999999</v>
      </c>
      <c r="N235" s="889"/>
    </row>
    <row r="236" spans="2:14">
      <c r="B236" s="1312"/>
      <c r="C236" s="1312"/>
      <c r="D236" s="1312"/>
      <c r="E236" s="893" t="s">
        <v>703</v>
      </c>
      <c r="F236" s="890"/>
      <c r="G236" s="890"/>
      <c r="H236" s="890"/>
      <c r="I236" s="890"/>
      <c r="J236" s="890"/>
      <c r="K236" s="890"/>
      <c r="L236" s="890"/>
      <c r="M236" s="890"/>
      <c r="N236" s="900">
        <f>SUM(M237:M246)</f>
        <v>98.119</v>
      </c>
    </row>
    <row r="237" spans="2:14">
      <c r="B237" s="1312"/>
      <c r="C237" s="1312"/>
      <c r="D237" s="1312"/>
      <c r="E237" s="892" t="s">
        <v>739</v>
      </c>
      <c r="F237" s="890">
        <v>1</v>
      </c>
      <c r="G237" s="890">
        <v>3.5</v>
      </c>
      <c r="H237" s="890">
        <v>3.5</v>
      </c>
      <c r="I237" s="890">
        <v>0.75</v>
      </c>
      <c r="J237" s="890"/>
      <c r="K237" s="890"/>
      <c r="L237" s="890"/>
      <c r="M237" s="890">
        <f t="shared" ref="M237:M246" si="4">+F237*G237*H237*I237</f>
        <v>9.1875</v>
      </c>
      <c r="N237" s="889"/>
    </row>
    <row r="238" spans="2:14">
      <c r="B238" s="1312"/>
      <c r="C238" s="1312"/>
      <c r="D238" s="1312"/>
      <c r="E238" s="892" t="s">
        <v>736</v>
      </c>
      <c r="F238" s="890">
        <v>1</v>
      </c>
      <c r="G238" s="890">
        <v>3.5</v>
      </c>
      <c r="H238" s="890">
        <v>3.5</v>
      </c>
      <c r="I238" s="890">
        <v>0.75</v>
      </c>
      <c r="J238" s="890"/>
      <c r="K238" s="890"/>
      <c r="L238" s="890"/>
      <c r="M238" s="890">
        <f t="shared" si="4"/>
        <v>9.1875</v>
      </c>
      <c r="N238" s="889"/>
    </row>
    <row r="239" spans="2:14">
      <c r="B239" s="1312"/>
      <c r="C239" s="1312"/>
      <c r="D239" s="1312"/>
      <c r="E239" s="892" t="s">
        <v>735</v>
      </c>
      <c r="F239" s="890">
        <v>1</v>
      </c>
      <c r="G239" s="890">
        <v>3.5</v>
      </c>
      <c r="H239" s="890">
        <v>3.5</v>
      </c>
      <c r="I239" s="890">
        <v>0.75</v>
      </c>
      <c r="J239" s="890"/>
      <c r="K239" s="890"/>
      <c r="L239" s="890"/>
      <c r="M239" s="890">
        <f t="shared" si="4"/>
        <v>9.1875</v>
      </c>
      <c r="N239" s="889"/>
    </row>
    <row r="240" spans="2:14">
      <c r="B240" s="1312"/>
      <c r="C240" s="1312"/>
      <c r="D240" s="1312"/>
      <c r="E240" s="892" t="s">
        <v>734</v>
      </c>
      <c r="F240" s="890">
        <v>1</v>
      </c>
      <c r="G240" s="890">
        <v>3.6</v>
      </c>
      <c r="H240" s="890">
        <v>3.6</v>
      </c>
      <c r="I240" s="890">
        <v>0.8</v>
      </c>
      <c r="J240" s="890"/>
      <c r="K240" s="890"/>
      <c r="L240" s="890"/>
      <c r="M240" s="890">
        <f t="shared" si="4"/>
        <v>10.368000000000002</v>
      </c>
      <c r="N240" s="889"/>
    </row>
    <row r="241" spans="2:14">
      <c r="B241" s="1312"/>
      <c r="C241" s="1312"/>
      <c r="D241" s="1312"/>
      <c r="E241" s="892" t="s">
        <v>733</v>
      </c>
      <c r="F241" s="890">
        <v>1</v>
      </c>
      <c r="G241" s="890">
        <v>3.3</v>
      </c>
      <c r="H241" s="890">
        <v>3.3</v>
      </c>
      <c r="I241" s="890">
        <v>0.7</v>
      </c>
      <c r="J241" s="890"/>
      <c r="K241" s="890"/>
      <c r="L241" s="890"/>
      <c r="M241" s="890">
        <f t="shared" si="4"/>
        <v>7.6229999999999984</v>
      </c>
      <c r="N241" s="889"/>
    </row>
    <row r="242" spans="2:14">
      <c r="B242" s="1312"/>
      <c r="C242" s="1312"/>
      <c r="D242" s="1312"/>
      <c r="E242" s="892" t="s">
        <v>732</v>
      </c>
      <c r="F242" s="890">
        <v>1</v>
      </c>
      <c r="G242" s="890">
        <v>3.8</v>
      </c>
      <c r="H242" s="890">
        <v>3.8</v>
      </c>
      <c r="I242" s="890">
        <v>0.85</v>
      </c>
      <c r="J242" s="890"/>
      <c r="K242" s="890"/>
      <c r="L242" s="890"/>
      <c r="M242" s="890">
        <f t="shared" si="4"/>
        <v>12.273999999999999</v>
      </c>
      <c r="N242" s="889"/>
    </row>
    <row r="243" spans="2:14">
      <c r="B243" s="1312"/>
      <c r="C243" s="1312"/>
      <c r="D243" s="1312"/>
      <c r="E243" s="892" t="s">
        <v>731</v>
      </c>
      <c r="F243" s="890">
        <v>1</v>
      </c>
      <c r="G243" s="890">
        <v>3.6</v>
      </c>
      <c r="H243" s="890">
        <v>3.6</v>
      </c>
      <c r="I243" s="890">
        <v>0.8</v>
      </c>
      <c r="J243" s="890"/>
      <c r="K243" s="890"/>
      <c r="L243" s="890"/>
      <c r="M243" s="890">
        <f t="shared" si="4"/>
        <v>10.368000000000002</v>
      </c>
      <c r="N243" s="889"/>
    </row>
    <row r="244" spans="2:14">
      <c r="B244" s="1312"/>
      <c r="C244" s="1312"/>
      <c r="D244" s="1312"/>
      <c r="E244" s="892" t="s">
        <v>730</v>
      </c>
      <c r="F244" s="890">
        <v>1</v>
      </c>
      <c r="G244" s="890">
        <v>3.5</v>
      </c>
      <c r="H244" s="890">
        <v>3.5</v>
      </c>
      <c r="I244" s="890">
        <v>0.75</v>
      </c>
      <c r="J244" s="890"/>
      <c r="K244" s="890"/>
      <c r="L244" s="890"/>
      <c r="M244" s="890">
        <f t="shared" si="4"/>
        <v>9.1875</v>
      </c>
      <c r="N244" s="889"/>
    </row>
    <row r="245" spans="2:14">
      <c r="B245" s="1312"/>
      <c r="C245" s="1312"/>
      <c r="D245" s="1312"/>
      <c r="E245" s="892" t="s">
        <v>729</v>
      </c>
      <c r="F245" s="890">
        <v>1</v>
      </c>
      <c r="G245" s="890">
        <v>3.6</v>
      </c>
      <c r="H245" s="890">
        <v>3.6</v>
      </c>
      <c r="I245" s="890">
        <v>0.8</v>
      </c>
      <c r="J245" s="890"/>
      <c r="K245" s="890"/>
      <c r="L245" s="890"/>
      <c r="M245" s="890">
        <f t="shared" si="4"/>
        <v>10.368000000000002</v>
      </c>
      <c r="N245" s="889"/>
    </row>
    <row r="246" spans="2:14">
      <c r="B246" s="1312"/>
      <c r="C246" s="1312"/>
      <c r="D246" s="1312"/>
      <c r="E246" s="892" t="s">
        <v>728</v>
      </c>
      <c r="F246" s="890">
        <v>1</v>
      </c>
      <c r="G246" s="890">
        <v>3.6</v>
      </c>
      <c r="H246" s="890">
        <v>3.6</v>
      </c>
      <c r="I246" s="890">
        <v>0.8</v>
      </c>
      <c r="J246" s="890"/>
      <c r="K246" s="890"/>
      <c r="L246" s="890"/>
      <c r="M246" s="890">
        <f t="shared" si="4"/>
        <v>10.368000000000002</v>
      </c>
      <c r="N246" s="889"/>
    </row>
    <row r="247" spans="2:14">
      <c r="B247" s="1312"/>
      <c r="C247" s="1312"/>
      <c r="D247" s="1312"/>
      <c r="E247" s="892"/>
      <c r="F247" s="890"/>
      <c r="G247" s="890"/>
      <c r="H247" s="890"/>
      <c r="I247" s="890"/>
      <c r="J247" s="890"/>
      <c r="K247" s="890"/>
      <c r="L247" s="890"/>
      <c r="M247" s="890"/>
      <c r="N247" s="889"/>
    </row>
    <row r="248" spans="2:14">
      <c r="B248" s="1312"/>
      <c r="C248" s="1312"/>
      <c r="D248" s="1312"/>
      <c r="E248" s="893" t="s">
        <v>702</v>
      </c>
      <c r="F248" s="890"/>
      <c r="G248" s="890"/>
      <c r="H248" s="890"/>
      <c r="I248" s="890"/>
      <c r="J248" s="890"/>
      <c r="K248" s="890"/>
      <c r="L248" s="890"/>
      <c r="M248" s="890"/>
      <c r="N248" s="889"/>
    </row>
    <row r="249" spans="2:14">
      <c r="B249" s="1312"/>
      <c r="C249" s="1312"/>
      <c r="D249" s="1312"/>
      <c r="E249" s="901"/>
      <c r="F249" s="890"/>
      <c r="G249" s="890"/>
      <c r="H249" s="890"/>
      <c r="I249" s="890"/>
      <c r="J249" s="890"/>
      <c r="K249" s="890"/>
      <c r="L249" s="890"/>
      <c r="M249" s="890"/>
      <c r="N249" s="900">
        <f>SUM(M250:M259)</f>
        <v>62.920000000000009</v>
      </c>
    </row>
    <row r="250" spans="2:14">
      <c r="B250" s="1312"/>
      <c r="C250" s="1312"/>
      <c r="D250" s="1312"/>
      <c r="E250" s="892" t="s">
        <v>737</v>
      </c>
      <c r="F250" s="890">
        <v>1</v>
      </c>
      <c r="G250" s="890">
        <v>3.2</v>
      </c>
      <c r="H250" s="890">
        <v>3.2</v>
      </c>
      <c r="I250" s="890">
        <v>0.7</v>
      </c>
      <c r="J250" s="890"/>
      <c r="K250" s="890"/>
      <c r="L250" s="890"/>
      <c r="M250" s="890">
        <f t="shared" ref="M250:M259" si="5">+F250*G250*H250*I250</f>
        <v>7.168000000000001</v>
      </c>
      <c r="N250" s="889"/>
    </row>
    <row r="251" spans="2:14">
      <c r="B251" s="1312"/>
      <c r="C251" s="1312"/>
      <c r="D251" s="1312"/>
      <c r="E251" s="892" t="s">
        <v>736</v>
      </c>
      <c r="F251" s="890">
        <v>1</v>
      </c>
      <c r="G251" s="891">
        <v>2.9</v>
      </c>
      <c r="H251" s="890">
        <v>2.9</v>
      </c>
      <c r="I251" s="890">
        <v>0.6</v>
      </c>
      <c r="J251" s="890"/>
      <c r="K251" s="890"/>
      <c r="L251" s="890"/>
      <c r="M251" s="890">
        <f t="shared" si="5"/>
        <v>5.0460000000000003</v>
      </c>
      <c r="N251" s="889"/>
    </row>
    <row r="252" spans="2:14">
      <c r="B252" s="1312"/>
      <c r="C252" s="1312"/>
      <c r="D252" s="1312"/>
      <c r="E252" s="892" t="s">
        <v>735</v>
      </c>
      <c r="F252" s="890">
        <v>1</v>
      </c>
      <c r="G252" s="890">
        <v>3</v>
      </c>
      <c r="H252" s="890">
        <v>3</v>
      </c>
      <c r="I252" s="890">
        <v>0.65</v>
      </c>
      <c r="J252" s="890"/>
      <c r="K252" s="890"/>
      <c r="L252" s="890"/>
      <c r="M252" s="890">
        <f t="shared" si="5"/>
        <v>5.8500000000000005</v>
      </c>
      <c r="N252" s="889"/>
    </row>
    <row r="253" spans="2:14">
      <c r="B253" s="1312"/>
      <c r="C253" s="1312"/>
      <c r="D253" s="1312"/>
      <c r="E253" s="892" t="s">
        <v>734</v>
      </c>
      <c r="F253" s="890">
        <v>1</v>
      </c>
      <c r="G253" s="890">
        <v>3</v>
      </c>
      <c r="H253" s="890">
        <v>3</v>
      </c>
      <c r="I253" s="890">
        <v>0.65</v>
      </c>
      <c r="J253" s="890"/>
      <c r="K253" s="890"/>
      <c r="L253" s="890"/>
      <c r="M253" s="890">
        <f t="shared" si="5"/>
        <v>5.8500000000000005</v>
      </c>
      <c r="N253" s="889"/>
    </row>
    <row r="254" spans="2:14">
      <c r="B254" s="1312"/>
      <c r="C254" s="1312"/>
      <c r="D254" s="1312"/>
      <c r="E254" s="892" t="s">
        <v>733</v>
      </c>
      <c r="F254" s="890">
        <v>1</v>
      </c>
      <c r="G254" s="890">
        <v>2.8</v>
      </c>
      <c r="H254" s="890">
        <v>2.8</v>
      </c>
      <c r="I254" s="890">
        <v>0.6</v>
      </c>
      <c r="J254" s="890"/>
      <c r="K254" s="890"/>
      <c r="L254" s="890"/>
      <c r="M254" s="890">
        <f t="shared" si="5"/>
        <v>4.7039999999999988</v>
      </c>
      <c r="N254" s="889"/>
    </row>
    <row r="255" spans="2:14">
      <c r="B255" s="1312"/>
      <c r="C255" s="1312"/>
      <c r="D255" s="1312"/>
      <c r="E255" s="892" t="s">
        <v>732</v>
      </c>
      <c r="F255" s="890">
        <v>1</v>
      </c>
      <c r="G255" s="891">
        <v>3.5</v>
      </c>
      <c r="H255" s="890">
        <v>3.5</v>
      </c>
      <c r="I255" s="890">
        <v>0.75</v>
      </c>
      <c r="J255" s="890"/>
      <c r="K255" s="890"/>
      <c r="L255" s="890"/>
      <c r="M255" s="890">
        <f t="shared" si="5"/>
        <v>9.1875</v>
      </c>
      <c r="N255" s="889"/>
    </row>
    <row r="256" spans="2:14">
      <c r="B256" s="1312"/>
      <c r="C256" s="1312"/>
      <c r="D256" s="1312"/>
      <c r="E256" s="892" t="s">
        <v>731</v>
      </c>
      <c r="F256" s="890">
        <v>1</v>
      </c>
      <c r="G256" s="890">
        <v>3</v>
      </c>
      <c r="H256" s="890">
        <v>3</v>
      </c>
      <c r="I256" s="890">
        <v>0.65</v>
      </c>
      <c r="J256" s="890"/>
      <c r="K256" s="890"/>
      <c r="L256" s="890"/>
      <c r="M256" s="890">
        <f t="shared" si="5"/>
        <v>5.8500000000000005</v>
      </c>
      <c r="N256" s="889"/>
    </row>
    <row r="257" spans="2:14">
      <c r="B257" s="1312"/>
      <c r="C257" s="1312"/>
      <c r="D257" s="1312"/>
      <c r="E257" s="892" t="s">
        <v>730</v>
      </c>
      <c r="F257" s="890">
        <v>1</v>
      </c>
      <c r="G257" s="890">
        <v>3</v>
      </c>
      <c r="H257" s="890">
        <v>3</v>
      </c>
      <c r="I257" s="890">
        <v>0.65</v>
      </c>
      <c r="J257" s="890"/>
      <c r="K257" s="890"/>
      <c r="L257" s="890"/>
      <c r="M257" s="890">
        <f t="shared" si="5"/>
        <v>5.8500000000000005</v>
      </c>
      <c r="N257" s="889"/>
    </row>
    <row r="258" spans="2:14">
      <c r="B258" s="1312"/>
      <c r="C258" s="1312"/>
      <c r="D258" s="1312"/>
      <c r="E258" s="892" t="s">
        <v>729</v>
      </c>
      <c r="F258" s="890">
        <v>1</v>
      </c>
      <c r="G258" s="890">
        <v>3.1</v>
      </c>
      <c r="H258" s="890">
        <v>3.1</v>
      </c>
      <c r="I258" s="890">
        <v>0.65</v>
      </c>
      <c r="J258" s="890"/>
      <c r="K258" s="890"/>
      <c r="L258" s="890"/>
      <c r="M258" s="890">
        <f t="shared" si="5"/>
        <v>6.2465000000000011</v>
      </c>
      <c r="N258" s="889"/>
    </row>
    <row r="259" spans="2:14">
      <c r="B259" s="1312"/>
      <c r="C259" s="1312"/>
      <c r="D259" s="1312"/>
      <c r="E259" s="892" t="s">
        <v>728</v>
      </c>
      <c r="F259" s="890">
        <v>1</v>
      </c>
      <c r="G259" s="890">
        <v>3.2</v>
      </c>
      <c r="H259" s="890">
        <v>3.2</v>
      </c>
      <c r="I259" s="890">
        <v>0.7</v>
      </c>
      <c r="J259" s="890"/>
      <c r="K259" s="890"/>
      <c r="L259" s="890"/>
      <c r="M259" s="890">
        <f t="shared" si="5"/>
        <v>7.168000000000001</v>
      </c>
      <c r="N259" s="889"/>
    </row>
    <row r="260" spans="2:14">
      <c r="C260" s="885"/>
      <c r="D260" s="885"/>
      <c r="F260" s="887"/>
      <c r="G260" s="888"/>
      <c r="H260" s="887"/>
      <c r="I260" s="887"/>
      <c r="J260" s="887"/>
      <c r="K260" s="887"/>
      <c r="L260" s="887"/>
      <c r="M260" s="887"/>
    </row>
    <row r="261" spans="2:14">
      <c r="B261" s="1321" t="s">
        <v>714</v>
      </c>
      <c r="C261" s="1322" t="s">
        <v>124</v>
      </c>
      <c r="D261" s="1321" t="s">
        <v>36</v>
      </c>
      <c r="E261" s="1323" t="s">
        <v>713</v>
      </c>
      <c r="F261" s="1322" t="s">
        <v>712</v>
      </c>
      <c r="G261" s="1321" t="s">
        <v>711</v>
      </c>
      <c r="H261" s="1321"/>
      <c r="I261" s="1321"/>
      <c r="J261" s="1321"/>
      <c r="K261" s="1321"/>
      <c r="L261" s="1321"/>
      <c r="M261" s="1322" t="s">
        <v>710</v>
      </c>
      <c r="N261" s="1326" t="s">
        <v>645</v>
      </c>
    </row>
    <row r="262" spans="2:14">
      <c r="B262" s="1321"/>
      <c r="C262" s="1322"/>
      <c r="D262" s="1321"/>
      <c r="E262" s="1323"/>
      <c r="F262" s="1322"/>
      <c r="G262" s="895" t="s">
        <v>709</v>
      </c>
      <c r="H262" s="895" t="s">
        <v>708</v>
      </c>
      <c r="I262" s="895" t="s">
        <v>707</v>
      </c>
      <c r="J262" s="895" t="s">
        <v>706</v>
      </c>
      <c r="K262" s="895" t="s">
        <v>705</v>
      </c>
      <c r="L262" s="895" t="s">
        <v>704</v>
      </c>
      <c r="M262" s="1322"/>
      <c r="N262" s="1326"/>
    </row>
    <row r="263" spans="2:14" ht="25.5" customHeight="1">
      <c r="B263" s="889">
        <v>2.9</v>
      </c>
      <c r="C263" s="889" t="s">
        <v>142</v>
      </c>
      <c r="D263" s="1324" t="s">
        <v>825</v>
      </c>
      <c r="E263" s="1325"/>
      <c r="F263" s="892"/>
      <c r="G263" s="892"/>
      <c r="H263" s="892"/>
      <c r="I263" s="892"/>
      <c r="J263" s="892"/>
      <c r="K263" s="892"/>
      <c r="L263" s="892"/>
      <c r="M263" s="894">
        <f>SUM(M264:M282)</f>
        <v>22.354199999999999</v>
      </c>
      <c r="N263" s="889"/>
    </row>
    <row r="264" spans="2:14">
      <c r="B264" s="1312"/>
      <c r="C264" s="1312"/>
      <c r="D264" s="1312"/>
      <c r="E264" s="893" t="s">
        <v>703</v>
      </c>
      <c r="F264" s="890"/>
      <c r="G264" s="890"/>
      <c r="H264" s="890"/>
      <c r="I264" s="890"/>
      <c r="J264" s="890"/>
      <c r="K264" s="890"/>
      <c r="L264" s="890"/>
      <c r="M264" s="890"/>
      <c r="N264" s="900">
        <f>SUM(M265:M272)</f>
        <v>11.1782</v>
      </c>
    </row>
    <row r="265" spans="2:14">
      <c r="B265" s="1312"/>
      <c r="C265" s="1312"/>
      <c r="D265" s="1312"/>
      <c r="E265" s="892" t="s">
        <v>727</v>
      </c>
      <c r="F265" s="890">
        <v>1</v>
      </c>
      <c r="G265" s="890">
        <f>1.5+3.38+1.5</f>
        <v>6.38</v>
      </c>
      <c r="H265" s="890">
        <v>0.4</v>
      </c>
      <c r="I265" s="890">
        <v>0.55000000000000004</v>
      </c>
      <c r="J265" s="890"/>
      <c r="K265" s="890"/>
      <c r="L265" s="890"/>
      <c r="M265" s="890">
        <f t="shared" ref="M265:M272" si="6">+F265*G265*H265*I265</f>
        <v>1.4036000000000002</v>
      </c>
      <c r="N265" s="889"/>
    </row>
    <row r="266" spans="2:14">
      <c r="B266" s="1312"/>
      <c r="C266" s="1312"/>
      <c r="D266" s="1312"/>
      <c r="E266" s="892" t="s">
        <v>726</v>
      </c>
      <c r="F266" s="890">
        <v>1</v>
      </c>
      <c r="G266" s="890">
        <f>1.5+3.35+1.5</f>
        <v>6.35</v>
      </c>
      <c r="H266" s="890">
        <v>0.4</v>
      </c>
      <c r="I266" s="890">
        <v>0.55000000000000004</v>
      </c>
      <c r="J266" s="890"/>
      <c r="K266" s="890"/>
      <c r="L266" s="890"/>
      <c r="M266" s="890">
        <f t="shared" si="6"/>
        <v>1.3970000000000002</v>
      </c>
      <c r="N266" s="889"/>
    </row>
    <row r="267" spans="2:14">
      <c r="B267" s="1312"/>
      <c r="C267" s="1312"/>
      <c r="D267" s="1312"/>
      <c r="E267" s="892" t="s">
        <v>725</v>
      </c>
      <c r="F267" s="890">
        <v>1</v>
      </c>
      <c r="G267" s="890">
        <f>1.5+3.3+1.55</f>
        <v>6.35</v>
      </c>
      <c r="H267" s="890">
        <v>0.4</v>
      </c>
      <c r="I267" s="890">
        <v>0.55000000000000004</v>
      </c>
      <c r="J267" s="890"/>
      <c r="K267" s="890"/>
      <c r="L267" s="890"/>
      <c r="M267" s="890">
        <f t="shared" si="6"/>
        <v>1.3970000000000002</v>
      </c>
      <c r="N267" s="889"/>
    </row>
    <row r="268" spans="2:14">
      <c r="B268" s="1312"/>
      <c r="C268" s="1312"/>
      <c r="D268" s="1312"/>
      <c r="E268" s="892" t="s">
        <v>724</v>
      </c>
      <c r="F268" s="890">
        <v>1</v>
      </c>
      <c r="G268" s="890">
        <f>1.55+3.38+1.4</f>
        <v>6.33</v>
      </c>
      <c r="H268" s="890">
        <v>0.4</v>
      </c>
      <c r="I268" s="890">
        <v>0.55000000000000004</v>
      </c>
      <c r="J268" s="890"/>
      <c r="K268" s="890"/>
      <c r="L268" s="890"/>
      <c r="M268" s="890">
        <f t="shared" si="6"/>
        <v>1.3926000000000001</v>
      </c>
      <c r="N268" s="889"/>
    </row>
    <row r="269" spans="2:14">
      <c r="B269" s="1312"/>
      <c r="C269" s="1312"/>
      <c r="D269" s="1312"/>
      <c r="E269" s="892" t="s">
        <v>723</v>
      </c>
      <c r="F269" s="890">
        <v>1</v>
      </c>
      <c r="G269" s="890">
        <f>1.65+3.18+1.55</f>
        <v>6.38</v>
      </c>
      <c r="H269" s="890">
        <v>0.4</v>
      </c>
      <c r="I269" s="890">
        <v>0.55000000000000004</v>
      </c>
      <c r="J269" s="890"/>
      <c r="K269" s="890"/>
      <c r="L269" s="890"/>
      <c r="M269" s="890">
        <f t="shared" si="6"/>
        <v>1.4036000000000002</v>
      </c>
      <c r="N269" s="889"/>
    </row>
    <row r="270" spans="2:14">
      <c r="B270" s="1312"/>
      <c r="C270" s="1312"/>
      <c r="D270" s="1312"/>
      <c r="E270" s="892" t="s">
        <v>722</v>
      </c>
      <c r="F270" s="890">
        <v>1</v>
      </c>
      <c r="G270" s="890">
        <f>1.55+3.3+1.5</f>
        <v>6.35</v>
      </c>
      <c r="H270" s="890">
        <v>0.4</v>
      </c>
      <c r="I270" s="890">
        <v>0.55000000000000004</v>
      </c>
      <c r="J270" s="890"/>
      <c r="K270" s="890"/>
      <c r="L270" s="890"/>
      <c r="M270" s="890">
        <f t="shared" si="6"/>
        <v>1.3970000000000002</v>
      </c>
      <c r="N270" s="889"/>
    </row>
    <row r="271" spans="2:14">
      <c r="B271" s="1312"/>
      <c r="C271" s="1312"/>
      <c r="D271" s="1312"/>
      <c r="E271" s="892" t="s">
        <v>721</v>
      </c>
      <c r="F271" s="890">
        <v>1</v>
      </c>
      <c r="G271" s="890">
        <f>1.5+3.3+1.55</f>
        <v>6.35</v>
      </c>
      <c r="H271" s="890">
        <v>0.4</v>
      </c>
      <c r="I271" s="890">
        <v>0.55000000000000004</v>
      </c>
      <c r="J271" s="890"/>
      <c r="K271" s="890"/>
      <c r="L271" s="890"/>
      <c r="M271" s="890">
        <f t="shared" si="6"/>
        <v>1.3970000000000002</v>
      </c>
      <c r="N271" s="889"/>
    </row>
    <row r="272" spans="2:14">
      <c r="B272" s="1312"/>
      <c r="C272" s="1312"/>
      <c r="D272" s="1312"/>
      <c r="E272" s="892" t="s">
        <v>720</v>
      </c>
      <c r="F272" s="890">
        <v>1</v>
      </c>
      <c r="G272" s="890">
        <f>1.55+3.22+1.55</f>
        <v>6.32</v>
      </c>
      <c r="H272" s="890">
        <v>0.4</v>
      </c>
      <c r="I272" s="890">
        <v>0.55000000000000004</v>
      </c>
      <c r="J272" s="890"/>
      <c r="K272" s="890"/>
      <c r="L272" s="890"/>
      <c r="M272" s="890">
        <f t="shared" si="6"/>
        <v>1.3904000000000003</v>
      </c>
      <c r="N272" s="889"/>
    </row>
    <row r="273" spans="2:14">
      <c r="B273" s="1312"/>
      <c r="C273" s="1312"/>
      <c r="D273" s="1312"/>
      <c r="E273" s="892"/>
      <c r="F273" s="890"/>
      <c r="G273" s="890"/>
      <c r="H273" s="890"/>
      <c r="I273" s="890"/>
      <c r="J273" s="890"/>
      <c r="K273" s="890"/>
      <c r="L273" s="890"/>
      <c r="M273" s="890"/>
      <c r="N273" s="889"/>
    </row>
    <row r="274" spans="2:14">
      <c r="B274" s="1312"/>
      <c r="C274" s="1312"/>
      <c r="D274" s="1312"/>
      <c r="E274" s="893" t="s">
        <v>702</v>
      </c>
      <c r="F274" s="890"/>
      <c r="G274" s="890"/>
      <c r="H274" s="890"/>
      <c r="I274" s="890"/>
      <c r="J274" s="890"/>
      <c r="K274" s="890"/>
      <c r="L274" s="890"/>
      <c r="M274" s="890"/>
      <c r="N274" s="900">
        <f>SUM(M275:M282)</f>
        <v>11.176</v>
      </c>
    </row>
    <row r="275" spans="2:14">
      <c r="B275" s="1312"/>
      <c r="C275" s="1312"/>
      <c r="D275" s="1312"/>
      <c r="E275" s="892" t="s">
        <v>727</v>
      </c>
      <c r="F275" s="890">
        <v>1</v>
      </c>
      <c r="G275" s="890">
        <f>1.35+3.83+1.2</f>
        <v>6.38</v>
      </c>
      <c r="H275" s="890">
        <v>0.4</v>
      </c>
      <c r="I275" s="890">
        <v>0.55000000000000004</v>
      </c>
      <c r="J275" s="890"/>
      <c r="K275" s="890"/>
      <c r="L275" s="890"/>
      <c r="M275" s="890">
        <f t="shared" ref="M275:M282" si="7">+F275*G275*H275*I275</f>
        <v>1.4036000000000002</v>
      </c>
      <c r="N275" s="889"/>
    </row>
    <row r="276" spans="2:14">
      <c r="B276" s="1312"/>
      <c r="C276" s="1312"/>
      <c r="D276" s="1312"/>
      <c r="E276" s="892" t="s">
        <v>726</v>
      </c>
      <c r="F276" s="890">
        <v>1</v>
      </c>
      <c r="G276" s="890">
        <f>1.2+3.9+1.25</f>
        <v>6.35</v>
      </c>
      <c r="H276" s="890">
        <v>0.4</v>
      </c>
      <c r="I276" s="890">
        <v>0.55000000000000004</v>
      </c>
      <c r="J276" s="890"/>
      <c r="K276" s="890"/>
      <c r="L276" s="890"/>
      <c r="M276" s="890">
        <f t="shared" si="7"/>
        <v>1.3970000000000002</v>
      </c>
      <c r="N276" s="889"/>
    </row>
    <row r="277" spans="2:14">
      <c r="B277" s="1312"/>
      <c r="C277" s="1312"/>
      <c r="D277" s="1312"/>
      <c r="E277" s="892" t="s">
        <v>725</v>
      </c>
      <c r="F277" s="890">
        <v>1</v>
      </c>
      <c r="G277" s="890">
        <f>1.25+3.85+1.25</f>
        <v>6.35</v>
      </c>
      <c r="H277" s="890">
        <v>0.4</v>
      </c>
      <c r="I277" s="890">
        <v>0.55000000000000004</v>
      </c>
      <c r="J277" s="890"/>
      <c r="K277" s="890"/>
      <c r="L277" s="890"/>
      <c r="M277" s="890">
        <f t="shared" si="7"/>
        <v>1.3970000000000002</v>
      </c>
      <c r="N277" s="889"/>
    </row>
    <row r="278" spans="2:14">
      <c r="B278" s="1312"/>
      <c r="C278" s="1312"/>
      <c r="D278" s="1312"/>
      <c r="E278" s="892" t="s">
        <v>724</v>
      </c>
      <c r="F278" s="890">
        <v>1</v>
      </c>
      <c r="G278" s="890">
        <f>1.25+3.93+1.15</f>
        <v>6.33</v>
      </c>
      <c r="H278" s="890">
        <v>0.4</v>
      </c>
      <c r="I278" s="890">
        <v>0.55000000000000004</v>
      </c>
      <c r="J278" s="890"/>
      <c r="K278" s="890"/>
      <c r="L278" s="890"/>
      <c r="M278" s="890">
        <f t="shared" si="7"/>
        <v>1.3926000000000001</v>
      </c>
      <c r="N278" s="889"/>
    </row>
    <row r="279" spans="2:14">
      <c r="B279" s="1312"/>
      <c r="C279" s="1312"/>
      <c r="D279" s="1312"/>
      <c r="E279" s="892" t="s">
        <v>723</v>
      </c>
      <c r="F279" s="890">
        <v>1</v>
      </c>
      <c r="G279" s="890">
        <f>1.5+3.62+1.25</f>
        <v>6.37</v>
      </c>
      <c r="H279" s="890">
        <v>0.4</v>
      </c>
      <c r="I279" s="890">
        <v>0.55000000000000004</v>
      </c>
      <c r="J279" s="890"/>
      <c r="K279" s="890"/>
      <c r="L279" s="890"/>
      <c r="M279" s="890">
        <f t="shared" si="7"/>
        <v>1.4014000000000002</v>
      </c>
      <c r="N279" s="889"/>
    </row>
    <row r="280" spans="2:14">
      <c r="B280" s="1312"/>
      <c r="C280" s="1312"/>
      <c r="D280" s="1312"/>
      <c r="E280" s="892" t="s">
        <v>722</v>
      </c>
      <c r="F280" s="890">
        <v>1</v>
      </c>
      <c r="G280" s="890">
        <f>1.25+3.85+1.25</f>
        <v>6.35</v>
      </c>
      <c r="H280" s="890">
        <v>0.4</v>
      </c>
      <c r="I280" s="890">
        <v>0.55000000000000004</v>
      </c>
      <c r="J280" s="890"/>
      <c r="K280" s="890"/>
      <c r="L280" s="890"/>
      <c r="M280" s="890">
        <f t="shared" si="7"/>
        <v>1.3970000000000002</v>
      </c>
      <c r="N280" s="889"/>
    </row>
    <row r="281" spans="2:14">
      <c r="B281" s="1312"/>
      <c r="C281" s="1312"/>
      <c r="D281" s="1312"/>
      <c r="E281" s="892" t="s">
        <v>721</v>
      </c>
      <c r="F281" s="890">
        <v>1</v>
      </c>
      <c r="G281" s="890">
        <f>1.25+3.79+1.31</f>
        <v>6.35</v>
      </c>
      <c r="H281" s="890">
        <v>0.4</v>
      </c>
      <c r="I281" s="890">
        <v>0.55000000000000004</v>
      </c>
      <c r="J281" s="890"/>
      <c r="K281" s="890"/>
      <c r="L281" s="890"/>
      <c r="M281" s="890">
        <f t="shared" si="7"/>
        <v>1.3970000000000002</v>
      </c>
      <c r="N281" s="889"/>
    </row>
    <row r="282" spans="2:14">
      <c r="B282" s="1312"/>
      <c r="C282" s="1312"/>
      <c r="D282" s="1312"/>
      <c r="E282" s="892" t="s">
        <v>720</v>
      </c>
      <c r="F282" s="890">
        <v>1</v>
      </c>
      <c r="G282" s="890">
        <f>1.29+3.68+1.35</f>
        <v>6.32</v>
      </c>
      <c r="H282" s="890">
        <v>0.4</v>
      </c>
      <c r="I282" s="890">
        <v>0.55000000000000004</v>
      </c>
      <c r="J282" s="890"/>
      <c r="K282" s="890"/>
      <c r="L282" s="890"/>
      <c r="M282" s="890">
        <f t="shared" si="7"/>
        <v>1.3904000000000003</v>
      </c>
      <c r="N282" s="889"/>
    </row>
    <row r="283" spans="2:14">
      <c r="C283" s="885"/>
      <c r="D283" s="885"/>
      <c r="F283" s="887"/>
      <c r="G283" s="888"/>
      <c r="H283" s="887"/>
      <c r="I283" s="887"/>
      <c r="J283" s="887"/>
      <c r="K283" s="887"/>
      <c r="L283" s="887"/>
      <c r="M283" s="887"/>
    </row>
    <row r="284" spans="2:14">
      <c r="B284" s="1321" t="s">
        <v>714</v>
      </c>
      <c r="C284" s="1322" t="s">
        <v>124</v>
      </c>
      <c r="D284" s="1321" t="s">
        <v>36</v>
      </c>
      <c r="E284" s="1323" t="s">
        <v>713</v>
      </c>
      <c r="F284" s="1322" t="s">
        <v>712</v>
      </c>
      <c r="G284" s="1321" t="s">
        <v>711</v>
      </c>
      <c r="H284" s="1321"/>
      <c r="I284" s="1321"/>
      <c r="J284" s="1321"/>
      <c r="K284" s="1321"/>
      <c r="L284" s="1321"/>
      <c r="M284" s="1322" t="s">
        <v>710</v>
      </c>
      <c r="N284" s="1326" t="s">
        <v>645</v>
      </c>
    </row>
    <row r="285" spans="2:14">
      <c r="B285" s="1321"/>
      <c r="C285" s="1322"/>
      <c r="D285" s="1321"/>
      <c r="E285" s="1323"/>
      <c r="F285" s="1322"/>
      <c r="G285" s="895" t="s">
        <v>709</v>
      </c>
      <c r="H285" s="895" t="s">
        <v>708</v>
      </c>
      <c r="I285" s="895" t="s">
        <v>707</v>
      </c>
      <c r="J285" s="895" t="s">
        <v>706</v>
      </c>
      <c r="K285" s="895" t="s">
        <v>705</v>
      </c>
      <c r="L285" s="895" t="s">
        <v>704</v>
      </c>
      <c r="M285" s="1322"/>
      <c r="N285" s="1326"/>
    </row>
    <row r="286" spans="2:14" ht="25.5" customHeight="1">
      <c r="B286" s="900">
        <v>2.1</v>
      </c>
      <c r="C286" s="889" t="s">
        <v>142</v>
      </c>
      <c r="D286" s="1310" t="s">
        <v>826</v>
      </c>
      <c r="E286" s="1311"/>
      <c r="F286" s="892"/>
      <c r="G286" s="892"/>
      <c r="H286" s="892"/>
      <c r="I286" s="892"/>
      <c r="J286" s="892"/>
      <c r="K286" s="892"/>
      <c r="L286" s="892"/>
      <c r="M286" s="894">
        <f>SUM(M287:M309)</f>
        <v>54.092499999999994</v>
      </c>
      <c r="N286" s="889"/>
    </row>
    <row r="287" spans="2:14">
      <c r="B287" s="1312"/>
      <c r="C287" s="1312"/>
      <c r="D287" s="1312"/>
      <c r="E287" s="893" t="s">
        <v>703</v>
      </c>
      <c r="F287" s="890"/>
      <c r="G287" s="890"/>
      <c r="H287" s="890"/>
      <c r="I287" s="890"/>
      <c r="J287" s="890"/>
      <c r="K287" s="890"/>
      <c r="L287" s="890"/>
      <c r="M287" s="890"/>
      <c r="N287" s="900">
        <f>SUM(M288:M297)</f>
        <v>25.987499999999997</v>
      </c>
    </row>
    <row r="288" spans="2:14">
      <c r="B288" s="1312"/>
      <c r="C288" s="1312"/>
      <c r="D288" s="1312"/>
      <c r="E288" s="892" t="s">
        <v>822</v>
      </c>
      <c r="F288" s="890">
        <v>1</v>
      </c>
      <c r="G288" s="890">
        <f>5.7+1.75</f>
        <v>7.45</v>
      </c>
      <c r="H288" s="890">
        <v>0.5</v>
      </c>
      <c r="I288" s="890">
        <v>0.7</v>
      </c>
      <c r="J288" s="890"/>
      <c r="K288" s="890"/>
      <c r="L288" s="890"/>
      <c r="M288" s="890">
        <f t="shared" ref="M288:M297" si="8">F288*G288*H288*I288</f>
        <v>2.6074999999999999</v>
      </c>
      <c r="N288" s="889"/>
    </row>
    <row r="289" spans="2:14">
      <c r="B289" s="1312"/>
      <c r="C289" s="1312"/>
      <c r="D289" s="1312"/>
      <c r="E289" s="892" t="s">
        <v>821</v>
      </c>
      <c r="F289" s="890">
        <v>1</v>
      </c>
      <c r="G289" s="890">
        <f>5.7+1.75</f>
        <v>7.45</v>
      </c>
      <c r="H289" s="890">
        <v>0.5</v>
      </c>
      <c r="I289" s="890">
        <v>0.7</v>
      </c>
      <c r="J289" s="890"/>
      <c r="K289" s="890"/>
      <c r="L289" s="890"/>
      <c r="M289" s="890">
        <f t="shared" si="8"/>
        <v>2.6074999999999999</v>
      </c>
      <c r="N289" s="889"/>
    </row>
    <row r="290" spans="2:14">
      <c r="B290" s="1312"/>
      <c r="C290" s="1312"/>
      <c r="D290" s="1312"/>
      <c r="E290" s="892" t="s">
        <v>820</v>
      </c>
      <c r="F290" s="890">
        <v>1</v>
      </c>
      <c r="G290" s="890">
        <f>5.7+1.75</f>
        <v>7.45</v>
      </c>
      <c r="H290" s="890">
        <v>0.5</v>
      </c>
      <c r="I290" s="890">
        <v>0.7</v>
      </c>
      <c r="J290" s="890"/>
      <c r="K290" s="890"/>
      <c r="L290" s="890"/>
      <c r="M290" s="890">
        <f t="shared" si="8"/>
        <v>2.6074999999999999</v>
      </c>
      <c r="N290" s="889"/>
    </row>
    <row r="291" spans="2:14">
      <c r="B291" s="1312"/>
      <c r="C291" s="1312"/>
      <c r="D291" s="1312"/>
      <c r="E291" s="892" t="s">
        <v>819</v>
      </c>
      <c r="F291" s="890">
        <v>1</v>
      </c>
      <c r="G291" s="890">
        <f>5.7+1.7</f>
        <v>7.4</v>
      </c>
      <c r="H291" s="890">
        <v>0.5</v>
      </c>
      <c r="I291" s="890">
        <v>0.7</v>
      </c>
      <c r="J291" s="890"/>
      <c r="K291" s="890"/>
      <c r="L291" s="890"/>
      <c r="M291" s="890">
        <f t="shared" si="8"/>
        <v>2.59</v>
      </c>
      <c r="N291" s="889"/>
    </row>
    <row r="292" spans="2:14">
      <c r="B292" s="1312"/>
      <c r="C292" s="1312"/>
      <c r="D292" s="1312"/>
      <c r="E292" s="892" t="s">
        <v>818</v>
      </c>
      <c r="F292" s="890">
        <v>1</v>
      </c>
      <c r="G292" s="890">
        <f>5.7+1.8</f>
        <v>7.5</v>
      </c>
      <c r="H292" s="890">
        <v>0.5</v>
      </c>
      <c r="I292" s="890">
        <v>0.7</v>
      </c>
      <c r="J292" s="890"/>
      <c r="K292" s="890"/>
      <c r="L292" s="890"/>
      <c r="M292" s="890">
        <f t="shared" si="8"/>
        <v>2.625</v>
      </c>
      <c r="N292" s="889"/>
    </row>
    <row r="293" spans="2:14">
      <c r="B293" s="1312"/>
      <c r="C293" s="1312"/>
      <c r="D293" s="1312"/>
      <c r="E293" s="892" t="s">
        <v>817</v>
      </c>
      <c r="F293" s="890">
        <v>1</v>
      </c>
      <c r="G293" s="890">
        <f>5.7+1.65</f>
        <v>7.35</v>
      </c>
      <c r="H293" s="890">
        <v>0.5</v>
      </c>
      <c r="I293" s="890">
        <v>0.7</v>
      </c>
      <c r="J293" s="890"/>
      <c r="K293" s="890"/>
      <c r="L293" s="890"/>
      <c r="M293" s="890">
        <f t="shared" si="8"/>
        <v>2.5724999999999998</v>
      </c>
      <c r="N293" s="889"/>
    </row>
    <row r="294" spans="2:14">
      <c r="B294" s="1312"/>
      <c r="C294" s="1312"/>
      <c r="D294" s="1312"/>
      <c r="E294" s="892" t="s">
        <v>816</v>
      </c>
      <c r="F294" s="890">
        <v>1</v>
      </c>
      <c r="G294" s="890">
        <f>5.7+1.7</f>
        <v>7.4</v>
      </c>
      <c r="H294" s="890">
        <v>0.5</v>
      </c>
      <c r="I294" s="890">
        <v>0.7</v>
      </c>
      <c r="J294" s="890"/>
      <c r="K294" s="890"/>
      <c r="L294" s="890"/>
      <c r="M294" s="890">
        <f t="shared" si="8"/>
        <v>2.59</v>
      </c>
      <c r="N294" s="889"/>
    </row>
    <row r="295" spans="2:14">
      <c r="B295" s="1312"/>
      <c r="C295" s="1312"/>
      <c r="D295" s="1312"/>
      <c r="E295" s="892" t="s">
        <v>815</v>
      </c>
      <c r="F295" s="890">
        <v>1</v>
      </c>
      <c r="G295" s="890">
        <f>5.7+1.75</f>
        <v>7.45</v>
      </c>
      <c r="H295" s="890">
        <v>0.5</v>
      </c>
      <c r="I295" s="890">
        <v>0.7</v>
      </c>
      <c r="J295" s="890"/>
      <c r="K295" s="890"/>
      <c r="L295" s="890"/>
      <c r="M295" s="890">
        <f t="shared" si="8"/>
        <v>2.6074999999999999</v>
      </c>
      <c r="N295" s="889"/>
    </row>
    <row r="296" spans="2:14">
      <c r="B296" s="1312"/>
      <c r="C296" s="1312"/>
      <c r="D296" s="1312"/>
      <c r="E296" s="892" t="s">
        <v>814</v>
      </c>
      <c r="F296" s="890">
        <v>1</v>
      </c>
      <c r="G296" s="890">
        <f>5.7+1.7</f>
        <v>7.4</v>
      </c>
      <c r="H296" s="890">
        <v>0.5</v>
      </c>
      <c r="I296" s="890">
        <v>0.7</v>
      </c>
      <c r="J296" s="890"/>
      <c r="K296" s="890"/>
      <c r="L296" s="890"/>
      <c r="M296" s="890">
        <f t="shared" si="8"/>
        <v>2.59</v>
      </c>
      <c r="N296" s="889"/>
    </row>
    <row r="297" spans="2:14">
      <c r="B297" s="1312"/>
      <c r="C297" s="1312"/>
      <c r="D297" s="1312"/>
      <c r="E297" s="892" t="s">
        <v>813</v>
      </c>
      <c r="F297" s="890">
        <v>1</v>
      </c>
      <c r="G297" s="890">
        <f>5.7+1.7</f>
        <v>7.4</v>
      </c>
      <c r="H297" s="890">
        <v>0.5</v>
      </c>
      <c r="I297" s="890">
        <v>0.7</v>
      </c>
      <c r="J297" s="890"/>
      <c r="K297" s="890"/>
      <c r="L297" s="890"/>
      <c r="M297" s="890">
        <f t="shared" si="8"/>
        <v>2.59</v>
      </c>
      <c r="N297" s="889"/>
    </row>
    <row r="298" spans="2:14">
      <c r="B298" s="1312"/>
      <c r="C298" s="1312"/>
      <c r="D298" s="1312"/>
      <c r="E298" s="892"/>
      <c r="F298" s="890"/>
      <c r="G298" s="890"/>
      <c r="H298" s="890"/>
      <c r="I298" s="890"/>
      <c r="J298" s="890"/>
      <c r="K298" s="890"/>
      <c r="L298" s="890"/>
      <c r="M298" s="890"/>
      <c r="N298" s="889"/>
    </row>
    <row r="299" spans="2:14">
      <c r="B299" s="1312"/>
      <c r="C299" s="1312"/>
      <c r="D299" s="1312"/>
      <c r="E299" s="893" t="s">
        <v>702</v>
      </c>
      <c r="F299" s="890"/>
      <c r="G299" s="890"/>
      <c r="H299" s="890"/>
      <c r="I299" s="890"/>
      <c r="J299" s="890"/>
      <c r="K299" s="890"/>
      <c r="L299" s="890"/>
      <c r="M299" s="890"/>
      <c r="N299" s="900">
        <f>SUM(M300:M309)</f>
        <v>28.105</v>
      </c>
    </row>
    <row r="300" spans="2:14">
      <c r="B300" s="1312"/>
      <c r="C300" s="1312"/>
      <c r="D300" s="1312"/>
      <c r="E300" s="892" t="s">
        <v>822</v>
      </c>
      <c r="F300" s="890">
        <v>1</v>
      </c>
      <c r="G300" s="890">
        <f t="shared" ref="G300:G309" si="9">5.7+1.6</f>
        <v>7.3000000000000007</v>
      </c>
      <c r="H300" s="890">
        <v>0.5</v>
      </c>
      <c r="I300" s="890">
        <v>0.7</v>
      </c>
      <c r="J300" s="890"/>
      <c r="K300" s="890"/>
      <c r="L300" s="890"/>
      <c r="M300" s="890">
        <f t="shared" ref="M300:M309" si="10">F300*G300*H300*I300</f>
        <v>2.5550000000000002</v>
      </c>
      <c r="N300" s="889"/>
    </row>
    <row r="301" spans="2:14">
      <c r="B301" s="1312"/>
      <c r="C301" s="1312"/>
      <c r="D301" s="1312"/>
      <c r="E301" s="892" t="s">
        <v>821</v>
      </c>
      <c r="F301" s="890">
        <v>1</v>
      </c>
      <c r="G301" s="890">
        <f t="shared" si="9"/>
        <v>7.3000000000000007</v>
      </c>
      <c r="H301" s="890">
        <v>0.5</v>
      </c>
      <c r="I301" s="890">
        <v>0.7</v>
      </c>
      <c r="J301" s="890"/>
      <c r="K301" s="890"/>
      <c r="L301" s="890"/>
      <c r="M301" s="890">
        <f t="shared" si="10"/>
        <v>2.5550000000000002</v>
      </c>
      <c r="N301" s="889"/>
    </row>
    <row r="302" spans="2:14">
      <c r="B302" s="1312"/>
      <c r="C302" s="1312"/>
      <c r="D302" s="1312"/>
      <c r="E302" s="892" t="s">
        <v>820</v>
      </c>
      <c r="F302" s="890">
        <v>1</v>
      </c>
      <c r="G302" s="890">
        <f t="shared" si="9"/>
        <v>7.3000000000000007</v>
      </c>
      <c r="H302" s="890">
        <v>0.5</v>
      </c>
      <c r="I302" s="890">
        <v>0.7</v>
      </c>
      <c r="J302" s="890"/>
      <c r="K302" s="890"/>
      <c r="L302" s="890"/>
      <c r="M302" s="890">
        <f t="shared" si="10"/>
        <v>2.5550000000000002</v>
      </c>
      <c r="N302" s="889"/>
    </row>
    <row r="303" spans="2:14">
      <c r="B303" s="1312"/>
      <c r="C303" s="1312"/>
      <c r="D303" s="1312"/>
      <c r="E303" s="892" t="s">
        <v>819</v>
      </c>
      <c r="F303" s="890">
        <v>1</v>
      </c>
      <c r="G303" s="890">
        <f t="shared" si="9"/>
        <v>7.3000000000000007</v>
      </c>
      <c r="H303" s="890">
        <v>0.5</v>
      </c>
      <c r="I303" s="890">
        <v>0.7</v>
      </c>
      <c r="J303" s="890"/>
      <c r="K303" s="890"/>
      <c r="L303" s="890"/>
      <c r="M303" s="890">
        <f t="shared" si="10"/>
        <v>2.5550000000000002</v>
      </c>
      <c r="N303" s="889"/>
    </row>
    <row r="304" spans="2:14">
      <c r="B304" s="1312"/>
      <c r="C304" s="1312"/>
      <c r="D304" s="1312"/>
      <c r="E304" s="892" t="s">
        <v>818</v>
      </c>
      <c r="F304" s="890">
        <v>2</v>
      </c>
      <c r="G304" s="890">
        <f t="shared" si="9"/>
        <v>7.3000000000000007</v>
      </c>
      <c r="H304" s="890">
        <v>0.5</v>
      </c>
      <c r="I304" s="890">
        <v>0.7</v>
      </c>
      <c r="J304" s="890"/>
      <c r="K304" s="890"/>
      <c r="L304" s="890"/>
      <c r="M304" s="890">
        <f t="shared" si="10"/>
        <v>5.1100000000000003</v>
      </c>
      <c r="N304" s="889"/>
    </row>
    <row r="305" spans="2:14">
      <c r="B305" s="1312"/>
      <c r="C305" s="1312"/>
      <c r="D305" s="1312"/>
      <c r="E305" s="892" t="s">
        <v>817</v>
      </c>
      <c r="F305" s="890">
        <v>1</v>
      </c>
      <c r="G305" s="890">
        <f t="shared" si="9"/>
        <v>7.3000000000000007</v>
      </c>
      <c r="H305" s="890">
        <v>0.5</v>
      </c>
      <c r="I305" s="890">
        <v>0.7</v>
      </c>
      <c r="J305" s="890"/>
      <c r="K305" s="890"/>
      <c r="L305" s="890"/>
      <c r="M305" s="890">
        <f t="shared" si="10"/>
        <v>2.5550000000000002</v>
      </c>
      <c r="N305" s="889"/>
    </row>
    <row r="306" spans="2:14">
      <c r="B306" s="1312"/>
      <c r="C306" s="1312"/>
      <c r="D306" s="1312"/>
      <c r="E306" s="892" t="s">
        <v>816</v>
      </c>
      <c r="F306" s="890">
        <v>1</v>
      </c>
      <c r="G306" s="890">
        <f t="shared" si="9"/>
        <v>7.3000000000000007</v>
      </c>
      <c r="H306" s="890">
        <v>0.5</v>
      </c>
      <c r="I306" s="890">
        <v>0.7</v>
      </c>
      <c r="J306" s="890"/>
      <c r="K306" s="890"/>
      <c r="L306" s="890"/>
      <c r="M306" s="890">
        <f t="shared" si="10"/>
        <v>2.5550000000000002</v>
      </c>
      <c r="N306" s="889"/>
    </row>
    <row r="307" spans="2:14">
      <c r="B307" s="1312"/>
      <c r="C307" s="1312"/>
      <c r="D307" s="1312"/>
      <c r="E307" s="892" t="s">
        <v>815</v>
      </c>
      <c r="F307" s="890">
        <v>1</v>
      </c>
      <c r="G307" s="890">
        <f t="shared" si="9"/>
        <v>7.3000000000000007</v>
      </c>
      <c r="H307" s="890">
        <v>0.5</v>
      </c>
      <c r="I307" s="890">
        <v>0.7</v>
      </c>
      <c r="J307" s="890"/>
      <c r="K307" s="890"/>
      <c r="L307" s="890"/>
      <c r="M307" s="890">
        <f t="shared" si="10"/>
        <v>2.5550000000000002</v>
      </c>
      <c r="N307" s="889"/>
    </row>
    <row r="308" spans="2:14">
      <c r="B308" s="1312"/>
      <c r="C308" s="1312"/>
      <c r="D308" s="1312"/>
      <c r="E308" s="892" t="s">
        <v>814</v>
      </c>
      <c r="F308" s="890">
        <v>1</v>
      </c>
      <c r="G308" s="890">
        <f t="shared" si="9"/>
        <v>7.3000000000000007</v>
      </c>
      <c r="H308" s="890">
        <v>0.5</v>
      </c>
      <c r="I308" s="890">
        <v>0.7</v>
      </c>
      <c r="J308" s="890"/>
      <c r="K308" s="890"/>
      <c r="L308" s="890"/>
      <c r="M308" s="890">
        <f t="shared" si="10"/>
        <v>2.5550000000000002</v>
      </c>
      <c r="N308" s="889"/>
    </row>
    <row r="309" spans="2:14">
      <c r="B309" s="1312"/>
      <c r="C309" s="1312"/>
      <c r="D309" s="1312"/>
      <c r="E309" s="892" t="s">
        <v>813</v>
      </c>
      <c r="F309" s="890">
        <v>1</v>
      </c>
      <c r="G309" s="890">
        <f t="shared" si="9"/>
        <v>7.3000000000000007</v>
      </c>
      <c r="H309" s="890">
        <v>0.5</v>
      </c>
      <c r="I309" s="890">
        <v>0.7</v>
      </c>
      <c r="J309" s="890"/>
      <c r="K309" s="890"/>
      <c r="L309" s="890"/>
      <c r="M309" s="890">
        <f t="shared" si="10"/>
        <v>2.5550000000000002</v>
      </c>
      <c r="N309" s="889"/>
    </row>
    <row r="310" spans="2:14">
      <c r="C310" s="885"/>
      <c r="D310" s="885"/>
      <c r="F310" s="904"/>
      <c r="G310" s="904"/>
      <c r="H310" s="904"/>
      <c r="I310" s="904"/>
      <c r="J310" s="904"/>
      <c r="K310" s="904"/>
      <c r="L310" s="904"/>
      <c r="M310" s="904"/>
    </row>
    <row r="311" spans="2:14">
      <c r="C311" s="885"/>
      <c r="D311" s="885"/>
      <c r="F311" s="887"/>
      <c r="G311" s="888"/>
      <c r="H311" s="887"/>
      <c r="I311" s="887"/>
      <c r="J311" s="887"/>
      <c r="K311" s="887"/>
      <c r="L311" s="887"/>
      <c r="M311" s="887"/>
    </row>
    <row r="312" spans="2:14">
      <c r="B312" s="1321" t="s">
        <v>714</v>
      </c>
      <c r="C312" s="1322" t="s">
        <v>124</v>
      </c>
      <c r="D312" s="1321" t="s">
        <v>36</v>
      </c>
      <c r="E312" s="1323" t="s">
        <v>713</v>
      </c>
      <c r="F312" s="1322" t="s">
        <v>712</v>
      </c>
      <c r="G312" s="1321" t="s">
        <v>711</v>
      </c>
      <c r="H312" s="1321"/>
      <c r="I312" s="1321"/>
      <c r="J312" s="1321"/>
      <c r="K312" s="1321"/>
      <c r="L312" s="1321"/>
      <c r="M312" s="1322" t="s">
        <v>710</v>
      </c>
      <c r="N312" s="1326" t="s">
        <v>645</v>
      </c>
    </row>
    <row r="313" spans="2:14">
      <c r="B313" s="1321"/>
      <c r="C313" s="1322"/>
      <c r="D313" s="1321"/>
      <c r="E313" s="1323"/>
      <c r="F313" s="1322"/>
      <c r="G313" s="895" t="s">
        <v>709</v>
      </c>
      <c r="H313" s="895" t="s">
        <v>708</v>
      </c>
      <c r="I313" s="895" t="s">
        <v>707</v>
      </c>
      <c r="J313" s="895" t="s">
        <v>706</v>
      </c>
      <c r="K313" s="895" t="s">
        <v>705</v>
      </c>
      <c r="L313" s="895" t="s">
        <v>704</v>
      </c>
      <c r="M313" s="1322"/>
      <c r="N313" s="1326"/>
    </row>
    <row r="314" spans="2:14" ht="15" customHeight="1">
      <c r="B314" s="914">
        <v>2.11</v>
      </c>
      <c r="C314" s="889" t="s">
        <v>142</v>
      </c>
      <c r="D314" s="1310" t="s">
        <v>827</v>
      </c>
      <c r="E314" s="1311"/>
      <c r="F314" s="892"/>
      <c r="G314" s="892"/>
      <c r="H314" s="892"/>
      <c r="I314" s="892"/>
      <c r="J314" s="892"/>
      <c r="K314" s="892"/>
      <c r="L314" s="892"/>
      <c r="M314" s="894">
        <f>SUM(M315:M321)</f>
        <v>30.701159999999998</v>
      </c>
      <c r="N314" s="889"/>
    </row>
    <row r="315" spans="2:14">
      <c r="B315" s="1312"/>
      <c r="C315" s="1312"/>
      <c r="D315" s="1312"/>
      <c r="E315" s="892"/>
      <c r="F315" s="890"/>
      <c r="G315" s="890"/>
      <c r="H315" s="890"/>
      <c r="I315" s="890"/>
      <c r="J315" s="890"/>
      <c r="K315" s="890"/>
      <c r="L315" s="890"/>
      <c r="M315" s="890"/>
      <c r="N315" s="889"/>
    </row>
    <row r="316" spans="2:14">
      <c r="B316" s="1312"/>
      <c r="C316" s="1312"/>
      <c r="D316" s="1312"/>
      <c r="E316" s="893" t="s">
        <v>703</v>
      </c>
      <c r="F316" s="890"/>
      <c r="G316" s="890"/>
      <c r="H316" s="890"/>
      <c r="I316" s="890"/>
      <c r="J316" s="890"/>
      <c r="K316" s="890"/>
      <c r="L316" s="890"/>
      <c r="M316" s="890"/>
      <c r="N316" s="889"/>
    </row>
    <row r="317" spans="2:14">
      <c r="B317" s="1312"/>
      <c r="C317" s="1312"/>
      <c r="D317" s="1312"/>
      <c r="E317" s="892" t="s">
        <v>812</v>
      </c>
      <c r="F317" s="890">
        <v>2</v>
      </c>
      <c r="G317" s="890">
        <v>27.9</v>
      </c>
      <c r="H317" s="890"/>
      <c r="I317" s="890"/>
      <c r="J317" s="890">
        <v>0.27510000000000001</v>
      </c>
      <c r="K317" s="890"/>
      <c r="L317" s="890"/>
      <c r="M317" s="890">
        <f>F317*G317*J317</f>
        <v>15.350579999999999</v>
      </c>
      <c r="N317" s="889"/>
    </row>
    <row r="318" spans="2:14">
      <c r="B318" s="1312"/>
      <c r="C318" s="1312"/>
      <c r="D318" s="1312"/>
      <c r="E318" s="892"/>
      <c r="F318" s="890"/>
      <c r="G318" s="890"/>
      <c r="H318" s="890"/>
      <c r="I318" s="890"/>
      <c r="J318" s="890"/>
      <c r="K318" s="890"/>
      <c r="L318" s="890"/>
      <c r="M318" s="890"/>
      <c r="N318" s="889"/>
    </row>
    <row r="319" spans="2:14">
      <c r="B319" s="1312"/>
      <c r="C319" s="1312"/>
      <c r="D319" s="1312"/>
      <c r="E319" s="893" t="s">
        <v>702</v>
      </c>
      <c r="F319" s="890"/>
      <c r="G319" s="890"/>
      <c r="H319" s="890"/>
      <c r="I319" s="890"/>
      <c r="J319" s="890"/>
      <c r="K319" s="890"/>
      <c r="L319" s="890"/>
      <c r="M319" s="890"/>
      <c r="N319" s="889"/>
    </row>
    <row r="320" spans="2:14">
      <c r="B320" s="1312"/>
      <c r="C320" s="1312"/>
      <c r="D320" s="1312"/>
      <c r="E320" s="892" t="s">
        <v>812</v>
      </c>
      <c r="F320" s="890">
        <v>2</v>
      </c>
      <c r="G320" s="890">
        <v>27.9</v>
      </c>
      <c r="H320" s="890"/>
      <c r="I320" s="890"/>
      <c r="J320" s="890">
        <v>0.27510000000000001</v>
      </c>
      <c r="K320" s="890"/>
      <c r="L320" s="890"/>
      <c r="M320" s="890">
        <f>F320*G320*J320</f>
        <v>15.350579999999999</v>
      </c>
      <c r="N320" s="889"/>
    </row>
    <row r="321" spans="2:14">
      <c r="B321" s="1312"/>
      <c r="C321" s="1312"/>
      <c r="D321" s="1312"/>
      <c r="E321" s="892"/>
      <c r="F321" s="890"/>
      <c r="G321" s="890"/>
      <c r="H321" s="890"/>
      <c r="I321" s="890"/>
      <c r="J321" s="890"/>
      <c r="K321" s="890"/>
      <c r="L321" s="890"/>
      <c r="M321" s="890"/>
      <c r="N321" s="889"/>
    </row>
    <row r="322" spans="2:14">
      <c r="C322" s="885"/>
      <c r="D322" s="885"/>
      <c r="F322" s="887"/>
      <c r="G322" s="888"/>
      <c r="H322" s="887"/>
      <c r="I322" s="887"/>
      <c r="J322" s="887"/>
      <c r="K322" s="887"/>
      <c r="L322" s="887"/>
      <c r="M322" s="887"/>
    </row>
    <row r="323" spans="2:14">
      <c r="B323" s="1321" t="s">
        <v>714</v>
      </c>
      <c r="C323" s="1322" t="s">
        <v>124</v>
      </c>
      <c r="D323" s="1321" t="s">
        <v>36</v>
      </c>
      <c r="E323" s="1323" t="s">
        <v>713</v>
      </c>
      <c r="F323" s="1322" t="s">
        <v>712</v>
      </c>
      <c r="G323" s="1321" t="s">
        <v>711</v>
      </c>
      <c r="H323" s="1321"/>
      <c r="I323" s="1321"/>
      <c r="J323" s="1321"/>
      <c r="K323" s="1321"/>
      <c r="L323" s="1321"/>
      <c r="M323" s="1322" t="s">
        <v>710</v>
      </c>
      <c r="N323" s="1326" t="s">
        <v>645</v>
      </c>
    </row>
    <row r="324" spans="2:14">
      <c r="B324" s="1321"/>
      <c r="C324" s="1322"/>
      <c r="D324" s="1321"/>
      <c r="E324" s="1323"/>
      <c r="F324" s="1322"/>
      <c r="G324" s="895" t="s">
        <v>709</v>
      </c>
      <c r="H324" s="895" t="s">
        <v>708</v>
      </c>
      <c r="I324" s="895" t="s">
        <v>707</v>
      </c>
      <c r="J324" s="895" t="s">
        <v>706</v>
      </c>
      <c r="K324" s="895" t="s">
        <v>705</v>
      </c>
      <c r="L324" s="895" t="s">
        <v>704</v>
      </c>
      <c r="M324" s="1322"/>
      <c r="N324" s="1326"/>
    </row>
    <row r="325" spans="2:14">
      <c r="B325" s="889">
        <v>3.1</v>
      </c>
      <c r="C325" s="889" t="s">
        <v>425</v>
      </c>
      <c r="D325" s="1310" t="s">
        <v>534</v>
      </c>
      <c r="E325" s="1311"/>
      <c r="F325" s="892"/>
      <c r="G325" s="892"/>
      <c r="H325" s="892"/>
      <c r="I325" s="892"/>
      <c r="J325" s="892"/>
      <c r="K325" s="892"/>
      <c r="L325" s="892"/>
      <c r="M325" s="894">
        <f>SUM(M326:M613)</f>
        <v>47603.250400000026</v>
      </c>
      <c r="N325" s="889"/>
    </row>
    <row r="326" spans="2:14">
      <c r="B326" s="1312"/>
      <c r="C326" s="1312"/>
      <c r="D326" s="1312"/>
      <c r="E326" s="893" t="s">
        <v>703</v>
      </c>
      <c r="F326" s="890"/>
      <c r="G326" s="890"/>
      <c r="H326" s="890"/>
      <c r="I326" s="890"/>
      <c r="J326" s="890"/>
      <c r="K326" s="890"/>
      <c r="L326" s="890"/>
      <c r="M326" s="890"/>
      <c r="N326" s="900">
        <f>SUM(M327:M468)</f>
        <v>25719.98019999998</v>
      </c>
    </row>
    <row r="327" spans="2:14">
      <c r="B327" s="1312"/>
      <c r="C327" s="1312"/>
      <c r="D327" s="1312"/>
      <c r="E327" s="892" t="s">
        <v>811</v>
      </c>
      <c r="F327" s="890">
        <f>24+24</f>
        <v>48</v>
      </c>
      <c r="G327" s="890">
        <v>4.03</v>
      </c>
      <c r="H327" s="890"/>
      <c r="I327" s="890"/>
      <c r="J327" s="890"/>
      <c r="K327" s="890"/>
      <c r="L327" s="890">
        <v>1.56</v>
      </c>
      <c r="M327" s="890">
        <f t="shared" ref="M327:M345" si="11">+F327*G327*L327</f>
        <v>301.76640000000003</v>
      </c>
      <c r="N327" s="889"/>
    </row>
    <row r="328" spans="2:14">
      <c r="B328" s="1312"/>
      <c r="C328" s="1312"/>
      <c r="D328" s="1312"/>
      <c r="E328" s="892" t="s">
        <v>810</v>
      </c>
      <c r="F328" s="890">
        <f>19+19</f>
        <v>38</v>
      </c>
      <c r="G328" s="890">
        <v>4.03</v>
      </c>
      <c r="H328" s="890"/>
      <c r="I328" s="890"/>
      <c r="J328" s="890"/>
      <c r="K328" s="890"/>
      <c r="L328" s="890">
        <v>2.25</v>
      </c>
      <c r="M328" s="890">
        <f t="shared" si="11"/>
        <v>344.56500000000005</v>
      </c>
      <c r="N328" s="889"/>
    </row>
    <row r="329" spans="2:14">
      <c r="B329" s="1312"/>
      <c r="C329" s="1312"/>
      <c r="D329" s="1312"/>
      <c r="E329" s="892" t="s">
        <v>809</v>
      </c>
      <c r="F329" s="890">
        <f>24+24</f>
        <v>48</v>
      </c>
      <c r="G329" s="890">
        <v>4.03</v>
      </c>
      <c r="H329" s="890"/>
      <c r="I329" s="890"/>
      <c r="J329" s="890"/>
      <c r="K329" s="890"/>
      <c r="L329" s="890">
        <v>1.56</v>
      </c>
      <c r="M329" s="890">
        <f t="shared" si="11"/>
        <v>301.76640000000003</v>
      </c>
      <c r="N329" s="889"/>
    </row>
    <row r="330" spans="2:14">
      <c r="B330" s="1312"/>
      <c r="C330" s="1312"/>
      <c r="D330" s="1312"/>
      <c r="E330" s="892" t="s">
        <v>808</v>
      </c>
      <c r="F330" s="890">
        <f>19+19</f>
        <v>38</v>
      </c>
      <c r="G330" s="890">
        <v>4.03</v>
      </c>
      <c r="H330" s="890"/>
      <c r="I330" s="890"/>
      <c r="J330" s="890"/>
      <c r="K330" s="890"/>
      <c r="L330" s="890">
        <v>2.25</v>
      </c>
      <c r="M330" s="890">
        <f t="shared" si="11"/>
        <v>344.56500000000005</v>
      </c>
      <c r="N330" s="889"/>
    </row>
    <row r="331" spans="2:14">
      <c r="B331" s="1312"/>
      <c r="C331" s="1312"/>
      <c r="D331" s="1312"/>
      <c r="E331" s="892" t="s">
        <v>807</v>
      </c>
      <c r="F331" s="890">
        <f>24+24</f>
        <v>48</v>
      </c>
      <c r="G331" s="890">
        <v>4.03</v>
      </c>
      <c r="H331" s="890"/>
      <c r="I331" s="890"/>
      <c r="J331" s="890"/>
      <c r="K331" s="890"/>
      <c r="L331" s="890">
        <v>1.56</v>
      </c>
      <c r="M331" s="890">
        <f t="shared" si="11"/>
        <v>301.76640000000003</v>
      </c>
      <c r="N331" s="889"/>
    </row>
    <row r="332" spans="2:14">
      <c r="B332" s="1312"/>
      <c r="C332" s="1312"/>
      <c r="D332" s="1312"/>
      <c r="E332" s="892" t="s">
        <v>806</v>
      </c>
      <c r="F332" s="890">
        <f>19+19</f>
        <v>38</v>
      </c>
      <c r="G332" s="890">
        <v>4.03</v>
      </c>
      <c r="H332" s="890"/>
      <c r="I332" s="890"/>
      <c r="J332" s="890"/>
      <c r="K332" s="890"/>
      <c r="L332" s="890">
        <v>2.25</v>
      </c>
      <c r="M332" s="890">
        <f t="shared" si="11"/>
        <v>344.56500000000005</v>
      </c>
      <c r="N332" s="889"/>
    </row>
    <row r="333" spans="2:14">
      <c r="B333" s="1312"/>
      <c r="C333" s="1312"/>
      <c r="D333" s="1312"/>
      <c r="E333" s="892" t="s">
        <v>805</v>
      </c>
      <c r="F333" s="890">
        <f>25+25</f>
        <v>50</v>
      </c>
      <c r="G333" s="890">
        <v>4.13</v>
      </c>
      <c r="H333" s="890"/>
      <c r="I333" s="890"/>
      <c r="J333" s="890"/>
      <c r="K333" s="890"/>
      <c r="L333" s="890">
        <v>1.56</v>
      </c>
      <c r="M333" s="890">
        <f t="shared" si="11"/>
        <v>322.14</v>
      </c>
      <c r="N333" s="889"/>
    </row>
    <row r="334" spans="2:14">
      <c r="B334" s="1312"/>
      <c r="C334" s="1312"/>
      <c r="D334" s="1312"/>
      <c r="E334" s="892" t="s">
        <v>804</v>
      </c>
      <c r="F334" s="890">
        <f>19+19</f>
        <v>38</v>
      </c>
      <c r="G334" s="890">
        <v>4.13</v>
      </c>
      <c r="H334" s="890"/>
      <c r="I334" s="890"/>
      <c r="J334" s="890"/>
      <c r="K334" s="890"/>
      <c r="L334" s="890">
        <v>2.25</v>
      </c>
      <c r="M334" s="890">
        <f t="shared" si="11"/>
        <v>353.11500000000001</v>
      </c>
      <c r="N334" s="889"/>
    </row>
    <row r="335" spans="2:14">
      <c r="B335" s="1312"/>
      <c r="C335" s="1312"/>
      <c r="D335" s="1312"/>
      <c r="E335" s="892" t="s">
        <v>803</v>
      </c>
      <c r="F335" s="890">
        <f>21+21</f>
        <v>42</v>
      </c>
      <c r="G335" s="890">
        <v>3.83</v>
      </c>
      <c r="H335" s="890"/>
      <c r="I335" s="890"/>
      <c r="J335" s="890"/>
      <c r="K335" s="890"/>
      <c r="L335" s="890">
        <v>1.56</v>
      </c>
      <c r="M335" s="890">
        <f t="shared" si="11"/>
        <v>250.94160000000002</v>
      </c>
      <c r="N335" s="889"/>
    </row>
    <row r="336" spans="2:14">
      <c r="B336" s="1312"/>
      <c r="C336" s="1312"/>
      <c r="D336" s="1312"/>
      <c r="E336" s="892" t="s">
        <v>802</v>
      </c>
      <c r="F336" s="890">
        <f>18+18</f>
        <v>36</v>
      </c>
      <c r="G336" s="890">
        <v>3.83</v>
      </c>
      <c r="H336" s="890"/>
      <c r="I336" s="890"/>
      <c r="J336" s="890"/>
      <c r="K336" s="890"/>
      <c r="L336" s="890">
        <v>2.25</v>
      </c>
      <c r="M336" s="890">
        <f t="shared" si="11"/>
        <v>310.23</v>
      </c>
      <c r="N336" s="889"/>
    </row>
    <row r="337" spans="2:16">
      <c r="B337" s="1312"/>
      <c r="C337" s="1312"/>
      <c r="D337" s="1312"/>
      <c r="E337" s="892" t="s">
        <v>801</v>
      </c>
      <c r="F337" s="890">
        <f>27*2</f>
        <v>54</v>
      </c>
      <c r="G337" s="890">
        <v>4.33</v>
      </c>
      <c r="H337" s="890"/>
      <c r="I337" s="890"/>
      <c r="J337" s="890"/>
      <c r="K337" s="890"/>
      <c r="L337" s="890">
        <v>1.56</v>
      </c>
      <c r="M337" s="890">
        <f t="shared" si="11"/>
        <v>364.75920000000002</v>
      </c>
      <c r="N337" s="889"/>
    </row>
    <row r="338" spans="2:16">
      <c r="B338" s="1312"/>
      <c r="C338" s="1312"/>
      <c r="D338" s="1312"/>
      <c r="E338" s="892" t="s">
        <v>800</v>
      </c>
      <c r="F338" s="890">
        <v>42</v>
      </c>
      <c r="G338" s="890">
        <v>4.33</v>
      </c>
      <c r="H338" s="890"/>
      <c r="I338" s="890"/>
      <c r="J338" s="890"/>
      <c r="K338" s="890"/>
      <c r="L338" s="890">
        <v>2.25</v>
      </c>
      <c r="M338" s="890">
        <f t="shared" si="11"/>
        <v>409.18500000000006</v>
      </c>
      <c r="N338" s="889"/>
    </row>
    <row r="339" spans="2:16">
      <c r="B339" s="1312"/>
      <c r="C339" s="1312"/>
      <c r="D339" s="1312"/>
      <c r="E339" s="892" t="s">
        <v>799</v>
      </c>
      <c r="F339" s="890">
        <f>25+25</f>
        <v>50</v>
      </c>
      <c r="G339" s="890">
        <v>4.13</v>
      </c>
      <c r="H339" s="890"/>
      <c r="I339" s="890"/>
      <c r="J339" s="890"/>
      <c r="K339" s="890"/>
      <c r="L339" s="890">
        <v>1.56</v>
      </c>
      <c r="M339" s="890">
        <f t="shared" si="11"/>
        <v>322.14</v>
      </c>
      <c r="N339" s="889"/>
    </row>
    <row r="340" spans="2:16">
      <c r="B340" s="1312"/>
      <c r="C340" s="1312"/>
      <c r="D340" s="1312"/>
      <c r="E340" s="892" t="s">
        <v>798</v>
      </c>
      <c r="F340" s="890">
        <f>19+19</f>
        <v>38</v>
      </c>
      <c r="G340" s="890">
        <v>4.13</v>
      </c>
      <c r="H340" s="890"/>
      <c r="I340" s="890"/>
      <c r="J340" s="890"/>
      <c r="K340" s="890"/>
      <c r="L340" s="890">
        <v>2.25</v>
      </c>
      <c r="M340" s="890">
        <f t="shared" si="11"/>
        <v>353.11500000000001</v>
      </c>
      <c r="N340" s="889"/>
    </row>
    <row r="341" spans="2:16">
      <c r="B341" s="1312"/>
      <c r="C341" s="1312"/>
      <c r="D341" s="1312"/>
      <c r="E341" s="892" t="s">
        <v>797</v>
      </c>
      <c r="F341" s="890">
        <f>24+24</f>
        <v>48</v>
      </c>
      <c r="G341" s="890">
        <v>4.03</v>
      </c>
      <c r="H341" s="890"/>
      <c r="I341" s="890"/>
      <c r="J341" s="890"/>
      <c r="K341" s="890"/>
      <c r="L341" s="890">
        <v>1.56</v>
      </c>
      <c r="M341" s="890">
        <f t="shared" si="11"/>
        <v>301.76640000000003</v>
      </c>
      <c r="N341" s="889"/>
    </row>
    <row r="342" spans="2:16">
      <c r="B342" s="1312"/>
      <c r="C342" s="1312"/>
      <c r="D342" s="1312"/>
      <c r="E342" s="892" t="s">
        <v>796</v>
      </c>
      <c r="F342" s="890">
        <f>19+19</f>
        <v>38</v>
      </c>
      <c r="G342" s="890">
        <v>4.03</v>
      </c>
      <c r="H342" s="890"/>
      <c r="I342" s="890"/>
      <c r="J342" s="890"/>
      <c r="K342" s="890"/>
      <c r="L342" s="890">
        <v>2.25</v>
      </c>
      <c r="M342" s="890">
        <f t="shared" si="11"/>
        <v>344.56500000000005</v>
      </c>
      <c r="N342" s="889"/>
    </row>
    <row r="343" spans="2:16">
      <c r="B343" s="1312"/>
      <c r="C343" s="1312"/>
      <c r="D343" s="1312"/>
      <c r="E343" s="892" t="s">
        <v>795</v>
      </c>
      <c r="F343" s="890">
        <f>25+25</f>
        <v>50</v>
      </c>
      <c r="G343" s="890">
        <v>4.13</v>
      </c>
      <c r="H343" s="890"/>
      <c r="I343" s="890"/>
      <c r="J343" s="890"/>
      <c r="K343" s="890"/>
      <c r="L343" s="890">
        <v>1.56</v>
      </c>
      <c r="M343" s="890">
        <f t="shared" si="11"/>
        <v>322.14</v>
      </c>
      <c r="N343" s="889"/>
    </row>
    <row r="344" spans="2:16">
      <c r="B344" s="1312"/>
      <c r="C344" s="1312"/>
      <c r="D344" s="1312"/>
      <c r="E344" s="892" t="s">
        <v>794</v>
      </c>
      <c r="F344" s="890">
        <f>19+19</f>
        <v>38</v>
      </c>
      <c r="G344" s="890">
        <v>4.13</v>
      </c>
      <c r="H344" s="890"/>
      <c r="I344" s="890"/>
      <c r="J344" s="890"/>
      <c r="K344" s="890"/>
      <c r="L344" s="890">
        <v>2.25</v>
      </c>
      <c r="M344" s="890">
        <f t="shared" si="11"/>
        <v>353.11500000000001</v>
      </c>
      <c r="N344" s="889"/>
    </row>
    <row r="345" spans="2:16">
      <c r="B345" s="1312"/>
      <c r="C345" s="1312"/>
      <c r="D345" s="1312"/>
      <c r="E345" s="892" t="s">
        <v>793</v>
      </c>
      <c r="F345" s="890">
        <f>25+25</f>
        <v>50</v>
      </c>
      <c r="G345" s="890">
        <v>4.13</v>
      </c>
      <c r="H345" s="890"/>
      <c r="I345" s="890"/>
      <c r="J345" s="890"/>
      <c r="K345" s="890"/>
      <c r="L345" s="890">
        <v>1.56</v>
      </c>
      <c r="M345" s="890">
        <f t="shared" si="11"/>
        <v>322.14</v>
      </c>
      <c r="N345" s="889"/>
    </row>
    <row r="346" spans="2:16">
      <c r="B346" s="1312"/>
      <c r="C346" s="1312"/>
      <c r="D346" s="1312"/>
      <c r="E346" s="892" t="s">
        <v>792</v>
      </c>
      <c r="F346" s="890">
        <f>19+19</f>
        <v>38</v>
      </c>
      <c r="G346" s="890">
        <v>4.13</v>
      </c>
      <c r="H346" s="890"/>
      <c r="I346" s="890"/>
      <c r="J346" s="890"/>
      <c r="K346" s="890"/>
      <c r="L346" s="890">
        <v>2.25</v>
      </c>
      <c r="M346" s="890">
        <f>+F346*G346*L346</f>
        <v>353.11500000000001</v>
      </c>
      <c r="N346" s="889"/>
    </row>
    <row r="347" spans="2:16">
      <c r="B347" s="1312"/>
      <c r="C347" s="1312"/>
      <c r="D347" s="1312"/>
      <c r="E347" s="892"/>
      <c r="F347" s="890"/>
      <c r="G347" s="890"/>
      <c r="H347" s="890"/>
      <c r="I347" s="890"/>
      <c r="J347" s="890"/>
      <c r="K347" s="890"/>
      <c r="L347" s="890"/>
      <c r="M347" s="890"/>
      <c r="N347" s="889"/>
    </row>
    <row r="348" spans="2:16">
      <c r="B348" s="1312"/>
      <c r="C348" s="1312"/>
      <c r="D348" s="1312"/>
      <c r="E348" s="892" t="s">
        <v>791</v>
      </c>
      <c r="F348" s="890">
        <f>4*2</f>
        <v>8</v>
      </c>
      <c r="G348" s="890">
        <v>3.84</v>
      </c>
      <c r="H348" s="890"/>
      <c r="I348" s="890"/>
      <c r="J348" s="890"/>
      <c r="K348" s="890"/>
      <c r="L348" s="890">
        <v>1.56</v>
      </c>
      <c r="M348" s="890">
        <f t="shared" ref="M348:M356" si="12">+F348*G348*L348</f>
        <v>47.923200000000001</v>
      </c>
      <c r="N348" s="889"/>
    </row>
    <row r="349" spans="2:16">
      <c r="B349" s="1312"/>
      <c r="C349" s="1312"/>
      <c r="D349" s="1312"/>
      <c r="E349" s="892" t="s">
        <v>791</v>
      </c>
      <c r="F349" s="890">
        <v>2</v>
      </c>
      <c r="G349" s="890">
        <v>2.9</v>
      </c>
      <c r="H349" s="890"/>
      <c r="I349" s="890"/>
      <c r="J349" s="890"/>
      <c r="K349" s="890"/>
      <c r="L349" s="890">
        <v>0.996</v>
      </c>
      <c r="M349" s="890">
        <f t="shared" si="12"/>
        <v>5.7767999999999997</v>
      </c>
      <c r="N349" s="889"/>
    </row>
    <row r="350" spans="2:16">
      <c r="B350" s="1312"/>
      <c r="C350" s="1312"/>
      <c r="D350" s="1312"/>
      <c r="E350" s="892" t="s">
        <v>791</v>
      </c>
      <c r="F350" s="890">
        <v>4</v>
      </c>
      <c r="G350" s="890">
        <v>3.85</v>
      </c>
      <c r="H350" s="890"/>
      <c r="I350" s="890"/>
      <c r="J350" s="890"/>
      <c r="K350" s="890"/>
      <c r="L350" s="890">
        <v>2.25</v>
      </c>
      <c r="M350" s="890">
        <f t="shared" si="12"/>
        <v>34.65</v>
      </c>
      <c r="N350" s="889"/>
    </row>
    <row r="351" spans="2:16">
      <c r="B351" s="1312"/>
      <c r="C351" s="1312"/>
      <c r="D351" s="1312"/>
      <c r="E351" s="892" t="s">
        <v>791</v>
      </c>
      <c r="F351" s="890">
        <v>8</v>
      </c>
      <c r="G351" s="890">
        <v>9.8699999999999992</v>
      </c>
      <c r="H351" s="890"/>
      <c r="I351" s="890"/>
      <c r="J351" s="890"/>
      <c r="K351" s="890"/>
      <c r="L351" s="890">
        <v>1.56</v>
      </c>
      <c r="M351" s="890">
        <f t="shared" si="12"/>
        <v>123.1776</v>
      </c>
      <c r="N351" s="889"/>
    </row>
    <row r="352" spans="2:16">
      <c r="B352" s="1312"/>
      <c r="C352" s="1312"/>
      <c r="D352" s="1312"/>
      <c r="E352" s="892" t="s">
        <v>791</v>
      </c>
      <c r="F352" s="890">
        <v>6</v>
      </c>
      <c r="G352" s="890">
        <v>4.05</v>
      </c>
      <c r="H352" s="890"/>
      <c r="I352" s="890"/>
      <c r="J352" s="890"/>
      <c r="K352" s="890"/>
      <c r="L352" s="890">
        <v>2.25</v>
      </c>
      <c r="M352" s="890">
        <f t="shared" si="12"/>
        <v>54.674999999999997</v>
      </c>
      <c r="N352" s="889"/>
      <c r="P352" s="905"/>
    </row>
    <row r="353" spans="2:16">
      <c r="B353" s="1312"/>
      <c r="C353" s="1312"/>
      <c r="D353" s="1312"/>
      <c r="E353" s="892" t="s">
        <v>791</v>
      </c>
      <c r="F353" s="890">
        <v>6</v>
      </c>
      <c r="G353" s="890">
        <v>4.05</v>
      </c>
      <c r="H353" s="890"/>
      <c r="I353" s="890"/>
      <c r="J353" s="890"/>
      <c r="K353" s="890"/>
      <c r="L353" s="890">
        <v>2.25</v>
      </c>
      <c r="M353" s="890">
        <f t="shared" si="12"/>
        <v>54.674999999999997</v>
      </c>
      <c r="N353" s="889"/>
      <c r="P353" s="905"/>
    </row>
    <row r="354" spans="2:16">
      <c r="B354" s="1312"/>
      <c r="C354" s="1312"/>
      <c r="D354" s="1312"/>
      <c r="E354" s="892" t="s">
        <v>791</v>
      </c>
      <c r="F354" s="890">
        <v>8</v>
      </c>
      <c r="G354" s="890">
        <v>8.44</v>
      </c>
      <c r="H354" s="890"/>
      <c r="I354" s="890"/>
      <c r="J354" s="890"/>
      <c r="K354" s="890"/>
      <c r="L354" s="890">
        <v>1.56</v>
      </c>
      <c r="M354" s="890">
        <f t="shared" si="12"/>
        <v>105.3312</v>
      </c>
      <c r="N354" s="889"/>
      <c r="P354" s="905"/>
    </row>
    <row r="355" spans="2:16">
      <c r="B355" s="1312"/>
      <c r="C355" s="1312"/>
      <c r="D355" s="1312"/>
      <c r="E355" s="892" t="s">
        <v>791</v>
      </c>
      <c r="F355" s="890">
        <v>8</v>
      </c>
      <c r="G355" s="890">
        <v>9.42</v>
      </c>
      <c r="H355" s="890"/>
      <c r="I355" s="890"/>
      <c r="J355" s="890"/>
      <c r="K355" s="890"/>
      <c r="L355" s="890">
        <v>1.56</v>
      </c>
      <c r="M355" s="890">
        <f t="shared" si="12"/>
        <v>117.5616</v>
      </c>
      <c r="N355" s="889"/>
      <c r="P355" s="905"/>
    </row>
    <row r="356" spans="2:16">
      <c r="B356" s="1312"/>
      <c r="C356" s="1312"/>
      <c r="D356" s="1312"/>
      <c r="E356" s="892" t="s">
        <v>791</v>
      </c>
      <c r="F356" s="890">
        <v>4</v>
      </c>
      <c r="G356" s="890">
        <v>3.45</v>
      </c>
      <c r="H356" s="890"/>
      <c r="I356" s="890"/>
      <c r="J356" s="890"/>
      <c r="K356" s="890"/>
      <c r="L356" s="890">
        <v>3.97</v>
      </c>
      <c r="M356" s="890">
        <f t="shared" si="12"/>
        <v>54.786000000000008</v>
      </c>
      <c r="N356" s="889"/>
      <c r="P356" s="905"/>
    </row>
    <row r="357" spans="2:16">
      <c r="B357" s="1312"/>
      <c r="C357" s="1312"/>
      <c r="D357" s="1312"/>
      <c r="E357" s="892"/>
      <c r="F357" s="890"/>
      <c r="G357" s="890"/>
      <c r="H357" s="890"/>
      <c r="I357" s="890"/>
      <c r="J357" s="890"/>
      <c r="K357" s="890"/>
      <c r="L357" s="890"/>
      <c r="M357" s="890"/>
      <c r="N357" s="889"/>
      <c r="P357" s="905"/>
    </row>
    <row r="358" spans="2:16">
      <c r="B358" s="1312"/>
      <c r="C358" s="1312"/>
      <c r="D358" s="1312"/>
      <c r="E358" s="892" t="s">
        <v>790</v>
      </c>
      <c r="F358" s="890">
        <v>8</v>
      </c>
      <c r="G358" s="890">
        <v>11.14</v>
      </c>
      <c r="H358" s="890"/>
      <c r="I358" s="890"/>
      <c r="J358" s="890"/>
      <c r="K358" s="890"/>
      <c r="L358" s="890">
        <v>1.56</v>
      </c>
      <c r="M358" s="890">
        <f t="shared" ref="M358:M367" si="13">+F358*G358*L358</f>
        <v>139.02720000000002</v>
      </c>
      <c r="N358" s="889"/>
    </row>
    <row r="359" spans="2:16">
      <c r="B359" s="1312"/>
      <c r="C359" s="1312"/>
      <c r="D359" s="1312"/>
      <c r="E359" s="892" t="s">
        <v>790</v>
      </c>
      <c r="F359" s="890">
        <v>4</v>
      </c>
      <c r="G359" s="890">
        <v>3.05</v>
      </c>
      <c r="H359" s="890"/>
      <c r="I359" s="890"/>
      <c r="J359" s="890"/>
      <c r="K359" s="890"/>
      <c r="L359" s="890">
        <v>1.56</v>
      </c>
      <c r="M359" s="890">
        <f t="shared" si="13"/>
        <v>19.032</v>
      </c>
      <c r="N359" s="889"/>
    </row>
    <row r="360" spans="2:16">
      <c r="B360" s="1312"/>
      <c r="C360" s="1312"/>
      <c r="D360" s="1312"/>
      <c r="E360" s="892" t="s">
        <v>790</v>
      </c>
      <c r="F360" s="890">
        <v>2</v>
      </c>
      <c r="G360" s="890">
        <v>2.1</v>
      </c>
      <c r="H360" s="890"/>
      <c r="I360" s="890"/>
      <c r="J360" s="890"/>
      <c r="K360" s="890"/>
      <c r="L360" s="890">
        <v>1</v>
      </c>
      <c r="M360" s="890">
        <f t="shared" si="13"/>
        <v>4.2</v>
      </c>
      <c r="N360" s="889"/>
    </row>
    <row r="361" spans="2:16">
      <c r="B361" s="1312"/>
      <c r="C361" s="1312"/>
      <c r="D361" s="1312"/>
      <c r="E361" s="892" t="s">
        <v>790</v>
      </c>
      <c r="F361" s="890">
        <v>2</v>
      </c>
      <c r="G361" s="890">
        <v>4.55</v>
      </c>
      <c r="H361" s="890"/>
      <c r="I361" s="890"/>
      <c r="J361" s="890"/>
      <c r="K361" s="890"/>
      <c r="L361" s="890">
        <v>1.56</v>
      </c>
      <c r="M361" s="890">
        <f t="shared" si="13"/>
        <v>14.196</v>
      </c>
      <c r="N361" s="889"/>
    </row>
    <row r="362" spans="2:16">
      <c r="B362" s="1312"/>
      <c r="C362" s="1312"/>
      <c r="D362" s="1312"/>
      <c r="E362" s="892" t="s">
        <v>790</v>
      </c>
      <c r="F362" s="890">
        <v>8</v>
      </c>
      <c r="G362" s="890">
        <v>6.76</v>
      </c>
      <c r="H362" s="890"/>
      <c r="I362" s="890"/>
      <c r="J362" s="890"/>
      <c r="K362" s="890"/>
      <c r="L362" s="890">
        <v>1.56</v>
      </c>
      <c r="M362" s="890">
        <f t="shared" si="13"/>
        <v>84.364800000000002</v>
      </c>
      <c r="N362" s="889"/>
    </row>
    <row r="363" spans="2:16">
      <c r="B363" s="1312"/>
      <c r="C363" s="1312"/>
      <c r="D363" s="1312"/>
      <c r="E363" s="892" t="s">
        <v>790</v>
      </c>
      <c r="F363" s="890">
        <v>2</v>
      </c>
      <c r="G363" s="890">
        <v>4.55</v>
      </c>
      <c r="H363" s="890"/>
      <c r="I363" s="890"/>
      <c r="J363" s="890"/>
      <c r="K363" s="890"/>
      <c r="L363" s="890">
        <v>1.56</v>
      </c>
      <c r="M363" s="890">
        <f t="shared" si="13"/>
        <v>14.196</v>
      </c>
      <c r="N363" s="889"/>
    </row>
    <row r="364" spans="2:16">
      <c r="B364" s="1312"/>
      <c r="C364" s="1312"/>
      <c r="D364" s="1312"/>
      <c r="E364" s="892" t="s">
        <v>790</v>
      </c>
      <c r="F364" s="890">
        <v>8</v>
      </c>
      <c r="G364" s="890">
        <v>8.19</v>
      </c>
      <c r="H364" s="890"/>
      <c r="I364" s="890"/>
      <c r="J364" s="890"/>
      <c r="K364" s="890"/>
      <c r="L364" s="890">
        <v>1.56</v>
      </c>
      <c r="M364" s="890">
        <f t="shared" si="13"/>
        <v>102.21119999999999</v>
      </c>
      <c r="N364" s="889"/>
    </row>
    <row r="365" spans="2:16">
      <c r="B365" s="1312"/>
      <c r="C365" s="1312"/>
      <c r="D365" s="1312"/>
      <c r="E365" s="892" t="s">
        <v>790</v>
      </c>
      <c r="F365" s="890">
        <v>6</v>
      </c>
      <c r="G365" s="890">
        <v>4.2</v>
      </c>
      <c r="H365" s="890"/>
      <c r="I365" s="890"/>
      <c r="J365" s="890"/>
      <c r="K365" s="890"/>
      <c r="L365" s="890">
        <v>1.56</v>
      </c>
      <c r="M365" s="890">
        <f t="shared" si="13"/>
        <v>39.312000000000005</v>
      </c>
      <c r="N365" s="889"/>
    </row>
    <row r="366" spans="2:16">
      <c r="B366" s="1312"/>
      <c r="C366" s="1312"/>
      <c r="D366" s="1312"/>
      <c r="E366" s="892" t="s">
        <v>790</v>
      </c>
      <c r="F366" s="890">
        <v>8</v>
      </c>
      <c r="G366" s="890">
        <v>4.59</v>
      </c>
      <c r="H366" s="890"/>
      <c r="I366" s="890"/>
      <c r="J366" s="890"/>
      <c r="K366" s="890"/>
      <c r="L366" s="890">
        <v>1.56</v>
      </c>
      <c r="M366" s="890">
        <f t="shared" si="13"/>
        <v>57.283200000000001</v>
      </c>
      <c r="N366" s="889"/>
    </row>
    <row r="367" spans="2:16">
      <c r="B367" s="1312"/>
      <c r="C367" s="1312"/>
      <c r="D367" s="1312"/>
      <c r="E367" s="892" t="s">
        <v>790</v>
      </c>
      <c r="F367" s="890">
        <v>2</v>
      </c>
      <c r="G367" s="890">
        <v>2.15</v>
      </c>
      <c r="H367" s="890"/>
      <c r="I367" s="890"/>
      <c r="J367" s="890"/>
      <c r="K367" s="890"/>
      <c r="L367" s="890">
        <v>1</v>
      </c>
      <c r="M367" s="890">
        <f t="shared" si="13"/>
        <v>4.3</v>
      </c>
      <c r="N367" s="889"/>
    </row>
    <row r="368" spans="2:16">
      <c r="B368" s="1312"/>
      <c r="C368" s="1312"/>
      <c r="D368" s="1312"/>
      <c r="E368" s="892"/>
      <c r="F368" s="890"/>
      <c r="G368" s="890"/>
      <c r="H368" s="890"/>
      <c r="I368" s="890"/>
      <c r="J368" s="890"/>
      <c r="K368" s="890"/>
      <c r="L368" s="890"/>
      <c r="M368" s="890"/>
      <c r="N368" s="889"/>
    </row>
    <row r="369" spans="2:14">
      <c r="B369" s="1312"/>
      <c r="C369" s="1312"/>
      <c r="D369" s="1312"/>
      <c r="E369" s="892" t="s">
        <v>789</v>
      </c>
      <c r="F369" s="890">
        <f>(16+4+11+9+14)*2</f>
        <v>108</v>
      </c>
      <c r="G369" s="890">
        <v>1.88</v>
      </c>
      <c r="H369" s="890"/>
      <c r="I369" s="890"/>
      <c r="J369" s="890"/>
      <c r="K369" s="890"/>
      <c r="L369" s="890">
        <v>0.56000000000000005</v>
      </c>
      <c r="M369" s="890">
        <f>+F369*G369*L369</f>
        <v>113.70240000000001</v>
      </c>
      <c r="N369" s="889"/>
    </row>
    <row r="370" spans="2:14">
      <c r="B370" s="1312"/>
      <c r="C370" s="1312"/>
      <c r="D370" s="1312"/>
      <c r="E370" s="892" t="s">
        <v>788</v>
      </c>
      <c r="F370" s="890">
        <f>(19+6+10+35)*2</f>
        <v>140</v>
      </c>
      <c r="G370" s="890">
        <v>1.88</v>
      </c>
      <c r="H370" s="890"/>
      <c r="I370" s="890"/>
      <c r="J370" s="890"/>
      <c r="K370" s="890"/>
      <c r="L370" s="890">
        <v>0.56000000000000005</v>
      </c>
      <c r="M370" s="890">
        <f>+F370*G370*L370</f>
        <v>147.392</v>
      </c>
      <c r="N370" s="889"/>
    </row>
    <row r="371" spans="2:14">
      <c r="B371" s="1312"/>
      <c r="C371" s="1312"/>
      <c r="D371" s="1312"/>
      <c r="E371" s="892" t="s">
        <v>787</v>
      </c>
      <c r="F371" s="890">
        <f>(27+6+20)*2</f>
        <v>106</v>
      </c>
      <c r="G371" s="890">
        <v>1.88</v>
      </c>
      <c r="H371" s="890"/>
      <c r="I371" s="890"/>
      <c r="J371" s="890"/>
      <c r="K371" s="890"/>
      <c r="L371" s="890">
        <v>0.56000000000000005</v>
      </c>
      <c r="M371" s="890">
        <f>+F371*G371*L371</f>
        <v>111.59680000000002</v>
      </c>
      <c r="N371" s="889"/>
    </row>
    <row r="372" spans="2:14">
      <c r="B372" s="1312"/>
      <c r="C372" s="1312"/>
      <c r="D372" s="1312"/>
      <c r="E372" s="892" t="s">
        <v>786</v>
      </c>
      <c r="F372" s="890">
        <f>(39+7+16)*2</f>
        <v>124</v>
      </c>
      <c r="G372" s="890">
        <v>1.88</v>
      </c>
      <c r="H372" s="890"/>
      <c r="I372" s="890"/>
      <c r="J372" s="890"/>
      <c r="K372" s="890"/>
      <c r="L372" s="890">
        <v>0.56000000000000005</v>
      </c>
      <c r="M372" s="890">
        <f>+F372*G372*L372</f>
        <v>130.5472</v>
      </c>
      <c r="N372" s="889"/>
    </row>
    <row r="373" spans="2:14">
      <c r="B373" s="1312"/>
      <c r="C373" s="1312"/>
      <c r="D373" s="1312"/>
      <c r="E373" s="892"/>
      <c r="F373" s="890"/>
      <c r="G373" s="890"/>
      <c r="H373" s="890"/>
      <c r="I373" s="890"/>
      <c r="J373" s="890"/>
      <c r="K373" s="890"/>
      <c r="L373" s="890"/>
      <c r="M373" s="890"/>
      <c r="N373" s="889"/>
    </row>
    <row r="374" spans="2:14">
      <c r="B374" s="1312"/>
      <c r="C374" s="1312"/>
      <c r="D374" s="1312"/>
      <c r="E374" s="892" t="s">
        <v>785</v>
      </c>
      <c r="F374" s="890">
        <v>16</v>
      </c>
      <c r="G374" s="890">
        <v>9.6999999999999993</v>
      </c>
      <c r="H374" s="890"/>
      <c r="I374" s="890"/>
      <c r="J374" s="890"/>
      <c r="K374" s="890"/>
      <c r="L374" s="890">
        <v>2.25</v>
      </c>
      <c r="M374" s="890">
        <f>+F374*G374*L374</f>
        <v>349.2</v>
      </c>
      <c r="N374" s="889"/>
    </row>
    <row r="375" spans="2:14">
      <c r="B375" s="1312"/>
      <c r="C375" s="1312"/>
      <c r="D375" s="1312"/>
      <c r="E375" s="892"/>
      <c r="F375" s="890">
        <v>2</v>
      </c>
      <c r="G375" s="890">
        <v>9.6999999999999993</v>
      </c>
      <c r="H375" s="890"/>
      <c r="I375" s="890"/>
      <c r="J375" s="890"/>
      <c r="K375" s="890"/>
      <c r="L375" s="890">
        <v>1.56</v>
      </c>
      <c r="M375" s="890">
        <f>+F375*G375*L375</f>
        <v>30.263999999999999</v>
      </c>
      <c r="N375" s="889"/>
    </row>
    <row r="376" spans="2:14">
      <c r="B376" s="1312"/>
      <c r="C376" s="1312"/>
      <c r="D376" s="1312"/>
      <c r="E376" s="892" t="s">
        <v>784</v>
      </c>
      <c r="F376" s="890">
        <f>11+4+8+21+16+24+22+24</f>
        <v>130</v>
      </c>
      <c r="G376" s="890">
        <v>2.21</v>
      </c>
      <c r="H376" s="890"/>
      <c r="I376" s="890"/>
      <c r="J376" s="890"/>
      <c r="K376" s="890"/>
      <c r="L376" s="890">
        <v>1.56</v>
      </c>
      <c r="M376" s="890">
        <f>+F376*G376*L376</f>
        <v>448.18800000000005</v>
      </c>
      <c r="N376" s="889"/>
    </row>
    <row r="377" spans="2:14">
      <c r="B377" s="1312"/>
      <c r="C377" s="1312"/>
      <c r="D377" s="1312"/>
      <c r="E377" s="892" t="s">
        <v>783</v>
      </c>
      <c r="F377" s="890">
        <f>(11+4+8+21+16+24+22+24)*2</f>
        <v>260</v>
      </c>
      <c r="G377" s="890">
        <v>1.38</v>
      </c>
      <c r="H377" s="890"/>
      <c r="I377" s="890"/>
      <c r="J377" s="890"/>
      <c r="K377" s="890"/>
      <c r="L377" s="890">
        <v>1.56</v>
      </c>
      <c r="M377" s="890">
        <f>+F377*G377*L377</f>
        <v>559.72799999999995</v>
      </c>
      <c r="N377" s="889"/>
    </row>
    <row r="378" spans="2:14">
      <c r="B378" s="1312"/>
      <c r="C378" s="1312"/>
      <c r="D378" s="1312"/>
      <c r="E378" s="892" t="s">
        <v>782</v>
      </c>
      <c r="F378" s="890">
        <f>11+4+8+21+16+24+22+24</f>
        <v>130</v>
      </c>
      <c r="G378" s="890">
        <v>0.79</v>
      </c>
      <c r="H378" s="890"/>
      <c r="I378" s="890"/>
      <c r="J378" s="890"/>
      <c r="K378" s="890"/>
      <c r="L378" s="890">
        <v>1.56</v>
      </c>
      <c r="M378" s="890">
        <f>+F378*G378*L378</f>
        <v>160.21200000000002</v>
      </c>
      <c r="N378" s="889"/>
    </row>
    <row r="379" spans="2:14">
      <c r="B379" s="1312"/>
      <c r="C379" s="1312"/>
      <c r="D379" s="1312"/>
      <c r="E379" s="892"/>
      <c r="F379" s="890"/>
      <c r="G379" s="890"/>
      <c r="H379" s="890"/>
      <c r="I379" s="890"/>
      <c r="J379" s="890"/>
      <c r="K379" s="890"/>
      <c r="L379" s="890"/>
      <c r="M379" s="890"/>
      <c r="N379" s="889"/>
    </row>
    <row r="380" spans="2:14">
      <c r="B380" s="1312"/>
      <c r="C380" s="1312"/>
      <c r="D380" s="1312"/>
      <c r="E380" s="892" t="s">
        <v>781</v>
      </c>
      <c r="F380" s="890">
        <v>16</v>
      </c>
      <c r="G380" s="890">
        <v>9.6999999999999993</v>
      </c>
      <c r="H380" s="890"/>
      <c r="I380" s="890"/>
      <c r="J380" s="890"/>
      <c r="K380" s="890"/>
      <c r="L380" s="890">
        <v>2.25</v>
      </c>
      <c r="M380" s="890">
        <f>+F380*G380*L380</f>
        <v>349.2</v>
      </c>
      <c r="N380" s="889"/>
    </row>
    <row r="381" spans="2:14">
      <c r="B381" s="1312"/>
      <c r="C381" s="1312"/>
      <c r="D381" s="1312"/>
      <c r="E381" s="892"/>
      <c r="F381" s="890">
        <v>2</v>
      </c>
      <c r="G381" s="890">
        <v>9.6999999999999993</v>
      </c>
      <c r="H381" s="890"/>
      <c r="I381" s="890"/>
      <c r="J381" s="890"/>
      <c r="K381" s="890"/>
      <c r="L381" s="890">
        <v>1.56</v>
      </c>
      <c r="M381" s="890">
        <f>+F381*G381*L381</f>
        <v>30.263999999999999</v>
      </c>
      <c r="N381" s="889"/>
    </row>
    <row r="382" spans="2:14">
      <c r="B382" s="1312"/>
      <c r="C382" s="1312"/>
      <c r="D382" s="1312"/>
      <c r="E382" s="892" t="s">
        <v>780</v>
      </c>
      <c r="F382" s="890">
        <f>11+4+8+21+16+24+22+24</f>
        <v>130</v>
      </c>
      <c r="G382" s="890">
        <v>2.21</v>
      </c>
      <c r="H382" s="890"/>
      <c r="I382" s="890"/>
      <c r="J382" s="890"/>
      <c r="K382" s="890"/>
      <c r="L382" s="890">
        <v>1.56</v>
      </c>
      <c r="M382" s="890">
        <f>+F382*G382*L382</f>
        <v>448.18800000000005</v>
      </c>
      <c r="N382" s="889"/>
    </row>
    <row r="383" spans="2:14">
      <c r="B383" s="1312"/>
      <c r="C383" s="1312"/>
      <c r="D383" s="1312"/>
      <c r="E383" s="892" t="s">
        <v>779</v>
      </c>
      <c r="F383" s="890">
        <f>(11+4+8+21+16+24+22+24)*2</f>
        <v>260</v>
      </c>
      <c r="G383" s="890">
        <v>1.38</v>
      </c>
      <c r="H383" s="890"/>
      <c r="I383" s="890"/>
      <c r="J383" s="890"/>
      <c r="K383" s="890"/>
      <c r="L383" s="890">
        <v>1.56</v>
      </c>
      <c r="M383" s="890">
        <f>+F383*G383*L383</f>
        <v>559.72799999999995</v>
      </c>
      <c r="N383" s="889"/>
    </row>
    <row r="384" spans="2:14">
      <c r="B384" s="1312"/>
      <c r="C384" s="1312"/>
      <c r="D384" s="1312"/>
      <c r="E384" s="892" t="s">
        <v>778</v>
      </c>
      <c r="F384" s="890">
        <f>11+4+8+21+16+24+22+24</f>
        <v>130</v>
      </c>
      <c r="G384" s="890">
        <v>0.79</v>
      </c>
      <c r="H384" s="890"/>
      <c r="I384" s="890"/>
      <c r="J384" s="890"/>
      <c r="K384" s="890"/>
      <c r="L384" s="890">
        <v>1.56</v>
      </c>
      <c r="M384" s="890">
        <f>+F384*G384*L384</f>
        <v>160.21200000000002</v>
      </c>
      <c r="N384" s="889"/>
    </row>
    <row r="385" spans="2:14">
      <c r="B385" s="1312"/>
      <c r="C385" s="1312"/>
      <c r="D385" s="1312"/>
      <c r="E385" s="892"/>
      <c r="F385" s="890"/>
      <c r="G385" s="890"/>
      <c r="H385" s="890"/>
      <c r="I385" s="890"/>
      <c r="J385" s="890"/>
      <c r="K385" s="890"/>
      <c r="L385" s="890"/>
      <c r="M385" s="890"/>
      <c r="N385" s="889"/>
    </row>
    <row r="386" spans="2:14">
      <c r="B386" s="1312"/>
      <c r="C386" s="1312"/>
      <c r="D386" s="1312"/>
      <c r="E386" s="892" t="s">
        <v>777</v>
      </c>
      <c r="F386" s="890">
        <v>16</v>
      </c>
      <c r="G386" s="890">
        <v>9.6999999999999993</v>
      </c>
      <c r="H386" s="890"/>
      <c r="I386" s="890"/>
      <c r="J386" s="890"/>
      <c r="K386" s="890"/>
      <c r="L386" s="890">
        <v>2.25</v>
      </c>
      <c r="M386" s="890">
        <f>+F386*G386*L386</f>
        <v>349.2</v>
      </c>
      <c r="N386" s="889"/>
    </row>
    <row r="387" spans="2:14">
      <c r="B387" s="1312"/>
      <c r="C387" s="1312"/>
      <c r="D387" s="1312"/>
      <c r="E387" s="892"/>
      <c r="F387" s="890">
        <v>2</v>
      </c>
      <c r="G387" s="890">
        <v>9.6999999999999993</v>
      </c>
      <c r="H387" s="890"/>
      <c r="I387" s="890"/>
      <c r="J387" s="890"/>
      <c r="K387" s="890"/>
      <c r="L387" s="890">
        <v>1.56</v>
      </c>
      <c r="M387" s="890">
        <f>+F387*G387*L387</f>
        <v>30.263999999999999</v>
      </c>
      <c r="N387" s="889"/>
    </row>
    <row r="388" spans="2:14">
      <c r="B388" s="1312"/>
      <c r="C388" s="1312"/>
      <c r="D388" s="1312"/>
      <c r="E388" s="892" t="s">
        <v>776</v>
      </c>
      <c r="F388" s="890">
        <f>11+4+8+21+16+24+22+24</f>
        <v>130</v>
      </c>
      <c r="G388" s="890">
        <v>2.21</v>
      </c>
      <c r="H388" s="890"/>
      <c r="I388" s="890"/>
      <c r="J388" s="890"/>
      <c r="K388" s="890"/>
      <c r="L388" s="890">
        <v>1.56</v>
      </c>
      <c r="M388" s="890">
        <f>+F388*G388*L388</f>
        <v>448.18800000000005</v>
      </c>
      <c r="N388" s="889"/>
    </row>
    <row r="389" spans="2:14">
      <c r="B389" s="1312"/>
      <c r="C389" s="1312"/>
      <c r="D389" s="1312"/>
      <c r="E389" s="892" t="s">
        <v>775</v>
      </c>
      <c r="F389" s="890">
        <f>(11+4+8+21+16+24+22+24)*2</f>
        <v>260</v>
      </c>
      <c r="G389" s="890">
        <v>1.38</v>
      </c>
      <c r="H389" s="890"/>
      <c r="I389" s="890"/>
      <c r="J389" s="890"/>
      <c r="K389" s="890"/>
      <c r="L389" s="890">
        <v>1.56</v>
      </c>
      <c r="M389" s="890">
        <f>+F389*G389*L389</f>
        <v>559.72799999999995</v>
      </c>
      <c r="N389" s="889"/>
    </row>
    <row r="390" spans="2:14">
      <c r="B390" s="1312"/>
      <c r="C390" s="1312"/>
      <c r="D390" s="1312"/>
      <c r="E390" s="892" t="s">
        <v>774</v>
      </c>
      <c r="F390" s="890">
        <f>11+4+8+21+16+24+22+24</f>
        <v>130</v>
      </c>
      <c r="G390" s="890">
        <v>0.79</v>
      </c>
      <c r="H390" s="890"/>
      <c r="I390" s="890"/>
      <c r="J390" s="890"/>
      <c r="K390" s="890"/>
      <c r="L390" s="890">
        <v>1.56</v>
      </c>
      <c r="M390" s="890">
        <f>+F390*G390*L390</f>
        <v>160.21200000000002</v>
      </c>
      <c r="N390" s="889"/>
    </row>
    <row r="391" spans="2:14">
      <c r="B391" s="1312"/>
      <c r="C391" s="1312"/>
      <c r="D391" s="1312"/>
      <c r="E391" s="892"/>
      <c r="F391" s="890"/>
      <c r="G391" s="890"/>
      <c r="H391" s="890"/>
      <c r="I391" s="890"/>
      <c r="J391" s="890"/>
      <c r="K391" s="890"/>
      <c r="L391" s="890"/>
      <c r="M391" s="890"/>
      <c r="N391" s="889"/>
    </row>
    <row r="392" spans="2:14">
      <c r="B392" s="1312"/>
      <c r="C392" s="1312"/>
      <c r="D392" s="1312"/>
      <c r="E392" s="892" t="s">
        <v>773</v>
      </c>
      <c r="F392" s="890">
        <v>16</v>
      </c>
      <c r="G392" s="890">
        <v>9.6999999999999993</v>
      </c>
      <c r="H392" s="890"/>
      <c r="I392" s="890"/>
      <c r="J392" s="890"/>
      <c r="K392" s="890"/>
      <c r="L392" s="890">
        <v>2.25</v>
      </c>
      <c r="M392" s="890">
        <f>+F392*G392*L392</f>
        <v>349.2</v>
      </c>
      <c r="N392" s="889"/>
    </row>
    <row r="393" spans="2:14">
      <c r="B393" s="1312"/>
      <c r="C393" s="1312"/>
      <c r="D393" s="1312"/>
      <c r="E393" s="892"/>
      <c r="F393" s="890">
        <v>2</v>
      </c>
      <c r="G393" s="890">
        <v>9.6999999999999993</v>
      </c>
      <c r="H393" s="890"/>
      <c r="I393" s="890"/>
      <c r="J393" s="890"/>
      <c r="K393" s="890"/>
      <c r="L393" s="890">
        <v>1.56</v>
      </c>
      <c r="M393" s="890">
        <f>+F393*G393*L393</f>
        <v>30.263999999999999</v>
      </c>
      <c r="N393" s="889"/>
    </row>
    <row r="394" spans="2:14">
      <c r="B394" s="1312"/>
      <c r="C394" s="1312"/>
      <c r="D394" s="1312"/>
      <c r="E394" s="892" t="s">
        <v>772</v>
      </c>
      <c r="F394" s="890">
        <f>11+4+8+21+16+24+22+24</f>
        <v>130</v>
      </c>
      <c r="G394" s="890">
        <v>2.21</v>
      </c>
      <c r="H394" s="890"/>
      <c r="I394" s="890"/>
      <c r="J394" s="890"/>
      <c r="K394" s="890"/>
      <c r="L394" s="890">
        <v>1.56</v>
      </c>
      <c r="M394" s="890">
        <f>+F394*G394*L394</f>
        <v>448.18800000000005</v>
      </c>
      <c r="N394" s="889"/>
    </row>
    <row r="395" spans="2:14">
      <c r="B395" s="1312"/>
      <c r="C395" s="1312"/>
      <c r="D395" s="1312"/>
      <c r="E395" s="892" t="s">
        <v>771</v>
      </c>
      <c r="F395" s="890">
        <f>(11+4+8+21+16+24+22+24)*2</f>
        <v>260</v>
      </c>
      <c r="G395" s="890">
        <v>1.38</v>
      </c>
      <c r="H395" s="890"/>
      <c r="I395" s="890"/>
      <c r="J395" s="890"/>
      <c r="K395" s="890"/>
      <c r="L395" s="890">
        <v>1.56</v>
      </c>
      <c r="M395" s="890">
        <f>+F395*G395*L395</f>
        <v>559.72799999999995</v>
      </c>
      <c r="N395" s="889"/>
    </row>
    <row r="396" spans="2:14">
      <c r="B396" s="1312"/>
      <c r="C396" s="1312"/>
      <c r="D396" s="1312"/>
      <c r="E396" s="892" t="s">
        <v>770</v>
      </c>
      <c r="F396" s="890">
        <f>11+4+8+21+16+24+22+24</f>
        <v>130</v>
      </c>
      <c r="G396" s="890">
        <v>0.79</v>
      </c>
      <c r="H396" s="890"/>
      <c r="I396" s="890"/>
      <c r="J396" s="890"/>
      <c r="K396" s="890"/>
      <c r="L396" s="890">
        <v>1.56</v>
      </c>
      <c r="M396" s="890">
        <f>+F396*G396*L396</f>
        <v>160.21200000000002</v>
      </c>
      <c r="N396" s="889"/>
    </row>
    <row r="397" spans="2:14">
      <c r="B397" s="1312"/>
      <c r="C397" s="1312"/>
      <c r="D397" s="1312"/>
      <c r="E397" s="892"/>
      <c r="F397" s="890"/>
      <c r="G397" s="890"/>
      <c r="H397" s="890"/>
      <c r="I397" s="890"/>
      <c r="J397" s="890"/>
      <c r="K397" s="890"/>
      <c r="L397" s="890"/>
      <c r="M397" s="890"/>
      <c r="N397" s="889"/>
    </row>
    <row r="398" spans="2:14">
      <c r="B398" s="1312"/>
      <c r="C398" s="1312"/>
      <c r="D398" s="1312"/>
      <c r="E398" s="892" t="s">
        <v>769</v>
      </c>
      <c r="F398" s="890">
        <v>16</v>
      </c>
      <c r="G398" s="890">
        <v>9.6999999999999993</v>
      </c>
      <c r="H398" s="890"/>
      <c r="I398" s="890"/>
      <c r="J398" s="890"/>
      <c r="K398" s="890"/>
      <c r="L398" s="890">
        <v>2.25</v>
      </c>
      <c r="M398" s="890">
        <f>+F398*G398*L398</f>
        <v>349.2</v>
      </c>
      <c r="N398" s="889"/>
    </row>
    <row r="399" spans="2:14">
      <c r="B399" s="1312"/>
      <c r="C399" s="1312"/>
      <c r="D399" s="1312"/>
      <c r="E399" s="892"/>
      <c r="F399" s="890">
        <v>2</v>
      </c>
      <c r="G399" s="890">
        <v>9.6999999999999993</v>
      </c>
      <c r="H399" s="890"/>
      <c r="I399" s="890"/>
      <c r="J399" s="890"/>
      <c r="K399" s="890"/>
      <c r="L399" s="890">
        <v>1.56</v>
      </c>
      <c r="M399" s="890">
        <f>+F399*G399*L399</f>
        <v>30.263999999999999</v>
      </c>
      <c r="N399" s="889"/>
    </row>
    <row r="400" spans="2:14">
      <c r="B400" s="1312"/>
      <c r="C400" s="1312"/>
      <c r="D400" s="1312"/>
      <c r="E400" s="892" t="s">
        <v>768</v>
      </c>
      <c r="F400" s="890">
        <f>11+4+8+21+16+24+22+24</f>
        <v>130</v>
      </c>
      <c r="G400" s="890">
        <v>2.21</v>
      </c>
      <c r="H400" s="890"/>
      <c r="I400" s="890"/>
      <c r="J400" s="890"/>
      <c r="K400" s="890"/>
      <c r="L400" s="890">
        <v>1.56</v>
      </c>
      <c r="M400" s="890">
        <f>+F400*G400*L400</f>
        <v>448.18800000000005</v>
      </c>
      <c r="N400" s="889"/>
    </row>
    <row r="401" spans="2:14">
      <c r="B401" s="1312"/>
      <c r="C401" s="1312"/>
      <c r="D401" s="1312"/>
      <c r="E401" s="892" t="s">
        <v>767</v>
      </c>
      <c r="F401" s="890">
        <f>(11+4+8+21+16+24+22+24)*2</f>
        <v>260</v>
      </c>
      <c r="G401" s="890">
        <v>1.38</v>
      </c>
      <c r="H401" s="890"/>
      <c r="I401" s="890"/>
      <c r="J401" s="890"/>
      <c r="K401" s="890"/>
      <c r="L401" s="890">
        <v>1.56</v>
      </c>
      <c r="M401" s="890">
        <f>+F401*G401*L401</f>
        <v>559.72799999999995</v>
      </c>
      <c r="N401" s="889"/>
    </row>
    <row r="402" spans="2:14">
      <c r="B402" s="1312"/>
      <c r="C402" s="1312"/>
      <c r="D402" s="1312"/>
      <c r="E402" s="892" t="s">
        <v>766</v>
      </c>
      <c r="F402" s="890">
        <f>11+4+8+21+16+24+22+24</f>
        <v>130</v>
      </c>
      <c r="G402" s="890">
        <v>0.79</v>
      </c>
      <c r="H402" s="890"/>
      <c r="I402" s="890"/>
      <c r="J402" s="890"/>
      <c r="K402" s="890"/>
      <c r="L402" s="890">
        <v>1.56</v>
      </c>
      <c r="M402" s="890">
        <f>+F402*G402*L402</f>
        <v>160.21200000000002</v>
      </c>
      <c r="N402" s="889"/>
    </row>
    <row r="403" spans="2:14">
      <c r="B403" s="1312"/>
      <c r="C403" s="1312"/>
      <c r="D403" s="1312"/>
      <c r="E403" s="892"/>
      <c r="F403" s="890"/>
      <c r="G403" s="890"/>
      <c r="H403" s="890"/>
      <c r="I403" s="890"/>
      <c r="J403" s="890"/>
      <c r="K403" s="890"/>
      <c r="L403" s="890"/>
      <c r="M403" s="890"/>
      <c r="N403" s="889"/>
    </row>
    <row r="404" spans="2:14">
      <c r="B404" s="1312"/>
      <c r="C404" s="1312"/>
      <c r="D404" s="1312"/>
      <c r="E404" s="892" t="s">
        <v>765</v>
      </c>
      <c r="F404" s="890">
        <v>16</v>
      </c>
      <c r="G404" s="890">
        <v>9.6999999999999993</v>
      </c>
      <c r="H404" s="890"/>
      <c r="I404" s="890"/>
      <c r="J404" s="890"/>
      <c r="K404" s="890"/>
      <c r="L404" s="890">
        <v>2.25</v>
      </c>
      <c r="M404" s="890">
        <f>+F404*G404*L404</f>
        <v>349.2</v>
      </c>
      <c r="N404" s="889"/>
    </row>
    <row r="405" spans="2:14">
      <c r="B405" s="1312"/>
      <c r="C405" s="1312"/>
      <c r="D405" s="1312"/>
      <c r="E405" s="892"/>
      <c r="F405" s="890">
        <v>2</v>
      </c>
      <c r="G405" s="890">
        <v>9.6999999999999993</v>
      </c>
      <c r="H405" s="890"/>
      <c r="I405" s="890"/>
      <c r="J405" s="890"/>
      <c r="K405" s="890"/>
      <c r="L405" s="890">
        <v>1.56</v>
      </c>
      <c r="M405" s="890">
        <f>+F405*G405*L405</f>
        <v>30.263999999999999</v>
      </c>
      <c r="N405" s="889"/>
    </row>
    <row r="406" spans="2:14">
      <c r="B406" s="1312"/>
      <c r="C406" s="1312"/>
      <c r="D406" s="1312"/>
      <c r="E406" s="892" t="s">
        <v>764</v>
      </c>
      <c r="F406" s="890">
        <f>11+4+8+21+16+24+22+24</f>
        <v>130</v>
      </c>
      <c r="G406" s="890">
        <v>2.21</v>
      </c>
      <c r="H406" s="890"/>
      <c r="I406" s="890"/>
      <c r="J406" s="890"/>
      <c r="K406" s="890"/>
      <c r="L406" s="890">
        <v>1.56</v>
      </c>
      <c r="M406" s="890">
        <f>+F406*G406*L406</f>
        <v>448.18800000000005</v>
      </c>
      <c r="N406" s="889"/>
    </row>
    <row r="407" spans="2:14">
      <c r="B407" s="1312"/>
      <c r="C407" s="1312"/>
      <c r="D407" s="1312"/>
      <c r="E407" s="892" t="s">
        <v>763</v>
      </c>
      <c r="F407" s="890">
        <f>(11+4+8+21+16+24+22+24)*2</f>
        <v>260</v>
      </c>
      <c r="G407" s="890">
        <v>1.38</v>
      </c>
      <c r="H407" s="890"/>
      <c r="I407" s="890"/>
      <c r="J407" s="890"/>
      <c r="K407" s="890"/>
      <c r="L407" s="890">
        <v>1.56</v>
      </c>
      <c r="M407" s="890">
        <f>+F407*G407*L407</f>
        <v>559.72799999999995</v>
      </c>
      <c r="N407" s="889"/>
    </row>
    <row r="408" spans="2:14">
      <c r="B408" s="1312"/>
      <c r="C408" s="1312"/>
      <c r="D408" s="1312"/>
      <c r="E408" s="892" t="s">
        <v>762</v>
      </c>
      <c r="F408" s="890">
        <f>11+4+8+21+16+24+22+24</f>
        <v>130</v>
      </c>
      <c r="G408" s="890">
        <v>0.79</v>
      </c>
      <c r="H408" s="890"/>
      <c r="I408" s="890"/>
      <c r="J408" s="890"/>
      <c r="K408" s="890"/>
      <c r="L408" s="890">
        <v>1.56</v>
      </c>
      <c r="M408" s="890">
        <f>+F408*G408*L408</f>
        <v>160.21200000000002</v>
      </c>
      <c r="N408" s="889"/>
    </row>
    <row r="409" spans="2:14">
      <c r="B409" s="1312"/>
      <c r="C409" s="1312"/>
      <c r="D409" s="1312"/>
      <c r="E409" s="892"/>
      <c r="F409" s="890"/>
      <c r="G409" s="890"/>
      <c r="H409" s="890"/>
      <c r="I409" s="890"/>
      <c r="J409" s="890"/>
      <c r="K409" s="890"/>
      <c r="L409" s="890"/>
      <c r="M409" s="890"/>
      <c r="N409" s="889"/>
    </row>
    <row r="410" spans="2:14">
      <c r="B410" s="1312"/>
      <c r="C410" s="1312"/>
      <c r="D410" s="1312"/>
      <c r="E410" s="892" t="s">
        <v>761</v>
      </c>
      <c r="F410" s="890">
        <v>16</v>
      </c>
      <c r="G410" s="890">
        <v>9.6999999999999993</v>
      </c>
      <c r="H410" s="890"/>
      <c r="I410" s="890"/>
      <c r="J410" s="890"/>
      <c r="K410" s="890"/>
      <c r="L410" s="890">
        <v>2.25</v>
      </c>
      <c r="M410" s="890">
        <f>+F410*G410*L410</f>
        <v>349.2</v>
      </c>
      <c r="N410" s="889"/>
    </row>
    <row r="411" spans="2:14">
      <c r="B411" s="1312"/>
      <c r="C411" s="1312"/>
      <c r="D411" s="1312"/>
      <c r="E411" s="892"/>
      <c r="F411" s="890">
        <v>2</v>
      </c>
      <c r="G411" s="890">
        <v>9.6999999999999993</v>
      </c>
      <c r="H411" s="890"/>
      <c r="I411" s="890"/>
      <c r="J411" s="890"/>
      <c r="K411" s="890"/>
      <c r="L411" s="890">
        <v>1.56</v>
      </c>
      <c r="M411" s="890">
        <f>+F411*G411*L411</f>
        <v>30.263999999999999</v>
      </c>
      <c r="N411" s="889"/>
    </row>
    <row r="412" spans="2:14">
      <c r="B412" s="1312"/>
      <c r="C412" s="1312"/>
      <c r="D412" s="1312"/>
      <c r="E412" s="892" t="s">
        <v>760</v>
      </c>
      <c r="F412" s="890">
        <f>11+4+8+21+16+24+22+24</f>
        <v>130</v>
      </c>
      <c r="G412" s="890">
        <v>2.21</v>
      </c>
      <c r="H412" s="890"/>
      <c r="I412" s="890"/>
      <c r="J412" s="890"/>
      <c r="K412" s="890"/>
      <c r="L412" s="890">
        <v>1.56</v>
      </c>
      <c r="M412" s="890">
        <f>+F412*G412*L412</f>
        <v>448.18800000000005</v>
      </c>
      <c r="N412" s="889"/>
    </row>
    <row r="413" spans="2:14">
      <c r="B413" s="1312"/>
      <c r="C413" s="1312"/>
      <c r="D413" s="1312"/>
      <c r="E413" s="892" t="s">
        <v>759</v>
      </c>
      <c r="F413" s="890">
        <f>(11+4+8+21+16+24+22+24)*2</f>
        <v>260</v>
      </c>
      <c r="G413" s="890">
        <v>1.38</v>
      </c>
      <c r="H413" s="890"/>
      <c r="I413" s="890"/>
      <c r="J413" s="890"/>
      <c r="K413" s="890"/>
      <c r="L413" s="890">
        <v>1.56</v>
      </c>
      <c r="M413" s="890">
        <f>+F413*G413*L413</f>
        <v>559.72799999999995</v>
      </c>
      <c r="N413" s="889"/>
    </row>
    <row r="414" spans="2:14">
      <c r="B414" s="1312"/>
      <c r="C414" s="1312"/>
      <c r="D414" s="1312"/>
      <c r="E414" s="892" t="s">
        <v>758</v>
      </c>
      <c r="F414" s="890">
        <f>11+4+8+21+16+24+22+24</f>
        <v>130</v>
      </c>
      <c r="G414" s="890">
        <v>0.79</v>
      </c>
      <c r="H414" s="890"/>
      <c r="I414" s="890"/>
      <c r="J414" s="890"/>
      <c r="K414" s="890"/>
      <c r="L414" s="890">
        <v>1.56</v>
      </c>
      <c r="M414" s="890">
        <f>+F414*G414*L414</f>
        <v>160.21200000000002</v>
      </c>
      <c r="N414" s="889"/>
    </row>
    <row r="415" spans="2:14">
      <c r="B415" s="1312"/>
      <c r="C415" s="1312"/>
      <c r="D415" s="1312"/>
      <c r="E415" s="892"/>
      <c r="F415" s="890"/>
      <c r="G415" s="890"/>
      <c r="H415" s="890"/>
      <c r="I415" s="890"/>
      <c r="J415" s="890"/>
      <c r="K415" s="890"/>
      <c r="L415" s="890"/>
      <c r="M415" s="890"/>
      <c r="N415" s="889"/>
    </row>
    <row r="416" spans="2:14">
      <c r="B416" s="1312"/>
      <c r="C416" s="1312"/>
      <c r="D416" s="1312"/>
      <c r="E416" s="892" t="s">
        <v>757</v>
      </c>
      <c r="F416" s="890">
        <v>16</v>
      </c>
      <c r="G416" s="890">
        <v>9.6999999999999993</v>
      </c>
      <c r="H416" s="890"/>
      <c r="I416" s="890"/>
      <c r="J416" s="890"/>
      <c r="K416" s="890"/>
      <c r="L416" s="890">
        <v>2.25</v>
      </c>
      <c r="M416" s="890">
        <f>+F416*G416*L416</f>
        <v>349.2</v>
      </c>
      <c r="N416" s="889"/>
    </row>
    <row r="417" spans="2:14">
      <c r="B417" s="1312"/>
      <c r="C417" s="1312"/>
      <c r="D417" s="1312"/>
      <c r="E417" s="892"/>
      <c r="F417" s="890">
        <v>2</v>
      </c>
      <c r="G417" s="890">
        <v>9.6999999999999993</v>
      </c>
      <c r="H417" s="890"/>
      <c r="I417" s="890"/>
      <c r="J417" s="890"/>
      <c r="K417" s="890"/>
      <c r="L417" s="890">
        <v>1.56</v>
      </c>
      <c r="M417" s="890">
        <f>+F417*G417*L417</f>
        <v>30.263999999999999</v>
      </c>
      <c r="N417" s="889"/>
    </row>
    <row r="418" spans="2:14">
      <c r="B418" s="1312"/>
      <c r="C418" s="1312"/>
      <c r="D418" s="1312"/>
      <c r="E418" s="892" t="s">
        <v>756</v>
      </c>
      <c r="F418" s="890">
        <f>11+4+8+21+16+24+22+24</f>
        <v>130</v>
      </c>
      <c r="G418" s="890">
        <v>2.21</v>
      </c>
      <c r="H418" s="890"/>
      <c r="I418" s="890"/>
      <c r="J418" s="890"/>
      <c r="K418" s="890"/>
      <c r="L418" s="890">
        <v>1.56</v>
      </c>
      <c r="M418" s="890">
        <f>+F418*G418*L418</f>
        <v>448.18800000000005</v>
      </c>
      <c r="N418" s="889"/>
    </row>
    <row r="419" spans="2:14">
      <c r="B419" s="1312"/>
      <c r="C419" s="1312"/>
      <c r="D419" s="1312"/>
      <c r="E419" s="892" t="s">
        <v>755</v>
      </c>
      <c r="F419" s="890">
        <f>(11+4+8+21+16+24+22+24)*2</f>
        <v>260</v>
      </c>
      <c r="G419" s="890">
        <v>1.38</v>
      </c>
      <c r="H419" s="890"/>
      <c r="I419" s="890"/>
      <c r="J419" s="890"/>
      <c r="K419" s="890"/>
      <c r="L419" s="890">
        <v>1.56</v>
      </c>
      <c r="M419" s="890">
        <f>+F419*G419*L419</f>
        <v>559.72799999999995</v>
      </c>
      <c r="N419" s="889"/>
    </row>
    <row r="420" spans="2:14">
      <c r="B420" s="1312"/>
      <c r="C420" s="1312"/>
      <c r="D420" s="1312"/>
      <c r="E420" s="892" t="s">
        <v>754</v>
      </c>
      <c r="F420" s="890">
        <f>11+4+8+21+16+24+22+24</f>
        <v>130</v>
      </c>
      <c r="G420" s="890">
        <v>0.79</v>
      </c>
      <c r="H420" s="890"/>
      <c r="I420" s="890"/>
      <c r="J420" s="890"/>
      <c r="K420" s="890"/>
      <c r="L420" s="890">
        <v>1.56</v>
      </c>
      <c r="M420" s="890">
        <f>+F420*G420*L420</f>
        <v>160.21200000000002</v>
      </c>
      <c r="N420" s="889"/>
    </row>
    <row r="421" spans="2:14">
      <c r="B421" s="1312"/>
      <c r="C421" s="1312"/>
      <c r="D421" s="1312"/>
      <c r="E421" s="892"/>
      <c r="F421" s="890"/>
      <c r="G421" s="890"/>
      <c r="H421" s="890"/>
      <c r="I421" s="890"/>
      <c r="J421" s="890"/>
      <c r="K421" s="890"/>
      <c r="L421" s="890"/>
      <c r="M421" s="890"/>
      <c r="N421" s="889"/>
    </row>
    <row r="422" spans="2:14">
      <c r="B422" s="1312"/>
      <c r="C422" s="1312"/>
      <c r="D422" s="1312"/>
      <c r="E422" s="892" t="s">
        <v>753</v>
      </c>
      <c r="F422" s="890">
        <v>16</v>
      </c>
      <c r="G422" s="890">
        <v>9.6999999999999993</v>
      </c>
      <c r="H422" s="890"/>
      <c r="I422" s="890"/>
      <c r="J422" s="890"/>
      <c r="K422" s="890"/>
      <c r="L422" s="890">
        <v>2.25</v>
      </c>
      <c r="M422" s="890">
        <f>+F422*G422*L422</f>
        <v>349.2</v>
      </c>
      <c r="N422" s="889"/>
    </row>
    <row r="423" spans="2:14">
      <c r="B423" s="1312"/>
      <c r="C423" s="1312"/>
      <c r="D423" s="1312"/>
      <c r="E423" s="892"/>
      <c r="F423" s="890">
        <v>2</v>
      </c>
      <c r="G423" s="890">
        <v>9.6999999999999993</v>
      </c>
      <c r="H423" s="890"/>
      <c r="I423" s="890"/>
      <c r="J423" s="890"/>
      <c r="K423" s="890"/>
      <c r="L423" s="890">
        <v>1.56</v>
      </c>
      <c r="M423" s="890">
        <f>+F423*G423*L423</f>
        <v>30.263999999999999</v>
      </c>
      <c r="N423" s="889"/>
    </row>
    <row r="424" spans="2:14">
      <c r="B424" s="1312"/>
      <c r="C424" s="1312"/>
      <c r="D424" s="1312"/>
      <c r="E424" s="892" t="s">
        <v>752</v>
      </c>
      <c r="F424" s="890">
        <f>11+4+8+21+16+24+22+24</f>
        <v>130</v>
      </c>
      <c r="G424" s="890">
        <v>2.21</v>
      </c>
      <c r="H424" s="890"/>
      <c r="I424" s="890"/>
      <c r="J424" s="890"/>
      <c r="K424" s="890"/>
      <c r="L424" s="890">
        <v>1.56</v>
      </c>
      <c r="M424" s="890">
        <f>+F424*G424*L424</f>
        <v>448.18800000000005</v>
      </c>
      <c r="N424" s="889"/>
    </row>
    <row r="425" spans="2:14">
      <c r="B425" s="1312"/>
      <c r="C425" s="1312"/>
      <c r="D425" s="1312"/>
      <c r="E425" s="892" t="s">
        <v>751</v>
      </c>
      <c r="F425" s="890">
        <f>(11+4+8+21+16+24+22+24)*2</f>
        <v>260</v>
      </c>
      <c r="G425" s="890">
        <v>1.38</v>
      </c>
      <c r="H425" s="890"/>
      <c r="I425" s="890"/>
      <c r="J425" s="890"/>
      <c r="K425" s="890"/>
      <c r="L425" s="890">
        <v>1.56</v>
      </c>
      <c r="M425" s="890">
        <f>+F425*G425*L425</f>
        <v>559.72799999999995</v>
      </c>
      <c r="N425" s="889"/>
    </row>
    <row r="426" spans="2:14">
      <c r="B426" s="1312"/>
      <c r="C426" s="1312"/>
      <c r="D426" s="1312"/>
      <c r="E426" s="892" t="s">
        <v>750</v>
      </c>
      <c r="F426" s="890">
        <f>11+4+8+21+16+24+22+24</f>
        <v>130</v>
      </c>
      <c r="G426" s="890">
        <v>0.79</v>
      </c>
      <c r="H426" s="890"/>
      <c r="I426" s="890"/>
      <c r="J426" s="890"/>
      <c r="K426" s="890"/>
      <c r="L426" s="890">
        <v>1.56</v>
      </c>
      <c r="M426" s="890">
        <f>+F426*G426*L426</f>
        <v>160.21200000000002</v>
      </c>
      <c r="N426" s="889"/>
    </row>
    <row r="427" spans="2:14">
      <c r="B427" s="1312"/>
      <c r="C427" s="1312"/>
      <c r="D427" s="1312"/>
      <c r="E427" s="892"/>
      <c r="F427" s="890"/>
      <c r="G427" s="890"/>
      <c r="H427" s="890"/>
      <c r="I427" s="890"/>
      <c r="J427" s="890"/>
      <c r="K427" s="890"/>
      <c r="L427" s="890"/>
      <c r="M427" s="890"/>
      <c r="N427" s="889"/>
    </row>
    <row r="428" spans="2:14">
      <c r="B428" s="1312"/>
      <c r="C428" s="1312"/>
      <c r="D428" s="1312"/>
      <c r="E428" s="892" t="s">
        <v>749</v>
      </c>
      <c r="F428" s="890">
        <v>16</v>
      </c>
      <c r="G428" s="890">
        <v>9.6999999999999993</v>
      </c>
      <c r="H428" s="890"/>
      <c r="I428" s="890"/>
      <c r="J428" s="890"/>
      <c r="K428" s="890"/>
      <c r="L428" s="890">
        <v>2.25</v>
      </c>
      <c r="M428" s="890">
        <f>+F428*G428*L428</f>
        <v>349.2</v>
      </c>
      <c r="N428" s="889"/>
    </row>
    <row r="429" spans="2:14">
      <c r="B429" s="1312"/>
      <c r="C429" s="1312"/>
      <c r="D429" s="1312"/>
      <c r="E429" s="892"/>
      <c r="F429" s="890">
        <v>2</v>
      </c>
      <c r="G429" s="890">
        <v>9.6999999999999993</v>
      </c>
      <c r="H429" s="890"/>
      <c r="I429" s="890"/>
      <c r="J429" s="890"/>
      <c r="K429" s="890"/>
      <c r="L429" s="890">
        <v>1.56</v>
      </c>
      <c r="M429" s="890">
        <f>+F429*G429*L429</f>
        <v>30.263999999999999</v>
      </c>
      <c r="N429" s="889"/>
    </row>
    <row r="430" spans="2:14">
      <c r="B430" s="1312"/>
      <c r="C430" s="1312"/>
      <c r="D430" s="1312"/>
      <c r="E430" s="892" t="s">
        <v>748</v>
      </c>
      <c r="F430" s="890">
        <f>11+4+8+21+16+24+22+24</f>
        <v>130</v>
      </c>
      <c r="G430" s="890">
        <v>2.21</v>
      </c>
      <c r="H430" s="890"/>
      <c r="I430" s="890"/>
      <c r="J430" s="890"/>
      <c r="K430" s="890"/>
      <c r="L430" s="890">
        <v>1.56</v>
      </c>
      <c r="M430" s="890">
        <f>+F430*G430*L430</f>
        <v>448.18800000000005</v>
      </c>
      <c r="N430" s="889"/>
    </row>
    <row r="431" spans="2:14">
      <c r="B431" s="1312"/>
      <c r="C431" s="1312"/>
      <c r="D431" s="1312"/>
      <c r="E431" s="892" t="s">
        <v>747</v>
      </c>
      <c r="F431" s="890">
        <f>(11+4+8+21+16+24+22+24)*2</f>
        <v>260</v>
      </c>
      <c r="G431" s="890">
        <v>1.38</v>
      </c>
      <c r="H431" s="890"/>
      <c r="I431" s="890"/>
      <c r="J431" s="890"/>
      <c r="K431" s="890"/>
      <c r="L431" s="890">
        <v>1.56</v>
      </c>
      <c r="M431" s="890">
        <f>+F431*G431*L431</f>
        <v>559.72799999999995</v>
      </c>
      <c r="N431" s="889"/>
    </row>
    <row r="432" spans="2:14">
      <c r="B432" s="1312"/>
      <c r="C432" s="1312"/>
      <c r="D432" s="1312"/>
      <c r="E432" s="892" t="s">
        <v>746</v>
      </c>
      <c r="F432" s="890">
        <f>11+4+8+21+16+24+22+24</f>
        <v>130</v>
      </c>
      <c r="G432" s="890">
        <v>0.79</v>
      </c>
      <c r="H432" s="890"/>
      <c r="I432" s="890"/>
      <c r="J432" s="890"/>
      <c r="K432" s="890"/>
      <c r="L432" s="890">
        <v>1.56</v>
      </c>
      <c r="M432" s="890">
        <f>+F432*G432*L432</f>
        <v>160.21200000000002</v>
      </c>
      <c r="N432" s="889"/>
    </row>
    <row r="433" spans="2:14">
      <c r="B433" s="1312"/>
      <c r="C433" s="1312"/>
      <c r="D433" s="1312"/>
      <c r="E433" s="892"/>
      <c r="F433" s="890"/>
      <c r="G433" s="890"/>
      <c r="H433" s="890"/>
      <c r="I433" s="890"/>
      <c r="J433" s="890"/>
      <c r="K433" s="890"/>
      <c r="L433" s="890"/>
      <c r="M433" s="890"/>
      <c r="N433" s="889"/>
    </row>
    <row r="434" spans="2:14">
      <c r="B434" s="1312"/>
      <c r="C434" s="1312"/>
      <c r="D434" s="1312"/>
      <c r="E434" s="892" t="s">
        <v>745</v>
      </c>
      <c r="F434" s="890">
        <v>8</v>
      </c>
      <c r="G434" s="890">
        <v>2.75</v>
      </c>
      <c r="H434" s="890"/>
      <c r="I434" s="890"/>
      <c r="J434" s="890"/>
      <c r="K434" s="890"/>
      <c r="L434" s="890">
        <v>1</v>
      </c>
      <c r="M434" s="890">
        <f t="shared" ref="M434:M443" si="14">+F434*G434*L434</f>
        <v>22</v>
      </c>
      <c r="N434" s="889"/>
    </row>
    <row r="435" spans="2:14">
      <c r="B435" s="1312"/>
      <c r="C435" s="1312"/>
      <c r="D435" s="1312"/>
      <c r="E435" s="892" t="s">
        <v>745</v>
      </c>
      <c r="F435" s="890">
        <v>2</v>
      </c>
      <c r="G435" s="890">
        <v>3.2</v>
      </c>
      <c r="H435" s="890"/>
      <c r="I435" s="890"/>
      <c r="J435" s="890"/>
      <c r="K435" s="890"/>
      <c r="L435" s="890">
        <v>2.25</v>
      </c>
      <c r="M435" s="890">
        <f t="shared" si="14"/>
        <v>14.4</v>
      </c>
      <c r="N435" s="889"/>
    </row>
    <row r="436" spans="2:14">
      <c r="B436" s="1312"/>
      <c r="C436" s="1312"/>
      <c r="D436" s="1312"/>
      <c r="E436" s="892" t="s">
        <v>745</v>
      </c>
      <c r="F436" s="890">
        <v>4</v>
      </c>
      <c r="G436" s="890">
        <v>4.0999999999999996</v>
      </c>
      <c r="H436" s="890"/>
      <c r="I436" s="890"/>
      <c r="J436" s="890"/>
      <c r="K436" s="890"/>
      <c r="L436" s="890">
        <v>1.56</v>
      </c>
      <c r="M436" s="890">
        <f t="shared" si="14"/>
        <v>25.584</v>
      </c>
      <c r="N436" s="889"/>
    </row>
    <row r="437" spans="2:14">
      <c r="B437" s="1312"/>
      <c r="C437" s="1312"/>
      <c r="D437" s="1312"/>
      <c r="E437" s="892" t="s">
        <v>745</v>
      </c>
      <c r="F437" s="890">
        <v>8</v>
      </c>
      <c r="G437" s="890">
        <v>11.14</v>
      </c>
      <c r="H437" s="890"/>
      <c r="I437" s="890"/>
      <c r="J437" s="890"/>
      <c r="K437" s="890"/>
      <c r="L437" s="890">
        <v>1</v>
      </c>
      <c r="M437" s="890">
        <f t="shared" si="14"/>
        <v>89.12</v>
      </c>
      <c r="N437" s="889"/>
    </row>
    <row r="438" spans="2:14">
      <c r="B438" s="1312"/>
      <c r="C438" s="1312"/>
      <c r="D438" s="1312"/>
      <c r="E438" s="892" t="s">
        <v>745</v>
      </c>
      <c r="F438" s="890">
        <v>4</v>
      </c>
      <c r="G438" s="890">
        <v>4.0999999999999996</v>
      </c>
      <c r="H438" s="890"/>
      <c r="I438" s="890"/>
      <c r="J438" s="890"/>
      <c r="K438" s="890"/>
      <c r="L438" s="890">
        <v>2.25</v>
      </c>
      <c r="M438" s="890">
        <f t="shared" si="14"/>
        <v>36.9</v>
      </c>
      <c r="N438" s="889"/>
    </row>
    <row r="439" spans="2:14">
      <c r="B439" s="1312"/>
      <c r="C439" s="1312"/>
      <c r="D439" s="1312"/>
      <c r="E439" s="892" t="s">
        <v>745</v>
      </c>
      <c r="F439" s="890">
        <v>8</v>
      </c>
      <c r="G439" s="890">
        <v>6.82</v>
      </c>
      <c r="H439" s="890"/>
      <c r="I439" s="890"/>
      <c r="J439" s="890"/>
      <c r="K439" s="890"/>
      <c r="L439" s="890">
        <v>1</v>
      </c>
      <c r="M439" s="890">
        <f t="shared" si="14"/>
        <v>54.56</v>
      </c>
      <c r="N439" s="889"/>
    </row>
    <row r="440" spans="2:14">
      <c r="B440" s="1312"/>
      <c r="C440" s="1312"/>
      <c r="D440" s="1312"/>
      <c r="E440" s="892" t="s">
        <v>745</v>
      </c>
      <c r="F440" s="890">
        <v>2</v>
      </c>
      <c r="G440" s="890">
        <v>2.9</v>
      </c>
      <c r="H440" s="890"/>
      <c r="I440" s="890"/>
      <c r="J440" s="890"/>
      <c r="K440" s="890"/>
      <c r="L440" s="890">
        <v>1</v>
      </c>
      <c r="M440" s="890">
        <f t="shared" si="14"/>
        <v>5.8</v>
      </c>
      <c r="N440" s="889"/>
    </row>
    <row r="441" spans="2:14">
      <c r="B441" s="1312"/>
      <c r="C441" s="1312"/>
      <c r="D441" s="1312"/>
      <c r="E441" s="892" t="s">
        <v>745</v>
      </c>
      <c r="F441" s="890">
        <v>4</v>
      </c>
      <c r="G441" s="890">
        <v>4.05</v>
      </c>
      <c r="H441" s="890"/>
      <c r="I441" s="890"/>
      <c r="J441" s="890"/>
      <c r="K441" s="890"/>
      <c r="L441" s="890">
        <v>1.56</v>
      </c>
      <c r="M441" s="890">
        <f t="shared" si="14"/>
        <v>25.271999999999998</v>
      </c>
      <c r="N441" s="889"/>
    </row>
    <row r="442" spans="2:14">
      <c r="B442" s="1312"/>
      <c r="C442" s="1312"/>
      <c r="D442" s="1312"/>
      <c r="E442" s="892" t="s">
        <v>745</v>
      </c>
      <c r="F442" s="890">
        <v>8</v>
      </c>
      <c r="G442" s="890">
        <v>9.93</v>
      </c>
      <c r="H442" s="890"/>
      <c r="I442" s="890"/>
      <c r="J442" s="890"/>
      <c r="K442" s="890"/>
      <c r="L442" s="890">
        <v>1</v>
      </c>
      <c r="M442" s="890">
        <f t="shared" si="14"/>
        <v>79.44</v>
      </c>
      <c r="N442" s="889"/>
    </row>
    <row r="443" spans="2:14">
      <c r="B443" s="1312"/>
      <c r="C443" s="1312"/>
      <c r="D443" s="1312"/>
      <c r="E443" s="892" t="s">
        <v>745</v>
      </c>
      <c r="F443" s="890">
        <v>4</v>
      </c>
      <c r="G443" s="890">
        <v>3.95</v>
      </c>
      <c r="H443" s="890"/>
      <c r="I443" s="890"/>
      <c r="J443" s="890"/>
      <c r="K443" s="890"/>
      <c r="L443" s="890">
        <v>3.9750000000000001</v>
      </c>
      <c r="M443" s="890">
        <f t="shared" si="14"/>
        <v>62.805000000000007</v>
      </c>
      <c r="N443" s="889"/>
    </row>
    <row r="444" spans="2:14">
      <c r="B444" s="1312"/>
      <c r="C444" s="1312"/>
      <c r="D444" s="1312"/>
      <c r="E444" s="892"/>
      <c r="F444" s="890"/>
      <c r="G444" s="890"/>
      <c r="H444" s="890"/>
      <c r="I444" s="890"/>
      <c r="J444" s="890"/>
      <c r="K444" s="890"/>
      <c r="L444" s="890"/>
      <c r="M444" s="890"/>
      <c r="N444" s="889"/>
    </row>
    <row r="445" spans="2:14">
      <c r="B445" s="1312"/>
      <c r="C445" s="1312"/>
      <c r="D445" s="1312"/>
      <c r="E445" s="892" t="s">
        <v>744</v>
      </c>
      <c r="F445" s="890">
        <v>8</v>
      </c>
      <c r="G445" s="890">
        <v>9.91</v>
      </c>
      <c r="H445" s="890"/>
      <c r="I445" s="890"/>
      <c r="J445" s="890"/>
      <c r="K445" s="890"/>
      <c r="L445" s="890">
        <v>1</v>
      </c>
      <c r="M445" s="890">
        <f t="shared" ref="M445:M455" si="15">+F445*G445*L445</f>
        <v>79.28</v>
      </c>
      <c r="N445" s="889"/>
    </row>
    <row r="446" spans="2:14">
      <c r="B446" s="1312"/>
      <c r="C446" s="1312"/>
      <c r="D446" s="1312"/>
      <c r="E446" s="892" t="s">
        <v>744</v>
      </c>
      <c r="F446" s="890">
        <v>4</v>
      </c>
      <c r="G446" s="890">
        <v>3.93</v>
      </c>
      <c r="H446" s="890"/>
      <c r="I446" s="890"/>
      <c r="J446" s="890"/>
      <c r="K446" s="890"/>
      <c r="L446" s="890">
        <v>1.56</v>
      </c>
      <c r="M446" s="890">
        <f t="shared" si="15"/>
        <v>24.523200000000003</v>
      </c>
      <c r="N446" s="889"/>
    </row>
    <row r="447" spans="2:14">
      <c r="B447" s="1312"/>
      <c r="C447" s="1312"/>
      <c r="D447" s="1312"/>
      <c r="E447" s="892" t="s">
        <v>744</v>
      </c>
      <c r="F447" s="890">
        <v>2</v>
      </c>
      <c r="G447" s="890">
        <v>2.6</v>
      </c>
      <c r="H447" s="890"/>
      <c r="I447" s="890"/>
      <c r="J447" s="890"/>
      <c r="K447" s="890"/>
      <c r="L447" s="890">
        <v>2.25</v>
      </c>
      <c r="M447" s="890">
        <f t="shared" si="15"/>
        <v>11.700000000000001</v>
      </c>
      <c r="N447" s="889"/>
    </row>
    <row r="448" spans="2:14">
      <c r="B448" s="1312"/>
      <c r="C448" s="1312"/>
      <c r="D448" s="1312"/>
      <c r="E448" s="892" t="s">
        <v>744</v>
      </c>
      <c r="F448" s="890">
        <v>4</v>
      </c>
      <c r="G448" s="890">
        <v>3.9</v>
      </c>
      <c r="H448" s="890"/>
      <c r="I448" s="890"/>
      <c r="J448" s="890"/>
      <c r="K448" s="890"/>
      <c r="L448" s="890">
        <v>1</v>
      </c>
      <c r="M448" s="890">
        <f t="shared" si="15"/>
        <v>15.6</v>
      </c>
      <c r="N448" s="889"/>
    </row>
    <row r="449" spans="2:14">
      <c r="B449" s="1312"/>
      <c r="C449" s="1312"/>
      <c r="D449" s="1312"/>
      <c r="E449" s="892" t="s">
        <v>744</v>
      </c>
      <c r="F449" s="890">
        <v>8</v>
      </c>
      <c r="G449" s="890">
        <v>6.85</v>
      </c>
      <c r="H449" s="890"/>
      <c r="I449" s="890"/>
      <c r="J449" s="890"/>
      <c r="K449" s="890"/>
      <c r="L449" s="890">
        <v>1</v>
      </c>
      <c r="M449" s="890">
        <f t="shared" si="15"/>
        <v>54.8</v>
      </c>
      <c r="N449" s="889"/>
    </row>
    <row r="450" spans="2:14">
      <c r="B450" s="1312"/>
      <c r="C450" s="1312"/>
      <c r="D450" s="1312"/>
      <c r="E450" s="892" t="s">
        <v>744</v>
      </c>
      <c r="F450" s="890">
        <v>2</v>
      </c>
      <c r="G450" s="890">
        <v>4.3499999999999996</v>
      </c>
      <c r="H450" s="890"/>
      <c r="I450" s="890"/>
      <c r="J450" s="890"/>
      <c r="K450" s="890"/>
      <c r="L450" s="890">
        <v>2.25</v>
      </c>
      <c r="M450" s="890">
        <f t="shared" si="15"/>
        <v>19.574999999999999</v>
      </c>
      <c r="N450" s="889"/>
    </row>
    <row r="451" spans="2:14">
      <c r="B451" s="1312"/>
      <c r="C451" s="1312"/>
      <c r="D451" s="1312"/>
      <c r="E451" s="892" t="s">
        <v>744</v>
      </c>
      <c r="F451" s="890">
        <v>8</v>
      </c>
      <c r="G451" s="890">
        <v>7.5</v>
      </c>
      <c r="H451" s="890"/>
      <c r="I451" s="890"/>
      <c r="J451" s="890"/>
      <c r="K451" s="890"/>
      <c r="L451" s="890">
        <v>1</v>
      </c>
      <c r="M451" s="890">
        <f t="shared" si="15"/>
        <v>60</v>
      </c>
      <c r="N451" s="889"/>
    </row>
    <row r="452" spans="2:14">
      <c r="B452" s="1312"/>
      <c r="C452" s="1312"/>
      <c r="D452" s="1312"/>
      <c r="E452" s="892" t="s">
        <v>744</v>
      </c>
      <c r="F452" s="890">
        <v>4</v>
      </c>
      <c r="G452" s="890">
        <v>4.2</v>
      </c>
      <c r="H452" s="890"/>
      <c r="I452" s="890"/>
      <c r="J452" s="890"/>
      <c r="K452" s="890"/>
      <c r="L452" s="890">
        <v>1</v>
      </c>
      <c r="M452" s="890">
        <f t="shared" si="15"/>
        <v>16.8</v>
      </c>
      <c r="N452" s="889"/>
    </row>
    <row r="453" spans="2:14">
      <c r="B453" s="1312"/>
      <c r="C453" s="1312"/>
      <c r="D453" s="1312"/>
      <c r="E453" s="892" t="s">
        <v>744</v>
      </c>
      <c r="F453" s="890">
        <v>2</v>
      </c>
      <c r="G453" s="890">
        <v>3.25</v>
      </c>
      <c r="H453" s="890"/>
      <c r="I453" s="890"/>
      <c r="J453" s="890"/>
      <c r="K453" s="890"/>
      <c r="L453" s="890">
        <v>1.56</v>
      </c>
      <c r="M453" s="890">
        <f t="shared" si="15"/>
        <v>10.14</v>
      </c>
      <c r="N453" s="889"/>
    </row>
    <row r="454" spans="2:14">
      <c r="B454" s="1312"/>
      <c r="C454" s="1312"/>
      <c r="D454" s="1312"/>
      <c r="E454" s="892" t="s">
        <v>744</v>
      </c>
      <c r="F454" s="890">
        <v>8</v>
      </c>
      <c r="G454" s="890">
        <v>6.18</v>
      </c>
      <c r="H454" s="890"/>
      <c r="I454" s="890"/>
      <c r="J454" s="890"/>
      <c r="K454" s="890"/>
      <c r="L454" s="890">
        <v>1</v>
      </c>
      <c r="M454" s="890">
        <f t="shared" si="15"/>
        <v>49.44</v>
      </c>
      <c r="N454" s="889"/>
    </row>
    <row r="455" spans="2:14">
      <c r="B455" s="1312"/>
      <c r="C455" s="1312"/>
      <c r="D455" s="1312"/>
      <c r="E455" s="892" t="s">
        <v>744</v>
      </c>
      <c r="F455" s="890">
        <v>4</v>
      </c>
      <c r="G455" s="890">
        <v>2.15</v>
      </c>
      <c r="H455" s="890"/>
      <c r="I455" s="890"/>
      <c r="J455" s="890"/>
      <c r="K455" s="890"/>
      <c r="L455" s="890">
        <v>1</v>
      </c>
      <c r="M455" s="890">
        <f t="shared" si="15"/>
        <v>8.6</v>
      </c>
      <c r="N455" s="889"/>
    </row>
    <row r="456" spans="2:14">
      <c r="B456" s="1312"/>
      <c r="C456" s="1312"/>
      <c r="D456" s="1312"/>
      <c r="E456" s="892"/>
      <c r="F456" s="890"/>
      <c r="G456" s="890"/>
      <c r="H456" s="890"/>
      <c r="I456" s="890"/>
      <c r="J456" s="890"/>
      <c r="K456" s="890"/>
      <c r="L456" s="890"/>
      <c r="M456" s="890"/>
      <c r="N456" s="889"/>
    </row>
    <row r="457" spans="2:14">
      <c r="B457" s="1312"/>
      <c r="C457" s="1312"/>
      <c r="D457" s="1312"/>
      <c r="E457" s="892" t="s">
        <v>741</v>
      </c>
      <c r="F457" s="890">
        <f>(26+17+16+29+13+21+19+13+31+18+22+16)*2</f>
        <v>482</v>
      </c>
      <c r="G457" s="890">
        <v>1.58</v>
      </c>
      <c r="H457" s="890"/>
      <c r="I457" s="890"/>
      <c r="J457" s="890"/>
      <c r="K457" s="890"/>
      <c r="L457" s="890">
        <v>0.56000000000000005</v>
      </c>
      <c r="M457" s="890">
        <f>+F457*G457*L457</f>
        <v>426.47360000000009</v>
      </c>
      <c r="N457" s="889"/>
    </row>
    <row r="458" spans="2:14">
      <c r="B458" s="1312"/>
      <c r="C458" s="1312"/>
      <c r="D458" s="1312"/>
      <c r="E458" s="892"/>
      <c r="F458" s="890"/>
      <c r="G458" s="890"/>
      <c r="H458" s="890"/>
      <c r="I458" s="890"/>
      <c r="J458" s="890"/>
      <c r="K458" s="890"/>
      <c r="L458" s="890"/>
      <c r="M458" s="890"/>
      <c r="N458" s="889"/>
    </row>
    <row r="459" spans="2:14">
      <c r="B459" s="1312"/>
      <c r="C459" s="1312"/>
      <c r="D459" s="1312"/>
      <c r="E459" s="892" t="s">
        <v>743</v>
      </c>
      <c r="F459" s="890">
        <v>4</v>
      </c>
      <c r="G459" s="890">
        <v>3.84</v>
      </c>
      <c r="H459" s="890"/>
      <c r="I459" s="890"/>
      <c r="J459" s="890"/>
      <c r="K459" s="890"/>
      <c r="L459" s="890">
        <v>0.56000000000000005</v>
      </c>
      <c r="M459" s="890">
        <f t="shared" ref="M459:M466" si="16">+F459*G459*L459</f>
        <v>8.6016000000000012</v>
      </c>
      <c r="N459" s="889"/>
    </row>
    <row r="460" spans="2:14">
      <c r="B460" s="1312"/>
      <c r="C460" s="1312"/>
      <c r="D460" s="1312"/>
      <c r="E460" s="892" t="s">
        <v>743</v>
      </c>
      <c r="F460" s="890">
        <v>8</v>
      </c>
      <c r="G460" s="890">
        <v>9.8699999999999992</v>
      </c>
      <c r="H460" s="890"/>
      <c r="I460" s="890"/>
      <c r="J460" s="890"/>
      <c r="K460" s="890"/>
      <c r="L460" s="890">
        <v>1.56</v>
      </c>
      <c r="M460" s="890">
        <f t="shared" si="16"/>
        <v>123.1776</v>
      </c>
      <c r="N460" s="889"/>
    </row>
    <row r="461" spans="2:14">
      <c r="B461" s="1312"/>
      <c r="C461" s="1312"/>
      <c r="D461" s="1312"/>
      <c r="E461" s="892" t="s">
        <v>743</v>
      </c>
      <c r="F461" s="890">
        <v>8</v>
      </c>
      <c r="G461" s="890">
        <v>8.44</v>
      </c>
      <c r="H461" s="890"/>
      <c r="I461" s="890"/>
      <c r="J461" s="890"/>
      <c r="K461" s="890"/>
      <c r="L461" s="890">
        <v>1.56</v>
      </c>
      <c r="M461" s="890">
        <f t="shared" si="16"/>
        <v>105.3312</v>
      </c>
      <c r="N461" s="889"/>
    </row>
    <row r="462" spans="2:14">
      <c r="B462" s="1312"/>
      <c r="C462" s="1312"/>
      <c r="D462" s="1312"/>
      <c r="E462" s="892" t="s">
        <v>743</v>
      </c>
      <c r="F462" s="890">
        <v>8</v>
      </c>
      <c r="G462" s="890">
        <v>9.42</v>
      </c>
      <c r="H462" s="890"/>
      <c r="I462" s="890"/>
      <c r="J462" s="890"/>
      <c r="K462" s="890"/>
      <c r="L462" s="890">
        <v>1.56</v>
      </c>
      <c r="M462" s="890">
        <f t="shared" si="16"/>
        <v>117.5616</v>
      </c>
      <c r="N462" s="889"/>
    </row>
    <row r="463" spans="2:14">
      <c r="B463" s="1312"/>
      <c r="C463" s="1312"/>
      <c r="D463" s="1312"/>
      <c r="E463" s="892" t="s">
        <v>742</v>
      </c>
      <c r="F463" s="890">
        <v>4</v>
      </c>
      <c r="G463" s="890">
        <v>11.14</v>
      </c>
      <c r="H463" s="890"/>
      <c r="I463" s="890"/>
      <c r="J463" s="890"/>
      <c r="K463" s="890"/>
      <c r="L463" s="890">
        <v>0.56000000000000005</v>
      </c>
      <c r="M463" s="890">
        <f t="shared" si="16"/>
        <v>24.953600000000005</v>
      </c>
      <c r="N463" s="889"/>
    </row>
    <row r="464" spans="2:14">
      <c r="B464" s="1312"/>
      <c r="C464" s="1312"/>
      <c r="D464" s="1312"/>
      <c r="E464" s="892" t="s">
        <v>742</v>
      </c>
      <c r="F464" s="890">
        <v>4</v>
      </c>
      <c r="G464" s="890">
        <v>6.76</v>
      </c>
      <c r="H464" s="890"/>
      <c r="I464" s="890"/>
      <c r="J464" s="890"/>
      <c r="K464" s="890"/>
      <c r="L464" s="890">
        <v>0.56000000000000005</v>
      </c>
      <c r="M464" s="890">
        <f t="shared" si="16"/>
        <v>15.1424</v>
      </c>
      <c r="N464" s="889"/>
    </row>
    <row r="465" spans="2:14">
      <c r="B465" s="1312"/>
      <c r="C465" s="1312"/>
      <c r="D465" s="1312"/>
      <c r="E465" s="892" t="s">
        <v>742</v>
      </c>
      <c r="F465" s="890">
        <v>4</v>
      </c>
      <c r="G465" s="890">
        <v>8.19</v>
      </c>
      <c r="H465" s="890"/>
      <c r="I465" s="890"/>
      <c r="J465" s="890"/>
      <c r="K465" s="890"/>
      <c r="L465" s="890">
        <v>0.56000000000000005</v>
      </c>
      <c r="M465" s="890">
        <f t="shared" si="16"/>
        <v>18.345600000000001</v>
      </c>
      <c r="N465" s="889"/>
    </row>
    <row r="466" spans="2:14">
      <c r="B466" s="1312"/>
      <c r="C466" s="1312"/>
      <c r="D466" s="1312"/>
      <c r="E466" s="892" t="s">
        <v>742</v>
      </c>
      <c r="F466" s="890">
        <v>4</v>
      </c>
      <c r="G466" s="890">
        <v>4.59</v>
      </c>
      <c r="H466" s="890"/>
      <c r="I466" s="890"/>
      <c r="J466" s="890"/>
      <c r="K466" s="890"/>
      <c r="L466" s="890">
        <v>0.56000000000000005</v>
      </c>
      <c r="M466" s="890">
        <f t="shared" si="16"/>
        <v>10.281600000000001</v>
      </c>
      <c r="N466" s="889"/>
    </row>
    <row r="467" spans="2:14">
      <c r="B467" s="1312"/>
      <c r="C467" s="1312"/>
      <c r="D467" s="1312"/>
      <c r="E467" s="892"/>
      <c r="F467" s="890"/>
      <c r="G467" s="890"/>
      <c r="H467" s="890"/>
      <c r="I467" s="890"/>
      <c r="J467" s="890"/>
      <c r="K467" s="890"/>
      <c r="L467" s="890"/>
      <c r="M467" s="890"/>
      <c r="N467" s="889"/>
    </row>
    <row r="468" spans="2:14">
      <c r="B468" s="1312"/>
      <c r="C468" s="1312"/>
      <c r="D468" s="1312"/>
      <c r="E468" s="892" t="s">
        <v>741</v>
      </c>
      <c r="F468" s="890">
        <f>(26+17+16+29+13+21+19+13+31+18+22+16)*2</f>
        <v>482</v>
      </c>
      <c r="G468" s="890">
        <v>1.58</v>
      </c>
      <c r="H468" s="890"/>
      <c r="I468" s="890"/>
      <c r="J468" s="890"/>
      <c r="K468" s="890"/>
      <c r="L468" s="890">
        <v>0.56000000000000005</v>
      </c>
      <c r="M468" s="890">
        <f>+F468*G468*L468</f>
        <v>426.47360000000009</v>
      </c>
      <c r="N468" s="889"/>
    </row>
    <row r="469" spans="2:14">
      <c r="B469" s="1312"/>
      <c r="C469" s="1312"/>
      <c r="D469" s="1312"/>
      <c r="E469" s="892"/>
      <c r="F469" s="890"/>
      <c r="G469" s="890"/>
      <c r="H469" s="890"/>
      <c r="I469" s="890"/>
      <c r="J469" s="890"/>
      <c r="K469" s="890"/>
      <c r="L469" s="890"/>
      <c r="M469" s="890"/>
      <c r="N469" s="889"/>
    </row>
    <row r="470" spans="2:14">
      <c r="B470" s="1312"/>
      <c r="C470" s="1312"/>
      <c r="D470" s="1312"/>
      <c r="E470" s="893" t="s">
        <v>702</v>
      </c>
      <c r="F470" s="890"/>
      <c r="G470" s="890"/>
      <c r="H470" s="890"/>
      <c r="I470" s="890"/>
      <c r="J470" s="890"/>
      <c r="K470" s="890"/>
      <c r="L470" s="890"/>
      <c r="M470" s="890"/>
      <c r="N470" s="900">
        <f>SUM(M471:M612)</f>
        <v>21883.270199999995</v>
      </c>
    </row>
    <row r="471" spans="2:14">
      <c r="B471" s="1312"/>
      <c r="C471" s="1312"/>
      <c r="D471" s="1312"/>
      <c r="E471" s="892" t="s">
        <v>811</v>
      </c>
      <c r="F471" s="890">
        <f>21+21</f>
        <v>42</v>
      </c>
      <c r="G471" s="890">
        <v>4.1399999999999997</v>
      </c>
      <c r="H471" s="890"/>
      <c r="I471" s="890"/>
      <c r="J471" s="890"/>
      <c r="K471" s="890"/>
      <c r="L471" s="890">
        <v>1.56</v>
      </c>
      <c r="M471" s="890">
        <f t="shared" ref="M471:M490" si="17">+F471*G471*L471</f>
        <v>271.25279999999998</v>
      </c>
      <c r="N471" s="889"/>
    </row>
    <row r="472" spans="2:14">
      <c r="B472" s="1312"/>
      <c r="C472" s="1312"/>
      <c r="D472" s="1312"/>
      <c r="E472" s="892" t="s">
        <v>810</v>
      </c>
      <c r="F472" s="890">
        <f>15+15</f>
        <v>30</v>
      </c>
      <c r="G472" s="890">
        <v>4.1399999999999997</v>
      </c>
      <c r="H472" s="890"/>
      <c r="I472" s="890"/>
      <c r="J472" s="890"/>
      <c r="K472" s="890"/>
      <c r="L472" s="890">
        <v>2.25</v>
      </c>
      <c r="M472" s="890">
        <f t="shared" si="17"/>
        <v>279.45</v>
      </c>
      <c r="N472" s="889"/>
    </row>
    <row r="473" spans="2:14">
      <c r="B473" s="1312"/>
      <c r="C473" s="1312"/>
      <c r="D473" s="1312"/>
      <c r="E473" s="892" t="s">
        <v>809</v>
      </c>
      <c r="F473" s="890">
        <f>19+19</f>
        <v>38</v>
      </c>
      <c r="G473" s="890">
        <v>3.65</v>
      </c>
      <c r="H473" s="890"/>
      <c r="I473" s="890"/>
      <c r="J473" s="890"/>
      <c r="K473" s="890"/>
      <c r="L473" s="890">
        <v>1.56</v>
      </c>
      <c r="M473" s="890">
        <f t="shared" si="17"/>
        <v>216.37199999999999</v>
      </c>
      <c r="N473" s="889"/>
    </row>
    <row r="474" spans="2:14">
      <c r="B474" s="1312"/>
      <c r="C474" s="1312"/>
      <c r="D474" s="1312"/>
      <c r="E474" s="892" t="s">
        <v>808</v>
      </c>
      <c r="F474" s="890">
        <f>16+16</f>
        <v>32</v>
      </c>
      <c r="G474" s="890">
        <v>3.65</v>
      </c>
      <c r="H474" s="890"/>
      <c r="I474" s="890"/>
      <c r="J474" s="890"/>
      <c r="K474" s="890"/>
      <c r="L474" s="890">
        <v>2.25</v>
      </c>
      <c r="M474" s="890">
        <f t="shared" si="17"/>
        <v>262.8</v>
      </c>
      <c r="N474" s="889"/>
    </row>
    <row r="475" spans="2:14">
      <c r="B475" s="1312"/>
      <c r="C475" s="1312"/>
      <c r="D475" s="1312"/>
      <c r="E475" s="892" t="s">
        <v>807</v>
      </c>
      <c r="F475" s="890">
        <f>19+19</f>
        <v>38</v>
      </c>
      <c r="G475" s="890">
        <v>3.84</v>
      </c>
      <c r="H475" s="890"/>
      <c r="I475" s="890"/>
      <c r="J475" s="890"/>
      <c r="K475" s="890"/>
      <c r="L475" s="890">
        <v>1.56</v>
      </c>
      <c r="M475" s="890">
        <f t="shared" si="17"/>
        <v>227.6352</v>
      </c>
      <c r="N475" s="889"/>
    </row>
    <row r="476" spans="2:14">
      <c r="B476" s="1312"/>
      <c r="C476" s="1312"/>
      <c r="D476" s="1312"/>
      <c r="E476" s="892" t="s">
        <v>806</v>
      </c>
      <c r="F476" s="890">
        <f>12+12</f>
        <v>24</v>
      </c>
      <c r="G476" s="890">
        <v>3.84</v>
      </c>
      <c r="H476" s="890"/>
      <c r="I476" s="890"/>
      <c r="J476" s="890"/>
      <c r="K476" s="890"/>
      <c r="L476" s="890">
        <v>2.25</v>
      </c>
      <c r="M476" s="890">
        <f t="shared" si="17"/>
        <v>207.35999999999999</v>
      </c>
      <c r="N476" s="889"/>
    </row>
    <row r="477" spans="2:14">
      <c r="B477" s="1312"/>
      <c r="C477" s="1312"/>
      <c r="D477" s="1312"/>
      <c r="E477" s="892" t="s">
        <v>805</v>
      </c>
      <c r="F477" s="890">
        <f>17+17</f>
        <v>34</v>
      </c>
      <c r="G477" s="890">
        <v>3.85</v>
      </c>
      <c r="H477" s="890"/>
      <c r="I477" s="890"/>
      <c r="J477" s="890"/>
      <c r="K477" s="890"/>
      <c r="L477" s="890">
        <v>1.56</v>
      </c>
      <c r="M477" s="890">
        <f t="shared" si="17"/>
        <v>204.20400000000001</v>
      </c>
      <c r="N477" s="889"/>
    </row>
    <row r="478" spans="2:14">
      <c r="B478" s="1312"/>
      <c r="C478" s="1312"/>
      <c r="D478" s="1312"/>
      <c r="E478" s="892" t="s">
        <v>804</v>
      </c>
      <c r="F478" s="890">
        <f>17+17</f>
        <v>34</v>
      </c>
      <c r="G478" s="890">
        <v>3.85</v>
      </c>
      <c r="H478" s="890"/>
      <c r="I478" s="890"/>
      <c r="J478" s="890"/>
      <c r="K478" s="890"/>
      <c r="L478" s="890">
        <v>2.25</v>
      </c>
      <c r="M478" s="890">
        <f t="shared" si="17"/>
        <v>294.52500000000003</v>
      </c>
      <c r="N478" s="889"/>
    </row>
    <row r="479" spans="2:14">
      <c r="B479" s="1312"/>
      <c r="C479" s="1312"/>
      <c r="D479" s="1312"/>
      <c r="E479" s="892" t="s">
        <v>803</v>
      </c>
      <c r="F479" s="890">
        <f>18+18</f>
        <v>36</v>
      </c>
      <c r="G479" s="890">
        <v>3.54</v>
      </c>
      <c r="H479" s="890"/>
      <c r="I479" s="890"/>
      <c r="J479" s="890"/>
      <c r="K479" s="890"/>
      <c r="L479" s="890">
        <v>1.56</v>
      </c>
      <c r="M479" s="890">
        <f t="shared" si="17"/>
        <v>198.8064</v>
      </c>
      <c r="N479" s="889"/>
    </row>
    <row r="480" spans="2:14">
      <c r="B480" s="1312"/>
      <c r="C480" s="1312"/>
      <c r="D480" s="1312"/>
      <c r="E480" s="892" t="s">
        <v>802</v>
      </c>
      <c r="F480" s="890">
        <f>15+15</f>
        <v>30</v>
      </c>
      <c r="G480" s="890">
        <v>3.54</v>
      </c>
      <c r="H480" s="890"/>
      <c r="I480" s="890"/>
      <c r="J480" s="890"/>
      <c r="K480" s="890"/>
      <c r="L480" s="890">
        <v>2.25</v>
      </c>
      <c r="M480" s="890">
        <f t="shared" si="17"/>
        <v>238.95000000000002</v>
      </c>
      <c r="N480" s="889"/>
    </row>
    <row r="481" spans="2:14">
      <c r="B481" s="1312"/>
      <c r="C481" s="1312"/>
      <c r="D481" s="1312"/>
      <c r="E481" s="892" t="s">
        <v>801</v>
      </c>
      <c r="F481" s="890">
        <f>23+23</f>
        <v>46</v>
      </c>
      <c r="G481" s="890">
        <v>4.54</v>
      </c>
      <c r="H481" s="890"/>
      <c r="I481" s="890"/>
      <c r="J481" s="890"/>
      <c r="K481" s="890"/>
      <c r="L481" s="890">
        <v>1.56</v>
      </c>
      <c r="M481" s="890">
        <f t="shared" si="17"/>
        <v>325.79040000000003</v>
      </c>
      <c r="N481" s="889"/>
    </row>
    <row r="482" spans="2:14">
      <c r="B482" s="1312"/>
      <c r="C482" s="1312"/>
      <c r="D482" s="1312"/>
      <c r="E482" s="892" t="s">
        <v>800</v>
      </c>
      <c r="F482" s="890">
        <f>16+16</f>
        <v>32</v>
      </c>
      <c r="G482" s="890">
        <v>4.54</v>
      </c>
      <c r="H482" s="890"/>
      <c r="I482" s="890"/>
      <c r="J482" s="890"/>
      <c r="K482" s="890"/>
      <c r="L482" s="890">
        <v>2.25</v>
      </c>
      <c r="M482" s="890">
        <f t="shared" si="17"/>
        <v>326.88</v>
      </c>
      <c r="N482" s="889"/>
    </row>
    <row r="483" spans="2:14">
      <c r="B483" s="1312"/>
      <c r="C483" s="1312"/>
      <c r="D483" s="1312"/>
      <c r="E483" s="892" t="s">
        <v>799</v>
      </c>
      <c r="F483" s="890">
        <f>17+17</f>
        <v>34</v>
      </c>
      <c r="G483" s="890">
        <v>3.85</v>
      </c>
      <c r="H483" s="890"/>
      <c r="I483" s="890"/>
      <c r="J483" s="890"/>
      <c r="K483" s="890"/>
      <c r="L483" s="890">
        <v>1.56</v>
      </c>
      <c r="M483" s="890">
        <f t="shared" si="17"/>
        <v>204.20400000000001</v>
      </c>
      <c r="N483" s="889"/>
    </row>
    <row r="484" spans="2:14">
      <c r="B484" s="1312"/>
      <c r="C484" s="1312"/>
      <c r="D484" s="1312"/>
      <c r="E484" s="892" t="s">
        <v>798</v>
      </c>
      <c r="F484" s="890">
        <f>17+17</f>
        <v>34</v>
      </c>
      <c r="G484" s="890">
        <v>3.85</v>
      </c>
      <c r="H484" s="890"/>
      <c r="I484" s="890"/>
      <c r="J484" s="890"/>
      <c r="K484" s="890"/>
      <c r="L484" s="890">
        <v>2.25</v>
      </c>
      <c r="M484" s="890">
        <f t="shared" si="17"/>
        <v>294.52500000000003</v>
      </c>
      <c r="N484" s="889"/>
    </row>
    <row r="485" spans="2:14">
      <c r="B485" s="1312"/>
      <c r="C485" s="1312"/>
      <c r="D485" s="1312"/>
      <c r="E485" s="892" t="s">
        <v>797</v>
      </c>
      <c r="F485" s="890">
        <f>17+17</f>
        <v>34</v>
      </c>
      <c r="G485" s="890">
        <v>3.84</v>
      </c>
      <c r="H485" s="890"/>
      <c r="I485" s="890"/>
      <c r="J485" s="890"/>
      <c r="K485" s="890"/>
      <c r="L485" s="890">
        <v>1.56</v>
      </c>
      <c r="M485" s="890">
        <f t="shared" si="17"/>
        <v>203.67360000000002</v>
      </c>
      <c r="N485" s="889"/>
    </row>
    <row r="486" spans="2:14">
      <c r="B486" s="1312"/>
      <c r="C486" s="1312"/>
      <c r="D486" s="1312"/>
      <c r="E486" s="892" t="s">
        <v>796</v>
      </c>
      <c r="F486" s="890">
        <f>12+12</f>
        <v>24</v>
      </c>
      <c r="G486" s="890">
        <v>3.84</v>
      </c>
      <c r="H486" s="890"/>
      <c r="I486" s="890"/>
      <c r="J486" s="890"/>
      <c r="K486" s="890"/>
      <c r="L486" s="890">
        <v>2.25</v>
      </c>
      <c r="M486" s="890">
        <f t="shared" si="17"/>
        <v>207.35999999999999</v>
      </c>
      <c r="N486" s="889"/>
    </row>
    <row r="487" spans="2:14">
      <c r="B487" s="1312"/>
      <c r="C487" s="1312"/>
      <c r="D487" s="1312"/>
      <c r="E487" s="892" t="s">
        <v>795</v>
      </c>
      <c r="F487" s="890">
        <f>18+18</f>
        <v>36</v>
      </c>
      <c r="G487" s="890">
        <v>3.95</v>
      </c>
      <c r="H487" s="890"/>
      <c r="I487" s="890"/>
      <c r="J487" s="890"/>
      <c r="K487" s="890"/>
      <c r="L487" s="890">
        <v>1.56</v>
      </c>
      <c r="M487" s="890">
        <f t="shared" si="17"/>
        <v>221.83200000000002</v>
      </c>
      <c r="N487" s="889"/>
    </row>
    <row r="488" spans="2:14">
      <c r="B488" s="1312"/>
      <c r="C488" s="1312"/>
      <c r="D488" s="1312"/>
      <c r="E488" s="892" t="s">
        <v>794</v>
      </c>
      <c r="F488" s="890">
        <f>18+18</f>
        <v>36</v>
      </c>
      <c r="G488" s="890">
        <v>3.95</v>
      </c>
      <c r="H488" s="890"/>
      <c r="I488" s="890"/>
      <c r="J488" s="890"/>
      <c r="K488" s="890"/>
      <c r="L488" s="890">
        <v>2.25</v>
      </c>
      <c r="M488" s="890">
        <f t="shared" si="17"/>
        <v>319.95000000000005</v>
      </c>
      <c r="N488" s="889"/>
    </row>
    <row r="489" spans="2:14">
      <c r="B489" s="1312"/>
      <c r="C489" s="1312"/>
      <c r="D489" s="1312"/>
      <c r="E489" s="892" t="s">
        <v>793</v>
      </c>
      <c r="F489" s="890">
        <f>21+21</f>
        <v>42</v>
      </c>
      <c r="G489" s="890">
        <v>4.1399999999999997</v>
      </c>
      <c r="H489" s="890"/>
      <c r="I489" s="890"/>
      <c r="J489" s="890"/>
      <c r="K489" s="890"/>
      <c r="L489" s="890">
        <v>1.56</v>
      </c>
      <c r="M489" s="890">
        <f t="shared" si="17"/>
        <v>271.25279999999998</v>
      </c>
      <c r="N489" s="889"/>
    </row>
    <row r="490" spans="2:14">
      <c r="B490" s="1312"/>
      <c r="C490" s="1312"/>
      <c r="D490" s="1312"/>
      <c r="E490" s="892" t="s">
        <v>792</v>
      </c>
      <c r="F490" s="890">
        <f>17+17</f>
        <v>34</v>
      </c>
      <c r="G490" s="890">
        <v>4.1399999999999997</v>
      </c>
      <c r="H490" s="890"/>
      <c r="I490" s="890"/>
      <c r="J490" s="890"/>
      <c r="K490" s="890"/>
      <c r="L490" s="890">
        <v>2.25</v>
      </c>
      <c r="M490" s="890">
        <f t="shared" si="17"/>
        <v>316.70999999999998</v>
      </c>
      <c r="N490" s="889"/>
    </row>
    <row r="491" spans="2:14">
      <c r="B491" s="1312"/>
      <c r="C491" s="1312"/>
      <c r="D491" s="1312"/>
      <c r="E491" s="892"/>
      <c r="F491" s="890"/>
      <c r="G491" s="890"/>
      <c r="H491" s="890"/>
      <c r="I491" s="890"/>
      <c r="J491" s="890"/>
      <c r="K491" s="890"/>
      <c r="L491" s="890"/>
      <c r="M491" s="890"/>
      <c r="N491" s="889"/>
    </row>
    <row r="492" spans="2:14">
      <c r="B492" s="1312"/>
      <c r="C492" s="1312"/>
      <c r="D492" s="1312"/>
      <c r="E492" s="892" t="s">
        <v>791</v>
      </c>
      <c r="F492" s="890">
        <v>8</v>
      </c>
      <c r="G492" s="890">
        <v>3.84</v>
      </c>
      <c r="H492" s="890"/>
      <c r="I492" s="890"/>
      <c r="J492" s="890"/>
      <c r="K492" s="890"/>
      <c r="L492" s="890">
        <v>1.56</v>
      </c>
      <c r="M492" s="890">
        <f t="shared" ref="M492:M500" si="18">+F492*G492*L492</f>
        <v>47.923200000000001</v>
      </c>
      <c r="N492" s="889"/>
    </row>
    <row r="493" spans="2:14">
      <c r="B493" s="1312"/>
      <c r="C493" s="1312"/>
      <c r="D493" s="1312"/>
      <c r="E493" s="892" t="s">
        <v>791</v>
      </c>
      <c r="F493" s="890">
        <v>4</v>
      </c>
      <c r="G493" s="890">
        <v>3.85</v>
      </c>
      <c r="H493" s="890"/>
      <c r="I493" s="890"/>
      <c r="J493" s="890"/>
      <c r="K493" s="890"/>
      <c r="L493" s="890">
        <v>2.25</v>
      </c>
      <c r="M493" s="890">
        <f t="shared" si="18"/>
        <v>34.65</v>
      </c>
      <c r="N493" s="889"/>
    </row>
    <row r="494" spans="2:14">
      <c r="B494" s="1312"/>
      <c r="C494" s="1312"/>
      <c r="D494" s="1312"/>
      <c r="E494" s="892" t="s">
        <v>791</v>
      </c>
      <c r="F494" s="890">
        <v>2</v>
      </c>
      <c r="G494" s="890">
        <v>2.9</v>
      </c>
      <c r="H494" s="890"/>
      <c r="I494" s="890"/>
      <c r="J494" s="890"/>
      <c r="K494" s="890"/>
      <c r="L494" s="890">
        <v>1</v>
      </c>
      <c r="M494" s="890">
        <f t="shared" si="18"/>
        <v>5.8</v>
      </c>
      <c r="N494" s="889"/>
    </row>
    <row r="495" spans="2:14">
      <c r="B495" s="1312"/>
      <c r="C495" s="1312"/>
      <c r="D495" s="1312"/>
      <c r="E495" s="892" t="s">
        <v>791</v>
      </c>
      <c r="F495" s="890">
        <v>8</v>
      </c>
      <c r="G495" s="890">
        <v>9.8699999999999992</v>
      </c>
      <c r="H495" s="890"/>
      <c r="I495" s="890"/>
      <c r="J495" s="890"/>
      <c r="K495" s="890"/>
      <c r="L495" s="890">
        <v>1.56</v>
      </c>
      <c r="M495" s="890">
        <f t="shared" si="18"/>
        <v>123.1776</v>
      </c>
      <c r="N495" s="889"/>
    </row>
    <row r="496" spans="2:14">
      <c r="B496" s="1312"/>
      <c r="C496" s="1312"/>
      <c r="D496" s="1312"/>
      <c r="E496" s="892" t="s">
        <v>791</v>
      </c>
      <c r="F496" s="890">
        <v>6</v>
      </c>
      <c r="G496" s="890">
        <v>4.05</v>
      </c>
      <c r="H496" s="890"/>
      <c r="I496" s="890"/>
      <c r="J496" s="890"/>
      <c r="K496" s="890"/>
      <c r="L496" s="890">
        <v>2.25</v>
      </c>
      <c r="M496" s="890">
        <f t="shared" si="18"/>
        <v>54.674999999999997</v>
      </c>
      <c r="N496" s="889"/>
    </row>
    <row r="497" spans="2:14">
      <c r="B497" s="1312"/>
      <c r="C497" s="1312"/>
      <c r="D497" s="1312"/>
      <c r="E497" s="892" t="s">
        <v>791</v>
      </c>
      <c r="F497" s="890">
        <v>8</v>
      </c>
      <c r="G497" s="890">
        <v>8.44</v>
      </c>
      <c r="H497" s="890"/>
      <c r="I497" s="890"/>
      <c r="J497" s="890"/>
      <c r="K497" s="890"/>
      <c r="L497" s="890">
        <v>1.56</v>
      </c>
      <c r="M497" s="890">
        <f t="shared" si="18"/>
        <v>105.3312</v>
      </c>
      <c r="N497" s="889"/>
    </row>
    <row r="498" spans="2:14">
      <c r="B498" s="1312"/>
      <c r="C498" s="1312"/>
      <c r="D498" s="1312"/>
      <c r="E498" s="892" t="s">
        <v>791</v>
      </c>
      <c r="F498" s="890">
        <v>6</v>
      </c>
      <c r="G498" s="890">
        <v>4.05</v>
      </c>
      <c r="H498" s="890"/>
      <c r="I498" s="890"/>
      <c r="J498" s="890"/>
      <c r="K498" s="890"/>
      <c r="L498" s="890">
        <v>2.25</v>
      </c>
      <c r="M498" s="890">
        <f t="shared" si="18"/>
        <v>54.674999999999997</v>
      </c>
      <c r="N498" s="889"/>
    </row>
    <row r="499" spans="2:14">
      <c r="B499" s="1312"/>
      <c r="C499" s="1312"/>
      <c r="D499" s="1312"/>
      <c r="E499" s="892" t="s">
        <v>791</v>
      </c>
      <c r="F499" s="890">
        <v>8</v>
      </c>
      <c r="G499" s="890">
        <v>9.42</v>
      </c>
      <c r="H499" s="890"/>
      <c r="I499" s="890"/>
      <c r="J499" s="890"/>
      <c r="K499" s="890"/>
      <c r="L499" s="890">
        <v>1.56</v>
      </c>
      <c r="M499" s="890">
        <f t="shared" si="18"/>
        <v>117.5616</v>
      </c>
      <c r="N499" s="889"/>
    </row>
    <row r="500" spans="2:14">
      <c r="B500" s="1312"/>
      <c r="C500" s="1312"/>
      <c r="D500" s="1312"/>
      <c r="E500" s="892" t="s">
        <v>791</v>
      </c>
      <c r="F500" s="890">
        <v>4</v>
      </c>
      <c r="G500" s="890">
        <v>3.45</v>
      </c>
      <c r="H500" s="890"/>
      <c r="I500" s="890"/>
      <c r="J500" s="890"/>
      <c r="K500" s="890"/>
      <c r="L500" s="890">
        <v>3.9729999999999999</v>
      </c>
      <c r="M500" s="890">
        <f t="shared" si="18"/>
        <v>54.827400000000004</v>
      </c>
      <c r="N500" s="889"/>
    </row>
    <row r="501" spans="2:14">
      <c r="B501" s="1312"/>
      <c r="C501" s="1312"/>
      <c r="D501" s="1312"/>
      <c r="E501" s="892"/>
      <c r="F501" s="890"/>
      <c r="G501" s="890"/>
      <c r="H501" s="890"/>
      <c r="I501" s="890"/>
      <c r="J501" s="890"/>
      <c r="K501" s="890"/>
      <c r="L501" s="890"/>
      <c r="M501" s="890"/>
      <c r="N501" s="889"/>
    </row>
    <row r="502" spans="2:14">
      <c r="B502" s="1312"/>
      <c r="C502" s="1312"/>
      <c r="D502" s="1312"/>
      <c r="E502" s="892" t="s">
        <v>790</v>
      </c>
      <c r="F502" s="890">
        <v>8</v>
      </c>
      <c r="G502" s="890">
        <v>11.14</v>
      </c>
      <c r="H502" s="890"/>
      <c r="I502" s="890"/>
      <c r="J502" s="890"/>
      <c r="K502" s="890"/>
      <c r="L502" s="890">
        <v>1.56</v>
      </c>
      <c r="M502" s="890">
        <f t="shared" ref="M502:M511" si="19">+F502*G502*L502</f>
        <v>139.02720000000002</v>
      </c>
      <c r="N502" s="889"/>
    </row>
    <row r="503" spans="2:14">
      <c r="B503" s="1312"/>
      <c r="C503" s="1312"/>
      <c r="D503" s="1312"/>
      <c r="E503" s="892" t="s">
        <v>790</v>
      </c>
      <c r="F503" s="890">
        <v>4</v>
      </c>
      <c r="G503" s="890">
        <v>3.05</v>
      </c>
      <c r="H503" s="890"/>
      <c r="I503" s="890"/>
      <c r="J503" s="890"/>
      <c r="K503" s="890"/>
      <c r="L503" s="890">
        <v>1.56</v>
      </c>
      <c r="M503" s="890">
        <f t="shared" si="19"/>
        <v>19.032</v>
      </c>
      <c r="N503" s="889"/>
    </row>
    <row r="504" spans="2:14">
      <c r="B504" s="1312"/>
      <c r="C504" s="1312"/>
      <c r="D504" s="1312"/>
      <c r="E504" s="892" t="s">
        <v>790</v>
      </c>
      <c r="F504" s="890">
        <v>2</v>
      </c>
      <c r="G504" s="890">
        <v>2.1</v>
      </c>
      <c r="H504" s="890"/>
      <c r="I504" s="890"/>
      <c r="J504" s="890"/>
      <c r="K504" s="890"/>
      <c r="L504" s="890">
        <v>1</v>
      </c>
      <c r="M504" s="890">
        <f t="shared" si="19"/>
        <v>4.2</v>
      </c>
      <c r="N504" s="889"/>
    </row>
    <row r="505" spans="2:14">
      <c r="B505" s="1312"/>
      <c r="C505" s="1312"/>
      <c r="D505" s="1312"/>
      <c r="E505" s="892" t="s">
        <v>790</v>
      </c>
      <c r="F505" s="890">
        <v>2</v>
      </c>
      <c r="G505" s="890">
        <v>4.55</v>
      </c>
      <c r="H505" s="890"/>
      <c r="I505" s="890"/>
      <c r="J505" s="890"/>
      <c r="K505" s="890"/>
      <c r="L505" s="890">
        <v>1.56</v>
      </c>
      <c r="M505" s="890">
        <f t="shared" si="19"/>
        <v>14.196</v>
      </c>
      <c r="N505" s="889"/>
    </row>
    <row r="506" spans="2:14">
      <c r="B506" s="1312"/>
      <c r="C506" s="1312"/>
      <c r="D506" s="1312"/>
      <c r="E506" s="892" t="s">
        <v>790</v>
      </c>
      <c r="F506" s="890">
        <v>8</v>
      </c>
      <c r="G506" s="890">
        <v>6.76</v>
      </c>
      <c r="H506" s="890"/>
      <c r="I506" s="890"/>
      <c r="J506" s="890"/>
      <c r="K506" s="890"/>
      <c r="L506" s="890">
        <v>1.56</v>
      </c>
      <c r="M506" s="890">
        <f t="shared" si="19"/>
        <v>84.364800000000002</v>
      </c>
      <c r="N506" s="889"/>
    </row>
    <row r="507" spans="2:14">
      <c r="B507" s="1312"/>
      <c r="C507" s="1312"/>
      <c r="D507" s="1312"/>
      <c r="E507" s="892" t="s">
        <v>790</v>
      </c>
      <c r="F507" s="890">
        <v>2</v>
      </c>
      <c r="G507" s="890">
        <v>4.55</v>
      </c>
      <c r="H507" s="890"/>
      <c r="I507" s="890"/>
      <c r="J507" s="890"/>
      <c r="K507" s="890"/>
      <c r="L507" s="890">
        <v>1.56</v>
      </c>
      <c r="M507" s="890">
        <f t="shared" si="19"/>
        <v>14.196</v>
      </c>
      <c r="N507" s="889"/>
    </row>
    <row r="508" spans="2:14">
      <c r="B508" s="1312"/>
      <c r="C508" s="1312"/>
      <c r="D508" s="1312"/>
      <c r="E508" s="892" t="s">
        <v>790</v>
      </c>
      <c r="F508" s="890">
        <v>8</v>
      </c>
      <c r="G508" s="890">
        <v>8.19</v>
      </c>
      <c r="H508" s="890"/>
      <c r="I508" s="890"/>
      <c r="J508" s="890"/>
      <c r="K508" s="890"/>
      <c r="L508" s="890">
        <v>1.56</v>
      </c>
      <c r="M508" s="890">
        <f t="shared" si="19"/>
        <v>102.21119999999999</v>
      </c>
      <c r="N508" s="889"/>
    </row>
    <row r="509" spans="2:14">
      <c r="B509" s="1312"/>
      <c r="C509" s="1312"/>
      <c r="D509" s="1312"/>
      <c r="E509" s="892" t="s">
        <v>790</v>
      </c>
      <c r="F509" s="890">
        <v>6</v>
      </c>
      <c r="G509" s="890">
        <v>4.2</v>
      </c>
      <c r="H509" s="890"/>
      <c r="I509" s="890"/>
      <c r="J509" s="890"/>
      <c r="K509" s="890"/>
      <c r="L509" s="890">
        <v>1.56</v>
      </c>
      <c r="M509" s="890">
        <f t="shared" si="19"/>
        <v>39.312000000000005</v>
      </c>
      <c r="N509" s="889"/>
    </row>
    <row r="510" spans="2:14">
      <c r="B510" s="1312"/>
      <c r="C510" s="1312"/>
      <c r="D510" s="1312"/>
      <c r="E510" s="892" t="s">
        <v>790</v>
      </c>
      <c r="F510" s="890">
        <v>8</v>
      </c>
      <c r="G510" s="890">
        <v>4.59</v>
      </c>
      <c r="H510" s="890"/>
      <c r="I510" s="890"/>
      <c r="J510" s="890"/>
      <c r="K510" s="890"/>
      <c r="L510" s="890">
        <v>1.56</v>
      </c>
      <c r="M510" s="890">
        <f t="shared" si="19"/>
        <v>57.283200000000001</v>
      </c>
      <c r="N510" s="889"/>
    </row>
    <row r="511" spans="2:14">
      <c r="B511" s="1312"/>
      <c r="C511" s="1312"/>
      <c r="D511" s="1312"/>
      <c r="E511" s="892" t="s">
        <v>790</v>
      </c>
      <c r="F511" s="890">
        <v>2</v>
      </c>
      <c r="G511" s="890">
        <v>2.15</v>
      </c>
      <c r="H511" s="890"/>
      <c r="I511" s="890"/>
      <c r="J511" s="890"/>
      <c r="K511" s="890"/>
      <c r="L511" s="890">
        <v>1</v>
      </c>
      <c r="M511" s="890">
        <f t="shared" si="19"/>
        <v>4.3</v>
      </c>
      <c r="N511" s="889"/>
    </row>
    <row r="512" spans="2:14">
      <c r="B512" s="1312"/>
      <c r="C512" s="1312"/>
      <c r="D512" s="1312"/>
      <c r="E512" s="892"/>
      <c r="F512" s="890"/>
      <c r="G512" s="890"/>
      <c r="H512" s="890"/>
      <c r="I512" s="890"/>
      <c r="J512" s="890"/>
      <c r="K512" s="890"/>
      <c r="L512" s="890"/>
      <c r="M512" s="890"/>
      <c r="N512" s="889"/>
    </row>
    <row r="513" spans="2:14">
      <c r="B513" s="1312"/>
      <c r="C513" s="1312"/>
      <c r="D513" s="1312"/>
      <c r="E513" s="892" t="s">
        <v>789</v>
      </c>
      <c r="F513" s="890">
        <f>(16+4+11+9+14)*2</f>
        <v>108</v>
      </c>
      <c r="G513" s="890">
        <v>1.88</v>
      </c>
      <c r="H513" s="890"/>
      <c r="I513" s="890"/>
      <c r="J513" s="890"/>
      <c r="K513" s="890"/>
      <c r="L513" s="890">
        <v>0.56000000000000005</v>
      </c>
      <c r="M513" s="890">
        <f>+F513*G513*L513</f>
        <v>113.70240000000001</v>
      </c>
      <c r="N513" s="889"/>
    </row>
    <row r="514" spans="2:14">
      <c r="B514" s="1312"/>
      <c r="C514" s="1312"/>
      <c r="D514" s="1312"/>
      <c r="E514" s="892" t="s">
        <v>788</v>
      </c>
      <c r="F514" s="890">
        <f>(19+6+10+35)*2</f>
        <v>140</v>
      </c>
      <c r="G514" s="890">
        <v>1.88</v>
      </c>
      <c r="H514" s="890"/>
      <c r="I514" s="890"/>
      <c r="J514" s="890"/>
      <c r="K514" s="890"/>
      <c r="L514" s="890">
        <v>0.56000000000000005</v>
      </c>
      <c r="M514" s="890">
        <f>+F514*G514*L514</f>
        <v>147.392</v>
      </c>
      <c r="N514" s="889"/>
    </row>
    <row r="515" spans="2:14">
      <c r="B515" s="1312"/>
      <c r="C515" s="1312"/>
      <c r="D515" s="1312"/>
      <c r="E515" s="892" t="s">
        <v>787</v>
      </c>
      <c r="F515" s="890">
        <f>(27+6+20)*2</f>
        <v>106</v>
      </c>
      <c r="G515" s="890">
        <v>1.88</v>
      </c>
      <c r="H515" s="890"/>
      <c r="I515" s="890"/>
      <c r="J515" s="890"/>
      <c r="K515" s="890"/>
      <c r="L515" s="890">
        <v>0.56000000000000005</v>
      </c>
      <c r="M515" s="890">
        <f>+F515*G515*L515</f>
        <v>111.59680000000002</v>
      </c>
      <c r="N515" s="889"/>
    </row>
    <row r="516" spans="2:14">
      <c r="B516" s="1312"/>
      <c r="C516" s="1312"/>
      <c r="D516" s="1312"/>
      <c r="E516" s="892" t="s">
        <v>786</v>
      </c>
      <c r="F516" s="890">
        <f>(39+7+16)*2</f>
        <v>124</v>
      </c>
      <c r="G516" s="890">
        <v>1.88</v>
      </c>
      <c r="H516" s="890"/>
      <c r="I516" s="890"/>
      <c r="J516" s="890"/>
      <c r="K516" s="890"/>
      <c r="L516" s="890">
        <v>0.56000000000000005</v>
      </c>
      <c r="M516" s="890">
        <f>+F516*G516*L516</f>
        <v>130.5472</v>
      </c>
      <c r="N516" s="889"/>
    </row>
    <row r="517" spans="2:14">
      <c r="B517" s="1312"/>
      <c r="C517" s="1312"/>
      <c r="D517" s="1312"/>
      <c r="E517" s="892"/>
      <c r="F517" s="890"/>
      <c r="G517" s="890"/>
      <c r="H517" s="890"/>
      <c r="I517" s="890"/>
      <c r="J517" s="890"/>
      <c r="K517" s="890"/>
      <c r="L517" s="890"/>
      <c r="M517" s="890"/>
      <c r="N517" s="889"/>
    </row>
    <row r="518" spans="2:14">
      <c r="B518" s="1312"/>
      <c r="C518" s="1312"/>
      <c r="D518" s="1312"/>
      <c r="E518" s="892" t="s">
        <v>785</v>
      </c>
      <c r="F518" s="890">
        <v>16</v>
      </c>
      <c r="G518" s="890">
        <v>8.41</v>
      </c>
      <c r="H518" s="890"/>
      <c r="I518" s="890"/>
      <c r="J518" s="890"/>
      <c r="K518" s="890"/>
      <c r="L518" s="890">
        <v>2.25</v>
      </c>
      <c r="M518" s="890">
        <f>+F518*G518*L518</f>
        <v>302.76</v>
      </c>
      <c r="N518" s="889"/>
    </row>
    <row r="519" spans="2:14">
      <c r="B519" s="1312"/>
      <c r="C519" s="1312"/>
      <c r="D519" s="1312"/>
      <c r="E519" s="892"/>
      <c r="F519" s="890">
        <v>2</v>
      </c>
      <c r="G519" s="890">
        <v>8.41</v>
      </c>
      <c r="H519" s="890"/>
      <c r="I519" s="890"/>
      <c r="J519" s="890"/>
      <c r="K519" s="890"/>
      <c r="L519" s="890">
        <v>1.56</v>
      </c>
      <c r="M519" s="890">
        <f>+F519*G519*L519</f>
        <v>26.2392</v>
      </c>
      <c r="N519" s="889"/>
    </row>
    <row r="520" spans="2:14">
      <c r="B520" s="1312"/>
      <c r="C520" s="1312"/>
      <c r="D520" s="1312"/>
      <c r="E520" s="892" t="s">
        <v>784</v>
      </c>
      <c r="F520" s="890">
        <f>24+16+24+24+22</f>
        <v>110</v>
      </c>
      <c r="G520" s="890">
        <v>2.21</v>
      </c>
      <c r="H520" s="890"/>
      <c r="I520" s="890"/>
      <c r="J520" s="890"/>
      <c r="K520" s="890"/>
      <c r="L520" s="890">
        <v>1.56</v>
      </c>
      <c r="M520" s="890">
        <f>+F520*G520*L520</f>
        <v>379.23599999999999</v>
      </c>
      <c r="N520" s="889"/>
    </row>
    <row r="521" spans="2:14">
      <c r="B521" s="1312"/>
      <c r="C521" s="1312"/>
      <c r="D521" s="1312"/>
      <c r="E521" s="892" t="s">
        <v>783</v>
      </c>
      <c r="F521" s="890">
        <f>(24+16+24+24+22)*2</f>
        <v>220</v>
      </c>
      <c r="G521" s="890">
        <v>1.38</v>
      </c>
      <c r="H521" s="890"/>
      <c r="I521" s="890"/>
      <c r="J521" s="890"/>
      <c r="K521" s="890"/>
      <c r="L521" s="890">
        <v>1.56</v>
      </c>
      <c r="M521" s="890">
        <f>+F521*G521*L521</f>
        <v>473.61599999999999</v>
      </c>
      <c r="N521" s="889"/>
    </row>
    <row r="522" spans="2:14">
      <c r="B522" s="1312"/>
      <c r="C522" s="1312"/>
      <c r="D522" s="1312"/>
      <c r="E522" s="892" t="s">
        <v>782</v>
      </c>
      <c r="F522" s="890">
        <f>24+16+24+24+22</f>
        <v>110</v>
      </c>
      <c r="G522" s="890">
        <v>0.79</v>
      </c>
      <c r="H522" s="890"/>
      <c r="I522" s="890"/>
      <c r="J522" s="890"/>
      <c r="K522" s="890"/>
      <c r="L522" s="890">
        <v>1.56</v>
      </c>
      <c r="M522" s="890">
        <f>+F522*G522*L522</f>
        <v>135.56400000000002</v>
      </c>
      <c r="N522" s="889"/>
    </row>
    <row r="523" spans="2:14">
      <c r="B523" s="1312"/>
      <c r="C523" s="1312"/>
      <c r="D523" s="1312"/>
      <c r="E523" s="892"/>
      <c r="F523" s="890"/>
      <c r="G523" s="890"/>
      <c r="H523" s="890"/>
      <c r="I523" s="890"/>
      <c r="J523" s="890"/>
      <c r="K523" s="890"/>
      <c r="L523" s="890"/>
      <c r="M523" s="890"/>
      <c r="N523" s="889"/>
    </row>
    <row r="524" spans="2:14">
      <c r="B524" s="1312"/>
      <c r="C524" s="1312"/>
      <c r="D524" s="1312"/>
      <c r="E524" s="892" t="s">
        <v>781</v>
      </c>
      <c r="F524" s="890">
        <v>16</v>
      </c>
      <c r="G524" s="890">
        <v>8.41</v>
      </c>
      <c r="H524" s="890"/>
      <c r="I524" s="890"/>
      <c r="J524" s="890"/>
      <c r="K524" s="890"/>
      <c r="L524" s="890">
        <v>2.25</v>
      </c>
      <c r="M524" s="890">
        <f>+F524*G524*L524</f>
        <v>302.76</v>
      </c>
      <c r="N524" s="889"/>
    </row>
    <row r="525" spans="2:14">
      <c r="B525" s="1312"/>
      <c r="C525" s="1312"/>
      <c r="D525" s="1312"/>
      <c r="E525" s="892"/>
      <c r="F525" s="890">
        <v>2</v>
      </c>
      <c r="G525" s="890">
        <v>8.41</v>
      </c>
      <c r="H525" s="890"/>
      <c r="I525" s="890"/>
      <c r="J525" s="890"/>
      <c r="K525" s="890"/>
      <c r="L525" s="890">
        <v>1.56</v>
      </c>
      <c r="M525" s="890">
        <f>+F525*G525*L525</f>
        <v>26.2392</v>
      </c>
      <c r="N525" s="889"/>
    </row>
    <row r="526" spans="2:14">
      <c r="B526" s="1312"/>
      <c r="C526" s="1312"/>
      <c r="D526" s="1312"/>
      <c r="E526" s="892" t="s">
        <v>780</v>
      </c>
      <c r="F526" s="890">
        <f>24+16+24+24+22</f>
        <v>110</v>
      </c>
      <c r="G526" s="890">
        <v>2.21</v>
      </c>
      <c r="H526" s="890"/>
      <c r="I526" s="890"/>
      <c r="J526" s="890"/>
      <c r="K526" s="890"/>
      <c r="L526" s="890">
        <v>1.56</v>
      </c>
      <c r="M526" s="890">
        <f>+F526*G526*L526</f>
        <v>379.23599999999999</v>
      </c>
      <c r="N526" s="889"/>
    </row>
    <row r="527" spans="2:14">
      <c r="B527" s="1312"/>
      <c r="C527" s="1312"/>
      <c r="D527" s="1312"/>
      <c r="E527" s="892" t="s">
        <v>779</v>
      </c>
      <c r="F527" s="890">
        <f>(24+16+24+24+22)*2</f>
        <v>220</v>
      </c>
      <c r="G527" s="890">
        <v>1.38</v>
      </c>
      <c r="H527" s="890"/>
      <c r="I527" s="890"/>
      <c r="J527" s="890"/>
      <c r="K527" s="890"/>
      <c r="L527" s="890">
        <v>1.56</v>
      </c>
      <c r="M527" s="890">
        <f>+F527*G527*L527</f>
        <v>473.61599999999999</v>
      </c>
      <c r="N527" s="889"/>
    </row>
    <row r="528" spans="2:14">
      <c r="B528" s="1312"/>
      <c r="C528" s="1312"/>
      <c r="D528" s="1312"/>
      <c r="E528" s="892" t="s">
        <v>778</v>
      </c>
      <c r="F528" s="890">
        <f>24+16+24+24+22</f>
        <v>110</v>
      </c>
      <c r="G528" s="890">
        <v>0.79</v>
      </c>
      <c r="H528" s="890"/>
      <c r="I528" s="890"/>
      <c r="J528" s="890"/>
      <c r="K528" s="890"/>
      <c r="L528" s="890">
        <v>1.56</v>
      </c>
      <c r="M528" s="890">
        <f>+F528*G528*L528</f>
        <v>135.56400000000002</v>
      </c>
      <c r="N528" s="889"/>
    </row>
    <row r="529" spans="2:14">
      <c r="B529" s="1312"/>
      <c r="C529" s="1312"/>
      <c r="D529" s="1312"/>
      <c r="E529" s="892"/>
      <c r="F529" s="890"/>
      <c r="G529" s="890"/>
      <c r="H529" s="890"/>
      <c r="I529" s="890"/>
      <c r="J529" s="890"/>
      <c r="K529" s="890"/>
      <c r="L529" s="890"/>
      <c r="M529" s="890"/>
      <c r="N529" s="889"/>
    </row>
    <row r="530" spans="2:14">
      <c r="B530" s="1312"/>
      <c r="C530" s="1312"/>
      <c r="D530" s="1312"/>
      <c r="E530" s="892" t="s">
        <v>777</v>
      </c>
      <c r="F530" s="890">
        <v>16</v>
      </c>
      <c r="G530" s="890">
        <v>8.41</v>
      </c>
      <c r="H530" s="890"/>
      <c r="I530" s="890"/>
      <c r="J530" s="890"/>
      <c r="K530" s="890"/>
      <c r="L530" s="890">
        <v>2.25</v>
      </c>
      <c r="M530" s="890">
        <f>+F530*G530*L530</f>
        <v>302.76</v>
      </c>
      <c r="N530" s="889"/>
    </row>
    <row r="531" spans="2:14">
      <c r="B531" s="1312"/>
      <c r="C531" s="1312"/>
      <c r="D531" s="1312"/>
      <c r="E531" s="892"/>
      <c r="F531" s="890">
        <v>2</v>
      </c>
      <c r="G531" s="890">
        <v>8.41</v>
      </c>
      <c r="H531" s="890"/>
      <c r="I531" s="890"/>
      <c r="J531" s="890"/>
      <c r="K531" s="890"/>
      <c r="L531" s="890">
        <v>1.56</v>
      </c>
      <c r="M531" s="890">
        <f>+F531*G531*L531</f>
        <v>26.2392</v>
      </c>
      <c r="N531" s="889"/>
    </row>
    <row r="532" spans="2:14">
      <c r="B532" s="1312"/>
      <c r="C532" s="1312"/>
      <c r="D532" s="1312"/>
      <c r="E532" s="892" t="s">
        <v>776</v>
      </c>
      <c r="F532" s="890">
        <f>24+16+24+24+22</f>
        <v>110</v>
      </c>
      <c r="G532" s="890">
        <v>2.21</v>
      </c>
      <c r="H532" s="890"/>
      <c r="I532" s="890"/>
      <c r="J532" s="890"/>
      <c r="K532" s="890"/>
      <c r="L532" s="890">
        <v>1.56</v>
      </c>
      <c r="M532" s="890">
        <f>+F532*G532*L532</f>
        <v>379.23599999999999</v>
      </c>
      <c r="N532" s="889"/>
    </row>
    <row r="533" spans="2:14">
      <c r="B533" s="1312"/>
      <c r="C533" s="1312"/>
      <c r="D533" s="1312"/>
      <c r="E533" s="892" t="s">
        <v>775</v>
      </c>
      <c r="F533" s="890">
        <f>(24+16+24+24+22)*2</f>
        <v>220</v>
      </c>
      <c r="G533" s="890">
        <v>1.38</v>
      </c>
      <c r="H533" s="890"/>
      <c r="I533" s="890"/>
      <c r="J533" s="890"/>
      <c r="K533" s="890"/>
      <c r="L533" s="890">
        <v>1.56</v>
      </c>
      <c r="M533" s="890">
        <f>+F533*G533*L533</f>
        <v>473.61599999999999</v>
      </c>
      <c r="N533" s="889"/>
    </row>
    <row r="534" spans="2:14">
      <c r="B534" s="1312"/>
      <c r="C534" s="1312"/>
      <c r="D534" s="1312"/>
      <c r="E534" s="892" t="s">
        <v>774</v>
      </c>
      <c r="F534" s="890">
        <f>24+16+24+24+22</f>
        <v>110</v>
      </c>
      <c r="G534" s="890">
        <v>0.79</v>
      </c>
      <c r="H534" s="890"/>
      <c r="I534" s="890"/>
      <c r="J534" s="890"/>
      <c r="K534" s="890"/>
      <c r="L534" s="890">
        <v>1.56</v>
      </c>
      <c r="M534" s="890">
        <f>+F534*G534*L534</f>
        <v>135.56400000000002</v>
      </c>
      <c r="N534" s="889"/>
    </row>
    <row r="535" spans="2:14">
      <c r="B535" s="1312"/>
      <c r="C535" s="1312"/>
      <c r="D535" s="1312"/>
      <c r="E535" s="892"/>
      <c r="F535" s="890"/>
      <c r="G535" s="890"/>
      <c r="H535" s="890"/>
      <c r="I535" s="890"/>
      <c r="J535" s="890"/>
      <c r="K535" s="890"/>
      <c r="L535" s="890"/>
      <c r="M535" s="890"/>
      <c r="N535" s="889"/>
    </row>
    <row r="536" spans="2:14">
      <c r="B536" s="1312"/>
      <c r="C536" s="1312"/>
      <c r="D536" s="1312"/>
      <c r="E536" s="892" t="s">
        <v>773</v>
      </c>
      <c r="F536" s="890">
        <v>16</v>
      </c>
      <c r="G536" s="890">
        <v>8.41</v>
      </c>
      <c r="H536" s="890"/>
      <c r="I536" s="890"/>
      <c r="J536" s="890"/>
      <c r="K536" s="890"/>
      <c r="L536" s="890">
        <v>2.25</v>
      </c>
      <c r="M536" s="890">
        <f>+F536*G536*L536</f>
        <v>302.76</v>
      </c>
      <c r="N536" s="889"/>
    </row>
    <row r="537" spans="2:14">
      <c r="B537" s="1312"/>
      <c r="C537" s="1312"/>
      <c r="D537" s="1312"/>
      <c r="E537" s="892"/>
      <c r="F537" s="890">
        <v>2</v>
      </c>
      <c r="G537" s="890">
        <v>8.41</v>
      </c>
      <c r="H537" s="890"/>
      <c r="I537" s="890"/>
      <c r="J537" s="890"/>
      <c r="K537" s="890"/>
      <c r="L537" s="890">
        <v>1.56</v>
      </c>
      <c r="M537" s="890">
        <f>+F537*G537*L537</f>
        <v>26.2392</v>
      </c>
      <c r="N537" s="889"/>
    </row>
    <row r="538" spans="2:14">
      <c r="B538" s="1312"/>
      <c r="C538" s="1312"/>
      <c r="D538" s="1312"/>
      <c r="E538" s="892" t="s">
        <v>772</v>
      </c>
      <c r="F538" s="890">
        <f>24+16+24+24+22</f>
        <v>110</v>
      </c>
      <c r="G538" s="890">
        <v>2.21</v>
      </c>
      <c r="H538" s="890"/>
      <c r="I538" s="890"/>
      <c r="J538" s="890"/>
      <c r="K538" s="890"/>
      <c r="L538" s="890">
        <v>1.56</v>
      </c>
      <c r="M538" s="890">
        <f>+F538*G538*L538</f>
        <v>379.23599999999999</v>
      </c>
      <c r="N538" s="889"/>
    </row>
    <row r="539" spans="2:14">
      <c r="B539" s="1312"/>
      <c r="C539" s="1312"/>
      <c r="D539" s="1312"/>
      <c r="E539" s="892" t="s">
        <v>771</v>
      </c>
      <c r="F539" s="890">
        <f>(24+16+24+24+22)*2</f>
        <v>220</v>
      </c>
      <c r="G539" s="890">
        <v>1.38</v>
      </c>
      <c r="H539" s="890"/>
      <c r="I539" s="890"/>
      <c r="J539" s="890"/>
      <c r="K539" s="890"/>
      <c r="L539" s="890">
        <v>1.56</v>
      </c>
      <c r="M539" s="890">
        <f>+F539*G539*L539</f>
        <v>473.61599999999999</v>
      </c>
      <c r="N539" s="889"/>
    </row>
    <row r="540" spans="2:14">
      <c r="B540" s="1312"/>
      <c r="C540" s="1312"/>
      <c r="D540" s="1312"/>
      <c r="E540" s="892" t="s">
        <v>770</v>
      </c>
      <c r="F540" s="890">
        <f>24+16+24+24+22</f>
        <v>110</v>
      </c>
      <c r="G540" s="890">
        <v>0.79</v>
      </c>
      <c r="H540" s="890"/>
      <c r="I540" s="890"/>
      <c r="J540" s="890"/>
      <c r="K540" s="890"/>
      <c r="L540" s="890">
        <v>1.56</v>
      </c>
      <c r="M540" s="890">
        <f>+F540*G540*L540</f>
        <v>135.56400000000002</v>
      </c>
      <c r="N540" s="889"/>
    </row>
    <row r="541" spans="2:14">
      <c r="B541" s="1312"/>
      <c r="C541" s="1312"/>
      <c r="D541" s="1312"/>
      <c r="E541" s="892"/>
      <c r="F541" s="890"/>
      <c r="G541" s="890"/>
      <c r="H541" s="890"/>
      <c r="I541" s="890"/>
      <c r="J541" s="890"/>
      <c r="K541" s="890"/>
      <c r="L541" s="890"/>
      <c r="M541" s="890"/>
      <c r="N541" s="889"/>
    </row>
    <row r="542" spans="2:14">
      <c r="B542" s="1312"/>
      <c r="C542" s="1312"/>
      <c r="D542" s="1312"/>
      <c r="E542" s="892" t="s">
        <v>769</v>
      </c>
      <c r="F542" s="890">
        <v>16</v>
      </c>
      <c r="G542" s="890">
        <v>8.41</v>
      </c>
      <c r="H542" s="890"/>
      <c r="I542" s="890"/>
      <c r="J542" s="890"/>
      <c r="K542" s="890"/>
      <c r="L542" s="890">
        <v>2.25</v>
      </c>
      <c r="M542" s="890">
        <f>+F542*G542*L542</f>
        <v>302.76</v>
      </c>
      <c r="N542" s="889"/>
    </row>
    <row r="543" spans="2:14">
      <c r="B543" s="1312"/>
      <c r="C543" s="1312"/>
      <c r="D543" s="1312"/>
      <c r="E543" s="892"/>
      <c r="F543" s="890">
        <v>2</v>
      </c>
      <c r="G543" s="890">
        <v>8.41</v>
      </c>
      <c r="H543" s="890"/>
      <c r="I543" s="890"/>
      <c r="J543" s="890"/>
      <c r="K543" s="890"/>
      <c r="L543" s="890">
        <v>1.56</v>
      </c>
      <c r="M543" s="890">
        <f>+F543*G543*L543</f>
        <v>26.2392</v>
      </c>
      <c r="N543" s="889"/>
    </row>
    <row r="544" spans="2:14">
      <c r="B544" s="1312"/>
      <c r="C544" s="1312"/>
      <c r="D544" s="1312"/>
      <c r="E544" s="892" t="s">
        <v>768</v>
      </c>
      <c r="F544" s="890">
        <f>24+16+24+24+22</f>
        <v>110</v>
      </c>
      <c r="G544" s="890">
        <v>2.21</v>
      </c>
      <c r="H544" s="890"/>
      <c r="I544" s="890"/>
      <c r="J544" s="890"/>
      <c r="K544" s="890"/>
      <c r="L544" s="890">
        <v>1.56</v>
      </c>
      <c r="M544" s="890">
        <f>+F544*G544*L544</f>
        <v>379.23599999999999</v>
      </c>
      <c r="N544" s="889"/>
    </row>
    <row r="545" spans="2:14">
      <c r="B545" s="1312"/>
      <c r="C545" s="1312"/>
      <c r="D545" s="1312"/>
      <c r="E545" s="892" t="s">
        <v>767</v>
      </c>
      <c r="F545" s="890">
        <f>(24+16+24+24+22)*2</f>
        <v>220</v>
      </c>
      <c r="G545" s="890">
        <v>1.38</v>
      </c>
      <c r="H545" s="890"/>
      <c r="I545" s="890"/>
      <c r="J545" s="890"/>
      <c r="K545" s="890"/>
      <c r="L545" s="890">
        <v>1.56</v>
      </c>
      <c r="M545" s="890">
        <f>+F545*G545*L545</f>
        <v>473.61599999999999</v>
      </c>
      <c r="N545" s="889"/>
    </row>
    <row r="546" spans="2:14">
      <c r="B546" s="1312"/>
      <c r="C546" s="1312"/>
      <c r="D546" s="1312"/>
      <c r="E546" s="892" t="s">
        <v>766</v>
      </c>
      <c r="F546" s="890">
        <f>24+16+24+24+22</f>
        <v>110</v>
      </c>
      <c r="G546" s="890">
        <v>0.79</v>
      </c>
      <c r="H546" s="890"/>
      <c r="I546" s="890"/>
      <c r="J546" s="890"/>
      <c r="K546" s="890"/>
      <c r="L546" s="890">
        <v>1.56</v>
      </c>
      <c r="M546" s="890">
        <f>+F546*G546*L546</f>
        <v>135.56400000000002</v>
      </c>
      <c r="N546" s="889"/>
    </row>
    <row r="547" spans="2:14">
      <c r="B547" s="1312"/>
      <c r="C547" s="1312"/>
      <c r="D547" s="1312"/>
      <c r="E547" s="892"/>
      <c r="F547" s="890"/>
      <c r="G547" s="890"/>
      <c r="H547" s="890"/>
      <c r="I547" s="890"/>
      <c r="J547" s="890"/>
      <c r="K547" s="890"/>
      <c r="L547" s="890"/>
      <c r="M547" s="890"/>
      <c r="N547" s="889"/>
    </row>
    <row r="548" spans="2:14">
      <c r="B548" s="1312"/>
      <c r="C548" s="1312"/>
      <c r="D548" s="1312"/>
      <c r="E548" s="892" t="s">
        <v>765</v>
      </c>
      <c r="F548" s="890">
        <v>16</v>
      </c>
      <c r="G548" s="890">
        <v>8.41</v>
      </c>
      <c r="H548" s="890"/>
      <c r="I548" s="890"/>
      <c r="J548" s="890"/>
      <c r="K548" s="890"/>
      <c r="L548" s="890">
        <v>2.25</v>
      </c>
      <c r="M548" s="890">
        <f>+F548*G548*L548</f>
        <v>302.76</v>
      </c>
      <c r="N548" s="889"/>
    </row>
    <row r="549" spans="2:14">
      <c r="B549" s="1312"/>
      <c r="C549" s="1312"/>
      <c r="D549" s="1312"/>
      <c r="E549" s="892"/>
      <c r="F549" s="890">
        <v>2</v>
      </c>
      <c r="G549" s="890">
        <v>8.41</v>
      </c>
      <c r="H549" s="890"/>
      <c r="I549" s="890"/>
      <c r="J549" s="890"/>
      <c r="K549" s="890"/>
      <c r="L549" s="890">
        <v>1.56</v>
      </c>
      <c r="M549" s="890">
        <f>+F549*G549*L549</f>
        <v>26.2392</v>
      </c>
      <c r="N549" s="889"/>
    </row>
    <row r="550" spans="2:14">
      <c r="B550" s="1312"/>
      <c r="C550" s="1312"/>
      <c r="D550" s="1312"/>
      <c r="E550" s="892" t="s">
        <v>764</v>
      </c>
      <c r="F550" s="890">
        <f>24+16+24+24+22</f>
        <v>110</v>
      </c>
      <c r="G550" s="890">
        <v>2.21</v>
      </c>
      <c r="H550" s="890"/>
      <c r="I550" s="890"/>
      <c r="J550" s="890"/>
      <c r="K550" s="890"/>
      <c r="L550" s="890">
        <v>1.56</v>
      </c>
      <c r="M550" s="890">
        <f>+F550*G550*L550</f>
        <v>379.23599999999999</v>
      </c>
      <c r="N550" s="889"/>
    </row>
    <row r="551" spans="2:14">
      <c r="B551" s="1312"/>
      <c r="C551" s="1312"/>
      <c r="D551" s="1312"/>
      <c r="E551" s="892" t="s">
        <v>763</v>
      </c>
      <c r="F551" s="890">
        <f>(24+16+24+24+22)*2</f>
        <v>220</v>
      </c>
      <c r="G551" s="890">
        <v>1.38</v>
      </c>
      <c r="H551" s="890"/>
      <c r="I551" s="890"/>
      <c r="J551" s="890"/>
      <c r="K551" s="890"/>
      <c r="L551" s="890">
        <v>1.56</v>
      </c>
      <c r="M551" s="890">
        <f>+F551*G551*L551</f>
        <v>473.61599999999999</v>
      </c>
      <c r="N551" s="889"/>
    </row>
    <row r="552" spans="2:14">
      <c r="B552" s="1312"/>
      <c r="C552" s="1312"/>
      <c r="D552" s="1312"/>
      <c r="E552" s="892" t="s">
        <v>762</v>
      </c>
      <c r="F552" s="890">
        <f>24+16+24+24+22</f>
        <v>110</v>
      </c>
      <c r="G552" s="890">
        <v>0.79</v>
      </c>
      <c r="H552" s="890"/>
      <c r="I552" s="890"/>
      <c r="J552" s="890"/>
      <c r="K552" s="890"/>
      <c r="L552" s="890">
        <v>1.56</v>
      </c>
      <c r="M552" s="890">
        <f>+F552*G552*L552</f>
        <v>135.56400000000002</v>
      </c>
      <c r="N552" s="889"/>
    </row>
    <row r="553" spans="2:14">
      <c r="B553" s="1312"/>
      <c r="C553" s="1312"/>
      <c r="D553" s="1312"/>
      <c r="E553" s="892"/>
      <c r="F553" s="890"/>
      <c r="G553" s="890"/>
      <c r="H553" s="890"/>
      <c r="I553" s="890"/>
      <c r="J553" s="890"/>
      <c r="K553" s="890"/>
      <c r="L553" s="890"/>
      <c r="M553" s="890"/>
      <c r="N553" s="889"/>
    </row>
    <row r="554" spans="2:14">
      <c r="B554" s="1312"/>
      <c r="C554" s="1312"/>
      <c r="D554" s="1312"/>
      <c r="E554" s="892" t="s">
        <v>761</v>
      </c>
      <c r="F554" s="890">
        <v>16</v>
      </c>
      <c r="G554" s="890">
        <v>8.41</v>
      </c>
      <c r="H554" s="890"/>
      <c r="I554" s="890"/>
      <c r="J554" s="890"/>
      <c r="K554" s="890"/>
      <c r="L554" s="890">
        <v>2.25</v>
      </c>
      <c r="M554" s="890">
        <f>+F554*G554*L554</f>
        <v>302.76</v>
      </c>
      <c r="N554" s="889"/>
    </row>
    <row r="555" spans="2:14">
      <c r="B555" s="1312"/>
      <c r="C555" s="1312"/>
      <c r="D555" s="1312"/>
      <c r="E555" s="892"/>
      <c r="F555" s="890">
        <v>2</v>
      </c>
      <c r="G555" s="890">
        <v>8.41</v>
      </c>
      <c r="H555" s="890"/>
      <c r="I555" s="890"/>
      <c r="J555" s="890"/>
      <c r="K555" s="890"/>
      <c r="L555" s="890">
        <v>1.56</v>
      </c>
      <c r="M555" s="890">
        <f>+F555*G555*L555</f>
        <v>26.2392</v>
      </c>
      <c r="N555" s="889"/>
    </row>
    <row r="556" spans="2:14">
      <c r="B556" s="1312"/>
      <c r="C556" s="1312"/>
      <c r="D556" s="1312"/>
      <c r="E556" s="892" t="s">
        <v>760</v>
      </c>
      <c r="F556" s="890">
        <f>24+16+24+24+22</f>
        <v>110</v>
      </c>
      <c r="G556" s="890">
        <v>2.21</v>
      </c>
      <c r="H556" s="890"/>
      <c r="I556" s="890"/>
      <c r="J556" s="890"/>
      <c r="K556" s="890"/>
      <c r="L556" s="890">
        <v>1.56</v>
      </c>
      <c r="M556" s="890">
        <f>+F556*G556*L556</f>
        <v>379.23599999999999</v>
      </c>
      <c r="N556" s="889"/>
    </row>
    <row r="557" spans="2:14">
      <c r="B557" s="1312"/>
      <c r="C557" s="1312"/>
      <c r="D557" s="1312"/>
      <c r="E557" s="892" t="s">
        <v>759</v>
      </c>
      <c r="F557" s="890">
        <f>(24+16+24+24+22)*2</f>
        <v>220</v>
      </c>
      <c r="G557" s="890">
        <v>1.38</v>
      </c>
      <c r="H557" s="890"/>
      <c r="I557" s="890"/>
      <c r="J557" s="890"/>
      <c r="K557" s="890"/>
      <c r="L557" s="890">
        <v>1.56</v>
      </c>
      <c r="M557" s="890">
        <f>+F557*G557*L557</f>
        <v>473.61599999999999</v>
      </c>
      <c r="N557" s="889"/>
    </row>
    <row r="558" spans="2:14">
      <c r="B558" s="1312"/>
      <c r="C558" s="1312"/>
      <c r="D558" s="1312"/>
      <c r="E558" s="892" t="s">
        <v>758</v>
      </c>
      <c r="F558" s="890">
        <f>24+16+24+24+22</f>
        <v>110</v>
      </c>
      <c r="G558" s="890">
        <v>0.79</v>
      </c>
      <c r="H558" s="890"/>
      <c r="I558" s="890"/>
      <c r="J558" s="890"/>
      <c r="K558" s="890"/>
      <c r="L558" s="890">
        <v>1.56</v>
      </c>
      <c r="M558" s="890">
        <f>+F558*G558*L558</f>
        <v>135.56400000000002</v>
      </c>
      <c r="N558" s="889"/>
    </row>
    <row r="559" spans="2:14">
      <c r="B559" s="1312"/>
      <c r="C559" s="1312"/>
      <c r="D559" s="1312"/>
      <c r="E559" s="892"/>
      <c r="F559" s="890"/>
      <c r="G559" s="890"/>
      <c r="H559" s="890"/>
      <c r="I559" s="890"/>
      <c r="J559" s="890"/>
      <c r="K559" s="890"/>
      <c r="L559" s="890"/>
      <c r="M559" s="890"/>
      <c r="N559" s="889"/>
    </row>
    <row r="560" spans="2:14">
      <c r="B560" s="1312"/>
      <c r="C560" s="1312"/>
      <c r="D560" s="1312"/>
      <c r="E560" s="892" t="s">
        <v>757</v>
      </c>
      <c r="F560" s="890">
        <v>16</v>
      </c>
      <c r="G560" s="890">
        <v>8.41</v>
      </c>
      <c r="H560" s="890"/>
      <c r="I560" s="890"/>
      <c r="J560" s="890"/>
      <c r="K560" s="890"/>
      <c r="L560" s="890">
        <v>2.25</v>
      </c>
      <c r="M560" s="890">
        <f>+F560*G560*L560</f>
        <v>302.76</v>
      </c>
      <c r="N560" s="889"/>
    </row>
    <row r="561" spans="2:14">
      <c r="B561" s="1312"/>
      <c r="C561" s="1312"/>
      <c r="D561" s="1312"/>
      <c r="E561" s="892"/>
      <c r="F561" s="890">
        <v>2</v>
      </c>
      <c r="G561" s="890">
        <v>8.41</v>
      </c>
      <c r="H561" s="890"/>
      <c r="I561" s="890"/>
      <c r="J561" s="890"/>
      <c r="K561" s="890"/>
      <c r="L561" s="890">
        <v>1.56</v>
      </c>
      <c r="M561" s="890">
        <f>+F561*G561*L561</f>
        <v>26.2392</v>
      </c>
      <c r="N561" s="889"/>
    </row>
    <row r="562" spans="2:14">
      <c r="B562" s="1312"/>
      <c r="C562" s="1312"/>
      <c r="D562" s="1312"/>
      <c r="E562" s="892" t="s">
        <v>756</v>
      </c>
      <c r="F562" s="890">
        <f>24+16+24+24+22</f>
        <v>110</v>
      </c>
      <c r="G562" s="890">
        <v>2.21</v>
      </c>
      <c r="H562" s="890"/>
      <c r="I562" s="890"/>
      <c r="J562" s="890"/>
      <c r="K562" s="890"/>
      <c r="L562" s="890">
        <v>1.56</v>
      </c>
      <c r="M562" s="890">
        <f>+F562*G562*L562</f>
        <v>379.23599999999999</v>
      </c>
      <c r="N562" s="889"/>
    </row>
    <row r="563" spans="2:14">
      <c r="B563" s="1312"/>
      <c r="C563" s="1312"/>
      <c r="D563" s="1312"/>
      <c r="E563" s="892" t="s">
        <v>755</v>
      </c>
      <c r="F563" s="890">
        <f>(24+16+24+24+22)*2</f>
        <v>220</v>
      </c>
      <c r="G563" s="890">
        <v>1.38</v>
      </c>
      <c r="H563" s="890"/>
      <c r="I563" s="890"/>
      <c r="J563" s="890"/>
      <c r="K563" s="890"/>
      <c r="L563" s="890">
        <v>1.56</v>
      </c>
      <c r="M563" s="890">
        <f>+F563*G563*L563</f>
        <v>473.61599999999999</v>
      </c>
      <c r="N563" s="889"/>
    </row>
    <row r="564" spans="2:14">
      <c r="B564" s="1312"/>
      <c r="C564" s="1312"/>
      <c r="D564" s="1312"/>
      <c r="E564" s="892" t="s">
        <v>754</v>
      </c>
      <c r="F564" s="890">
        <f>24+16+24+24+22</f>
        <v>110</v>
      </c>
      <c r="G564" s="890">
        <v>0.79</v>
      </c>
      <c r="H564" s="890"/>
      <c r="I564" s="890"/>
      <c r="J564" s="890"/>
      <c r="K564" s="890"/>
      <c r="L564" s="890">
        <v>1.56</v>
      </c>
      <c r="M564" s="890">
        <f>+F564*G564*L564</f>
        <v>135.56400000000002</v>
      </c>
      <c r="N564" s="889"/>
    </row>
    <row r="565" spans="2:14">
      <c r="B565" s="1312"/>
      <c r="C565" s="1312"/>
      <c r="D565" s="1312"/>
      <c r="E565" s="892"/>
      <c r="F565" s="890"/>
      <c r="G565" s="890"/>
      <c r="H565" s="890"/>
      <c r="I565" s="890"/>
      <c r="J565" s="890"/>
      <c r="K565" s="890"/>
      <c r="L565" s="890"/>
      <c r="M565" s="890"/>
      <c r="N565" s="889"/>
    </row>
    <row r="566" spans="2:14">
      <c r="B566" s="1312"/>
      <c r="C566" s="1312"/>
      <c r="D566" s="1312"/>
      <c r="E566" s="892" t="s">
        <v>753</v>
      </c>
      <c r="F566" s="890">
        <v>16</v>
      </c>
      <c r="G566" s="890">
        <v>8.41</v>
      </c>
      <c r="H566" s="890"/>
      <c r="I566" s="890"/>
      <c r="J566" s="890"/>
      <c r="K566" s="890"/>
      <c r="L566" s="890">
        <v>2.25</v>
      </c>
      <c r="M566" s="890">
        <f>+F566*G566*L566</f>
        <v>302.76</v>
      </c>
      <c r="N566" s="889"/>
    </row>
    <row r="567" spans="2:14">
      <c r="B567" s="1312"/>
      <c r="C567" s="1312"/>
      <c r="D567" s="1312"/>
      <c r="E567" s="892"/>
      <c r="F567" s="890">
        <v>2</v>
      </c>
      <c r="G567" s="890">
        <v>8.41</v>
      </c>
      <c r="H567" s="890"/>
      <c r="I567" s="890"/>
      <c r="J567" s="890"/>
      <c r="K567" s="890"/>
      <c r="L567" s="890">
        <v>1.56</v>
      </c>
      <c r="M567" s="890">
        <f>+F567*G567*L567</f>
        <v>26.2392</v>
      </c>
      <c r="N567" s="889"/>
    </row>
    <row r="568" spans="2:14">
      <c r="B568" s="1312"/>
      <c r="C568" s="1312"/>
      <c r="D568" s="1312"/>
      <c r="E568" s="892" t="s">
        <v>752</v>
      </c>
      <c r="F568" s="890">
        <f>24+16+24+24+22</f>
        <v>110</v>
      </c>
      <c r="G568" s="890">
        <v>2.21</v>
      </c>
      <c r="H568" s="890"/>
      <c r="I568" s="890"/>
      <c r="J568" s="890"/>
      <c r="K568" s="890"/>
      <c r="L568" s="890">
        <v>1.56</v>
      </c>
      <c r="M568" s="890">
        <f>+F568*G568*L568</f>
        <v>379.23599999999999</v>
      </c>
      <c r="N568" s="889"/>
    </row>
    <row r="569" spans="2:14">
      <c r="B569" s="1312"/>
      <c r="C569" s="1312"/>
      <c r="D569" s="1312"/>
      <c r="E569" s="892" t="s">
        <v>751</v>
      </c>
      <c r="F569" s="890">
        <f>(24+16+24+24+22)*2</f>
        <v>220</v>
      </c>
      <c r="G569" s="890">
        <v>1.38</v>
      </c>
      <c r="H569" s="890"/>
      <c r="I569" s="890"/>
      <c r="J569" s="890"/>
      <c r="K569" s="890"/>
      <c r="L569" s="890">
        <v>1.56</v>
      </c>
      <c r="M569" s="890">
        <f>+F569*G569*L569</f>
        <v>473.61599999999999</v>
      </c>
      <c r="N569" s="889"/>
    </row>
    <row r="570" spans="2:14">
      <c r="B570" s="1312"/>
      <c r="C570" s="1312"/>
      <c r="D570" s="1312"/>
      <c r="E570" s="892" t="s">
        <v>750</v>
      </c>
      <c r="F570" s="890">
        <f>24+16+24+24+22</f>
        <v>110</v>
      </c>
      <c r="G570" s="890">
        <v>0.79</v>
      </c>
      <c r="H570" s="890"/>
      <c r="I570" s="890"/>
      <c r="J570" s="890"/>
      <c r="K570" s="890"/>
      <c r="L570" s="890">
        <v>1.56</v>
      </c>
      <c r="M570" s="890">
        <f>+F570*G570*L570</f>
        <v>135.56400000000002</v>
      </c>
      <c r="N570" s="889"/>
    </row>
    <row r="571" spans="2:14">
      <c r="B571" s="1312"/>
      <c r="C571" s="1312"/>
      <c r="D571" s="1312"/>
      <c r="E571" s="892"/>
      <c r="F571" s="890"/>
      <c r="G571" s="890"/>
      <c r="H571" s="890"/>
      <c r="I571" s="890"/>
      <c r="J571" s="890"/>
      <c r="K571" s="890"/>
      <c r="L571" s="890"/>
      <c r="M571" s="890"/>
      <c r="N571" s="889"/>
    </row>
    <row r="572" spans="2:14">
      <c r="B572" s="1312"/>
      <c r="C572" s="1312"/>
      <c r="D572" s="1312"/>
      <c r="E572" s="892" t="s">
        <v>749</v>
      </c>
      <c r="F572" s="890">
        <v>16</v>
      </c>
      <c r="G572" s="890">
        <v>8.41</v>
      </c>
      <c r="H572" s="890"/>
      <c r="I572" s="890"/>
      <c r="J572" s="890"/>
      <c r="K572" s="890"/>
      <c r="L572" s="890">
        <v>2.25</v>
      </c>
      <c r="M572" s="890">
        <f>+F572*G572*L572</f>
        <v>302.76</v>
      </c>
      <c r="N572" s="889"/>
    </row>
    <row r="573" spans="2:14">
      <c r="B573" s="1312"/>
      <c r="C573" s="1312"/>
      <c r="D573" s="1312"/>
      <c r="E573" s="892"/>
      <c r="F573" s="890">
        <v>2</v>
      </c>
      <c r="G573" s="890">
        <v>8.41</v>
      </c>
      <c r="H573" s="890"/>
      <c r="I573" s="890"/>
      <c r="J573" s="890"/>
      <c r="K573" s="890"/>
      <c r="L573" s="890">
        <v>1.56</v>
      </c>
      <c r="M573" s="890">
        <f>+F573*G573*L573</f>
        <v>26.2392</v>
      </c>
      <c r="N573" s="889"/>
    </row>
    <row r="574" spans="2:14">
      <c r="B574" s="1312"/>
      <c r="C574" s="1312"/>
      <c r="D574" s="1312"/>
      <c r="E574" s="892" t="s">
        <v>748</v>
      </c>
      <c r="F574" s="890">
        <f>24+16+24+24+22</f>
        <v>110</v>
      </c>
      <c r="G574" s="890">
        <v>2.21</v>
      </c>
      <c r="H574" s="890"/>
      <c r="I574" s="890"/>
      <c r="J574" s="890"/>
      <c r="K574" s="890"/>
      <c r="L574" s="890">
        <v>1.56</v>
      </c>
      <c r="M574" s="890">
        <f>+F574*G574*L574</f>
        <v>379.23599999999999</v>
      </c>
      <c r="N574" s="889"/>
    </row>
    <row r="575" spans="2:14">
      <c r="B575" s="1312"/>
      <c r="C575" s="1312"/>
      <c r="D575" s="1312"/>
      <c r="E575" s="892" t="s">
        <v>747</v>
      </c>
      <c r="F575" s="890">
        <f>(24+16+24+24+22)*2</f>
        <v>220</v>
      </c>
      <c r="G575" s="890">
        <v>1.38</v>
      </c>
      <c r="H575" s="890"/>
      <c r="I575" s="890"/>
      <c r="J575" s="890"/>
      <c r="K575" s="890"/>
      <c r="L575" s="890">
        <v>1.56</v>
      </c>
      <c r="M575" s="890">
        <f>+F575*G575*L575</f>
        <v>473.61599999999999</v>
      </c>
      <c r="N575" s="889"/>
    </row>
    <row r="576" spans="2:14">
      <c r="B576" s="1312"/>
      <c r="C576" s="1312"/>
      <c r="D576" s="1312"/>
      <c r="E576" s="892" t="s">
        <v>746</v>
      </c>
      <c r="F576" s="890">
        <f>24+16+24+24+22</f>
        <v>110</v>
      </c>
      <c r="G576" s="890">
        <v>0.79</v>
      </c>
      <c r="H576" s="890"/>
      <c r="I576" s="890"/>
      <c r="J576" s="890"/>
      <c r="K576" s="890"/>
      <c r="L576" s="890">
        <v>1.56</v>
      </c>
      <c r="M576" s="890">
        <f>+F576*G576*L576</f>
        <v>135.56400000000002</v>
      </c>
      <c r="N576" s="889"/>
    </row>
    <row r="577" spans="2:14">
      <c r="B577" s="1312"/>
      <c r="C577" s="1312"/>
      <c r="D577" s="1312"/>
      <c r="E577" s="892"/>
      <c r="F577" s="890"/>
      <c r="G577" s="890"/>
      <c r="H577" s="890"/>
      <c r="I577" s="890"/>
      <c r="J577" s="890"/>
      <c r="K577" s="890"/>
      <c r="L577" s="890"/>
      <c r="M577" s="890"/>
      <c r="N577" s="889"/>
    </row>
    <row r="578" spans="2:14">
      <c r="B578" s="1312"/>
      <c r="C578" s="1312"/>
      <c r="D578" s="1312"/>
      <c r="E578" s="892" t="s">
        <v>745</v>
      </c>
      <c r="F578" s="890">
        <v>8</v>
      </c>
      <c r="G578" s="890">
        <v>2.75</v>
      </c>
      <c r="H578" s="890"/>
      <c r="I578" s="890"/>
      <c r="J578" s="890"/>
      <c r="K578" s="890"/>
      <c r="L578" s="890">
        <v>1</v>
      </c>
      <c r="M578" s="890">
        <f t="shared" ref="M578:M587" si="20">+F578*G578*L578</f>
        <v>22</v>
      </c>
      <c r="N578" s="889"/>
    </row>
    <row r="579" spans="2:14">
      <c r="B579" s="1312"/>
      <c r="C579" s="1312"/>
      <c r="D579" s="1312"/>
      <c r="E579" s="892" t="s">
        <v>745</v>
      </c>
      <c r="F579" s="890">
        <v>2</v>
      </c>
      <c r="G579" s="890">
        <v>3.2</v>
      </c>
      <c r="H579" s="890"/>
      <c r="I579" s="890"/>
      <c r="J579" s="890"/>
      <c r="K579" s="890"/>
      <c r="L579" s="890">
        <v>2.25</v>
      </c>
      <c r="M579" s="890">
        <f t="shared" si="20"/>
        <v>14.4</v>
      </c>
      <c r="N579" s="889"/>
    </row>
    <row r="580" spans="2:14">
      <c r="B580" s="1312"/>
      <c r="C580" s="1312"/>
      <c r="D580" s="1312"/>
      <c r="E580" s="892" t="s">
        <v>745</v>
      </c>
      <c r="F580" s="890">
        <v>4</v>
      </c>
      <c r="G580" s="890">
        <v>4.0999999999999996</v>
      </c>
      <c r="H580" s="890"/>
      <c r="I580" s="890"/>
      <c r="J580" s="890"/>
      <c r="K580" s="890"/>
      <c r="L580" s="890">
        <v>1.56</v>
      </c>
      <c r="M580" s="890">
        <f t="shared" si="20"/>
        <v>25.584</v>
      </c>
      <c r="N580" s="889"/>
    </row>
    <row r="581" spans="2:14">
      <c r="B581" s="1312"/>
      <c r="C581" s="1312"/>
      <c r="D581" s="1312"/>
      <c r="E581" s="892" t="s">
        <v>745</v>
      </c>
      <c r="F581" s="890">
        <v>8</v>
      </c>
      <c r="G581" s="890">
        <v>11.14</v>
      </c>
      <c r="H581" s="890"/>
      <c r="I581" s="890"/>
      <c r="J581" s="890"/>
      <c r="K581" s="890"/>
      <c r="L581" s="890">
        <v>1</v>
      </c>
      <c r="M581" s="890">
        <f t="shared" si="20"/>
        <v>89.12</v>
      </c>
      <c r="N581" s="889"/>
    </row>
    <row r="582" spans="2:14">
      <c r="B582" s="1312"/>
      <c r="C582" s="1312"/>
      <c r="D582" s="1312"/>
      <c r="E582" s="892" t="s">
        <v>745</v>
      </c>
      <c r="F582" s="890">
        <v>4</v>
      </c>
      <c r="G582" s="890">
        <v>4.0999999999999996</v>
      </c>
      <c r="H582" s="890"/>
      <c r="I582" s="890"/>
      <c r="J582" s="890"/>
      <c r="K582" s="890"/>
      <c r="L582" s="890">
        <v>2.25</v>
      </c>
      <c r="M582" s="890">
        <f t="shared" si="20"/>
        <v>36.9</v>
      </c>
      <c r="N582" s="889"/>
    </row>
    <row r="583" spans="2:14">
      <c r="B583" s="1312"/>
      <c r="C583" s="1312"/>
      <c r="D583" s="1312"/>
      <c r="E583" s="892" t="s">
        <v>745</v>
      </c>
      <c r="F583" s="890">
        <v>8</v>
      </c>
      <c r="G583" s="890">
        <v>6.82</v>
      </c>
      <c r="H583" s="890"/>
      <c r="I583" s="890"/>
      <c r="J583" s="890"/>
      <c r="K583" s="890"/>
      <c r="L583" s="890">
        <v>1</v>
      </c>
      <c r="M583" s="890">
        <f t="shared" si="20"/>
        <v>54.56</v>
      </c>
      <c r="N583" s="889"/>
    </row>
    <row r="584" spans="2:14">
      <c r="B584" s="1312"/>
      <c r="C584" s="1312"/>
      <c r="D584" s="1312"/>
      <c r="E584" s="892" t="s">
        <v>745</v>
      </c>
      <c r="F584" s="890">
        <v>2</v>
      </c>
      <c r="G584" s="890">
        <v>2.9</v>
      </c>
      <c r="H584" s="890"/>
      <c r="I584" s="890"/>
      <c r="J584" s="890"/>
      <c r="K584" s="890"/>
      <c r="L584" s="890">
        <v>1</v>
      </c>
      <c r="M584" s="890">
        <f t="shared" si="20"/>
        <v>5.8</v>
      </c>
      <c r="N584" s="889"/>
    </row>
    <row r="585" spans="2:14">
      <c r="B585" s="1312"/>
      <c r="C585" s="1312"/>
      <c r="D585" s="1312"/>
      <c r="E585" s="892" t="s">
        <v>745</v>
      </c>
      <c r="F585" s="890">
        <v>4</v>
      </c>
      <c r="G585" s="890">
        <v>4.05</v>
      </c>
      <c r="H585" s="890"/>
      <c r="I585" s="890"/>
      <c r="J585" s="890"/>
      <c r="K585" s="890"/>
      <c r="L585" s="890">
        <v>1.56</v>
      </c>
      <c r="M585" s="890">
        <f t="shared" si="20"/>
        <v>25.271999999999998</v>
      </c>
      <c r="N585" s="889"/>
    </row>
    <row r="586" spans="2:14">
      <c r="B586" s="1312"/>
      <c r="C586" s="1312"/>
      <c r="D586" s="1312"/>
      <c r="E586" s="892" t="s">
        <v>745</v>
      </c>
      <c r="F586" s="890">
        <v>8</v>
      </c>
      <c r="G586" s="890">
        <v>9.93</v>
      </c>
      <c r="H586" s="890"/>
      <c r="I586" s="890"/>
      <c r="J586" s="890"/>
      <c r="K586" s="890"/>
      <c r="L586" s="890">
        <v>1</v>
      </c>
      <c r="M586" s="890">
        <f t="shared" si="20"/>
        <v>79.44</v>
      </c>
      <c r="N586" s="889"/>
    </row>
    <row r="587" spans="2:14">
      <c r="B587" s="1312"/>
      <c r="C587" s="1312"/>
      <c r="D587" s="1312"/>
      <c r="E587" s="892" t="s">
        <v>745</v>
      </c>
      <c r="F587" s="890">
        <v>4</v>
      </c>
      <c r="G587" s="890">
        <v>3.95</v>
      </c>
      <c r="H587" s="890"/>
      <c r="I587" s="890"/>
      <c r="J587" s="890"/>
      <c r="K587" s="890"/>
      <c r="L587" s="890">
        <v>3.9750000000000001</v>
      </c>
      <c r="M587" s="890">
        <f t="shared" si="20"/>
        <v>62.805000000000007</v>
      </c>
      <c r="N587" s="889"/>
    </row>
    <row r="588" spans="2:14">
      <c r="B588" s="1312"/>
      <c r="C588" s="1312"/>
      <c r="D588" s="1312"/>
      <c r="E588" s="892"/>
      <c r="F588" s="890"/>
      <c r="G588" s="890"/>
      <c r="H588" s="890"/>
      <c r="I588" s="890"/>
      <c r="J588" s="890"/>
      <c r="K588" s="890"/>
      <c r="L588" s="890"/>
      <c r="M588" s="890"/>
      <c r="N588" s="889"/>
    </row>
    <row r="589" spans="2:14">
      <c r="B589" s="1312"/>
      <c r="C589" s="1312"/>
      <c r="D589" s="1312"/>
      <c r="E589" s="892" t="s">
        <v>744</v>
      </c>
      <c r="F589" s="890">
        <v>8</v>
      </c>
      <c r="G589" s="890">
        <v>9.91</v>
      </c>
      <c r="H589" s="890"/>
      <c r="I589" s="890"/>
      <c r="J589" s="890"/>
      <c r="K589" s="890"/>
      <c r="L589" s="890">
        <v>1</v>
      </c>
      <c r="M589" s="890">
        <f t="shared" ref="M589:M599" si="21">+F589*G589*L589</f>
        <v>79.28</v>
      </c>
      <c r="N589" s="889"/>
    </row>
    <row r="590" spans="2:14">
      <c r="B590" s="1312"/>
      <c r="C590" s="1312"/>
      <c r="D590" s="1312"/>
      <c r="E590" s="892" t="s">
        <v>744</v>
      </c>
      <c r="F590" s="890">
        <v>4</v>
      </c>
      <c r="G590" s="890">
        <v>3.93</v>
      </c>
      <c r="H590" s="890"/>
      <c r="I590" s="890"/>
      <c r="J590" s="890"/>
      <c r="K590" s="890"/>
      <c r="L590" s="890">
        <v>1.56</v>
      </c>
      <c r="M590" s="890">
        <f t="shared" si="21"/>
        <v>24.523200000000003</v>
      </c>
      <c r="N590" s="889"/>
    </row>
    <row r="591" spans="2:14">
      <c r="B591" s="1312"/>
      <c r="C591" s="1312"/>
      <c r="D591" s="1312"/>
      <c r="E591" s="892" t="s">
        <v>744</v>
      </c>
      <c r="F591" s="890">
        <v>2</v>
      </c>
      <c r="G591" s="890">
        <v>2.6</v>
      </c>
      <c r="H591" s="890"/>
      <c r="I591" s="890"/>
      <c r="J591" s="890"/>
      <c r="K591" s="890"/>
      <c r="L591" s="890">
        <v>2.25</v>
      </c>
      <c r="M591" s="890">
        <f t="shared" si="21"/>
        <v>11.700000000000001</v>
      </c>
      <c r="N591" s="889"/>
    </row>
    <row r="592" spans="2:14">
      <c r="B592" s="1312"/>
      <c r="C592" s="1312"/>
      <c r="D592" s="1312"/>
      <c r="E592" s="892" t="s">
        <v>744</v>
      </c>
      <c r="F592" s="890">
        <v>4</v>
      </c>
      <c r="G592" s="890">
        <v>3.9</v>
      </c>
      <c r="H592" s="890"/>
      <c r="I592" s="890"/>
      <c r="J592" s="890"/>
      <c r="K592" s="890"/>
      <c r="L592" s="890">
        <v>1</v>
      </c>
      <c r="M592" s="890">
        <f t="shared" si="21"/>
        <v>15.6</v>
      </c>
      <c r="N592" s="889"/>
    </row>
    <row r="593" spans="2:14">
      <c r="B593" s="1312"/>
      <c r="C593" s="1312"/>
      <c r="D593" s="1312"/>
      <c r="E593" s="892" t="s">
        <v>744</v>
      </c>
      <c r="F593" s="890">
        <v>8</v>
      </c>
      <c r="G593" s="890">
        <v>6.85</v>
      </c>
      <c r="H593" s="890"/>
      <c r="I593" s="890"/>
      <c r="J593" s="890"/>
      <c r="K593" s="890"/>
      <c r="L593" s="890">
        <v>1</v>
      </c>
      <c r="M593" s="890">
        <f t="shared" si="21"/>
        <v>54.8</v>
      </c>
      <c r="N593" s="889"/>
    </row>
    <row r="594" spans="2:14">
      <c r="B594" s="1312"/>
      <c r="C594" s="1312"/>
      <c r="D594" s="1312"/>
      <c r="E594" s="892" t="s">
        <v>744</v>
      </c>
      <c r="F594" s="890">
        <v>2</v>
      </c>
      <c r="G594" s="890">
        <v>4.3499999999999996</v>
      </c>
      <c r="H594" s="890"/>
      <c r="I594" s="890"/>
      <c r="J594" s="890"/>
      <c r="K594" s="890"/>
      <c r="L594" s="890">
        <v>2.25</v>
      </c>
      <c r="M594" s="890">
        <f t="shared" si="21"/>
        <v>19.574999999999999</v>
      </c>
      <c r="N594" s="889"/>
    </row>
    <row r="595" spans="2:14">
      <c r="B595" s="1312"/>
      <c r="C595" s="1312"/>
      <c r="D595" s="1312"/>
      <c r="E595" s="892" t="s">
        <v>744</v>
      </c>
      <c r="F595" s="890">
        <v>8</v>
      </c>
      <c r="G595" s="890">
        <v>7.5</v>
      </c>
      <c r="H595" s="890"/>
      <c r="I595" s="890"/>
      <c r="J595" s="890"/>
      <c r="K595" s="890"/>
      <c r="L595" s="890">
        <v>1</v>
      </c>
      <c r="M595" s="890">
        <f t="shared" si="21"/>
        <v>60</v>
      </c>
      <c r="N595" s="889"/>
    </row>
    <row r="596" spans="2:14">
      <c r="B596" s="1312"/>
      <c r="C596" s="1312"/>
      <c r="D596" s="1312"/>
      <c r="E596" s="892" t="s">
        <v>744</v>
      </c>
      <c r="F596" s="890">
        <v>4</v>
      </c>
      <c r="G596" s="890">
        <v>4.2</v>
      </c>
      <c r="H596" s="890"/>
      <c r="I596" s="890"/>
      <c r="J596" s="890"/>
      <c r="K596" s="890"/>
      <c r="L596" s="890">
        <v>1</v>
      </c>
      <c r="M596" s="890">
        <f t="shared" si="21"/>
        <v>16.8</v>
      </c>
      <c r="N596" s="889"/>
    </row>
    <row r="597" spans="2:14">
      <c r="B597" s="1312"/>
      <c r="C597" s="1312"/>
      <c r="D597" s="1312"/>
      <c r="E597" s="892" t="s">
        <v>744</v>
      </c>
      <c r="F597" s="890">
        <v>2</v>
      </c>
      <c r="G597" s="890">
        <v>3.25</v>
      </c>
      <c r="H597" s="890"/>
      <c r="I597" s="890"/>
      <c r="J597" s="890"/>
      <c r="K597" s="890"/>
      <c r="L597" s="890">
        <v>1.56</v>
      </c>
      <c r="M597" s="890">
        <f t="shared" si="21"/>
        <v>10.14</v>
      </c>
      <c r="N597" s="889"/>
    </row>
    <row r="598" spans="2:14">
      <c r="B598" s="1312"/>
      <c r="C598" s="1312"/>
      <c r="D598" s="1312"/>
      <c r="E598" s="892" t="s">
        <v>744</v>
      </c>
      <c r="F598" s="890">
        <v>8</v>
      </c>
      <c r="G598" s="890">
        <v>6.18</v>
      </c>
      <c r="H598" s="890"/>
      <c r="I598" s="890"/>
      <c r="J598" s="890"/>
      <c r="K598" s="890"/>
      <c r="L598" s="890">
        <v>1</v>
      </c>
      <c r="M598" s="890">
        <f t="shared" si="21"/>
        <v>49.44</v>
      </c>
      <c r="N598" s="889"/>
    </row>
    <row r="599" spans="2:14">
      <c r="B599" s="1312"/>
      <c r="C599" s="1312"/>
      <c r="D599" s="1312"/>
      <c r="E599" s="892" t="s">
        <v>744</v>
      </c>
      <c r="F599" s="890">
        <v>4</v>
      </c>
      <c r="G599" s="890">
        <v>2.15</v>
      </c>
      <c r="H599" s="890"/>
      <c r="I599" s="890"/>
      <c r="J599" s="890"/>
      <c r="K599" s="890"/>
      <c r="L599" s="890">
        <v>1</v>
      </c>
      <c r="M599" s="890">
        <f t="shared" si="21"/>
        <v>8.6</v>
      </c>
      <c r="N599" s="889"/>
    </row>
    <row r="600" spans="2:14">
      <c r="B600" s="1312"/>
      <c r="C600" s="1312"/>
      <c r="D600" s="1312"/>
      <c r="E600" s="892"/>
      <c r="F600" s="890"/>
      <c r="G600" s="890"/>
      <c r="H600" s="890"/>
      <c r="I600" s="890"/>
      <c r="J600" s="890"/>
      <c r="K600" s="890"/>
      <c r="L600" s="890"/>
      <c r="M600" s="890"/>
      <c r="N600" s="889"/>
    </row>
    <row r="601" spans="2:14">
      <c r="B601" s="1312"/>
      <c r="C601" s="1312"/>
      <c r="D601" s="1312"/>
      <c r="E601" s="892" t="s">
        <v>741</v>
      </c>
      <c r="F601" s="890">
        <f>(16+4+11+9+14+19+6+10+35+27+6+20+39+7+16)*2</f>
        <v>478</v>
      </c>
      <c r="G601" s="890">
        <v>1.58</v>
      </c>
      <c r="H601" s="890"/>
      <c r="I601" s="890"/>
      <c r="J601" s="890"/>
      <c r="K601" s="890"/>
      <c r="L601" s="890">
        <v>0.56000000000000005</v>
      </c>
      <c r="M601" s="890">
        <f>+F601*G601*L601</f>
        <v>422.93440000000004</v>
      </c>
      <c r="N601" s="889"/>
    </row>
    <row r="602" spans="2:14">
      <c r="B602" s="1312"/>
      <c r="C602" s="1312"/>
      <c r="D602" s="1312"/>
      <c r="E602" s="892"/>
      <c r="F602" s="890"/>
      <c r="G602" s="890"/>
      <c r="H602" s="890"/>
      <c r="I602" s="890"/>
      <c r="J602" s="890"/>
      <c r="K602" s="890"/>
      <c r="L602" s="890"/>
      <c r="M602" s="890"/>
      <c r="N602" s="889"/>
    </row>
    <row r="603" spans="2:14">
      <c r="B603" s="1312"/>
      <c r="C603" s="1312"/>
      <c r="D603" s="1312"/>
      <c r="E603" s="892" t="s">
        <v>743</v>
      </c>
      <c r="F603" s="890">
        <v>4</v>
      </c>
      <c r="G603" s="890">
        <v>3.84</v>
      </c>
      <c r="H603" s="890"/>
      <c r="I603" s="890"/>
      <c r="J603" s="890"/>
      <c r="K603" s="890"/>
      <c r="L603" s="890">
        <v>0.56000000000000005</v>
      </c>
      <c r="M603" s="890">
        <f t="shared" ref="M603:M610" si="22">+F603*G603*L603</f>
        <v>8.6016000000000012</v>
      </c>
      <c r="N603" s="889"/>
    </row>
    <row r="604" spans="2:14">
      <c r="B604" s="1312"/>
      <c r="C604" s="1312"/>
      <c r="D604" s="1312"/>
      <c r="E604" s="892" t="s">
        <v>743</v>
      </c>
      <c r="F604" s="890">
        <v>8</v>
      </c>
      <c r="G604" s="890">
        <v>9.8699999999999992</v>
      </c>
      <c r="H604" s="890"/>
      <c r="I604" s="890"/>
      <c r="J604" s="890"/>
      <c r="K604" s="890"/>
      <c r="L604" s="890">
        <v>1.56</v>
      </c>
      <c r="M604" s="890">
        <f t="shared" si="22"/>
        <v>123.1776</v>
      </c>
      <c r="N604" s="889"/>
    </row>
    <row r="605" spans="2:14">
      <c r="B605" s="1312"/>
      <c r="C605" s="1312"/>
      <c r="D605" s="1312"/>
      <c r="E605" s="892" t="s">
        <v>743</v>
      </c>
      <c r="F605" s="890">
        <v>8</v>
      </c>
      <c r="G605" s="890">
        <v>8.44</v>
      </c>
      <c r="H605" s="890"/>
      <c r="I605" s="890"/>
      <c r="J605" s="890"/>
      <c r="K605" s="890"/>
      <c r="L605" s="890">
        <v>1.56</v>
      </c>
      <c r="M605" s="890">
        <f t="shared" si="22"/>
        <v>105.3312</v>
      </c>
      <c r="N605" s="889"/>
    </row>
    <row r="606" spans="2:14">
      <c r="B606" s="1312"/>
      <c r="C606" s="1312"/>
      <c r="D606" s="1312"/>
      <c r="E606" s="892" t="s">
        <v>743</v>
      </c>
      <c r="F606" s="890">
        <v>8</v>
      </c>
      <c r="G606" s="890">
        <v>9.42</v>
      </c>
      <c r="H606" s="890"/>
      <c r="I606" s="890"/>
      <c r="J606" s="890"/>
      <c r="K606" s="890"/>
      <c r="L606" s="890">
        <v>1.56</v>
      </c>
      <c r="M606" s="890">
        <f t="shared" si="22"/>
        <v>117.5616</v>
      </c>
      <c r="N606" s="889"/>
    </row>
    <row r="607" spans="2:14">
      <c r="B607" s="1312"/>
      <c r="C607" s="1312"/>
      <c r="D607" s="1312"/>
      <c r="E607" s="892" t="s">
        <v>742</v>
      </c>
      <c r="F607" s="890">
        <v>4</v>
      </c>
      <c r="G607" s="890">
        <v>11.14</v>
      </c>
      <c r="H607" s="890"/>
      <c r="I607" s="890"/>
      <c r="J607" s="890"/>
      <c r="K607" s="890"/>
      <c r="L607" s="890">
        <v>0.56000000000000005</v>
      </c>
      <c r="M607" s="890">
        <f t="shared" si="22"/>
        <v>24.953600000000005</v>
      </c>
      <c r="N607" s="889"/>
    </row>
    <row r="608" spans="2:14">
      <c r="B608" s="1312"/>
      <c r="C608" s="1312"/>
      <c r="D608" s="1312"/>
      <c r="E608" s="892" t="s">
        <v>742</v>
      </c>
      <c r="F608" s="890">
        <v>4</v>
      </c>
      <c r="G608" s="890">
        <v>6.76</v>
      </c>
      <c r="H608" s="890"/>
      <c r="I608" s="890"/>
      <c r="J608" s="890"/>
      <c r="K608" s="890"/>
      <c r="L608" s="890">
        <v>0.56000000000000005</v>
      </c>
      <c r="M608" s="890">
        <f t="shared" si="22"/>
        <v>15.1424</v>
      </c>
      <c r="N608" s="889"/>
    </row>
    <row r="609" spans="2:14">
      <c r="B609" s="1312"/>
      <c r="C609" s="1312"/>
      <c r="D609" s="1312"/>
      <c r="E609" s="892" t="s">
        <v>742</v>
      </c>
      <c r="F609" s="890">
        <v>4</v>
      </c>
      <c r="G609" s="890">
        <v>8.19</v>
      </c>
      <c r="H609" s="890"/>
      <c r="I609" s="890"/>
      <c r="J609" s="890"/>
      <c r="K609" s="890"/>
      <c r="L609" s="890">
        <v>0.56000000000000005</v>
      </c>
      <c r="M609" s="890">
        <f t="shared" si="22"/>
        <v>18.345600000000001</v>
      </c>
      <c r="N609" s="889"/>
    </row>
    <row r="610" spans="2:14">
      <c r="B610" s="1312"/>
      <c r="C610" s="1312"/>
      <c r="D610" s="1312"/>
      <c r="E610" s="892" t="s">
        <v>742</v>
      </c>
      <c r="F610" s="890">
        <v>4</v>
      </c>
      <c r="G610" s="890">
        <v>4.59</v>
      </c>
      <c r="H610" s="890"/>
      <c r="I610" s="890"/>
      <c r="J610" s="890"/>
      <c r="K610" s="890"/>
      <c r="L610" s="890">
        <v>0.56000000000000005</v>
      </c>
      <c r="M610" s="890">
        <f t="shared" si="22"/>
        <v>10.281600000000001</v>
      </c>
      <c r="N610" s="889"/>
    </row>
    <row r="611" spans="2:14">
      <c r="B611" s="1312"/>
      <c r="C611" s="1312"/>
      <c r="D611" s="1312"/>
      <c r="E611" s="892"/>
      <c r="F611" s="890"/>
      <c r="G611" s="890"/>
      <c r="H611" s="890"/>
      <c r="I611" s="890"/>
      <c r="J611" s="890"/>
      <c r="K611" s="890"/>
      <c r="L611" s="890"/>
      <c r="M611" s="890"/>
      <c r="N611" s="889"/>
    </row>
    <row r="612" spans="2:14">
      <c r="B612" s="1312"/>
      <c r="C612" s="1312"/>
      <c r="D612" s="1312"/>
      <c r="E612" s="892" t="s">
        <v>741</v>
      </c>
      <c r="F612" s="890">
        <f>(16+4+11+9+14+19+6+10+35+27+6+20+39+7+16)*2</f>
        <v>478</v>
      </c>
      <c r="G612" s="890">
        <v>1.58</v>
      </c>
      <c r="H612" s="890"/>
      <c r="I612" s="890"/>
      <c r="J612" s="890"/>
      <c r="K612" s="890"/>
      <c r="L612" s="890">
        <v>0.56000000000000005</v>
      </c>
      <c r="M612" s="890">
        <f>+F612*G612*L612</f>
        <v>422.93440000000004</v>
      </c>
      <c r="N612" s="889"/>
    </row>
    <row r="613" spans="2:14">
      <c r="B613" s="1312"/>
      <c r="C613" s="1312"/>
      <c r="D613" s="1312"/>
      <c r="E613" s="892"/>
      <c r="F613" s="890"/>
      <c r="G613" s="890"/>
      <c r="H613" s="890"/>
      <c r="I613" s="890"/>
      <c r="J613" s="890"/>
      <c r="K613" s="890"/>
      <c r="L613" s="890"/>
      <c r="M613" s="890"/>
      <c r="N613" s="889"/>
    </row>
    <row r="614" spans="2:14">
      <c r="C614" s="885"/>
      <c r="D614" s="885"/>
      <c r="F614" s="887"/>
      <c r="G614" s="888"/>
      <c r="H614" s="887"/>
      <c r="I614" s="887"/>
      <c r="J614" s="887"/>
      <c r="K614" s="887"/>
      <c r="L614" s="887"/>
      <c r="M614" s="887"/>
    </row>
    <row r="615" spans="2:14" hidden="1">
      <c r="B615" s="1321" t="s">
        <v>714</v>
      </c>
      <c r="C615" s="1322" t="s">
        <v>124</v>
      </c>
      <c r="D615" s="1321" t="s">
        <v>36</v>
      </c>
      <c r="E615" s="1323" t="s">
        <v>713</v>
      </c>
      <c r="F615" s="1322" t="s">
        <v>712</v>
      </c>
      <c r="G615" s="1321" t="s">
        <v>711</v>
      </c>
      <c r="H615" s="1321"/>
      <c r="I615" s="1321"/>
      <c r="J615" s="1321"/>
      <c r="K615" s="1321"/>
      <c r="L615" s="1321"/>
      <c r="M615" s="1322" t="s">
        <v>710</v>
      </c>
      <c r="N615" s="1321" t="s">
        <v>645</v>
      </c>
    </row>
    <row r="616" spans="2:14" hidden="1">
      <c r="B616" s="1321"/>
      <c r="C616" s="1322"/>
      <c r="D616" s="1321"/>
      <c r="E616" s="1323"/>
      <c r="F616" s="1322"/>
      <c r="G616" s="895" t="s">
        <v>709</v>
      </c>
      <c r="H616" s="895" t="s">
        <v>708</v>
      </c>
      <c r="I616" s="895" t="s">
        <v>707</v>
      </c>
      <c r="J616" s="895" t="s">
        <v>706</v>
      </c>
      <c r="K616" s="895" t="s">
        <v>705</v>
      </c>
      <c r="L616" s="895" t="s">
        <v>704</v>
      </c>
      <c r="M616" s="1322"/>
      <c r="N616" s="1321"/>
    </row>
    <row r="617" spans="2:14" ht="114.75" hidden="1" customHeight="1">
      <c r="B617" s="889">
        <v>3.2</v>
      </c>
      <c r="C617" s="889" t="e">
        <f>+VLOOKUP(B617,[187]!Ppto[#Data],3,FALSE)</f>
        <v>#REF!</v>
      </c>
      <c r="D617" s="1324" t="e">
        <f>+VLOOKUP(B617,[187]!Ppto[#Data],2,FALSE)</f>
        <v>#REF!</v>
      </c>
      <c r="E617" s="1325"/>
      <c r="F617" s="892"/>
      <c r="G617" s="892"/>
      <c r="H617" s="892"/>
      <c r="I617" s="892"/>
      <c r="J617" s="892"/>
      <c r="K617" s="892"/>
      <c r="L617" s="892"/>
      <c r="M617" s="894">
        <f>SUM(M618:M623)</f>
        <v>0</v>
      </c>
      <c r="N617" s="889"/>
    </row>
    <row r="618" spans="2:14" hidden="1">
      <c r="B618" s="1312"/>
      <c r="C618" s="1313"/>
      <c r="D618" s="1314"/>
      <c r="E618" s="893" t="s">
        <v>703</v>
      </c>
      <c r="F618" s="890"/>
      <c r="G618" s="890"/>
      <c r="H618" s="890"/>
      <c r="I618" s="890"/>
      <c r="J618" s="890"/>
      <c r="K618" s="890"/>
      <c r="L618" s="890"/>
      <c r="M618" s="890"/>
      <c r="N618" s="889"/>
    </row>
    <row r="619" spans="2:14" hidden="1">
      <c r="B619" s="1315"/>
      <c r="C619" s="1316"/>
      <c r="D619" s="1317"/>
      <c r="E619" s="892"/>
      <c r="F619" s="899">
        <v>0</v>
      </c>
      <c r="G619" s="890">
        <v>27.8</v>
      </c>
      <c r="H619" s="890">
        <v>16.84</v>
      </c>
      <c r="I619" s="890"/>
      <c r="J619" s="890"/>
      <c r="K619" s="890"/>
      <c r="L619" s="890"/>
      <c r="M619" s="890">
        <f>+F619*G619*H619</f>
        <v>0</v>
      </c>
      <c r="N619" s="889"/>
    </row>
    <row r="620" spans="2:14" hidden="1">
      <c r="B620" s="1315"/>
      <c r="C620" s="1316"/>
      <c r="D620" s="1317"/>
      <c r="E620" s="892" t="s">
        <v>740</v>
      </c>
      <c r="F620" s="899">
        <v>0</v>
      </c>
      <c r="G620" s="890">
        <v>16.84</v>
      </c>
      <c r="H620" s="890">
        <v>0.6</v>
      </c>
      <c r="I620" s="890"/>
      <c r="J620" s="890"/>
      <c r="K620" s="890"/>
      <c r="L620" s="890"/>
      <c r="M620" s="890">
        <f>+F620*G620*H620</f>
        <v>0</v>
      </c>
      <c r="N620" s="889"/>
    </row>
    <row r="621" spans="2:14" hidden="1">
      <c r="B621" s="1315"/>
      <c r="C621" s="1316"/>
      <c r="D621" s="1317"/>
      <c r="E621" s="893" t="s">
        <v>702</v>
      </c>
      <c r="F621" s="890"/>
      <c r="G621" s="890"/>
      <c r="H621" s="890"/>
      <c r="I621" s="890"/>
      <c r="J621" s="890"/>
      <c r="K621" s="890"/>
      <c r="L621" s="890"/>
      <c r="M621" s="890"/>
      <c r="N621" s="889"/>
    </row>
    <row r="622" spans="2:14" hidden="1">
      <c r="B622" s="1315"/>
      <c r="C622" s="1316"/>
      <c r="D622" s="1317"/>
      <c r="E622" s="892"/>
      <c r="F622" s="899">
        <v>0</v>
      </c>
      <c r="G622" s="890">
        <v>27.8</v>
      </c>
      <c r="H622" s="890">
        <v>16.84</v>
      </c>
      <c r="I622" s="890"/>
      <c r="J622" s="890"/>
      <c r="K622" s="890"/>
      <c r="L622" s="890"/>
      <c r="M622" s="890">
        <f>+F622*G622*H622</f>
        <v>0</v>
      </c>
      <c r="N622" s="889"/>
    </row>
    <row r="623" spans="2:14" hidden="1">
      <c r="B623" s="1315"/>
      <c r="C623" s="1316"/>
      <c r="D623" s="1317"/>
      <c r="E623" s="892" t="s">
        <v>740</v>
      </c>
      <c r="F623" s="899">
        <v>0</v>
      </c>
      <c r="G623" s="890">
        <v>16.84</v>
      </c>
      <c r="H623" s="890">
        <v>0.6</v>
      </c>
      <c r="I623" s="890"/>
      <c r="J623" s="890"/>
      <c r="K623" s="890"/>
      <c r="L623" s="890"/>
      <c r="M623" s="890">
        <f>+F623*G623*H623</f>
        <v>0</v>
      </c>
      <c r="N623" s="889"/>
    </row>
    <row r="624" spans="2:14" hidden="1">
      <c r="B624" s="1318"/>
      <c r="C624" s="1319"/>
      <c r="D624" s="1320"/>
      <c r="E624" s="892"/>
      <c r="F624" s="890"/>
      <c r="G624" s="891"/>
      <c r="H624" s="890"/>
      <c r="I624" s="890"/>
      <c r="J624" s="890"/>
      <c r="K624" s="890"/>
      <c r="L624" s="890"/>
      <c r="M624" s="890"/>
      <c r="N624" s="889"/>
    </row>
    <row r="625" spans="2:14" hidden="1">
      <c r="C625" s="885"/>
      <c r="D625" s="885"/>
      <c r="F625" s="887"/>
      <c r="G625" s="888"/>
      <c r="H625" s="887"/>
      <c r="I625" s="887"/>
      <c r="J625" s="887"/>
      <c r="K625" s="887"/>
      <c r="L625" s="887"/>
      <c r="M625" s="887"/>
    </row>
    <row r="626" spans="2:14" hidden="1">
      <c r="B626" s="1321" t="s">
        <v>714</v>
      </c>
      <c r="C626" s="1322" t="s">
        <v>124</v>
      </c>
      <c r="D626" s="1321" t="s">
        <v>36</v>
      </c>
      <c r="E626" s="1321" t="s">
        <v>713</v>
      </c>
      <c r="F626" s="1322" t="s">
        <v>712</v>
      </c>
      <c r="G626" s="1321" t="s">
        <v>711</v>
      </c>
      <c r="H626" s="1321"/>
      <c r="I626" s="1321"/>
      <c r="J626" s="1321"/>
      <c r="K626" s="1321"/>
      <c r="L626" s="1321"/>
      <c r="M626" s="1322" t="s">
        <v>710</v>
      </c>
      <c r="N626" s="1326" t="s">
        <v>645</v>
      </c>
    </row>
    <row r="627" spans="2:14" hidden="1">
      <c r="B627" s="1321"/>
      <c r="C627" s="1322"/>
      <c r="D627" s="1321"/>
      <c r="E627" s="1321"/>
      <c r="F627" s="1322"/>
      <c r="G627" s="895" t="s">
        <v>709</v>
      </c>
      <c r="H627" s="895" t="s">
        <v>708</v>
      </c>
      <c r="I627" s="895" t="s">
        <v>707</v>
      </c>
      <c r="J627" s="895" t="s">
        <v>706</v>
      </c>
      <c r="K627" s="895" t="s">
        <v>705</v>
      </c>
      <c r="L627" s="895" t="s">
        <v>704</v>
      </c>
      <c r="M627" s="1322"/>
      <c r="N627" s="1326"/>
    </row>
    <row r="628" spans="2:14" hidden="1">
      <c r="B628" s="889">
        <v>3.3</v>
      </c>
      <c r="C628" s="889" t="e">
        <f>+VLOOKUP(B628,[187]!Ppto[#Data],3,FALSE)</f>
        <v>#REF!</v>
      </c>
      <c r="D628" s="898" t="e">
        <f>+VLOOKUP(B628,[187]!Ppto[#Data],2,FALSE)</f>
        <v>#REF!</v>
      </c>
      <c r="E628" s="892"/>
      <c r="F628" s="892"/>
      <c r="G628" s="892"/>
      <c r="H628" s="892"/>
      <c r="I628" s="892"/>
      <c r="J628" s="892"/>
      <c r="K628" s="892"/>
      <c r="L628" s="892"/>
      <c r="M628" s="894">
        <f>SUM(M629:M633)</f>
        <v>0</v>
      </c>
      <c r="N628" s="889"/>
    </row>
    <row r="629" spans="2:14" hidden="1">
      <c r="B629" s="1312"/>
      <c r="C629" s="1313"/>
      <c r="D629" s="1314"/>
      <c r="E629" s="893" t="s">
        <v>703</v>
      </c>
      <c r="F629" s="890"/>
      <c r="G629" s="890"/>
      <c r="H629" s="890"/>
      <c r="I629" s="890"/>
      <c r="J629" s="890"/>
      <c r="K629" s="890"/>
      <c r="L629" s="890"/>
      <c r="M629" s="890"/>
      <c r="N629" s="889"/>
    </row>
    <row r="630" spans="2:14" hidden="1">
      <c r="B630" s="1315"/>
      <c r="C630" s="1316"/>
      <c r="D630" s="1317"/>
      <c r="E630" s="892"/>
      <c r="F630" s="899">
        <v>0</v>
      </c>
      <c r="G630" s="890">
        <v>16.84</v>
      </c>
      <c r="H630" s="890">
        <v>0.6</v>
      </c>
      <c r="I630" s="890"/>
      <c r="J630" s="890"/>
      <c r="K630" s="890"/>
      <c r="L630" s="890"/>
      <c r="M630" s="890">
        <f>+F630*G630*H630</f>
        <v>0</v>
      </c>
      <c r="N630" s="889"/>
    </row>
    <row r="631" spans="2:14" hidden="1">
      <c r="B631" s="1315"/>
      <c r="C631" s="1316"/>
      <c r="D631" s="1317"/>
      <c r="E631" s="893" t="s">
        <v>702</v>
      </c>
      <c r="F631" s="890"/>
      <c r="G631" s="890"/>
      <c r="H631" s="890"/>
      <c r="I631" s="890"/>
      <c r="J631" s="890"/>
      <c r="K631" s="890"/>
      <c r="L631" s="890"/>
      <c r="M631" s="890"/>
      <c r="N631" s="889"/>
    </row>
    <row r="632" spans="2:14" hidden="1">
      <c r="B632" s="1315"/>
      <c r="C632" s="1316"/>
      <c r="D632" s="1317"/>
      <c r="E632" s="892"/>
      <c r="F632" s="899">
        <v>0</v>
      </c>
      <c r="G632" s="890">
        <v>16.84</v>
      </c>
      <c r="H632" s="890">
        <v>0.6</v>
      </c>
      <c r="I632" s="890"/>
      <c r="J632" s="890"/>
      <c r="K632" s="890"/>
      <c r="L632" s="890"/>
      <c r="M632" s="890">
        <f>+F632*G632*H632</f>
        <v>0</v>
      </c>
      <c r="N632" s="889"/>
    </row>
    <row r="633" spans="2:14" hidden="1">
      <c r="B633" s="1318"/>
      <c r="C633" s="1319"/>
      <c r="D633" s="1320"/>
      <c r="E633" s="892"/>
      <c r="F633" s="890"/>
      <c r="G633" s="891"/>
      <c r="H633" s="890"/>
      <c r="I633" s="890"/>
      <c r="J633" s="890"/>
      <c r="K633" s="890"/>
      <c r="L633" s="890"/>
      <c r="M633" s="890"/>
      <c r="N633" s="889"/>
    </row>
    <row r="634" spans="2:14" hidden="1">
      <c r="C634" s="885"/>
      <c r="D634" s="885"/>
      <c r="F634" s="904"/>
      <c r="G634" s="888"/>
      <c r="H634" s="904"/>
      <c r="I634" s="904"/>
      <c r="J634" s="904"/>
      <c r="K634" s="904"/>
      <c r="L634" s="904"/>
      <c r="M634" s="904"/>
    </row>
    <row r="635" spans="2:14" ht="15" customHeight="1">
      <c r="B635" s="1321" t="s">
        <v>714</v>
      </c>
      <c r="C635" s="1322" t="s">
        <v>124</v>
      </c>
      <c r="D635" s="1321" t="s">
        <v>36</v>
      </c>
      <c r="E635" s="1323" t="s">
        <v>713</v>
      </c>
      <c r="F635" s="1322" t="s">
        <v>712</v>
      </c>
      <c r="G635" s="1321" t="s">
        <v>711</v>
      </c>
      <c r="H635" s="1321"/>
      <c r="I635" s="1321"/>
      <c r="J635" s="1321"/>
      <c r="K635" s="1321"/>
      <c r="L635" s="1321"/>
      <c r="M635" s="1322" t="s">
        <v>710</v>
      </c>
      <c r="N635" s="1326" t="s">
        <v>645</v>
      </c>
    </row>
    <row r="636" spans="2:14">
      <c r="B636" s="1321"/>
      <c r="C636" s="1322"/>
      <c r="D636" s="1321"/>
      <c r="E636" s="1323"/>
      <c r="F636" s="1322"/>
      <c r="G636" s="895" t="s">
        <v>709</v>
      </c>
      <c r="H636" s="895" t="s">
        <v>708</v>
      </c>
      <c r="I636" s="895" t="s">
        <v>707</v>
      </c>
      <c r="J636" s="895" t="s">
        <v>706</v>
      </c>
      <c r="K636" s="895" t="s">
        <v>705</v>
      </c>
      <c r="L636" s="895" t="s">
        <v>704</v>
      </c>
      <c r="M636" s="1322"/>
      <c r="N636" s="1326"/>
    </row>
    <row r="637" spans="2:14" ht="77.25" customHeight="1">
      <c r="B637" s="889">
        <v>3.2</v>
      </c>
      <c r="C637" s="889" t="s">
        <v>151</v>
      </c>
      <c r="D637" s="1324" t="s">
        <v>828</v>
      </c>
      <c r="E637" s="1325"/>
      <c r="F637" s="892"/>
      <c r="G637" s="892"/>
      <c r="H637" s="892"/>
      <c r="I637" s="892"/>
      <c r="J637" s="892"/>
      <c r="K637" s="892"/>
      <c r="L637" s="892"/>
      <c r="M637" s="894">
        <f>SUM(M638:M644)</f>
        <v>953.06399999999985</v>
      </c>
      <c r="N637" s="889"/>
    </row>
    <row r="638" spans="2:14">
      <c r="B638" s="1312"/>
      <c r="C638" s="1313"/>
      <c r="D638" s="1314"/>
      <c r="E638" s="893" t="s">
        <v>703</v>
      </c>
      <c r="F638" s="890"/>
      <c r="G638" s="890"/>
      <c r="H638" s="890"/>
      <c r="I638" s="890"/>
      <c r="J638" s="890"/>
      <c r="K638" s="890"/>
      <c r="L638" s="890"/>
      <c r="M638" s="890"/>
      <c r="N638" s="889"/>
    </row>
    <row r="639" spans="2:14">
      <c r="B639" s="1315"/>
      <c r="C639" s="1316"/>
      <c r="D639" s="1317"/>
      <c r="E639" s="892"/>
      <c r="F639" s="890">
        <v>1</v>
      </c>
      <c r="G639" s="890">
        <v>27.9</v>
      </c>
      <c r="H639" s="890">
        <v>17.079999999999998</v>
      </c>
      <c r="I639" s="890"/>
      <c r="J639" s="890"/>
      <c r="K639" s="890"/>
      <c r="L639" s="890"/>
      <c r="M639" s="890">
        <f>+F639*G639*H639</f>
        <v>476.53199999999993</v>
      </c>
      <c r="N639" s="889"/>
    </row>
    <row r="640" spans="2:14">
      <c r="B640" s="1315"/>
      <c r="C640" s="1316"/>
      <c r="D640" s="1317"/>
      <c r="E640" s="892"/>
      <c r="F640" s="890"/>
      <c r="G640" s="890"/>
      <c r="H640" s="890"/>
      <c r="I640" s="890"/>
      <c r="J640" s="890"/>
      <c r="K640" s="890"/>
      <c r="L640" s="890"/>
      <c r="M640" s="890"/>
      <c r="N640" s="889"/>
    </row>
    <row r="641" spans="2:14">
      <c r="B641" s="1315"/>
      <c r="C641" s="1316"/>
      <c r="D641" s="1317"/>
      <c r="E641" s="893" t="s">
        <v>702</v>
      </c>
      <c r="F641" s="890"/>
      <c r="G641" s="890"/>
      <c r="H641" s="890"/>
      <c r="I641" s="890"/>
      <c r="J641" s="890"/>
      <c r="K641" s="890"/>
      <c r="L641" s="890"/>
      <c r="M641" s="890"/>
      <c r="N641" s="889"/>
    </row>
    <row r="642" spans="2:14">
      <c r="B642" s="1315"/>
      <c r="C642" s="1316"/>
      <c r="D642" s="1317"/>
      <c r="E642" s="892"/>
      <c r="F642" s="890">
        <v>1</v>
      </c>
      <c r="G642" s="890">
        <v>27.9</v>
      </c>
      <c r="H642" s="890">
        <v>17.079999999999998</v>
      </c>
      <c r="I642" s="890"/>
      <c r="J642" s="890"/>
      <c r="K642" s="890"/>
      <c r="L642" s="890"/>
      <c r="M642" s="890">
        <f>+F642*G642*H642</f>
        <v>476.53199999999993</v>
      </c>
      <c r="N642" s="889"/>
    </row>
    <row r="643" spans="2:14">
      <c r="B643" s="1315"/>
      <c r="C643" s="1316"/>
      <c r="D643" s="1317"/>
      <c r="E643" s="892"/>
      <c r="F643" s="890"/>
      <c r="G643" s="890"/>
      <c r="H643" s="890"/>
      <c r="I643" s="890"/>
      <c r="J643" s="890"/>
      <c r="K643" s="890"/>
      <c r="L643" s="890"/>
      <c r="M643" s="890"/>
      <c r="N643" s="889"/>
    </row>
    <row r="644" spans="2:14">
      <c r="B644" s="1318"/>
      <c r="C644" s="1319"/>
      <c r="D644" s="1320"/>
      <c r="E644" s="892"/>
      <c r="F644" s="890"/>
      <c r="G644" s="891"/>
      <c r="H644" s="890"/>
      <c r="I644" s="890"/>
      <c r="J644" s="890"/>
      <c r="K644" s="890"/>
      <c r="L644" s="890"/>
      <c r="M644" s="890"/>
      <c r="N644" s="889"/>
    </row>
    <row r="645" spans="2:14">
      <c r="C645" s="885"/>
      <c r="D645" s="885"/>
      <c r="F645" s="904"/>
      <c r="G645" s="888"/>
      <c r="H645" s="904"/>
      <c r="I645" s="904"/>
      <c r="J645" s="904"/>
      <c r="K645" s="904"/>
      <c r="L645" s="904"/>
      <c r="M645" s="904"/>
    </row>
    <row r="646" spans="2:14">
      <c r="B646" s="1321" t="s">
        <v>714</v>
      </c>
      <c r="C646" s="1322" t="s">
        <v>124</v>
      </c>
      <c r="D646" s="1321" t="s">
        <v>36</v>
      </c>
      <c r="E646" s="1336" t="s">
        <v>713</v>
      </c>
      <c r="F646" s="1322" t="s">
        <v>712</v>
      </c>
      <c r="G646" s="1321" t="s">
        <v>711</v>
      </c>
      <c r="H646" s="1321"/>
      <c r="I646" s="1321"/>
      <c r="J646" s="1321"/>
      <c r="K646" s="1321"/>
      <c r="L646" s="1321"/>
      <c r="M646" s="1322" t="s">
        <v>710</v>
      </c>
      <c r="N646" s="1326" t="s">
        <v>645</v>
      </c>
    </row>
    <row r="647" spans="2:14">
      <c r="B647" s="1321"/>
      <c r="C647" s="1322"/>
      <c r="D647" s="1321"/>
      <c r="E647" s="1336"/>
      <c r="F647" s="1322"/>
      <c r="G647" s="895" t="s">
        <v>709</v>
      </c>
      <c r="H647" s="895" t="s">
        <v>708</v>
      </c>
      <c r="I647" s="895" t="s">
        <v>707</v>
      </c>
      <c r="J647" s="895" t="s">
        <v>706</v>
      </c>
      <c r="K647" s="895" t="s">
        <v>705</v>
      </c>
      <c r="L647" s="895" t="s">
        <v>704</v>
      </c>
      <c r="M647" s="1322"/>
      <c r="N647" s="1326"/>
    </row>
    <row r="648" spans="2:14" ht="15" customHeight="1">
      <c r="B648" s="889">
        <v>4.0999999999999996</v>
      </c>
      <c r="C648" s="889" t="s">
        <v>151</v>
      </c>
      <c r="D648" s="1324"/>
      <c r="E648" s="1325"/>
      <c r="F648" s="892"/>
      <c r="G648" s="892"/>
      <c r="H648" s="892"/>
      <c r="I648" s="892"/>
      <c r="J648" s="892"/>
      <c r="K648" s="892"/>
      <c r="L648" s="892"/>
      <c r="M648" s="894">
        <f>SUM(M649:M693)</f>
        <v>243.50400000000005</v>
      </c>
      <c r="N648" s="889"/>
    </row>
    <row r="649" spans="2:14">
      <c r="B649" s="1312"/>
      <c r="C649" s="1313"/>
      <c r="D649" s="1314"/>
      <c r="E649" s="893" t="s">
        <v>703</v>
      </c>
      <c r="F649" s="890"/>
      <c r="G649" s="890"/>
      <c r="H649" s="890"/>
      <c r="I649" s="890"/>
      <c r="J649" s="890"/>
      <c r="K649" s="890"/>
      <c r="L649" s="890"/>
      <c r="M649" s="890"/>
      <c r="N649" s="900">
        <f>SUM(M650:M669)</f>
        <v>136.73400000000001</v>
      </c>
    </row>
    <row r="650" spans="2:14">
      <c r="B650" s="1315"/>
      <c r="C650" s="1316"/>
      <c r="D650" s="1317"/>
      <c r="E650" s="892" t="s">
        <v>739</v>
      </c>
      <c r="F650" s="890">
        <v>1</v>
      </c>
      <c r="G650" s="890">
        <v>3.5</v>
      </c>
      <c r="H650" s="890">
        <v>3.5</v>
      </c>
      <c r="I650" s="890"/>
      <c r="J650" s="890"/>
      <c r="K650" s="890"/>
      <c r="L650" s="890"/>
      <c r="M650" s="890">
        <f>+F650*G650*H650</f>
        <v>12.25</v>
      </c>
      <c r="N650" s="889"/>
    </row>
    <row r="651" spans="2:14">
      <c r="B651" s="1315"/>
      <c r="C651" s="1316"/>
      <c r="D651" s="1317"/>
      <c r="E651" s="892" t="s">
        <v>736</v>
      </c>
      <c r="F651" s="890">
        <v>1</v>
      </c>
      <c r="G651" s="890">
        <v>3.5</v>
      </c>
      <c r="H651" s="890">
        <v>3.5</v>
      </c>
      <c r="I651" s="890"/>
      <c r="J651" s="890"/>
      <c r="K651" s="890"/>
      <c r="L651" s="890"/>
      <c r="M651" s="890">
        <f>+F651*G651*H651</f>
        <v>12.25</v>
      </c>
      <c r="N651" s="889"/>
    </row>
    <row r="652" spans="2:14">
      <c r="B652" s="1315"/>
      <c r="C652" s="1316"/>
      <c r="D652" s="1317"/>
      <c r="E652" s="892" t="s">
        <v>735</v>
      </c>
      <c r="F652" s="890">
        <v>1</v>
      </c>
      <c r="G652" s="890">
        <v>3.5</v>
      </c>
      <c r="H652" s="890">
        <v>3.5</v>
      </c>
      <c r="I652" s="890"/>
      <c r="J652" s="890"/>
      <c r="K652" s="890"/>
      <c r="L652" s="890"/>
      <c r="M652" s="890">
        <f>+F652*G652*H652</f>
        <v>12.25</v>
      </c>
      <c r="N652" s="889"/>
    </row>
    <row r="653" spans="2:14">
      <c r="B653" s="1315"/>
      <c r="C653" s="1316"/>
      <c r="D653" s="1317"/>
      <c r="E653" s="892" t="s">
        <v>734</v>
      </c>
      <c r="F653" s="890">
        <v>1</v>
      </c>
      <c r="G653" s="890">
        <v>3.6</v>
      </c>
      <c r="H653" s="890">
        <v>3.6</v>
      </c>
      <c r="I653" s="890"/>
      <c r="J653" s="890"/>
      <c r="K653" s="890"/>
      <c r="L653" s="890"/>
      <c r="M653" s="890">
        <f>+F653*G653*H653</f>
        <v>12.96</v>
      </c>
      <c r="N653" s="889"/>
    </row>
    <row r="654" spans="2:14">
      <c r="B654" s="1315"/>
      <c r="C654" s="1316"/>
      <c r="D654" s="1317"/>
      <c r="E654" s="892" t="s">
        <v>733</v>
      </c>
      <c r="F654" s="890">
        <v>1</v>
      </c>
      <c r="G654" s="890">
        <v>3.3</v>
      </c>
      <c r="H654" s="890">
        <v>3.3</v>
      </c>
      <c r="I654" s="890"/>
      <c r="J654" s="890"/>
      <c r="K654" s="890"/>
      <c r="L654" s="890"/>
      <c r="M654" s="890">
        <f>+F654*G654*H654</f>
        <v>10.889999999999999</v>
      </c>
      <c r="N654" s="889"/>
    </row>
    <row r="655" spans="2:14">
      <c r="B655" s="1315"/>
      <c r="C655" s="1316"/>
      <c r="D655" s="1317"/>
      <c r="E655" s="892"/>
      <c r="F655" s="890"/>
      <c r="G655" s="890"/>
      <c r="H655" s="890"/>
      <c r="I655" s="890"/>
      <c r="J655" s="890"/>
      <c r="K655" s="890"/>
      <c r="L655" s="890"/>
      <c r="M655" s="890"/>
      <c r="N655" s="889"/>
    </row>
    <row r="656" spans="2:14">
      <c r="B656" s="1315"/>
      <c r="C656" s="1316"/>
      <c r="D656" s="1317"/>
      <c r="E656" s="892" t="s">
        <v>732</v>
      </c>
      <c r="F656" s="890">
        <v>1</v>
      </c>
      <c r="G656" s="890">
        <v>3.8</v>
      </c>
      <c r="H656" s="890">
        <v>3.8</v>
      </c>
      <c r="I656" s="890"/>
      <c r="J656" s="890"/>
      <c r="K656" s="890"/>
      <c r="L656" s="890"/>
      <c r="M656" s="890">
        <f>+F656*G656*H656</f>
        <v>14.44</v>
      </c>
      <c r="N656" s="889"/>
    </row>
    <row r="657" spans="2:14">
      <c r="B657" s="1315"/>
      <c r="C657" s="1316"/>
      <c r="D657" s="1317"/>
      <c r="E657" s="892" t="s">
        <v>731</v>
      </c>
      <c r="F657" s="890">
        <v>1</v>
      </c>
      <c r="G657" s="890">
        <v>3.6</v>
      </c>
      <c r="H657" s="890">
        <v>3.6</v>
      </c>
      <c r="I657" s="890"/>
      <c r="J657" s="890"/>
      <c r="K657" s="890"/>
      <c r="L657" s="890"/>
      <c r="M657" s="890">
        <f>+F657*G657*H657</f>
        <v>12.96</v>
      </c>
      <c r="N657" s="889"/>
    </row>
    <row r="658" spans="2:14">
      <c r="B658" s="1315"/>
      <c r="C658" s="1316"/>
      <c r="D658" s="1317"/>
      <c r="E658" s="892" t="s">
        <v>730</v>
      </c>
      <c r="F658" s="890">
        <v>1</v>
      </c>
      <c r="G658" s="890">
        <v>3.5</v>
      </c>
      <c r="H658" s="890">
        <v>3.5</v>
      </c>
      <c r="I658" s="890"/>
      <c r="J658" s="890"/>
      <c r="K658" s="890"/>
      <c r="L658" s="890"/>
      <c r="M658" s="890">
        <f>+F658*G658*H658</f>
        <v>12.25</v>
      </c>
      <c r="N658" s="889"/>
    </row>
    <row r="659" spans="2:14">
      <c r="B659" s="1315"/>
      <c r="C659" s="1316"/>
      <c r="D659" s="1317"/>
      <c r="E659" s="892" t="s">
        <v>729</v>
      </c>
      <c r="F659" s="890">
        <v>1</v>
      </c>
      <c r="G659" s="890">
        <v>3.6</v>
      </c>
      <c r="H659" s="890">
        <v>3.6</v>
      </c>
      <c r="I659" s="890"/>
      <c r="J659" s="890"/>
      <c r="K659" s="890"/>
      <c r="L659" s="890"/>
      <c r="M659" s="890">
        <f>+F659*G659*H659</f>
        <v>12.96</v>
      </c>
      <c r="N659" s="889"/>
    </row>
    <row r="660" spans="2:14">
      <c r="B660" s="1315"/>
      <c r="C660" s="1316"/>
      <c r="D660" s="1317"/>
      <c r="E660" s="903" t="s">
        <v>728</v>
      </c>
      <c r="F660" s="902">
        <v>1</v>
      </c>
      <c r="G660" s="902">
        <v>3.6</v>
      </c>
      <c r="H660" s="902">
        <v>3.6</v>
      </c>
      <c r="I660" s="902"/>
      <c r="J660" s="902"/>
      <c r="K660" s="902"/>
      <c r="L660" s="902"/>
      <c r="M660" s="890">
        <f>+F660*G660*H660</f>
        <v>12.96</v>
      </c>
      <c r="N660" s="889"/>
    </row>
    <row r="661" spans="2:14">
      <c r="B661" s="1315"/>
      <c r="C661" s="1316"/>
      <c r="D661" s="1317"/>
      <c r="E661" s="893"/>
      <c r="F661" s="890"/>
      <c r="G661" s="890"/>
      <c r="H661" s="890"/>
      <c r="I661" s="890"/>
      <c r="J661" s="890"/>
      <c r="K661" s="890"/>
      <c r="L661" s="890"/>
      <c r="M661" s="890"/>
      <c r="N661" s="889"/>
    </row>
    <row r="662" spans="2:14">
      <c r="B662" s="1315"/>
      <c r="C662" s="1316"/>
      <c r="D662" s="1317"/>
      <c r="E662" s="892" t="s">
        <v>727</v>
      </c>
      <c r="F662" s="890">
        <v>1</v>
      </c>
      <c r="G662" s="890">
        <v>3.38</v>
      </c>
      <c r="H662" s="890">
        <v>0.4</v>
      </c>
      <c r="I662" s="890"/>
      <c r="J662" s="890"/>
      <c r="K662" s="890"/>
      <c r="L662" s="890"/>
      <c r="M662" s="890">
        <f t="shared" ref="M662:M669" si="23">+F662*G662*H662</f>
        <v>1.3520000000000001</v>
      </c>
      <c r="N662" s="889"/>
    </row>
    <row r="663" spans="2:14">
      <c r="B663" s="1315"/>
      <c r="C663" s="1316"/>
      <c r="D663" s="1317"/>
      <c r="E663" s="892" t="s">
        <v>726</v>
      </c>
      <c r="F663" s="890">
        <v>1</v>
      </c>
      <c r="G663" s="890">
        <v>3.35</v>
      </c>
      <c r="H663" s="890">
        <v>0.4</v>
      </c>
      <c r="I663" s="890"/>
      <c r="J663" s="890"/>
      <c r="K663" s="890"/>
      <c r="L663" s="890"/>
      <c r="M663" s="890">
        <f t="shared" si="23"/>
        <v>1.34</v>
      </c>
      <c r="N663" s="889"/>
    </row>
    <row r="664" spans="2:14">
      <c r="B664" s="1315"/>
      <c r="C664" s="1316"/>
      <c r="D664" s="1317"/>
      <c r="E664" s="892" t="s">
        <v>725</v>
      </c>
      <c r="F664" s="890">
        <v>1</v>
      </c>
      <c r="G664" s="890">
        <v>3.3</v>
      </c>
      <c r="H664" s="890">
        <v>0.4</v>
      </c>
      <c r="I664" s="890"/>
      <c r="J664" s="890"/>
      <c r="K664" s="890"/>
      <c r="L664" s="890"/>
      <c r="M664" s="890">
        <f t="shared" si="23"/>
        <v>1.32</v>
      </c>
      <c r="N664" s="889"/>
    </row>
    <row r="665" spans="2:14">
      <c r="B665" s="1315"/>
      <c r="C665" s="1316"/>
      <c r="D665" s="1317"/>
      <c r="E665" s="892" t="s">
        <v>724</v>
      </c>
      <c r="F665" s="890">
        <v>1</v>
      </c>
      <c r="G665" s="890">
        <v>3.38</v>
      </c>
      <c r="H665" s="890">
        <v>0.4</v>
      </c>
      <c r="I665" s="890"/>
      <c r="J665" s="890"/>
      <c r="K665" s="890"/>
      <c r="L665" s="890"/>
      <c r="M665" s="890">
        <f t="shared" si="23"/>
        <v>1.3520000000000001</v>
      </c>
      <c r="N665" s="889"/>
    </row>
    <row r="666" spans="2:14">
      <c r="B666" s="1315"/>
      <c r="C666" s="1316"/>
      <c r="D666" s="1317"/>
      <c r="E666" s="892" t="s">
        <v>723</v>
      </c>
      <c r="F666" s="890">
        <v>1</v>
      </c>
      <c r="G666" s="890">
        <v>3.18</v>
      </c>
      <c r="H666" s="890">
        <v>0.4</v>
      </c>
      <c r="I666" s="890"/>
      <c r="J666" s="890"/>
      <c r="K666" s="890"/>
      <c r="L666" s="890"/>
      <c r="M666" s="890">
        <f t="shared" si="23"/>
        <v>1.2720000000000002</v>
      </c>
      <c r="N666" s="889"/>
    </row>
    <row r="667" spans="2:14">
      <c r="B667" s="1315"/>
      <c r="C667" s="1316"/>
      <c r="D667" s="1317"/>
      <c r="E667" s="892" t="s">
        <v>722</v>
      </c>
      <c r="F667" s="890">
        <v>1</v>
      </c>
      <c r="G667" s="890">
        <v>3.3</v>
      </c>
      <c r="H667" s="890">
        <v>0.4</v>
      </c>
      <c r="I667" s="890"/>
      <c r="J667" s="890"/>
      <c r="K667" s="890"/>
      <c r="L667" s="890"/>
      <c r="M667" s="890">
        <f t="shared" si="23"/>
        <v>1.32</v>
      </c>
      <c r="N667" s="889"/>
    </row>
    <row r="668" spans="2:14">
      <c r="B668" s="1315"/>
      <c r="C668" s="1316"/>
      <c r="D668" s="1317"/>
      <c r="E668" s="892" t="s">
        <v>721</v>
      </c>
      <c r="F668" s="890">
        <v>1</v>
      </c>
      <c r="G668" s="890">
        <v>3.3</v>
      </c>
      <c r="H668" s="890">
        <v>0.4</v>
      </c>
      <c r="I668" s="890"/>
      <c r="J668" s="890"/>
      <c r="K668" s="890"/>
      <c r="L668" s="890"/>
      <c r="M668" s="890">
        <f t="shared" si="23"/>
        <v>1.32</v>
      </c>
      <c r="N668" s="889"/>
    </row>
    <row r="669" spans="2:14">
      <c r="B669" s="1315"/>
      <c r="C669" s="1316"/>
      <c r="D669" s="1317"/>
      <c r="E669" s="892" t="s">
        <v>720</v>
      </c>
      <c r="F669" s="890">
        <v>1</v>
      </c>
      <c r="G669" s="890">
        <v>3.22</v>
      </c>
      <c r="H669" s="890">
        <v>0.4</v>
      </c>
      <c r="I669" s="890"/>
      <c r="J669" s="890"/>
      <c r="K669" s="890"/>
      <c r="L669" s="890"/>
      <c r="M669" s="890">
        <f t="shared" si="23"/>
        <v>1.2880000000000003</v>
      </c>
      <c r="N669" s="889"/>
    </row>
    <row r="670" spans="2:14">
      <c r="B670" s="1315"/>
      <c r="C670" s="1316"/>
      <c r="D670" s="1317"/>
      <c r="E670" s="901"/>
      <c r="F670" s="890"/>
      <c r="G670" s="890"/>
      <c r="H670" s="890"/>
      <c r="I670" s="890"/>
      <c r="J670" s="890"/>
      <c r="K670" s="890"/>
      <c r="L670" s="890"/>
      <c r="M670" s="890"/>
      <c r="N670" s="889"/>
    </row>
    <row r="671" spans="2:14">
      <c r="B671" s="1315"/>
      <c r="C671" s="1316"/>
      <c r="D671" s="1317"/>
      <c r="E671" s="901" t="s">
        <v>738</v>
      </c>
      <c r="F671" s="890"/>
      <c r="G671" s="890"/>
      <c r="H671" s="890"/>
      <c r="I671" s="890"/>
      <c r="J671" s="890"/>
      <c r="K671" s="890"/>
      <c r="L671" s="890"/>
      <c r="M671" s="890"/>
      <c r="N671" s="900">
        <f>SUM(M672:M691)</f>
        <v>106.77000000000001</v>
      </c>
    </row>
    <row r="672" spans="2:14">
      <c r="B672" s="1315"/>
      <c r="C672" s="1316"/>
      <c r="D672" s="1317"/>
      <c r="E672" s="892" t="s">
        <v>737</v>
      </c>
      <c r="F672" s="890">
        <v>1</v>
      </c>
      <c r="G672" s="890">
        <v>3.2</v>
      </c>
      <c r="H672" s="890">
        <v>3.2</v>
      </c>
      <c r="I672" s="890"/>
      <c r="J672" s="890"/>
      <c r="K672" s="890"/>
      <c r="L672" s="890"/>
      <c r="M672" s="890">
        <f>+F672*G672*H672</f>
        <v>10.240000000000002</v>
      </c>
      <c r="N672" s="889"/>
    </row>
    <row r="673" spans="2:14">
      <c r="B673" s="1315"/>
      <c r="C673" s="1316"/>
      <c r="D673" s="1317"/>
      <c r="E673" s="892" t="s">
        <v>736</v>
      </c>
      <c r="F673" s="890">
        <v>1</v>
      </c>
      <c r="G673" s="891">
        <v>2.9</v>
      </c>
      <c r="H673" s="890">
        <v>2.9</v>
      </c>
      <c r="I673" s="890"/>
      <c r="J673" s="890"/>
      <c r="K673" s="890"/>
      <c r="L673" s="890"/>
      <c r="M673" s="890">
        <f>+F673*G673*H673</f>
        <v>8.41</v>
      </c>
      <c r="N673" s="889"/>
    </row>
    <row r="674" spans="2:14">
      <c r="B674" s="1315"/>
      <c r="C674" s="1316"/>
      <c r="D674" s="1317"/>
      <c r="E674" s="892" t="s">
        <v>735</v>
      </c>
      <c r="F674" s="890">
        <v>1</v>
      </c>
      <c r="G674" s="890">
        <v>3</v>
      </c>
      <c r="H674" s="890">
        <v>3</v>
      </c>
      <c r="I674" s="890"/>
      <c r="J674" s="890"/>
      <c r="K674" s="890"/>
      <c r="L674" s="890"/>
      <c r="M674" s="890">
        <f>+F674*G674*H674</f>
        <v>9</v>
      </c>
      <c r="N674" s="889"/>
    </row>
    <row r="675" spans="2:14">
      <c r="B675" s="1315"/>
      <c r="C675" s="1316"/>
      <c r="D675" s="1317"/>
      <c r="E675" s="892" t="s">
        <v>734</v>
      </c>
      <c r="F675" s="890">
        <v>1</v>
      </c>
      <c r="G675" s="890">
        <v>3</v>
      </c>
      <c r="H675" s="890">
        <v>3</v>
      </c>
      <c r="I675" s="890"/>
      <c r="J675" s="890"/>
      <c r="K675" s="890"/>
      <c r="L675" s="890"/>
      <c r="M675" s="890">
        <f>+F675*G675*H675</f>
        <v>9</v>
      </c>
      <c r="N675" s="889"/>
    </row>
    <row r="676" spans="2:14">
      <c r="B676" s="1315"/>
      <c r="C676" s="1316"/>
      <c r="D676" s="1317"/>
      <c r="E676" s="892" t="s">
        <v>733</v>
      </c>
      <c r="F676" s="890">
        <v>1</v>
      </c>
      <c r="G676" s="890">
        <v>2.8</v>
      </c>
      <c r="H676" s="890">
        <v>2.8</v>
      </c>
      <c r="I676" s="890"/>
      <c r="J676" s="890"/>
      <c r="K676" s="890"/>
      <c r="L676" s="890"/>
      <c r="M676" s="890">
        <f>+F676*G676*H676</f>
        <v>7.839999999999999</v>
      </c>
      <c r="N676" s="889"/>
    </row>
    <row r="677" spans="2:14">
      <c r="B677" s="1315"/>
      <c r="C677" s="1316"/>
      <c r="D677" s="1317"/>
      <c r="E677" s="892"/>
      <c r="F677" s="890"/>
      <c r="G677" s="890"/>
      <c r="H677" s="890"/>
      <c r="I677" s="890"/>
      <c r="J677" s="890"/>
      <c r="K677" s="890"/>
      <c r="L677" s="890"/>
      <c r="M677" s="890"/>
      <c r="N677" s="889"/>
    </row>
    <row r="678" spans="2:14">
      <c r="B678" s="1315"/>
      <c r="C678" s="1316"/>
      <c r="D678" s="1317"/>
      <c r="E678" s="892" t="s">
        <v>732</v>
      </c>
      <c r="F678" s="890">
        <v>1</v>
      </c>
      <c r="G678" s="891">
        <v>3.5</v>
      </c>
      <c r="H678" s="890">
        <v>3.5</v>
      </c>
      <c r="I678" s="890"/>
      <c r="J678" s="890"/>
      <c r="K678" s="890"/>
      <c r="L678" s="890"/>
      <c r="M678" s="890">
        <f>+F678*G678*H678</f>
        <v>12.25</v>
      </c>
      <c r="N678" s="889"/>
    </row>
    <row r="679" spans="2:14">
      <c r="B679" s="1315"/>
      <c r="C679" s="1316"/>
      <c r="D679" s="1317"/>
      <c r="E679" s="892" t="s">
        <v>731</v>
      </c>
      <c r="F679" s="890">
        <v>1</v>
      </c>
      <c r="G679" s="890">
        <v>3</v>
      </c>
      <c r="H679" s="890">
        <v>3</v>
      </c>
      <c r="I679" s="890"/>
      <c r="J679" s="890"/>
      <c r="K679" s="890"/>
      <c r="L679" s="890"/>
      <c r="M679" s="890">
        <f>+F679*G679*H679</f>
        <v>9</v>
      </c>
      <c r="N679" s="889"/>
    </row>
    <row r="680" spans="2:14">
      <c r="B680" s="1315"/>
      <c r="C680" s="1316"/>
      <c r="D680" s="1317"/>
      <c r="E680" s="892" t="s">
        <v>730</v>
      </c>
      <c r="F680" s="890">
        <v>1</v>
      </c>
      <c r="G680" s="890">
        <v>3</v>
      </c>
      <c r="H680" s="890">
        <v>3</v>
      </c>
      <c r="I680" s="890"/>
      <c r="J680" s="890"/>
      <c r="K680" s="890"/>
      <c r="L680" s="890"/>
      <c r="M680" s="890">
        <f>+F680*G680*H680</f>
        <v>9</v>
      </c>
      <c r="N680" s="889"/>
    </row>
    <row r="681" spans="2:14">
      <c r="B681" s="1315"/>
      <c r="C681" s="1316"/>
      <c r="D681" s="1317"/>
      <c r="E681" s="892" t="s">
        <v>729</v>
      </c>
      <c r="F681" s="890">
        <v>1</v>
      </c>
      <c r="G681" s="890">
        <v>3.1</v>
      </c>
      <c r="H681" s="890">
        <v>3.1</v>
      </c>
      <c r="I681" s="890"/>
      <c r="J681" s="890"/>
      <c r="K681" s="890"/>
      <c r="L681" s="890"/>
      <c r="M681" s="890">
        <f>+F681*G681*H681</f>
        <v>9.6100000000000012</v>
      </c>
      <c r="N681" s="889"/>
    </row>
    <row r="682" spans="2:14">
      <c r="B682" s="1315"/>
      <c r="C682" s="1316"/>
      <c r="D682" s="1317"/>
      <c r="E682" s="892" t="s">
        <v>728</v>
      </c>
      <c r="F682" s="890">
        <v>1</v>
      </c>
      <c r="G682" s="890">
        <v>3.2</v>
      </c>
      <c r="H682" s="890">
        <v>3.2</v>
      </c>
      <c r="I682" s="890"/>
      <c r="J682" s="890"/>
      <c r="K682" s="890"/>
      <c r="L682" s="890"/>
      <c r="M682" s="890">
        <f>+F682*G682*H682</f>
        <v>10.240000000000002</v>
      </c>
      <c r="N682" s="889"/>
    </row>
    <row r="683" spans="2:14">
      <c r="B683" s="1315"/>
      <c r="C683" s="1316"/>
      <c r="D683" s="1317"/>
      <c r="E683" s="892"/>
      <c r="F683" s="890"/>
      <c r="G683" s="890"/>
      <c r="H683" s="890"/>
      <c r="I683" s="890"/>
      <c r="J683" s="890"/>
      <c r="K683" s="890"/>
      <c r="L683" s="890"/>
      <c r="M683" s="890"/>
      <c r="N683" s="889"/>
    </row>
    <row r="684" spans="2:14">
      <c r="B684" s="1315"/>
      <c r="C684" s="1316"/>
      <c r="D684" s="1317"/>
      <c r="E684" s="892" t="s">
        <v>727</v>
      </c>
      <c r="F684" s="890">
        <v>1</v>
      </c>
      <c r="G684" s="890">
        <v>3.83</v>
      </c>
      <c r="H684" s="890">
        <v>0.4</v>
      </c>
      <c r="I684" s="890"/>
      <c r="J684" s="890"/>
      <c r="K684" s="890"/>
      <c r="L684" s="890"/>
      <c r="M684" s="890">
        <f t="shared" ref="M684:M691" si="24">+F684*G684*H684</f>
        <v>1.532</v>
      </c>
      <c r="N684" s="889"/>
    </row>
    <row r="685" spans="2:14">
      <c r="B685" s="1315"/>
      <c r="C685" s="1316"/>
      <c r="D685" s="1317"/>
      <c r="E685" s="892" t="s">
        <v>726</v>
      </c>
      <c r="F685" s="890">
        <v>1</v>
      </c>
      <c r="G685" s="890">
        <v>3.9</v>
      </c>
      <c r="H685" s="890">
        <v>0.4</v>
      </c>
      <c r="I685" s="890"/>
      <c r="J685" s="890"/>
      <c r="K685" s="890"/>
      <c r="L685" s="890"/>
      <c r="M685" s="890">
        <f t="shared" si="24"/>
        <v>1.56</v>
      </c>
      <c r="N685" s="889"/>
    </row>
    <row r="686" spans="2:14">
      <c r="B686" s="1315"/>
      <c r="C686" s="1316"/>
      <c r="D686" s="1317"/>
      <c r="E686" s="892" t="s">
        <v>725</v>
      </c>
      <c r="F686" s="890">
        <v>1</v>
      </c>
      <c r="G686" s="890">
        <v>3.85</v>
      </c>
      <c r="H686" s="890">
        <v>0.4</v>
      </c>
      <c r="I686" s="890"/>
      <c r="J686" s="890"/>
      <c r="K686" s="890"/>
      <c r="L686" s="890"/>
      <c r="M686" s="890">
        <f t="shared" si="24"/>
        <v>1.54</v>
      </c>
      <c r="N686" s="889"/>
    </row>
    <row r="687" spans="2:14">
      <c r="B687" s="1315"/>
      <c r="C687" s="1316"/>
      <c r="D687" s="1317"/>
      <c r="E687" s="892" t="s">
        <v>724</v>
      </c>
      <c r="F687" s="890">
        <v>1</v>
      </c>
      <c r="G687" s="890">
        <v>3.93</v>
      </c>
      <c r="H687" s="890">
        <v>0.4</v>
      </c>
      <c r="I687" s="890"/>
      <c r="J687" s="890"/>
      <c r="K687" s="890"/>
      <c r="L687" s="890"/>
      <c r="M687" s="890">
        <f t="shared" si="24"/>
        <v>1.5720000000000001</v>
      </c>
      <c r="N687" s="889"/>
    </row>
    <row r="688" spans="2:14">
      <c r="B688" s="1315"/>
      <c r="C688" s="1316"/>
      <c r="D688" s="1317"/>
      <c r="E688" s="892" t="s">
        <v>723</v>
      </c>
      <c r="F688" s="890">
        <v>1</v>
      </c>
      <c r="G688" s="890">
        <v>3.62</v>
      </c>
      <c r="H688" s="890">
        <v>0.4</v>
      </c>
      <c r="I688" s="890"/>
      <c r="J688" s="890"/>
      <c r="K688" s="890"/>
      <c r="L688" s="890"/>
      <c r="M688" s="890">
        <f t="shared" si="24"/>
        <v>1.4480000000000002</v>
      </c>
      <c r="N688" s="889"/>
    </row>
    <row r="689" spans="2:14">
      <c r="B689" s="1315"/>
      <c r="C689" s="1316"/>
      <c r="D689" s="1317"/>
      <c r="E689" s="892" t="s">
        <v>722</v>
      </c>
      <c r="F689" s="890">
        <v>1</v>
      </c>
      <c r="G689" s="890">
        <v>3.85</v>
      </c>
      <c r="H689" s="890">
        <v>0.4</v>
      </c>
      <c r="I689" s="890"/>
      <c r="J689" s="890"/>
      <c r="K689" s="890"/>
      <c r="L689" s="890"/>
      <c r="M689" s="890">
        <f t="shared" si="24"/>
        <v>1.54</v>
      </c>
      <c r="N689" s="889"/>
    </row>
    <row r="690" spans="2:14">
      <c r="B690" s="1315"/>
      <c r="C690" s="1316"/>
      <c r="D690" s="1317"/>
      <c r="E690" s="892" t="s">
        <v>721</v>
      </c>
      <c r="F690" s="890">
        <v>1</v>
      </c>
      <c r="G690" s="890">
        <v>3.79</v>
      </c>
      <c r="H690" s="890">
        <v>0.4</v>
      </c>
      <c r="I690" s="890"/>
      <c r="J690" s="890"/>
      <c r="K690" s="890"/>
      <c r="L690" s="890"/>
      <c r="M690" s="890">
        <f t="shared" si="24"/>
        <v>1.516</v>
      </c>
      <c r="N690" s="889"/>
    </row>
    <row r="691" spans="2:14">
      <c r="B691" s="1315"/>
      <c r="C691" s="1316"/>
      <c r="D691" s="1317"/>
      <c r="E691" s="892" t="s">
        <v>720</v>
      </c>
      <c r="F691" s="890">
        <v>1</v>
      </c>
      <c r="G691" s="890">
        <v>3.68</v>
      </c>
      <c r="H691" s="890">
        <v>0.4</v>
      </c>
      <c r="I691" s="890"/>
      <c r="J691" s="890"/>
      <c r="K691" s="890"/>
      <c r="L691" s="890"/>
      <c r="M691" s="890">
        <f t="shared" si="24"/>
        <v>1.4720000000000002</v>
      </c>
      <c r="N691" s="889"/>
    </row>
    <row r="692" spans="2:14">
      <c r="B692" s="1315"/>
      <c r="C692" s="1316"/>
      <c r="D692" s="1317"/>
      <c r="E692" s="893"/>
      <c r="F692" s="890"/>
      <c r="G692" s="890"/>
      <c r="H692" s="890"/>
      <c r="I692" s="890"/>
      <c r="J692" s="890"/>
      <c r="K692" s="890"/>
      <c r="L692" s="890"/>
      <c r="M692" s="890"/>
      <c r="N692" s="889"/>
    </row>
    <row r="693" spans="2:14">
      <c r="B693" s="1318"/>
      <c r="C693" s="1319"/>
      <c r="D693" s="1320"/>
      <c r="E693" s="892"/>
      <c r="F693" s="890"/>
      <c r="G693" s="891"/>
      <c r="H693" s="890"/>
      <c r="I693" s="890"/>
      <c r="J693" s="890"/>
      <c r="K693" s="890"/>
      <c r="L693" s="890"/>
      <c r="M693" s="890"/>
      <c r="N693" s="889"/>
    </row>
    <row r="694" spans="2:14">
      <c r="C694" s="885"/>
      <c r="D694" s="885"/>
      <c r="F694" s="887"/>
      <c r="G694" s="888"/>
      <c r="H694" s="887"/>
      <c r="I694" s="887"/>
      <c r="J694" s="887"/>
      <c r="K694" s="887"/>
      <c r="L694" s="887"/>
      <c r="M694" s="887"/>
    </row>
    <row r="695" spans="2:14">
      <c r="B695" s="1321" t="s">
        <v>714</v>
      </c>
      <c r="C695" s="1322" t="s">
        <v>124</v>
      </c>
      <c r="D695" s="1321" t="s">
        <v>36</v>
      </c>
      <c r="E695" s="1323" t="s">
        <v>713</v>
      </c>
      <c r="F695" s="1322" t="s">
        <v>712</v>
      </c>
      <c r="G695" s="1321" t="s">
        <v>711</v>
      </c>
      <c r="H695" s="1321"/>
      <c r="I695" s="1321"/>
      <c r="J695" s="1321"/>
      <c r="K695" s="1321"/>
      <c r="L695" s="1321"/>
      <c r="M695" s="1322" t="s">
        <v>710</v>
      </c>
      <c r="N695" s="1326" t="s">
        <v>645</v>
      </c>
    </row>
    <row r="696" spans="2:14">
      <c r="B696" s="1321"/>
      <c r="C696" s="1322"/>
      <c r="D696" s="1321"/>
      <c r="E696" s="1323"/>
      <c r="F696" s="1322"/>
      <c r="G696" s="895" t="s">
        <v>709</v>
      </c>
      <c r="H696" s="895" t="s">
        <v>708</v>
      </c>
      <c r="I696" s="895" t="s">
        <v>707</v>
      </c>
      <c r="J696" s="895" t="s">
        <v>706</v>
      </c>
      <c r="K696" s="895" t="s">
        <v>705</v>
      </c>
      <c r="L696" s="895" t="s">
        <v>704</v>
      </c>
      <c r="M696" s="1322"/>
      <c r="N696" s="1326"/>
    </row>
    <row r="697" spans="2:14" ht="25.5" customHeight="1">
      <c r="B697" s="889">
        <v>4.2</v>
      </c>
      <c r="C697" s="889" t="s">
        <v>121</v>
      </c>
      <c r="D697" s="1310"/>
      <c r="E697" s="1311"/>
      <c r="F697" s="892"/>
      <c r="G697" s="892"/>
      <c r="H697" s="892"/>
      <c r="I697" s="892"/>
      <c r="J697" s="892"/>
      <c r="K697" s="892"/>
      <c r="L697" s="892"/>
      <c r="M697" s="894">
        <f>SUM(M698:M704)</f>
        <v>457.07999999999993</v>
      </c>
      <c r="N697" s="889"/>
    </row>
    <row r="698" spans="2:14">
      <c r="B698" s="1312"/>
      <c r="C698" s="1313"/>
      <c r="D698" s="1314"/>
      <c r="E698" s="893" t="s">
        <v>703</v>
      </c>
      <c r="F698" s="890"/>
      <c r="G698" s="890"/>
      <c r="H698" s="890"/>
      <c r="I698" s="892"/>
      <c r="J698" s="892"/>
      <c r="K698" s="892"/>
      <c r="L698" s="892"/>
      <c r="M698" s="894"/>
      <c r="N698" s="900">
        <f>SUM(M699:M700)</f>
        <v>228.53999999999996</v>
      </c>
    </row>
    <row r="699" spans="2:14">
      <c r="B699" s="1315"/>
      <c r="C699" s="1316"/>
      <c r="D699" s="1317"/>
      <c r="E699" s="892" t="s">
        <v>719</v>
      </c>
      <c r="F699" s="890">
        <v>10</v>
      </c>
      <c r="G699" s="890">
        <v>5.7</v>
      </c>
      <c r="H699" s="890">
        <f>0.7+0.5+0.7+0.5</f>
        <v>2.4</v>
      </c>
      <c r="I699" s="892"/>
      <c r="J699" s="892"/>
      <c r="K699" s="892"/>
      <c r="L699" s="892"/>
      <c r="M699" s="894">
        <f>+F699*G699*H699</f>
        <v>136.79999999999998</v>
      </c>
      <c r="N699" s="889"/>
    </row>
    <row r="700" spans="2:14">
      <c r="B700" s="1315"/>
      <c r="C700" s="1316"/>
      <c r="D700" s="1317"/>
      <c r="E700" s="892" t="s">
        <v>718</v>
      </c>
      <c r="F700" s="890">
        <v>2</v>
      </c>
      <c r="G700" s="890">
        <v>27.8</v>
      </c>
      <c r="H700" s="890">
        <v>1.65</v>
      </c>
      <c r="I700" s="892"/>
      <c r="J700" s="892"/>
      <c r="K700" s="892"/>
      <c r="L700" s="892"/>
      <c r="M700" s="894">
        <f>+F700*G700*H700</f>
        <v>91.74</v>
      </c>
      <c r="N700" s="889"/>
    </row>
    <row r="701" spans="2:14">
      <c r="B701" s="1315"/>
      <c r="C701" s="1316"/>
      <c r="D701" s="1317"/>
      <c r="E701" s="893" t="s">
        <v>702</v>
      </c>
      <c r="F701" s="890"/>
      <c r="G701" s="890"/>
      <c r="H701" s="890"/>
      <c r="I701" s="890"/>
      <c r="J701" s="890"/>
      <c r="K701" s="890"/>
      <c r="L701" s="890"/>
      <c r="M701" s="894"/>
      <c r="N701" s="900">
        <f>SUM(M702:M703)</f>
        <v>228.53999999999996</v>
      </c>
    </row>
    <row r="702" spans="2:14">
      <c r="B702" s="1315"/>
      <c r="C702" s="1316"/>
      <c r="D702" s="1317"/>
      <c r="E702" s="892" t="s">
        <v>719</v>
      </c>
      <c r="F702" s="890">
        <v>10</v>
      </c>
      <c r="G702" s="890">
        <v>5.7</v>
      </c>
      <c r="H702" s="890">
        <f>0.7+0.5+0.7+0.5</f>
        <v>2.4</v>
      </c>
      <c r="I702" s="890"/>
      <c r="J702" s="890"/>
      <c r="K702" s="890"/>
      <c r="L702" s="890"/>
      <c r="M702" s="894">
        <f>+F702*G702*H702</f>
        <v>136.79999999999998</v>
      </c>
      <c r="N702" s="889"/>
    </row>
    <row r="703" spans="2:14">
      <c r="B703" s="1315"/>
      <c r="C703" s="1316"/>
      <c r="D703" s="1317"/>
      <c r="E703" s="892" t="s">
        <v>718</v>
      </c>
      <c r="F703" s="890">
        <v>2</v>
      </c>
      <c r="G703" s="890">
        <v>27.8</v>
      </c>
      <c r="H703" s="890">
        <v>1.65</v>
      </c>
      <c r="I703" s="890"/>
      <c r="J703" s="890"/>
      <c r="K703" s="890"/>
      <c r="L703" s="890"/>
      <c r="M703" s="894">
        <f>+F703*G703*H703</f>
        <v>91.74</v>
      </c>
      <c r="N703" s="889"/>
    </row>
    <row r="704" spans="2:14">
      <c r="B704" s="1318"/>
      <c r="C704" s="1319"/>
      <c r="D704" s="1320"/>
      <c r="E704" s="892"/>
      <c r="F704" s="890"/>
      <c r="G704" s="891"/>
      <c r="H704" s="890"/>
      <c r="I704" s="890"/>
      <c r="J704" s="890"/>
      <c r="K704" s="890"/>
      <c r="L704" s="890"/>
      <c r="M704" s="890"/>
      <c r="N704" s="889"/>
    </row>
    <row r="705" spans="2:14">
      <c r="C705" s="885"/>
      <c r="D705" s="885"/>
      <c r="F705" s="887"/>
      <c r="G705" s="888"/>
      <c r="H705" s="887"/>
      <c r="I705" s="887"/>
      <c r="J705" s="887"/>
      <c r="K705" s="887"/>
      <c r="L705" s="887"/>
      <c r="M705" s="887"/>
    </row>
    <row r="714" spans="2:14">
      <c r="C714" s="885"/>
      <c r="D714" s="885"/>
      <c r="F714" s="887"/>
      <c r="G714" s="888"/>
      <c r="H714" s="887"/>
      <c r="I714" s="887"/>
      <c r="J714" s="887"/>
      <c r="K714" s="887"/>
      <c r="L714" s="887"/>
      <c r="M714" s="887"/>
    </row>
    <row r="715" spans="2:14">
      <c r="B715" s="1321" t="s">
        <v>714</v>
      </c>
      <c r="C715" s="1322" t="s">
        <v>124</v>
      </c>
      <c r="D715" s="1321" t="s">
        <v>36</v>
      </c>
      <c r="E715" s="1323" t="s">
        <v>713</v>
      </c>
      <c r="F715" s="1322" t="s">
        <v>712</v>
      </c>
      <c r="G715" s="1321" t="s">
        <v>711</v>
      </c>
      <c r="H715" s="1321"/>
      <c r="I715" s="1321"/>
      <c r="J715" s="1321"/>
      <c r="K715" s="1321"/>
      <c r="L715" s="1321"/>
      <c r="M715" s="1322" t="s">
        <v>710</v>
      </c>
      <c r="N715" s="1326" t="s">
        <v>645</v>
      </c>
    </row>
    <row r="716" spans="2:14">
      <c r="B716" s="1321"/>
      <c r="C716" s="1322"/>
      <c r="D716" s="1321"/>
      <c r="E716" s="1323"/>
      <c r="F716" s="1322"/>
      <c r="G716" s="895" t="s">
        <v>709</v>
      </c>
      <c r="H716" s="895" t="s">
        <v>708</v>
      </c>
      <c r="I716" s="895" t="s">
        <v>707</v>
      </c>
      <c r="J716" s="895" t="s">
        <v>706</v>
      </c>
      <c r="K716" s="895" t="s">
        <v>705</v>
      </c>
      <c r="L716" s="895" t="s">
        <v>704</v>
      </c>
      <c r="M716" s="1322"/>
      <c r="N716" s="1326"/>
    </row>
    <row r="717" spans="2:14">
      <c r="B717" s="889">
        <v>4.0999999999999996</v>
      </c>
      <c r="C717" s="889" t="s">
        <v>151</v>
      </c>
      <c r="D717" s="1324" t="s">
        <v>536</v>
      </c>
      <c r="E717" s="1325"/>
      <c r="F717" s="892"/>
      <c r="G717" s="892"/>
      <c r="H717" s="892"/>
      <c r="I717" s="892"/>
      <c r="J717" s="892"/>
      <c r="K717" s="892"/>
      <c r="L717" s="892"/>
      <c r="M717" s="894">
        <f>SUM(M718:M722)</f>
        <v>116.76</v>
      </c>
      <c r="N717" s="889"/>
    </row>
    <row r="718" spans="2:14">
      <c r="B718" s="1312"/>
      <c r="C718" s="1313"/>
      <c r="D718" s="1314"/>
      <c r="E718" s="893" t="s">
        <v>703</v>
      </c>
      <c r="F718" s="890"/>
      <c r="G718" s="890"/>
      <c r="H718" s="890"/>
      <c r="I718" s="890"/>
      <c r="J718" s="890"/>
      <c r="K718" s="890"/>
      <c r="L718" s="890"/>
      <c r="M718" s="890"/>
      <c r="N718" s="889"/>
    </row>
    <row r="719" spans="2:14">
      <c r="B719" s="1315"/>
      <c r="C719" s="1316"/>
      <c r="D719" s="1317"/>
      <c r="E719" s="892"/>
      <c r="F719" s="890">
        <v>2</v>
      </c>
      <c r="G719" s="890">
        <v>27.8</v>
      </c>
      <c r="H719" s="890">
        <v>1.05</v>
      </c>
      <c r="I719" s="890"/>
      <c r="J719" s="890"/>
      <c r="K719" s="890"/>
      <c r="L719" s="890"/>
      <c r="M719" s="890">
        <f>+F719*G719*H719</f>
        <v>58.38</v>
      </c>
      <c r="N719" s="889"/>
    </row>
    <row r="720" spans="2:14">
      <c r="B720" s="1315"/>
      <c r="C720" s="1316"/>
      <c r="D720" s="1317"/>
      <c r="E720" s="893" t="s">
        <v>702</v>
      </c>
      <c r="F720" s="890"/>
      <c r="G720" s="890"/>
      <c r="H720" s="890"/>
      <c r="I720" s="890"/>
      <c r="J720" s="890"/>
      <c r="K720" s="890"/>
      <c r="L720" s="890"/>
      <c r="M720" s="890"/>
      <c r="N720" s="889"/>
    </row>
    <row r="721" spans="2:14">
      <c r="B721" s="1315"/>
      <c r="C721" s="1316"/>
      <c r="D721" s="1317"/>
      <c r="E721" s="892"/>
      <c r="F721" s="890">
        <v>2</v>
      </c>
      <c r="G721" s="890">
        <v>27.8</v>
      </c>
      <c r="H721" s="890">
        <v>1.05</v>
      </c>
      <c r="I721" s="890"/>
      <c r="J721" s="890"/>
      <c r="K721" s="890"/>
      <c r="L721" s="890"/>
      <c r="M721" s="890">
        <f>+F721*G721*H721</f>
        <v>58.38</v>
      </c>
      <c r="N721" s="889"/>
    </row>
    <row r="722" spans="2:14">
      <c r="B722" s="1318"/>
      <c r="C722" s="1319"/>
      <c r="D722" s="1320"/>
      <c r="E722" s="892"/>
      <c r="F722" s="890"/>
      <c r="G722" s="891"/>
      <c r="H722" s="890"/>
      <c r="I722" s="890"/>
      <c r="J722" s="890"/>
      <c r="K722" s="890"/>
      <c r="L722" s="890"/>
      <c r="M722" s="890"/>
      <c r="N722" s="889"/>
    </row>
    <row r="723" spans="2:14">
      <c r="C723" s="885"/>
      <c r="D723" s="885"/>
      <c r="F723" s="887"/>
      <c r="G723" s="888"/>
      <c r="H723" s="887"/>
      <c r="I723" s="887"/>
      <c r="J723" s="887"/>
      <c r="K723" s="887"/>
      <c r="L723" s="887"/>
      <c r="M723" s="887"/>
    </row>
    <row r="724" spans="2:14">
      <c r="B724" s="1321" t="s">
        <v>714</v>
      </c>
      <c r="C724" s="1322" t="s">
        <v>124</v>
      </c>
      <c r="D724" s="1321" t="s">
        <v>36</v>
      </c>
      <c r="E724" s="1323" t="s">
        <v>713</v>
      </c>
      <c r="F724" s="1322" t="s">
        <v>712</v>
      </c>
      <c r="G724" s="1321" t="s">
        <v>711</v>
      </c>
      <c r="H724" s="1321"/>
      <c r="I724" s="1321"/>
      <c r="J724" s="1321"/>
      <c r="K724" s="1321"/>
      <c r="L724" s="1321"/>
      <c r="M724" s="1322" t="s">
        <v>710</v>
      </c>
      <c r="N724" s="1326" t="s">
        <v>645</v>
      </c>
    </row>
    <row r="725" spans="2:14">
      <c r="B725" s="1321"/>
      <c r="C725" s="1322"/>
      <c r="D725" s="1321"/>
      <c r="E725" s="1323"/>
      <c r="F725" s="1322"/>
      <c r="G725" s="895" t="s">
        <v>709</v>
      </c>
      <c r="H725" s="895" t="s">
        <v>708</v>
      </c>
      <c r="I725" s="895" t="s">
        <v>707</v>
      </c>
      <c r="J725" s="895" t="s">
        <v>706</v>
      </c>
      <c r="K725" s="895" t="s">
        <v>705</v>
      </c>
      <c r="L725" s="895" t="s">
        <v>704</v>
      </c>
      <c r="M725" s="1322"/>
      <c r="N725" s="1326"/>
    </row>
    <row r="726" spans="2:14" ht="38.25" customHeight="1">
      <c r="B726" s="889">
        <v>4.2</v>
      </c>
      <c r="C726" s="889" t="s">
        <v>121</v>
      </c>
      <c r="D726" s="1310" t="s">
        <v>553</v>
      </c>
      <c r="E726" s="1311"/>
      <c r="F726" s="892"/>
      <c r="G726" s="892"/>
      <c r="H726" s="892"/>
      <c r="I726" s="892"/>
      <c r="J726" s="892"/>
      <c r="K726" s="892"/>
      <c r="L726" s="892"/>
      <c r="M726" s="894">
        <f>SUM(M727:M735)</f>
        <v>636.90000000000009</v>
      </c>
      <c r="N726" s="889"/>
    </row>
    <row r="727" spans="2:14">
      <c r="B727" s="1312"/>
      <c r="C727" s="1313"/>
      <c r="D727" s="1314"/>
      <c r="E727" s="893" t="s">
        <v>703</v>
      </c>
      <c r="F727" s="890"/>
      <c r="G727" s="890"/>
      <c r="H727" s="890"/>
      <c r="I727" s="890"/>
      <c r="J727" s="890"/>
      <c r="K727" s="890"/>
      <c r="L727" s="890"/>
      <c r="M727" s="890"/>
      <c r="N727" s="889"/>
    </row>
    <row r="728" spans="2:14">
      <c r="B728" s="1315"/>
      <c r="C728" s="1316"/>
      <c r="D728" s="1317"/>
      <c r="E728" s="892" t="s">
        <v>717</v>
      </c>
      <c r="F728" s="899">
        <v>1</v>
      </c>
      <c r="G728" s="890">
        <v>117.07</v>
      </c>
      <c r="H728" s="890"/>
      <c r="I728" s="890"/>
      <c r="J728" s="890"/>
      <c r="K728" s="890"/>
      <c r="L728" s="890"/>
      <c r="M728" s="890">
        <f>+F728*G728</f>
        <v>117.07</v>
      </c>
      <c r="N728" s="900">
        <f>SUM(M728:M730)</f>
        <v>318.45000000000005</v>
      </c>
    </row>
    <row r="729" spans="2:14">
      <c r="B729" s="1315"/>
      <c r="C729" s="1316"/>
      <c r="D729" s="1317"/>
      <c r="E729" s="892" t="s">
        <v>716</v>
      </c>
      <c r="F729" s="899">
        <v>1</v>
      </c>
      <c r="G729" s="890">
        <v>148.02000000000001</v>
      </c>
      <c r="H729" s="890"/>
      <c r="I729" s="890"/>
      <c r="J729" s="890"/>
      <c r="K729" s="890"/>
      <c r="L729" s="890"/>
      <c r="M729" s="890">
        <f>+F729*G729</f>
        <v>148.02000000000001</v>
      </c>
      <c r="N729" s="889"/>
    </row>
    <row r="730" spans="2:14">
      <c r="B730" s="1315"/>
      <c r="C730" s="1316"/>
      <c r="D730" s="1317"/>
      <c r="E730" s="892" t="s">
        <v>715</v>
      </c>
      <c r="F730" s="899">
        <v>1</v>
      </c>
      <c r="G730" s="890">
        <v>53.36</v>
      </c>
      <c r="H730" s="890"/>
      <c r="I730" s="890"/>
      <c r="J730" s="890"/>
      <c r="K730" s="890"/>
      <c r="L730" s="890"/>
      <c r="M730" s="890">
        <f>+F730*G730</f>
        <v>53.36</v>
      </c>
      <c r="N730" s="889"/>
    </row>
    <row r="731" spans="2:14">
      <c r="B731" s="1315"/>
      <c r="C731" s="1316"/>
      <c r="D731" s="1317"/>
      <c r="E731" s="893" t="s">
        <v>702</v>
      </c>
      <c r="F731" s="890"/>
      <c r="G731" s="890"/>
      <c r="H731" s="890"/>
      <c r="I731" s="890"/>
      <c r="J731" s="890"/>
      <c r="K731" s="890"/>
      <c r="L731" s="890"/>
      <c r="M731" s="890"/>
      <c r="N731" s="889"/>
    </row>
    <row r="732" spans="2:14">
      <c r="B732" s="1315"/>
      <c r="C732" s="1316"/>
      <c r="D732" s="1317"/>
      <c r="E732" s="892" t="s">
        <v>717</v>
      </c>
      <c r="F732" s="899">
        <v>1</v>
      </c>
      <c r="G732" s="890">
        <v>117.07</v>
      </c>
      <c r="H732" s="890"/>
      <c r="I732" s="890"/>
      <c r="J732" s="890"/>
      <c r="K732" s="890"/>
      <c r="L732" s="890"/>
      <c r="M732" s="890">
        <f>+F732*G732</f>
        <v>117.07</v>
      </c>
      <c r="N732" s="900">
        <f>SUM(M732:M734)</f>
        <v>318.45000000000005</v>
      </c>
    </row>
    <row r="733" spans="2:14">
      <c r="B733" s="1315"/>
      <c r="C733" s="1316"/>
      <c r="D733" s="1317"/>
      <c r="E733" s="892" t="s">
        <v>716</v>
      </c>
      <c r="F733" s="899">
        <v>1</v>
      </c>
      <c r="G733" s="890">
        <v>148.02000000000001</v>
      </c>
      <c r="H733" s="890"/>
      <c r="I733" s="890"/>
      <c r="J733" s="890"/>
      <c r="K733" s="890"/>
      <c r="L733" s="890"/>
      <c r="M733" s="890">
        <f>+F733*G733</f>
        <v>148.02000000000001</v>
      </c>
      <c r="N733" s="889"/>
    </row>
    <row r="734" spans="2:14">
      <c r="B734" s="1315"/>
      <c r="C734" s="1316"/>
      <c r="D734" s="1317"/>
      <c r="E734" s="892" t="s">
        <v>715</v>
      </c>
      <c r="F734" s="899">
        <v>1</v>
      </c>
      <c r="G734" s="890">
        <v>53.36</v>
      </c>
      <c r="H734" s="890"/>
      <c r="I734" s="890"/>
      <c r="J734" s="890"/>
      <c r="K734" s="890"/>
      <c r="L734" s="890"/>
      <c r="M734" s="890">
        <f>+F734*G734</f>
        <v>53.36</v>
      </c>
      <c r="N734" s="889"/>
    </row>
    <row r="735" spans="2:14">
      <c r="B735" s="1318"/>
      <c r="C735" s="1319"/>
      <c r="D735" s="1320"/>
      <c r="E735" s="892"/>
      <c r="F735" s="890"/>
      <c r="G735" s="891"/>
      <c r="H735" s="890"/>
      <c r="I735" s="890"/>
      <c r="J735" s="890"/>
      <c r="K735" s="890"/>
      <c r="L735" s="890"/>
      <c r="M735" s="890"/>
      <c r="N735" s="889"/>
    </row>
    <row r="736" spans="2:14">
      <c r="C736" s="885"/>
      <c r="D736" s="885"/>
      <c r="F736" s="887"/>
      <c r="G736" s="888"/>
      <c r="H736" s="887"/>
      <c r="I736" s="887"/>
      <c r="J736" s="887"/>
      <c r="K736" s="887"/>
      <c r="L736" s="887"/>
      <c r="M736" s="887"/>
    </row>
    <row r="737" spans="1:15">
      <c r="B737" s="1321" t="s">
        <v>714</v>
      </c>
      <c r="C737" s="1322" t="s">
        <v>124</v>
      </c>
      <c r="D737" s="1321" t="s">
        <v>36</v>
      </c>
      <c r="E737" s="1323" t="s">
        <v>713</v>
      </c>
      <c r="F737" s="1322" t="s">
        <v>712</v>
      </c>
      <c r="G737" s="1321" t="s">
        <v>711</v>
      </c>
      <c r="H737" s="1321"/>
      <c r="I737" s="1321"/>
      <c r="J737" s="1321"/>
      <c r="K737" s="1321"/>
      <c r="L737" s="1321"/>
      <c r="M737" s="1322" t="s">
        <v>710</v>
      </c>
      <c r="N737" s="1326" t="s">
        <v>645</v>
      </c>
    </row>
    <row r="738" spans="1:15">
      <c r="B738" s="1321"/>
      <c r="C738" s="1322"/>
      <c r="D738" s="1321"/>
      <c r="E738" s="1323"/>
      <c r="F738" s="1322"/>
      <c r="G738" s="895" t="s">
        <v>709</v>
      </c>
      <c r="H738" s="895" t="s">
        <v>708</v>
      </c>
      <c r="I738" s="895" t="s">
        <v>707</v>
      </c>
      <c r="J738" s="895" t="s">
        <v>706</v>
      </c>
      <c r="K738" s="895" t="s">
        <v>705</v>
      </c>
      <c r="L738" s="895" t="s">
        <v>704</v>
      </c>
      <c r="M738" s="1322"/>
      <c r="N738" s="1326"/>
    </row>
    <row r="739" spans="1:15" ht="25.5" customHeight="1">
      <c r="B739" s="889">
        <v>4.3</v>
      </c>
      <c r="C739" s="889" t="s">
        <v>151</v>
      </c>
      <c r="D739" s="1310" t="s">
        <v>831</v>
      </c>
      <c r="E739" s="1311"/>
      <c r="F739" s="892"/>
      <c r="G739" s="892"/>
      <c r="H739" s="892"/>
      <c r="I739" s="892"/>
      <c r="J739" s="892"/>
      <c r="K739" s="892"/>
      <c r="L739" s="892"/>
      <c r="M739" s="894">
        <f>SUM(M740:M744)</f>
        <v>197.88</v>
      </c>
      <c r="N739" s="889"/>
    </row>
    <row r="740" spans="1:15">
      <c r="B740" s="1312"/>
      <c r="C740" s="1313"/>
      <c r="D740" s="1314"/>
      <c r="E740" s="893" t="s">
        <v>703</v>
      </c>
      <c r="F740" s="890"/>
      <c r="G740" s="890"/>
      <c r="H740" s="890"/>
      <c r="I740" s="890"/>
      <c r="J740" s="890"/>
      <c r="K740" s="890"/>
      <c r="L740" s="890"/>
      <c r="M740" s="890"/>
      <c r="N740" s="889"/>
    </row>
    <row r="741" spans="1:15">
      <c r="B741" s="1315"/>
      <c r="C741" s="1316"/>
      <c r="D741" s="1317"/>
      <c r="E741" s="892" t="s">
        <v>869</v>
      </c>
      <c r="F741" s="899">
        <v>2</v>
      </c>
      <c r="G741" s="890">
        <v>29.1</v>
      </c>
      <c r="H741" s="890">
        <v>1.7</v>
      </c>
      <c r="I741" s="890"/>
      <c r="J741" s="890"/>
      <c r="K741" s="890"/>
      <c r="L741" s="890"/>
      <c r="M741" s="890">
        <f>+F741*G741*H741</f>
        <v>98.94</v>
      </c>
      <c r="N741" s="889"/>
    </row>
    <row r="742" spans="1:15">
      <c r="B742" s="1315"/>
      <c r="C742" s="1316"/>
      <c r="D742" s="1317"/>
      <c r="E742" s="893" t="s">
        <v>702</v>
      </c>
      <c r="F742" s="890"/>
      <c r="G742" s="890"/>
      <c r="H742" s="890"/>
      <c r="I742" s="890"/>
      <c r="J742" s="890"/>
      <c r="K742" s="890"/>
      <c r="L742" s="890"/>
      <c r="M742" s="890"/>
      <c r="N742" s="889"/>
    </row>
    <row r="743" spans="1:15">
      <c r="B743" s="1315"/>
      <c r="C743" s="1316"/>
      <c r="D743" s="1317"/>
      <c r="E743" s="892" t="s">
        <v>719</v>
      </c>
      <c r="F743" s="899">
        <v>2</v>
      </c>
      <c r="G743" s="890">
        <v>29.1</v>
      </c>
      <c r="H743" s="890">
        <v>1.7</v>
      </c>
      <c r="I743" s="890"/>
      <c r="J743" s="890"/>
      <c r="K743" s="890"/>
      <c r="L743" s="890"/>
      <c r="M743" s="890">
        <f>+F743*G743*H743</f>
        <v>98.94</v>
      </c>
      <c r="N743" s="889"/>
    </row>
    <row r="744" spans="1:15">
      <c r="B744" s="1315"/>
      <c r="C744" s="1316"/>
      <c r="D744" s="1317"/>
      <c r="E744" s="963"/>
      <c r="F744" s="964"/>
      <c r="G744" s="965"/>
      <c r="H744" s="964"/>
      <c r="I744" s="964"/>
      <c r="J744" s="964"/>
      <c r="K744" s="964"/>
      <c r="L744" s="964"/>
      <c r="M744" s="964"/>
      <c r="N744" s="966"/>
    </row>
    <row r="745" spans="1:15">
      <c r="A745" s="967"/>
      <c r="B745" s="955"/>
      <c r="C745" s="955"/>
      <c r="D745" s="955"/>
      <c r="E745" s="968"/>
      <c r="F745" s="969"/>
      <c r="G745" s="970"/>
      <c r="H745" s="969"/>
      <c r="I745" s="969"/>
      <c r="J745" s="969"/>
      <c r="K745" s="969"/>
      <c r="L745" s="969"/>
      <c r="M745" s="969"/>
      <c r="N745" s="955"/>
      <c r="O745" s="967"/>
    </row>
    <row r="746" spans="1:15">
      <c r="B746" s="1332" t="s">
        <v>714</v>
      </c>
      <c r="C746" s="1333" t="s">
        <v>124</v>
      </c>
      <c r="D746" s="1332" t="s">
        <v>36</v>
      </c>
      <c r="E746" s="1334" t="s">
        <v>713</v>
      </c>
      <c r="F746" s="1333" t="s">
        <v>712</v>
      </c>
      <c r="G746" s="1332" t="s">
        <v>711</v>
      </c>
      <c r="H746" s="1332"/>
      <c r="I746" s="1332"/>
      <c r="J746" s="1332"/>
      <c r="K746" s="1332"/>
      <c r="L746" s="1332"/>
      <c r="M746" s="1333" t="s">
        <v>710</v>
      </c>
      <c r="N746" s="1335" t="s">
        <v>645</v>
      </c>
    </row>
    <row r="747" spans="1:15">
      <c r="B747" s="1321"/>
      <c r="C747" s="1322"/>
      <c r="D747" s="1321"/>
      <c r="E747" s="1323"/>
      <c r="F747" s="1322"/>
      <c r="G747" s="895" t="s">
        <v>709</v>
      </c>
      <c r="H747" s="895" t="s">
        <v>708</v>
      </c>
      <c r="I747" s="895" t="s">
        <v>707</v>
      </c>
      <c r="J747" s="895" t="s">
        <v>706</v>
      </c>
      <c r="K747" s="895" t="s">
        <v>705</v>
      </c>
      <c r="L747" s="895" t="s">
        <v>704</v>
      </c>
      <c r="M747" s="1322"/>
      <c r="N747" s="1326"/>
    </row>
    <row r="748" spans="1:15" ht="76.5" customHeight="1">
      <c r="B748" s="889">
        <v>4.5999999999999996</v>
      </c>
      <c r="C748" s="889" t="e">
        <f>+VLOOKUP(B748,[187]!Ppto[#Data],3,FALSE)</f>
        <v>#REF!</v>
      </c>
      <c r="D748" s="1324" t="e">
        <f>+VLOOKUP(B748,[187]!Ppto[#Data],2,FALSE)</f>
        <v>#REF!</v>
      </c>
      <c r="E748" s="1325"/>
      <c r="F748" s="892"/>
      <c r="G748" s="892"/>
      <c r="H748" s="892"/>
      <c r="I748" s="892"/>
      <c r="J748" s="892"/>
      <c r="K748" s="892"/>
      <c r="L748" s="892"/>
      <c r="M748" s="894">
        <f>SUM(M749:M753)</f>
        <v>0</v>
      </c>
      <c r="N748" s="889"/>
    </row>
    <row r="749" spans="1:15">
      <c r="B749" s="1312"/>
      <c r="C749" s="1313"/>
      <c r="D749" s="1314"/>
      <c r="E749" s="893" t="s">
        <v>703</v>
      </c>
      <c r="F749" s="890"/>
      <c r="G749" s="890"/>
      <c r="H749" s="890"/>
      <c r="I749" s="890"/>
      <c r="J749" s="890"/>
      <c r="K749" s="890"/>
      <c r="L749" s="890"/>
      <c r="M749" s="890"/>
      <c r="N749" s="889"/>
    </row>
    <row r="750" spans="1:15">
      <c r="B750" s="1315"/>
      <c r="C750" s="1316"/>
      <c r="D750" s="1317"/>
      <c r="E750" s="892"/>
      <c r="F750" s="899">
        <v>0</v>
      </c>
      <c r="G750" s="890"/>
      <c r="H750" s="890"/>
      <c r="I750" s="890"/>
      <c r="J750" s="890"/>
      <c r="K750" s="890"/>
      <c r="L750" s="890"/>
      <c r="M750" s="890">
        <f>+F750</f>
        <v>0</v>
      </c>
      <c r="N750" s="889"/>
    </row>
    <row r="751" spans="1:15">
      <c r="B751" s="1315"/>
      <c r="C751" s="1316"/>
      <c r="D751" s="1317"/>
      <c r="E751" s="893" t="s">
        <v>702</v>
      </c>
      <c r="F751" s="890"/>
      <c r="G751" s="890"/>
      <c r="H751" s="890"/>
      <c r="I751" s="890"/>
      <c r="J751" s="890"/>
      <c r="K751" s="890"/>
      <c r="L751" s="890"/>
      <c r="M751" s="890"/>
      <c r="N751" s="889"/>
    </row>
    <row r="752" spans="1:15">
      <c r="B752" s="1315"/>
      <c r="C752" s="1316"/>
      <c r="D752" s="1317"/>
      <c r="E752" s="892"/>
      <c r="F752" s="899">
        <v>0</v>
      </c>
      <c r="G752" s="890"/>
      <c r="H752" s="890"/>
      <c r="I752" s="890"/>
      <c r="J752" s="890"/>
      <c r="K752" s="890"/>
      <c r="L752" s="890"/>
      <c r="M752" s="890">
        <f>+F752</f>
        <v>0</v>
      </c>
      <c r="N752" s="889"/>
    </row>
    <row r="753" spans="2:14">
      <c r="B753" s="1318"/>
      <c r="C753" s="1319"/>
      <c r="D753" s="1320"/>
      <c r="E753" s="892"/>
      <c r="F753" s="890"/>
      <c r="G753" s="891"/>
      <c r="H753" s="890"/>
      <c r="I753" s="890"/>
      <c r="J753" s="890"/>
      <c r="K753" s="890"/>
      <c r="L753" s="890"/>
      <c r="M753" s="890"/>
      <c r="N753" s="889"/>
    </row>
    <row r="754" spans="2:14">
      <c r="C754" s="885"/>
      <c r="D754" s="885"/>
      <c r="F754" s="887"/>
      <c r="G754" s="888"/>
      <c r="H754" s="887"/>
      <c r="I754" s="887"/>
      <c r="J754" s="887"/>
      <c r="K754" s="887"/>
      <c r="L754" s="887"/>
      <c r="M754" s="887"/>
    </row>
    <row r="755" spans="2:14">
      <c r="B755" s="1321" t="s">
        <v>714</v>
      </c>
      <c r="C755" s="1322" t="s">
        <v>124</v>
      </c>
      <c r="D755" s="1321" t="s">
        <v>36</v>
      </c>
      <c r="E755" s="1323" t="s">
        <v>713</v>
      </c>
      <c r="F755" s="1322" t="s">
        <v>712</v>
      </c>
      <c r="G755" s="1321" t="s">
        <v>711</v>
      </c>
      <c r="H755" s="1321"/>
      <c r="I755" s="1321"/>
      <c r="J755" s="1321"/>
      <c r="K755" s="1321"/>
      <c r="L755" s="1321"/>
      <c r="M755" s="1322" t="s">
        <v>710</v>
      </c>
      <c r="N755" s="1326" t="s">
        <v>645</v>
      </c>
    </row>
    <row r="756" spans="2:14">
      <c r="B756" s="1321"/>
      <c r="C756" s="1322"/>
      <c r="D756" s="1321"/>
      <c r="E756" s="1323"/>
      <c r="F756" s="1322"/>
      <c r="G756" s="895" t="s">
        <v>709</v>
      </c>
      <c r="H756" s="895" t="s">
        <v>708</v>
      </c>
      <c r="I756" s="895" t="s">
        <v>707</v>
      </c>
      <c r="J756" s="895" t="s">
        <v>706</v>
      </c>
      <c r="K756" s="895" t="s">
        <v>705</v>
      </c>
      <c r="L756" s="895" t="s">
        <v>704</v>
      </c>
      <c r="M756" s="1322"/>
      <c r="N756" s="1326"/>
    </row>
    <row r="757" spans="2:14">
      <c r="B757" s="889">
        <v>5.0999999999999996</v>
      </c>
      <c r="C757" s="889" t="s">
        <v>121</v>
      </c>
      <c r="D757" s="1324" t="s">
        <v>558</v>
      </c>
      <c r="E757" s="1325"/>
      <c r="F757" s="892"/>
      <c r="G757" s="892"/>
      <c r="H757" s="892"/>
      <c r="I757" s="892"/>
      <c r="J757" s="892"/>
      <c r="K757" s="892"/>
      <c r="L757" s="892"/>
      <c r="M757" s="894">
        <f>SUM(M758:M762)</f>
        <v>78</v>
      </c>
      <c r="N757" s="889"/>
    </row>
    <row r="758" spans="2:14">
      <c r="B758" s="1312"/>
      <c r="C758" s="1313"/>
      <c r="D758" s="1314"/>
      <c r="E758" s="893" t="s">
        <v>703</v>
      </c>
      <c r="F758" s="890"/>
      <c r="G758" s="890"/>
      <c r="H758" s="890"/>
      <c r="I758" s="890"/>
      <c r="J758" s="890"/>
      <c r="K758" s="890"/>
      <c r="L758" s="890"/>
      <c r="M758" s="890"/>
      <c r="N758" s="889"/>
    </row>
    <row r="759" spans="2:14">
      <c r="B759" s="1315"/>
      <c r="C759" s="1316"/>
      <c r="D759" s="1317"/>
      <c r="E759" s="892"/>
      <c r="F759" s="890">
        <v>6</v>
      </c>
      <c r="G759" s="890">
        <v>6.5</v>
      </c>
      <c r="H759" s="890"/>
      <c r="I759" s="890"/>
      <c r="J759" s="890"/>
      <c r="K759" s="890"/>
      <c r="L759" s="890"/>
      <c r="M759" s="890">
        <f>+F759*G759</f>
        <v>39</v>
      </c>
      <c r="N759" s="889"/>
    </row>
    <row r="760" spans="2:14">
      <c r="B760" s="1315"/>
      <c r="C760" s="1316"/>
      <c r="D760" s="1317"/>
      <c r="E760" s="893" t="s">
        <v>702</v>
      </c>
      <c r="F760" s="890"/>
      <c r="G760" s="890"/>
      <c r="H760" s="890"/>
      <c r="I760" s="890"/>
      <c r="J760" s="890"/>
      <c r="K760" s="890"/>
      <c r="L760" s="890"/>
      <c r="M760" s="890"/>
      <c r="N760" s="889"/>
    </row>
    <row r="761" spans="2:14">
      <c r="B761" s="1315"/>
      <c r="C761" s="1316"/>
      <c r="D761" s="1317"/>
      <c r="E761" s="892"/>
      <c r="F761" s="890">
        <v>6</v>
      </c>
      <c r="G761" s="890">
        <v>6.5</v>
      </c>
      <c r="H761" s="890"/>
      <c r="I761" s="890"/>
      <c r="J761" s="890"/>
      <c r="K761" s="890"/>
      <c r="L761" s="890"/>
      <c r="M761" s="890">
        <f>+F761*G761</f>
        <v>39</v>
      </c>
      <c r="N761" s="889"/>
    </row>
    <row r="762" spans="2:14">
      <c r="B762" s="1318"/>
      <c r="C762" s="1319"/>
      <c r="D762" s="1320"/>
      <c r="E762" s="892"/>
      <c r="F762" s="890"/>
      <c r="G762" s="891"/>
      <c r="H762" s="890"/>
      <c r="I762" s="890"/>
      <c r="J762" s="890"/>
      <c r="K762" s="890"/>
      <c r="L762" s="890"/>
      <c r="M762" s="890"/>
      <c r="N762" s="889"/>
    </row>
    <row r="763" spans="2:14">
      <c r="C763" s="885"/>
      <c r="D763" s="885"/>
      <c r="F763" s="887"/>
      <c r="G763" s="888"/>
      <c r="H763" s="887"/>
      <c r="I763" s="887"/>
      <c r="J763" s="887"/>
      <c r="K763" s="887"/>
      <c r="L763" s="887"/>
      <c r="M763" s="887"/>
    </row>
    <row r="764" spans="2:14">
      <c r="B764" s="1321" t="s">
        <v>714</v>
      </c>
      <c r="C764" s="1322" t="s">
        <v>124</v>
      </c>
      <c r="D764" s="1321" t="s">
        <v>36</v>
      </c>
      <c r="E764" s="1323" t="s">
        <v>713</v>
      </c>
      <c r="F764" s="1322" t="s">
        <v>712</v>
      </c>
      <c r="G764" s="1321" t="s">
        <v>711</v>
      </c>
      <c r="H764" s="1321"/>
      <c r="I764" s="1321"/>
      <c r="J764" s="1321"/>
      <c r="K764" s="1321"/>
      <c r="L764" s="1321"/>
      <c r="M764" s="1322" t="s">
        <v>710</v>
      </c>
      <c r="N764" s="1326" t="s">
        <v>645</v>
      </c>
    </row>
    <row r="765" spans="2:14">
      <c r="B765" s="1321"/>
      <c r="C765" s="1322"/>
      <c r="D765" s="1321"/>
      <c r="E765" s="1323"/>
      <c r="F765" s="1322"/>
      <c r="G765" s="895" t="s">
        <v>709</v>
      </c>
      <c r="H765" s="895" t="s">
        <v>708</v>
      </c>
      <c r="I765" s="895" t="s">
        <v>707</v>
      </c>
      <c r="J765" s="895" t="s">
        <v>706</v>
      </c>
      <c r="K765" s="895" t="s">
        <v>705</v>
      </c>
      <c r="L765" s="895" t="s">
        <v>704</v>
      </c>
      <c r="M765" s="1322"/>
      <c r="N765" s="1326"/>
    </row>
    <row r="766" spans="2:14" ht="25.5">
      <c r="B766" s="889">
        <v>5.2</v>
      </c>
      <c r="C766" s="889" t="s">
        <v>121</v>
      </c>
      <c r="D766" s="898" t="s">
        <v>559</v>
      </c>
      <c r="E766" s="892"/>
      <c r="F766" s="892"/>
      <c r="G766" s="892"/>
      <c r="H766" s="892"/>
      <c r="I766" s="892"/>
      <c r="J766" s="892"/>
      <c r="K766" s="892"/>
      <c r="L766" s="892"/>
      <c r="M766" s="894">
        <f>SUM(M767:M771)</f>
        <v>149.80000000000001</v>
      </c>
      <c r="N766" s="889"/>
    </row>
    <row r="767" spans="2:14">
      <c r="B767" s="1312"/>
      <c r="C767" s="1313"/>
      <c r="D767" s="1314"/>
      <c r="E767" s="893" t="s">
        <v>703</v>
      </c>
      <c r="F767" s="890"/>
      <c r="G767" s="890"/>
      <c r="H767" s="890"/>
      <c r="I767" s="890"/>
      <c r="J767" s="890"/>
      <c r="K767" s="890"/>
      <c r="L767" s="890"/>
      <c r="M767" s="890"/>
      <c r="N767" s="889"/>
    </row>
    <row r="768" spans="2:14">
      <c r="B768" s="1315"/>
      <c r="C768" s="1316"/>
      <c r="D768" s="1317"/>
      <c r="E768" s="892"/>
      <c r="F768" s="890">
        <v>1</v>
      </c>
      <c r="G768" s="890">
        <v>74.900000000000006</v>
      </c>
      <c r="H768" s="890"/>
      <c r="I768" s="890"/>
      <c r="J768" s="890"/>
      <c r="K768" s="890"/>
      <c r="L768" s="890"/>
      <c r="M768" s="890">
        <f>+F768*G768</f>
        <v>74.900000000000006</v>
      </c>
      <c r="N768" s="889"/>
    </row>
    <row r="769" spans="2:14">
      <c r="B769" s="1315"/>
      <c r="C769" s="1316"/>
      <c r="D769" s="1317"/>
      <c r="E769" s="893" t="s">
        <v>702</v>
      </c>
      <c r="F769" s="890"/>
      <c r="G769" s="890"/>
      <c r="H769" s="890"/>
      <c r="I769" s="890"/>
      <c r="J769" s="890"/>
      <c r="K769" s="890"/>
      <c r="L769" s="890"/>
      <c r="M769" s="890"/>
      <c r="N769" s="889"/>
    </row>
    <row r="770" spans="2:14">
      <c r="B770" s="1315"/>
      <c r="C770" s="1316"/>
      <c r="D770" s="1317"/>
      <c r="E770" s="892"/>
      <c r="F770" s="890">
        <v>1</v>
      </c>
      <c r="G770" s="890">
        <v>74.900000000000006</v>
      </c>
      <c r="H770" s="890"/>
      <c r="I770" s="890"/>
      <c r="J770" s="890"/>
      <c r="K770" s="890"/>
      <c r="L770" s="890"/>
      <c r="M770" s="890">
        <f>+F770*G770</f>
        <v>74.900000000000006</v>
      </c>
      <c r="N770" s="889"/>
    </row>
    <row r="771" spans="2:14">
      <c r="B771" s="1318"/>
      <c r="C771" s="1319"/>
      <c r="D771" s="1320"/>
      <c r="E771" s="892"/>
      <c r="F771" s="890"/>
      <c r="G771" s="891"/>
      <c r="H771" s="890"/>
      <c r="I771" s="890"/>
      <c r="J771" s="890"/>
      <c r="K771" s="890"/>
      <c r="L771" s="890"/>
      <c r="M771" s="890"/>
      <c r="N771" s="889"/>
    </row>
    <row r="772" spans="2:14">
      <c r="C772" s="885"/>
      <c r="D772" s="885"/>
      <c r="F772" s="887"/>
      <c r="G772" s="888"/>
      <c r="H772" s="887"/>
      <c r="I772" s="887"/>
      <c r="J772" s="887"/>
      <c r="K772" s="887"/>
      <c r="L772" s="887"/>
      <c r="M772" s="887"/>
    </row>
    <row r="773" spans="2:14">
      <c r="B773" s="1321" t="s">
        <v>714</v>
      </c>
      <c r="C773" s="1322" t="s">
        <v>124</v>
      </c>
      <c r="D773" s="1321" t="s">
        <v>36</v>
      </c>
      <c r="E773" s="1323" t="s">
        <v>713</v>
      </c>
      <c r="F773" s="1322" t="s">
        <v>712</v>
      </c>
      <c r="G773" s="1321" t="s">
        <v>711</v>
      </c>
      <c r="H773" s="1321"/>
      <c r="I773" s="1321"/>
      <c r="J773" s="1321"/>
      <c r="K773" s="1321"/>
      <c r="L773" s="1321"/>
      <c r="M773" s="1322" t="s">
        <v>710</v>
      </c>
      <c r="N773" s="1326" t="s">
        <v>645</v>
      </c>
    </row>
    <row r="774" spans="2:14">
      <c r="B774" s="1321"/>
      <c r="C774" s="1322"/>
      <c r="D774" s="1321"/>
      <c r="E774" s="1323"/>
      <c r="F774" s="1322"/>
      <c r="G774" s="895" t="s">
        <v>709</v>
      </c>
      <c r="H774" s="895" t="s">
        <v>708</v>
      </c>
      <c r="I774" s="895" t="s">
        <v>707</v>
      </c>
      <c r="J774" s="895" t="s">
        <v>706</v>
      </c>
      <c r="K774" s="895" t="s">
        <v>705</v>
      </c>
      <c r="L774" s="895" t="s">
        <v>704</v>
      </c>
      <c r="M774" s="1322"/>
      <c r="N774" s="1326"/>
    </row>
    <row r="775" spans="2:14" ht="25.5" customHeight="1">
      <c r="B775" s="889" t="s">
        <v>832</v>
      </c>
      <c r="C775" s="889" t="s">
        <v>121</v>
      </c>
      <c r="D775" s="1324" t="s">
        <v>833</v>
      </c>
      <c r="E775" s="1325"/>
      <c r="F775" s="892"/>
      <c r="G775" s="892"/>
      <c r="H775" s="892"/>
      <c r="I775" s="892"/>
      <c r="J775" s="892"/>
      <c r="K775" s="892"/>
      <c r="L775" s="892"/>
      <c r="M775" s="894">
        <f>SUM(M776:M780)</f>
        <v>40</v>
      </c>
      <c r="N775" s="889"/>
    </row>
    <row r="776" spans="2:14">
      <c r="B776" s="1312"/>
      <c r="C776" s="1313"/>
      <c r="D776" s="1314"/>
      <c r="E776" s="893" t="s">
        <v>703</v>
      </c>
      <c r="F776" s="890"/>
      <c r="G776" s="890"/>
      <c r="H776" s="890"/>
      <c r="I776" s="890"/>
      <c r="J776" s="890"/>
      <c r="K776" s="890"/>
      <c r="L776" s="890"/>
      <c r="M776" s="890"/>
      <c r="N776" s="889"/>
    </row>
    <row r="777" spans="2:14">
      <c r="B777" s="1315"/>
      <c r="C777" s="1316"/>
      <c r="D777" s="1317"/>
      <c r="E777" s="892"/>
      <c r="F777" s="890">
        <v>1</v>
      </c>
      <c r="G777" s="890">
        <v>20</v>
      </c>
      <c r="H777" s="890"/>
      <c r="I777" s="890"/>
      <c r="J777" s="890"/>
      <c r="K777" s="890"/>
      <c r="L777" s="890"/>
      <c r="M777" s="890">
        <f>+G777*F777</f>
        <v>20</v>
      </c>
      <c r="N777" s="889"/>
    </row>
    <row r="778" spans="2:14">
      <c r="B778" s="1315"/>
      <c r="C778" s="1316"/>
      <c r="D778" s="1317"/>
      <c r="E778" s="893" t="s">
        <v>702</v>
      </c>
      <c r="F778" s="890"/>
      <c r="G778" s="890"/>
      <c r="H778" s="890"/>
      <c r="I778" s="890"/>
      <c r="J778" s="890"/>
      <c r="K778" s="890"/>
      <c r="L778" s="890"/>
      <c r="M778" s="890"/>
      <c r="N778" s="889"/>
    </row>
    <row r="779" spans="2:14">
      <c r="B779" s="1315"/>
      <c r="C779" s="1316"/>
      <c r="D779" s="1317"/>
      <c r="E779" s="892"/>
      <c r="F779" s="890">
        <v>1</v>
      </c>
      <c r="G779" s="890">
        <v>20</v>
      </c>
      <c r="H779" s="890"/>
      <c r="I779" s="890"/>
      <c r="J779" s="890"/>
      <c r="K779" s="890"/>
      <c r="L779" s="890"/>
      <c r="M779" s="890">
        <f>+F779*G779</f>
        <v>20</v>
      </c>
      <c r="N779" s="889"/>
    </row>
    <row r="780" spans="2:14">
      <c r="B780" s="1318"/>
      <c r="C780" s="1319"/>
      <c r="D780" s="1320"/>
      <c r="E780" s="892"/>
      <c r="F780" s="890"/>
      <c r="G780" s="891"/>
      <c r="H780" s="890"/>
      <c r="I780" s="890"/>
      <c r="J780" s="890"/>
      <c r="K780" s="890"/>
      <c r="L780" s="890"/>
      <c r="M780" s="890"/>
      <c r="N780" s="889"/>
    </row>
    <row r="781" spans="2:14">
      <c r="C781" s="885"/>
      <c r="D781" s="885"/>
      <c r="F781" s="887"/>
      <c r="G781" s="888"/>
      <c r="H781" s="887"/>
      <c r="I781" s="887"/>
      <c r="J781" s="887"/>
      <c r="K781" s="887"/>
      <c r="L781" s="887"/>
      <c r="M781" s="887"/>
    </row>
    <row r="782" spans="2:14">
      <c r="B782" s="1321" t="s">
        <v>714</v>
      </c>
      <c r="C782" s="1322" t="s">
        <v>124</v>
      </c>
      <c r="D782" s="1321" t="s">
        <v>36</v>
      </c>
      <c r="E782" s="1323" t="s">
        <v>713</v>
      </c>
      <c r="F782" s="1322" t="s">
        <v>712</v>
      </c>
      <c r="G782" s="1321" t="s">
        <v>711</v>
      </c>
      <c r="H782" s="1321"/>
      <c r="I782" s="1321"/>
      <c r="J782" s="1321"/>
      <c r="K782" s="1321"/>
      <c r="L782" s="1321"/>
      <c r="M782" s="1322" t="s">
        <v>710</v>
      </c>
      <c r="N782" s="1326" t="s">
        <v>645</v>
      </c>
    </row>
    <row r="783" spans="2:14">
      <c r="B783" s="1321"/>
      <c r="C783" s="1322"/>
      <c r="D783" s="1321"/>
      <c r="E783" s="1323"/>
      <c r="F783" s="1322"/>
      <c r="G783" s="895" t="s">
        <v>709</v>
      </c>
      <c r="H783" s="895" t="s">
        <v>708</v>
      </c>
      <c r="I783" s="895" t="s">
        <v>707</v>
      </c>
      <c r="J783" s="895" t="s">
        <v>706</v>
      </c>
      <c r="K783" s="895" t="s">
        <v>705</v>
      </c>
      <c r="L783" s="895" t="s">
        <v>704</v>
      </c>
      <c r="M783" s="1322"/>
      <c r="N783" s="1326"/>
    </row>
    <row r="784" spans="2:14" ht="51" customHeight="1">
      <c r="B784" s="889">
        <v>5.3</v>
      </c>
      <c r="C784" s="889" t="s">
        <v>171</v>
      </c>
      <c r="D784" s="1324" t="s">
        <v>540</v>
      </c>
      <c r="E784" s="1325"/>
      <c r="F784" s="892"/>
      <c r="G784" s="892"/>
      <c r="H784" s="892"/>
      <c r="I784" s="892"/>
      <c r="J784" s="892"/>
      <c r="K784" s="892"/>
      <c r="L784" s="892"/>
      <c r="M784" s="894">
        <f>SUM(M785:M789)</f>
        <v>6</v>
      </c>
      <c r="N784" s="889"/>
    </row>
    <row r="785" spans="2:14">
      <c r="B785" s="1312"/>
      <c r="C785" s="1313"/>
      <c r="D785" s="1314"/>
      <c r="E785" s="893" t="s">
        <v>703</v>
      </c>
      <c r="F785" s="890"/>
      <c r="G785" s="890"/>
      <c r="H785" s="890"/>
      <c r="I785" s="890"/>
      <c r="J785" s="890"/>
      <c r="K785" s="890"/>
      <c r="L785" s="890"/>
      <c r="M785" s="890"/>
      <c r="N785" s="889"/>
    </row>
    <row r="786" spans="2:14">
      <c r="B786" s="1315"/>
      <c r="C786" s="1316"/>
      <c r="D786" s="1317"/>
      <c r="E786" s="892"/>
      <c r="F786" s="890">
        <v>3</v>
      </c>
      <c r="G786" s="890"/>
      <c r="H786" s="890"/>
      <c r="I786" s="890"/>
      <c r="J786" s="890"/>
      <c r="K786" s="890"/>
      <c r="L786" s="890"/>
      <c r="M786" s="890">
        <f>+F786</f>
        <v>3</v>
      </c>
      <c r="N786" s="889"/>
    </row>
    <row r="787" spans="2:14">
      <c r="B787" s="1315"/>
      <c r="C787" s="1316"/>
      <c r="D787" s="1317"/>
      <c r="E787" s="893" t="s">
        <v>702</v>
      </c>
      <c r="F787" s="890"/>
      <c r="G787" s="890"/>
      <c r="H787" s="890"/>
      <c r="I787" s="890"/>
      <c r="J787" s="890"/>
      <c r="K787" s="890"/>
      <c r="L787" s="890"/>
      <c r="M787" s="890"/>
      <c r="N787" s="889"/>
    </row>
    <row r="788" spans="2:14">
      <c r="B788" s="1315"/>
      <c r="C788" s="1316"/>
      <c r="D788" s="1317"/>
      <c r="E788" s="892"/>
      <c r="F788" s="890">
        <v>3</v>
      </c>
      <c r="G788" s="890"/>
      <c r="H788" s="890"/>
      <c r="I788" s="890"/>
      <c r="J788" s="890"/>
      <c r="K788" s="890"/>
      <c r="L788" s="890"/>
      <c r="M788" s="890">
        <f>+F788</f>
        <v>3</v>
      </c>
      <c r="N788" s="889"/>
    </row>
    <row r="789" spans="2:14">
      <c r="B789" s="1318"/>
      <c r="C789" s="1319"/>
      <c r="D789" s="1320"/>
      <c r="E789" s="892"/>
      <c r="F789" s="890"/>
      <c r="G789" s="891"/>
      <c r="H789" s="890"/>
      <c r="I789" s="890"/>
      <c r="J789" s="890"/>
      <c r="K789" s="890"/>
      <c r="L789" s="890"/>
      <c r="M789" s="890"/>
      <c r="N789" s="889"/>
    </row>
    <row r="790" spans="2:14">
      <c r="C790" s="885"/>
      <c r="D790" s="885"/>
      <c r="F790" s="887"/>
      <c r="G790" s="888"/>
      <c r="H790" s="887"/>
      <c r="I790" s="887"/>
      <c r="J790" s="887"/>
      <c r="K790" s="887"/>
      <c r="L790" s="887"/>
      <c r="M790" s="887"/>
    </row>
    <row r="791" spans="2:14">
      <c r="B791" s="1321" t="s">
        <v>714</v>
      </c>
      <c r="C791" s="1322" t="s">
        <v>124</v>
      </c>
      <c r="D791" s="1321" t="s">
        <v>36</v>
      </c>
      <c r="E791" s="1323" t="s">
        <v>713</v>
      </c>
      <c r="F791" s="1322" t="s">
        <v>712</v>
      </c>
      <c r="G791" s="1321" t="s">
        <v>711</v>
      </c>
      <c r="H791" s="1321"/>
      <c r="I791" s="1321"/>
      <c r="J791" s="1321"/>
      <c r="K791" s="1321"/>
      <c r="L791" s="1321"/>
      <c r="M791" s="1322" t="s">
        <v>710</v>
      </c>
      <c r="N791" s="1326" t="s">
        <v>645</v>
      </c>
    </row>
    <row r="792" spans="2:14">
      <c r="B792" s="1321"/>
      <c r="C792" s="1322"/>
      <c r="D792" s="1321"/>
      <c r="E792" s="1323"/>
      <c r="F792" s="1322"/>
      <c r="G792" s="895" t="s">
        <v>709</v>
      </c>
      <c r="H792" s="895" t="s">
        <v>708</v>
      </c>
      <c r="I792" s="895" t="s">
        <v>707</v>
      </c>
      <c r="J792" s="895" t="s">
        <v>706</v>
      </c>
      <c r="K792" s="895" t="s">
        <v>705</v>
      </c>
      <c r="L792" s="895" t="s">
        <v>704</v>
      </c>
      <c r="M792" s="1322"/>
      <c r="N792" s="1326"/>
    </row>
    <row r="793" spans="2:14" ht="51" customHeight="1">
      <c r="B793" s="889">
        <v>5.4</v>
      </c>
      <c r="C793" s="889" t="s">
        <v>171</v>
      </c>
      <c r="D793" s="1310" t="s">
        <v>870</v>
      </c>
      <c r="E793" s="1311"/>
      <c r="F793" s="892"/>
      <c r="G793" s="892"/>
      <c r="H793" s="892"/>
      <c r="I793" s="892"/>
      <c r="J793" s="892"/>
      <c r="K793" s="892"/>
      <c r="L793" s="892"/>
      <c r="M793" s="894">
        <f>SUM(M794:M798)</f>
        <v>2</v>
      </c>
      <c r="N793" s="897"/>
    </row>
    <row r="794" spans="2:14">
      <c r="B794" s="1312"/>
      <c r="C794" s="1313"/>
      <c r="D794" s="1314"/>
      <c r="E794" s="893" t="s">
        <v>703</v>
      </c>
      <c r="F794" s="890"/>
      <c r="G794" s="890"/>
      <c r="H794" s="890"/>
      <c r="I794" s="890"/>
      <c r="J794" s="890"/>
      <c r="K794" s="890"/>
      <c r="L794" s="890"/>
      <c r="M794" s="890"/>
      <c r="N794" s="897"/>
    </row>
    <row r="795" spans="2:14">
      <c r="B795" s="1315"/>
      <c r="C795" s="1316"/>
      <c r="D795" s="1317"/>
      <c r="E795" s="892"/>
      <c r="F795" s="890">
        <v>1</v>
      </c>
      <c r="G795" s="890"/>
      <c r="H795" s="890"/>
      <c r="I795" s="890"/>
      <c r="J795" s="890"/>
      <c r="K795" s="890"/>
      <c r="L795" s="890"/>
      <c r="M795" s="890">
        <f>+F795</f>
        <v>1</v>
      </c>
      <c r="N795" s="897"/>
    </row>
    <row r="796" spans="2:14">
      <c r="B796" s="1315"/>
      <c r="C796" s="1316"/>
      <c r="D796" s="1317"/>
      <c r="E796" s="893" t="s">
        <v>702</v>
      </c>
      <c r="F796" s="890"/>
      <c r="G796" s="890"/>
      <c r="H796" s="890"/>
      <c r="I796" s="890"/>
      <c r="J796" s="890"/>
      <c r="K796" s="890"/>
      <c r="L796" s="890"/>
      <c r="M796" s="890"/>
      <c r="N796" s="897"/>
    </row>
    <row r="797" spans="2:14">
      <c r="B797" s="1315"/>
      <c r="C797" s="1316"/>
      <c r="D797" s="1317"/>
      <c r="E797" s="892"/>
      <c r="F797" s="890">
        <v>1</v>
      </c>
      <c r="G797" s="890"/>
      <c r="H797" s="890"/>
      <c r="I797" s="890"/>
      <c r="J797" s="890"/>
      <c r="K797" s="890"/>
      <c r="L797" s="890"/>
      <c r="M797" s="890">
        <f>+F797</f>
        <v>1</v>
      </c>
      <c r="N797" s="897"/>
    </row>
    <row r="798" spans="2:14">
      <c r="B798" s="1318"/>
      <c r="C798" s="1319"/>
      <c r="D798" s="1320"/>
      <c r="E798" s="892"/>
      <c r="F798" s="890"/>
      <c r="G798" s="891"/>
      <c r="H798" s="890"/>
      <c r="I798" s="890"/>
      <c r="J798" s="890"/>
      <c r="K798" s="890"/>
      <c r="L798" s="890"/>
      <c r="M798" s="890"/>
      <c r="N798" s="897"/>
    </row>
    <row r="799" spans="2:14">
      <c r="C799" s="885"/>
      <c r="D799" s="885"/>
      <c r="F799" s="887"/>
      <c r="G799" s="888"/>
      <c r="H799" s="887"/>
      <c r="I799" s="887"/>
      <c r="J799" s="887"/>
      <c r="K799" s="887"/>
      <c r="L799" s="887"/>
      <c r="M799" s="887"/>
      <c r="N799" s="896"/>
    </row>
    <row r="800" spans="2:14">
      <c r="B800" s="1321" t="s">
        <v>714</v>
      </c>
      <c r="C800" s="1322" t="s">
        <v>124</v>
      </c>
      <c r="D800" s="1321" t="s">
        <v>36</v>
      </c>
      <c r="E800" s="1323" t="s">
        <v>713</v>
      </c>
      <c r="F800" s="1322" t="s">
        <v>712</v>
      </c>
      <c r="G800" s="1321" t="s">
        <v>711</v>
      </c>
      <c r="H800" s="1321"/>
      <c r="I800" s="1321"/>
      <c r="J800" s="1321"/>
      <c r="K800" s="1321"/>
      <c r="L800" s="1321"/>
      <c r="M800" s="1322" t="s">
        <v>710</v>
      </c>
      <c r="N800" s="1326" t="s">
        <v>645</v>
      </c>
    </row>
    <row r="801" spans="2:14">
      <c r="B801" s="1321"/>
      <c r="C801" s="1322"/>
      <c r="D801" s="1321"/>
      <c r="E801" s="1323"/>
      <c r="F801" s="1322"/>
      <c r="G801" s="895" t="s">
        <v>709</v>
      </c>
      <c r="H801" s="895" t="s">
        <v>708</v>
      </c>
      <c r="I801" s="895" t="s">
        <v>707</v>
      </c>
      <c r="J801" s="895" t="s">
        <v>706</v>
      </c>
      <c r="K801" s="895" t="s">
        <v>705</v>
      </c>
      <c r="L801" s="895" t="s">
        <v>704</v>
      </c>
      <c r="M801" s="1322"/>
      <c r="N801" s="1326"/>
    </row>
    <row r="802" spans="2:14">
      <c r="B802" s="889">
        <v>6.1</v>
      </c>
      <c r="C802" s="889" t="s">
        <v>171</v>
      </c>
      <c r="D802" s="1310" t="s">
        <v>612</v>
      </c>
      <c r="E802" s="1311"/>
      <c r="F802" s="892"/>
      <c r="G802" s="892"/>
      <c r="H802" s="892"/>
      <c r="I802" s="892"/>
      <c r="J802" s="892"/>
      <c r="K802" s="892"/>
      <c r="L802" s="892"/>
      <c r="M802" s="894">
        <f>SUM(M803:M807)</f>
        <v>2</v>
      </c>
      <c r="N802" s="889"/>
    </row>
    <row r="803" spans="2:14">
      <c r="B803" s="1312"/>
      <c r="C803" s="1313"/>
      <c r="D803" s="1314"/>
      <c r="E803" s="893" t="s">
        <v>703</v>
      </c>
      <c r="F803" s="890"/>
      <c r="G803" s="890"/>
      <c r="H803" s="890"/>
      <c r="I803" s="890"/>
      <c r="J803" s="890"/>
      <c r="K803" s="890"/>
      <c r="L803" s="890"/>
      <c r="M803" s="890"/>
      <c r="N803" s="889"/>
    </row>
    <row r="804" spans="2:14">
      <c r="B804" s="1315"/>
      <c r="C804" s="1316"/>
      <c r="D804" s="1317"/>
      <c r="E804" s="892"/>
      <c r="F804" s="890">
        <v>1</v>
      </c>
      <c r="G804" s="890"/>
      <c r="H804" s="890"/>
      <c r="I804" s="890"/>
      <c r="J804" s="890"/>
      <c r="K804" s="890"/>
      <c r="L804" s="890"/>
      <c r="M804" s="890">
        <f>+F804</f>
        <v>1</v>
      </c>
      <c r="N804" s="889"/>
    </row>
    <row r="805" spans="2:14">
      <c r="B805" s="1315"/>
      <c r="C805" s="1316"/>
      <c r="D805" s="1317"/>
      <c r="E805" s="893" t="s">
        <v>702</v>
      </c>
      <c r="F805" s="890"/>
      <c r="G805" s="890"/>
      <c r="H805" s="890"/>
      <c r="I805" s="890"/>
      <c r="J805" s="890"/>
      <c r="K805" s="890"/>
      <c r="L805" s="890"/>
      <c r="M805" s="890"/>
      <c r="N805" s="889"/>
    </row>
    <row r="806" spans="2:14">
      <c r="B806" s="1315"/>
      <c r="C806" s="1316"/>
      <c r="D806" s="1317"/>
      <c r="E806" s="892"/>
      <c r="F806" s="890">
        <v>1</v>
      </c>
      <c r="G806" s="890"/>
      <c r="H806" s="890"/>
      <c r="I806" s="890"/>
      <c r="J806" s="890"/>
      <c r="K806" s="890"/>
      <c r="L806" s="890"/>
      <c r="M806" s="890">
        <f>+F806</f>
        <v>1</v>
      </c>
      <c r="N806" s="889"/>
    </row>
    <row r="807" spans="2:14">
      <c r="B807" s="1318"/>
      <c r="C807" s="1319"/>
      <c r="D807" s="1320"/>
      <c r="E807" s="892"/>
      <c r="F807" s="890"/>
      <c r="G807" s="891"/>
      <c r="H807" s="890"/>
      <c r="I807" s="890"/>
      <c r="J807" s="890"/>
      <c r="K807" s="890"/>
      <c r="L807" s="890"/>
      <c r="M807" s="890"/>
      <c r="N807" s="889"/>
    </row>
    <row r="808" spans="2:14">
      <c r="C808" s="885"/>
      <c r="D808" s="885"/>
      <c r="F808" s="887"/>
      <c r="G808" s="888"/>
      <c r="H808" s="887"/>
      <c r="I808" s="887"/>
      <c r="J808" s="887"/>
      <c r="K808" s="887"/>
      <c r="L808" s="887"/>
      <c r="M808" s="887"/>
    </row>
    <row r="809" spans="2:14">
      <c r="B809" s="1321" t="s">
        <v>714</v>
      </c>
      <c r="C809" s="1322" t="s">
        <v>124</v>
      </c>
      <c r="D809" s="1321" t="s">
        <v>36</v>
      </c>
      <c r="E809" s="1321" t="s">
        <v>713</v>
      </c>
      <c r="F809" s="1322" t="s">
        <v>712</v>
      </c>
      <c r="G809" s="1321" t="s">
        <v>711</v>
      </c>
      <c r="H809" s="1321"/>
      <c r="I809" s="1321"/>
      <c r="J809" s="1321"/>
      <c r="K809" s="1321"/>
      <c r="L809" s="1321"/>
      <c r="M809" s="1322" t="s">
        <v>710</v>
      </c>
      <c r="N809" s="1326" t="s">
        <v>645</v>
      </c>
    </row>
    <row r="810" spans="2:14">
      <c r="B810" s="1321"/>
      <c r="C810" s="1322"/>
      <c r="D810" s="1321"/>
      <c r="E810" s="1321"/>
      <c r="F810" s="1322"/>
      <c r="G810" s="895" t="s">
        <v>709</v>
      </c>
      <c r="H810" s="895" t="s">
        <v>708</v>
      </c>
      <c r="I810" s="895" t="s">
        <v>707</v>
      </c>
      <c r="J810" s="895" t="s">
        <v>706</v>
      </c>
      <c r="K810" s="895" t="s">
        <v>705</v>
      </c>
      <c r="L810" s="895" t="s">
        <v>704</v>
      </c>
      <c r="M810" s="1322"/>
      <c r="N810" s="1326"/>
    </row>
    <row r="811" spans="2:14">
      <c r="B811" s="889">
        <v>6.2</v>
      </c>
      <c r="C811" s="889" t="s">
        <v>171</v>
      </c>
      <c r="D811" s="898" t="s">
        <v>613</v>
      </c>
      <c r="E811" s="892"/>
      <c r="F811" s="892"/>
      <c r="G811" s="892"/>
      <c r="H811" s="892"/>
      <c r="I811" s="892"/>
      <c r="J811" s="892"/>
      <c r="K811" s="892"/>
      <c r="L811" s="892"/>
      <c r="M811" s="894">
        <f>SUM(M812:M816)</f>
        <v>2</v>
      </c>
      <c r="N811" s="897"/>
    </row>
    <row r="812" spans="2:14">
      <c r="B812" s="1312"/>
      <c r="C812" s="1313"/>
      <c r="D812" s="1314"/>
      <c r="E812" s="893" t="s">
        <v>703</v>
      </c>
      <c r="F812" s="890"/>
      <c r="G812" s="890"/>
      <c r="H812" s="890"/>
      <c r="I812" s="890"/>
      <c r="J812" s="890"/>
      <c r="K812" s="890"/>
      <c r="L812" s="890"/>
      <c r="M812" s="890"/>
      <c r="N812" s="897"/>
    </row>
    <row r="813" spans="2:14">
      <c r="B813" s="1315"/>
      <c r="C813" s="1316"/>
      <c r="D813" s="1317"/>
      <c r="E813" s="892"/>
      <c r="F813" s="890">
        <v>1</v>
      </c>
      <c r="G813" s="890"/>
      <c r="H813" s="890"/>
      <c r="I813" s="890"/>
      <c r="J813" s="890"/>
      <c r="K813" s="890"/>
      <c r="L813" s="890"/>
      <c r="M813" s="890">
        <f>+F813</f>
        <v>1</v>
      </c>
      <c r="N813" s="897"/>
    </row>
    <row r="814" spans="2:14">
      <c r="B814" s="1315"/>
      <c r="C814" s="1316"/>
      <c r="D814" s="1317"/>
      <c r="E814" s="893" t="s">
        <v>702</v>
      </c>
      <c r="F814" s="890"/>
      <c r="G814" s="890"/>
      <c r="H814" s="890"/>
      <c r="I814" s="890"/>
      <c r="J814" s="890"/>
      <c r="K814" s="890"/>
      <c r="L814" s="890"/>
      <c r="M814" s="890"/>
      <c r="N814" s="897"/>
    </row>
    <row r="815" spans="2:14">
      <c r="B815" s="1315"/>
      <c r="C815" s="1316"/>
      <c r="D815" s="1317"/>
      <c r="E815" s="892"/>
      <c r="F815" s="890">
        <v>1</v>
      </c>
      <c r="G815" s="890"/>
      <c r="H815" s="890"/>
      <c r="I815" s="890"/>
      <c r="J815" s="890"/>
      <c r="K815" s="890"/>
      <c r="L815" s="890"/>
      <c r="M815" s="890">
        <f>+F815</f>
        <v>1</v>
      </c>
      <c r="N815" s="897"/>
    </row>
    <row r="816" spans="2:14">
      <c r="B816" s="1318"/>
      <c r="C816" s="1319"/>
      <c r="D816" s="1320"/>
      <c r="E816" s="892"/>
      <c r="F816" s="890"/>
      <c r="G816" s="891"/>
      <c r="H816" s="890"/>
      <c r="I816" s="890"/>
      <c r="J816" s="890"/>
      <c r="K816" s="890"/>
      <c r="L816" s="890"/>
      <c r="M816" s="890"/>
      <c r="N816" s="897"/>
    </row>
    <row r="817" spans="2:14">
      <c r="C817" s="885"/>
      <c r="D817" s="885"/>
      <c r="F817" s="887"/>
      <c r="G817" s="888"/>
      <c r="H817" s="887"/>
      <c r="I817" s="887"/>
      <c r="J817" s="887"/>
      <c r="K817" s="887"/>
      <c r="L817" s="887"/>
      <c r="M817" s="887"/>
      <c r="N817" s="896"/>
    </row>
    <row r="818" spans="2:14">
      <c r="B818" s="1321" t="s">
        <v>714</v>
      </c>
      <c r="C818" s="1322" t="s">
        <v>124</v>
      </c>
      <c r="D818" s="1321" t="s">
        <v>36</v>
      </c>
      <c r="E818" s="1323" t="s">
        <v>713</v>
      </c>
      <c r="F818" s="1322" t="s">
        <v>712</v>
      </c>
      <c r="G818" s="1321" t="s">
        <v>711</v>
      </c>
      <c r="H818" s="1321"/>
      <c r="I818" s="1321"/>
      <c r="J818" s="1321"/>
      <c r="K818" s="1321"/>
      <c r="L818" s="1321"/>
      <c r="M818" s="1322" t="s">
        <v>710</v>
      </c>
      <c r="N818" s="1326" t="s">
        <v>645</v>
      </c>
    </row>
    <row r="819" spans="2:14">
      <c r="B819" s="1321"/>
      <c r="C819" s="1322"/>
      <c r="D819" s="1321"/>
      <c r="E819" s="1323"/>
      <c r="F819" s="1322"/>
      <c r="G819" s="895" t="s">
        <v>709</v>
      </c>
      <c r="H819" s="895" t="s">
        <v>708</v>
      </c>
      <c r="I819" s="895" t="s">
        <v>707</v>
      </c>
      <c r="J819" s="895" t="s">
        <v>706</v>
      </c>
      <c r="K819" s="895" t="s">
        <v>705</v>
      </c>
      <c r="L819" s="895" t="s">
        <v>704</v>
      </c>
      <c r="M819" s="1322"/>
      <c r="N819" s="1326"/>
    </row>
    <row r="820" spans="2:14" ht="25.5" customHeight="1">
      <c r="B820" s="889">
        <v>6.3</v>
      </c>
      <c r="C820" s="889" t="s">
        <v>121</v>
      </c>
      <c r="D820" s="1310" t="s">
        <v>614</v>
      </c>
      <c r="E820" s="1311"/>
      <c r="F820" s="892"/>
      <c r="G820" s="892"/>
      <c r="H820" s="892"/>
      <c r="I820" s="892"/>
      <c r="J820" s="892"/>
      <c r="K820" s="892"/>
      <c r="L820" s="892"/>
      <c r="M820" s="894">
        <f>SUM(M821:M825)</f>
        <v>11</v>
      </c>
      <c r="N820" s="889"/>
    </row>
    <row r="821" spans="2:14">
      <c r="B821" s="1312"/>
      <c r="C821" s="1313"/>
      <c r="D821" s="1314"/>
      <c r="E821" s="893" t="s">
        <v>703</v>
      </c>
      <c r="F821" s="890"/>
      <c r="G821" s="890"/>
      <c r="H821" s="890"/>
      <c r="I821" s="890"/>
      <c r="J821" s="890"/>
      <c r="K821" s="890"/>
      <c r="L821" s="890"/>
      <c r="M821" s="890"/>
      <c r="N821" s="889"/>
    </row>
    <row r="822" spans="2:14">
      <c r="B822" s="1315"/>
      <c r="C822" s="1316"/>
      <c r="D822" s="1317"/>
      <c r="E822" s="892"/>
      <c r="F822" s="890">
        <v>1</v>
      </c>
      <c r="G822" s="890">
        <v>5.5</v>
      </c>
      <c r="H822" s="890"/>
      <c r="I822" s="890"/>
      <c r="J822" s="890"/>
      <c r="K822" s="890"/>
      <c r="L822" s="890"/>
      <c r="M822" s="890">
        <f>+F822*G822</f>
        <v>5.5</v>
      </c>
      <c r="N822" s="889"/>
    </row>
    <row r="823" spans="2:14">
      <c r="B823" s="1315"/>
      <c r="C823" s="1316"/>
      <c r="D823" s="1317"/>
      <c r="E823" s="893" t="s">
        <v>702</v>
      </c>
      <c r="F823" s="890"/>
      <c r="G823" s="890"/>
      <c r="H823" s="890"/>
      <c r="I823" s="890"/>
      <c r="J823" s="890"/>
      <c r="K823" s="890"/>
      <c r="L823" s="890"/>
      <c r="M823" s="890"/>
      <c r="N823" s="889"/>
    </row>
    <row r="824" spans="2:14">
      <c r="B824" s="1315"/>
      <c r="C824" s="1316"/>
      <c r="D824" s="1317"/>
      <c r="E824" s="892"/>
      <c r="F824" s="890">
        <v>1</v>
      </c>
      <c r="G824" s="890">
        <v>5.5</v>
      </c>
      <c r="H824" s="890"/>
      <c r="I824" s="890"/>
      <c r="J824" s="890"/>
      <c r="K824" s="890"/>
      <c r="L824" s="890"/>
      <c r="M824" s="890">
        <f>+F824*G824</f>
        <v>5.5</v>
      </c>
      <c r="N824" s="889"/>
    </row>
    <row r="825" spans="2:14">
      <c r="B825" s="1318"/>
      <c r="C825" s="1319"/>
      <c r="D825" s="1320"/>
      <c r="E825" s="892"/>
      <c r="F825" s="890"/>
      <c r="G825" s="891"/>
      <c r="H825" s="890"/>
      <c r="I825" s="890"/>
      <c r="J825" s="890"/>
      <c r="K825" s="890"/>
      <c r="L825" s="890"/>
      <c r="M825" s="890"/>
      <c r="N825" s="889"/>
    </row>
    <row r="826" spans="2:14">
      <c r="C826" s="885"/>
      <c r="D826" s="885"/>
      <c r="F826" s="887"/>
      <c r="G826" s="888"/>
      <c r="H826" s="887"/>
      <c r="I826" s="887"/>
      <c r="J826" s="887"/>
      <c r="K826" s="887"/>
      <c r="L826" s="887"/>
      <c r="M826" s="887"/>
    </row>
    <row r="827" spans="2:14">
      <c r="B827" s="1321" t="s">
        <v>714</v>
      </c>
      <c r="C827" s="1322" t="s">
        <v>124</v>
      </c>
      <c r="D827" s="1321" t="s">
        <v>36</v>
      </c>
      <c r="E827" s="1323" t="s">
        <v>713</v>
      </c>
      <c r="F827" s="1322" t="s">
        <v>712</v>
      </c>
      <c r="G827" s="1321" t="s">
        <v>711</v>
      </c>
      <c r="H827" s="1321"/>
      <c r="I827" s="1321"/>
      <c r="J827" s="1321"/>
      <c r="K827" s="1321"/>
      <c r="L827" s="1321"/>
      <c r="M827" s="1322" t="s">
        <v>710</v>
      </c>
      <c r="N827" s="1326" t="s">
        <v>645</v>
      </c>
    </row>
    <row r="828" spans="2:14">
      <c r="B828" s="1321"/>
      <c r="C828" s="1322"/>
      <c r="D828" s="1321"/>
      <c r="E828" s="1323"/>
      <c r="F828" s="1322"/>
      <c r="G828" s="895" t="s">
        <v>709</v>
      </c>
      <c r="H828" s="895" t="s">
        <v>708</v>
      </c>
      <c r="I828" s="895" t="s">
        <v>707</v>
      </c>
      <c r="J828" s="895" t="s">
        <v>706</v>
      </c>
      <c r="K828" s="895" t="s">
        <v>705</v>
      </c>
      <c r="L828" s="895" t="s">
        <v>704</v>
      </c>
      <c r="M828" s="1322"/>
      <c r="N828" s="1326"/>
    </row>
    <row r="829" spans="2:14">
      <c r="B829" s="889">
        <v>6.4</v>
      </c>
      <c r="C829" s="889" t="s">
        <v>171</v>
      </c>
      <c r="D829" s="1310" t="s">
        <v>615</v>
      </c>
      <c r="E829" s="1311"/>
      <c r="F829" s="892"/>
      <c r="G829" s="892"/>
      <c r="H829" s="892"/>
      <c r="I829" s="892"/>
      <c r="J829" s="892"/>
      <c r="K829" s="892"/>
      <c r="L829" s="892"/>
      <c r="M829" s="894">
        <f>SUM(M830:M834)</f>
        <v>2</v>
      </c>
      <c r="N829" s="897"/>
    </row>
    <row r="830" spans="2:14">
      <c r="B830" s="1312"/>
      <c r="C830" s="1313"/>
      <c r="D830" s="1314"/>
      <c r="E830" s="893" t="s">
        <v>703</v>
      </c>
      <c r="F830" s="890"/>
      <c r="G830" s="890"/>
      <c r="H830" s="890"/>
      <c r="I830" s="890"/>
      <c r="J830" s="890"/>
      <c r="K830" s="890"/>
      <c r="L830" s="890"/>
      <c r="M830" s="890"/>
      <c r="N830" s="897"/>
    </row>
    <row r="831" spans="2:14">
      <c r="B831" s="1315"/>
      <c r="C831" s="1316"/>
      <c r="D831" s="1317"/>
      <c r="E831" s="892"/>
      <c r="F831" s="890">
        <v>1</v>
      </c>
      <c r="G831" s="890"/>
      <c r="H831" s="890"/>
      <c r="I831" s="890"/>
      <c r="J831" s="890"/>
      <c r="K831" s="890"/>
      <c r="L831" s="890"/>
      <c r="M831" s="890">
        <f>+F831</f>
        <v>1</v>
      </c>
      <c r="N831" s="897"/>
    </row>
    <row r="832" spans="2:14">
      <c r="B832" s="1315"/>
      <c r="C832" s="1316"/>
      <c r="D832" s="1317"/>
      <c r="E832" s="893" t="s">
        <v>702</v>
      </c>
      <c r="F832" s="890"/>
      <c r="G832" s="890"/>
      <c r="H832" s="890"/>
      <c r="I832" s="890"/>
      <c r="J832" s="890"/>
      <c r="K832" s="890"/>
      <c r="L832" s="890"/>
      <c r="M832" s="890"/>
      <c r="N832" s="897"/>
    </row>
    <row r="833" spans="2:14">
      <c r="B833" s="1315"/>
      <c r="C833" s="1316"/>
      <c r="D833" s="1317"/>
      <c r="E833" s="892"/>
      <c r="F833" s="890">
        <v>1</v>
      </c>
      <c r="G833" s="890"/>
      <c r="H833" s="890"/>
      <c r="I833" s="890"/>
      <c r="J833" s="890"/>
      <c r="K833" s="890"/>
      <c r="L833" s="890"/>
      <c r="M833" s="890">
        <f>+F833</f>
        <v>1</v>
      </c>
      <c r="N833" s="897"/>
    </row>
    <row r="834" spans="2:14">
      <c r="B834" s="1318"/>
      <c r="C834" s="1319"/>
      <c r="D834" s="1320"/>
      <c r="E834" s="892"/>
      <c r="F834" s="890"/>
      <c r="G834" s="891"/>
      <c r="H834" s="890"/>
      <c r="I834" s="890"/>
      <c r="J834" s="890"/>
      <c r="K834" s="890"/>
      <c r="L834" s="890"/>
      <c r="M834" s="890"/>
      <c r="N834" s="897"/>
    </row>
    <row r="835" spans="2:14">
      <c r="C835" s="885"/>
      <c r="D835" s="885"/>
      <c r="F835" s="887"/>
      <c r="G835" s="888"/>
      <c r="H835" s="887"/>
      <c r="I835" s="887"/>
      <c r="J835" s="887"/>
      <c r="K835" s="887"/>
      <c r="L835" s="887"/>
      <c r="M835" s="887"/>
      <c r="N835" s="896"/>
    </row>
    <row r="836" spans="2:14">
      <c r="B836" s="1321" t="s">
        <v>714</v>
      </c>
      <c r="C836" s="1322" t="s">
        <v>124</v>
      </c>
      <c r="D836" s="1321" t="s">
        <v>36</v>
      </c>
      <c r="E836" s="1323" t="s">
        <v>713</v>
      </c>
      <c r="F836" s="1322" t="s">
        <v>712</v>
      </c>
      <c r="G836" s="1321" t="s">
        <v>711</v>
      </c>
      <c r="H836" s="1321"/>
      <c r="I836" s="1321"/>
      <c r="J836" s="1321"/>
      <c r="K836" s="1321"/>
      <c r="L836" s="1321"/>
      <c r="M836" s="1322" t="s">
        <v>710</v>
      </c>
      <c r="N836" s="1326" t="s">
        <v>645</v>
      </c>
    </row>
    <row r="837" spans="2:14">
      <c r="B837" s="1321"/>
      <c r="C837" s="1322"/>
      <c r="D837" s="1321"/>
      <c r="E837" s="1323"/>
      <c r="F837" s="1322"/>
      <c r="G837" s="895" t="s">
        <v>709</v>
      </c>
      <c r="H837" s="895" t="s">
        <v>708</v>
      </c>
      <c r="I837" s="895" t="s">
        <v>707</v>
      </c>
      <c r="J837" s="895" t="s">
        <v>706</v>
      </c>
      <c r="K837" s="895" t="s">
        <v>705</v>
      </c>
      <c r="L837" s="895" t="s">
        <v>704</v>
      </c>
      <c r="M837" s="1322"/>
      <c r="N837" s="1326"/>
    </row>
    <row r="838" spans="2:14" ht="25.5" customHeight="1">
      <c r="B838" s="889">
        <v>6.5</v>
      </c>
      <c r="C838" s="889" t="s">
        <v>171</v>
      </c>
      <c r="D838" s="1310" t="s">
        <v>560</v>
      </c>
      <c r="E838" s="1311"/>
      <c r="F838" s="892"/>
      <c r="G838" s="892"/>
      <c r="H838" s="892"/>
      <c r="I838" s="892"/>
      <c r="J838" s="892"/>
      <c r="K838" s="892"/>
      <c r="L838" s="892"/>
      <c r="M838" s="894">
        <f>SUM(M839:M843)</f>
        <v>24</v>
      </c>
      <c r="N838" s="897"/>
    </row>
    <row r="839" spans="2:14">
      <c r="B839" s="1312"/>
      <c r="C839" s="1313"/>
      <c r="D839" s="1314"/>
      <c r="E839" s="893" t="s">
        <v>703</v>
      </c>
      <c r="F839" s="890"/>
      <c r="G839" s="890"/>
      <c r="H839" s="890"/>
      <c r="I839" s="890"/>
      <c r="J839" s="890"/>
      <c r="K839" s="890"/>
      <c r="L839" s="890"/>
      <c r="M839" s="890"/>
      <c r="N839" s="889"/>
    </row>
    <row r="840" spans="2:14">
      <c r="B840" s="1315"/>
      <c r="C840" s="1316"/>
      <c r="D840" s="1317"/>
      <c r="E840" s="892"/>
      <c r="F840" s="890">
        <v>12</v>
      </c>
      <c r="G840" s="890"/>
      <c r="H840" s="890"/>
      <c r="I840" s="890"/>
      <c r="J840" s="890"/>
      <c r="K840" s="890"/>
      <c r="L840" s="890"/>
      <c r="M840" s="890">
        <f>+F840</f>
        <v>12</v>
      </c>
      <c r="N840" s="889"/>
    </row>
    <row r="841" spans="2:14">
      <c r="B841" s="1315"/>
      <c r="C841" s="1316"/>
      <c r="D841" s="1317"/>
      <c r="E841" s="893" t="s">
        <v>702</v>
      </c>
      <c r="F841" s="890"/>
      <c r="G841" s="890"/>
      <c r="H841" s="890"/>
      <c r="I841" s="890"/>
      <c r="J841" s="890"/>
      <c r="K841" s="890"/>
      <c r="L841" s="890"/>
      <c r="M841" s="890"/>
      <c r="N841" s="889"/>
    </row>
    <row r="842" spans="2:14">
      <c r="B842" s="1315"/>
      <c r="C842" s="1316"/>
      <c r="D842" s="1317"/>
      <c r="E842" s="892"/>
      <c r="F842" s="890">
        <v>12</v>
      </c>
      <c r="G842" s="890"/>
      <c r="H842" s="890"/>
      <c r="I842" s="890"/>
      <c r="J842" s="890"/>
      <c r="K842" s="890"/>
      <c r="L842" s="890"/>
      <c r="M842" s="890">
        <f>+F842</f>
        <v>12</v>
      </c>
      <c r="N842" s="889"/>
    </row>
    <row r="843" spans="2:14">
      <c r="B843" s="1318"/>
      <c r="C843" s="1319"/>
      <c r="D843" s="1320"/>
      <c r="E843" s="892"/>
      <c r="F843" s="890"/>
      <c r="G843" s="891"/>
      <c r="H843" s="890"/>
      <c r="I843" s="890"/>
      <c r="J843" s="890"/>
      <c r="K843" s="890"/>
      <c r="L843" s="890"/>
      <c r="M843" s="890"/>
      <c r="N843" s="889"/>
    </row>
    <row r="844" spans="2:14">
      <c r="C844" s="885"/>
      <c r="D844" s="885"/>
      <c r="F844" s="887"/>
      <c r="G844" s="888"/>
      <c r="H844" s="887"/>
      <c r="I844" s="887"/>
      <c r="J844" s="887"/>
      <c r="K844" s="887"/>
      <c r="L844" s="887"/>
      <c r="M844" s="887"/>
    </row>
    <row r="845" spans="2:14">
      <c r="B845" s="1321" t="s">
        <v>714</v>
      </c>
      <c r="C845" s="1322" t="s">
        <v>124</v>
      </c>
      <c r="D845" s="1321" t="s">
        <v>36</v>
      </c>
      <c r="E845" s="1323" t="s">
        <v>713</v>
      </c>
      <c r="F845" s="1322" t="s">
        <v>712</v>
      </c>
      <c r="G845" s="1321" t="s">
        <v>711</v>
      </c>
      <c r="H845" s="1321"/>
      <c r="I845" s="1321"/>
      <c r="J845" s="1321"/>
      <c r="K845" s="1321"/>
      <c r="L845" s="1321"/>
      <c r="M845" s="1322" t="s">
        <v>710</v>
      </c>
      <c r="N845" s="1326" t="s">
        <v>645</v>
      </c>
    </row>
    <row r="846" spans="2:14">
      <c r="B846" s="1321"/>
      <c r="C846" s="1322"/>
      <c r="D846" s="1321"/>
      <c r="E846" s="1323"/>
      <c r="F846" s="1322"/>
      <c r="G846" s="895" t="s">
        <v>709</v>
      </c>
      <c r="H846" s="895" t="s">
        <v>708</v>
      </c>
      <c r="I846" s="895" t="s">
        <v>707</v>
      </c>
      <c r="J846" s="895" t="s">
        <v>706</v>
      </c>
      <c r="K846" s="895" t="s">
        <v>705</v>
      </c>
      <c r="L846" s="895" t="s">
        <v>704</v>
      </c>
      <c r="M846" s="1322"/>
      <c r="N846" s="1326"/>
    </row>
    <row r="847" spans="2:14">
      <c r="B847" s="889">
        <v>6.6</v>
      </c>
      <c r="C847" s="889" t="s">
        <v>171</v>
      </c>
      <c r="D847" s="1310" t="s">
        <v>616</v>
      </c>
      <c r="E847" s="1311"/>
      <c r="F847" s="892"/>
      <c r="G847" s="892"/>
      <c r="H847" s="892"/>
      <c r="I847" s="892"/>
      <c r="J847" s="892"/>
      <c r="K847" s="892"/>
      <c r="L847" s="892"/>
      <c r="M847" s="894">
        <f>SUM(M848:M852)</f>
        <v>12</v>
      </c>
      <c r="N847" s="897"/>
    </row>
    <row r="848" spans="2:14">
      <c r="B848" s="1312"/>
      <c r="C848" s="1313"/>
      <c r="D848" s="1314"/>
      <c r="E848" s="893" t="s">
        <v>703</v>
      </c>
      <c r="F848" s="890"/>
      <c r="G848" s="890"/>
      <c r="H848" s="890"/>
      <c r="I848" s="890"/>
      <c r="J848" s="890"/>
      <c r="K848" s="890"/>
      <c r="L848" s="890"/>
      <c r="M848" s="890"/>
      <c r="N848" s="897"/>
    </row>
    <row r="849" spans="2:14">
      <c r="B849" s="1315"/>
      <c r="C849" s="1316"/>
      <c r="D849" s="1317"/>
      <c r="E849" s="892"/>
      <c r="F849" s="890">
        <v>6</v>
      </c>
      <c r="G849" s="890"/>
      <c r="H849" s="890"/>
      <c r="I849" s="890"/>
      <c r="J849" s="890"/>
      <c r="K849" s="890"/>
      <c r="L849" s="890"/>
      <c r="M849" s="890">
        <f>+F849</f>
        <v>6</v>
      </c>
      <c r="N849" s="897"/>
    </row>
    <row r="850" spans="2:14">
      <c r="B850" s="1315"/>
      <c r="C850" s="1316"/>
      <c r="D850" s="1317"/>
      <c r="E850" s="893" t="s">
        <v>702</v>
      </c>
      <c r="F850" s="890"/>
      <c r="G850" s="890"/>
      <c r="H850" s="890"/>
      <c r="I850" s="890"/>
      <c r="J850" s="890"/>
      <c r="K850" s="890"/>
      <c r="L850" s="890"/>
      <c r="M850" s="890"/>
      <c r="N850" s="897"/>
    </row>
    <row r="851" spans="2:14">
      <c r="B851" s="1315"/>
      <c r="C851" s="1316"/>
      <c r="D851" s="1317"/>
      <c r="E851" s="892"/>
      <c r="F851" s="890">
        <v>6</v>
      </c>
      <c r="G851" s="890"/>
      <c r="H851" s="890"/>
      <c r="I851" s="890"/>
      <c r="J851" s="890"/>
      <c r="K851" s="890"/>
      <c r="L851" s="890"/>
      <c r="M851" s="890">
        <f>+F851</f>
        <v>6</v>
      </c>
      <c r="N851" s="897"/>
    </row>
    <row r="852" spans="2:14">
      <c r="B852" s="1318"/>
      <c r="C852" s="1319"/>
      <c r="D852" s="1320"/>
      <c r="E852" s="892"/>
      <c r="F852" s="890"/>
      <c r="G852" s="891"/>
      <c r="H852" s="890"/>
      <c r="I852" s="890"/>
      <c r="J852" s="890"/>
      <c r="K852" s="890"/>
      <c r="L852" s="890"/>
      <c r="M852" s="890"/>
      <c r="N852" s="897"/>
    </row>
    <row r="853" spans="2:14">
      <c r="C853" s="885"/>
      <c r="D853" s="885"/>
      <c r="F853" s="887"/>
      <c r="G853" s="888"/>
      <c r="H853" s="887"/>
      <c r="I853" s="887"/>
      <c r="J853" s="887"/>
      <c r="K853" s="887"/>
      <c r="L853" s="887"/>
      <c r="M853" s="887"/>
      <c r="N853" s="896"/>
    </row>
    <row r="854" spans="2:14">
      <c r="B854" s="1321" t="s">
        <v>714</v>
      </c>
      <c r="C854" s="1322" t="s">
        <v>124</v>
      </c>
      <c r="D854" s="1321" t="s">
        <v>36</v>
      </c>
      <c r="E854" s="1323" t="s">
        <v>713</v>
      </c>
      <c r="F854" s="1322" t="s">
        <v>712</v>
      </c>
      <c r="G854" s="1321" t="s">
        <v>711</v>
      </c>
      <c r="H854" s="1321"/>
      <c r="I854" s="1321"/>
      <c r="J854" s="1321"/>
      <c r="K854" s="1321"/>
      <c r="L854" s="1321"/>
      <c r="M854" s="1322" t="s">
        <v>710</v>
      </c>
      <c r="N854" s="1326" t="s">
        <v>645</v>
      </c>
    </row>
    <row r="855" spans="2:14">
      <c r="B855" s="1321"/>
      <c r="C855" s="1322"/>
      <c r="D855" s="1321"/>
      <c r="E855" s="1323"/>
      <c r="F855" s="1322"/>
      <c r="G855" s="895" t="s">
        <v>709</v>
      </c>
      <c r="H855" s="895" t="s">
        <v>708</v>
      </c>
      <c r="I855" s="895" t="s">
        <v>707</v>
      </c>
      <c r="J855" s="895" t="s">
        <v>706</v>
      </c>
      <c r="K855" s="895" t="s">
        <v>705</v>
      </c>
      <c r="L855" s="895" t="s">
        <v>704</v>
      </c>
      <c r="M855" s="1322"/>
      <c r="N855" s="1326"/>
    </row>
    <row r="856" spans="2:14">
      <c r="B856" s="889">
        <v>6.7</v>
      </c>
      <c r="C856" s="889" t="s">
        <v>171</v>
      </c>
      <c r="D856" s="1310" t="s">
        <v>617</v>
      </c>
      <c r="E856" s="1311"/>
      <c r="F856" s="892"/>
      <c r="G856" s="892"/>
      <c r="H856" s="892"/>
      <c r="I856" s="892"/>
      <c r="J856" s="892"/>
      <c r="K856" s="892"/>
      <c r="L856" s="892"/>
      <c r="M856" s="894">
        <f>SUM(M857:M861)</f>
        <v>2</v>
      </c>
      <c r="N856" s="889"/>
    </row>
    <row r="857" spans="2:14">
      <c r="B857" s="1312"/>
      <c r="C857" s="1313"/>
      <c r="D857" s="1314"/>
      <c r="E857" s="893" t="s">
        <v>703</v>
      </c>
      <c r="F857" s="890"/>
      <c r="G857" s="890"/>
      <c r="H857" s="890"/>
      <c r="I857" s="890"/>
      <c r="J857" s="890"/>
      <c r="K857" s="890"/>
      <c r="L857" s="890"/>
      <c r="M857" s="890"/>
      <c r="N857" s="889"/>
    </row>
    <row r="858" spans="2:14">
      <c r="B858" s="1315"/>
      <c r="C858" s="1316"/>
      <c r="D858" s="1317"/>
      <c r="E858" s="892"/>
      <c r="F858" s="890">
        <v>1</v>
      </c>
      <c r="G858" s="890"/>
      <c r="H858" s="890"/>
      <c r="I858" s="890"/>
      <c r="J858" s="890"/>
      <c r="K858" s="890"/>
      <c r="L858" s="890"/>
      <c r="M858" s="890">
        <f>+F858</f>
        <v>1</v>
      </c>
      <c r="N858" s="889"/>
    </row>
    <row r="859" spans="2:14">
      <c r="B859" s="1315"/>
      <c r="C859" s="1316"/>
      <c r="D859" s="1317"/>
      <c r="E859" s="893" t="s">
        <v>702</v>
      </c>
      <c r="F859" s="890"/>
      <c r="G859" s="890"/>
      <c r="H859" s="890"/>
      <c r="I859" s="890"/>
      <c r="J859" s="890"/>
      <c r="K859" s="890"/>
      <c r="L859" s="890"/>
      <c r="M859" s="890"/>
      <c r="N859" s="889"/>
    </row>
    <row r="860" spans="2:14">
      <c r="B860" s="1315"/>
      <c r="C860" s="1316"/>
      <c r="D860" s="1317"/>
      <c r="E860" s="892"/>
      <c r="F860" s="890">
        <v>1</v>
      </c>
      <c r="G860" s="890"/>
      <c r="H860" s="890"/>
      <c r="I860" s="890"/>
      <c r="J860" s="890"/>
      <c r="K860" s="890"/>
      <c r="L860" s="890"/>
      <c r="M860" s="890">
        <f>+F860</f>
        <v>1</v>
      </c>
      <c r="N860" s="889"/>
    </row>
    <row r="861" spans="2:14">
      <c r="B861" s="1318"/>
      <c r="C861" s="1319"/>
      <c r="D861" s="1320"/>
      <c r="E861" s="892"/>
      <c r="F861" s="890"/>
      <c r="G861" s="891"/>
      <c r="H861" s="890"/>
      <c r="I861" s="890"/>
      <c r="J861" s="890"/>
      <c r="K861" s="890"/>
      <c r="L861" s="890"/>
      <c r="M861" s="890"/>
      <c r="N861" s="889"/>
    </row>
    <row r="862" spans="2:14">
      <c r="B862" s="992"/>
      <c r="C862" s="992"/>
      <c r="D862" s="992"/>
      <c r="F862" s="904"/>
      <c r="G862" s="888"/>
      <c r="H862" s="904"/>
      <c r="I862" s="904"/>
      <c r="J862" s="904"/>
      <c r="K862" s="904"/>
      <c r="L862" s="904"/>
      <c r="M862" s="904"/>
    </row>
    <row r="863" spans="2:14">
      <c r="B863" s="1321" t="s">
        <v>714</v>
      </c>
      <c r="C863" s="1322" t="s">
        <v>124</v>
      </c>
      <c r="D863" s="1321" t="s">
        <v>36</v>
      </c>
      <c r="E863" s="1323" t="s">
        <v>713</v>
      </c>
      <c r="F863" s="1322" t="s">
        <v>712</v>
      </c>
      <c r="G863" s="1321" t="s">
        <v>711</v>
      </c>
      <c r="H863" s="1321"/>
      <c r="I863" s="1321"/>
      <c r="J863" s="1321"/>
      <c r="K863" s="1321"/>
      <c r="L863" s="1321"/>
      <c r="M863" s="1322" t="s">
        <v>710</v>
      </c>
      <c r="N863" s="1326" t="s">
        <v>645</v>
      </c>
    </row>
    <row r="864" spans="2:14">
      <c r="B864" s="1321"/>
      <c r="C864" s="1322"/>
      <c r="D864" s="1321"/>
      <c r="E864" s="1323"/>
      <c r="F864" s="1322"/>
      <c r="G864" s="895" t="s">
        <v>709</v>
      </c>
      <c r="H864" s="895" t="s">
        <v>708</v>
      </c>
      <c r="I864" s="895" t="s">
        <v>707</v>
      </c>
      <c r="J864" s="895" t="s">
        <v>706</v>
      </c>
      <c r="K864" s="895" t="s">
        <v>705</v>
      </c>
      <c r="L864" s="895" t="s">
        <v>704</v>
      </c>
      <c r="M864" s="1322"/>
      <c r="N864" s="1326"/>
    </row>
    <row r="865" spans="1:14" ht="31.9" customHeight="1">
      <c r="B865" s="889">
        <v>2.6</v>
      </c>
      <c r="C865" s="889" t="s">
        <v>121</v>
      </c>
      <c r="D865" s="1310" t="s">
        <v>911</v>
      </c>
      <c r="E865" s="1311"/>
      <c r="F865" s="892"/>
      <c r="G865" s="892"/>
      <c r="H865" s="892"/>
      <c r="I865" s="892"/>
      <c r="J865" s="892"/>
      <c r="K865" s="892"/>
      <c r="L865" s="892"/>
      <c r="M865" s="894">
        <f>SUM(M866:M874)</f>
        <v>175.2</v>
      </c>
      <c r="N865" s="889"/>
    </row>
    <row r="866" spans="1:14">
      <c r="B866" s="1312"/>
      <c r="C866" s="1313"/>
      <c r="D866" s="1314"/>
      <c r="F866" s="890"/>
      <c r="G866" s="890"/>
      <c r="H866" s="890"/>
      <c r="I866" s="890"/>
      <c r="J866" s="890"/>
      <c r="K866" s="890"/>
      <c r="L866" s="890"/>
      <c r="M866" s="890"/>
      <c r="N866" s="889"/>
    </row>
    <row r="867" spans="1:14">
      <c r="B867" s="1315"/>
      <c r="C867" s="1316"/>
      <c r="D867" s="1317"/>
      <c r="E867" s="893" t="s">
        <v>703</v>
      </c>
      <c r="F867" s="890"/>
      <c r="G867" s="890"/>
      <c r="H867" s="890"/>
      <c r="I867" s="890"/>
      <c r="J867" s="890"/>
      <c r="K867" s="890"/>
      <c r="L867" s="890"/>
      <c r="M867" s="890">
        <f>F868*G868+F869*G869</f>
        <v>87.6</v>
      </c>
      <c r="N867" s="889"/>
    </row>
    <row r="868" spans="1:14">
      <c r="B868" s="1315"/>
      <c r="C868" s="1316"/>
      <c r="D868" s="1317"/>
      <c r="E868" s="893" t="s">
        <v>913</v>
      </c>
      <c r="F868" s="890">
        <v>2</v>
      </c>
      <c r="G868" s="890">
        <v>26.8</v>
      </c>
      <c r="H868" s="890"/>
      <c r="I868" s="890"/>
      <c r="J868" s="890"/>
      <c r="K868" s="890"/>
      <c r="L868" s="890"/>
      <c r="M868" s="890"/>
      <c r="N868" s="889"/>
    </row>
    <row r="869" spans="1:14">
      <c r="B869" s="1315"/>
      <c r="C869" s="1316"/>
      <c r="D869" s="1317"/>
      <c r="E869" s="892" t="s">
        <v>914</v>
      </c>
      <c r="F869" s="890">
        <v>2</v>
      </c>
      <c r="G869" s="890">
        <v>17</v>
      </c>
      <c r="H869" s="890"/>
      <c r="I869" s="890"/>
      <c r="J869" s="890"/>
      <c r="K869" s="890"/>
      <c r="L869" s="890"/>
      <c r="N869" s="889"/>
    </row>
    <row r="870" spans="1:14">
      <c r="B870" s="1315"/>
      <c r="C870" s="1316"/>
      <c r="D870" s="1317"/>
      <c r="E870" s="892"/>
      <c r="F870" s="890"/>
      <c r="G870" s="890"/>
      <c r="H870" s="890"/>
      <c r="I870" s="890"/>
      <c r="J870" s="890"/>
      <c r="K870" s="890"/>
      <c r="L870" s="890"/>
      <c r="M870" s="890"/>
      <c r="N870" s="889"/>
    </row>
    <row r="871" spans="1:14">
      <c r="B871" s="1315"/>
      <c r="C871" s="1316"/>
      <c r="D871" s="1317"/>
      <c r="F871" s="890"/>
      <c r="G871" s="890"/>
      <c r="H871" s="890"/>
      <c r="I871" s="890"/>
      <c r="J871" s="890"/>
      <c r="K871" s="890"/>
      <c r="L871" s="890"/>
      <c r="M871" s="890"/>
      <c r="N871" s="889"/>
    </row>
    <row r="872" spans="1:14">
      <c r="B872" s="1315"/>
      <c r="C872" s="1316"/>
      <c r="D872" s="1317"/>
      <c r="E872" s="893" t="s">
        <v>702</v>
      </c>
      <c r="F872" s="890"/>
      <c r="G872" s="890"/>
      <c r="H872" s="890"/>
      <c r="I872" s="890"/>
      <c r="J872" s="890"/>
      <c r="K872" s="890"/>
      <c r="L872" s="890"/>
      <c r="M872" s="890">
        <f>F873*G873+F874*G874</f>
        <v>87.6</v>
      </c>
      <c r="N872" s="889"/>
    </row>
    <row r="873" spans="1:14">
      <c r="B873" s="1315"/>
      <c r="C873" s="1316"/>
      <c r="D873" s="1317"/>
      <c r="E873" s="893" t="s">
        <v>913</v>
      </c>
      <c r="F873" s="890">
        <v>2</v>
      </c>
      <c r="G873" s="890">
        <v>26.8</v>
      </c>
      <c r="H873" s="890"/>
      <c r="I873" s="890"/>
      <c r="J873" s="890"/>
      <c r="K873" s="890"/>
      <c r="L873" s="890"/>
      <c r="M873" s="890"/>
      <c r="N873" s="889"/>
    </row>
    <row r="874" spans="1:14" ht="16.5" customHeight="1">
      <c r="B874" s="1318"/>
      <c r="C874" s="1319"/>
      <c r="D874" s="1320"/>
      <c r="E874" s="892" t="s">
        <v>914</v>
      </c>
      <c r="F874" s="890">
        <v>2</v>
      </c>
      <c r="G874" s="891">
        <v>17</v>
      </c>
      <c r="H874" s="890"/>
      <c r="I874" s="890"/>
      <c r="J874" s="890"/>
      <c r="K874" s="890"/>
      <c r="L874" s="890"/>
      <c r="M874" s="890"/>
      <c r="N874" s="889"/>
    </row>
    <row r="875" spans="1:14" ht="16.5">
      <c r="B875" s="1331" t="s">
        <v>701</v>
      </c>
      <c r="C875" s="1331"/>
      <c r="D875" s="1331"/>
      <c r="F875" s="887"/>
      <c r="G875" s="888"/>
      <c r="H875" s="887"/>
      <c r="I875" s="887"/>
      <c r="J875" s="887"/>
      <c r="K875" s="887"/>
      <c r="L875" s="887"/>
      <c r="M875" s="887"/>
    </row>
    <row r="876" spans="1:14" ht="15" customHeight="1">
      <c r="A876" s="1330" t="s">
        <v>700</v>
      </c>
      <c r="B876" s="1330"/>
      <c r="C876" s="1330"/>
      <c r="D876" s="1330"/>
    </row>
  </sheetData>
  <mergeCells count="378">
    <mergeCell ref="D820:E820"/>
    <mergeCell ref="D829:E829"/>
    <mergeCell ref="D838:E838"/>
    <mergeCell ref="B758:D762"/>
    <mergeCell ref="B764:B765"/>
    <mergeCell ref="C764:C765"/>
    <mergeCell ref="D764:D765"/>
    <mergeCell ref="E764:E765"/>
    <mergeCell ref="B776:D780"/>
    <mergeCell ref="B782:B783"/>
    <mergeCell ref="D775:E775"/>
    <mergeCell ref="D784:E784"/>
    <mergeCell ref="D793:E793"/>
    <mergeCell ref="D802:E802"/>
    <mergeCell ref="C782:C783"/>
    <mergeCell ref="D782:D783"/>
    <mergeCell ref="E782:E783"/>
    <mergeCell ref="D8:E8"/>
    <mergeCell ref="D17:E17"/>
    <mergeCell ref="D64:E64"/>
    <mergeCell ref="D76:E76"/>
    <mergeCell ref="D125:E125"/>
    <mergeCell ref="D158:E158"/>
    <mergeCell ref="B77:D121"/>
    <mergeCell ref="G791:L791"/>
    <mergeCell ref="B156:B157"/>
    <mergeCell ref="C156:C157"/>
    <mergeCell ref="D156:D157"/>
    <mergeCell ref="G626:L626"/>
    <mergeCell ref="D217:E217"/>
    <mergeCell ref="D226:E226"/>
    <mergeCell ref="D235:E235"/>
    <mergeCell ref="B218:D222"/>
    <mergeCell ref="D648:E648"/>
    <mergeCell ref="D697:E697"/>
    <mergeCell ref="D739:E739"/>
    <mergeCell ref="D717:E717"/>
    <mergeCell ref="B740:D744"/>
    <mergeCell ref="B715:B716"/>
    <mergeCell ref="C715:C716"/>
    <mergeCell ref="D715:D716"/>
    <mergeCell ref="M206:M207"/>
    <mergeCell ref="N206:N207"/>
    <mergeCell ref="B200:D204"/>
    <mergeCell ref="M626:M627"/>
    <mergeCell ref="N626:N627"/>
    <mergeCell ref="B615:B616"/>
    <mergeCell ref="C615:C616"/>
    <mergeCell ref="D615:D616"/>
    <mergeCell ref="B224:B225"/>
    <mergeCell ref="C224:C225"/>
    <mergeCell ref="D224:D225"/>
    <mergeCell ref="E224:E225"/>
    <mergeCell ref="D286:E286"/>
    <mergeCell ref="D314:E314"/>
    <mergeCell ref="C261:C262"/>
    <mergeCell ref="D261:D262"/>
    <mergeCell ref="E261:E262"/>
    <mergeCell ref="D233:D234"/>
    <mergeCell ref="F224:F225"/>
    <mergeCell ref="F284:F285"/>
    <mergeCell ref="G284:L284"/>
    <mergeCell ref="M284:M285"/>
    <mergeCell ref="N284:N285"/>
    <mergeCell ref="B312:B313"/>
    <mergeCell ref="F62:F63"/>
    <mergeCell ref="G62:L62"/>
    <mergeCell ref="B18:D60"/>
    <mergeCell ref="B15:B16"/>
    <mergeCell ref="C15:C16"/>
    <mergeCell ref="D15:D16"/>
    <mergeCell ref="E15:E16"/>
    <mergeCell ref="F15:F16"/>
    <mergeCell ref="G15:L15"/>
    <mergeCell ref="B209:D213"/>
    <mergeCell ref="B215:B216"/>
    <mergeCell ref="C215:C216"/>
    <mergeCell ref="D215:D216"/>
    <mergeCell ref="E215:E216"/>
    <mergeCell ref="E615:E616"/>
    <mergeCell ref="B618:D624"/>
    <mergeCell ref="D325:E325"/>
    <mergeCell ref="D617:E617"/>
    <mergeCell ref="C312:C313"/>
    <mergeCell ref="D312:D313"/>
    <mergeCell ref="E312:E313"/>
    <mergeCell ref="B323:B324"/>
    <mergeCell ref="C323:C324"/>
    <mergeCell ref="D323:D324"/>
    <mergeCell ref="E323:E324"/>
    <mergeCell ref="B326:D613"/>
    <mergeCell ref="B315:D321"/>
    <mergeCell ref="B284:B285"/>
    <mergeCell ref="C284:C285"/>
    <mergeCell ref="D284:D285"/>
    <mergeCell ref="E284:E285"/>
    <mergeCell ref="B261:B262"/>
    <mergeCell ref="B287:D309"/>
    <mergeCell ref="D6:D7"/>
    <mergeCell ref="M62:M63"/>
    <mergeCell ref="N62:N63"/>
    <mergeCell ref="B65:D72"/>
    <mergeCell ref="B74:B75"/>
    <mergeCell ref="C74:C75"/>
    <mergeCell ref="D74:D75"/>
    <mergeCell ref="E74:E75"/>
    <mergeCell ref="F74:F75"/>
    <mergeCell ref="G74:L74"/>
    <mergeCell ref="B9:D13"/>
    <mergeCell ref="N6:N7"/>
    <mergeCell ref="G6:L6"/>
    <mergeCell ref="M6:M7"/>
    <mergeCell ref="E6:E7"/>
    <mergeCell ref="F6:F7"/>
    <mergeCell ref="B6:B7"/>
    <mergeCell ref="C6:C7"/>
    <mergeCell ref="M15:M16"/>
    <mergeCell ref="N15:N16"/>
    <mergeCell ref="B62:B63"/>
    <mergeCell ref="C62:C63"/>
    <mergeCell ref="D62:D63"/>
    <mergeCell ref="E62:E63"/>
    <mergeCell ref="M74:M75"/>
    <mergeCell ref="G206:L206"/>
    <mergeCell ref="G215:L215"/>
    <mergeCell ref="B191:D195"/>
    <mergeCell ref="N74:N75"/>
    <mergeCell ref="N123:N124"/>
    <mergeCell ref="B126:D155"/>
    <mergeCell ref="B159:D186"/>
    <mergeCell ref="B188:B189"/>
    <mergeCell ref="C188:C189"/>
    <mergeCell ref="M215:M216"/>
    <mergeCell ref="N215:N216"/>
    <mergeCell ref="B206:B207"/>
    <mergeCell ref="C206:C207"/>
    <mergeCell ref="D206:D207"/>
    <mergeCell ref="E206:E207"/>
    <mergeCell ref="F206:F207"/>
    <mergeCell ref="F215:F216"/>
    <mergeCell ref="B197:B198"/>
    <mergeCell ref="C197:C198"/>
    <mergeCell ref="D197:D198"/>
    <mergeCell ref="E197:E198"/>
    <mergeCell ref="F197:F198"/>
    <mergeCell ref="G197:L197"/>
    <mergeCell ref="M197:M198"/>
    <mergeCell ref="N197:N198"/>
    <mergeCell ref="G224:L224"/>
    <mergeCell ref="M224:M225"/>
    <mergeCell ref="N224:N225"/>
    <mergeCell ref="B227:D231"/>
    <mergeCell ref="M123:M124"/>
    <mergeCell ref="N156:N157"/>
    <mergeCell ref="M156:M157"/>
    <mergeCell ref="G156:L156"/>
    <mergeCell ref="E156:E157"/>
    <mergeCell ref="F156:F157"/>
    <mergeCell ref="B123:B124"/>
    <mergeCell ref="C123:C124"/>
    <mergeCell ref="D123:D124"/>
    <mergeCell ref="E123:E124"/>
    <mergeCell ref="F123:F124"/>
    <mergeCell ref="G123:L123"/>
    <mergeCell ref="D188:D189"/>
    <mergeCell ref="E188:E189"/>
    <mergeCell ref="F188:F189"/>
    <mergeCell ref="G188:L188"/>
    <mergeCell ref="M188:M189"/>
    <mergeCell ref="N188:N189"/>
    <mergeCell ref="F312:F313"/>
    <mergeCell ref="G312:L312"/>
    <mergeCell ref="M312:M313"/>
    <mergeCell ref="N312:N313"/>
    <mergeCell ref="B646:B647"/>
    <mergeCell ref="C646:C647"/>
    <mergeCell ref="D646:D647"/>
    <mergeCell ref="E646:E647"/>
    <mergeCell ref="F646:F647"/>
    <mergeCell ref="G646:L646"/>
    <mergeCell ref="M323:M324"/>
    <mergeCell ref="N323:N324"/>
    <mergeCell ref="F615:F616"/>
    <mergeCell ref="G615:L615"/>
    <mergeCell ref="M615:M616"/>
    <mergeCell ref="N615:N616"/>
    <mergeCell ref="B638:D644"/>
    <mergeCell ref="B626:B627"/>
    <mergeCell ref="C626:C627"/>
    <mergeCell ref="D626:D627"/>
    <mergeCell ref="E626:E627"/>
    <mergeCell ref="F626:F627"/>
    <mergeCell ref="B629:D633"/>
    <mergeCell ref="D637:E637"/>
    <mergeCell ref="B698:D704"/>
    <mergeCell ref="G715:L715"/>
    <mergeCell ref="M715:M716"/>
    <mergeCell ref="N715:N716"/>
    <mergeCell ref="B649:D693"/>
    <mergeCell ref="B695:B696"/>
    <mergeCell ref="C695:C696"/>
    <mergeCell ref="D695:D696"/>
    <mergeCell ref="F323:F324"/>
    <mergeCell ref="G323:L323"/>
    <mergeCell ref="M646:M647"/>
    <mergeCell ref="N646:N647"/>
    <mergeCell ref="B635:B636"/>
    <mergeCell ref="C635:C636"/>
    <mergeCell ref="D635:D636"/>
    <mergeCell ref="E635:E636"/>
    <mergeCell ref="F635:F636"/>
    <mergeCell ref="G635:L635"/>
    <mergeCell ref="M635:M636"/>
    <mergeCell ref="N635:N636"/>
    <mergeCell ref="E695:E696"/>
    <mergeCell ref="G695:L695"/>
    <mergeCell ref="M695:M696"/>
    <mergeCell ref="N695:N696"/>
    <mergeCell ref="M724:M725"/>
    <mergeCell ref="N724:N725"/>
    <mergeCell ref="F715:F716"/>
    <mergeCell ref="G746:L746"/>
    <mergeCell ref="M746:M747"/>
    <mergeCell ref="N746:N747"/>
    <mergeCell ref="E737:E738"/>
    <mergeCell ref="F737:F738"/>
    <mergeCell ref="G737:L737"/>
    <mergeCell ref="M737:M738"/>
    <mergeCell ref="F695:F696"/>
    <mergeCell ref="B718:D722"/>
    <mergeCell ref="E715:E716"/>
    <mergeCell ref="N737:N738"/>
    <mergeCell ref="B737:B738"/>
    <mergeCell ref="C737:C738"/>
    <mergeCell ref="G755:L755"/>
    <mergeCell ref="M755:M756"/>
    <mergeCell ref="N755:N756"/>
    <mergeCell ref="D748:E748"/>
    <mergeCell ref="B724:B725"/>
    <mergeCell ref="C724:C725"/>
    <mergeCell ref="D724:D725"/>
    <mergeCell ref="E724:E725"/>
    <mergeCell ref="F724:F725"/>
    <mergeCell ref="G724:L724"/>
    <mergeCell ref="B746:B747"/>
    <mergeCell ref="C746:C747"/>
    <mergeCell ref="D746:D747"/>
    <mergeCell ref="E746:E747"/>
    <mergeCell ref="F746:F747"/>
    <mergeCell ref="D726:E726"/>
    <mergeCell ref="B727:D735"/>
    <mergeCell ref="D737:D738"/>
    <mergeCell ref="G764:L764"/>
    <mergeCell ref="M764:M765"/>
    <mergeCell ref="N764:N765"/>
    <mergeCell ref="B749:D753"/>
    <mergeCell ref="B755:B756"/>
    <mergeCell ref="C755:C756"/>
    <mergeCell ref="D755:D756"/>
    <mergeCell ref="E755:E756"/>
    <mergeCell ref="F755:F756"/>
    <mergeCell ref="D757:E757"/>
    <mergeCell ref="M773:M774"/>
    <mergeCell ref="N773:N774"/>
    <mergeCell ref="F782:F783"/>
    <mergeCell ref="G782:L782"/>
    <mergeCell ref="M782:M783"/>
    <mergeCell ref="N782:N783"/>
    <mergeCell ref="B767:D771"/>
    <mergeCell ref="B773:B774"/>
    <mergeCell ref="C773:C774"/>
    <mergeCell ref="D773:D774"/>
    <mergeCell ref="E773:E774"/>
    <mergeCell ref="F773:F774"/>
    <mergeCell ref="G773:L773"/>
    <mergeCell ref="M809:M810"/>
    <mergeCell ref="N809:N810"/>
    <mergeCell ref="N800:N801"/>
    <mergeCell ref="N791:N792"/>
    <mergeCell ref="B791:B792"/>
    <mergeCell ref="C791:C792"/>
    <mergeCell ref="G818:L818"/>
    <mergeCell ref="M818:M819"/>
    <mergeCell ref="N818:N819"/>
    <mergeCell ref="B803:D807"/>
    <mergeCell ref="B809:B810"/>
    <mergeCell ref="C809:C810"/>
    <mergeCell ref="F800:F801"/>
    <mergeCell ref="G800:L800"/>
    <mergeCell ref="M800:M801"/>
    <mergeCell ref="D791:D792"/>
    <mergeCell ref="E791:E792"/>
    <mergeCell ref="F791:F792"/>
    <mergeCell ref="M791:M792"/>
    <mergeCell ref="B794:D798"/>
    <mergeCell ref="B800:B801"/>
    <mergeCell ref="C800:C801"/>
    <mergeCell ref="D800:D801"/>
    <mergeCell ref="E800:E801"/>
    <mergeCell ref="M845:M846"/>
    <mergeCell ref="N845:N846"/>
    <mergeCell ref="D847:E847"/>
    <mergeCell ref="M827:M828"/>
    <mergeCell ref="N827:N828"/>
    <mergeCell ref="D856:E856"/>
    <mergeCell ref="G854:L854"/>
    <mergeCell ref="M854:M855"/>
    <mergeCell ref="N854:N855"/>
    <mergeCell ref="B839:D843"/>
    <mergeCell ref="B845:B846"/>
    <mergeCell ref="C845:C846"/>
    <mergeCell ref="D845:D846"/>
    <mergeCell ref="G836:L836"/>
    <mergeCell ref="M836:M837"/>
    <mergeCell ref="N836:N837"/>
    <mergeCell ref="B827:B828"/>
    <mergeCell ref="C827:C828"/>
    <mergeCell ref="D827:D828"/>
    <mergeCell ref="E827:E828"/>
    <mergeCell ref="F827:F828"/>
    <mergeCell ref="G827:L827"/>
    <mergeCell ref="M233:M234"/>
    <mergeCell ref="N233:N234"/>
    <mergeCell ref="B236:D259"/>
    <mergeCell ref="B4:N4"/>
    <mergeCell ref="B3:N3"/>
    <mergeCell ref="A876:D876"/>
    <mergeCell ref="B875:D875"/>
    <mergeCell ref="M261:M262"/>
    <mergeCell ref="N261:N262"/>
    <mergeCell ref="B264:D282"/>
    <mergeCell ref="B233:B234"/>
    <mergeCell ref="C233:C234"/>
    <mergeCell ref="D854:D855"/>
    <mergeCell ref="E854:E855"/>
    <mergeCell ref="F854:F855"/>
    <mergeCell ref="B830:D834"/>
    <mergeCell ref="B836:B837"/>
    <mergeCell ref="C836:C837"/>
    <mergeCell ref="D836:D837"/>
    <mergeCell ref="E836:E837"/>
    <mergeCell ref="F836:F837"/>
    <mergeCell ref="E845:E846"/>
    <mergeCell ref="F845:F846"/>
    <mergeCell ref="N863:N864"/>
    <mergeCell ref="G261:L261"/>
    <mergeCell ref="F261:F262"/>
    <mergeCell ref="D263:E263"/>
    <mergeCell ref="B857:D861"/>
    <mergeCell ref="B848:D852"/>
    <mergeCell ref="B854:B855"/>
    <mergeCell ref="C854:C855"/>
    <mergeCell ref="E233:E234"/>
    <mergeCell ref="F233:F234"/>
    <mergeCell ref="G233:L233"/>
    <mergeCell ref="G845:L845"/>
    <mergeCell ref="B821:D825"/>
    <mergeCell ref="B812:D816"/>
    <mergeCell ref="B818:B819"/>
    <mergeCell ref="C818:C819"/>
    <mergeCell ref="D818:D819"/>
    <mergeCell ref="E818:E819"/>
    <mergeCell ref="F818:F819"/>
    <mergeCell ref="D809:D810"/>
    <mergeCell ref="E809:E810"/>
    <mergeCell ref="F809:F810"/>
    <mergeCell ref="G809:L809"/>
    <mergeCell ref="B785:D789"/>
    <mergeCell ref="F764:F765"/>
    <mergeCell ref="D865:E865"/>
    <mergeCell ref="B866:D874"/>
    <mergeCell ref="B863:B864"/>
    <mergeCell ref="C863:C864"/>
    <mergeCell ref="D863:D864"/>
    <mergeCell ref="E863:E864"/>
    <mergeCell ref="F863:F864"/>
    <mergeCell ref="G863:L863"/>
    <mergeCell ref="M863:M864"/>
  </mergeCells>
  <printOptions horizontalCentered="1"/>
  <pageMargins left="0.70866141732283472" right="0.70866141732283472" top="0.74803149606299213" bottom="0.74803149606299213" header="0.31496062992125984" footer="0.31496062992125984"/>
  <pageSetup scale="45" fitToHeight="0" orientation="portrait" r:id="rId1"/>
  <rowBreaks count="2" manualBreakCount="2">
    <brk id="73" max="16383" man="1"/>
    <brk id="28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0">
    <tabColor rgb="FFFF0000"/>
    <pageSetUpPr fitToPage="1"/>
  </sheetPr>
  <dimension ref="B1:AR954"/>
  <sheetViews>
    <sheetView showGridLines="0" view="pageBreakPreview" topLeftCell="A576" zoomScale="70" zoomScaleNormal="70" zoomScaleSheetLayoutView="70" workbookViewId="0">
      <selection activeCell="T591" sqref="T591:Y592"/>
    </sheetView>
  </sheetViews>
  <sheetFormatPr baseColWidth="10" defaultColWidth="3.28515625" defaultRowHeight="15.75"/>
  <cols>
    <col min="1" max="15" width="3.28515625" style="454"/>
    <col min="16" max="16" width="4" style="454" customWidth="1"/>
    <col min="17" max="17" width="4.42578125" style="454" customWidth="1"/>
    <col min="18" max="18" width="4.140625" style="454" customWidth="1"/>
    <col min="19" max="19" width="16" style="454" customWidth="1"/>
    <col min="20" max="20" width="3.5703125" style="454" customWidth="1"/>
    <col min="21" max="21" width="3.85546875" style="454" customWidth="1"/>
    <col min="22" max="22" width="4.7109375" style="454" customWidth="1"/>
    <col min="23" max="23" width="5.7109375" style="454" customWidth="1"/>
    <col min="24" max="24" width="13.140625" style="454" customWidth="1"/>
    <col min="25" max="25" width="12.5703125" style="454" customWidth="1"/>
    <col min="26" max="26" width="3.28515625" style="454" customWidth="1"/>
    <col min="27" max="27" width="5.28515625" style="454" customWidth="1"/>
    <col min="28" max="28" width="4.42578125" style="454" customWidth="1"/>
    <col min="29" max="29" width="3.28515625" style="454"/>
    <col min="30" max="30" width="2.85546875" style="454" customWidth="1"/>
    <col min="31" max="31" width="5.140625" style="454" customWidth="1"/>
    <col min="32" max="32" width="3.28515625" style="454"/>
    <col min="33" max="33" width="3.28515625" style="454" customWidth="1"/>
    <col min="34" max="34" width="5.140625" style="454" customWidth="1"/>
    <col min="35" max="35" width="6.85546875" style="454" customWidth="1"/>
    <col min="36" max="36" width="3.85546875" style="454" customWidth="1"/>
    <col min="37" max="37" width="6.7109375" style="454" customWidth="1"/>
    <col min="38" max="38" width="14.85546875" style="454" customWidth="1"/>
    <col min="39" max="39" width="5.28515625" style="454" customWidth="1"/>
    <col min="40" max="40" width="7" style="454" bestFit="1" customWidth="1"/>
    <col min="41" max="41" width="9.140625" style="454" customWidth="1"/>
    <col min="42" max="42" width="7.7109375" style="454" customWidth="1"/>
    <col min="43" max="43" width="9.5703125" style="454" bestFit="1" customWidth="1"/>
    <col min="44" max="44" width="7.140625" style="454" customWidth="1"/>
    <col min="45" max="45" width="15.5703125" style="454" bestFit="1" customWidth="1"/>
    <col min="46" max="46" width="14.5703125" style="454" bestFit="1" customWidth="1"/>
    <col min="47" max="47" width="7" style="454" customWidth="1"/>
    <col min="48" max="16384" width="3.28515625" style="454"/>
  </cols>
  <sheetData>
    <row r="1" spans="2:43" ht="6.6" customHeight="1" thickBot="1"/>
    <row r="2" spans="2:43" ht="13.5" customHeight="1">
      <c r="B2" s="1263"/>
      <c r="C2" s="1264"/>
      <c r="D2" s="1264"/>
      <c r="E2" s="1264"/>
      <c r="F2" s="1264"/>
      <c r="G2" s="1264"/>
      <c r="H2" s="1264"/>
      <c r="I2" s="1267" t="s">
        <v>883</v>
      </c>
      <c r="J2" s="1267"/>
      <c r="K2" s="1267"/>
      <c r="L2" s="1267"/>
      <c r="M2" s="1267"/>
      <c r="N2" s="1267"/>
      <c r="O2" s="1267"/>
      <c r="P2" s="1267"/>
      <c r="Q2" s="1267"/>
      <c r="R2" s="1267"/>
      <c r="S2" s="1267"/>
      <c r="T2" s="1267"/>
      <c r="U2" s="1267"/>
      <c r="V2" s="1267"/>
      <c r="W2" s="1267"/>
      <c r="X2" s="1267"/>
      <c r="Y2" s="1267"/>
      <c r="Z2" s="1267"/>
      <c r="AA2" s="1267"/>
      <c r="AB2" s="1267"/>
      <c r="AC2" s="1267"/>
      <c r="AD2" s="1267"/>
      <c r="AE2" s="1267"/>
      <c r="AF2" s="1267"/>
      <c r="AG2" s="1267"/>
      <c r="AH2" s="1267"/>
      <c r="AI2" s="1269">
        <f ca="1">TODAY()</f>
        <v>46286</v>
      </c>
      <c r="AJ2" s="1267"/>
      <c r="AK2" s="1267"/>
      <c r="AL2" s="1267"/>
      <c r="AM2" s="530"/>
    </row>
    <row r="3" spans="2:43" ht="13.5" customHeight="1">
      <c r="B3" s="1265"/>
      <c r="C3" s="1266"/>
      <c r="D3" s="1266"/>
      <c r="E3" s="1266"/>
      <c r="F3" s="1266"/>
      <c r="G3" s="1266"/>
      <c r="H3" s="1266"/>
      <c r="I3" s="1268"/>
      <c r="J3" s="1268"/>
      <c r="K3" s="1268"/>
      <c r="L3" s="1268"/>
      <c r="M3" s="1268"/>
      <c r="N3" s="1268"/>
      <c r="O3" s="1268"/>
      <c r="P3" s="1268"/>
      <c r="Q3" s="1268"/>
      <c r="R3" s="1268"/>
      <c r="S3" s="1268"/>
      <c r="T3" s="1268"/>
      <c r="U3" s="1268"/>
      <c r="V3" s="1268"/>
      <c r="W3" s="1268"/>
      <c r="X3" s="1268"/>
      <c r="Y3" s="1268"/>
      <c r="Z3" s="1268"/>
      <c r="AA3" s="1268"/>
      <c r="AB3" s="1268"/>
      <c r="AC3" s="1268"/>
      <c r="AD3" s="1268"/>
      <c r="AE3" s="1268"/>
      <c r="AF3" s="1268"/>
      <c r="AG3" s="1268"/>
      <c r="AH3" s="1268"/>
      <c r="AI3" s="1268"/>
      <c r="AJ3" s="1268"/>
      <c r="AK3" s="1268"/>
      <c r="AL3" s="1268"/>
      <c r="AM3" s="530"/>
    </row>
    <row r="4" spans="2:43" ht="13.5" customHeight="1">
      <c r="B4" s="1265"/>
      <c r="C4" s="1266"/>
      <c r="D4" s="1266"/>
      <c r="E4" s="1266"/>
      <c r="F4" s="1266"/>
      <c r="G4" s="1266"/>
      <c r="H4" s="1266"/>
      <c r="I4" s="1268"/>
      <c r="J4" s="1268"/>
      <c r="K4" s="1268"/>
      <c r="L4" s="1268"/>
      <c r="M4" s="1268"/>
      <c r="N4" s="1268"/>
      <c r="O4" s="1268"/>
      <c r="P4" s="1268"/>
      <c r="Q4" s="1268"/>
      <c r="R4" s="1268"/>
      <c r="S4" s="1268"/>
      <c r="T4" s="1268"/>
      <c r="U4" s="1268"/>
      <c r="V4" s="1268"/>
      <c r="W4" s="1268"/>
      <c r="X4" s="1268"/>
      <c r="Y4" s="1268"/>
      <c r="Z4" s="1268"/>
      <c r="AA4" s="1268"/>
      <c r="AB4" s="1268"/>
      <c r="AC4" s="1268"/>
      <c r="AD4" s="1268"/>
      <c r="AE4" s="1268"/>
      <c r="AF4" s="1268"/>
      <c r="AG4" s="1268"/>
      <c r="AH4" s="1268"/>
      <c r="AI4" s="1268"/>
      <c r="AJ4" s="1268"/>
      <c r="AK4" s="1268"/>
      <c r="AL4" s="1268"/>
      <c r="AM4" s="530"/>
      <c r="AN4" s="455"/>
    </row>
    <row r="5" spans="2:43" ht="13.5" customHeight="1">
      <c r="B5" s="1265"/>
      <c r="C5" s="1266"/>
      <c r="D5" s="1266"/>
      <c r="E5" s="1266"/>
      <c r="F5" s="1266"/>
      <c r="G5" s="1266"/>
      <c r="H5" s="1266"/>
      <c r="I5" s="1268"/>
      <c r="J5" s="1268"/>
      <c r="K5" s="1268"/>
      <c r="L5" s="1268"/>
      <c r="M5" s="1268"/>
      <c r="N5" s="1268"/>
      <c r="O5" s="1268"/>
      <c r="P5" s="1268"/>
      <c r="Q5" s="1268"/>
      <c r="R5" s="1268"/>
      <c r="S5" s="1268"/>
      <c r="T5" s="1268"/>
      <c r="U5" s="1268"/>
      <c r="V5" s="1268"/>
      <c r="W5" s="1268"/>
      <c r="X5" s="1268"/>
      <c r="Y5" s="1268"/>
      <c r="Z5" s="1268"/>
      <c r="AA5" s="1268"/>
      <c r="AB5" s="1268"/>
      <c r="AC5" s="1268"/>
      <c r="AD5" s="1268"/>
      <c r="AE5" s="1268"/>
      <c r="AF5" s="1268"/>
      <c r="AG5" s="1268"/>
      <c r="AH5" s="1268"/>
      <c r="AI5" s="1268"/>
      <c r="AJ5" s="1268"/>
      <c r="AK5" s="1268"/>
      <c r="AL5" s="1268"/>
      <c r="AM5" s="530"/>
    </row>
    <row r="6" spans="2:43" ht="19.899999999999999" customHeight="1">
      <c r="B6" s="1189" t="s">
        <v>254</v>
      </c>
      <c r="C6" s="1190"/>
      <c r="D6" s="1190"/>
      <c r="E6" s="1190"/>
      <c r="F6" s="1190"/>
      <c r="G6" s="1190"/>
      <c r="H6" s="1190"/>
      <c r="I6" s="1190"/>
      <c r="J6" s="1190"/>
      <c r="K6" s="1190"/>
      <c r="L6" s="1190"/>
      <c r="M6" s="1190"/>
      <c r="N6" s="1190"/>
      <c r="O6" s="1190"/>
      <c r="P6" s="1190"/>
      <c r="Q6" s="1190"/>
      <c r="R6" s="1190"/>
      <c r="S6" s="1190"/>
      <c r="T6" s="1190"/>
      <c r="U6" s="1190"/>
      <c r="V6" s="1190"/>
      <c r="W6" s="1190"/>
      <c r="X6" s="1190"/>
      <c r="Y6" s="1190"/>
      <c r="Z6" s="1190"/>
      <c r="AA6" s="1190"/>
      <c r="AB6" s="1190"/>
      <c r="AC6" s="1190"/>
      <c r="AD6" s="1190"/>
      <c r="AE6" s="1190"/>
      <c r="AF6" s="1190"/>
      <c r="AG6" s="1190"/>
      <c r="AH6" s="1190"/>
      <c r="AI6" s="1190"/>
      <c r="AJ6" s="1190"/>
      <c r="AK6" s="1190"/>
      <c r="AL6" s="1190"/>
    </row>
    <row r="7" spans="2:43" ht="13.5" customHeight="1">
      <c r="B7" s="1200"/>
      <c r="C7" s="1201"/>
      <c r="D7" s="1201"/>
      <c r="E7" s="1201"/>
      <c r="F7" s="1201"/>
      <c r="G7" s="1201"/>
      <c r="H7" s="1201"/>
      <c r="I7" s="1201"/>
      <c r="J7" s="1201"/>
      <c r="K7" s="1201"/>
      <c r="L7" s="1201"/>
      <c r="M7" s="1201"/>
      <c r="N7" s="1201"/>
      <c r="O7" s="1201"/>
      <c r="P7" s="1201"/>
      <c r="Q7" s="1201"/>
      <c r="R7" s="1201"/>
      <c r="S7" s="1202"/>
      <c r="T7" s="1206" t="s">
        <v>255</v>
      </c>
      <c r="U7" s="1207"/>
      <c r="V7" s="1207"/>
      <c r="W7" s="1208"/>
      <c r="X7" s="1257" t="str">
        <f>'[186] PRESUPUESTO OFICIAL GETZEN'!B9</f>
        <v>1.1</v>
      </c>
      <c r="Y7" s="1258"/>
      <c r="Z7" s="1258"/>
      <c r="AA7" s="1258"/>
      <c r="AB7" s="1258"/>
      <c r="AC7" s="1258"/>
      <c r="AD7" s="1259"/>
      <c r="AE7" s="1191" t="s">
        <v>256</v>
      </c>
      <c r="AF7" s="1191"/>
      <c r="AG7" s="1191"/>
      <c r="AH7" s="1191"/>
      <c r="AI7" s="1199" t="str">
        <f>'[186] PRESUPUESTO OFICIAL GETZEN'!D9</f>
        <v>M2</v>
      </c>
      <c r="AJ7" s="1199"/>
      <c r="AK7" s="1199"/>
      <c r="AL7" s="1199"/>
    </row>
    <row r="8" spans="2:43" ht="13.5" customHeight="1">
      <c r="B8" s="1203"/>
      <c r="C8" s="1204"/>
      <c r="D8" s="1204"/>
      <c r="E8" s="1204"/>
      <c r="F8" s="1204"/>
      <c r="G8" s="1204"/>
      <c r="H8" s="1204"/>
      <c r="I8" s="1204"/>
      <c r="J8" s="1204"/>
      <c r="K8" s="1204"/>
      <c r="L8" s="1204"/>
      <c r="M8" s="1204"/>
      <c r="N8" s="1204"/>
      <c r="O8" s="1204"/>
      <c r="P8" s="1204"/>
      <c r="Q8" s="1204"/>
      <c r="R8" s="1204"/>
      <c r="S8" s="1205"/>
      <c r="T8" s="1209"/>
      <c r="U8" s="1210"/>
      <c r="V8" s="1210"/>
      <c r="W8" s="1211"/>
      <c r="X8" s="1260"/>
      <c r="Y8" s="1261"/>
      <c r="Z8" s="1261"/>
      <c r="AA8" s="1261"/>
      <c r="AB8" s="1261"/>
      <c r="AC8" s="1261"/>
      <c r="AD8" s="1262"/>
      <c r="AE8" s="1191"/>
      <c r="AF8" s="1191"/>
      <c r="AG8" s="1191"/>
      <c r="AH8" s="1191"/>
      <c r="AI8" s="1199"/>
      <c r="AJ8" s="1199"/>
      <c r="AK8" s="1199"/>
      <c r="AL8" s="1199"/>
    </row>
    <row r="9" spans="2:43">
      <c r="B9" s="1203"/>
      <c r="C9" s="1204"/>
      <c r="D9" s="1204"/>
      <c r="E9" s="1204"/>
      <c r="F9" s="1204"/>
      <c r="G9" s="1204"/>
      <c r="H9" s="1204"/>
      <c r="I9" s="1204"/>
      <c r="J9" s="1204"/>
      <c r="K9" s="1204"/>
      <c r="L9" s="1204"/>
      <c r="M9" s="1204"/>
      <c r="N9" s="1204"/>
      <c r="O9" s="1204"/>
      <c r="P9" s="1204"/>
      <c r="Q9" s="1204"/>
      <c r="R9" s="1204"/>
      <c r="S9" s="1205"/>
      <c r="T9" s="1206" t="s">
        <v>257</v>
      </c>
      <c r="U9" s="1207"/>
      <c r="V9" s="1207"/>
      <c r="W9" s="1208"/>
      <c r="X9" s="1218" t="str">
        <f>'[186] PRESUPUESTO OFICIAL GETZEN'!C9</f>
        <v>Localización y replanteo en planta- zona de trabajos</v>
      </c>
      <c r="Y9" s="1219"/>
      <c r="Z9" s="1219"/>
      <c r="AA9" s="1219"/>
      <c r="AB9" s="1219"/>
      <c r="AC9" s="1219"/>
      <c r="AD9" s="1219"/>
      <c r="AE9" s="1219"/>
      <c r="AF9" s="1219"/>
      <c r="AG9" s="1219"/>
      <c r="AH9" s="1219"/>
      <c r="AI9" s="1219"/>
      <c r="AJ9" s="1219"/>
      <c r="AK9" s="1219"/>
      <c r="AL9" s="1219"/>
      <c r="AO9" s="456"/>
    </row>
    <row r="10" spans="2:43">
      <c r="B10" s="1203"/>
      <c r="C10" s="1204"/>
      <c r="D10" s="1204"/>
      <c r="E10" s="1204"/>
      <c r="F10" s="1204"/>
      <c r="G10" s="1204"/>
      <c r="H10" s="1204"/>
      <c r="I10" s="1204"/>
      <c r="J10" s="1204"/>
      <c r="K10" s="1204"/>
      <c r="L10" s="1204"/>
      <c r="M10" s="1204"/>
      <c r="N10" s="1204"/>
      <c r="O10" s="1204"/>
      <c r="P10" s="1204"/>
      <c r="Q10" s="1204"/>
      <c r="R10" s="1204"/>
      <c r="S10" s="1205"/>
      <c r="T10" s="1209"/>
      <c r="U10" s="1210"/>
      <c r="V10" s="1210"/>
      <c r="W10" s="1211"/>
      <c r="X10" s="1220"/>
      <c r="Y10" s="1221"/>
      <c r="Z10" s="1221"/>
      <c r="AA10" s="1221"/>
      <c r="AB10" s="1221"/>
      <c r="AC10" s="1221"/>
      <c r="AD10" s="1221"/>
      <c r="AE10" s="1221"/>
      <c r="AF10" s="1221"/>
      <c r="AG10" s="1221"/>
      <c r="AH10" s="1221"/>
      <c r="AI10" s="1221"/>
      <c r="AJ10" s="1221"/>
      <c r="AK10" s="1221"/>
      <c r="AL10" s="1221"/>
    </row>
    <row r="11" spans="2:43">
      <c r="B11" s="1203"/>
      <c r="C11" s="1204"/>
      <c r="D11" s="1204"/>
      <c r="E11" s="1204"/>
      <c r="F11" s="1204"/>
      <c r="G11" s="1204"/>
      <c r="H11" s="1204"/>
      <c r="I11" s="1204"/>
      <c r="J11" s="1204"/>
      <c r="K11" s="1204"/>
      <c r="L11" s="1204"/>
      <c r="M11" s="1204"/>
      <c r="N11" s="1204"/>
      <c r="O11" s="1204"/>
      <c r="P11" s="1204"/>
      <c r="Q11" s="1204"/>
      <c r="R11" s="1204"/>
      <c r="S11" s="1205"/>
      <c r="T11" s="1222" t="s">
        <v>258</v>
      </c>
      <c r="U11" s="1223"/>
      <c r="V11" s="1223"/>
      <c r="W11" s="1223"/>
      <c r="X11" s="1223"/>
      <c r="Y11" s="1224"/>
      <c r="Z11" s="1228" t="s">
        <v>259</v>
      </c>
      <c r="AA11" s="1228"/>
      <c r="AB11" s="1228"/>
      <c r="AC11" s="1228"/>
      <c r="AD11" s="1228"/>
      <c r="AE11" s="1191"/>
      <c r="AF11" s="1191"/>
      <c r="AG11" s="1191"/>
      <c r="AH11" s="1191"/>
      <c r="AI11" s="1191" t="s">
        <v>260</v>
      </c>
      <c r="AJ11" s="1191"/>
      <c r="AK11" s="1191"/>
      <c r="AL11" s="1191" t="s">
        <v>261</v>
      </c>
    </row>
    <row r="12" spans="2:43">
      <c r="B12" s="1203"/>
      <c r="C12" s="1204"/>
      <c r="D12" s="1204"/>
      <c r="E12" s="1204"/>
      <c r="F12" s="1204"/>
      <c r="G12" s="1204"/>
      <c r="H12" s="1204"/>
      <c r="I12" s="1204"/>
      <c r="J12" s="1204"/>
      <c r="K12" s="1204"/>
      <c r="L12" s="1204"/>
      <c r="M12" s="1204"/>
      <c r="N12" s="1204"/>
      <c r="O12" s="1204"/>
      <c r="P12" s="1204"/>
      <c r="Q12" s="1204"/>
      <c r="R12" s="1204"/>
      <c r="S12" s="1205"/>
      <c r="T12" s="1225"/>
      <c r="U12" s="1226"/>
      <c r="V12" s="1226"/>
      <c r="W12" s="1226"/>
      <c r="X12" s="1226"/>
      <c r="Y12" s="1227"/>
      <c r="Z12" s="1191" t="s">
        <v>561</v>
      </c>
      <c r="AA12" s="1191"/>
      <c r="AB12" s="1191"/>
      <c r="AC12" s="1191" t="s">
        <v>263</v>
      </c>
      <c r="AD12" s="1191"/>
      <c r="AE12" s="1191"/>
      <c r="AF12" s="1191" t="s">
        <v>264</v>
      </c>
      <c r="AG12" s="1191"/>
      <c r="AH12" s="1191"/>
      <c r="AI12" s="1191"/>
      <c r="AJ12" s="1191"/>
      <c r="AK12" s="1191"/>
      <c r="AL12" s="1191"/>
    </row>
    <row r="13" spans="2:43">
      <c r="B13" s="1203"/>
      <c r="C13" s="1204"/>
      <c r="D13" s="1204"/>
      <c r="E13" s="1204"/>
      <c r="F13" s="1204"/>
      <c r="G13" s="1204"/>
      <c r="H13" s="1204"/>
      <c r="I13" s="1204"/>
      <c r="J13" s="1204"/>
      <c r="K13" s="1204"/>
      <c r="L13" s="1204"/>
      <c r="M13" s="1204"/>
      <c r="N13" s="1204"/>
      <c r="O13" s="1204"/>
      <c r="P13" s="1204"/>
      <c r="Q13" s="1204"/>
      <c r="R13" s="1204"/>
      <c r="S13" s="1205"/>
      <c r="T13" s="1182" t="s">
        <v>569</v>
      </c>
      <c r="U13" s="1183"/>
      <c r="V13" s="1183"/>
      <c r="W13" s="1183"/>
      <c r="X13" s="1183"/>
      <c r="Y13" s="1184"/>
      <c r="Z13" s="1185">
        <v>30</v>
      </c>
      <c r="AA13" s="1185"/>
      <c r="AB13" s="1185"/>
      <c r="AC13" s="1178">
        <v>18</v>
      </c>
      <c r="AD13" s="1178"/>
      <c r="AE13" s="1178"/>
      <c r="AF13" s="1178"/>
      <c r="AG13" s="1178"/>
      <c r="AH13" s="1178"/>
      <c r="AI13" s="1178"/>
      <c r="AJ13" s="1178"/>
      <c r="AK13" s="1178"/>
      <c r="AL13" s="995">
        <f>+Z13*AC13</f>
        <v>540</v>
      </c>
    </row>
    <row r="14" spans="2:43" ht="13.5" customHeight="1">
      <c r="B14" s="1203"/>
      <c r="C14" s="1204"/>
      <c r="D14" s="1204"/>
      <c r="E14" s="1204"/>
      <c r="F14" s="1204"/>
      <c r="G14" s="1204"/>
      <c r="H14" s="1204"/>
      <c r="I14" s="1204"/>
      <c r="J14" s="1204"/>
      <c r="K14" s="1204"/>
      <c r="L14" s="1204"/>
      <c r="M14" s="1204"/>
      <c r="N14" s="1204"/>
      <c r="O14" s="1204"/>
      <c r="P14" s="1204"/>
      <c r="Q14" s="1204"/>
      <c r="R14" s="1204"/>
      <c r="S14" s="1205"/>
      <c r="T14" s="1182"/>
      <c r="U14" s="1183"/>
      <c r="V14" s="1183"/>
      <c r="W14" s="1183"/>
      <c r="X14" s="1183"/>
      <c r="Y14" s="1184"/>
      <c r="Z14" s="1178"/>
      <c r="AA14" s="1178"/>
      <c r="AB14" s="1178"/>
      <c r="AC14" s="1178"/>
      <c r="AD14" s="1178"/>
      <c r="AE14" s="1178"/>
      <c r="AF14" s="1178"/>
      <c r="AG14" s="1178"/>
      <c r="AH14" s="1178"/>
      <c r="AI14" s="1178"/>
      <c r="AJ14" s="1178"/>
      <c r="AK14" s="1178"/>
      <c r="AL14" s="995"/>
      <c r="AN14" s="454" t="s">
        <v>103</v>
      </c>
      <c r="AO14" s="457"/>
      <c r="AQ14" s="458"/>
    </row>
    <row r="15" spans="2:43" ht="13.5" customHeight="1">
      <c r="B15" s="1203"/>
      <c r="C15" s="1204"/>
      <c r="D15" s="1204"/>
      <c r="E15" s="1204"/>
      <c r="F15" s="1204"/>
      <c r="G15" s="1204"/>
      <c r="H15" s="1204"/>
      <c r="I15" s="1204"/>
      <c r="J15" s="1204"/>
      <c r="K15" s="1204"/>
      <c r="L15" s="1204"/>
      <c r="M15" s="1204"/>
      <c r="N15" s="1204"/>
      <c r="O15" s="1204"/>
      <c r="P15" s="1204"/>
      <c r="Q15" s="1204"/>
      <c r="R15" s="1204"/>
      <c r="S15" s="1205"/>
      <c r="T15" s="1182"/>
      <c r="U15" s="1183"/>
      <c r="V15" s="1183"/>
      <c r="W15" s="1183"/>
      <c r="X15" s="1183"/>
      <c r="Y15" s="1184"/>
      <c r="Z15" s="1178"/>
      <c r="AA15" s="1178"/>
      <c r="AB15" s="1178"/>
      <c r="AC15" s="1178"/>
      <c r="AD15" s="1178"/>
      <c r="AE15" s="1178"/>
      <c r="AF15" s="1178"/>
      <c r="AG15" s="1178"/>
      <c r="AH15" s="1178"/>
      <c r="AI15" s="1178"/>
      <c r="AJ15" s="1178"/>
      <c r="AK15" s="1178"/>
      <c r="AL15" s="995"/>
      <c r="AO15" s="457"/>
      <c r="AQ15" s="458"/>
    </row>
    <row r="16" spans="2:43" ht="13.5" customHeight="1">
      <c r="B16" s="1203"/>
      <c r="C16" s="1204"/>
      <c r="D16" s="1204"/>
      <c r="E16" s="1204"/>
      <c r="F16" s="1204"/>
      <c r="G16" s="1204"/>
      <c r="H16" s="1204"/>
      <c r="I16" s="1204"/>
      <c r="J16" s="1204"/>
      <c r="K16" s="1204"/>
      <c r="L16" s="1204"/>
      <c r="M16" s="1204"/>
      <c r="N16" s="1204"/>
      <c r="O16" s="1204"/>
      <c r="P16" s="1204"/>
      <c r="Q16" s="1204"/>
      <c r="R16" s="1204"/>
      <c r="S16" s="1205"/>
      <c r="T16" s="1182"/>
      <c r="U16" s="1183"/>
      <c r="V16" s="1183"/>
      <c r="W16" s="1183"/>
      <c r="X16" s="1183"/>
      <c r="Y16" s="1184"/>
      <c r="Z16" s="1178"/>
      <c r="AA16" s="1178"/>
      <c r="AB16" s="1178"/>
      <c r="AC16" s="1178"/>
      <c r="AD16" s="1178"/>
      <c r="AE16" s="1178"/>
      <c r="AF16" s="1178"/>
      <c r="AG16" s="1178"/>
      <c r="AH16" s="1178"/>
      <c r="AI16" s="1178"/>
      <c r="AJ16" s="1178"/>
      <c r="AK16" s="1178"/>
      <c r="AL16" s="995"/>
      <c r="AO16" s="457"/>
      <c r="AQ16" s="458"/>
    </row>
    <row r="17" spans="2:43" ht="13.5" customHeight="1">
      <c r="B17" s="1203"/>
      <c r="C17" s="1204"/>
      <c r="D17" s="1204"/>
      <c r="E17" s="1204"/>
      <c r="F17" s="1204"/>
      <c r="G17" s="1204"/>
      <c r="H17" s="1204"/>
      <c r="I17" s="1204"/>
      <c r="J17" s="1204"/>
      <c r="K17" s="1204"/>
      <c r="L17" s="1204"/>
      <c r="M17" s="1204"/>
      <c r="N17" s="1204"/>
      <c r="O17" s="1204"/>
      <c r="P17" s="1204"/>
      <c r="Q17" s="1204"/>
      <c r="R17" s="1204"/>
      <c r="S17" s="1205"/>
      <c r="T17" s="1182"/>
      <c r="U17" s="1183"/>
      <c r="V17" s="1183"/>
      <c r="W17" s="1183"/>
      <c r="X17" s="1183"/>
      <c r="Y17" s="1184"/>
      <c r="Z17" s="1178"/>
      <c r="AA17" s="1178"/>
      <c r="AB17" s="1178"/>
      <c r="AC17" s="1178"/>
      <c r="AD17" s="1178"/>
      <c r="AE17" s="1178"/>
      <c r="AF17" s="1178"/>
      <c r="AG17" s="1178"/>
      <c r="AH17" s="1178"/>
      <c r="AI17" s="1178"/>
      <c r="AJ17" s="1178"/>
      <c r="AK17" s="1178"/>
      <c r="AL17" s="995"/>
      <c r="AO17" s="457"/>
      <c r="AQ17" s="458"/>
    </row>
    <row r="18" spans="2:43" ht="13.5" customHeight="1">
      <c r="B18" s="1203"/>
      <c r="C18" s="1204"/>
      <c r="D18" s="1204"/>
      <c r="E18" s="1204"/>
      <c r="F18" s="1204"/>
      <c r="G18" s="1204"/>
      <c r="H18" s="1204"/>
      <c r="I18" s="1204"/>
      <c r="J18" s="1204"/>
      <c r="K18" s="1204"/>
      <c r="L18" s="1204"/>
      <c r="M18" s="1204"/>
      <c r="N18" s="1204"/>
      <c r="O18" s="1204"/>
      <c r="P18" s="1204"/>
      <c r="Q18" s="1204"/>
      <c r="R18" s="1204"/>
      <c r="S18" s="1205"/>
      <c r="T18" s="1182"/>
      <c r="U18" s="1183"/>
      <c r="V18" s="1183"/>
      <c r="W18" s="1183"/>
      <c r="X18" s="1183"/>
      <c r="Y18" s="1184"/>
      <c r="Z18" s="1178"/>
      <c r="AA18" s="1178"/>
      <c r="AB18" s="1178"/>
      <c r="AC18" s="1178"/>
      <c r="AD18" s="1178"/>
      <c r="AE18" s="1178"/>
      <c r="AF18" s="1178"/>
      <c r="AG18" s="1178"/>
      <c r="AH18" s="1178"/>
      <c r="AI18" s="1178"/>
      <c r="AJ18" s="1178"/>
      <c r="AK18" s="1178"/>
      <c r="AL18" s="995"/>
      <c r="AO18" s="457"/>
      <c r="AQ18" s="458"/>
    </row>
    <row r="19" spans="2:43">
      <c r="B19" s="1203"/>
      <c r="C19" s="1204"/>
      <c r="D19" s="1204"/>
      <c r="E19" s="1204"/>
      <c r="F19" s="1204"/>
      <c r="G19" s="1204"/>
      <c r="H19" s="1204"/>
      <c r="I19" s="1204"/>
      <c r="J19" s="1204"/>
      <c r="K19" s="1204"/>
      <c r="L19" s="1204"/>
      <c r="M19" s="1204"/>
      <c r="N19" s="1204"/>
      <c r="O19" s="1204"/>
      <c r="P19" s="1204"/>
      <c r="Q19" s="1204"/>
      <c r="R19" s="1204"/>
      <c r="S19" s="1205"/>
      <c r="T19" s="1182"/>
      <c r="U19" s="1183"/>
      <c r="V19" s="1183"/>
      <c r="W19" s="1183"/>
      <c r="X19" s="1183"/>
      <c r="Y19" s="1184"/>
      <c r="Z19" s="1178"/>
      <c r="AA19" s="1178"/>
      <c r="AB19" s="1178"/>
      <c r="AC19" s="1178"/>
      <c r="AD19" s="1178"/>
      <c r="AE19" s="1178"/>
      <c r="AF19" s="1178"/>
      <c r="AG19" s="1178"/>
      <c r="AH19" s="1178"/>
      <c r="AI19" s="1178"/>
      <c r="AJ19" s="1178"/>
      <c r="AK19" s="1178"/>
      <c r="AL19" s="995"/>
      <c r="AO19" s="457"/>
    </row>
    <row r="20" spans="2:43">
      <c r="B20" s="1203"/>
      <c r="C20" s="1204"/>
      <c r="D20" s="1204"/>
      <c r="E20" s="1204"/>
      <c r="F20" s="1204"/>
      <c r="G20" s="1204"/>
      <c r="H20" s="1204"/>
      <c r="I20" s="1204"/>
      <c r="J20" s="1204"/>
      <c r="K20" s="1204"/>
      <c r="L20" s="1204"/>
      <c r="M20" s="1204"/>
      <c r="N20" s="1204"/>
      <c r="O20" s="1204"/>
      <c r="P20" s="1204"/>
      <c r="Q20" s="1204"/>
      <c r="R20" s="1204"/>
      <c r="S20" s="1205"/>
      <c r="T20" s="1182"/>
      <c r="U20" s="1183"/>
      <c r="V20" s="1183"/>
      <c r="W20" s="1183"/>
      <c r="X20" s="1183"/>
      <c r="Y20" s="1184"/>
      <c r="Z20" s="1178"/>
      <c r="AA20" s="1178"/>
      <c r="AB20" s="1178"/>
      <c r="AC20" s="1178"/>
      <c r="AD20" s="1178"/>
      <c r="AE20" s="1178"/>
      <c r="AF20" s="1178"/>
      <c r="AG20" s="1178"/>
      <c r="AH20" s="1178"/>
      <c r="AI20" s="1178"/>
      <c r="AJ20" s="1178"/>
      <c r="AK20" s="1178"/>
      <c r="AL20" s="995"/>
    </row>
    <row r="21" spans="2:43">
      <c r="B21" s="1203"/>
      <c r="C21" s="1204"/>
      <c r="D21" s="1204"/>
      <c r="E21" s="1204"/>
      <c r="F21" s="1204"/>
      <c r="G21" s="1204"/>
      <c r="H21" s="1204"/>
      <c r="I21" s="1204"/>
      <c r="J21" s="1204"/>
      <c r="K21" s="1204"/>
      <c r="L21" s="1204"/>
      <c r="M21" s="1204"/>
      <c r="N21" s="1204"/>
      <c r="O21" s="1204"/>
      <c r="P21" s="1204"/>
      <c r="Q21" s="1204"/>
      <c r="R21" s="1204"/>
      <c r="S21" s="1205"/>
      <c r="T21" s="1182"/>
      <c r="U21" s="1183"/>
      <c r="V21" s="1183"/>
      <c r="W21" s="1183"/>
      <c r="X21" s="1183"/>
      <c r="Y21" s="1184"/>
      <c r="Z21" s="1178"/>
      <c r="AA21" s="1178"/>
      <c r="AB21" s="1178"/>
      <c r="AC21" s="1178"/>
      <c r="AD21" s="1178"/>
      <c r="AE21" s="1178"/>
      <c r="AF21" s="1178"/>
      <c r="AG21" s="1178"/>
      <c r="AH21" s="1178"/>
      <c r="AI21" s="1178"/>
      <c r="AJ21" s="1178"/>
      <c r="AK21" s="1178"/>
      <c r="AL21" s="995"/>
    </row>
    <row r="22" spans="2:43">
      <c r="B22" s="1203"/>
      <c r="C22" s="1204"/>
      <c r="D22" s="1204"/>
      <c r="E22" s="1204"/>
      <c r="F22" s="1204"/>
      <c r="G22" s="1204"/>
      <c r="H22" s="1204"/>
      <c r="I22" s="1204"/>
      <c r="J22" s="1204"/>
      <c r="K22" s="1204"/>
      <c r="L22" s="1204"/>
      <c r="M22" s="1204"/>
      <c r="N22" s="1204"/>
      <c r="O22" s="1204"/>
      <c r="P22" s="1204"/>
      <c r="Q22" s="1204"/>
      <c r="R22" s="1204"/>
      <c r="S22" s="1205"/>
      <c r="T22" s="1182"/>
      <c r="U22" s="1183"/>
      <c r="V22" s="1183"/>
      <c r="W22" s="1183"/>
      <c r="X22" s="1183"/>
      <c r="Y22" s="1184"/>
      <c r="Z22" s="1178"/>
      <c r="AA22" s="1178"/>
      <c r="AB22" s="1178"/>
      <c r="AC22" s="1178"/>
      <c r="AD22" s="1178"/>
      <c r="AE22" s="1178"/>
      <c r="AF22" s="1178"/>
      <c r="AG22" s="1178"/>
      <c r="AH22" s="1178"/>
      <c r="AI22" s="1178"/>
      <c r="AJ22" s="1178"/>
      <c r="AK22" s="1178"/>
      <c r="AL22" s="995"/>
    </row>
    <row r="23" spans="2:43">
      <c r="B23" s="1254"/>
      <c r="C23" s="1255"/>
      <c r="D23" s="1255"/>
      <c r="E23" s="1255"/>
      <c r="F23" s="1255"/>
      <c r="G23" s="1255"/>
      <c r="H23" s="1255"/>
      <c r="I23" s="1255"/>
      <c r="J23" s="1255"/>
      <c r="K23" s="1255"/>
      <c r="L23" s="1255"/>
      <c r="M23" s="1255"/>
      <c r="N23" s="1255"/>
      <c r="O23" s="1255"/>
      <c r="P23" s="1255"/>
      <c r="Q23" s="1255"/>
      <c r="R23" s="1255"/>
      <c r="S23" s="1256"/>
      <c r="T23" s="1240"/>
      <c r="U23" s="1241"/>
      <c r="V23" s="1241"/>
      <c r="W23" s="1241"/>
      <c r="X23" s="1241"/>
      <c r="Y23" s="1241"/>
      <c r="Z23" s="1178"/>
      <c r="AA23" s="1178"/>
      <c r="AB23" s="1178"/>
      <c r="AC23" s="1178"/>
      <c r="AD23" s="1178"/>
      <c r="AE23" s="1178"/>
      <c r="AF23" s="1178"/>
      <c r="AG23" s="1178"/>
      <c r="AH23" s="1178"/>
      <c r="AI23" s="1178"/>
      <c r="AJ23" s="1178"/>
      <c r="AK23" s="1178"/>
      <c r="AL23" s="995"/>
    </row>
    <row r="24" spans="2:43">
      <c r="B24" s="1192" t="s">
        <v>265</v>
      </c>
      <c r="C24" s="1193"/>
      <c r="D24" s="1193"/>
      <c r="E24" s="1193"/>
      <c r="F24" s="1193"/>
      <c r="G24" s="1193"/>
      <c r="H24" s="1193"/>
      <c r="I24" s="1193"/>
      <c r="J24" s="1193"/>
      <c r="K24" s="1193"/>
      <c r="L24" s="1193"/>
      <c r="M24" s="1193"/>
      <c r="N24" s="1193"/>
      <c r="O24" s="1193"/>
      <c r="P24" s="1193"/>
      <c r="Q24" s="1193"/>
      <c r="R24" s="1193"/>
      <c r="S24" s="1193"/>
      <c r="T24" s="1193"/>
      <c r="U24" s="1193"/>
      <c r="V24" s="1193"/>
      <c r="W24" s="1193"/>
      <c r="X24" s="1193"/>
      <c r="Y24" s="1193"/>
      <c r="Z24" s="1229"/>
      <c r="AA24" s="1230"/>
      <c r="AB24" s="1230"/>
      <c r="AC24" s="1230"/>
      <c r="AD24" s="1230"/>
      <c r="AE24" s="1230"/>
      <c r="AF24" s="1230"/>
      <c r="AG24" s="1230"/>
      <c r="AH24" s="1231"/>
      <c r="AI24" s="1232"/>
      <c r="AJ24" s="1232"/>
      <c r="AK24" s="1232"/>
      <c r="AL24" s="997"/>
    </row>
    <row r="25" spans="2:43">
      <c r="B25" s="1242"/>
      <c r="C25" s="1243"/>
      <c r="D25" s="1243"/>
      <c r="E25" s="1243"/>
      <c r="F25" s="1243"/>
      <c r="G25" s="1243"/>
      <c r="H25" s="1243"/>
      <c r="I25" s="1243"/>
      <c r="J25" s="1243"/>
      <c r="K25" s="1243"/>
      <c r="L25" s="1243"/>
      <c r="M25" s="1243"/>
      <c r="N25" s="1243"/>
      <c r="O25" s="1243"/>
      <c r="P25" s="1243"/>
      <c r="Q25" s="1243"/>
      <c r="R25" s="1243"/>
      <c r="S25" s="1243"/>
      <c r="T25" s="1243"/>
      <c r="U25" s="1243"/>
      <c r="V25" s="1243"/>
      <c r="W25" s="1243"/>
      <c r="X25" s="1243"/>
      <c r="Y25" s="1244"/>
      <c r="Z25" s="1248"/>
      <c r="AA25" s="1201"/>
      <c r="AB25" s="1201"/>
      <c r="AC25" s="1201"/>
      <c r="AD25" s="1201"/>
      <c r="AE25" s="1201"/>
      <c r="AF25" s="1201"/>
      <c r="AG25" s="1201"/>
      <c r="AH25" s="1202"/>
      <c r="AI25" s="1190" t="s">
        <v>266</v>
      </c>
      <c r="AJ25" s="1190"/>
      <c r="AK25" s="1253"/>
      <c r="AL25" s="998">
        <f>SUM(AL13:AL23)</f>
        <v>540</v>
      </c>
    </row>
    <row r="26" spans="2:43">
      <c r="B26" s="1242"/>
      <c r="C26" s="1243"/>
      <c r="D26" s="1243"/>
      <c r="E26" s="1243"/>
      <c r="F26" s="1243"/>
      <c r="G26" s="1243"/>
      <c r="H26" s="1243"/>
      <c r="I26" s="1243"/>
      <c r="J26" s="1243"/>
      <c r="K26" s="1243"/>
      <c r="L26" s="1243"/>
      <c r="M26" s="1243"/>
      <c r="N26" s="1243"/>
      <c r="O26" s="1243"/>
      <c r="P26" s="1243"/>
      <c r="Q26" s="1243"/>
      <c r="R26" s="1243"/>
      <c r="S26" s="1243"/>
      <c r="T26" s="1243"/>
      <c r="U26" s="1243"/>
      <c r="V26" s="1243"/>
      <c r="W26" s="1243"/>
      <c r="X26" s="1243"/>
      <c r="Y26" s="1244"/>
      <c r="Z26" s="1249"/>
      <c r="AA26" s="1204"/>
      <c r="AB26" s="1204"/>
      <c r="AC26" s="1204"/>
      <c r="AD26" s="1204"/>
      <c r="AE26" s="1204"/>
      <c r="AF26" s="1204"/>
      <c r="AG26" s="1204"/>
      <c r="AH26" s="1205"/>
      <c r="AI26" s="1190"/>
      <c r="AJ26" s="1190"/>
      <c r="AK26" s="1253"/>
      <c r="AL26" s="998"/>
    </row>
    <row r="27" spans="2:43" ht="16.5" thickBot="1">
      <c r="B27" s="1245"/>
      <c r="C27" s="1246"/>
      <c r="D27" s="1246"/>
      <c r="E27" s="1246"/>
      <c r="F27" s="1246"/>
      <c r="G27" s="1246"/>
      <c r="H27" s="1246"/>
      <c r="I27" s="1246"/>
      <c r="J27" s="1246"/>
      <c r="K27" s="1246"/>
      <c r="L27" s="1246"/>
      <c r="M27" s="1246"/>
      <c r="N27" s="1246"/>
      <c r="O27" s="1246"/>
      <c r="P27" s="1246"/>
      <c r="Q27" s="1246"/>
      <c r="R27" s="1246"/>
      <c r="S27" s="1246"/>
      <c r="T27" s="1246"/>
      <c r="U27" s="1246"/>
      <c r="V27" s="1246"/>
      <c r="W27" s="1246"/>
      <c r="X27" s="1246"/>
      <c r="Y27" s="1247"/>
      <c r="Z27" s="1250"/>
      <c r="AA27" s="1251"/>
      <c r="AB27" s="1251"/>
      <c r="AC27" s="1251"/>
      <c r="AD27" s="1251"/>
      <c r="AE27" s="1251"/>
      <c r="AF27" s="1251"/>
      <c r="AG27" s="1251"/>
      <c r="AH27" s="1252"/>
      <c r="AI27" s="1238" t="s">
        <v>267</v>
      </c>
      <c r="AJ27" s="1238"/>
      <c r="AK27" s="1239"/>
      <c r="AL27" s="999">
        <f>ROUND(+AL25+AL26,2)</f>
        <v>540</v>
      </c>
    </row>
    <row r="28" spans="2:43" ht="13.9" customHeight="1">
      <c r="B28" s="1263"/>
      <c r="C28" s="1264"/>
      <c r="D28" s="1264"/>
      <c r="E28" s="1264"/>
      <c r="F28" s="1264"/>
      <c r="G28" s="1264"/>
      <c r="H28" s="1264"/>
      <c r="I28" s="1267" t="str">
        <f>+I2</f>
        <v>CONSTRUCCIÓN DE CUBIERTA PARA POLIDERTIVO EN LA VEREDA BAJO GETZEN DEL MUNICIPIO DE LA PLATA, DEPARTAMENTO DEL HUILA</v>
      </c>
      <c r="J28" s="1267"/>
      <c r="K28" s="1267"/>
      <c r="L28" s="1267"/>
      <c r="M28" s="1267"/>
      <c r="N28" s="1267"/>
      <c r="O28" s="1267"/>
      <c r="P28" s="1267"/>
      <c r="Q28" s="1267"/>
      <c r="R28" s="1267"/>
      <c r="S28" s="1267"/>
      <c r="T28" s="1267"/>
      <c r="U28" s="1267"/>
      <c r="V28" s="1267"/>
      <c r="W28" s="1267"/>
      <c r="X28" s="1267"/>
      <c r="Y28" s="1267"/>
      <c r="Z28" s="1267"/>
      <c r="AA28" s="1267"/>
      <c r="AB28" s="1267"/>
      <c r="AC28" s="1267"/>
      <c r="AD28" s="1267"/>
      <c r="AE28" s="1267"/>
      <c r="AF28" s="1267"/>
      <c r="AG28" s="1267"/>
      <c r="AH28" s="1267"/>
      <c r="AI28" s="1269">
        <f ca="1">TODAY()</f>
        <v>46286</v>
      </c>
      <c r="AJ28" s="1267"/>
      <c r="AK28" s="1267"/>
      <c r="AL28" s="1267"/>
    </row>
    <row r="29" spans="2:43" ht="13.9" customHeight="1">
      <c r="B29" s="1265"/>
      <c r="C29" s="1266"/>
      <c r="D29" s="1266"/>
      <c r="E29" s="1266"/>
      <c r="F29" s="1266"/>
      <c r="G29" s="1266"/>
      <c r="H29" s="1266"/>
      <c r="I29" s="1268"/>
      <c r="J29" s="1268"/>
      <c r="K29" s="1268"/>
      <c r="L29" s="1268"/>
      <c r="M29" s="1268"/>
      <c r="N29" s="1268"/>
      <c r="O29" s="1268"/>
      <c r="P29" s="1268"/>
      <c r="Q29" s="1268"/>
      <c r="R29" s="1268"/>
      <c r="S29" s="1268"/>
      <c r="T29" s="1268"/>
      <c r="U29" s="1268"/>
      <c r="V29" s="1268"/>
      <c r="W29" s="1268"/>
      <c r="X29" s="1268"/>
      <c r="Y29" s="1268"/>
      <c r="Z29" s="1268"/>
      <c r="AA29" s="1268"/>
      <c r="AB29" s="1268"/>
      <c r="AC29" s="1268"/>
      <c r="AD29" s="1268"/>
      <c r="AE29" s="1268"/>
      <c r="AF29" s="1268"/>
      <c r="AG29" s="1268"/>
      <c r="AH29" s="1268"/>
      <c r="AI29" s="1268"/>
      <c r="AJ29" s="1268"/>
      <c r="AK29" s="1268"/>
      <c r="AL29" s="1268"/>
    </row>
    <row r="30" spans="2:43" ht="13.9" customHeight="1">
      <c r="B30" s="1265"/>
      <c r="C30" s="1266"/>
      <c r="D30" s="1266"/>
      <c r="E30" s="1266"/>
      <c r="F30" s="1266"/>
      <c r="G30" s="1266"/>
      <c r="H30" s="1266"/>
      <c r="I30" s="1268"/>
      <c r="J30" s="1268"/>
      <c r="K30" s="1268"/>
      <c r="L30" s="1268"/>
      <c r="M30" s="1268"/>
      <c r="N30" s="1268"/>
      <c r="O30" s="1268"/>
      <c r="P30" s="1268"/>
      <c r="Q30" s="1268"/>
      <c r="R30" s="1268"/>
      <c r="S30" s="1268"/>
      <c r="T30" s="1268"/>
      <c r="U30" s="1268"/>
      <c r="V30" s="1268"/>
      <c r="W30" s="1268"/>
      <c r="X30" s="1268"/>
      <c r="Y30" s="1268"/>
      <c r="Z30" s="1268"/>
      <c r="AA30" s="1268"/>
      <c r="AB30" s="1268"/>
      <c r="AC30" s="1268"/>
      <c r="AD30" s="1268"/>
      <c r="AE30" s="1268"/>
      <c r="AF30" s="1268"/>
      <c r="AG30" s="1268"/>
      <c r="AH30" s="1268"/>
      <c r="AI30" s="1268"/>
      <c r="AJ30" s="1268"/>
      <c r="AK30" s="1268"/>
      <c r="AL30" s="1268"/>
    </row>
    <row r="31" spans="2:43" ht="13.9" customHeight="1">
      <c r="B31" s="1265"/>
      <c r="C31" s="1266"/>
      <c r="D31" s="1266"/>
      <c r="E31" s="1266"/>
      <c r="F31" s="1266"/>
      <c r="G31" s="1266"/>
      <c r="H31" s="1266"/>
      <c r="I31" s="1268"/>
      <c r="J31" s="1268"/>
      <c r="K31" s="1268"/>
      <c r="L31" s="1268"/>
      <c r="M31" s="1268"/>
      <c r="N31" s="1268"/>
      <c r="O31" s="1268"/>
      <c r="P31" s="1268"/>
      <c r="Q31" s="1268"/>
      <c r="R31" s="1268"/>
      <c r="S31" s="1268"/>
      <c r="T31" s="1268"/>
      <c r="U31" s="1268"/>
      <c r="V31" s="1268"/>
      <c r="W31" s="1268"/>
      <c r="X31" s="1268"/>
      <c r="Y31" s="1268"/>
      <c r="Z31" s="1268"/>
      <c r="AA31" s="1268"/>
      <c r="AB31" s="1268"/>
      <c r="AC31" s="1268"/>
      <c r="AD31" s="1268"/>
      <c r="AE31" s="1268"/>
      <c r="AF31" s="1268"/>
      <c r="AG31" s="1268"/>
      <c r="AH31" s="1268"/>
      <c r="AI31" s="1268"/>
      <c r="AJ31" s="1268"/>
      <c r="AK31" s="1268"/>
      <c r="AL31" s="1268"/>
    </row>
    <row r="32" spans="2:43" ht="20.45" customHeight="1">
      <c r="B32" s="1189" t="s">
        <v>254</v>
      </c>
      <c r="C32" s="1190"/>
      <c r="D32" s="1190"/>
      <c r="E32" s="1190"/>
      <c r="F32" s="1190"/>
      <c r="G32" s="1190"/>
      <c r="H32" s="1190"/>
      <c r="I32" s="1190"/>
      <c r="J32" s="1190"/>
      <c r="K32" s="1190"/>
      <c r="L32" s="1190"/>
      <c r="M32" s="1190"/>
      <c r="N32" s="1190"/>
      <c r="O32" s="1190"/>
      <c r="P32" s="1190"/>
      <c r="Q32" s="1190"/>
      <c r="R32" s="1190"/>
      <c r="S32" s="1190"/>
      <c r="T32" s="1190"/>
      <c r="U32" s="1190"/>
      <c r="V32" s="1190"/>
      <c r="W32" s="1190"/>
      <c r="X32" s="1190"/>
      <c r="Y32" s="1190"/>
      <c r="Z32" s="1190"/>
      <c r="AA32" s="1190"/>
      <c r="AB32" s="1190"/>
      <c r="AC32" s="1190"/>
      <c r="AD32" s="1190"/>
      <c r="AE32" s="1190"/>
      <c r="AF32" s="1190"/>
      <c r="AG32" s="1190"/>
      <c r="AH32" s="1190"/>
      <c r="AI32" s="1190"/>
      <c r="AJ32" s="1190"/>
      <c r="AK32" s="1190"/>
      <c r="AL32" s="1190"/>
    </row>
    <row r="33" spans="2:38" ht="13.9" customHeight="1">
      <c r="B33" s="1200"/>
      <c r="C33" s="1201"/>
      <c r="D33" s="1201"/>
      <c r="E33" s="1201"/>
      <c r="F33" s="1201"/>
      <c r="G33" s="1201"/>
      <c r="H33" s="1201"/>
      <c r="I33" s="1201"/>
      <c r="J33" s="1201"/>
      <c r="K33" s="1201"/>
      <c r="L33" s="1201"/>
      <c r="M33" s="1201"/>
      <c r="N33" s="1201"/>
      <c r="O33" s="1201"/>
      <c r="P33" s="1201"/>
      <c r="Q33" s="1201"/>
      <c r="R33" s="1201"/>
      <c r="S33" s="1202"/>
      <c r="T33" s="1206" t="s">
        <v>255</v>
      </c>
      <c r="U33" s="1207"/>
      <c r="V33" s="1207"/>
      <c r="W33" s="1208"/>
      <c r="X33" s="1257">
        <f>+'[186] PRESUPUESTO OFICIAL ESMERALDA'!B10</f>
        <v>1.2</v>
      </c>
      <c r="Y33" s="1258"/>
      <c r="Z33" s="1258"/>
      <c r="AA33" s="1258"/>
      <c r="AB33" s="1258"/>
      <c r="AC33" s="1258"/>
      <c r="AD33" s="1259"/>
      <c r="AE33" s="1191" t="s">
        <v>256</v>
      </c>
      <c r="AF33" s="1191"/>
      <c r="AG33" s="1191"/>
      <c r="AH33" s="1191"/>
      <c r="AI33" s="1199" t="str">
        <f>'[186] PRESUPUESTO OFICIAL GETZEN'!D10</f>
        <v>UND</v>
      </c>
      <c r="AJ33" s="1199"/>
      <c r="AK33" s="1199"/>
      <c r="AL33" s="1199"/>
    </row>
    <row r="34" spans="2:38">
      <c r="B34" s="1203"/>
      <c r="C34" s="1204"/>
      <c r="D34" s="1204"/>
      <c r="E34" s="1204"/>
      <c r="F34" s="1204"/>
      <c r="G34" s="1204"/>
      <c r="H34" s="1204"/>
      <c r="I34" s="1204"/>
      <c r="J34" s="1204"/>
      <c r="K34" s="1204"/>
      <c r="L34" s="1204"/>
      <c r="M34" s="1204"/>
      <c r="N34" s="1204"/>
      <c r="O34" s="1204"/>
      <c r="P34" s="1204"/>
      <c r="Q34" s="1204"/>
      <c r="R34" s="1204"/>
      <c r="S34" s="1205"/>
      <c r="T34" s="1209"/>
      <c r="U34" s="1210"/>
      <c r="V34" s="1210"/>
      <c r="W34" s="1211"/>
      <c r="X34" s="1260"/>
      <c r="Y34" s="1261"/>
      <c r="Z34" s="1261"/>
      <c r="AA34" s="1261"/>
      <c r="AB34" s="1261"/>
      <c r="AC34" s="1261"/>
      <c r="AD34" s="1262"/>
      <c r="AE34" s="1191"/>
      <c r="AF34" s="1191"/>
      <c r="AG34" s="1191"/>
      <c r="AH34" s="1191"/>
      <c r="AI34" s="1199"/>
      <c r="AJ34" s="1199"/>
      <c r="AK34" s="1199"/>
      <c r="AL34" s="1199"/>
    </row>
    <row r="35" spans="2:38" ht="13.9" customHeight="1">
      <c r="B35" s="1203"/>
      <c r="C35" s="1204"/>
      <c r="D35" s="1204"/>
      <c r="E35" s="1204"/>
      <c r="F35" s="1204"/>
      <c r="G35" s="1204"/>
      <c r="H35" s="1204"/>
      <c r="I35" s="1204"/>
      <c r="J35" s="1204"/>
      <c r="K35" s="1204"/>
      <c r="L35" s="1204"/>
      <c r="M35" s="1204"/>
      <c r="N35" s="1204"/>
      <c r="O35" s="1204"/>
      <c r="P35" s="1204"/>
      <c r="Q35" s="1204"/>
      <c r="R35" s="1204"/>
      <c r="S35" s="1205"/>
      <c r="T35" s="1206" t="s">
        <v>257</v>
      </c>
      <c r="U35" s="1207"/>
      <c r="V35" s="1207"/>
      <c r="W35" s="1208"/>
      <c r="X35" s="1218" t="str">
        <f>'[186] PRESUPUESTO OFICIAL GETZEN'!C10</f>
        <v>Desmonte   de   Postes   de   iluminación;   Incl.   Retiro   de luminarias,    clabeado    y    demolición    de    machón    en concreto.</v>
      </c>
      <c r="Y35" s="1219"/>
      <c r="Z35" s="1219"/>
      <c r="AA35" s="1219"/>
      <c r="AB35" s="1219"/>
      <c r="AC35" s="1219"/>
      <c r="AD35" s="1219"/>
      <c r="AE35" s="1219"/>
      <c r="AF35" s="1219"/>
      <c r="AG35" s="1219"/>
      <c r="AH35" s="1219"/>
      <c r="AI35" s="1219"/>
      <c r="AJ35" s="1219"/>
      <c r="AK35" s="1219"/>
      <c r="AL35" s="1219"/>
    </row>
    <row r="36" spans="2:38">
      <c r="B36" s="1203"/>
      <c r="C36" s="1204"/>
      <c r="D36" s="1204"/>
      <c r="E36" s="1204"/>
      <c r="F36" s="1204"/>
      <c r="G36" s="1204"/>
      <c r="H36" s="1204"/>
      <c r="I36" s="1204"/>
      <c r="J36" s="1204"/>
      <c r="K36" s="1204"/>
      <c r="L36" s="1204"/>
      <c r="M36" s="1204"/>
      <c r="N36" s="1204"/>
      <c r="O36" s="1204"/>
      <c r="P36" s="1204"/>
      <c r="Q36" s="1204"/>
      <c r="R36" s="1204"/>
      <c r="S36" s="1205"/>
      <c r="T36" s="1209"/>
      <c r="U36" s="1210"/>
      <c r="V36" s="1210"/>
      <c r="W36" s="1211"/>
      <c r="X36" s="1220"/>
      <c r="Y36" s="1221"/>
      <c r="Z36" s="1221"/>
      <c r="AA36" s="1221"/>
      <c r="AB36" s="1221"/>
      <c r="AC36" s="1221"/>
      <c r="AD36" s="1221"/>
      <c r="AE36" s="1221"/>
      <c r="AF36" s="1221"/>
      <c r="AG36" s="1221"/>
      <c r="AH36" s="1221"/>
      <c r="AI36" s="1221"/>
      <c r="AJ36" s="1221"/>
      <c r="AK36" s="1221"/>
      <c r="AL36" s="1221"/>
    </row>
    <row r="37" spans="2:38">
      <c r="B37" s="1203"/>
      <c r="C37" s="1204"/>
      <c r="D37" s="1204"/>
      <c r="E37" s="1204"/>
      <c r="F37" s="1204"/>
      <c r="G37" s="1204"/>
      <c r="H37" s="1204"/>
      <c r="I37" s="1204"/>
      <c r="J37" s="1204"/>
      <c r="K37" s="1204"/>
      <c r="L37" s="1204"/>
      <c r="M37" s="1204"/>
      <c r="N37" s="1204"/>
      <c r="O37" s="1204"/>
      <c r="P37" s="1204"/>
      <c r="Q37" s="1204"/>
      <c r="R37" s="1204"/>
      <c r="S37" s="1205"/>
      <c r="T37" s="1222" t="s">
        <v>258</v>
      </c>
      <c r="U37" s="1223"/>
      <c r="V37" s="1223"/>
      <c r="W37" s="1223"/>
      <c r="X37" s="1223"/>
      <c r="Y37" s="1224"/>
      <c r="Z37" s="1228" t="s">
        <v>259</v>
      </c>
      <c r="AA37" s="1228"/>
      <c r="AB37" s="1228"/>
      <c r="AC37" s="1228"/>
      <c r="AD37" s="1228"/>
      <c r="AE37" s="1191"/>
      <c r="AF37" s="1191"/>
      <c r="AG37" s="1191"/>
      <c r="AH37" s="1191"/>
      <c r="AI37" s="1191" t="s">
        <v>260</v>
      </c>
      <c r="AJ37" s="1191"/>
      <c r="AK37" s="1191"/>
      <c r="AL37" s="1191" t="s">
        <v>261</v>
      </c>
    </row>
    <row r="38" spans="2:38">
      <c r="B38" s="1203"/>
      <c r="C38" s="1204"/>
      <c r="D38" s="1204"/>
      <c r="E38" s="1204"/>
      <c r="F38" s="1204"/>
      <c r="G38" s="1204"/>
      <c r="H38" s="1204"/>
      <c r="I38" s="1204"/>
      <c r="J38" s="1204"/>
      <c r="K38" s="1204"/>
      <c r="L38" s="1204"/>
      <c r="M38" s="1204"/>
      <c r="N38" s="1204"/>
      <c r="O38" s="1204"/>
      <c r="P38" s="1204"/>
      <c r="Q38" s="1204"/>
      <c r="R38" s="1204"/>
      <c r="S38" s="1205"/>
      <c r="T38" s="1225"/>
      <c r="U38" s="1226"/>
      <c r="V38" s="1226"/>
      <c r="W38" s="1226"/>
      <c r="X38" s="1226"/>
      <c r="Y38" s="1227"/>
      <c r="Z38" s="1191" t="s">
        <v>561</v>
      </c>
      <c r="AA38" s="1191"/>
      <c r="AB38" s="1191"/>
      <c r="AC38" s="1191" t="s">
        <v>263</v>
      </c>
      <c r="AD38" s="1191"/>
      <c r="AE38" s="1191"/>
      <c r="AF38" s="1191" t="s">
        <v>264</v>
      </c>
      <c r="AG38" s="1191"/>
      <c r="AH38" s="1191"/>
      <c r="AI38" s="1191"/>
      <c r="AJ38" s="1191"/>
      <c r="AK38" s="1191"/>
      <c r="AL38" s="1191"/>
    </row>
    <row r="39" spans="2:38">
      <c r="B39" s="1203"/>
      <c r="C39" s="1204"/>
      <c r="D39" s="1204"/>
      <c r="E39" s="1204"/>
      <c r="F39" s="1204"/>
      <c r="G39" s="1204"/>
      <c r="H39" s="1204"/>
      <c r="I39" s="1204"/>
      <c r="J39" s="1204"/>
      <c r="K39" s="1204"/>
      <c r="L39" s="1204"/>
      <c r="M39" s="1204"/>
      <c r="N39" s="1204"/>
      <c r="O39" s="1204"/>
      <c r="P39" s="1204"/>
      <c r="Q39" s="1204"/>
      <c r="R39" s="1204"/>
      <c r="S39" s="1205"/>
      <c r="T39" s="1182" t="s">
        <v>562</v>
      </c>
      <c r="U39" s="1183"/>
      <c r="V39" s="1183"/>
      <c r="W39" s="1183"/>
      <c r="X39" s="1183"/>
      <c r="Y39" s="1184"/>
      <c r="Z39" s="1185"/>
      <c r="AA39" s="1185"/>
      <c r="AB39" s="1185"/>
      <c r="AC39" s="1178"/>
      <c r="AD39" s="1178"/>
      <c r="AE39" s="1178"/>
      <c r="AF39" s="1178"/>
      <c r="AG39" s="1178"/>
      <c r="AH39" s="1178"/>
      <c r="AI39" s="1178">
        <v>3</v>
      </c>
      <c r="AJ39" s="1178"/>
      <c r="AK39" s="1178"/>
      <c r="AL39" s="995">
        <f>+AI39</f>
        <v>3</v>
      </c>
    </row>
    <row r="40" spans="2:38">
      <c r="B40" s="1203"/>
      <c r="C40" s="1204"/>
      <c r="D40" s="1204"/>
      <c r="E40" s="1204"/>
      <c r="F40" s="1204"/>
      <c r="G40" s="1204"/>
      <c r="H40" s="1204"/>
      <c r="I40" s="1204"/>
      <c r="J40" s="1204"/>
      <c r="K40" s="1204"/>
      <c r="L40" s="1204"/>
      <c r="M40" s="1204"/>
      <c r="N40" s="1204"/>
      <c r="O40" s="1204"/>
      <c r="P40" s="1204"/>
      <c r="Q40" s="1204"/>
      <c r="R40" s="1204"/>
      <c r="S40" s="1205"/>
      <c r="T40" s="1182" t="s">
        <v>563</v>
      </c>
      <c r="U40" s="1183"/>
      <c r="V40" s="1183"/>
      <c r="W40" s="1183"/>
      <c r="X40" s="1183"/>
      <c r="Y40" s="1184"/>
      <c r="Z40" s="1178"/>
      <c r="AA40" s="1178"/>
      <c r="AB40" s="1178"/>
      <c r="AC40" s="1178"/>
      <c r="AD40" s="1178"/>
      <c r="AE40" s="1178"/>
      <c r="AF40" s="1178"/>
      <c r="AG40" s="1178"/>
      <c r="AH40" s="1178"/>
      <c r="AI40" s="1178">
        <v>1</v>
      </c>
      <c r="AJ40" s="1178"/>
      <c r="AK40" s="1178"/>
      <c r="AL40" s="1002">
        <f>+AI40</f>
        <v>1</v>
      </c>
    </row>
    <row r="41" spans="2:38" ht="52.5" customHeight="1">
      <c r="B41" s="1203"/>
      <c r="C41" s="1204"/>
      <c r="D41" s="1204"/>
      <c r="E41" s="1204"/>
      <c r="F41" s="1204"/>
      <c r="G41" s="1204"/>
      <c r="H41" s="1204"/>
      <c r="I41" s="1204"/>
      <c r="J41" s="1204"/>
      <c r="K41" s="1204"/>
      <c r="L41" s="1204"/>
      <c r="M41" s="1204"/>
      <c r="N41" s="1204"/>
      <c r="O41" s="1204"/>
      <c r="P41" s="1204"/>
      <c r="Q41" s="1204"/>
      <c r="R41" s="1204"/>
      <c r="S41" s="1205"/>
      <c r="T41" s="1182"/>
      <c r="U41" s="1183"/>
      <c r="V41" s="1183"/>
      <c r="W41" s="1183"/>
      <c r="X41" s="1183"/>
      <c r="Y41" s="1184"/>
      <c r="Z41" s="1178"/>
      <c r="AA41" s="1178"/>
      <c r="AB41" s="1178"/>
      <c r="AC41" s="1178"/>
      <c r="AD41" s="1178"/>
      <c r="AE41" s="1178"/>
      <c r="AF41" s="1178"/>
      <c r="AG41" s="1178"/>
      <c r="AH41" s="1178"/>
      <c r="AI41" s="1178"/>
      <c r="AJ41" s="1178"/>
      <c r="AK41" s="1178"/>
      <c r="AL41" s="995"/>
    </row>
    <row r="42" spans="2:38" ht="45.75" customHeight="1">
      <c r="B42" s="1203"/>
      <c r="C42" s="1204"/>
      <c r="D42" s="1204"/>
      <c r="E42" s="1204"/>
      <c r="F42" s="1204"/>
      <c r="G42" s="1204"/>
      <c r="H42" s="1204"/>
      <c r="I42" s="1204"/>
      <c r="J42" s="1204"/>
      <c r="K42" s="1204"/>
      <c r="L42" s="1204"/>
      <c r="M42" s="1204"/>
      <c r="N42" s="1204"/>
      <c r="O42" s="1204"/>
      <c r="P42" s="1204"/>
      <c r="Q42" s="1204"/>
      <c r="R42" s="1204"/>
      <c r="S42" s="1205"/>
      <c r="T42" s="1182"/>
      <c r="U42" s="1183"/>
      <c r="V42" s="1183"/>
      <c r="W42" s="1183"/>
      <c r="X42" s="1183"/>
      <c r="Y42" s="1184"/>
      <c r="Z42" s="1178"/>
      <c r="AA42" s="1178"/>
      <c r="AB42" s="1178"/>
      <c r="AC42" s="1178"/>
      <c r="AD42" s="1178"/>
      <c r="AE42" s="1178"/>
      <c r="AF42" s="1178"/>
      <c r="AG42" s="1178"/>
      <c r="AH42" s="1178"/>
      <c r="AI42" s="1178"/>
      <c r="AJ42" s="1178"/>
      <c r="AK42" s="1178"/>
      <c r="AL42" s="995"/>
    </row>
    <row r="43" spans="2:38" ht="40.5" customHeight="1">
      <c r="B43" s="1203"/>
      <c r="C43" s="1204"/>
      <c r="D43" s="1204"/>
      <c r="E43" s="1204"/>
      <c r="F43" s="1204"/>
      <c r="G43" s="1204"/>
      <c r="H43" s="1204"/>
      <c r="I43" s="1204"/>
      <c r="J43" s="1204"/>
      <c r="K43" s="1204"/>
      <c r="L43" s="1204"/>
      <c r="M43" s="1204"/>
      <c r="N43" s="1204"/>
      <c r="O43" s="1204"/>
      <c r="P43" s="1204"/>
      <c r="Q43" s="1204"/>
      <c r="R43" s="1204"/>
      <c r="S43" s="1205"/>
      <c r="T43" s="1182"/>
      <c r="U43" s="1183"/>
      <c r="V43" s="1183"/>
      <c r="W43" s="1183"/>
      <c r="X43" s="1183"/>
      <c r="Y43" s="1184"/>
      <c r="Z43" s="1178"/>
      <c r="AA43" s="1178"/>
      <c r="AB43" s="1178"/>
      <c r="AC43" s="1178"/>
      <c r="AD43" s="1178"/>
      <c r="AE43" s="1178"/>
      <c r="AF43" s="1178"/>
      <c r="AG43" s="1178"/>
      <c r="AH43" s="1178"/>
      <c r="AI43" s="1178"/>
      <c r="AJ43" s="1178"/>
      <c r="AK43" s="1178"/>
      <c r="AL43" s="995"/>
    </row>
    <row r="44" spans="2:38" ht="52.5" customHeight="1">
      <c r="B44" s="1203"/>
      <c r="C44" s="1204"/>
      <c r="D44" s="1204"/>
      <c r="E44" s="1204"/>
      <c r="F44" s="1204"/>
      <c r="G44" s="1204"/>
      <c r="H44" s="1204"/>
      <c r="I44" s="1204"/>
      <c r="J44" s="1204"/>
      <c r="K44" s="1204"/>
      <c r="L44" s="1204"/>
      <c r="M44" s="1204"/>
      <c r="N44" s="1204"/>
      <c r="O44" s="1204"/>
      <c r="P44" s="1204"/>
      <c r="Q44" s="1204"/>
      <c r="R44" s="1204"/>
      <c r="S44" s="1205"/>
      <c r="T44" s="1182"/>
      <c r="U44" s="1183"/>
      <c r="V44" s="1183"/>
      <c r="W44" s="1183"/>
      <c r="X44" s="1183"/>
      <c r="Y44" s="1184"/>
      <c r="Z44" s="1178"/>
      <c r="AA44" s="1178"/>
      <c r="AB44" s="1178"/>
      <c r="AC44" s="1178"/>
      <c r="AD44" s="1178"/>
      <c r="AE44" s="1178"/>
      <c r="AF44" s="1178"/>
      <c r="AG44" s="1178"/>
      <c r="AH44" s="1178"/>
      <c r="AI44" s="1178"/>
      <c r="AJ44" s="1178"/>
      <c r="AK44" s="1178"/>
      <c r="AL44" s="995"/>
    </row>
    <row r="45" spans="2:38" ht="45.75" customHeight="1">
      <c r="B45" s="1203"/>
      <c r="C45" s="1204"/>
      <c r="D45" s="1204"/>
      <c r="E45" s="1204"/>
      <c r="F45" s="1204"/>
      <c r="G45" s="1204"/>
      <c r="H45" s="1204"/>
      <c r="I45" s="1204"/>
      <c r="J45" s="1204"/>
      <c r="K45" s="1204"/>
      <c r="L45" s="1204"/>
      <c r="M45" s="1204"/>
      <c r="N45" s="1204"/>
      <c r="O45" s="1204"/>
      <c r="P45" s="1204"/>
      <c r="Q45" s="1204"/>
      <c r="R45" s="1204"/>
      <c r="S45" s="1205"/>
      <c r="T45" s="1276"/>
      <c r="U45" s="1277"/>
      <c r="V45" s="1277"/>
      <c r="W45" s="1277"/>
      <c r="X45" s="1277"/>
      <c r="Y45" s="1277"/>
      <c r="Z45" s="1178"/>
      <c r="AA45" s="1178"/>
      <c r="AB45" s="1178"/>
      <c r="AC45" s="1178"/>
      <c r="AD45" s="1178"/>
      <c r="AE45" s="1178"/>
      <c r="AF45" s="1178"/>
      <c r="AG45" s="1178"/>
      <c r="AH45" s="1178"/>
      <c r="AI45" s="1178"/>
      <c r="AJ45" s="1178"/>
      <c r="AK45" s="1178"/>
      <c r="AL45" s="995"/>
    </row>
    <row r="46" spans="2:38" ht="45" customHeight="1">
      <c r="B46" s="1254"/>
      <c r="C46" s="1255"/>
      <c r="D46" s="1255"/>
      <c r="E46" s="1255"/>
      <c r="F46" s="1255"/>
      <c r="G46" s="1255"/>
      <c r="H46" s="1255"/>
      <c r="I46" s="1255"/>
      <c r="J46" s="1255"/>
      <c r="K46" s="1255"/>
      <c r="L46" s="1255"/>
      <c r="M46" s="1255"/>
      <c r="N46" s="1255"/>
      <c r="O46" s="1255"/>
      <c r="P46" s="1255"/>
      <c r="Q46" s="1255"/>
      <c r="R46" s="1255"/>
      <c r="S46" s="1256"/>
      <c r="T46" s="1240"/>
      <c r="U46" s="1241"/>
      <c r="V46" s="1241"/>
      <c r="W46" s="1241"/>
      <c r="X46" s="1241"/>
      <c r="Y46" s="1241"/>
      <c r="Z46" s="1178"/>
      <c r="AA46" s="1178"/>
      <c r="AB46" s="1178"/>
      <c r="AC46" s="1178"/>
      <c r="AD46" s="1178"/>
      <c r="AE46" s="1178"/>
      <c r="AF46" s="1178"/>
      <c r="AG46" s="1178"/>
      <c r="AH46" s="1178"/>
      <c r="AI46" s="1178"/>
      <c r="AJ46" s="1178"/>
      <c r="AK46" s="1178"/>
      <c r="AL46" s="995"/>
    </row>
    <row r="47" spans="2:38">
      <c r="B47" s="1192" t="s">
        <v>265</v>
      </c>
      <c r="C47" s="1193"/>
      <c r="D47" s="1193"/>
      <c r="E47" s="1193"/>
      <c r="F47" s="1193"/>
      <c r="G47" s="1193"/>
      <c r="H47" s="1193"/>
      <c r="I47" s="1193"/>
      <c r="J47" s="1193"/>
      <c r="K47" s="1193"/>
      <c r="L47" s="1193"/>
      <c r="M47" s="1193"/>
      <c r="N47" s="1193"/>
      <c r="O47" s="1193"/>
      <c r="P47" s="1193"/>
      <c r="Q47" s="1193"/>
      <c r="R47" s="1193"/>
      <c r="S47" s="1193"/>
      <c r="T47" s="1193"/>
      <c r="U47" s="1193"/>
      <c r="V47" s="1193"/>
      <c r="W47" s="1193"/>
      <c r="X47" s="1193"/>
      <c r="Y47" s="1193"/>
      <c r="Z47" s="1229"/>
      <c r="AA47" s="1230"/>
      <c r="AB47" s="1230"/>
      <c r="AC47" s="1230"/>
      <c r="AD47" s="1230"/>
      <c r="AE47" s="1230"/>
      <c r="AF47" s="1230"/>
      <c r="AG47" s="1230"/>
      <c r="AH47" s="1231"/>
      <c r="AI47" s="1232"/>
      <c r="AJ47" s="1232"/>
      <c r="AK47" s="1232"/>
      <c r="AL47" s="997"/>
    </row>
    <row r="48" spans="2:38">
      <c r="B48" s="1242"/>
      <c r="C48" s="1243"/>
      <c r="D48" s="1243"/>
      <c r="E48" s="1243"/>
      <c r="F48" s="1243"/>
      <c r="G48" s="1243"/>
      <c r="H48" s="1243"/>
      <c r="I48" s="1243"/>
      <c r="J48" s="1243"/>
      <c r="K48" s="1243"/>
      <c r="L48" s="1243"/>
      <c r="M48" s="1243"/>
      <c r="N48" s="1243"/>
      <c r="O48" s="1243"/>
      <c r="P48" s="1243"/>
      <c r="Q48" s="1243"/>
      <c r="R48" s="1243"/>
      <c r="S48" s="1243"/>
      <c r="T48" s="1243"/>
      <c r="U48" s="1243"/>
      <c r="V48" s="1243"/>
      <c r="W48" s="1243"/>
      <c r="X48" s="1243"/>
      <c r="Y48" s="1244"/>
      <c r="Z48" s="1248"/>
      <c r="AA48" s="1201"/>
      <c r="AB48" s="1201"/>
      <c r="AC48" s="1201"/>
      <c r="AD48" s="1201"/>
      <c r="AE48" s="1201"/>
      <c r="AF48" s="1201"/>
      <c r="AG48" s="1201"/>
      <c r="AH48" s="1202"/>
      <c r="AI48" s="1190" t="s">
        <v>266</v>
      </c>
      <c r="AJ48" s="1190"/>
      <c r="AK48" s="1253"/>
      <c r="AL48" s="998">
        <f>+AL39+AL40</f>
        <v>4</v>
      </c>
    </row>
    <row r="49" spans="2:42">
      <c r="B49" s="1242"/>
      <c r="C49" s="1243"/>
      <c r="D49" s="1243"/>
      <c r="E49" s="1243"/>
      <c r="F49" s="1243"/>
      <c r="G49" s="1243"/>
      <c r="H49" s="1243"/>
      <c r="I49" s="1243"/>
      <c r="J49" s="1243"/>
      <c r="K49" s="1243"/>
      <c r="L49" s="1243"/>
      <c r="M49" s="1243"/>
      <c r="N49" s="1243"/>
      <c r="O49" s="1243"/>
      <c r="P49" s="1243"/>
      <c r="Q49" s="1243"/>
      <c r="R49" s="1243"/>
      <c r="S49" s="1243"/>
      <c r="T49" s="1243"/>
      <c r="U49" s="1243"/>
      <c r="V49" s="1243"/>
      <c r="W49" s="1243"/>
      <c r="X49" s="1243"/>
      <c r="Y49" s="1244"/>
      <c r="Z49" s="1249"/>
      <c r="AA49" s="1204"/>
      <c r="AB49" s="1204"/>
      <c r="AC49" s="1204"/>
      <c r="AD49" s="1204"/>
      <c r="AE49" s="1204"/>
      <c r="AF49" s="1204"/>
      <c r="AG49" s="1204"/>
      <c r="AH49" s="1205"/>
      <c r="AI49" s="1190"/>
      <c r="AJ49" s="1190"/>
      <c r="AK49" s="1253"/>
      <c r="AL49" s="998"/>
    </row>
    <row r="50" spans="2:42" ht="16.5" thickBot="1">
      <c r="B50" s="1245"/>
      <c r="C50" s="1246"/>
      <c r="D50" s="1246"/>
      <c r="E50" s="1246"/>
      <c r="F50" s="1246"/>
      <c r="G50" s="1246"/>
      <c r="H50" s="1246"/>
      <c r="I50" s="1246"/>
      <c r="J50" s="1246"/>
      <c r="K50" s="1246"/>
      <c r="L50" s="1246"/>
      <c r="M50" s="1246"/>
      <c r="N50" s="1246"/>
      <c r="O50" s="1246"/>
      <c r="P50" s="1246"/>
      <c r="Q50" s="1246"/>
      <c r="R50" s="1246"/>
      <c r="S50" s="1246"/>
      <c r="T50" s="1246"/>
      <c r="U50" s="1246"/>
      <c r="V50" s="1246"/>
      <c r="W50" s="1246"/>
      <c r="X50" s="1246"/>
      <c r="Y50" s="1247"/>
      <c r="Z50" s="1250"/>
      <c r="AA50" s="1251"/>
      <c r="AB50" s="1251"/>
      <c r="AC50" s="1251"/>
      <c r="AD50" s="1251"/>
      <c r="AE50" s="1251"/>
      <c r="AF50" s="1251"/>
      <c r="AG50" s="1251"/>
      <c r="AH50" s="1252"/>
      <c r="AI50" s="1238" t="s">
        <v>267</v>
      </c>
      <c r="AJ50" s="1238"/>
      <c r="AK50" s="1239"/>
      <c r="AL50" s="999">
        <f>ROUND(+AL48+AL49,2)</f>
        <v>4</v>
      </c>
    </row>
    <row r="51" spans="2:42">
      <c r="B51" s="1263"/>
      <c r="C51" s="1264"/>
      <c r="D51" s="1264"/>
      <c r="E51" s="1264"/>
      <c r="F51" s="1264"/>
      <c r="G51" s="1264"/>
      <c r="H51" s="1264"/>
      <c r="I51" s="1267" t="str">
        <f>+I28</f>
        <v>CONSTRUCCIÓN DE CUBIERTA PARA POLIDERTIVO EN LA VEREDA BAJO GETZEN DEL MUNICIPIO DE LA PLATA, DEPARTAMENTO DEL HUILA</v>
      </c>
      <c r="J51" s="1267"/>
      <c r="K51" s="1267"/>
      <c r="L51" s="1267"/>
      <c r="M51" s="1267"/>
      <c r="N51" s="1267"/>
      <c r="O51" s="1267"/>
      <c r="P51" s="1267"/>
      <c r="Q51" s="1267"/>
      <c r="R51" s="1267"/>
      <c r="S51" s="1267"/>
      <c r="T51" s="1267"/>
      <c r="U51" s="1267"/>
      <c r="V51" s="1267"/>
      <c r="W51" s="1267"/>
      <c r="X51" s="1267"/>
      <c r="Y51" s="1267"/>
      <c r="Z51" s="1267"/>
      <c r="AA51" s="1267"/>
      <c r="AB51" s="1267"/>
      <c r="AC51" s="1267"/>
      <c r="AD51" s="1267"/>
      <c r="AE51" s="1267"/>
      <c r="AF51" s="1267"/>
      <c r="AG51" s="1267"/>
      <c r="AH51" s="1267"/>
      <c r="AI51" s="1269">
        <f ca="1">TODAY()</f>
        <v>46286</v>
      </c>
      <c r="AJ51" s="1267"/>
      <c r="AK51" s="1267"/>
      <c r="AL51" s="1267"/>
    </row>
    <row r="52" spans="2:42">
      <c r="B52" s="1265"/>
      <c r="C52" s="1266"/>
      <c r="D52" s="1266"/>
      <c r="E52" s="1266"/>
      <c r="F52" s="1266"/>
      <c r="G52" s="1266"/>
      <c r="H52" s="1266"/>
      <c r="I52" s="1268"/>
      <c r="J52" s="1268"/>
      <c r="K52" s="1268"/>
      <c r="L52" s="1268"/>
      <c r="M52" s="1268"/>
      <c r="N52" s="1268"/>
      <c r="O52" s="1268"/>
      <c r="P52" s="1268"/>
      <c r="Q52" s="1268"/>
      <c r="R52" s="1268"/>
      <c r="S52" s="1268"/>
      <c r="T52" s="1268"/>
      <c r="U52" s="1268"/>
      <c r="V52" s="1268"/>
      <c r="W52" s="1268"/>
      <c r="X52" s="1268"/>
      <c r="Y52" s="1268"/>
      <c r="Z52" s="1268"/>
      <c r="AA52" s="1268"/>
      <c r="AB52" s="1268"/>
      <c r="AC52" s="1268"/>
      <c r="AD52" s="1268"/>
      <c r="AE52" s="1268"/>
      <c r="AF52" s="1268"/>
      <c r="AG52" s="1268"/>
      <c r="AH52" s="1268"/>
      <c r="AI52" s="1268"/>
      <c r="AJ52" s="1268"/>
      <c r="AK52" s="1268"/>
      <c r="AL52" s="1268"/>
    </row>
    <row r="53" spans="2:42">
      <c r="B53" s="1265"/>
      <c r="C53" s="1266"/>
      <c r="D53" s="1266"/>
      <c r="E53" s="1266"/>
      <c r="F53" s="1266"/>
      <c r="G53" s="1266"/>
      <c r="H53" s="1266"/>
      <c r="I53" s="1268"/>
      <c r="J53" s="1268"/>
      <c r="K53" s="1268"/>
      <c r="L53" s="1268"/>
      <c r="M53" s="1268"/>
      <c r="N53" s="1268"/>
      <c r="O53" s="1268"/>
      <c r="P53" s="1268"/>
      <c r="Q53" s="1268"/>
      <c r="R53" s="1268"/>
      <c r="S53" s="1268"/>
      <c r="T53" s="1268"/>
      <c r="U53" s="1268"/>
      <c r="V53" s="1268"/>
      <c r="W53" s="1268"/>
      <c r="X53" s="1268"/>
      <c r="Y53" s="1268"/>
      <c r="Z53" s="1268"/>
      <c r="AA53" s="1268"/>
      <c r="AB53" s="1268"/>
      <c r="AC53" s="1268"/>
      <c r="AD53" s="1268"/>
      <c r="AE53" s="1268"/>
      <c r="AF53" s="1268"/>
      <c r="AG53" s="1268"/>
      <c r="AH53" s="1268"/>
      <c r="AI53" s="1268"/>
      <c r="AJ53" s="1268"/>
      <c r="AK53" s="1268"/>
      <c r="AL53" s="1268"/>
    </row>
    <row r="54" spans="2:42">
      <c r="B54" s="1265"/>
      <c r="C54" s="1266"/>
      <c r="D54" s="1266"/>
      <c r="E54" s="1266"/>
      <c r="F54" s="1266"/>
      <c r="G54" s="1266"/>
      <c r="H54" s="1266"/>
      <c r="I54" s="1268"/>
      <c r="J54" s="1268"/>
      <c r="K54" s="1268"/>
      <c r="L54" s="1268"/>
      <c r="M54" s="1268"/>
      <c r="N54" s="1268"/>
      <c r="O54" s="1268"/>
      <c r="P54" s="1268"/>
      <c r="Q54" s="1268"/>
      <c r="R54" s="1268"/>
      <c r="S54" s="1268"/>
      <c r="T54" s="1268"/>
      <c r="U54" s="1268"/>
      <c r="V54" s="1268"/>
      <c r="W54" s="1268"/>
      <c r="X54" s="1268"/>
      <c r="Y54" s="1268"/>
      <c r="Z54" s="1268"/>
      <c r="AA54" s="1268"/>
      <c r="AB54" s="1268"/>
      <c r="AC54" s="1268"/>
      <c r="AD54" s="1268"/>
      <c r="AE54" s="1268"/>
      <c r="AF54" s="1268"/>
      <c r="AG54" s="1268"/>
      <c r="AH54" s="1268"/>
      <c r="AI54" s="1268"/>
      <c r="AJ54" s="1268"/>
      <c r="AK54" s="1268"/>
      <c r="AL54" s="1268"/>
    </row>
    <row r="55" spans="2:42">
      <c r="B55" s="1189" t="s">
        <v>254</v>
      </c>
      <c r="C55" s="1190"/>
      <c r="D55" s="1190"/>
      <c r="E55" s="1190"/>
      <c r="F55" s="1190"/>
      <c r="G55" s="1190"/>
      <c r="H55" s="1190"/>
      <c r="I55" s="1190"/>
      <c r="J55" s="1190"/>
      <c r="K55" s="1190"/>
      <c r="L55" s="1190"/>
      <c r="M55" s="1190"/>
      <c r="N55" s="1190"/>
      <c r="O55" s="1190"/>
      <c r="P55" s="1190"/>
      <c r="Q55" s="1190"/>
      <c r="R55" s="1190"/>
      <c r="S55" s="1190"/>
      <c r="T55" s="1190"/>
      <c r="U55" s="1190"/>
      <c r="V55" s="1190"/>
      <c r="W55" s="1190"/>
      <c r="X55" s="1190"/>
      <c r="Y55" s="1190"/>
      <c r="Z55" s="1190"/>
      <c r="AA55" s="1190"/>
      <c r="AB55" s="1190"/>
      <c r="AC55" s="1190"/>
      <c r="AD55" s="1190"/>
      <c r="AE55" s="1190"/>
      <c r="AF55" s="1190"/>
      <c r="AG55" s="1190"/>
      <c r="AH55" s="1190"/>
      <c r="AI55" s="1190"/>
      <c r="AJ55" s="1190"/>
      <c r="AK55" s="1190"/>
      <c r="AL55" s="1190"/>
    </row>
    <row r="56" spans="2:42">
      <c r="B56" s="1200"/>
      <c r="C56" s="1201"/>
      <c r="D56" s="1201"/>
      <c r="E56" s="1201"/>
      <c r="F56" s="1201"/>
      <c r="G56" s="1201"/>
      <c r="H56" s="1201"/>
      <c r="I56" s="1201"/>
      <c r="J56" s="1201"/>
      <c r="K56" s="1201"/>
      <c r="L56" s="1201"/>
      <c r="M56" s="1201"/>
      <c r="N56" s="1201"/>
      <c r="O56" s="1201"/>
      <c r="P56" s="1201"/>
      <c r="Q56" s="1201"/>
      <c r="R56" s="1201"/>
      <c r="S56" s="1202"/>
      <c r="T56" s="1206" t="s">
        <v>255</v>
      </c>
      <c r="U56" s="1207"/>
      <c r="V56" s="1207"/>
      <c r="W56" s="1208"/>
      <c r="X56" s="1257">
        <f>'[186] PRESUPUESTO OFICIAL GETZEN'!B11</f>
        <v>1.3</v>
      </c>
      <c r="Y56" s="1258"/>
      <c r="Z56" s="1258"/>
      <c r="AA56" s="1258"/>
      <c r="AB56" s="1258"/>
      <c r="AC56" s="1258"/>
      <c r="AD56" s="1259"/>
      <c r="AE56" s="1191" t="s">
        <v>256</v>
      </c>
      <c r="AF56" s="1191"/>
      <c r="AG56" s="1191"/>
      <c r="AH56" s="1191"/>
      <c r="AI56" s="1199" t="str">
        <f>'[186] PRESUPUESTO OFICIAL GETZEN'!D11</f>
        <v>M3</v>
      </c>
      <c r="AJ56" s="1199"/>
      <c r="AK56" s="1199"/>
      <c r="AL56" s="1199"/>
    </row>
    <row r="57" spans="2:42">
      <c r="B57" s="1203"/>
      <c r="C57" s="1204"/>
      <c r="D57" s="1204"/>
      <c r="E57" s="1204"/>
      <c r="F57" s="1204"/>
      <c r="G57" s="1204"/>
      <c r="H57" s="1204"/>
      <c r="I57" s="1204"/>
      <c r="J57" s="1204"/>
      <c r="K57" s="1204"/>
      <c r="L57" s="1204"/>
      <c r="M57" s="1204"/>
      <c r="N57" s="1204"/>
      <c r="O57" s="1204"/>
      <c r="P57" s="1204"/>
      <c r="Q57" s="1204"/>
      <c r="R57" s="1204"/>
      <c r="S57" s="1205"/>
      <c r="T57" s="1209"/>
      <c r="U57" s="1210"/>
      <c r="V57" s="1210"/>
      <c r="W57" s="1211"/>
      <c r="X57" s="1260"/>
      <c r="Y57" s="1261"/>
      <c r="Z57" s="1261"/>
      <c r="AA57" s="1261"/>
      <c r="AB57" s="1261"/>
      <c r="AC57" s="1261"/>
      <c r="AD57" s="1262"/>
      <c r="AE57" s="1191"/>
      <c r="AF57" s="1191"/>
      <c r="AG57" s="1191"/>
      <c r="AH57" s="1191"/>
      <c r="AI57" s="1199"/>
      <c r="AJ57" s="1199"/>
      <c r="AK57" s="1199"/>
      <c r="AL57" s="1199"/>
    </row>
    <row r="58" spans="2:42">
      <c r="B58" s="1203"/>
      <c r="C58" s="1204"/>
      <c r="D58" s="1204"/>
      <c r="E58" s="1204"/>
      <c r="F58" s="1204"/>
      <c r="G58" s="1204"/>
      <c r="H58" s="1204"/>
      <c r="I58" s="1204"/>
      <c r="J58" s="1204"/>
      <c r="K58" s="1204"/>
      <c r="L58" s="1204"/>
      <c r="M58" s="1204"/>
      <c r="N58" s="1204"/>
      <c r="O58" s="1204"/>
      <c r="P58" s="1204"/>
      <c r="Q58" s="1204"/>
      <c r="R58" s="1204"/>
      <c r="S58" s="1205"/>
      <c r="T58" s="1206" t="s">
        <v>257</v>
      </c>
      <c r="U58" s="1207"/>
      <c r="V58" s="1207"/>
      <c r="W58" s="1208"/>
      <c r="X58" s="1218" t="str">
        <f>'[186] PRESUPUESTO OFICIAL GETZEN'!C11</f>
        <v>Excavación  manual  sin  clasificar  –  Incluye:  todo  factor y disposición final del material en escombrera autorizada.</v>
      </c>
      <c r="Y58" s="1219"/>
      <c r="Z58" s="1219"/>
      <c r="AA58" s="1219"/>
      <c r="AB58" s="1219"/>
      <c r="AC58" s="1219"/>
      <c r="AD58" s="1219"/>
      <c r="AE58" s="1219"/>
      <c r="AF58" s="1219"/>
      <c r="AG58" s="1219"/>
      <c r="AH58" s="1219"/>
      <c r="AI58" s="1219"/>
      <c r="AJ58" s="1219"/>
      <c r="AK58" s="1219"/>
      <c r="AL58" s="1219"/>
    </row>
    <row r="59" spans="2:42" ht="27.75" customHeight="1">
      <c r="B59" s="1203"/>
      <c r="C59" s="1204"/>
      <c r="D59" s="1204"/>
      <c r="E59" s="1204"/>
      <c r="F59" s="1204"/>
      <c r="G59" s="1204"/>
      <c r="H59" s="1204"/>
      <c r="I59" s="1204"/>
      <c r="J59" s="1204"/>
      <c r="K59" s="1204"/>
      <c r="L59" s="1204"/>
      <c r="M59" s="1204"/>
      <c r="N59" s="1204"/>
      <c r="O59" s="1204"/>
      <c r="P59" s="1204"/>
      <c r="Q59" s="1204"/>
      <c r="R59" s="1204"/>
      <c r="S59" s="1205"/>
      <c r="T59" s="1209"/>
      <c r="U59" s="1210"/>
      <c r="V59" s="1210"/>
      <c r="W59" s="1211"/>
      <c r="X59" s="1220"/>
      <c r="Y59" s="1221"/>
      <c r="Z59" s="1221"/>
      <c r="AA59" s="1221"/>
      <c r="AB59" s="1221"/>
      <c r="AC59" s="1221"/>
      <c r="AD59" s="1221"/>
      <c r="AE59" s="1221"/>
      <c r="AF59" s="1221"/>
      <c r="AG59" s="1221"/>
      <c r="AH59" s="1221"/>
      <c r="AI59" s="1221"/>
      <c r="AJ59" s="1221"/>
      <c r="AK59" s="1221"/>
      <c r="AL59" s="1221"/>
    </row>
    <row r="60" spans="2:42">
      <c r="B60" s="1203"/>
      <c r="C60" s="1204"/>
      <c r="D60" s="1204"/>
      <c r="E60" s="1204"/>
      <c r="F60" s="1204"/>
      <c r="G60" s="1204"/>
      <c r="H60" s="1204"/>
      <c r="I60" s="1204"/>
      <c r="J60" s="1204"/>
      <c r="K60" s="1204"/>
      <c r="L60" s="1204"/>
      <c r="M60" s="1204"/>
      <c r="N60" s="1204"/>
      <c r="O60" s="1204"/>
      <c r="P60" s="1204"/>
      <c r="Q60" s="1204"/>
      <c r="R60" s="1204"/>
      <c r="S60" s="1205"/>
      <c r="T60" s="1222" t="s">
        <v>258</v>
      </c>
      <c r="U60" s="1223"/>
      <c r="V60" s="1223"/>
      <c r="W60" s="1223"/>
      <c r="X60" s="1223"/>
      <c r="Y60" s="1224"/>
      <c r="Z60" s="1228" t="s">
        <v>259</v>
      </c>
      <c r="AA60" s="1228"/>
      <c r="AB60" s="1228"/>
      <c r="AC60" s="1228"/>
      <c r="AD60" s="1228"/>
      <c r="AE60" s="1191"/>
      <c r="AF60" s="1191"/>
      <c r="AG60" s="1191"/>
      <c r="AH60" s="1191"/>
      <c r="AI60" s="1191" t="s">
        <v>260</v>
      </c>
      <c r="AJ60" s="1191"/>
      <c r="AK60" s="1191"/>
      <c r="AL60" s="1191" t="s">
        <v>261</v>
      </c>
    </row>
    <row r="61" spans="2:42">
      <c r="B61" s="1203"/>
      <c r="C61" s="1204"/>
      <c r="D61" s="1204"/>
      <c r="E61" s="1204"/>
      <c r="F61" s="1204"/>
      <c r="G61" s="1204"/>
      <c r="H61" s="1204"/>
      <c r="I61" s="1204"/>
      <c r="J61" s="1204"/>
      <c r="K61" s="1204"/>
      <c r="L61" s="1204"/>
      <c r="M61" s="1204"/>
      <c r="N61" s="1204"/>
      <c r="O61" s="1204"/>
      <c r="P61" s="1204"/>
      <c r="Q61" s="1204"/>
      <c r="R61" s="1204"/>
      <c r="S61" s="1205"/>
      <c r="T61" s="1225"/>
      <c r="U61" s="1226"/>
      <c r="V61" s="1226"/>
      <c r="W61" s="1226"/>
      <c r="X61" s="1226"/>
      <c r="Y61" s="1227"/>
      <c r="Z61" s="1191" t="s">
        <v>561</v>
      </c>
      <c r="AA61" s="1191"/>
      <c r="AB61" s="1191"/>
      <c r="AC61" s="1191" t="s">
        <v>263</v>
      </c>
      <c r="AD61" s="1191"/>
      <c r="AE61" s="1191"/>
      <c r="AF61" s="1191" t="s">
        <v>264</v>
      </c>
      <c r="AG61" s="1191"/>
      <c r="AH61" s="1191"/>
      <c r="AI61" s="1191"/>
      <c r="AJ61" s="1191"/>
      <c r="AK61" s="1191"/>
      <c r="AL61" s="1191"/>
    </row>
    <row r="62" spans="2:42">
      <c r="B62" s="1203"/>
      <c r="C62" s="1204"/>
      <c r="D62" s="1204"/>
      <c r="E62" s="1204"/>
      <c r="F62" s="1204"/>
      <c r="G62" s="1204"/>
      <c r="H62" s="1204"/>
      <c r="I62" s="1204"/>
      <c r="J62" s="1204"/>
      <c r="K62" s="1204"/>
      <c r="L62" s="1204"/>
      <c r="M62" s="1204"/>
      <c r="N62" s="1204"/>
      <c r="O62" s="1204"/>
      <c r="P62" s="1204"/>
      <c r="Q62" s="1204"/>
      <c r="R62" s="1204"/>
      <c r="S62" s="1205"/>
      <c r="T62" s="1182" t="s">
        <v>922</v>
      </c>
      <c r="U62" s="1183"/>
      <c r="V62" s="1183"/>
      <c r="W62" s="1183"/>
      <c r="X62" s="1183"/>
      <c r="Y62" s="1184"/>
      <c r="Z62" s="1185">
        <v>3.2</v>
      </c>
      <c r="AA62" s="1185"/>
      <c r="AB62" s="1185"/>
      <c r="AC62" s="1185">
        <v>3.2</v>
      </c>
      <c r="AD62" s="1185"/>
      <c r="AE62" s="1185"/>
      <c r="AF62" s="1178">
        <v>1.6</v>
      </c>
      <c r="AG62" s="1178"/>
      <c r="AH62" s="1178"/>
      <c r="AI62" s="1178">
        <v>1</v>
      </c>
      <c r="AJ62" s="1178"/>
      <c r="AK62" s="1178"/>
      <c r="AL62" s="996">
        <f>Z62*AC62*AI62*AF62</f>
        <v>16.384000000000004</v>
      </c>
      <c r="AN62" s="904"/>
      <c r="AO62" s="904"/>
      <c r="AP62" s="904"/>
    </row>
    <row r="63" spans="2:42">
      <c r="B63" s="1203"/>
      <c r="C63" s="1204"/>
      <c r="D63" s="1204"/>
      <c r="E63" s="1204"/>
      <c r="F63" s="1204"/>
      <c r="G63" s="1204"/>
      <c r="H63" s="1204"/>
      <c r="I63" s="1204"/>
      <c r="J63" s="1204"/>
      <c r="K63" s="1204"/>
      <c r="L63" s="1204"/>
      <c r="M63" s="1204"/>
      <c r="N63" s="1204"/>
      <c r="O63" s="1204"/>
      <c r="P63" s="1204"/>
      <c r="Q63" s="1204"/>
      <c r="R63" s="1204"/>
      <c r="S63" s="1205"/>
      <c r="T63" s="1182" t="s">
        <v>923</v>
      </c>
      <c r="U63" s="1183"/>
      <c r="V63" s="1183"/>
      <c r="W63" s="1183"/>
      <c r="X63" s="1183"/>
      <c r="Y63" s="1184"/>
      <c r="Z63" s="1185">
        <v>2.9</v>
      </c>
      <c r="AA63" s="1185"/>
      <c r="AB63" s="1185"/>
      <c r="AC63" s="1185">
        <v>2.9</v>
      </c>
      <c r="AD63" s="1185"/>
      <c r="AE63" s="1185"/>
      <c r="AF63" s="1178">
        <v>1.6</v>
      </c>
      <c r="AG63" s="1178"/>
      <c r="AH63" s="1178"/>
      <c r="AI63" s="1179">
        <v>1</v>
      </c>
      <c r="AJ63" s="1180"/>
      <c r="AK63" s="1181"/>
      <c r="AL63" s="996">
        <f t="shared" ref="AL63:AL86" si="0">Z63*AC63*AI63*AF63</f>
        <v>13.456000000000001</v>
      </c>
      <c r="AN63" s="888"/>
      <c r="AO63" s="904"/>
      <c r="AP63" s="904"/>
    </row>
    <row r="64" spans="2:42">
      <c r="B64" s="1203"/>
      <c r="C64" s="1204"/>
      <c r="D64" s="1204"/>
      <c r="E64" s="1204"/>
      <c r="F64" s="1204"/>
      <c r="G64" s="1204"/>
      <c r="H64" s="1204"/>
      <c r="I64" s="1204"/>
      <c r="J64" s="1204"/>
      <c r="K64" s="1204"/>
      <c r="L64" s="1204"/>
      <c r="M64" s="1204"/>
      <c r="N64" s="1204"/>
      <c r="O64" s="1204"/>
      <c r="P64" s="1204"/>
      <c r="Q64" s="1204"/>
      <c r="R64" s="1204"/>
      <c r="S64" s="1205"/>
      <c r="T64" s="1182" t="s">
        <v>924</v>
      </c>
      <c r="U64" s="1183"/>
      <c r="V64" s="1183"/>
      <c r="W64" s="1183"/>
      <c r="X64" s="1183"/>
      <c r="Y64" s="1184"/>
      <c r="Z64" s="1185">
        <v>3</v>
      </c>
      <c r="AA64" s="1185"/>
      <c r="AB64" s="1185"/>
      <c r="AC64" s="1178">
        <v>3</v>
      </c>
      <c r="AD64" s="1178"/>
      <c r="AE64" s="1178"/>
      <c r="AF64" s="1178">
        <v>1.6</v>
      </c>
      <c r="AG64" s="1178"/>
      <c r="AH64" s="1178"/>
      <c r="AI64" s="1179">
        <v>1</v>
      </c>
      <c r="AJ64" s="1180"/>
      <c r="AK64" s="1181"/>
      <c r="AL64" s="996">
        <f t="shared" si="0"/>
        <v>14.4</v>
      </c>
      <c r="AN64" s="888"/>
      <c r="AO64" s="904"/>
      <c r="AP64" s="904"/>
    </row>
    <row r="65" spans="2:42">
      <c r="B65" s="1203"/>
      <c r="C65" s="1204"/>
      <c r="D65" s="1204"/>
      <c r="E65" s="1204"/>
      <c r="F65" s="1204"/>
      <c r="G65" s="1204"/>
      <c r="H65" s="1204"/>
      <c r="I65" s="1204"/>
      <c r="J65" s="1204"/>
      <c r="K65" s="1204"/>
      <c r="L65" s="1204"/>
      <c r="M65" s="1204"/>
      <c r="N65" s="1204"/>
      <c r="O65" s="1204"/>
      <c r="P65" s="1204"/>
      <c r="Q65" s="1204"/>
      <c r="R65" s="1204"/>
      <c r="S65" s="1205"/>
      <c r="T65" s="1182" t="s">
        <v>925</v>
      </c>
      <c r="U65" s="1183"/>
      <c r="V65" s="1183"/>
      <c r="W65" s="1183"/>
      <c r="X65" s="1183"/>
      <c r="Y65" s="1184"/>
      <c r="Z65" s="1185">
        <v>3</v>
      </c>
      <c r="AA65" s="1185"/>
      <c r="AB65" s="1185"/>
      <c r="AC65" s="1178">
        <v>3</v>
      </c>
      <c r="AD65" s="1178"/>
      <c r="AE65" s="1178"/>
      <c r="AF65" s="1178">
        <v>1.6</v>
      </c>
      <c r="AG65" s="1178"/>
      <c r="AH65" s="1178"/>
      <c r="AI65" s="1179">
        <v>1</v>
      </c>
      <c r="AJ65" s="1180"/>
      <c r="AK65" s="1181"/>
      <c r="AL65" s="996">
        <f t="shared" si="0"/>
        <v>14.4</v>
      </c>
      <c r="AN65" s="888"/>
      <c r="AO65" s="904"/>
      <c r="AP65" s="904"/>
    </row>
    <row r="66" spans="2:42">
      <c r="B66" s="1203"/>
      <c r="C66" s="1204"/>
      <c r="D66" s="1204"/>
      <c r="E66" s="1204"/>
      <c r="F66" s="1204"/>
      <c r="G66" s="1204"/>
      <c r="H66" s="1204"/>
      <c r="I66" s="1204"/>
      <c r="J66" s="1204"/>
      <c r="K66" s="1204"/>
      <c r="L66" s="1204"/>
      <c r="M66" s="1204"/>
      <c r="N66" s="1204"/>
      <c r="O66" s="1204"/>
      <c r="P66" s="1204"/>
      <c r="Q66" s="1204"/>
      <c r="R66" s="1204"/>
      <c r="S66" s="1205"/>
      <c r="T66" s="1182" t="s">
        <v>926</v>
      </c>
      <c r="U66" s="1183"/>
      <c r="V66" s="1183"/>
      <c r="W66" s="1183"/>
      <c r="X66" s="1183"/>
      <c r="Y66" s="1184"/>
      <c r="Z66" s="1179">
        <v>2.8</v>
      </c>
      <c r="AA66" s="1180"/>
      <c r="AB66" s="1181"/>
      <c r="AC66" s="1179">
        <v>2.8</v>
      </c>
      <c r="AD66" s="1180"/>
      <c r="AE66" s="1181"/>
      <c r="AF66" s="1178">
        <v>1.6</v>
      </c>
      <c r="AG66" s="1178"/>
      <c r="AH66" s="1178"/>
      <c r="AI66" s="1179">
        <v>1</v>
      </c>
      <c r="AJ66" s="1180"/>
      <c r="AK66" s="1181"/>
      <c r="AL66" s="996">
        <f t="shared" si="0"/>
        <v>12.543999999999999</v>
      </c>
      <c r="AN66" s="888"/>
      <c r="AO66" s="904"/>
      <c r="AP66" s="904"/>
    </row>
    <row r="67" spans="2:42">
      <c r="B67" s="1203"/>
      <c r="C67" s="1204"/>
      <c r="D67" s="1204"/>
      <c r="E67" s="1204"/>
      <c r="F67" s="1204"/>
      <c r="G67" s="1204"/>
      <c r="H67" s="1204"/>
      <c r="I67" s="1204"/>
      <c r="J67" s="1204"/>
      <c r="K67" s="1204"/>
      <c r="L67" s="1204"/>
      <c r="M67" s="1204"/>
      <c r="N67" s="1204"/>
      <c r="O67" s="1204"/>
      <c r="P67" s="1204"/>
      <c r="Q67" s="1204"/>
      <c r="R67" s="1204"/>
      <c r="S67" s="1205"/>
      <c r="T67" s="1182" t="s">
        <v>927</v>
      </c>
      <c r="U67" s="1183"/>
      <c r="V67" s="1183"/>
      <c r="W67" s="1183"/>
      <c r="X67" s="1183"/>
      <c r="Y67" s="1184"/>
      <c r="Z67" s="1179">
        <v>3.5</v>
      </c>
      <c r="AA67" s="1180"/>
      <c r="AB67" s="1181"/>
      <c r="AC67" s="1179">
        <v>3.5</v>
      </c>
      <c r="AD67" s="1180"/>
      <c r="AE67" s="1181"/>
      <c r="AF67" s="1178">
        <v>1.6</v>
      </c>
      <c r="AG67" s="1178"/>
      <c r="AH67" s="1178"/>
      <c r="AI67" s="1179">
        <v>1</v>
      </c>
      <c r="AJ67" s="1180"/>
      <c r="AK67" s="1181"/>
      <c r="AL67" s="996">
        <f t="shared" si="0"/>
        <v>19.600000000000001</v>
      </c>
      <c r="AN67" s="888"/>
      <c r="AO67" s="904"/>
      <c r="AP67" s="904"/>
    </row>
    <row r="68" spans="2:42">
      <c r="B68" s="1203"/>
      <c r="C68" s="1204"/>
      <c r="D68" s="1204"/>
      <c r="E68" s="1204"/>
      <c r="F68" s="1204"/>
      <c r="G68" s="1204"/>
      <c r="H68" s="1204"/>
      <c r="I68" s="1204"/>
      <c r="J68" s="1204"/>
      <c r="K68" s="1204"/>
      <c r="L68" s="1204"/>
      <c r="M68" s="1204"/>
      <c r="N68" s="1204"/>
      <c r="O68" s="1204"/>
      <c r="P68" s="1204"/>
      <c r="Q68" s="1204"/>
      <c r="R68" s="1204"/>
      <c r="S68" s="1205"/>
      <c r="T68" s="1182" t="s">
        <v>928</v>
      </c>
      <c r="U68" s="1183"/>
      <c r="V68" s="1183"/>
      <c r="W68" s="1183"/>
      <c r="X68" s="1183"/>
      <c r="Y68" s="1184"/>
      <c r="Z68" s="1179">
        <v>3</v>
      </c>
      <c r="AA68" s="1180"/>
      <c r="AB68" s="1181"/>
      <c r="AC68" s="1179">
        <v>3</v>
      </c>
      <c r="AD68" s="1180"/>
      <c r="AE68" s="1181"/>
      <c r="AF68" s="1178">
        <v>1.6</v>
      </c>
      <c r="AG68" s="1178"/>
      <c r="AH68" s="1178"/>
      <c r="AI68" s="1179">
        <v>1</v>
      </c>
      <c r="AJ68" s="1180"/>
      <c r="AK68" s="1181"/>
      <c r="AL68" s="996">
        <f t="shared" si="0"/>
        <v>14.4</v>
      </c>
      <c r="AN68" s="888"/>
      <c r="AO68" s="904"/>
      <c r="AP68" s="904"/>
    </row>
    <row r="69" spans="2:42">
      <c r="B69" s="1203"/>
      <c r="C69" s="1204"/>
      <c r="D69" s="1204"/>
      <c r="E69" s="1204"/>
      <c r="F69" s="1204"/>
      <c r="G69" s="1204"/>
      <c r="H69" s="1204"/>
      <c r="I69" s="1204"/>
      <c r="J69" s="1204"/>
      <c r="K69" s="1204"/>
      <c r="L69" s="1204"/>
      <c r="M69" s="1204"/>
      <c r="N69" s="1204"/>
      <c r="O69" s="1204"/>
      <c r="P69" s="1204"/>
      <c r="Q69" s="1204"/>
      <c r="R69" s="1204"/>
      <c r="S69" s="1205"/>
      <c r="T69" s="1182" t="s">
        <v>929</v>
      </c>
      <c r="U69" s="1183"/>
      <c r="V69" s="1183"/>
      <c r="W69" s="1183"/>
      <c r="X69" s="1183"/>
      <c r="Y69" s="1184"/>
      <c r="Z69" s="1179">
        <v>3</v>
      </c>
      <c r="AA69" s="1180"/>
      <c r="AB69" s="1181"/>
      <c r="AC69" s="1179">
        <v>3</v>
      </c>
      <c r="AD69" s="1180"/>
      <c r="AE69" s="1181"/>
      <c r="AF69" s="1178">
        <v>1.6</v>
      </c>
      <c r="AG69" s="1178"/>
      <c r="AH69" s="1178"/>
      <c r="AI69" s="1179">
        <v>1</v>
      </c>
      <c r="AJ69" s="1180"/>
      <c r="AK69" s="1181"/>
      <c r="AL69" s="996">
        <f t="shared" si="0"/>
        <v>14.4</v>
      </c>
      <c r="AN69" s="888"/>
      <c r="AO69" s="904"/>
      <c r="AP69" s="904"/>
    </row>
    <row r="70" spans="2:42">
      <c r="B70" s="1203"/>
      <c r="C70" s="1204"/>
      <c r="D70" s="1204"/>
      <c r="E70" s="1204"/>
      <c r="F70" s="1204"/>
      <c r="G70" s="1204"/>
      <c r="H70" s="1204"/>
      <c r="I70" s="1204"/>
      <c r="J70" s="1204"/>
      <c r="K70" s="1204"/>
      <c r="L70" s="1204"/>
      <c r="M70" s="1204"/>
      <c r="N70" s="1204"/>
      <c r="O70" s="1204"/>
      <c r="P70" s="1204"/>
      <c r="Q70" s="1204"/>
      <c r="R70" s="1204"/>
      <c r="S70" s="1205"/>
      <c r="T70" s="1182" t="s">
        <v>930</v>
      </c>
      <c r="U70" s="1183"/>
      <c r="V70" s="1183"/>
      <c r="W70" s="1183"/>
      <c r="X70" s="1183"/>
      <c r="Y70" s="1184"/>
      <c r="Z70" s="1179">
        <v>3.1</v>
      </c>
      <c r="AA70" s="1180"/>
      <c r="AB70" s="1181"/>
      <c r="AC70" s="1179">
        <v>3.1</v>
      </c>
      <c r="AD70" s="1180"/>
      <c r="AE70" s="1181"/>
      <c r="AF70" s="1178">
        <v>1.6</v>
      </c>
      <c r="AG70" s="1178"/>
      <c r="AH70" s="1178"/>
      <c r="AI70" s="1179">
        <v>1</v>
      </c>
      <c r="AJ70" s="1180"/>
      <c r="AK70" s="1181"/>
      <c r="AL70" s="996">
        <f t="shared" si="0"/>
        <v>15.376000000000003</v>
      </c>
      <c r="AN70" s="888"/>
      <c r="AO70" s="904"/>
      <c r="AP70" s="904"/>
    </row>
    <row r="71" spans="2:42">
      <c r="B71" s="1203"/>
      <c r="C71" s="1204"/>
      <c r="D71" s="1204"/>
      <c r="E71" s="1204"/>
      <c r="F71" s="1204"/>
      <c r="G71" s="1204"/>
      <c r="H71" s="1204"/>
      <c r="I71" s="1204"/>
      <c r="J71" s="1204"/>
      <c r="K71" s="1204"/>
      <c r="L71" s="1204"/>
      <c r="M71" s="1204"/>
      <c r="N71" s="1204"/>
      <c r="O71" s="1204"/>
      <c r="P71" s="1204"/>
      <c r="Q71" s="1204"/>
      <c r="R71" s="1204"/>
      <c r="S71" s="1205"/>
      <c r="T71" s="1182" t="s">
        <v>931</v>
      </c>
      <c r="U71" s="1183"/>
      <c r="V71" s="1183"/>
      <c r="W71" s="1183"/>
      <c r="X71" s="1183"/>
      <c r="Y71" s="1184"/>
      <c r="Z71" s="1179">
        <v>3.2</v>
      </c>
      <c r="AA71" s="1180"/>
      <c r="AB71" s="1181"/>
      <c r="AC71" s="1179">
        <v>3.2</v>
      </c>
      <c r="AD71" s="1180"/>
      <c r="AE71" s="1181"/>
      <c r="AF71" s="1178">
        <v>1.6</v>
      </c>
      <c r="AG71" s="1178"/>
      <c r="AH71" s="1178"/>
      <c r="AI71" s="1179">
        <v>1</v>
      </c>
      <c r="AJ71" s="1180"/>
      <c r="AK71" s="1181"/>
      <c r="AL71" s="996">
        <f t="shared" si="0"/>
        <v>16.384000000000004</v>
      </c>
      <c r="AN71" s="888"/>
      <c r="AO71" s="904"/>
      <c r="AP71" s="904"/>
    </row>
    <row r="72" spans="2:42">
      <c r="B72" s="1203"/>
      <c r="C72" s="1204"/>
      <c r="D72" s="1204"/>
      <c r="E72" s="1204"/>
      <c r="F72" s="1204"/>
      <c r="G72" s="1204"/>
      <c r="H72" s="1204"/>
      <c r="I72" s="1204"/>
      <c r="J72" s="1204"/>
      <c r="K72" s="1204"/>
      <c r="L72" s="1204"/>
      <c r="M72" s="1204"/>
      <c r="N72" s="1204"/>
      <c r="O72" s="1204"/>
      <c r="P72" s="1204"/>
      <c r="Q72" s="1204"/>
      <c r="R72" s="1204"/>
      <c r="S72" s="1205"/>
      <c r="T72" s="1182" t="s">
        <v>932</v>
      </c>
      <c r="U72" s="1183"/>
      <c r="V72" s="1183"/>
      <c r="W72" s="1183"/>
      <c r="X72" s="1183"/>
      <c r="Y72" s="1184"/>
      <c r="Z72" s="1185">
        <v>3.83</v>
      </c>
      <c r="AA72" s="1185"/>
      <c r="AB72" s="1185"/>
      <c r="AC72" s="1185">
        <v>0.4</v>
      </c>
      <c r="AD72" s="1185"/>
      <c r="AE72" s="1185"/>
      <c r="AF72" s="1186">
        <v>0.5</v>
      </c>
      <c r="AG72" s="1187"/>
      <c r="AH72" s="1188"/>
      <c r="AI72" s="1185">
        <v>1</v>
      </c>
      <c r="AJ72" s="1185"/>
      <c r="AK72" s="1185"/>
      <c r="AL72" s="996">
        <f t="shared" si="0"/>
        <v>0.76600000000000001</v>
      </c>
      <c r="AN72" s="888"/>
      <c r="AO72" s="904"/>
      <c r="AP72" s="904"/>
    </row>
    <row r="73" spans="2:42">
      <c r="B73" s="1203"/>
      <c r="C73" s="1204"/>
      <c r="D73" s="1204"/>
      <c r="E73" s="1204"/>
      <c r="F73" s="1204"/>
      <c r="G73" s="1204"/>
      <c r="H73" s="1204"/>
      <c r="I73" s="1204"/>
      <c r="J73" s="1204"/>
      <c r="K73" s="1204"/>
      <c r="L73" s="1204"/>
      <c r="M73" s="1204"/>
      <c r="N73" s="1204"/>
      <c r="O73" s="1204"/>
      <c r="P73" s="1204"/>
      <c r="Q73" s="1204"/>
      <c r="R73" s="1204"/>
      <c r="S73" s="1205"/>
      <c r="T73" s="1182" t="s">
        <v>933</v>
      </c>
      <c r="U73" s="1183"/>
      <c r="V73" s="1183"/>
      <c r="W73" s="1183"/>
      <c r="X73" s="1183"/>
      <c r="Y73" s="1184"/>
      <c r="Z73" s="1185">
        <v>3.9</v>
      </c>
      <c r="AA73" s="1185"/>
      <c r="AB73" s="1185"/>
      <c r="AC73" s="1185">
        <v>0.4</v>
      </c>
      <c r="AD73" s="1185"/>
      <c r="AE73" s="1185"/>
      <c r="AF73" s="1186">
        <v>0.55000000000000004</v>
      </c>
      <c r="AG73" s="1187"/>
      <c r="AH73" s="1188"/>
      <c r="AI73" s="1185">
        <v>1</v>
      </c>
      <c r="AJ73" s="1185"/>
      <c r="AK73" s="1185"/>
      <c r="AL73" s="996">
        <f t="shared" si="0"/>
        <v>0.8580000000000001</v>
      </c>
      <c r="AN73" s="888"/>
      <c r="AO73" s="904"/>
      <c r="AP73" s="904"/>
    </row>
    <row r="74" spans="2:42">
      <c r="B74" s="1203"/>
      <c r="C74" s="1204"/>
      <c r="D74" s="1204"/>
      <c r="E74" s="1204"/>
      <c r="F74" s="1204"/>
      <c r="G74" s="1204"/>
      <c r="H74" s="1204"/>
      <c r="I74" s="1204"/>
      <c r="J74" s="1204"/>
      <c r="K74" s="1204"/>
      <c r="L74" s="1204"/>
      <c r="M74" s="1204"/>
      <c r="N74" s="1204"/>
      <c r="O74" s="1204"/>
      <c r="P74" s="1204"/>
      <c r="Q74" s="1204"/>
      <c r="R74" s="1204"/>
      <c r="S74" s="1205"/>
      <c r="T74" s="1182" t="s">
        <v>934</v>
      </c>
      <c r="U74" s="1183"/>
      <c r="V74" s="1183"/>
      <c r="W74" s="1183"/>
      <c r="X74" s="1183"/>
      <c r="Y74" s="1184"/>
      <c r="Z74" s="1185">
        <v>3.85</v>
      </c>
      <c r="AA74" s="1185"/>
      <c r="AB74" s="1185"/>
      <c r="AC74" s="1185">
        <v>0.4</v>
      </c>
      <c r="AD74" s="1185"/>
      <c r="AE74" s="1185"/>
      <c r="AF74" s="1186">
        <v>0.55000000000000004</v>
      </c>
      <c r="AG74" s="1187"/>
      <c r="AH74" s="1188"/>
      <c r="AI74" s="1185">
        <v>1</v>
      </c>
      <c r="AJ74" s="1185"/>
      <c r="AK74" s="1185"/>
      <c r="AL74" s="996">
        <f t="shared" si="0"/>
        <v>0.84700000000000009</v>
      </c>
      <c r="AN74" s="888"/>
      <c r="AO74" s="904"/>
      <c r="AP74" s="904"/>
    </row>
    <row r="75" spans="2:42">
      <c r="B75" s="1203"/>
      <c r="C75" s="1204"/>
      <c r="D75" s="1204"/>
      <c r="E75" s="1204"/>
      <c r="F75" s="1204"/>
      <c r="G75" s="1204"/>
      <c r="H75" s="1204"/>
      <c r="I75" s="1204"/>
      <c r="J75" s="1204"/>
      <c r="K75" s="1204"/>
      <c r="L75" s="1204"/>
      <c r="M75" s="1204"/>
      <c r="N75" s="1204"/>
      <c r="O75" s="1204"/>
      <c r="P75" s="1204"/>
      <c r="Q75" s="1204"/>
      <c r="R75" s="1204"/>
      <c r="S75" s="1205"/>
      <c r="T75" s="1182" t="s">
        <v>935</v>
      </c>
      <c r="U75" s="1183"/>
      <c r="V75" s="1183"/>
      <c r="W75" s="1183"/>
      <c r="X75" s="1183"/>
      <c r="Y75" s="1184"/>
      <c r="Z75" s="1185">
        <v>3.93</v>
      </c>
      <c r="AA75" s="1185"/>
      <c r="AB75" s="1185"/>
      <c r="AC75" s="1185">
        <v>0.4</v>
      </c>
      <c r="AD75" s="1185"/>
      <c r="AE75" s="1185"/>
      <c r="AF75" s="1186">
        <v>0.55000000000000004</v>
      </c>
      <c r="AG75" s="1187"/>
      <c r="AH75" s="1188"/>
      <c r="AI75" s="1185">
        <v>1</v>
      </c>
      <c r="AJ75" s="1185"/>
      <c r="AK75" s="1185"/>
      <c r="AL75" s="996">
        <f t="shared" si="0"/>
        <v>0.86460000000000015</v>
      </c>
      <c r="AN75" s="888"/>
      <c r="AO75" s="904"/>
      <c r="AP75" s="904"/>
    </row>
    <row r="76" spans="2:42">
      <c r="B76" s="1203"/>
      <c r="C76" s="1204"/>
      <c r="D76" s="1204"/>
      <c r="E76" s="1204"/>
      <c r="F76" s="1204"/>
      <c r="G76" s="1204"/>
      <c r="H76" s="1204"/>
      <c r="I76" s="1204"/>
      <c r="J76" s="1204"/>
      <c r="K76" s="1204"/>
      <c r="L76" s="1204"/>
      <c r="M76" s="1204"/>
      <c r="N76" s="1204"/>
      <c r="O76" s="1204"/>
      <c r="P76" s="1204"/>
      <c r="Q76" s="1204"/>
      <c r="R76" s="1204"/>
      <c r="S76" s="1205"/>
      <c r="T76" s="1182" t="s">
        <v>936</v>
      </c>
      <c r="U76" s="1183"/>
      <c r="V76" s="1183"/>
      <c r="W76" s="1183"/>
      <c r="X76" s="1183"/>
      <c r="Y76" s="1184"/>
      <c r="Z76" s="1185">
        <v>3.62</v>
      </c>
      <c r="AA76" s="1185"/>
      <c r="AB76" s="1185"/>
      <c r="AC76" s="1185">
        <v>0.4</v>
      </c>
      <c r="AD76" s="1185"/>
      <c r="AE76" s="1185"/>
      <c r="AF76" s="1186">
        <v>0.55000000000000004</v>
      </c>
      <c r="AG76" s="1187"/>
      <c r="AH76" s="1188"/>
      <c r="AI76" s="1185">
        <v>1</v>
      </c>
      <c r="AJ76" s="1185"/>
      <c r="AK76" s="1185"/>
      <c r="AL76" s="996">
        <f t="shared" si="0"/>
        <v>0.79640000000000011</v>
      </c>
      <c r="AN76" s="888"/>
      <c r="AO76" s="904"/>
      <c r="AP76" s="904"/>
    </row>
    <row r="77" spans="2:42">
      <c r="B77" s="1203"/>
      <c r="C77" s="1204"/>
      <c r="D77" s="1204"/>
      <c r="E77" s="1204"/>
      <c r="F77" s="1204"/>
      <c r="G77" s="1204"/>
      <c r="H77" s="1204"/>
      <c r="I77" s="1204"/>
      <c r="J77" s="1204"/>
      <c r="K77" s="1204"/>
      <c r="L77" s="1204"/>
      <c r="M77" s="1204"/>
      <c r="N77" s="1204"/>
      <c r="O77" s="1204"/>
      <c r="P77" s="1204"/>
      <c r="Q77" s="1204"/>
      <c r="R77" s="1204"/>
      <c r="S77" s="1205"/>
      <c r="T77" s="1182" t="s">
        <v>937</v>
      </c>
      <c r="U77" s="1183"/>
      <c r="V77" s="1183"/>
      <c r="W77" s="1183"/>
      <c r="X77" s="1183"/>
      <c r="Y77" s="1184"/>
      <c r="Z77" s="1185">
        <v>3.85</v>
      </c>
      <c r="AA77" s="1185"/>
      <c r="AB77" s="1185"/>
      <c r="AC77" s="1185">
        <v>0.4</v>
      </c>
      <c r="AD77" s="1185"/>
      <c r="AE77" s="1185"/>
      <c r="AF77" s="1186">
        <v>0.55000000000000004</v>
      </c>
      <c r="AG77" s="1187"/>
      <c r="AH77" s="1188"/>
      <c r="AI77" s="1185">
        <v>1</v>
      </c>
      <c r="AJ77" s="1185"/>
      <c r="AK77" s="1185"/>
      <c r="AL77" s="996">
        <f t="shared" si="0"/>
        <v>0.84700000000000009</v>
      </c>
      <c r="AN77" s="888"/>
      <c r="AO77" s="904"/>
      <c r="AP77" s="904"/>
    </row>
    <row r="78" spans="2:42">
      <c r="B78" s="1203"/>
      <c r="C78" s="1204"/>
      <c r="D78" s="1204"/>
      <c r="E78" s="1204"/>
      <c r="F78" s="1204"/>
      <c r="G78" s="1204"/>
      <c r="H78" s="1204"/>
      <c r="I78" s="1204"/>
      <c r="J78" s="1204"/>
      <c r="K78" s="1204"/>
      <c r="L78" s="1204"/>
      <c r="M78" s="1204"/>
      <c r="N78" s="1204"/>
      <c r="O78" s="1204"/>
      <c r="P78" s="1204"/>
      <c r="Q78" s="1204"/>
      <c r="R78" s="1204"/>
      <c r="S78" s="1205"/>
      <c r="T78" s="1182" t="s">
        <v>938</v>
      </c>
      <c r="U78" s="1183"/>
      <c r="V78" s="1183"/>
      <c r="W78" s="1183"/>
      <c r="X78" s="1183"/>
      <c r="Y78" s="1184"/>
      <c r="Z78" s="1185">
        <v>3.79</v>
      </c>
      <c r="AA78" s="1185"/>
      <c r="AB78" s="1185"/>
      <c r="AC78" s="1185">
        <v>0.4</v>
      </c>
      <c r="AD78" s="1185"/>
      <c r="AE78" s="1185"/>
      <c r="AF78" s="1186">
        <v>0.55000000000000004</v>
      </c>
      <c r="AG78" s="1187"/>
      <c r="AH78" s="1188"/>
      <c r="AI78" s="1185">
        <v>1</v>
      </c>
      <c r="AJ78" s="1185"/>
      <c r="AK78" s="1185"/>
      <c r="AL78" s="996">
        <f t="shared" si="0"/>
        <v>0.8338000000000001</v>
      </c>
      <c r="AN78" s="888"/>
      <c r="AO78" s="904"/>
      <c r="AP78" s="904"/>
    </row>
    <row r="79" spans="2:42">
      <c r="B79" s="1203"/>
      <c r="C79" s="1204"/>
      <c r="D79" s="1204"/>
      <c r="E79" s="1204"/>
      <c r="F79" s="1204"/>
      <c r="G79" s="1204"/>
      <c r="H79" s="1204"/>
      <c r="I79" s="1204"/>
      <c r="J79" s="1204"/>
      <c r="K79" s="1204"/>
      <c r="L79" s="1204"/>
      <c r="M79" s="1204"/>
      <c r="N79" s="1204"/>
      <c r="O79" s="1204"/>
      <c r="P79" s="1204"/>
      <c r="Q79" s="1204"/>
      <c r="R79" s="1204"/>
      <c r="S79" s="1205"/>
      <c r="T79" s="1182" t="s">
        <v>939</v>
      </c>
      <c r="U79" s="1183"/>
      <c r="V79" s="1183"/>
      <c r="W79" s="1183"/>
      <c r="X79" s="1183"/>
      <c r="Y79" s="1184"/>
      <c r="Z79" s="1185">
        <v>3.68</v>
      </c>
      <c r="AA79" s="1185"/>
      <c r="AB79" s="1185"/>
      <c r="AC79" s="1185">
        <v>0.4</v>
      </c>
      <c r="AD79" s="1185"/>
      <c r="AE79" s="1185"/>
      <c r="AF79" s="1186">
        <v>0.55000000000000004</v>
      </c>
      <c r="AG79" s="1187"/>
      <c r="AH79" s="1188"/>
      <c r="AI79" s="1185">
        <v>1</v>
      </c>
      <c r="AJ79" s="1185"/>
      <c r="AK79" s="1185"/>
      <c r="AL79" s="996">
        <f t="shared" si="0"/>
        <v>0.80960000000000021</v>
      </c>
      <c r="AN79" s="888"/>
      <c r="AO79" s="904"/>
      <c r="AP79" s="904"/>
    </row>
    <row r="80" spans="2:42">
      <c r="B80" s="1203"/>
      <c r="C80" s="1204"/>
      <c r="D80" s="1204"/>
      <c r="E80" s="1204"/>
      <c r="F80" s="1204"/>
      <c r="G80" s="1204"/>
      <c r="H80" s="1204"/>
      <c r="I80" s="1204"/>
      <c r="J80" s="1204"/>
      <c r="K80" s="1204"/>
      <c r="L80" s="1204"/>
      <c r="M80" s="1204"/>
      <c r="N80" s="1204"/>
      <c r="O80" s="1204"/>
      <c r="P80" s="1204"/>
      <c r="Q80" s="1204"/>
      <c r="R80" s="1204"/>
      <c r="S80" s="1205"/>
      <c r="T80" s="1182" t="s">
        <v>917</v>
      </c>
      <c r="U80" s="1183"/>
      <c r="V80" s="1183"/>
      <c r="W80" s="1183"/>
      <c r="X80" s="1183"/>
      <c r="Y80" s="1184"/>
      <c r="Z80" s="1178">
        <v>26.8</v>
      </c>
      <c r="AA80" s="1178"/>
      <c r="AB80" s="1178"/>
      <c r="AC80" s="1179">
        <f>(PI()*(0.25)^2)/2</f>
        <v>9.8174770424681035E-2</v>
      </c>
      <c r="AD80" s="1180"/>
      <c r="AE80" s="1181"/>
      <c r="AF80" s="1179"/>
      <c r="AG80" s="1180"/>
      <c r="AH80" s="1181"/>
      <c r="AI80" s="1178">
        <v>2</v>
      </c>
      <c r="AJ80" s="1178"/>
      <c r="AK80" s="1178"/>
      <c r="AL80" s="996">
        <f>Z80*AC80*AI80</f>
        <v>5.2621676947629039</v>
      </c>
      <c r="AN80" s="888"/>
      <c r="AO80" s="904"/>
      <c r="AP80" s="904"/>
    </row>
    <row r="81" spans="2:42">
      <c r="B81" s="1203"/>
      <c r="C81" s="1204"/>
      <c r="D81" s="1204"/>
      <c r="E81" s="1204"/>
      <c r="F81" s="1204"/>
      <c r="G81" s="1204"/>
      <c r="H81" s="1204"/>
      <c r="I81" s="1204"/>
      <c r="J81" s="1204"/>
      <c r="K81" s="1204"/>
      <c r="L81" s="1204"/>
      <c r="M81" s="1204"/>
      <c r="N81" s="1204"/>
      <c r="O81" s="1204"/>
      <c r="P81" s="1204"/>
      <c r="Q81" s="1204"/>
      <c r="R81" s="1204"/>
      <c r="S81" s="1205"/>
      <c r="T81" s="1182" t="s">
        <v>918</v>
      </c>
      <c r="U81" s="1183"/>
      <c r="V81" s="1183"/>
      <c r="W81" s="1183"/>
      <c r="X81" s="1183"/>
      <c r="Y81" s="1184"/>
      <c r="Z81" s="1178">
        <v>17</v>
      </c>
      <c r="AA81" s="1178"/>
      <c r="AB81" s="1178"/>
      <c r="AC81" s="1179">
        <f>(PI()*(0.25)^2)/2</f>
        <v>9.8174770424681035E-2</v>
      </c>
      <c r="AD81" s="1180"/>
      <c r="AE81" s="1181"/>
      <c r="AF81" s="1179"/>
      <c r="AG81" s="1180"/>
      <c r="AH81" s="1181"/>
      <c r="AI81" s="1178">
        <v>2</v>
      </c>
      <c r="AJ81" s="1178"/>
      <c r="AK81" s="1178"/>
      <c r="AL81" s="996">
        <f t="shared" ref="AL81:AL84" si="1">Z81*AC81*AI81</f>
        <v>3.3379421944391554</v>
      </c>
      <c r="AN81" s="888"/>
      <c r="AO81" s="904"/>
      <c r="AP81" s="904"/>
    </row>
    <row r="82" spans="2:42">
      <c r="B82" s="1203"/>
      <c r="C82" s="1204"/>
      <c r="D82" s="1204"/>
      <c r="E82" s="1204"/>
      <c r="F82" s="1204"/>
      <c r="G82" s="1204"/>
      <c r="H82" s="1204"/>
      <c r="I82" s="1204"/>
      <c r="J82" s="1204"/>
      <c r="K82" s="1204"/>
      <c r="L82" s="1204"/>
      <c r="M82" s="1204"/>
      <c r="N82" s="1204"/>
      <c r="O82" s="1204"/>
      <c r="P82" s="1204"/>
      <c r="Q82" s="1204"/>
      <c r="R82" s="1204"/>
      <c r="S82" s="1205"/>
      <c r="T82" s="1182" t="s">
        <v>919</v>
      </c>
      <c r="U82" s="1183"/>
      <c r="V82" s="1183"/>
      <c r="W82" s="1183"/>
      <c r="X82" s="1183"/>
      <c r="Y82" s="1184"/>
      <c r="Z82" s="1178">
        <v>39</v>
      </c>
      <c r="AA82" s="1178"/>
      <c r="AB82" s="1178"/>
      <c r="AC82" s="1179">
        <f>PI()*(0.1016)^2</f>
        <v>3.2429278662239852E-2</v>
      </c>
      <c r="AD82" s="1180"/>
      <c r="AE82" s="1181"/>
      <c r="AF82" s="1179"/>
      <c r="AG82" s="1180"/>
      <c r="AH82" s="1181"/>
      <c r="AI82" s="1178">
        <v>1</v>
      </c>
      <c r="AJ82" s="1178"/>
      <c r="AK82" s="1178"/>
      <c r="AL82" s="996">
        <f t="shared" si="1"/>
        <v>1.2647418678273543</v>
      </c>
      <c r="AN82" s="888"/>
      <c r="AO82" s="904"/>
      <c r="AP82" s="904"/>
    </row>
    <row r="83" spans="2:42">
      <c r="B83" s="1203"/>
      <c r="C83" s="1204"/>
      <c r="D83" s="1204"/>
      <c r="E83" s="1204"/>
      <c r="F83" s="1204"/>
      <c r="G83" s="1204"/>
      <c r="H83" s="1204"/>
      <c r="I83" s="1204"/>
      <c r="J83" s="1204"/>
      <c r="K83" s="1204"/>
      <c r="L83" s="1204"/>
      <c r="M83" s="1204"/>
      <c r="N83" s="1204"/>
      <c r="O83" s="1204"/>
      <c r="P83" s="1204"/>
      <c r="Q83" s="1204"/>
      <c r="R83" s="1204"/>
      <c r="S83" s="1205"/>
      <c r="T83" s="1182" t="s">
        <v>920</v>
      </c>
      <c r="U83" s="1183"/>
      <c r="V83" s="1183"/>
      <c r="W83" s="1183"/>
      <c r="X83" s="1183"/>
      <c r="Y83" s="1184"/>
      <c r="Z83" s="1178">
        <v>74.900000000000006</v>
      </c>
      <c r="AA83" s="1178"/>
      <c r="AB83" s="1178"/>
      <c r="AC83" s="1179">
        <f>PI()*(0.1524)^2</f>
        <v>7.2965876990039674E-2</v>
      </c>
      <c r="AD83" s="1180"/>
      <c r="AE83" s="1181"/>
      <c r="AF83" s="1179"/>
      <c r="AG83" s="1180"/>
      <c r="AH83" s="1181"/>
      <c r="AI83" s="1178">
        <v>1</v>
      </c>
      <c r="AJ83" s="1178"/>
      <c r="AK83" s="1178"/>
      <c r="AL83" s="996">
        <f t="shared" si="1"/>
        <v>5.4651441865539718</v>
      </c>
      <c r="AN83" s="904"/>
      <c r="AO83" s="904"/>
      <c r="AP83" s="904"/>
    </row>
    <row r="84" spans="2:42">
      <c r="B84" s="1203"/>
      <c r="C84" s="1204"/>
      <c r="D84" s="1204"/>
      <c r="E84" s="1204"/>
      <c r="F84" s="1204"/>
      <c r="G84" s="1204"/>
      <c r="H84" s="1204"/>
      <c r="I84" s="1204"/>
      <c r="J84" s="1204"/>
      <c r="K84" s="1204"/>
      <c r="L84" s="1204"/>
      <c r="M84" s="1204"/>
      <c r="N84" s="1204"/>
      <c r="O84" s="1204"/>
      <c r="P84" s="1204"/>
      <c r="Q84" s="1204"/>
      <c r="R84" s="1204"/>
      <c r="S84" s="1205"/>
      <c r="T84" s="1182" t="s">
        <v>921</v>
      </c>
      <c r="U84" s="1183"/>
      <c r="V84" s="1183"/>
      <c r="W84" s="1183"/>
      <c r="X84" s="1183"/>
      <c r="Y84" s="1184"/>
      <c r="Z84" s="1178">
        <v>20</v>
      </c>
      <c r="AA84" s="1178"/>
      <c r="AB84" s="1178"/>
      <c r="AC84" s="1179">
        <f>PI()*(0.254)^2</f>
        <v>0.20268299163899911</v>
      </c>
      <c r="AD84" s="1180"/>
      <c r="AE84" s="1181"/>
      <c r="AF84" s="1179"/>
      <c r="AG84" s="1180"/>
      <c r="AH84" s="1181"/>
      <c r="AI84" s="1178">
        <v>1</v>
      </c>
      <c r="AJ84" s="1178"/>
      <c r="AK84" s="1178"/>
      <c r="AL84" s="996">
        <f t="shared" si="1"/>
        <v>4.0536598327799824</v>
      </c>
      <c r="AN84" s="904"/>
      <c r="AO84" s="904"/>
      <c r="AP84" s="904"/>
    </row>
    <row r="85" spans="2:42">
      <c r="B85" s="1203"/>
      <c r="C85" s="1204"/>
      <c r="D85" s="1204"/>
      <c r="E85" s="1204"/>
      <c r="F85" s="1204"/>
      <c r="G85" s="1204"/>
      <c r="H85" s="1204"/>
      <c r="I85" s="1204"/>
      <c r="J85" s="1204"/>
      <c r="K85" s="1204"/>
      <c r="L85" s="1204"/>
      <c r="M85" s="1204"/>
      <c r="N85" s="1204"/>
      <c r="O85" s="1204"/>
      <c r="P85" s="1204"/>
      <c r="Q85" s="1204"/>
      <c r="R85" s="1204"/>
      <c r="S85" s="1205"/>
      <c r="T85" s="1182" t="s">
        <v>942</v>
      </c>
      <c r="U85" s="1183"/>
      <c r="V85" s="1183"/>
      <c r="W85" s="1183"/>
      <c r="X85" s="1183"/>
      <c r="Y85" s="1184"/>
      <c r="Z85" s="1178">
        <v>0.8</v>
      </c>
      <c r="AA85" s="1178"/>
      <c r="AB85" s="1178"/>
      <c r="AC85" s="1179">
        <v>0.8</v>
      </c>
      <c r="AD85" s="1180"/>
      <c r="AE85" s="1181"/>
      <c r="AF85" s="1179">
        <v>1</v>
      </c>
      <c r="AG85" s="1180"/>
      <c r="AH85" s="1181"/>
      <c r="AI85" s="1178">
        <v>1</v>
      </c>
      <c r="AJ85" s="1178"/>
      <c r="AK85" s="1178"/>
      <c r="AL85" s="996">
        <f t="shared" si="0"/>
        <v>0.64000000000000012</v>
      </c>
      <c r="AN85" s="904"/>
      <c r="AO85" s="904"/>
      <c r="AP85" s="904"/>
    </row>
    <row r="86" spans="2:42">
      <c r="B86" s="1203"/>
      <c r="C86" s="1204"/>
      <c r="D86" s="1204"/>
      <c r="E86" s="1204"/>
      <c r="F86" s="1204"/>
      <c r="G86" s="1204"/>
      <c r="H86" s="1204"/>
      <c r="I86" s="1204"/>
      <c r="J86" s="1204"/>
      <c r="K86" s="1204"/>
      <c r="L86" s="1204"/>
      <c r="M86" s="1204"/>
      <c r="N86" s="1204"/>
      <c r="O86" s="1204"/>
      <c r="P86" s="1204"/>
      <c r="Q86" s="1204"/>
      <c r="R86" s="1204"/>
      <c r="S86" s="1205"/>
      <c r="T86" s="1182" t="s">
        <v>940</v>
      </c>
      <c r="U86" s="1183"/>
      <c r="V86" s="1183"/>
      <c r="W86" s="1183"/>
      <c r="X86" s="1183"/>
      <c r="Y86" s="1184"/>
      <c r="Z86" s="1178">
        <v>1</v>
      </c>
      <c r="AA86" s="1178"/>
      <c r="AB86" s="1178"/>
      <c r="AC86" s="1179">
        <v>1</v>
      </c>
      <c r="AD86" s="1180"/>
      <c r="AE86" s="1181"/>
      <c r="AF86" s="1179">
        <v>1</v>
      </c>
      <c r="AG86" s="1180"/>
      <c r="AH86" s="1181"/>
      <c r="AI86" s="1178">
        <v>1</v>
      </c>
      <c r="AJ86" s="1178"/>
      <c r="AK86" s="1178"/>
      <c r="AL86" s="996">
        <f t="shared" si="0"/>
        <v>1</v>
      </c>
      <c r="AN86" s="904"/>
      <c r="AO86" s="904"/>
      <c r="AP86" s="904"/>
    </row>
    <row r="87" spans="2:42" ht="147" customHeight="1">
      <c r="B87" s="1203"/>
      <c r="C87" s="1204"/>
      <c r="D87" s="1204"/>
      <c r="E87" s="1204"/>
      <c r="F87" s="1204"/>
      <c r="G87" s="1204"/>
      <c r="H87" s="1204"/>
      <c r="I87" s="1204"/>
      <c r="J87" s="1204"/>
      <c r="K87" s="1204"/>
      <c r="L87" s="1204"/>
      <c r="M87" s="1204"/>
      <c r="N87" s="1204"/>
      <c r="O87" s="1204"/>
      <c r="P87" s="1204"/>
      <c r="Q87" s="1204"/>
      <c r="R87" s="1204"/>
      <c r="S87" s="1205"/>
      <c r="T87" s="1240"/>
      <c r="U87" s="1241"/>
      <c r="V87" s="1241"/>
      <c r="W87" s="1241"/>
      <c r="X87" s="1241"/>
      <c r="Y87" s="1241"/>
      <c r="Z87" s="1178"/>
      <c r="AA87" s="1178"/>
      <c r="AB87" s="1178"/>
      <c r="AC87" s="1178"/>
      <c r="AD87" s="1178"/>
      <c r="AE87" s="1178"/>
      <c r="AF87" s="1178"/>
      <c r="AG87" s="1178"/>
      <c r="AH87" s="1178"/>
      <c r="AI87" s="1178"/>
      <c r="AJ87" s="1178"/>
      <c r="AK87" s="1178"/>
      <c r="AL87" s="996"/>
      <c r="AN87" s="888"/>
      <c r="AO87" s="904"/>
      <c r="AP87" s="904"/>
    </row>
    <row r="88" spans="2:42">
      <c r="B88" s="1192" t="s">
        <v>265</v>
      </c>
      <c r="C88" s="1193"/>
      <c r="D88" s="1193"/>
      <c r="E88" s="1193"/>
      <c r="F88" s="1193"/>
      <c r="G88" s="1193"/>
      <c r="H88" s="1193"/>
      <c r="I88" s="1193"/>
      <c r="J88" s="1193"/>
      <c r="K88" s="1193"/>
      <c r="L88" s="1193"/>
      <c r="M88" s="1193"/>
      <c r="N88" s="1193"/>
      <c r="O88" s="1193"/>
      <c r="P88" s="1193"/>
      <c r="Q88" s="1193"/>
      <c r="R88" s="1193"/>
      <c r="S88" s="1193"/>
      <c r="T88" s="1193"/>
      <c r="U88" s="1193"/>
      <c r="V88" s="1193"/>
      <c r="W88" s="1193"/>
      <c r="X88" s="1193"/>
      <c r="Y88" s="1193"/>
      <c r="Z88" s="1229"/>
      <c r="AA88" s="1230"/>
      <c r="AB88" s="1230"/>
      <c r="AC88" s="1230"/>
      <c r="AD88" s="1230"/>
      <c r="AE88" s="1230"/>
      <c r="AF88" s="1230"/>
      <c r="AG88" s="1230"/>
      <c r="AH88" s="1231"/>
      <c r="AI88" s="1232"/>
      <c r="AJ88" s="1232"/>
      <c r="AK88" s="1232"/>
      <c r="AL88" s="997"/>
      <c r="AN88" s="904"/>
      <c r="AO88" s="904"/>
      <c r="AP88" s="904"/>
    </row>
    <row r="89" spans="2:42">
      <c r="B89" s="1242"/>
      <c r="C89" s="1243"/>
      <c r="D89" s="1243"/>
      <c r="E89" s="1243"/>
      <c r="F89" s="1243"/>
      <c r="G89" s="1243"/>
      <c r="H89" s="1243"/>
      <c r="I89" s="1243"/>
      <c r="J89" s="1243"/>
      <c r="K89" s="1243"/>
      <c r="L89" s="1243"/>
      <c r="M89" s="1243"/>
      <c r="N89" s="1243"/>
      <c r="O89" s="1243"/>
      <c r="P89" s="1243"/>
      <c r="Q89" s="1243"/>
      <c r="R89" s="1243"/>
      <c r="S89" s="1243"/>
      <c r="T89" s="1243"/>
      <c r="U89" s="1243"/>
      <c r="V89" s="1243"/>
      <c r="W89" s="1243"/>
      <c r="X89" s="1243"/>
      <c r="Y89" s="1244"/>
      <c r="Z89" s="1248"/>
      <c r="AA89" s="1201"/>
      <c r="AB89" s="1201"/>
      <c r="AC89" s="1201"/>
      <c r="AD89" s="1201"/>
      <c r="AE89" s="1201"/>
      <c r="AF89" s="1201"/>
      <c r="AG89" s="1201"/>
      <c r="AH89" s="1202"/>
      <c r="AI89" s="1190" t="s">
        <v>266</v>
      </c>
      <c r="AJ89" s="1190"/>
      <c r="AK89" s="1253"/>
      <c r="AL89" s="998">
        <f>SUM(AL62:AL87)</f>
        <v>178.99005577636336</v>
      </c>
    </row>
    <row r="90" spans="2:42">
      <c r="B90" s="1242"/>
      <c r="C90" s="1243"/>
      <c r="D90" s="1243"/>
      <c r="E90" s="1243"/>
      <c r="F90" s="1243"/>
      <c r="G90" s="1243"/>
      <c r="H90" s="1243"/>
      <c r="I90" s="1243"/>
      <c r="J90" s="1243"/>
      <c r="K90" s="1243"/>
      <c r="L90" s="1243"/>
      <c r="M90" s="1243"/>
      <c r="N90" s="1243"/>
      <c r="O90" s="1243"/>
      <c r="P90" s="1243"/>
      <c r="Q90" s="1243"/>
      <c r="R90" s="1243"/>
      <c r="S90" s="1243"/>
      <c r="T90" s="1243"/>
      <c r="U90" s="1243"/>
      <c r="V90" s="1243"/>
      <c r="W90" s="1243"/>
      <c r="X90" s="1243"/>
      <c r="Y90" s="1244"/>
      <c r="Z90" s="1249"/>
      <c r="AA90" s="1204"/>
      <c r="AB90" s="1204"/>
      <c r="AC90" s="1204"/>
      <c r="AD90" s="1204"/>
      <c r="AE90" s="1204"/>
      <c r="AF90" s="1204"/>
      <c r="AG90" s="1204"/>
      <c r="AH90" s="1205"/>
      <c r="AI90" s="1190"/>
      <c r="AJ90" s="1190"/>
      <c r="AK90" s="1253"/>
      <c r="AL90" s="998"/>
    </row>
    <row r="91" spans="2:42" ht="16.5" thickBot="1">
      <c r="B91" s="1245"/>
      <c r="C91" s="1246"/>
      <c r="D91" s="1246"/>
      <c r="E91" s="1246"/>
      <c r="F91" s="1246"/>
      <c r="G91" s="1246"/>
      <c r="H91" s="1246"/>
      <c r="I91" s="1246"/>
      <c r="J91" s="1246"/>
      <c r="K91" s="1246"/>
      <c r="L91" s="1246"/>
      <c r="M91" s="1246"/>
      <c r="N91" s="1246"/>
      <c r="O91" s="1246"/>
      <c r="P91" s="1246"/>
      <c r="Q91" s="1246"/>
      <c r="R91" s="1246"/>
      <c r="S91" s="1246"/>
      <c r="T91" s="1246"/>
      <c r="U91" s="1246"/>
      <c r="V91" s="1246"/>
      <c r="W91" s="1246"/>
      <c r="X91" s="1246"/>
      <c r="Y91" s="1247"/>
      <c r="Z91" s="1250"/>
      <c r="AA91" s="1251"/>
      <c r="AB91" s="1251"/>
      <c r="AC91" s="1251"/>
      <c r="AD91" s="1251"/>
      <c r="AE91" s="1251"/>
      <c r="AF91" s="1251"/>
      <c r="AG91" s="1251"/>
      <c r="AH91" s="1252"/>
      <c r="AI91" s="1238" t="s">
        <v>267</v>
      </c>
      <c r="AJ91" s="1238"/>
      <c r="AK91" s="1239"/>
      <c r="AL91" s="999">
        <f>ROUND(+AL89+AL90,2)</f>
        <v>178.99</v>
      </c>
      <c r="AM91" s="1010"/>
    </row>
    <row r="92" spans="2:42">
      <c r="B92" s="1263"/>
      <c r="C92" s="1264"/>
      <c r="D92" s="1264"/>
      <c r="E92" s="1264"/>
      <c r="F92" s="1264"/>
      <c r="G92" s="1264"/>
      <c r="H92" s="1264"/>
      <c r="I92" s="1267" t="str">
        <f>+I51</f>
        <v>CONSTRUCCIÓN DE CUBIERTA PARA POLIDERTIVO EN LA VEREDA BAJO GETZEN DEL MUNICIPIO DE LA PLATA, DEPARTAMENTO DEL HUILA</v>
      </c>
      <c r="J92" s="1267"/>
      <c r="K92" s="1267"/>
      <c r="L92" s="1267"/>
      <c r="M92" s="1267"/>
      <c r="N92" s="1267"/>
      <c r="O92" s="1267"/>
      <c r="P92" s="1267"/>
      <c r="Q92" s="1267"/>
      <c r="R92" s="1267"/>
      <c r="S92" s="1267"/>
      <c r="T92" s="1267"/>
      <c r="U92" s="1267"/>
      <c r="V92" s="1267"/>
      <c r="W92" s="1267"/>
      <c r="X92" s="1267"/>
      <c r="Y92" s="1267"/>
      <c r="Z92" s="1267"/>
      <c r="AA92" s="1267"/>
      <c r="AB92" s="1267"/>
      <c r="AC92" s="1267"/>
      <c r="AD92" s="1267"/>
      <c r="AE92" s="1267"/>
      <c r="AF92" s="1267"/>
      <c r="AG92" s="1267"/>
      <c r="AH92" s="1267"/>
      <c r="AI92" s="1269">
        <f ca="1">TODAY()</f>
        <v>46286</v>
      </c>
      <c r="AJ92" s="1267"/>
      <c r="AK92" s="1267"/>
      <c r="AL92" s="1267"/>
    </row>
    <row r="93" spans="2:42">
      <c r="B93" s="1265"/>
      <c r="C93" s="1266"/>
      <c r="D93" s="1266"/>
      <c r="E93" s="1266"/>
      <c r="F93" s="1266"/>
      <c r="G93" s="1266"/>
      <c r="H93" s="1266"/>
      <c r="I93" s="1268"/>
      <c r="J93" s="1268"/>
      <c r="K93" s="1268"/>
      <c r="L93" s="1268"/>
      <c r="M93" s="1268"/>
      <c r="N93" s="1268"/>
      <c r="O93" s="1268"/>
      <c r="P93" s="1268"/>
      <c r="Q93" s="1268"/>
      <c r="R93" s="1268"/>
      <c r="S93" s="1268"/>
      <c r="T93" s="1268"/>
      <c r="U93" s="1268"/>
      <c r="V93" s="1268"/>
      <c r="W93" s="1268"/>
      <c r="X93" s="1268"/>
      <c r="Y93" s="1268"/>
      <c r="Z93" s="1268"/>
      <c r="AA93" s="1268"/>
      <c r="AB93" s="1268"/>
      <c r="AC93" s="1268"/>
      <c r="AD93" s="1268"/>
      <c r="AE93" s="1268"/>
      <c r="AF93" s="1268"/>
      <c r="AG93" s="1268"/>
      <c r="AH93" s="1268"/>
      <c r="AI93" s="1268"/>
      <c r="AJ93" s="1268"/>
      <c r="AK93" s="1268"/>
      <c r="AL93" s="1268"/>
    </row>
    <row r="94" spans="2:42">
      <c r="B94" s="1265"/>
      <c r="C94" s="1266"/>
      <c r="D94" s="1266"/>
      <c r="E94" s="1266"/>
      <c r="F94" s="1266"/>
      <c r="G94" s="1266"/>
      <c r="H94" s="1266"/>
      <c r="I94" s="1268"/>
      <c r="J94" s="1268"/>
      <c r="K94" s="1268"/>
      <c r="L94" s="1268"/>
      <c r="M94" s="1268"/>
      <c r="N94" s="1268"/>
      <c r="O94" s="1268"/>
      <c r="P94" s="1268"/>
      <c r="Q94" s="1268"/>
      <c r="R94" s="1268"/>
      <c r="S94" s="1268"/>
      <c r="T94" s="1268"/>
      <c r="U94" s="1268"/>
      <c r="V94" s="1268"/>
      <c r="W94" s="1268"/>
      <c r="X94" s="1268"/>
      <c r="Y94" s="1268"/>
      <c r="Z94" s="1268"/>
      <c r="AA94" s="1268"/>
      <c r="AB94" s="1268"/>
      <c r="AC94" s="1268"/>
      <c r="AD94" s="1268"/>
      <c r="AE94" s="1268"/>
      <c r="AF94" s="1268"/>
      <c r="AG94" s="1268"/>
      <c r="AH94" s="1268"/>
      <c r="AI94" s="1268"/>
      <c r="AJ94" s="1268"/>
      <c r="AK94" s="1268"/>
      <c r="AL94" s="1268"/>
    </row>
    <row r="95" spans="2:42">
      <c r="B95" s="1265"/>
      <c r="C95" s="1266"/>
      <c r="D95" s="1266"/>
      <c r="E95" s="1266"/>
      <c r="F95" s="1266"/>
      <c r="G95" s="1266"/>
      <c r="H95" s="1266"/>
      <c r="I95" s="1268"/>
      <c r="J95" s="1268"/>
      <c r="K95" s="1268"/>
      <c r="L95" s="1268"/>
      <c r="M95" s="1268"/>
      <c r="N95" s="1268"/>
      <c r="O95" s="1268"/>
      <c r="P95" s="1268"/>
      <c r="Q95" s="1268"/>
      <c r="R95" s="1268"/>
      <c r="S95" s="1268"/>
      <c r="T95" s="1268"/>
      <c r="U95" s="1268"/>
      <c r="V95" s="1268"/>
      <c r="W95" s="1268"/>
      <c r="X95" s="1268"/>
      <c r="Y95" s="1268"/>
      <c r="Z95" s="1268"/>
      <c r="AA95" s="1268"/>
      <c r="AB95" s="1268"/>
      <c r="AC95" s="1268"/>
      <c r="AD95" s="1268"/>
      <c r="AE95" s="1268"/>
      <c r="AF95" s="1268"/>
      <c r="AG95" s="1268"/>
      <c r="AH95" s="1268"/>
      <c r="AI95" s="1268"/>
      <c r="AJ95" s="1268"/>
      <c r="AK95" s="1268"/>
      <c r="AL95" s="1268"/>
    </row>
    <row r="96" spans="2:42">
      <c r="B96" s="1189" t="s">
        <v>254</v>
      </c>
      <c r="C96" s="1190"/>
      <c r="D96" s="1190"/>
      <c r="E96" s="1190"/>
      <c r="F96" s="1190"/>
      <c r="G96" s="1190"/>
      <c r="H96" s="1190"/>
      <c r="I96" s="1190"/>
      <c r="J96" s="1190"/>
      <c r="K96" s="1190"/>
      <c r="L96" s="1190"/>
      <c r="M96" s="1190"/>
      <c r="N96" s="1190"/>
      <c r="O96" s="1190"/>
      <c r="P96" s="1190"/>
      <c r="Q96" s="1190"/>
      <c r="R96" s="1190"/>
      <c r="S96" s="1190"/>
      <c r="T96" s="1190"/>
      <c r="U96" s="1190"/>
      <c r="V96" s="1190"/>
      <c r="W96" s="1190"/>
      <c r="X96" s="1190"/>
      <c r="Y96" s="1190"/>
      <c r="Z96" s="1190"/>
      <c r="AA96" s="1190"/>
      <c r="AB96" s="1190"/>
      <c r="AC96" s="1190"/>
      <c r="AD96" s="1190"/>
      <c r="AE96" s="1190"/>
      <c r="AF96" s="1190"/>
      <c r="AG96" s="1190"/>
      <c r="AH96" s="1190"/>
      <c r="AI96" s="1190"/>
      <c r="AJ96" s="1190"/>
      <c r="AK96" s="1190"/>
      <c r="AL96" s="1190"/>
    </row>
    <row r="97" spans="2:42">
      <c r="B97" s="1200"/>
      <c r="C97" s="1201"/>
      <c r="D97" s="1201"/>
      <c r="E97" s="1201"/>
      <c r="F97" s="1201"/>
      <c r="G97" s="1201"/>
      <c r="H97" s="1201"/>
      <c r="I97" s="1201"/>
      <c r="J97" s="1201"/>
      <c r="K97" s="1201"/>
      <c r="L97" s="1201"/>
      <c r="M97" s="1201"/>
      <c r="N97" s="1201"/>
      <c r="O97" s="1201"/>
      <c r="P97" s="1201"/>
      <c r="Q97" s="1201"/>
      <c r="R97" s="1201"/>
      <c r="S97" s="1202"/>
      <c r="T97" s="1206" t="s">
        <v>255</v>
      </c>
      <c r="U97" s="1207"/>
      <c r="V97" s="1207"/>
      <c r="W97" s="1208"/>
      <c r="X97" s="1257">
        <f>+'[186] PRESUPUESTO OFICIAL ESMERALDA'!B12</f>
        <v>1.4</v>
      </c>
      <c r="Y97" s="1258"/>
      <c r="Z97" s="1258"/>
      <c r="AA97" s="1258"/>
      <c r="AB97" s="1258"/>
      <c r="AC97" s="1258"/>
      <c r="AD97" s="1259"/>
      <c r="AE97" s="1191" t="s">
        <v>256</v>
      </c>
      <c r="AF97" s="1191"/>
      <c r="AG97" s="1191"/>
      <c r="AH97" s="1191"/>
      <c r="AI97" s="1199" t="str">
        <f>+'[186] PRESUPUESTO OFICIAL ESMERALDA'!D12</f>
        <v>M3</v>
      </c>
      <c r="AJ97" s="1199"/>
      <c r="AK97" s="1199"/>
      <c r="AL97" s="1199"/>
    </row>
    <row r="98" spans="2:42">
      <c r="B98" s="1203"/>
      <c r="C98" s="1204"/>
      <c r="D98" s="1204"/>
      <c r="E98" s="1204"/>
      <c r="F98" s="1204"/>
      <c r="G98" s="1204"/>
      <c r="H98" s="1204"/>
      <c r="I98" s="1204"/>
      <c r="J98" s="1204"/>
      <c r="K98" s="1204"/>
      <c r="L98" s="1204"/>
      <c r="M98" s="1204"/>
      <c r="N98" s="1204"/>
      <c r="O98" s="1204"/>
      <c r="P98" s="1204"/>
      <c r="Q98" s="1204"/>
      <c r="R98" s="1204"/>
      <c r="S98" s="1205"/>
      <c r="T98" s="1209"/>
      <c r="U98" s="1210"/>
      <c r="V98" s="1210"/>
      <c r="W98" s="1211"/>
      <c r="X98" s="1260"/>
      <c r="Y98" s="1261"/>
      <c r="Z98" s="1261"/>
      <c r="AA98" s="1261"/>
      <c r="AB98" s="1261"/>
      <c r="AC98" s="1261"/>
      <c r="AD98" s="1262"/>
      <c r="AE98" s="1191"/>
      <c r="AF98" s="1191"/>
      <c r="AG98" s="1191"/>
      <c r="AH98" s="1191"/>
      <c r="AI98" s="1199"/>
      <c r="AJ98" s="1199"/>
      <c r="AK98" s="1199"/>
      <c r="AL98" s="1199"/>
    </row>
    <row r="99" spans="2:42">
      <c r="B99" s="1203"/>
      <c r="C99" s="1204"/>
      <c r="D99" s="1204"/>
      <c r="E99" s="1204"/>
      <c r="F99" s="1204"/>
      <c r="G99" s="1204"/>
      <c r="H99" s="1204"/>
      <c r="I99" s="1204"/>
      <c r="J99" s="1204"/>
      <c r="K99" s="1204"/>
      <c r="L99" s="1204"/>
      <c r="M99" s="1204"/>
      <c r="N99" s="1204"/>
      <c r="O99" s="1204"/>
      <c r="P99" s="1204"/>
      <c r="Q99" s="1204"/>
      <c r="R99" s="1204"/>
      <c r="S99" s="1205"/>
      <c r="T99" s="1206" t="s">
        <v>257</v>
      </c>
      <c r="U99" s="1207"/>
      <c r="V99" s="1207"/>
      <c r="W99" s="1208"/>
      <c r="X99" s="1218" t="str">
        <f>+'[186] PRESUPUESTO OFICIAL ESMERALDA'!C12</f>
        <v xml:space="preserve">Relleno con seleccionado y compactado mecanicamente. </v>
      </c>
      <c r="Y99" s="1219"/>
      <c r="Z99" s="1219"/>
      <c r="AA99" s="1219"/>
      <c r="AB99" s="1219"/>
      <c r="AC99" s="1219"/>
      <c r="AD99" s="1219"/>
      <c r="AE99" s="1219"/>
      <c r="AF99" s="1219"/>
      <c r="AG99" s="1219"/>
      <c r="AH99" s="1219"/>
      <c r="AI99" s="1219"/>
      <c r="AJ99" s="1219"/>
      <c r="AK99" s="1219"/>
      <c r="AL99" s="1219"/>
    </row>
    <row r="100" spans="2:42">
      <c r="B100" s="1203"/>
      <c r="C100" s="1204"/>
      <c r="D100" s="1204"/>
      <c r="E100" s="1204"/>
      <c r="F100" s="1204"/>
      <c r="G100" s="1204"/>
      <c r="H100" s="1204"/>
      <c r="I100" s="1204"/>
      <c r="J100" s="1204"/>
      <c r="K100" s="1204"/>
      <c r="L100" s="1204"/>
      <c r="M100" s="1204"/>
      <c r="N100" s="1204"/>
      <c r="O100" s="1204"/>
      <c r="P100" s="1204"/>
      <c r="Q100" s="1204"/>
      <c r="R100" s="1204"/>
      <c r="S100" s="1205"/>
      <c r="T100" s="1209"/>
      <c r="U100" s="1210"/>
      <c r="V100" s="1210"/>
      <c r="W100" s="1211"/>
      <c r="X100" s="1220"/>
      <c r="Y100" s="1221"/>
      <c r="Z100" s="1221"/>
      <c r="AA100" s="1221"/>
      <c r="AB100" s="1221"/>
      <c r="AC100" s="1221"/>
      <c r="AD100" s="1221"/>
      <c r="AE100" s="1221"/>
      <c r="AF100" s="1221"/>
      <c r="AG100" s="1221"/>
      <c r="AH100" s="1221"/>
      <c r="AI100" s="1221"/>
      <c r="AJ100" s="1221"/>
      <c r="AK100" s="1221"/>
      <c r="AL100" s="1221"/>
    </row>
    <row r="101" spans="2:42">
      <c r="B101" s="1203"/>
      <c r="C101" s="1204"/>
      <c r="D101" s="1204"/>
      <c r="E101" s="1204"/>
      <c r="F101" s="1204"/>
      <c r="G101" s="1204"/>
      <c r="H101" s="1204"/>
      <c r="I101" s="1204"/>
      <c r="J101" s="1204"/>
      <c r="K101" s="1204"/>
      <c r="L101" s="1204"/>
      <c r="M101" s="1204"/>
      <c r="N101" s="1204"/>
      <c r="O101" s="1204"/>
      <c r="P101" s="1204"/>
      <c r="Q101" s="1204"/>
      <c r="R101" s="1204"/>
      <c r="S101" s="1205"/>
      <c r="T101" s="1222" t="s">
        <v>258</v>
      </c>
      <c r="U101" s="1223"/>
      <c r="V101" s="1223"/>
      <c r="W101" s="1223"/>
      <c r="X101" s="1223"/>
      <c r="Y101" s="1224"/>
      <c r="Z101" s="1228" t="s">
        <v>259</v>
      </c>
      <c r="AA101" s="1228"/>
      <c r="AB101" s="1228"/>
      <c r="AC101" s="1228"/>
      <c r="AD101" s="1228"/>
      <c r="AE101" s="1191"/>
      <c r="AF101" s="1191"/>
      <c r="AG101" s="1191"/>
      <c r="AH101" s="1191"/>
      <c r="AI101" s="1278" t="s">
        <v>268</v>
      </c>
      <c r="AJ101" s="1206" t="s">
        <v>260</v>
      </c>
      <c r="AK101" s="1208"/>
      <c r="AL101" s="1191" t="s">
        <v>261</v>
      </c>
    </row>
    <row r="102" spans="2:42">
      <c r="B102" s="1203"/>
      <c r="C102" s="1204"/>
      <c r="D102" s="1204"/>
      <c r="E102" s="1204"/>
      <c r="F102" s="1204"/>
      <c r="G102" s="1204"/>
      <c r="H102" s="1204"/>
      <c r="I102" s="1204"/>
      <c r="J102" s="1204"/>
      <c r="K102" s="1204"/>
      <c r="L102" s="1204"/>
      <c r="M102" s="1204"/>
      <c r="N102" s="1204"/>
      <c r="O102" s="1204"/>
      <c r="P102" s="1204"/>
      <c r="Q102" s="1204"/>
      <c r="R102" s="1204"/>
      <c r="S102" s="1205"/>
      <c r="T102" s="1225"/>
      <c r="U102" s="1226"/>
      <c r="V102" s="1226"/>
      <c r="W102" s="1226"/>
      <c r="X102" s="1226"/>
      <c r="Y102" s="1227"/>
      <c r="Z102" s="1191" t="s">
        <v>262</v>
      </c>
      <c r="AA102" s="1191"/>
      <c r="AB102" s="1191"/>
      <c r="AC102" s="1191" t="s">
        <v>263</v>
      </c>
      <c r="AD102" s="1191"/>
      <c r="AE102" s="1191"/>
      <c r="AF102" s="1191" t="s">
        <v>264</v>
      </c>
      <c r="AG102" s="1191"/>
      <c r="AH102" s="1191"/>
      <c r="AI102" s="1228"/>
      <c r="AJ102" s="1209"/>
      <c r="AK102" s="1211"/>
      <c r="AL102" s="1191"/>
    </row>
    <row r="103" spans="2:42">
      <c r="B103" s="1203"/>
      <c r="C103" s="1204"/>
      <c r="D103" s="1204"/>
      <c r="E103" s="1204"/>
      <c r="F103" s="1204"/>
      <c r="G103" s="1204"/>
      <c r="H103" s="1204"/>
      <c r="I103" s="1204"/>
      <c r="J103" s="1204"/>
      <c r="K103" s="1204"/>
      <c r="L103" s="1204"/>
      <c r="M103" s="1204"/>
      <c r="N103" s="1204"/>
      <c r="O103" s="1204"/>
      <c r="P103" s="1204"/>
      <c r="Q103" s="1204"/>
      <c r="R103" s="1204"/>
      <c r="S103" s="1205"/>
      <c r="T103" s="1182" t="s">
        <v>922</v>
      </c>
      <c r="U103" s="1183"/>
      <c r="V103" s="1183"/>
      <c r="W103" s="1183"/>
      <c r="X103" s="1183"/>
      <c r="Y103" s="1184"/>
      <c r="Z103" s="1185">
        <v>3.2</v>
      </c>
      <c r="AA103" s="1185"/>
      <c r="AB103" s="1185"/>
      <c r="AC103" s="1185">
        <v>3.2</v>
      </c>
      <c r="AD103" s="1185"/>
      <c r="AE103" s="1185"/>
      <c r="AF103" s="1178">
        <v>1.6</v>
      </c>
      <c r="AG103" s="1178"/>
      <c r="AH103" s="1178"/>
      <c r="AI103" s="1178">
        <v>1</v>
      </c>
      <c r="AJ103" s="1178"/>
      <c r="AK103" s="1178"/>
      <c r="AL103" s="996">
        <f>Z103*AC103*AI103*AF103</f>
        <v>16.384000000000004</v>
      </c>
      <c r="AN103" s="904"/>
      <c r="AO103" s="904"/>
      <c r="AP103" s="904"/>
    </row>
    <row r="104" spans="2:42">
      <c r="B104" s="1203"/>
      <c r="C104" s="1204"/>
      <c r="D104" s="1204"/>
      <c r="E104" s="1204"/>
      <c r="F104" s="1204"/>
      <c r="G104" s="1204"/>
      <c r="H104" s="1204"/>
      <c r="I104" s="1204"/>
      <c r="J104" s="1204"/>
      <c r="K104" s="1204"/>
      <c r="L104" s="1204"/>
      <c r="M104" s="1204"/>
      <c r="N104" s="1204"/>
      <c r="O104" s="1204"/>
      <c r="P104" s="1204"/>
      <c r="Q104" s="1204"/>
      <c r="R104" s="1204"/>
      <c r="S104" s="1205"/>
      <c r="T104" s="1182" t="s">
        <v>923</v>
      </c>
      <c r="U104" s="1183"/>
      <c r="V104" s="1183"/>
      <c r="W104" s="1183"/>
      <c r="X104" s="1183"/>
      <c r="Y104" s="1184"/>
      <c r="Z104" s="1185">
        <v>2.9</v>
      </c>
      <c r="AA104" s="1185"/>
      <c r="AB104" s="1185"/>
      <c r="AC104" s="1185">
        <v>2.9</v>
      </c>
      <c r="AD104" s="1185"/>
      <c r="AE104" s="1185"/>
      <c r="AF104" s="1178">
        <v>1.6</v>
      </c>
      <c r="AG104" s="1178"/>
      <c r="AH104" s="1178"/>
      <c r="AI104" s="1179">
        <v>1</v>
      </c>
      <c r="AJ104" s="1180"/>
      <c r="AK104" s="1181"/>
      <c r="AL104" s="996">
        <f t="shared" ref="AL104:AL120" si="2">Z104*AC104*AI104*AF104</f>
        <v>13.456000000000001</v>
      </c>
      <c r="AN104" s="888"/>
      <c r="AO104" s="904"/>
      <c r="AP104" s="904"/>
    </row>
    <row r="105" spans="2:42">
      <c r="B105" s="1203"/>
      <c r="C105" s="1204"/>
      <c r="D105" s="1204"/>
      <c r="E105" s="1204"/>
      <c r="F105" s="1204"/>
      <c r="G105" s="1204"/>
      <c r="H105" s="1204"/>
      <c r="I105" s="1204"/>
      <c r="J105" s="1204"/>
      <c r="K105" s="1204"/>
      <c r="L105" s="1204"/>
      <c r="M105" s="1204"/>
      <c r="N105" s="1204"/>
      <c r="O105" s="1204"/>
      <c r="P105" s="1204"/>
      <c r="Q105" s="1204"/>
      <c r="R105" s="1204"/>
      <c r="S105" s="1205"/>
      <c r="T105" s="1182" t="s">
        <v>924</v>
      </c>
      <c r="U105" s="1183"/>
      <c r="V105" s="1183"/>
      <c r="W105" s="1183"/>
      <c r="X105" s="1183"/>
      <c r="Y105" s="1184"/>
      <c r="Z105" s="1185">
        <v>3</v>
      </c>
      <c r="AA105" s="1185"/>
      <c r="AB105" s="1185"/>
      <c r="AC105" s="1178">
        <v>3</v>
      </c>
      <c r="AD105" s="1178"/>
      <c r="AE105" s="1178"/>
      <c r="AF105" s="1178">
        <v>1.6</v>
      </c>
      <c r="AG105" s="1178"/>
      <c r="AH105" s="1178"/>
      <c r="AI105" s="1179">
        <v>1</v>
      </c>
      <c r="AJ105" s="1180"/>
      <c r="AK105" s="1181"/>
      <c r="AL105" s="996">
        <f t="shared" si="2"/>
        <v>14.4</v>
      </c>
      <c r="AN105" s="904"/>
      <c r="AO105" s="904"/>
      <c r="AP105" s="904"/>
    </row>
    <row r="106" spans="2:42">
      <c r="B106" s="1203"/>
      <c r="C106" s="1204"/>
      <c r="D106" s="1204"/>
      <c r="E106" s="1204"/>
      <c r="F106" s="1204"/>
      <c r="G106" s="1204"/>
      <c r="H106" s="1204"/>
      <c r="I106" s="1204"/>
      <c r="J106" s="1204"/>
      <c r="K106" s="1204"/>
      <c r="L106" s="1204"/>
      <c r="M106" s="1204"/>
      <c r="N106" s="1204"/>
      <c r="O106" s="1204"/>
      <c r="P106" s="1204"/>
      <c r="Q106" s="1204"/>
      <c r="R106" s="1204"/>
      <c r="S106" s="1205"/>
      <c r="T106" s="1182" t="s">
        <v>925</v>
      </c>
      <c r="U106" s="1183"/>
      <c r="V106" s="1183"/>
      <c r="W106" s="1183"/>
      <c r="X106" s="1183"/>
      <c r="Y106" s="1184"/>
      <c r="Z106" s="1185">
        <v>3</v>
      </c>
      <c r="AA106" s="1185"/>
      <c r="AB106" s="1185"/>
      <c r="AC106" s="1178">
        <v>3</v>
      </c>
      <c r="AD106" s="1178"/>
      <c r="AE106" s="1178"/>
      <c r="AF106" s="1178">
        <v>1.6</v>
      </c>
      <c r="AG106" s="1178"/>
      <c r="AH106" s="1178"/>
      <c r="AI106" s="1179">
        <v>1</v>
      </c>
      <c r="AJ106" s="1180"/>
      <c r="AK106" s="1181"/>
      <c r="AL106" s="996">
        <f t="shared" si="2"/>
        <v>14.4</v>
      </c>
      <c r="AN106" s="904"/>
      <c r="AO106" s="904"/>
      <c r="AP106" s="904"/>
    </row>
    <row r="107" spans="2:42">
      <c r="B107" s="1203"/>
      <c r="C107" s="1204"/>
      <c r="D107" s="1204"/>
      <c r="E107" s="1204"/>
      <c r="F107" s="1204"/>
      <c r="G107" s="1204"/>
      <c r="H107" s="1204"/>
      <c r="I107" s="1204"/>
      <c r="J107" s="1204"/>
      <c r="K107" s="1204"/>
      <c r="L107" s="1204"/>
      <c r="M107" s="1204"/>
      <c r="N107" s="1204"/>
      <c r="O107" s="1204"/>
      <c r="P107" s="1204"/>
      <c r="Q107" s="1204"/>
      <c r="R107" s="1204"/>
      <c r="S107" s="1205"/>
      <c r="T107" s="1182" t="s">
        <v>926</v>
      </c>
      <c r="U107" s="1183"/>
      <c r="V107" s="1183"/>
      <c r="W107" s="1183"/>
      <c r="X107" s="1183"/>
      <c r="Y107" s="1184"/>
      <c r="Z107" s="1179">
        <v>2.8</v>
      </c>
      <c r="AA107" s="1180"/>
      <c r="AB107" s="1181"/>
      <c r="AC107" s="1179">
        <v>2.8</v>
      </c>
      <c r="AD107" s="1180"/>
      <c r="AE107" s="1181"/>
      <c r="AF107" s="1178">
        <v>1.6</v>
      </c>
      <c r="AG107" s="1178"/>
      <c r="AH107" s="1178"/>
      <c r="AI107" s="1179">
        <v>1</v>
      </c>
      <c r="AJ107" s="1180"/>
      <c r="AK107" s="1181"/>
      <c r="AL107" s="996">
        <f t="shared" si="2"/>
        <v>12.543999999999999</v>
      </c>
      <c r="AN107" s="904"/>
      <c r="AO107" s="904"/>
      <c r="AP107" s="904"/>
    </row>
    <row r="108" spans="2:42">
      <c r="B108" s="1203"/>
      <c r="C108" s="1204"/>
      <c r="D108" s="1204"/>
      <c r="E108" s="1204"/>
      <c r="F108" s="1204"/>
      <c r="G108" s="1204"/>
      <c r="H108" s="1204"/>
      <c r="I108" s="1204"/>
      <c r="J108" s="1204"/>
      <c r="K108" s="1204"/>
      <c r="L108" s="1204"/>
      <c r="M108" s="1204"/>
      <c r="N108" s="1204"/>
      <c r="O108" s="1204"/>
      <c r="P108" s="1204"/>
      <c r="Q108" s="1204"/>
      <c r="R108" s="1204"/>
      <c r="S108" s="1205"/>
      <c r="T108" s="1182" t="s">
        <v>927</v>
      </c>
      <c r="U108" s="1183"/>
      <c r="V108" s="1183"/>
      <c r="W108" s="1183"/>
      <c r="X108" s="1183"/>
      <c r="Y108" s="1184"/>
      <c r="Z108" s="1179">
        <v>3.5</v>
      </c>
      <c r="AA108" s="1180"/>
      <c r="AB108" s="1181"/>
      <c r="AC108" s="1179">
        <v>3.5</v>
      </c>
      <c r="AD108" s="1180"/>
      <c r="AE108" s="1181"/>
      <c r="AF108" s="1178">
        <v>1.6</v>
      </c>
      <c r="AG108" s="1178"/>
      <c r="AH108" s="1178"/>
      <c r="AI108" s="1179">
        <v>1</v>
      </c>
      <c r="AJ108" s="1180"/>
      <c r="AK108" s="1181"/>
      <c r="AL108" s="996">
        <f t="shared" si="2"/>
        <v>19.600000000000001</v>
      </c>
      <c r="AN108" s="904"/>
      <c r="AO108" s="904"/>
      <c r="AP108" s="904"/>
    </row>
    <row r="109" spans="2:42">
      <c r="B109" s="1203"/>
      <c r="C109" s="1204"/>
      <c r="D109" s="1204"/>
      <c r="E109" s="1204"/>
      <c r="F109" s="1204"/>
      <c r="G109" s="1204"/>
      <c r="H109" s="1204"/>
      <c r="I109" s="1204"/>
      <c r="J109" s="1204"/>
      <c r="K109" s="1204"/>
      <c r="L109" s="1204"/>
      <c r="M109" s="1204"/>
      <c r="N109" s="1204"/>
      <c r="O109" s="1204"/>
      <c r="P109" s="1204"/>
      <c r="Q109" s="1204"/>
      <c r="R109" s="1204"/>
      <c r="S109" s="1205"/>
      <c r="T109" s="1182" t="s">
        <v>928</v>
      </c>
      <c r="U109" s="1183"/>
      <c r="V109" s="1183"/>
      <c r="W109" s="1183"/>
      <c r="X109" s="1183"/>
      <c r="Y109" s="1184"/>
      <c r="Z109" s="1179">
        <v>3</v>
      </c>
      <c r="AA109" s="1180"/>
      <c r="AB109" s="1181"/>
      <c r="AC109" s="1179">
        <v>3</v>
      </c>
      <c r="AD109" s="1180"/>
      <c r="AE109" s="1181"/>
      <c r="AF109" s="1178">
        <v>1.6</v>
      </c>
      <c r="AG109" s="1178"/>
      <c r="AH109" s="1178"/>
      <c r="AI109" s="1179">
        <v>1</v>
      </c>
      <c r="AJ109" s="1180"/>
      <c r="AK109" s="1181"/>
      <c r="AL109" s="996">
        <f t="shared" si="2"/>
        <v>14.4</v>
      </c>
      <c r="AN109" s="888"/>
      <c r="AO109" s="904"/>
      <c r="AP109" s="904"/>
    </row>
    <row r="110" spans="2:42">
      <c r="B110" s="1203"/>
      <c r="C110" s="1204"/>
      <c r="D110" s="1204"/>
      <c r="E110" s="1204"/>
      <c r="F110" s="1204"/>
      <c r="G110" s="1204"/>
      <c r="H110" s="1204"/>
      <c r="I110" s="1204"/>
      <c r="J110" s="1204"/>
      <c r="K110" s="1204"/>
      <c r="L110" s="1204"/>
      <c r="M110" s="1204"/>
      <c r="N110" s="1204"/>
      <c r="O110" s="1204"/>
      <c r="P110" s="1204"/>
      <c r="Q110" s="1204"/>
      <c r="R110" s="1204"/>
      <c r="S110" s="1205"/>
      <c r="T110" s="1182" t="s">
        <v>929</v>
      </c>
      <c r="U110" s="1183"/>
      <c r="V110" s="1183"/>
      <c r="W110" s="1183"/>
      <c r="X110" s="1183"/>
      <c r="Y110" s="1184"/>
      <c r="Z110" s="1179">
        <v>3</v>
      </c>
      <c r="AA110" s="1180"/>
      <c r="AB110" s="1181"/>
      <c r="AC110" s="1179">
        <v>3</v>
      </c>
      <c r="AD110" s="1180"/>
      <c r="AE110" s="1181"/>
      <c r="AF110" s="1178">
        <v>1.6</v>
      </c>
      <c r="AG110" s="1178"/>
      <c r="AH110" s="1178"/>
      <c r="AI110" s="1179">
        <v>1</v>
      </c>
      <c r="AJ110" s="1180"/>
      <c r="AK110" s="1181"/>
      <c r="AL110" s="996">
        <f t="shared" si="2"/>
        <v>14.4</v>
      </c>
      <c r="AN110" s="904"/>
      <c r="AO110" s="904"/>
      <c r="AP110" s="904"/>
    </row>
    <row r="111" spans="2:42">
      <c r="B111" s="1203"/>
      <c r="C111" s="1204"/>
      <c r="D111" s="1204"/>
      <c r="E111" s="1204"/>
      <c r="F111" s="1204"/>
      <c r="G111" s="1204"/>
      <c r="H111" s="1204"/>
      <c r="I111" s="1204"/>
      <c r="J111" s="1204"/>
      <c r="K111" s="1204"/>
      <c r="L111" s="1204"/>
      <c r="M111" s="1204"/>
      <c r="N111" s="1204"/>
      <c r="O111" s="1204"/>
      <c r="P111" s="1204"/>
      <c r="Q111" s="1204"/>
      <c r="R111" s="1204"/>
      <c r="S111" s="1205"/>
      <c r="T111" s="1182" t="s">
        <v>930</v>
      </c>
      <c r="U111" s="1183"/>
      <c r="V111" s="1183"/>
      <c r="W111" s="1183"/>
      <c r="X111" s="1183"/>
      <c r="Y111" s="1184"/>
      <c r="Z111" s="1179">
        <v>3.1</v>
      </c>
      <c r="AA111" s="1180"/>
      <c r="AB111" s="1181"/>
      <c r="AC111" s="1179">
        <v>3.1</v>
      </c>
      <c r="AD111" s="1180"/>
      <c r="AE111" s="1181"/>
      <c r="AF111" s="1178">
        <v>1.6</v>
      </c>
      <c r="AG111" s="1178"/>
      <c r="AH111" s="1178"/>
      <c r="AI111" s="1179">
        <v>1</v>
      </c>
      <c r="AJ111" s="1180"/>
      <c r="AK111" s="1181"/>
      <c r="AL111" s="996">
        <f t="shared" si="2"/>
        <v>15.376000000000003</v>
      </c>
      <c r="AN111" s="904"/>
      <c r="AO111" s="904"/>
      <c r="AP111" s="904"/>
    </row>
    <row r="112" spans="2:42">
      <c r="B112" s="1203"/>
      <c r="C112" s="1204"/>
      <c r="D112" s="1204"/>
      <c r="E112" s="1204"/>
      <c r="F112" s="1204"/>
      <c r="G112" s="1204"/>
      <c r="H112" s="1204"/>
      <c r="I112" s="1204"/>
      <c r="J112" s="1204"/>
      <c r="K112" s="1204"/>
      <c r="L112" s="1204"/>
      <c r="M112" s="1204"/>
      <c r="N112" s="1204"/>
      <c r="O112" s="1204"/>
      <c r="P112" s="1204"/>
      <c r="Q112" s="1204"/>
      <c r="R112" s="1204"/>
      <c r="S112" s="1205"/>
      <c r="T112" s="1182" t="s">
        <v>931</v>
      </c>
      <c r="U112" s="1183"/>
      <c r="V112" s="1183"/>
      <c r="W112" s="1183"/>
      <c r="X112" s="1183"/>
      <c r="Y112" s="1184"/>
      <c r="Z112" s="1179">
        <v>3.2</v>
      </c>
      <c r="AA112" s="1180"/>
      <c r="AB112" s="1181"/>
      <c r="AC112" s="1179">
        <v>3.2</v>
      </c>
      <c r="AD112" s="1180"/>
      <c r="AE112" s="1181"/>
      <c r="AF112" s="1178">
        <v>1.6</v>
      </c>
      <c r="AG112" s="1178"/>
      <c r="AH112" s="1178"/>
      <c r="AI112" s="1179">
        <v>1</v>
      </c>
      <c r="AJ112" s="1180"/>
      <c r="AK112" s="1181"/>
      <c r="AL112" s="996">
        <f t="shared" si="2"/>
        <v>16.384000000000004</v>
      </c>
      <c r="AN112" s="904"/>
      <c r="AO112" s="904"/>
      <c r="AP112" s="904"/>
    </row>
    <row r="113" spans="2:42">
      <c r="B113" s="1203"/>
      <c r="C113" s="1204"/>
      <c r="D113" s="1204"/>
      <c r="E113" s="1204"/>
      <c r="F113" s="1204"/>
      <c r="G113" s="1204"/>
      <c r="H113" s="1204"/>
      <c r="I113" s="1204"/>
      <c r="J113" s="1204"/>
      <c r="K113" s="1204"/>
      <c r="L113" s="1204"/>
      <c r="M113" s="1204"/>
      <c r="N113" s="1204"/>
      <c r="O113" s="1204"/>
      <c r="P113" s="1204"/>
      <c r="Q113" s="1204"/>
      <c r="R113" s="1204"/>
      <c r="S113" s="1205"/>
      <c r="T113" s="1182" t="s">
        <v>932</v>
      </c>
      <c r="U113" s="1183"/>
      <c r="V113" s="1183"/>
      <c r="W113" s="1183"/>
      <c r="X113" s="1183"/>
      <c r="Y113" s="1184"/>
      <c r="Z113" s="1185">
        <v>3.83</v>
      </c>
      <c r="AA113" s="1185"/>
      <c r="AB113" s="1185"/>
      <c r="AC113" s="1185">
        <v>0.4</v>
      </c>
      <c r="AD113" s="1185"/>
      <c r="AE113" s="1185"/>
      <c r="AF113" s="1186">
        <v>0.5</v>
      </c>
      <c r="AG113" s="1187"/>
      <c r="AH113" s="1188"/>
      <c r="AI113" s="1185">
        <v>1</v>
      </c>
      <c r="AJ113" s="1185"/>
      <c r="AK113" s="1185"/>
      <c r="AL113" s="996">
        <f t="shared" si="2"/>
        <v>0.76600000000000001</v>
      </c>
      <c r="AN113" s="904"/>
      <c r="AO113" s="904"/>
      <c r="AP113" s="904"/>
    </row>
    <row r="114" spans="2:42">
      <c r="B114" s="1203"/>
      <c r="C114" s="1204"/>
      <c r="D114" s="1204"/>
      <c r="E114" s="1204"/>
      <c r="F114" s="1204"/>
      <c r="G114" s="1204"/>
      <c r="H114" s="1204"/>
      <c r="I114" s="1204"/>
      <c r="J114" s="1204"/>
      <c r="K114" s="1204"/>
      <c r="L114" s="1204"/>
      <c r="M114" s="1204"/>
      <c r="N114" s="1204"/>
      <c r="O114" s="1204"/>
      <c r="P114" s="1204"/>
      <c r="Q114" s="1204"/>
      <c r="R114" s="1204"/>
      <c r="S114" s="1205"/>
      <c r="T114" s="1182" t="s">
        <v>933</v>
      </c>
      <c r="U114" s="1183"/>
      <c r="V114" s="1183"/>
      <c r="W114" s="1183"/>
      <c r="X114" s="1183"/>
      <c r="Y114" s="1184"/>
      <c r="Z114" s="1185">
        <v>3.9</v>
      </c>
      <c r="AA114" s="1185"/>
      <c r="AB114" s="1185"/>
      <c r="AC114" s="1185">
        <v>0.4</v>
      </c>
      <c r="AD114" s="1185"/>
      <c r="AE114" s="1185"/>
      <c r="AF114" s="1186">
        <v>0.55000000000000004</v>
      </c>
      <c r="AG114" s="1187"/>
      <c r="AH114" s="1188"/>
      <c r="AI114" s="1185">
        <v>1</v>
      </c>
      <c r="AJ114" s="1185"/>
      <c r="AK114" s="1185"/>
      <c r="AL114" s="996">
        <f t="shared" si="2"/>
        <v>0.8580000000000001</v>
      </c>
      <c r="AN114" s="904"/>
      <c r="AO114" s="904"/>
      <c r="AP114" s="904"/>
    </row>
    <row r="115" spans="2:42">
      <c r="B115" s="1203"/>
      <c r="C115" s="1204"/>
      <c r="D115" s="1204"/>
      <c r="E115" s="1204"/>
      <c r="F115" s="1204"/>
      <c r="G115" s="1204"/>
      <c r="H115" s="1204"/>
      <c r="I115" s="1204"/>
      <c r="J115" s="1204"/>
      <c r="K115" s="1204"/>
      <c r="L115" s="1204"/>
      <c r="M115" s="1204"/>
      <c r="N115" s="1204"/>
      <c r="O115" s="1204"/>
      <c r="P115" s="1204"/>
      <c r="Q115" s="1204"/>
      <c r="R115" s="1204"/>
      <c r="S115" s="1205"/>
      <c r="T115" s="1182" t="s">
        <v>934</v>
      </c>
      <c r="U115" s="1183"/>
      <c r="V115" s="1183"/>
      <c r="W115" s="1183"/>
      <c r="X115" s="1183"/>
      <c r="Y115" s="1184"/>
      <c r="Z115" s="1185">
        <v>3.85</v>
      </c>
      <c r="AA115" s="1185"/>
      <c r="AB115" s="1185"/>
      <c r="AC115" s="1185">
        <v>0.4</v>
      </c>
      <c r="AD115" s="1185"/>
      <c r="AE115" s="1185"/>
      <c r="AF115" s="1186">
        <v>0.55000000000000004</v>
      </c>
      <c r="AG115" s="1187"/>
      <c r="AH115" s="1188"/>
      <c r="AI115" s="1185">
        <v>1</v>
      </c>
      <c r="AJ115" s="1185"/>
      <c r="AK115" s="1185"/>
      <c r="AL115" s="996">
        <f t="shared" si="2"/>
        <v>0.84700000000000009</v>
      </c>
      <c r="AN115" s="904"/>
      <c r="AO115" s="904"/>
      <c r="AP115" s="904"/>
    </row>
    <row r="116" spans="2:42">
      <c r="B116" s="1203"/>
      <c r="C116" s="1204"/>
      <c r="D116" s="1204"/>
      <c r="E116" s="1204"/>
      <c r="F116" s="1204"/>
      <c r="G116" s="1204"/>
      <c r="H116" s="1204"/>
      <c r="I116" s="1204"/>
      <c r="J116" s="1204"/>
      <c r="K116" s="1204"/>
      <c r="L116" s="1204"/>
      <c r="M116" s="1204"/>
      <c r="N116" s="1204"/>
      <c r="O116" s="1204"/>
      <c r="P116" s="1204"/>
      <c r="Q116" s="1204"/>
      <c r="R116" s="1204"/>
      <c r="S116" s="1205"/>
      <c r="T116" s="1182" t="s">
        <v>935</v>
      </c>
      <c r="U116" s="1183"/>
      <c r="V116" s="1183"/>
      <c r="W116" s="1183"/>
      <c r="X116" s="1183"/>
      <c r="Y116" s="1184"/>
      <c r="Z116" s="1185">
        <v>3.93</v>
      </c>
      <c r="AA116" s="1185"/>
      <c r="AB116" s="1185"/>
      <c r="AC116" s="1185">
        <v>0.4</v>
      </c>
      <c r="AD116" s="1185"/>
      <c r="AE116" s="1185"/>
      <c r="AF116" s="1186">
        <v>0.55000000000000004</v>
      </c>
      <c r="AG116" s="1187"/>
      <c r="AH116" s="1188"/>
      <c r="AI116" s="1185">
        <v>1</v>
      </c>
      <c r="AJ116" s="1185"/>
      <c r="AK116" s="1185"/>
      <c r="AL116" s="996">
        <f t="shared" si="2"/>
        <v>0.86460000000000015</v>
      </c>
      <c r="AN116" s="904"/>
      <c r="AO116" s="904"/>
      <c r="AP116" s="904"/>
    </row>
    <row r="117" spans="2:42">
      <c r="B117" s="1203"/>
      <c r="C117" s="1204"/>
      <c r="D117" s="1204"/>
      <c r="E117" s="1204"/>
      <c r="F117" s="1204"/>
      <c r="G117" s="1204"/>
      <c r="H117" s="1204"/>
      <c r="I117" s="1204"/>
      <c r="J117" s="1204"/>
      <c r="K117" s="1204"/>
      <c r="L117" s="1204"/>
      <c r="M117" s="1204"/>
      <c r="N117" s="1204"/>
      <c r="O117" s="1204"/>
      <c r="P117" s="1204"/>
      <c r="Q117" s="1204"/>
      <c r="R117" s="1204"/>
      <c r="S117" s="1205"/>
      <c r="T117" s="1182" t="s">
        <v>936</v>
      </c>
      <c r="U117" s="1183"/>
      <c r="V117" s="1183"/>
      <c r="W117" s="1183"/>
      <c r="X117" s="1183"/>
      <c r="Y117" s="1184"/>
      <c r="Z117" s="1185">
        <v>3.62</v>
      </c>
      <c r="AA117" s="1185"/>
      <c r="AB117" s="1185"/>
      <c r="AC117" s="1185">
        <v>0.4</v>
      </c>
      <c r="AD117" s="1185"/>
      <c r="AE117" s="1185"/>
      <c r="AF117" s="1186">
        <v>0.55000000000000004</v>
      </c>
      <c r="AG117" s="1187"/>
      <c r="AH117" s="1188"/>
      <c r="AI117" s="1185">
        <v>1</v>
      </c>
      <c r="AJ117" s="1185"/>
      <c r="AK117" s="1185"/>
      <c r="AL117" s="996">
        <f t="shared" si="2"/>
        <v>0.79640000000000011</v>
      </c>
      <c r="AN117" s="904"/>
      <c r="AO117" s="904"/>
      <c r="AP117" s="904"/>
    </row>
    <row r="118" spans="2:42">
      <c r="B118" s="1203"/>
      <c r="C118" s="1204"/>
      <c r="D118" s="1204"/>
      <c r="E118" s="1204"/>
      <c r="F118" s="1204"/>
      <c r="G118" s="1204"/>
      <c r="H118" s="1204"/>
      <c r="I118" s="1204"/>
      <c r="J118" s="1204"/>
      <c r="K118" s="1204"/>
      <c r="L118" s="1204"/>
      <c r="M118" s="1204"/>
      <c r="N118" s="1204"/>
      <c r="O118" s="1204"/>
      <c r="P118" s="1204"/>
      <c r="Q118" s="1204"/>
      <c r="R118" s="1204"/>
      <c r="S118" s="1205"/>
      <c r="T118" s="1182" t="s">
        <v>937</v>
      </c>
      <c r="U118" s="1183"/>
      <c r="V118" s="1183"/>
      <c r="W118" s="1183"/>
      <c r="X118" s="1183"/>
      <c r="Y118" s="1184"/>
      <c r="Z118" s="1185">
        <v>3.85</v>
      </c>
      <c r="AA118" s="1185"/>
      <c r="AB118" s="1185"/>
      <c r="AC118" s="1185">
        <v>0.4</v>
      </c>
      <c r="AD118" s="1185"/>
      <c r="AE118" s="1185"/>
      <c r="AF118" s="1186">
        <v>0.55000000000000004</v>
      </c>
      <c r="AG118" s="1187"/>
      <c r="AH118" s="1188"/>
      <c r="AI118" s="1185">
        <v>1</v>
      </c>
      <c r="AJ118" s="1185"/>
      <c r="AK118" s="1185"/>
      <c r="AL118" s="996">
        <f t="shared" si="2"/>
        <v>0.84700000000000009</v>
      </c>
      <c r="AN118" s="904"/>
      <c r="AO118" s="904"/>
      <c r="AP118" s="904"/>
    </row>
    <row r="119" spans="2:42">
      <c r="B119" s="1203"/>
      <c r="C119" s="1204"/>
      <c r="D119" s="1204"/>
      <c r="E119" s="1204"/>
      <c r="F119" s="1204"/>
      <c r="G119" s="1204"/>
      <c r="H119" s="1204"/>
      <c r="I119" s="1204"/>
      <c r="J119" s="1204"/>
      <c r="K119" s="1204"/>
      <c r="L119" s="1204"/>
      <c r="M119" s="1204"/>
      <c r="N119" s="1204"/>
      <c r="O119" s="1204"/>
      <c r="P119" s="1204"/>
      <c r="Q119" s="1204"/>
      <c r="R119" s="1204"/>
      <c r="S119" s="1205"/>
      <c r="T119" s="1182" t="s">
        <v>938</v>
      </c>
      <c r="U119" s="1183"/>
      <c r="V119" s="1183"/>
      <c r="W119" s="1183"/>
      <c r="X119" s="1183"/>
      <c r="Y119" s="1184"/>
      <c r="Z119" s="1185">
        <v>3.79</v>
      </c>
      <c r="AA119" s="1185"/>
      <c r="AB119" s="1185"/>
      <c r="AC119" s="1185">
        <v>0.4</v>
      </c>
      <c r="AD119" s="1185"/>
      <c r="AE119" s="1185"/>
      <c r="AF119" s="1186">
        <v>0.55000000000000004</v>
      </c>
      <c r="AG119" s="1187"/>
      <c r="AH119" s="1188"/>
      <c r="AI119" s="1185">
        <v>1</v>
      </c>
      <c r="AJ119" s="1185"/>
      <c r="AK119" s="1185"/>
      <c r="AL119" s="996">
        <f t="shared" si="2"/>
        <v>0.8338000000000001</v>
      </c>
      <c r="AN119" s="904"/>
      <c r="AO119" s="904"/>
      <c r="AP119" s="904"/>
    </row>
    <row r="120" spans="2:42">
      <c r="B120" s="1203"/>
      <c r="C120" s="1204"/>
      <c r="D120" s="1204"/>
      <c r="E120" s="1204"/>
      <c r="F120" s="1204"/>
      <c r="G120" s="1204"/>
      <c r="H120" s="1204"/>
      <c r="I120" s="1204"/>
      <c r="J120" s="1204"/>
      <c r="K120" s="1204"/>
      <c r="L120" s="1204"/>
      <c r="M120" s="1204"/>
      <c r="N120" s="1204"/>
      <c r="O120" s="1204"/>
      <c r="P120" s="1204"/>
      <c r="Q120" s="1204"/>
      <c r="R120" s="1204"/>
      <c r="S120" s="1205"/>
      <c r="T120" s="1182" t="s">
        <v>939</v>
      </c>
      <c r="U120" s="1183"/>
      <c r="V120" s="1183"/>
      <c r="W120" s="1183"/>
      <c r="X120" s="1183"/>
      <c r="Y120" s="1184"/>
      <c r="Z120" s="1185">
        <v>3.68</v>
      </c>
      <c r="AA120" s="1185"/>
      <c r="AB120" s="1185"/>
      <c r="AC120" s="1185">
        <v>0.4</v>
      </c>
      <c r="AD120" s="1185"/>
      <c r="AE120" s="1185"/>
      <c r="AF120" s="1186">
        <v>0.55000000000000004</v>
      </c>
      <c r="AG120" s="1187"/>
      <c r="AH120" s="1188"/>
      <c r="AI120" s="1185">
        <v>1</v>
      </c>
      <c r="AJ120" s="1185"/>
      <c r="AK120" s="1185"/>
      <c r="AL120" s="996">
        <f t="shared" si="2"/>
        <v>0.80960000000000021</v>
      </c>
      <c r="AN120" s="904"/>
      <c r="AO120" s="904"/>
      <c r="AP120" s="904"/>
    </row>
    <row r="121" spans="2:42">
      <c r="B121" s="1203"/>
      <c r="C121" s="1204"/>
      <c r="D121" s="1204"/>
      <c r="E121" s="1204"/>
      <c r="F121" s="1204"/>
      <c r="G121" s="1204"/>
      <c r="H121" s="1204"/>
      <c r="I121" s="1204"/>
      <c r="J121" s="1204"/>
      <c r="K121" s="1204"/>
      <c r="L121" s="1204"/>
      <c r="M121" s="1204"/>
      <c r="N121" s="1204"/>
      <c r="O121" s="1204"/>
      <c r="P121" s="1204"/>
      <c r="Q121" s="1204"/>
      <c r="R121" s="1204"/>
      <c r="S121" s="1205"/>
      <c r="T121" s="1182" t="s">
        <v>917</v>
      </c>
      <c r="U121" s="1183"/>
      <c r="V121" s="1183"/>
      <c r="W121" s="1183"/>
      <c r="X121" s="1183"/>
      <c r="Y121" s="1184"/>
      <c r="Z121" s="1178">
        <v>26.8</v>
      </c>
      <c r="AA121" s="1178"/>
      <c r="AB121" s="1178"/>
      <c r="AC121" s="1179">
        <f>(PI()*(0.25)^2)/2</f>
        <v>9.8174770424681035E-2</v>
      </c>
      <c r="AD121" s="1180"/>
      <c r="AE121" s="1181"/>
      <c r="AF121" s="1179"/>
      <c r="AG121" s="1180"/>
      <c r="AH121" s="1181"/>
      <c r="AI121" s="1178">
        <v>2</v>
      </c>
      <c r="AJ121" s="1178"/>
      <c r="AK121" s="1178"/>
      <c r="AL121" s="996">
        <f>Z121*AC121*AI121</f>
        <v>5.2621676947629039</v>
      </c>
      <c r="AN121" s="904"/>
      <c r="AO121" s="904"/>
      <c r="AP121" s="904"/>
    </row>
    <row r="122" spans="2:42">
      <c r="B122" s="1203"/>
      <c r="C122" s="1204"/>
      <c r="D122" s="1204"/>
      <c r="E122" s="1204"/>
      <c r="F122" s="1204"/>
      <c r="G122" s="1204"/>
      <c r="H122" s="1204"/>
      <c r="I122" s="1204"/>
      <c r="J122" s="1204"/>
      <c r="K122" s="1204"/>
      <c r="L122" s="1204"/>
      <c r="M122" s="1204"/>
      <c r="N122" s="1204"/>
      <c r="O122" s="1204"/>
      <c r="P122" s="1204"/>
      <c r="Q122" s="1204"/>
      <c r="R122" s="1204"/>
      <c r="S122" s="1205"/>
      <c r="T122" s="1182" t="s">
        <v>918</v>
      </c>
      <c r="U122" s="1183"/>
      <c r="V122" s="1183"/>
      <c r="W122" s="1183"/>
      <c r="X122" s="1183"/>
      <c r="Y122" s="1184"/>
      <c r="Z122" s="1178">
        <v>17</v>
      </c>
      <c r="AA122" s="1178"/>
      <c r="AB122" s="1178"/>
      <c r="AC122" s="1179">
        <f>(PI()*(0.25)^2)/2</f>
        <v>9.8174770424681035E-2</v>
      </c>
      <c r="AD122" s="1180"/>
      <c r="AE122" s="1181"/>
      <c r="AF122" s="1179"/>
      <c r="AG122" s="1180"/>
      <c r="AH122" s="1181"/>
      <c r="AI122" s="1178">
        <v>2</v>
      </c>
      <c r="AJ122" s="1178"/>
      <c r="AK122" s="1178"/>
      <c r="AL122" s="996">
        <f t="shared" ref="AL122:AL125" si="3">Z122*AC122*AI122</f>
        <v>3.3379421944391554</v>
      </c>
      <c r="AN122" s="904"/>
      <c r="AO122" s="904"/>
      <c r="AP122" s="904"/>
    </row>
    <row r="123" spans="2:42">
      <c r="B123" s="1203"/>
      <c r="C123" s="1204"/>
      <c r="D123" s="1204"/>
      <c r="E123" s="1204"/>
      <c r="F123" s="1204"/>
      <c r="G123" s="1204"/>
      <c r="H123" s="1204"/>
      <c r="I123" s="1204"/>
      <c r="J123" s="1204"/>
      <c r="K123" s="1204"/>
      <c r="L123" s="1204"/>
      <c r="M123" s="1204"/>
      <c r="N123" s="1204"/>
      <c r="O123" s="1204"/>
      <c r="P123" s="1204"/>
      <c r="Q123" s="1204"/>
      <c r="R123" s="1204"/>
      <c r="S123" s="1205"/>
      <c r="T123" s="1182" t="s">
        <v>919</v>
      </c>
      <c r="U123" s="1183"/>
      <c r="V123" s="1183"/>
      <c r="W123" s="1183"/>
      <c r="X123" s="1183"/>
      <c r="Y123" s="1184"/>
      <c r="Z123" s="1178">
        <v>39</v>
      </c>
      <c r="AA123" s="1178"/>
      <c r="AB123" s="1178"/>
      <c r="AC123" s="1179">
        <f>PI()*(0.1016)^2</f>
        <v>3.2429278662239852E-2</v>
      </c>
      <c r="AD123" s="1180"/>
      <c r="AE123" s="1181"/>
      <c r="AF123" s="1179"/>
      <c r="AG123" s="1180"/>
      <c r="AH123" s="1181"/>
      <c r="AI123" s="1178">
        <v>1</v>
      </c>
      <c r="AJ123" s="1178"/>
      <c r="AK123" s="1178"/>
      <c r="AL123" s="996">
        <f t="shared" si="3"/>
        <v>1.2647418678273543</v>
      </c>
      <c r="AN123" s="904"/>
      <c r="AO123" s="904"/>
      <c r="AP123" s="904"/>
    </row>
    <row r="124" spans="2:42">
      <c r="B124" s="1203"/>
      <c r="C124" s="1204"/>
      <c r="D124" s="1204"/>
      <c r="E124" s="1204"/>
      <c r="F124" s="1204"/>
      <c r="G124" s="1204"/>
      <c r="H124" s="1204"/>
      <c r="I124" s="1204"/>
      <c r="J124" s="1204"/>
      <c r="K124" s="1204"/>
      <c r="L124" s="1204"/>
      <c r="M124" s="1204"/>
      <c r="N124" s="1204"/>
      <c r="O124" s="1204"/>
      <c r="P124" s="1204"/>
      <c r="Q124" s="1204"/>
      <c r="R124" s="1204"/>
      <c r="S124" s="1205"/>
      <c r="T124" s="1182" t="s">
        <v>920</v>
      </c>
      <c r="U124" s="1183"/>
      <c r="V124" s="1183"/>
      <c r="W124" s="1183"/>
      <c r="X124" s="1183"/>
      <c r="Y124" s="1184"/>
      <c r="Z124" s="1178">
        <v>74.900000000000006</v>
      </c>
      <c r="AA124" s="1178"/>
      <c r="AB124" s="1178"/>
      <c r="AC124" s="1179">
        <f>PI()*(0.1524)^2</f>
        <v>7.2965876990039674E-2</v>
      </c>
      <c r="AD124" s="1180"/>
      <c r="AE124" s="1181"/>
      <c r="AF124" s="1179"/>
      <c r="AG124" s="1180"/>
      <c r="AH124" s="1181"/>
      <c r="AI124" s="1178">
        <v>1</v>
      </c>
      <c r="AJ124" s="1178"/>
      <c r="AK124" s="1178"/>
      <c r="AL124" s="996">
        <f t="shared" si="3"/>
        <v>5.4651441865539718</v>
      </c>
      <c r="AN124" s="904"/>
      <c r="AO124" s="904"/>
      <c r="AP124" s="904"/>
    </row>
    <row r="125" spans="2:42">
      <c r="B125" s="1203"/>
      <c r="C125" s="1204"/>
      <c r="D125" s="1204"/>
      <c r="E125" s="1204"/>
      <c r="F125" s="1204"/>
      <c r="G125" s="1204"/>
      <c r="H125" s="1204"/>
      <c r="I125" s="1204"/>
      <c r="J125" s="1204"/>
      <c r="K125" s="1204"/>
      <c r="L125" s="1204"/>
      <c r="M125" s="1204"/>
      <c r="N125" s="1204"/>
      <c r="O125" s="1204"/>
      <c r="P125" s="1204"/>
      <c r="Q125" s="1204"/>
      <c r="R125" s="1204"/>
      <c r="S125" s="1205"/>
      <c r="T125" s="1182" t="s">
        <v>921</v>
      </c>
      <c r="U125" s="1183"/>
      <c r="V125" s="1183"/>
      <c r="W125" s="1183"/>
      <c r="X125" s="1183"/>
      <c r="Y125" s="1184"/>
      <c r="Z125" s="1178">
        <v>20</v>
      </c>
      <c r="AA125" s="1178"/>
      <c r="AB125" s="1178"/>
      <c r="AC125" s="1179">
        <f>PI()*(0.254)^2</f>
        <v>0.20268299163899911</v>
      </c>
      <c r="AD125" s="1180"/>
      <c r="AE125" s="1181"/>
      <c r="AF125" s="1179"/>
      <c r="AG125" s="1180"/>
      <c r="AH125" s="1181"/>
      <c r="AI125" s="1178">
        <v>1</v>
      </c>
      <c r="AJ125" s="1178"/>
      <c r="AK125" s="1178"/>
      <c r="AL125" s="996">
        <f t="shared" si="3"/>
        <v>4.0536598327799824</v>
      </c>
      <c r="AN125" s="904"/>
      <c r="AO125" s="904"/>
      <c r="AP125" s="904"/>
    </row>
    <row r="126" spans="2:42">
      <c r="B126" s="1203"/>
      <c r="C126" s="1204"/>
      <c r="D126" s="1204"/>
      <c r="E126" s="1204"/>
      <c r="F126" s="1204"/>
      <c r="G126" s="1204"/>
      <c r="H126" s="1204"/>
      <c r="I126" s="1204"/>
      <c r="J126" s="1204"/>
      <c r="K126" s="1204"/>
      <c r="L126" s="1204"/>
      <c r="M126" s="1204"/>
      <c r="N126" s="1204"/>
      <c r="O126" s="1204"/>
      <c r="P126" s="1204"/>
      <c r="Q126" s="1204"/>
      <c r="R126" s="1204"/>
      <c r="S126" s="1205"/>
      <c r="T126" s="1182" t="s">
        <v>942</v>
      </c>
      <c r="U126" s="1183"/>
      <c r="V126" s="1183"/>
      <c r="W126" s="1183"/>
      <c r="X126" s="1183"/>
      <c r="Y126" s="1184"/>
      <c r="Z126" s="1178">
        <v>0.8</v>
      </c>
      <c r="AA126" s="1178"/>
      <c r="AB126" s="1178"/>
      <c r="AC126" s="1179">
        <v>0.8</v>
      </c>
      <c r="AD126" s="1180"/>
      <c r="AE126" s="1181"/>
      <c r="AF126" s="1179">
        <v>1</v>
      </c>
      <c r="AG126" s="1180"/>
      <c r="AH126" s="1181"/>
      <c r="AI126" s="1178">
        <v>1</v>
      </c>
      <c r="AJ126" s="1178"/>
      <c r="AK126" s="1178"/>
      <c r="AL126" s="996">
        <f t="shared" ref="AL126:AL127" si="4">Z126*AC126*AI126*AF126</f>
        <v>0.64000000000000012</v>
      </c>
      <c r="AN126" s="904"/>
      <c r="AO126" s="904"/>
      <c r="AP126" s="904"/>
    </row>
    <row r="127" spans="2:42">
      <c r="B127" s="1203"/>
      <c r="C127" s="1204"/>
      <c r="D127" s="1204"/>
      <c r="E127" s="1204"/>
      <c r="F127" s="1204"/>
      <c r="G127" s="1204"/>
      <c r="H127" s="1204"/>
      <c r="I127" s="1204"/>
      <c r="J127" s="1204"/>
      <c r="K127" s="1204"/>
      <c r="L127" s="1204"/>
      <c r="M127" s="1204"/>
      <c r="N127" s="1204"/>
      <c r="O127" s="1204"/>
      <c r="P127" s="1204"/>
      <c r="Q127" s="1204"/>
      <c r="R127" s="1204"/>
      <c r="S127" s="1205"/>
      <c r="T127" s="1182" t="s">
        <v>940</v>
      </c>
      <c r="U127" s="1183"/>
      <c r="V127" s="1183"/>
      <c r="W127" s="1183"/>
      <c r="X127" s="1183"/>
      <c r="Y127" s="1184"/>
      <c r="Z127" s="1178">
        <v>1</v>
      </c>
      <c r="AA127" s="1178"/>
      <c r="AB127" s="1178"/>
      <c r="AC127" s="1179">
        <v>1</v>
      </c>
      <c r="AD127" s="1180"/>
      <c r="AE127" s="1181"/>
      <c r="AF127" s="1179">
        <v>1</v>
      </c>
      <c r="AG127" s="1180"/>
      <c r="AH127" s="1181"/>
      <c r="AI127" s="1178">
        <v>1</v>
      </c>
      <c r="AJ127" s="1178"/>
      <c r="AK127" s="1178"/>
      <c r="AL127" s="996">
        <f t="shared" si="4"/>
        <v>1</v>
      </c>
      <c r="AN127" s="904"/>
      <c r="AO127" s="904"/>
      <c r="AP127" s="904"/>
    </row>
    <row r="128" spans="2:42" ht="235.5" customHeight="1">
      <c r="B128" s="1254"/>
      <c r="C128" s="1255"/>
      <c r="D128" s="1255"/>
      <c r="E128" s="1255"/>
      <c r="F128" s="1255"/>
      <c r="G128" s="1255"/>
      <c r="H128" s="1255"/>
      <c r="I128" s="1255"/>
      <c r="J128" s="1255"/>
      <c r="K128" s="1255"/>
      <c r="L128" s="1255"/>
      <c r="M128" s="1255"/>
      <c r="N128" s="1255"/>
      <c r="O128" s="1255"/>
      <c r="P128" s="1255"/>
      <c r="Q128" s="1255"/>
      <c r="R128" s="1255"/>
      <c r="S128" s="1256"/>
      <c r="T128" s="1182"/>
      <c r="U128" s="1183"/>
      <c r="V128" s="1183"/>
      <c r="W128" s="1183"/>
      <c r="X128" s="1183"/>
      <c r="Y128" s="1184"/>
      <c r="Z128" s="1178"/>
      <c r="AA128" s="1178"/>
      <c r="AB128" s="1178"/>
      <c r="AC128" s="1178"/>
      <c r="AD128" s="1178"/>
      <c r="AE128" s="1178"/>
      <c r="AF128" s="1178"/>
      <c r="AG128" s="1178"/>
      <c r="AH128" s="1178"/>
      <c r="AI128" s="459"/>
      <c r="AJ128" s="1179"/>
      <c r="AK128" s="1181"/>
      <c r="AL128" s="995"/>
      <c r="AN128" s="904"/>
      <c r="AO128" s="904"/>
      <c r="AP128" s="904"/>
    </row>
    <row r="129" spans="2:44">
      <c r="B129" s="1192" t="s">
        <v>265</v>
      </c>
      <c r="C129" s="1193"/>
      <c r="D129" s="1193"/>
      <c r="E129" s="1193"/>
      <c r="F129" s="1193"/>
      <c r="G129" s="1193"/>
      <c r="H129" s="1193"/>
      <c r="I129" s="1193"/>
      <c r="J129" s="1193"/>
      <c r="K129" s="1193"/>
      <c r="L129" s="1193"/>
      <c r="M129" s="1193"/>
      <c r="N129" s="1193"/>
      <c r="O129" s="1193"/>
      <c r="P129" s="1193"/>
      <c r="Q129" s="1193"/>
      <c r="R129" s="1193"/>
      <c r="S129" s="1193"/>
      <c r="T129" s="1193"/>
      <c r="U129" s="1193"/>
      <c r="V129" s="1193"/>
      <c r="W129" s="1193"/>
      <c r="X129" s="1193"/>
      <c r="Y129" s="1193"/>
      <c r="Z129" s="1229"/>
      <c r="AA129" s="1230"/>
      <c r="AB129" s="1230"/>
      <c r="AC129" s="1230"/>
      <c r="AD129" s="1230"/>
      <c r="AE129" s="1230"/>
      <c r="AF129" s="1230"/>
      <c r="AG129" s="1230"/>
      <c r="AH129" s="1231"/>
      <c r="AI129" s="1232"/>
      <c r="AJ129" s="1232"/>
      <c r="AK129" s="1232"/>
      <c r="AL129" s="997"/>
      <c r="AN129" s="904"/>
      <c r="AO129" s="904"/>
      <c r="AP129" s="904"/>
    </row>
    <row r="130" spans="2:44">
      <c r="B130" s="1242"/>
      <c r="C130" s="1243"/>
      <c r="D130" s="1243"/>
      <c r="E130" s="1243"/>
      <c r="F130" s="1243"/>
      <c r="G130" s="1243"/>
      <c r="H130" s="1243"/>
      <c r="I130" s="1243"/>
      <c r="J130" s="1243"/>
      <c r="K130" s="1243"/>
      <c r="L130" s="1243"/>
      <c r="M130" s="1243"/>
      <c r="N130" s="1243"/>
      <c r="O130" s="1243"/>
      <c r="P130" s="1243"/>
      <c r="Q130" s="1243"/>
      <c r="R130" s="1243"/>
      <c r="S130" s="1243"/>
      <c r="T130" s="1243"/>
      <c r="U130" s="1243"/>
      <c r="V130" s="1243"/>
      <c r="W130" s="1243"/>
      <c r="X130" s="1243"/>
      <c r="Y130" s="1244"/>
      <c r="Z130" s="1248"/>
      <c r="AA130" s="1201"/>
      <c r="AB130" s="1201"/>
      <c r="AC130" s="1201"/>
      <c r="AD130" s="1201"/>
      <c r="AE130" s="1201"/>
      <c r="AF130" s="1201"/>
      <c r="AG130" s="1201"/>
      <c r="AH130" s="1202"/>
      <c r="AI130" s="1190" t="s">
        <v>266</v>
      </c>
      <c r="AJ130" s="1190"/>
      <c r="AK130" s="1253"/>
      <c r="AL130" s="998">
        <f>SUM(AL103:AL128)</f>
        <v>178.99005577636336</v>
      </c>
    </row>
    <row r="131" spans="2:44">
      <c r="B131" s="1242"/>
      <c r="C131" s="1243"/>
      <c r="D131" s="1243"/>
      <c r="E131" s="1243"/>
      <c r="F131" s="1243"/>
      <c r="G131" s="1243"/>
      <c r="H131" s="1243"/>
      <c r="I131" s="1243"/>
      <c r="J131" s="1243"/>
      <c r="K131" s="1243"/>
      <c r="L131" s="1243"/>
      <c r="M131" s="1243"/>
      <c r="N131" s="1243"/>
      <c r="O131" s="1243"/>
      <c r="P131" s="1243"/>
      <c r="Q131" s="1243"/>
      <c r="R131" s="1243"/>
      <c r="S131" s="1243"/>
      <c r="T131" s="1243"/>
      <c r="U131" s="1243"/>
      <c r="V131" s="1243"/>
      <c r="W131" s="1243"/>
      <c r="X131" s="1243"/>
      <c r="Y131" s="1244"/>
      <c r="Z131" s="1249"/>
      <c r="AA131" s="1204"/>
      <c r="AB131" s="1204"/>
      <c r="AC131" s="1204"/>
      <c r="AD131" s="1204"/>
      <c r="AE131" s="1204"/>
      <c r="AF131" s="1204"/>
      <c r="AG131" s="1204"/>
      <c r="AH131" s="1205"/>
      <c r="AI131" s="1190"/>
      <c r="AJ131" s="1190"/>
      <c r="AK131" s="1253"/>
      <c r="AL131" s="998"/>
      <c r="AM131" s="1010"/>
    </row>
    <row r="132" spans="2:44" ht="16.5" thickBot="1">
      <c r="B132" s="1245"/>
      <c r="C132" s="1246"/>
      <c r="D132" s="1246"/>
      <c r="E132" s="1246"/>
      <c r="F132" s="1246"/>
      <c r="G132" s="1246"/>
      <c r="H132" s="1246"/>
      <c r="I132" s="1246"/>
      <c r="J132" s="1246"/>
      <c r="K132" s="1246"/>
      <c r="L132" s="1246"/>
      <c r="M132" s="1246"/>
      <c r="N132" s="1246"/>
      <c r="O132" s="1246"/>
      <c r="P132" s="1246"/>
      <c r="Q132" s="1246"/>
      <c r="R132" s="1246"/>
      <c r="S132" s="1246"/>
      <c r="T132" s="1246"/>
      <c r="U132" s="1246"/>
      <c r="V132" s="1246"/>
      <c r="W132" s="1246"/>
      <c r="X132" s="1246"/>
      <c r="Y132" s="1247"/>
      <c r="Z132" s="1250"/>
      <c r="AA132" s="1251"/>
      <c r="AB132" s="1251"/>
      <c r="AC132" s="1251"/>
      <c r="AD132" s="1251"/>
      <c r="AE132" s="1251"/>
      <c r="AF132" s="1251"/>
      <c r="AG132" s="1251"/>
      <c r="AH132" s="1252"/>
      <c r="AI132" s="1238" t="s">
        <v>267</v>
      </c>
      <c r="AJ132" s="1238"/>
      <c r="AK132" s="1239"/>
      <c r="AL132" s="999">
        <f>ROUND(+AL130+AL131,2)</f>
        <v>178.99</v>
      </c>
    </row>
    <row r="133" spans="2:44">
      <c r="B133" s="1263"/>
      <c r="C133" s="1264"/>
      <c r="D133" s="1264"/>
      <c r="E133" s="1264"/>
      <c r="F133" s="1264"/>
      <c r="G133" s="1264"/>
      <c r="H133" s="1264"/>
      <c r="I133" s="1267" t="str">
        <f>+I51</f>
        <v>CONSTRUCCIÓN DE CUBIERTA PARA POLIDERTIVO EN LA VEREDA BAJO GETZEN DEL MUNICIPIO DE LA PLATA, DEPARTAMENTO DEL HUILA</v>
      </c>
      <c r="J133" s="1267"/>
      <c r="K133" s="1267"/>
      <c r="L133" s="1267"/>
      <c r="M133" s="1267"/>
      <c r="N133" s="1267"/>
      <c r="O133" s="1267"/>
      <c r="P133" s="1267"/>
      <c r="Q133" s="1267"/>
      <c r="R133" s="1267"/>
      <c r="S133" s="1267"/>
      <c r="T133" s="1267"/>
      <c r="U133" s="1267"/>
      <c r="V133" s="1267"/>
      <c r="W133" s="1267"/>
      <c r="X133" s="1267"/>
      <c r="Y133" s="1267"/>
      <c r="Z133" s="1267"/>
      <c r="AA133" s="1267"/>
      <c r="AB133" s="1267"/>
      <c r="AC133" s="1267"/>
      <c r="AD133" s="1267"/>
      <c r="AE133" s="1267"/>
      <c r="AF133" s="1267"/>
      <c r="AG133" s="1267"/>
      <c r="AH133" s="1267"/>
      <c r="AI133" s="1269">
        <f ca="1">TODAY()</f>
        <v>46286</v>
      </c>
      <c r="AJ133" s="1267"/>
      <c r="AK133" s="1267"/>
      <c r="AL133" s="1267"/>
    </row>
    <row r="134" spans="2:44">
      <c r="B134" s="1265"/>
      <c r="C134" s="1266"/>
      <c r="D134" s="1266"/>
      <c r="E134" s="1266"/>
      <c r="F134" s="1266"/>
      <c r="G134" s="1266"/>
      <c r="H134" s="1266"/>
      <c r="I134" s="1268"/>
      <c r="J134" s="1268"/>
      <c r="K134" s="1268"/>
      <c r="L134" s="1268"/>
      <c r="M134" s="1268"/>
      <c r="N134" s="1268"/>
      <c r="O134" s="1268"/>
      <c r="P134" s="1268"/>
      <c r="Q134" s="1268"/>
      <c r="R134" s="1268"/>
      <c r="S134" s="1268"/>
      <c r="T134" s="1268"/>
      <c r="U134" s="1268"/>
      <c r="V134" s="1268"/>
      <c r="W134" s="1268"/>
      <c r="X134" s="1268"/>
      <c r="Y134" s="1268"/>
      <c r="Z134" s="1268"/>
      <c r="AA134" s="1268"/>
      <c r="AB134" s="1268"/>
      <c r="AC134" s="1268"/>
      <c r="AD134" s="1268"/>
      <c r="AE134" s="1268"/>
      <c r="AF134" s="1268"/>
      <c r="AG134" s="1268"/>
      <c r="AH134" s="1268"/>
      <c r="AI134" s="1268"/>
      <c r="AJ134" s="1268"/>
      <c r="AK134" s="1268"/>
      <c r="AL134" s="1268"/>
    </row>
    <row r="135" spans="2:44">
      <c r="B135" s="1265"/>
      <c r="C135" s="1266"/>
      <c r="D135" s="1266"/>
      <c r="E135" s="1266"/>
      <c r="F135" s="1266"/>
      <c r="G135" s="1266"/>
      <c r="H135" s="1266"/>
      <c r="I135" s="1268"/>
      <c r="J135" s="1268"/>
      <c r="K135" s="1268"/>
      <c r="L135" s="1268"/>
      <c r="M135" s="1268"/>
      <c r="N135" s="1268"/>
      <c r="O135" s="1268"/>
      <c r="P135" s="1268"/>
      <c r="Q135" s="1268"/>
      <c r="R135" s="1268"/>
      <c r="S135" s="1268"/>
      <c r="T135" s="1268"/>
      <c r="U135" s="1268"/>
      <c r="V135" s="1268"/>
      <c r="W135" s="1268"/>
      <c r="X135" s="1268"/>
      <c r="Y135" s="1268"/>
      <c r="Z135" s="1268"/>
      <c r="AA135" s="1268"/>
      <c r="AB135" s="1268"/>
      <c r="AC135" s="1268"/>
      <c r="AD135" s="1268"/>
      <c r="AE135" s="1268"/>
      <c r="AF135" s="1268"/>
      <c r="AG135" s="1268"/>
      <c r="AH135" s="1268"/>
      <c r="AI135" s="1268"/>
      <c r="AJ135" s="1268"/>
      <c r="AK135" s="1268"/>
      <c r="AL135" s="1268"/>
    </row>
    <row r="136" spans="2:44">
      <c r="B136" s="1265"/>
      <c r="C136" s="1266"/>
      <c r="D136" s="1266"/>
      <c r="E136" s="1266"/>
      <c r="F136" s="1266"/>
      <c r="G136" s="1266"/>
      <c r="H136" s="1266"/>
      <c r="I136" s="1268"/>
      <c r="J136" s="1268"/>
      <c r="K136" s="1268"/>
      <c r="L136" s="1268"/>
      <c r="M136" s="1268"/>
      <c r="N136" s="1268"/>
      <c r="O136" s="1268"/>
      <c r="P136" s="1268"/>
      <c r="Q136" s="1268"/>
      <c r="R136" s="1268"/>
      <c r="S136" s="1268"/>
      <c r="T136" s="1268"/>
      <c r="U136" s="1268"/>
      <c r="V136" s="1268"/>
      <c r="W136" s="1268"/>
      <c r="X136" s="1268"/>
      <c r="Y136" s="1268"/>
      <c r="Z136" s="1268"/>
      <c r="AA136" s="1268"/>
      <c r="AB136" s="1268"/>
      <c r="AC136" s="1268"/>
      <c r="AD136" s="1268"/>
      <c r="AE136" s="1268"/>
      <c r="AF136" s="1268"/>
      <c r="AG136" s="1268"/>
      <c r="AH136" s="1268"/>
      <c r="AI136" s="1268"/>
      <c r="AJ136" s="1268"/>
      <c r="AK136" s="1268"/>
      <c r="AL136" s="1268"/>
    </row>
    <row r="137" spans="2:44">
      <c r="B137" s="1189" t="s">
        <v>254</v>
      </c>
      <c r="C137" s="1190"/>
      <c r="D137" s="1190"/>
      <c r="E137" s="1190"/>
      <c r="F137" s="1190"/>
      <c r="G137" s="1190"/>
      <c r="H137" s="1190"/>
      <c r="I137" s="1190"/>
      <c r="J137" s="1190"/>
      <c r="K137" s="1190"/>
      <c r="L137" s="1190"/>
      <c r="M137" s="1190"/>
      <c r="N137" s="1190"/>
      <c r="O137" s="1190"/>
      <c r="P137" s="1190"/>
      <c r="Q137" s="1190"/>
      <c r="R137" s="1190"/>
      <c r="S137" s="1190"/>
      <c r="T137" s="1190"/>
      <c r="U137" s="1190"/>
      <c r="V137" s="1190"/>
      <c r="W137" s="1190"/>
      <c r="X137" s="1190"/>
      <c r="Y137" s="1190"/>
      <c r="Z137" s="1190"/>
      <c r="AA137" s="1190"/>
      <c r="AB137" s="1190"/>
      <c r="AC137" s="1190"/>
      <c r="AD137" s="1190"/>
      <c r="AE137" s="1190"/>
      <c r="AF137" s="1190"/>
      <c r="AG137" s="1190"/>
      <c r="AH137" s="1190"/>
      <c r="AI137" s="1190"/>
      <c r="AJ137" s="1190"/>
      <c r="AK137" s="1190"/>
      <c r="AL137" s="1190"/>
    </row>
    <row r="138" spans="2:44">
      <c r="B138" s="1200"/>
      <c r="C138" s="1201"/>
      <c r="D138" s="1201"/>
      <c r="E138" s="1201"/>
      <c r="F138" s="1201"/>
      <c r="G138" s="1201"/>
      <c r="H138" s="1201"/>
      <c r="I138" s="1201"/>
      <c r="J138" s="1201"/>
      <c r="K138" s="1201"/>
      <c r="L138" s="1201"/>
      <c r="M138" s="1201"/>
      <c r="N138" s="1201"/>
      <c r="O138" s="1201"/>
      <c r="P138" s="1201"/>
      <c r="Q138" s="1201"/>
      <c r="R138" s="1201"/>
      <c r="S138" s="1202"/>
      <c r="T138" s="1206" t="s">
        <v>255</v>
      </c>
      <c r="U138" s="1207"/>
      <c r="V138" s="1207"/>
      <c r="W138" s="1208"/>
      <c r="X138" s="1212">
        <f>+'[186] PRESUPUESTO OFICIAL ESMERALDA'!B13</f>
        <v>1.5</v>
      </c>
      <c r="Y138" s="1213"/>
      <c r="Z138" s="1213"/>
      <c r="AA138" s="1213"/>
      <c r="AB138" s="1213"/>
      <c r="AC138" s="1213"/>
      <c r="AD138" s="1214"/>
      <c r="AE138" s="1191" t="s">
        <v>256</v>
      </c>
      <c r="AF138" s="1191"/>
      <c r="AG138" s="1191"/>
      <c r="AH138" s="1191"/>
      <c r="AI138" s="1268" t="str">
        <f>' PRESUPUESTO OFICIAL ESMERALDA'!D13</f>
        <v>M2</v>
      </c>
      <c r="AJ138" s="1268"/>
      <c r="AK138" s="1268"/>
      <c r="AL138" s="1268"/>
    </row>
    <row r="139" spans="2:44">
      <c r="B139" s="1203"/>
      <c r="C139" s="1204"/>
      <c r="D139" s="1204"/>
      <c r="E139" s="1204"/>
      <c r="F139" s="1204"/>
      <c r="G139" s="1204"/>
      <c r="H139" s="1204"/>
      <c r="I139" s="1204"/>
      <c r="J139" s="1204"/>
      <c r="K139" s="1204"/>
      <c r="L139" s="1204"/>
      <c r="M139" s="1204"/>
      <c r="N139" s="1204"/>
      <c r="O139" s="1204"/>
      <c r="P139" s="1204"/>
      <c r="Q139" s="1204"/>
      <c r="R139" s="1204"/>
      <c r="S139" s="1205"/>
      <c r="T139" s="1209"/>
      <c r="U139" s="1210"/>
      <c r="V139" s="1210"/>
      <c r="W139" s="1211"/>
      <c r="X139" s="1215"/>
      <c r="Y139" s="1216"/>
      <c r="Z139" s="1216"/>
      <c r="AA139" s="1216"/>
      <c r="AB139" s="1216"/>
      <c r="AC139" s="1216"/>
      <c r="AD139" s="1217"/>
      <c r="AE139" s="1191"/>
      <c r="AF139" s="1191"/>
      <c r="AG139" s="1191"/>
      <c r="AH139" s="1191"/>
      <c r="AI139" s="1268"/>
      <c r="AJ139" s="1268"/>
      <c r="AK139" s="1268"/>
      <c r="AL139" s="1268"/>
    </row>
    <row r="140" spans="2:44">
      <c r="B140" s="1203"/>
      <c r="C140" s="1204"/>
      <c r="D140" s="1204"/>
      <c r="E140" s="1204"/>
      <c r="F140" s="1204"/>
      <c r="G140" s="1204"/>
      <c r="H140" s="1204"/>
      <c r="I140" s="1204"/>
      <c r="J140" s="1204"/>
      <c r="K140" s="1204"/>
      <c r="L140" s="1204"/>
      <c r="M140" s="1204"/>
      <c r="N140" s="1204"/>
      <c r="O140" s="1204"/>
      <c r="P140" s="1204"/>
      <c r="Q140" s="1204"/>
      <c r="R140" s="1204"/>
      <c r="S140" s="1205"/>
      <c r="T140" s="1206" t="s">
        <v>257</v>
      </c>
      <c r="U140" s="1207"/>
      <c r="V140" s="1207"/>
      <c r="W140" s="1208"/>
      <c r="X140" s="1307" t="str">
        <f>+'[186] PRESUPUESTO OFICIAL ESMERALDA'!C13</f>
        <v>Demolicion de estructuras existentes en concreto reforzado</v>
      </c>
      <c r="Y140" s="1193"/>
      <c r="Z140" s="1193"/>
      <c r="AA140" s="1193"/>
      <c r="AB140" s="1193"/>
      <c r="AC140" s="1193"/>
      <c r="AD140" s="1193"/>
      <c r="AE140" s="1193"/>
      <c r="AF140" s="1193"/>
      <c r="AG140" s="1193"/>
      <c r="AH140" s="1193"/>
      <c r="AI140" s="1193"/>
      <c r="AJ140" s="1193"/>
      <c r="AK140" s="1193"/>
      <c r="AL140" s="1193"/>
    </row>
    <row r="141" spans="2:44">
      <c r="B141" s="1203"/>
      <c r="C141" s="1204"/>
      <c r="D141" s="1204"/>
      <c r="E141" s="1204"/>
      <c r="F141" s="1204"/>
      <c r="G141" s="1204"/>
      <c r="H141" s="1204"/>
      <c r="I141" s="1204"/>
      <c r="J141" s="1204"/>
      <c r="K141" s="1204"/>
      <c r="L141" s="1204"/>
      <c r="M141" s="1204"/>
      <c r="N141" s="1204"/>
      <c r="O141" s="1204"/>
      <c r="P141" s="1204"/>
      <c r="Q141" s="1204"/>
      <c r="R141" s="1204"/>
      <c r="S141" s="1205"/>
      <c r="T141" s="1209"/>
      <c r="U141" s="1210"/>
      <c r="V141" s="1210"/>
      <c r="W141" s="1211"/>
      <c r="X141" s="1308"/>
      <c r="Y141" s="1309"/>
      <c r="Z141" s="1309"/>
      <c r="AA141" s="1309"/>
      <c r="AB141" s="1309"/>
      <c r="AC141" s="1309"/>
      <c r="AD141" s="1309"/>
      <c r="AE141" s="1309"/>
      <c r="AF141" s="1309"/>
      <c r="AG141" s="1309"/>
      <c r="AH141" s="1309"/>
      <c r="AI141" s="1309"/>
      <c r="AJ141" s="1309"/>
      <c r="AK141" s="1309"/>
      <c r="AL141" s="1309"/>
    </row>
    <row r="142" spans="2:44">
      <c r="B142" s="1203"/>
      <c r="C142" s="1204"/>
      <c r="D142" s="1204"/>
      <c r="E142" s="1204"/>
      <c r="F142" s="1204"/>
      <c r="G142" s="1204"/>
      <c r="H142" s="1204"/>
      <c r="I142" s="1204"/>
      <c r="J142" s="1204"/>
      <c r="K142" s="1204"/>
      <c r="L142" s="1204"/>
      <c r="M142" s="1204"/>
      <c r="N142" s="1204"/>
      <c r="O142" s="1204"/>
      <c r="P142" s="1204"/>
      <c r="Q142" s="1204"/>
      <c r="R142" s="1204"/>
      <c r="S142" s="1205"/>
      <c r="T142" s="1222" t="s">
        <v>258</v>
      </c>
      <c r="U142" s="1223"/>
      <c r="V142" s="1223"/>
      <c r="W142" s="1223"/>
      <c r="X142" s="1223"/>
      <c r="Y142" s="1224"/>
      <c r="Z142" s="1228" t="s">
        <v>259</v>
      </c>
      <c r="AA142" s="1228"/>
      <c r="AB142" s="1228"/>
      <c r="AC142" s="1228"/>
      <c r="AD142" s="1228"/>
      <c r="AE142" s="1191"/>
      <c r="AF142" s="1191"/>
      <c r="AG142" s="1191"/>
      <c r="AH142" s="1191"/>
      <c r="AI142" s="1191" t="s">
        <v>260</v>
      </c>
      <c r="AJ142" s="1191"/>
      <c r="AK142" s="1191"/>
      <c r="AL142" s="1191" t="s">
        <v>261</v>
      </c>
      <c r="AN142" s="886"/>
      <c r="AO142" s="904"/>
      <c r="AP142" s="904"/>
      <c r="AQ142" s="904"/>
      <c r="AR142" s="904"/>
    </row>
    <row r="143" spans="2:44">
      <c r="B143" s="1203"/>
      <c r="C143" s="1204"/>
      <c r="D143" s="1204"/>
      <c r="E143" s="1204"/>
      <c r="F143" s="1204"/>
      <c r="G143" s="1204"/>
      <c r="H143" s="1204"/>
      <c r="I143" s="1204"/>
      <c r="J143" s="1204"/>
      <c r="K143" s="1204"/>
      <c r="L143" s="1204"/>
      <c r="M143" s="1204"/>
      <c r="N143" s="1204"/>
      <c r="O143" s="1204"/>
      <c r="P143" s="1204"/>
      <c r="Q143" s="1204"/>
      <c r="R143" s="1204"/>
      <c r="S143" s="1205"/>
      <c r="T143" s="1225"/>
      <c r="U143" s="1226"/>
      <c r="V143" s="1226"/>
      <c r="W143" s="1226"/>
      <c r="X143" s="1226"/>
      <c r="Y143" s="1227"/>
      <c r="Z143" s="1191" t="s">
        <v>262</v>
      </c>
      <c r="AA143" s="1191"/>
      <c r="AB143" s="1191"/>
      <c r="AC143" s="1191" t="s">
        <v>263</v>
      </c>
      <c r="AD143" s="1191"/>
      <c r="AE143" s="1191"/>
      <c r="AF143" s="1191" t="s">
        <v>264</v>
      </c>
      <c r="AG143" s="1191"/>
      <c r="AH143" s="1191"/>
      <c r="AI143" s="1191"/>
      <c r="AJ143" s="1191"/>
      <c r="AK143" s="1191"/>
      <c r="AL143" s="1191"/>
      <c r="AN143" s="886"/>
      <c r="AO143" s="904"/>
      <c r="AP143" s="888"/>
      <c r="AQ143" s="904"/>
      <c r="AR143" s="904"/>
    </row>
    <row r="144" spans="2:44">
      <c r="B144" s="1203"/>
      <c r="C144" s="1204"/>
      <c r="D144" s="1204"/>
      <c r="E144" s="1204"/>
      <c r="F144" s="1204"/>
      <c r="G144" s="1204"/>
      <c r="H144" s="1204"/>
      <c r="I144" s="1204"/>
      <c r="J144" s="1204"/>
      <c r="K144" s="1204"/>
      <c r="L144" s="1204"/>
      <c r="M144" s="1204"/>
      <c r="N144" s="1204"/>
      <c r="O144" s="1204"/>
      <c r="P144" s="1204"/>
      <c r="Q144" s="1204"/>
      <c r="R144" s="1204"/>
      <c r="S144" s="1205"/>
      <c r="T144" s="1182" t="s">
        <v>952</v>
      </c>
      <c r="U144" s="1183"/>
      <c r="V144" s="1183"/>
      <c r="W144" s="1183"/>
      <c r="X144" s="1183"/>
      <c r="Y144" s="1184"/>
      <c r="Z144" s="1186">
        <v>29.1</v>
      </c>
      <c r="AA144" s="1187"/>
      <c r="AB144" s="1188"/>
      <c r="AC144" s="1179">
        <v>1.7</v>
      </c>
      <c r="AD144" s="1180"/>
      <c r="AE144" s="1181"/>
      <c r="AF144" s="1179"/>
      <c r="AG144" s="1180"/>
      <c r="AH144" s="1181"/>
      <c r="AI144" s="1179">
        <v>2</v>
      </c>
      <c r="AJ144" s="1180"/>
      <c r="AK144" s="1181"/>
      <c r="AL144" s="995">
        <f>+Z144*AC144*AI144</f>
        <v>98.94</v>
      </c>
      <c r="AN144" s="886"/>
      <c r="AO144" s="904"/>
      <c r="AP144" s="904"/>
      <c r="AQ144" s="904"/>
      <c r="AR144" s="904"/>
    </row>
    <row r="145" spans="2:44">
      <c r="B145" s="1203"/>
      <c r="C145" s="1204"/>
      <c r="D145" s="1204"/>
      <c r="E145" s="1204"/>
      <c r="F145" s="1204"/>
      <c r="G145" s="1204"/>
      <c r="H145" s="1204"/>
      <c r="I145" s="1204"/>
      <c r="J145" s="1204"/>
      <c r="K145" s="1204"/>
      <c r="L145" s="1204"/>
      <c r="M145" s="1204"/>
      <c r="N145" s="1204"/>
      <c r="O145" s="1204"/>
      <c r="P145" s="1204"/>
      <c r="Q145" s="1204"/>
      <c r="R145" s="1204"/>
      <c r="S145" s="1205"/>
      <c r="T145" s="1182"/>
      <c r="U145" s="1183"/>
      <c r="V145" s="1183"/>
      <c r="W145" s="1183"/>
      <c r="X145" s="1183"/>
      <c r="Y145" s="1184"/>
      <c r="Z145" s="1178"/>
      <c r="AA145" s="1178"/>
      <c r="AB145" s="1178"/>
      <c r="AC145" s="1178"/>
      <c r="AD145" s="1178"/>
      <c r="AE145" s="1178"/>
      <c r="AF145" s="1178"/>
      <c r="AG145" s="1178"/>
      <c r="AH145" s="1178"/>
      <c r="AI145" s="1178"/>
      <c r="AJ145" s="1178"/>
      <c r="AK145" s="1178"/>
      <c r="AL145" s="995"/>
      <c r="AN145" s="886"/>
      <c r="AO145" s="904"/>
      <c r="AP145" s="904"/>
      <c r="AQ145" s="904"/>
      <c r="AR145" s="904"/>
    </row>
    <row r="146" spans="2:44">
      <c r="B146" s="1203"/>
      <c r="C146" s="1204"/>
      <c r="D146" s="1204"/>
      <c r="E146" s="1204"/>
      <c r="F146" s="1204"/>
      <c r="G146" s="1204"/>
      <c r="H146" s="1204"/>
      <c r="I146" s="1204"/>
      <c r="J146" s="1204"/>
      <c r="K146" s="1204"/>
      <c r="L146" s="1204"/>
      <c r="M146" s="1204"/>
      <c r="N146" s="1204"/>
      <c r="O146" s="1204"/>
      <c r="P146" s="1204"/>
      <c r="Q146" s="1204"/>
      <c r="R146" s="1204"/>
      <c r="S146" s="1205"/>
      <c r="T146" s="1182"/>
      <c r="U146" s="1183"/>
      <c r="V146" s="1183"/>
      <c r="W146" s="1183"/>
      <c r="X146" s="1183"/>
      <c r="Y146" s="1184"/>
      <c r="Z146" s="1178"/>
      <c r="AA146" s="1178"/>
      <c r="AB146" s="1178"/>
      <c r="AC146" s="1178"/>
      <c r="AD146" s="1178"/>
      <c r="AE146" s="1178"/>
      <c r="AF146" s="1178"/>
      <c r="AG146" s="1178"/>
      <c r="AH146" s="1178"/>
      <c r="AI146" s="1178"/>
      <c r="AJ146" s="1178"/>
      <c r="AK146" s="1178"/>
      <c r="AL146" s="995"/>
      <c r="AN146" s="886"/>
      <c r="AO146" s="904"/>
      <c r="AP146" s="904"/>
      <c r="AQ146" s="904"/>
      <c r="AR146" s="904"/>
    </row>
    <row r="147" spans="2:44">
      <c r="B147" s="1203"/>
      <c r="C147" s="1204"/>
      <c r="D147" s="1204"/>
      <c r="E147" s="1204"/>
      <c r="F147" s="1204"/>
      <c r="G147" s="1204"/>
      <c r="H147" s="1204"/>
      <c r="I147" s="1204"/>
      <c r="J147" s="1204"/>
      <c r="K147" s="1204"/>
      <c r="L147" s="1204"/>
      <c r="M147" s="1204"/>
      <c r="N147" s="1204"/>
      <c r="O147" s="1204"/>
      <c r="P147" s="1204"/>
      <c r="Q147" s="1204"/>
      <c r="R147" s="1204"/>
      <c r="S147" s="1205"/>
      <c r="T147" s="1182"/>
      <c r="U147" s="1183"/>
      <c r="V147" s="1183"/>
      <c r="W147" s="1183"/>
      <c r="X147" s="1183"/>
      <c r="Y147" s="1184"/>
      <c r="Z147" s="1178"/>
      <c r="AA147" s="1178"/>
      <c r="AB147" s="1178"/>
      <c r="AC147" s="1178"/>
      <c r="AD147" s="1178"/>
      <c r="AE147" s="1178"/>
      <c r="AF147" s="1178"/>
      <c r="AG147" s="1178"/>
      <c r="AH147" s="1178"/>
      <c r="AI147" s="1178"/>
      <c r="AJ147" s="1178"/>
      <c r="AK147" s="1178"/>
      <c r="AL147" s="995"/>
      <c r="AN147" s="886"/>
      <c r="AO147" s="904"/>
      <c r="AP147" s="904"/>
      <c r="AQ147" s="904"/>
      <c r="AR147" s="904"/>
    </row>
    <row r="148" spans="2:44">
      <c r="B148" s="1203"/>
      <c r="C148" s="1204"/>
      <c r="D148" s="1204"/>
      <c r="E148" s="1204"/>
      <c r="F148" s="1204"/>
      <c r="G148" s="1204"/>
      <c r="H148" s="1204"/>
      <c r="I148" s="1204"/>
      <c r="J148" s="1204"/>
      <c r="K148" s="1204"/>
      <c r="L148" s="1204"/>
      <c r="M148" s="1204"/>
      <c r="N148" s="1204"/>
      <c r="O148" s="1204"/>
      <c r="P148" s="1204"/>
      <c r="Q148" s="1204"/>
      <c r="R148" s="1204"/>
      <c r="S148" s="1205"/>
      <c r="T148" s="1182"/>
      <c r="U148" s="1183"/>
      <c r="V148" s="1183"/>
      <c r="W148" s="1183"/>
      <c r="X148" s="1183"/>
      <c r="Y148" s="1184"/>
      <c r="Z148" s="1178"/>
      <c r="AA148" s="1178"/>
      <c r="AB148" s="1178"/>
      <c r="AC148" s="1178"/>
      <c r="AD148" s="1178"/>
      <c r="AE148" s="1178"/>
      <c r="AF148" s="1178"/>
      <c r="AG148" s="1178"/>
      <c r="AH148" s="1178"/>
      <c r="AI148" s="1178"/>
      <c r="AJ148" s="1178"/>
      <c r="AK148" s="1178"/>
      <c r="AL148" s="995"/>
      <c r="AN148" s="886"/>
      <c r="AO148" s="904"/>
      <c r="AP148" s="888"/>
      <c r="AQ148" s="904"/>
      <c r="AR148" s="904"/>
    </row>
    <row r="149" spans="2:44">
      <c r="B149" s="1203"/>
      <c r="C149" s="1204"/>
      <c r="D149" s="1204"/>
      <c r="E149" s="1204"/>
      <c r="F149" s="1204"/>
      <c r="G149" s="1204"/>
      <c r="H149" s="1204"/>
      <c r="I149" s="1204"/>
      <c r="J149" s="1204"/>
      <c r="K149" s="1204"/>
      <c r="L149" s="1204"/>
      <c r="M149" s="1204"/>
      <c r="N149" s="1204"/>
      <c r="O149" s="1204"/>
      <c r="P149" s="1204"/>
      <c r="Q149" s="1204"/>
      <c r="R149" s="1204"/>
      <c r="S149" s="1205"/>
      <c r="T149" s="1182"/>
      <c r="U149" s="1183"/>
      <c r="V149" s="1183"/>
      <c r="W149" s="1183"/>
      <c r="X149" s="1183"/>
      <c r="Y149" s="1184"/>
      <c r="Z149" s="1178"/>
      <c r="AA149" s="1178"/>
      <c r="AB149" s="1178"/>
      <c r="AC149" s="1178"/>
      <c r="AD149" s="1178"/>
      <c r="AE149" s="1178"/>
      <c r="AF149" s="1178"/>
      <c r="AG149" s="1178"/>
      <c r="AH149" s="1178"/>
      <c r="AI149" s="1178"/>
      <c r="AJ149" s="1178"/>
      <c r="AK149" s="1178"/>
      <c r="AL149" s="995"/>
      <c r="AN149" s="886"/>
      <c r="AO149" s="904"/>
      <c r="AP149" s="904"/>
      <c r="AQ149" s="904"/>
      <c r="AR149" s="904"/>
    </row>
    <row r="150" spans="2:44">
      <c r="B150" s="1203"/>
      <c r="C150" s="1204"/>
      <c r="D150" s="1204"/>
      <c r="E150" s="1204"/>
      <c r="F150" s="1204"/>
      <c r="G150" s="1204"/>
      <c r="H150" s="1204"/>
      <c r="I150" s="1204"/>
      <c r="J150" s="1204"/>
      <c r="K150" s="1204"/>
      <c r="L150" s="1204"/>
      <c r="M150" s="1204"/>
      <c r="N150" s="1204"/>
      <c r="O150" s="1204"/>
      <c r="P150" s="1204"/>
      <c r="Q150" s="1204"/>
      <c r="R150" s="1204"/>
      <c r="S150" s="1205"/>
      <c r="T150" s="1182"/>
      <c r="U150" s="1183"/>
      <c r="V150" s="1183"/>
      <c r="W150" s="1183"/>
      <c r="X150" s="1183"/>
      <c r="Y150" s="1184"/>
      <c r="Z150" s="1178"/>
      <c r="AA150" s="1178"/>
      <c r="AB150" s="1178"/>
      <c r="AC150" s="1178"/>
      <c r="AD150" s="1178"/>
      <c r="AE150" s="1178"/>
      <c r="AF150" s="1178"/>
      <c r="AG150" s="1178"/>
      <c r="AH150" s="1178"/>
      <c r="AI150" s="1178"/>
      <c r="AJ150" s="1178"/>
      <c r="AK150" s="1178"/>
      <c r="AL150" s="995"/>
      <c r="AN150" s="886"/>
      <c r="AO150" s="904"/>
      <c r="AP150" s="904"/>
      <c r="AQ150" s="904"/>
      <c r="AR150" s="904"/>
    </row>
    <row r="151" spans="2:44">
      <c r="B151" s="1203"/>
      <c r="C151" s="1204"/>
      <c r="D151" s="1204"/>
      <c r="E151" s="1204"/>
      <c r="F151" s="1204"/>
      <c r="G151" s="1204"/>
      <c r="H151" s="1204"/>
      <c r="I151" s="1204"/>
      <c r="J151" s="1204"/>
      <c r="K151" s="1204"/>
      <c r="L151" s="1204"/>
      <c r="M151" s="1204"/>
      <c r="N151" s="1204"/>
      <c r="O151" s="1204"/>
      <c r="P151" s="1204"/>
      <c r="Q151" s="1204"/>
      <c r="R151" s="1204"/>
      <c r="S151" s="1205"/>
      <c r="T151" s="1182"/>
      <c r="U151" s="1183"/>
      <c r="V151" s="1183"/>
      <c r="W151" s="1183"/>
      <c r="X151" s="1183"/>
      <c r="Y151" s="1184"/>
      <c r="Z151" s="1178"/>
      <c r="AA151" s="1178"/>
      <c r="AB151" s="1178"/>
      <c r="AC151" s="1178"/>
      <c r="AD151" s="1178"/>
      <c r="AE151" s="1178"/>
      <c r="AF151" s="1178"/>
      <c r="AG151" s="1178"/>
      <c r="AH151" s="1178"/>
      <c r="AI151" s="1178"/>
      <c r="AJ151" s="1178"/>
      <c r="AK151" s="1178"/>
      <c r="AL151" s="995"/>
      <c r="AN151" s="886"/>
      <c r="AO151" s="904"/>
      <c r="AP151" s="904"/>
      <c r="AQ151" s="904"/>
      <c r="AR151" s="904"/>
    </row>
    <row r="152" spans="2:44">
      <c r="B152" s="1203"/>
      <c r="C152" s="1204"/>
      <c r="D152" s="1204"/>
      <c r="E152" s="1204"/>
      <c r="F152" s="1204"/>
      <c r="G152" s="1204"/>
      <c r="H152" s="1204"/>
      <c r="I152" s="1204"/>
      <c r="J152" s="1204"/>
      <c r="K152" s="1204"/>
      <c r="L152" s="1204"/>
      <c r="M152" s="1204"/>
      <c r="N152" s="1204"/>
      <c r="O152" s="1204"/>
      <c r="P152" s="1204"/>
      <c r="Q152" s="1204"/>
      <c r="R152" s="1204"/>
      <c r="S152" s="1205"/>
      <c r="T152" s="1182"/>
      <c r="U152" s="1183"/>
      <c r="V152" s="1183"/>
      <c r="W152" s="1183"/>
      <c r="X152" s="1183"/>
      <c r="Y152" s="1184"/>
      <c r="Z152" s="1178"/>
      <c r="AA152" s="1178"/>
      <c r="AB152" s="1178"/>
      <c r="AC152" s="1178"/>
      <c r="AD152" s="1178"/>
      <c r="AE152" s="1178"/>
      <c r="AF152" s="1178"/>
      <c r="AG152" s="1178"/>
      <c r="AH152" s="1178"/>
      <c r="AI152" s="1178"/>
      <c r="AJ152" s="1178"/>
      <c r="AK152" s="1178"/>
      <c r="AL152" s="995"/>
      <c r="AN152" s="886"/>
      <c r="AO152" s="904"/>
      <c r="AP152" s="904"/>
      <c r="AQ152" s="904"/>
      <c r="AR152" s="904"/>
    </row>
    <row r="153" spans="2:44">
      <c r="B153" s="1254"/>
      <c r="C153" s="1255"/>
      <c r="D153" s="1255"/>
      <c r="E153" s="1255"/>
      <c r="F153" s="1255"/>
      <c r="G153" s="1255"/>
      <c r="H153" s="1255"/>
      <c r="I153" s="1255"/>
      <c r="J153" s="1255"/>
      <c r="K153" s="1255"/>
      <c r="L153" s="1255"/>
      <c r="M153" s="1255"/>
      <c r="N153" s="1255"/>
      <c r="O153" s="1255"/>
      <c r="P153" s="1255"/>
      <c r="Q153" s="1255"/>
      <c r="R153" s="1255"/>
      <c r="S153" s="1256"/>
      <c r="T153" s="1182"/>
      <c r="U153" s="1183"/>
      <c r="V153" s="1183"/>
      <c r="W153" s="1183"/>
      <c r="X153" s="1183"/>
      <c r="Y153" s="1184"/>
      <c r="Z153" s="1178"/>
      <c r="AA153" s="1178"/>
      <c r="AB153" s="1178"/>
      <c r="AC153" s="1178"/>
      <c r="AD153" s="1178"/>
      <c r="AE153" s="1178"/>
      <c r="AF153" s="1178"/>
      <c r="AG153" s="1178"/>
      <c r="AH153" s="1178"/>
      <c r="AI153" s="1178"/>
      <c r="AJ153" s="1178"/>
      <c r="AK153" s="1178"/>
      <c r="AL153" s="995"/>
    </row>
    <row r="154" spans="2:44">
      <c r="B154" s="1192" t="s">
        <v>265</v>
      </c>
      <c r="C154" s="1193"/>
      <c r="D154" s="1193"/>
      <c r="E154" s="1193"/>
      <c r="F154" s="1193"/>
      <c r="G154" s="1193"/>
      <c r="H154" s="1193"/>
      <c r="I154" s="1193"/>
      <c r="J154" s="1193"/>
      <c r="K154" s="1193"/>
      <c r="L154" s="1193"/>
      <c r="M154" s="1193"/>
      <c r="N154" s="1193"/>
      <c r="O154" s="1193"/>
      <c r="P154" s="1193"/>
      <c r="Q154" s="1193"/>
      <c r="R154" s="1193"/>
      <c r="S154" s="1193"/>
      <c r="T154" s="1193"/>
      <c r="U154" s="1193"/>
      <c r="V154" s="1193"/>
      <c r="W154" s="1193"/>
      <c r="X154" s="1193"/>
      <c r="Y154" s="1193"/>
      <c r="Z154" s="1229"/>
      <c r="AA154" s="1230"/>
      <c r="AB154" s="1230"/>
      <c r="AC154" s="1230"/>
      <c r="AD154" s="1230"/>
      <c r="AE154" s="1230"/>
      <c r="AF154" s="1230"/>
      <c r="AG154" s="1230"/>
      <c r="AH154" s="1231"/>
      <c r="AI154" s="1232"/>
      <c r="AJ154" s="1232"/>
      <c r="AK154" s="1232"/>
      <c r="AL154" s="997"/>
    </row>
    <row r="155" spans="2:44">
      <c r="B155" s="1242"/>
      <c r="C155" s="1243"/>
      <c r="D155" s="1243"/>
      <c r="E155" s="1243"/>
      <c r="F155" s="1243"/>
      <c r="G155" s="1243"/>
      <c r="H155" s="1243"/>
      <c r="I155" s="1243"/>
      <c r="J155" s="1243"/>
      <c r="K155" s="1243"/>
      <c r="L155" s="1243"/>
      <c r="M155" s="1243"/>
      <c r="N155" s="1243"/>
      <c r="O155" s="1243"/>
      <c r="P155" s="1243"/>
      <c r="Q155" s="1243"/>
      <c r="R155" s="1243"/>
      <c r="S155" s="1243"/>
      <c r="T155" s="1243"/>
      <c r="U155" s="1243"/>
      <c r="V155" s="1243"/>
      <c r="W155" s="1243"/>
      <c r="X155" s="1243"/>
      <c r="Y155" s="1244"/>
      <c r="Z155" s="1248"/>
      <c r="AA155" s="1201"/>
      <c r="AB155" s="1201"/>
      <c r="AC155" s="1201"/>
      <c r="AD155" s="1201"/>
      <c r="AE155" s="1201"/>
      <c r="AF155" s="1201"/>
      <c r="AG155" s="1201"/>
      <c r="AH155" s="1202"/>
      <c r="AI155" s="1190" t="s">
        <v>266</v>
      </c>
      <c r="AJ155" s="1190"/>
      <c r="AK155" s="1253"/>
      <c r="AL155" s="998">
        <f>SUM(AL144:AL153)</f>
        <v>98.94</v>
      </c>
    </row>
    <row r="156" spans="2:44">
      <c r="B156" s="1242"/>
      <c r="C156" s="1243"/>
      <c r="D156" s="1243"/>
      <c r="E156" s="1243"/>
      <c r="F156" s="1243"/>
      <c r="G156" s="1243"/>
      <c r="H156" s="1243"/>
      <c r="I156" s="1243"/>
      <c r="J156" s="1243"/>
      <c r="K156" s="1243"/>
      <c r="L156" s="1243"/>
      <c r="M156" s="1243"/>
      <c r="N156" s="1243"/>
      <c r="O156" s="1243"/>
      <c r="P156" s="1243"/>
      <c r="Q156" s="1243"/>
      <c r="R156" s="1243"/>
      <c r="S156" s="1243"/>
      <c r="T156" s="1243"/>
      <c r="U156" s="1243"/>
      <c r="V156" s="1243"/>
      <c r="W156" s="1243"/>
      <c r="X156" s="1243"/>
      <c r="Y156" s="1244"/>
      <c r="Z156" s="1249"/>
      <c r="AA156" s="1204"/>
      <c r="AB156" s="1204"/>
      <c r="AC156" s="1204"/>
      <c r="AD156" s="1204"/>
      <c r="AE156" s="1204"/>
      <c r="AF156" s="1204"/>
      <c r="AG156" s="1204"/>
      <c r="AH156" s="1205"/>
      <c r="AI156" s="1190"/>
      <c r="AJ156" s="1190"/>
      <c r="AK156" s="1253"/>
      <c r="AL156" s="998"/>
    </row>
    <row r="157" spans="2:44" ht="16.5" thickBot="1">
      <c r="B157" s="1245"/>
      <c r="C157" s="1246"/>
      <c r="D157" s="1246"/>
      <c r="E157" s="1246"/>
      <c r="F157" s="1246"/>
      <c r="G157" s="1246"/>
      <c r="H157" s="1246"/>
      <c r="I157" s="1246"/>
      <c r="J157" s="1246"/>
      <c r="K157" s="1246"/>
      <c r="L157" s="1246"/>
      <c r="M157" s="1246"/>
      <c r="N157" s="1246"/>
      <c r="O157" s="1246"/>
      <c r="P157" s="1246"/>
      <c r="Q157" s="1246"/>
      <c r="R157" s="1246"/>
      <c r="S157" s="1246"/>
      <c r="T157" s="1246"/>
      <c r="U157" s="1246"/>
      <c r="V157" s="1246"/>
      <c r="W157" s="1246"/>
      <c r="X157" s="1246"/>
      <c r="Y157" s="1247"/>
      <c r="Z157" s="1250"/>
      <c r="AA157" s="1251"/>
      <c r="AB157" s="1251"/>
      <c r="AC157" s="1251"/>
      <c r="AD157" s="1251"/>
      <c r="AE157" s="1251"/>
      <c r="AF157" s="1251"/>
      <c r="AG157" s="1251"/>
      <c r="AH157" s="1252"/>
      <c r="AI157" s="1238" t="s">
        <v>267</v>
      </c>
      <c r="AJ157" s="1238"/>
      <c r="AK157" s="1239"/>
      <c r="AL157" s="999">
        <f>ROUND(+AL155+AL156,2)</f>
        <v>98.94</v>
      </c>
    </row>
    <row r="158" spans="2:44">
      <c r="B158" s="1263"/>
      <c r="C158" s="1264"/>
      <c r="D158" s="1264"/>
      <c r="E158" s="1264"/>
      <c r="F158" s="1264"/>
      <c r="G158" s="1264"/>
      <c r="H158" s="1264"/>
      <c r="I158" s="1267" t="str">
        <f>+I92</f>
        <v>CONSTRUCCIÓN DE CUBIERTA PARA POLIDERTIVO EN LA VEREDA BAJO GETZEN DEL MUNICIPIO DE LA PLATA, DEPARTAMENTO DEL HUILA</v>
      </c>
      <c r="J158" s="1267"/>
      <c r="K158" s="1267"/>
      <c r="L158" s="1267"/>
      <c r="M158" s="1267"/>
      <c r="N158" s="1267"/>
      <c r="O158" s="1267"/>
      <c r="P158" s="1267"/>
      <c r="Q158" s="1267"/>
      <c r="R158" s="1267"/>
      <c r="S158" s="1267"/>
      <c r="T158" s="1267"/>
      <c r="U158" s="1267"/>
      <c r="V158" s="1267"/>
      <c r="W158" s="1267"/>
      <c r="X158" s="1267"/>
      <c r="Y158" s="1267"/>
      <c r="Z158" s="1267"/>
      <c r="AA158" s="1267"/>
      <c r="AB158" s="1267"/>
      <c r="AC158" s="1267"/>
      <c r="AD158" s="1267"/>
      <c r="AE158" s="1267"/>
      <c r="AF158" s="1267"/>
      <c r="AG158" s="1267"/>
      <c r="AH158" s="1267"/>
      <c r="AI158" s="1269">
        <f ca="1">TODAY()</f>
        <v>46286</v>
      </c>
      <c r="AJ158" s="1267"/>
      <c r="AK158" s="1267"/>
      <c r="AL158" s="1267"/>
      <c r="AM158" s="530"/>
    </row>
    <row r="159" spans="2:44">
      <c r="B159" s="1265"/>
      <c r="C159" s="1266"/>
      <c r="D159" s="1266"/>
      <c r="E159" s="1266"/>
      <c r="F159" s="1266"/>
      <c r="G159" s="1266"/>
      <c r="H159" s="1266"/>
      <c r="I159" s="1268"/>
      <c r="J159" s="1268"/>
      <c r="K159" s="1268"/>
      <c r="L159" s="1268"/>
      <c r="M159" s="1268"/>
      <c r="N159" s="1268"/>
      <c r="O159" s="1268"/>
      <c r="P159" s="1268"/>
      <c r="Q159" s="1268"/>
      <c r="R159" s="1268"/>
      <c r="S159" s="1268"/>
      <c r="T159" s="1268"/>
      <c r="U159" s="1268"/>
      <c r="V159" s="1268"/>
      <c r="W159" s="1268"/>
      <c r="X159" s="1268"/>
      <c r="Y159" s="1268"/>
      <c r="Z159" s="1268"/>
      <c r="AA159" s="1268"/>
      <c r="AB159" s="1268"/>
      <c r="AC159" s="1268"/>
      <c r="AD159" s="1268"/>
      <c r="AE159" s="1268"/>
      <c r="AF159" s="1268"/>
      <c r="AG159" s="1268"/>
      <c r="AH159" s="1268"/>
      <c r="AI159" s="1268"/>
      <c r="AJ159" s="1268"/>
      <c r="AK159" s="1268"/>
      <c r="AL159" s="1268"/>
      <c r="AM159" s="530"/>
    </row>
    <row r="160" spans="2:44">
      <c r="B160" s="1265"/>
      <c r="C160" s="1266"/>
      <c r="D160" s="1266"/>
      <c r="E160" s="1266"/>
      <c r="F160" s="1266"/>
      <c r="G160" s="1266"/>
      <c r="H160" s="1266"/>
      <c r="I160" s="1268"/>
      <c r="J160" s="1268"/>
      <c r="K160" s="1268"/>
      <c r="L160" s="1268"/>
      <c r="M160" s="1268"/>
      <c r="N160" s="1268"/>
      <c r="O160" s="1268"/>
      <c r="P160" s="1268"/>
      <c r="Q160" s="1268"/>
      <c r="R160" s="1268"/>
      <c r="S160" s="1268"/>
      <c r="T160" s="1268"/>
      <c r="U160" s="1268"/>
      <c r="V160" s="1268"/>
      <c r="W160" s="1268"/>
      <c r="X160" s="1268"/>
      <c r="Y160" s="1268"/>
      <c r="Z160" s="1268"/>
      <c r="AA160" s="1268"/>
      <c r="AB160" s="1268"/>
      <c r="AC160" s="1268"/>
      <c r="AD160" s="1268"/>
      <c r="AE160" s="1268"/>
      <c r="AF160" s="1268"/>
      <c r="AG160" s="1268"/>
      <c r="AH160" s="1268"/>
      <c r="AI160" s="1268"/>
      <c r="AJ160" s="1268"/>
      <c r="AK160" s="1268"/>
      <c r="AL160" s="1268"/>
      <c r="AM160" s="530"/>
    </row>
    <row r="161" spans="2:39">
      <c r="B161" s="1265"/>
      <c r="C161" s="1266"/>
      <c r="D161" s="1266"/>
      <c r="E161" s="1266"/>
      <c r="F161" s="1266"/>
      <c r="G161" s="1266"/>
      <c r="H161" s="1266"/>
      <c r="I161" s="1268"/>
      <c r="J161" s="1268"/>
      <c r="K161" s="1268"/>
      <c r="L161" s="1268"/>
      <c r="M161" s="1268"/>
      <c r="N161" s="1268"/>
      <c r="O161" s="1268"/>
      <c r="P161" s="1268"/>
      <c r="Q161" s="1268"/>
      <c r="R161" s="1268"/>
      <c r="S161" s="1268"/>
      <c r="T161" s="1268"/>
      <c r="U161" s="1268"/>
      <c r="V161" s="1268"/>
      <c r="W161" s="1268"/>
      <c r="X161" s="1268"/>
      <c r="Y161" s="1268"/>
      <c r="Z161" s="1268"/>
      <c r="AA161" s="1268"/>
      <c r="AB161" s="1268"/>
      <c r="AC161" s="1268"/>
      <c r="AD161" s="1268"/>
      <c r="AE161" s="1268"/>
      <c r="AF161" s="1268"/>
      <c r="AG161" s="1268"/>
      <c r="AH161" s="1268"/>
      <c r="AI161" s="1268"/>
      <c r="AJ161" s="1268"/>
      <c r="AK161" s="1268"/>
      <c r="AL161" s="1268"/>
      <c r="AM161" s="530"/>
    </row>
    <row r="162" spans="2:39">
      <c r="B162" s="1189" t="s">
        <v>254</v>
      </c>
      <c r="C162" s="1190"/>
      <c r="D162" s="1190"/>
      <c r="E162" s="1190"/>
      <c r="F162" s="1190"/>
      <c r="G162" s="1190"/>
      <c r="H162" s="1190"/>
      <c r="I162" s="1190"/>
      <c r="J162" s="1190"/>
      <c r="K162" s="1190"/>
      <c r="L162" s="1190"/>
      <c r="M162" s="1190"/>
      <c r="N162" s="1190"/>
      <c r="O162" s="1190"/>
      <c r="P162" s="1190"/>
      <c r="Q162" s="1190"/>
      <c r="R162" s="1190"/>
      <c r="S162" s="1190"/>
      <c r="T162" s="1190"/>
      <c r="U162" s="1190"/>
      <c r="V162" s="1190"/>
      <c r="W162" s="1190"/>
      <c r="X162" s="1190"/>
      <c r="Y162" s="1190"/>
      <c r="Z162" s="1190"/>
      <c r="AA162" s="1190"/>
      <c r="AB162" s="1190"/>
      <c r="AC162" s="1190"/>
      <c r="AD162" s="1190"/>
      <c r="AE162" s="1190"/>
      <c r="AF162" s="1190"/>
      <c r="AG162" s="1190"/>
      <c r="AH162" s="1190"/>
      <c r="AI162" s="1190"/>
      <c r="AJ162" s="1190"/>
      <c r="AK162" s="1190"/>
      <c r="AL162" s="1190"/>
    </row>
    <row r="163" spans="2:39">
      <c r="B163" s="1200"/>
      <c r="C163" s="1201"/>
      <c r="D163" s="1201"/>
      <c r="E163" s="1201"/>
      <c r="F163" s="1201"/>
      <c r="G163" s="1201"/>
      <c r="H163" s="1201"/>
      <c r="I163" s="1201"/>
      <c r="J163" s="1201"/>
      <c r="K163" s="1201"/>
      <c r="L163" s="1201"/>
      <c r="M163" s="1201"/>
      <c r="N163" s="1201"/>
      <c r="O163" s="1201"/>
      <c r="P163" s="1201"/>
      <c r="Q163" s="1201"/>
      <c r="R163" s="1201"/>
      <c r="S163" s="1202"/>
      <c r="T163" s="1206" t="s">
        <v>255</v>
      </c>
      <c r="U163" s="1207"/>
      <c r="V163" s="1207"/>
      <c r="W163" s="1208"/>
      <c r="X163" s="1257" t="str">
        <f>+'[186] PRESUPUESTO OFICIAL ESMERALDA'!B16</f>
        <v>2.1</v>
      </c>
      <c r="Y163" s="1258"/>
      <c r="Z163" s="1258"/>
      <c r="AA163" s="1258"/>
      <c r="AB163" s="1258"/>
      <c r="AC163" s="1258"/>
      <c r="AD163" s="1259"/>
      <c r="AE163" s="1191" t="s">
        <v>256</v>
      </c>
      <c r="AF163" s="1191"/>
      <c r="AG163" s="1191"/>
      <c r="AH163" s="1191"/>
      <c r="AI163" s="1199" t="str">
        <f>+'[186] PRESUPUESTO OFICIAL ESMERALDA'!D16</f>
        <v>M2</v>
      </c>
      <c r="AJ163" s="1199"/>
      <c r="AK163" s="1199"/>
      <c r="AL163" s="1199"/>
    </row>
    <row r="164" spans="2:39">
      <c r="B164" s="1203"/>
      <c r="C164" s="1204"/>
      <c r="D164" s="1204"/>
      <c r="E164" s="1204"/>
      <c r="F164" s="1204"/>
      <c r="G164" s="1204"/>
      <c r="H164" s="1204"/>
      <c r="I164" s="1204"/>
      <c r="J164" s="1204"/>
      <c r="K164" s="1204"/>
      <c r="L164" s="1204"/>
      <c r="M164" s="1204"/>
      <c r="N164" s="1204"/>
      <c r="O164" s="1204"/>
      <c r="P164" s="1204"/>
      <c r="Q164" s="1204"/>
      <c r="R164" s="1204"/>
      <c r="S164" s="1205"/>
      <c r="T164" s="1209"/>
      <c r="U164" s="1210"/>
      <c r="V164" s="1210"/>
      <c r="W164" s="1211"/>
      <c r="X164" s="1260"/>
      <c r="Y164" s="1261"/>
      <c r="Z164" s="1261"/>
      <c r="AA164" s="1261"/>
      <c r="AB164" s="1261"/>
      <c r="AC164" s="1261"/>
      <c r="AD164" s="1262"/>
      <c r="AE164" s="1191"/>
      <c r="AF164" s="1191"/>
      <c r="AG164" s="1191"/>
      <c r="AH164" s="1191"/>
      <c r="AI164" s="1199"/>
      <c r="AJ164" s="1199"/>
      <c r="AK164" s="1199"/>
      <c r="AL164" s="1199"/>
    </row>
    <row r="165" spans="2:39">
      <c r="B165" s="1203"/>
      <c r="C165" s="1204"/>
      <c r="D165" s="1204"/>
      <c r="E165" s="1204"/>
      <c r="F165" s="1204"/>
      <c r="G165" s="1204"/>
      <c r="H165" s="1204"/>
      <c r="I165" s="1204"/>
      <c r="J165" s="1204"/>
      <c r="K165" s="1204"/>
      <c r="L165" s="1204"/>
      <c r="M165" s="1204"/>
      <c r="N165" s="1204"/>
      <c r="O165" s="1204"/>
      <c r="P165" s="1204"/>
      <c r="Q165" s="1204"/>
      <c r="R165" s="1204"/>
      <c r="S165" s="1205"/>
      <c r="T165" s="1206" t="s">
        <v>257</v>
      </c>
      <c r="U165" s="1207"/>
      <c r="V165" s="1207"/>
      <c r="W165" s="1208"/>
      <c r="X165" s="1218" t="str">
        <f>+'[186] PRESUPUESTO OFICIAL ESMERALDA'!C16</f>
        <v>Solado  en  concreto  de  limpieza  (eprom=  10 cm)  de
2.000 P.S.I.</v>
      </c>
      <c r="Y165" s="1219"/>
      <c r="Z165" s="1219"/>
      <c r="AA165" s="1219"/>
      <c r="AB165" s="1219"/>
      <c r="AC165" s="1219"/>
      <c r="AD165" s="1219"/>
      <c r="AE165" s="1219"/>
      <c r="AF165" s="1219"/>
      <c r="AG165" s="1219"/>
      <c r="AH165" s="1219"/>
      <c r="AI165" s="1219"/>
      <c r="AJ165" s="1219"/>
      <c r="AK165" s="1219"/>
      <c r="AL165" s="1219"/>
    </row>
    <row r="166" spans="2:39">
      <c r="B166" s="1203"/>
      <c r="C166" s="1204"/>
      <c r="D166" s="1204"/>
      <c r="E166" s="1204"/>
      <c r="F166" s="1204"/>
      <c r="G166" s="1204"/>
      <c r="H166" s="1204"/>
      <c r="I166" s="1204"/>
      <c r="J166" s="1204"/>
      <c r="K166" s="1204"/>
      <c r="L166" s="1204"/>
      <c r="M166" s="1204"/>
      <c r="N166" s="1204"/>
      <c r="O166" s="1204"/>
      <c r="P166" s="1204"/>
      <c r="Q166" s="1204"/>
      <c r="R166" s="1204"/>
      <c r="S166" s="1205"/>
      <c r="T166" s="1209"/>
      <c r="U166" s="1210"/>
      <c r="V166" s="1210"/>
      <c r="W166" s="1211"/>
      <c r="X166" s="1220"/>
      <c r="Y166" s="1221"/>
      <c r="Z166" s="1221"/>
      <c r="AA166" s="1221"/>
      <c r="AB166" s="1221"/>
      <c r="AC166" s="1221"/>
      <c r="AD166" s="1221"/>
      <c r="AE166" s="1221"/>
      <c r="AF166" s="1221"/>
      <c r="AG166" s="1221"/>
      <c r="AH166" s="1221"/>
      <c r="AI166" s="1221"/>
      <c r="AJ166" s="1221"/>
      <c r="AK166" s="1221"/>
      <c r="AL166" s="1221"/>
    </row>
    <row r="167" spans="2:39">
      <c r="B167" s="1203"/>
      <c r="C167" s="1204"/>
      <c r="D167" s="1204"/>
      <c r="E167" s="1204"/>
      <c r="F167" s="1204"/>
      <c r="G167" s="1204"/>
      <c r="H167" s="1204"/>
      <c r="I167" s="1204"/>
      <c r="J167" s="1204"/>
      <c r="K167" s="1204"/>
      <c r="L167" s="1204"/>
      <c r="M167" s="1204"/>
      <c r="N167" s="1204"/>
      <c r="O167" s="1204"/>
      <c r="P167" s="1204"/>
      <c r="Q167" s="1204"/>
      <c r="R167" s="1204"/>
      <c r="S167" s="1205"/>
      <c r="T167" s="1222" t="s">
        <v>258</v>
      </c>
      <c r="U167" s="1223"/>
      <c r="V167" s="1223"/>
      <c r="W167" s="1223"/>
      <c r="X167" s="1223"/>
      <c r="Y167" s="1224"/>
      <c r="Z167" s="1228" t="s">
        <v>259</v>
      </c>
      <c r="AA167" s="1228"/>
      <c r="AB167" s="1228"/>
      <c r="AC167" s="1228"/>
      <c r="AD167" s="1228"/>
      <c r="AE167" s="1191"/>
      <c r="AF167" s="1191"/>
      <c r="AG167" s="1191"/>
      <c r="AH167" s="1191"/>
      <c r="AI167" s="1191" t="s">
        <v>260</v>
      </c>
      <c r="AJ167" s="1191"/>
      <c r="AK167" s="1191"/>
      <c r="AL167" s="1191" t="s">
        <v>261</v>
      </c>
    </row>
    <row r="168" spans="2:39">
      <c r="B168" s="1203"/>
      <c r="C168" s="1204"/>
      <c r="D168" s="1204"/>
      <c r="E168" s="1204"/>
      <c r="F168" s="1204"/>
      <c r="G168" s="1204"/>
      <c r="H168" s="1204"/>
      <c r="I168" s="1204"/>
      <c r="J168" s="1204"/>
      <c r="K168" s="1204"/>
      <c r="L168" s="1204"/>
      <c r="M168" s="1204"/>
      <c r="N168" s="1204"/>
      <c r="O168" s="1204"/>
      <c r="P168" s="1204"/>
      <c r="Q168" s="1204"/>
      <c r="R168" s="1204"/>
      <c r="S168" s="1205"/>
      <c r="T168" s="1225"/>
      <c r="U168" s="1226"/>
      <c r="V168" s="1226"/>
      <c r="W168" s="1226"/>
      <c r="X168" s="1226"/>
      <c r="Y168" s="1227"/>
      <c r="Z168" s="1191" t="s">
        <v>262</v>
      </c>
      <c r="AA168" s="1191"/>
      <c r="AB168" s="1191"/>
      <c r="AC168" s="1191" t="s">
        <v>263</v>
      </c>
      <c r="AD168" s="1191"/>
      <c r="AE168" s="1191"/>
      <c r="AF168" s="1191" t="s">
        <v>264</v>
      </c>
      <c r="AG168" s="1191"/>
      <c r="AH168" s="1191"/>
      <c r="AI168" s="1191"/>
      <c r="AJ168" s="1191"/>
      <c r="AK168" s="1191"/>
      <c r="AL168" s="1191"/>
    </row>
    <row r="169" spans="2:39">
      <c r="B169" s="1203"/>
      <c r="C169" s="1204"/>
      <c r="D169" s="1204"/>
      <c r="E169" s="1204"/>
      <c r="F169" s="1204"/>
      <c r="G169" s="1204"/>
      <c r="H169" s="1204"/>
      <c r="I169" s="1204"/>
      <c r="J169" s="1204"/>
      <c r="K169" s="1204"/>
      <c r="L169" s="1204"/>
      <c r="M169" s="1204"/>
      <c r="N169" s="1204"/>
      <c r="O169" s="1204"/>
      <c r="P169" s="1204"/>
      <c r="Q169" s="1204"/>
      <c r="R169" s="1204"/>
      <c r="S169" s="1205"/>
      <c r="T169" s="1182" t="s">
        <v>922</v>
      </c>
      <c r="U169" s="1183"/>
      <c r="V169" s="1183"/>
      <c r="W169" s="1183"/>
      <c r="X169" s="1183"/>
      <c r="Y169" s="1184"/>
      <c r="Z169" s="1185">
        <v>3.2</v>
      </c>
      <c r="AA169" s="1185"/>
      <c r="AB169" s="1185"/>
      <c r="AC169" s="1178">
        <v>3.2</v>
      </c>
      <c r="AD169" s="1178"/>
      <c r="AE169" s="1178"/>
      <c r="AF169" s="1178"/>
      <c r="AG169" s="1178"/>
      <c r="AH169" s="1178"/>
      <c r="AI169" s="1178">
        <v>1</v>
      </c>
      <c r="AJ169" s="1178"/>
      <c r="AK169" s="1178"/>
      <c r="AL169" s="995">
        <f>+Z169*AC169*AI169</f>
        <v>10.240000000000002</v>
      </c>
    </row>
    <row r="170" spans="2:39">
      <c r="B170" s="1203"/>
      <c r="C170" s="1204"/>
      <c r="D170" s="1204"/>
      <c r="E170" s="1204"/>
      <c r="F170" s="1204"/>
      <c r="G170" s="1204"/>
      <c r="H170" s="1204"/>
      <c r="I170" s="1204"/>
      <c r="J170" s="1204"/>
      <c r="K170" s="1204"/>
      <c r="L170" s="1204"/>
      <c r="M170" s="1204"/>
      <c r="N170" s="1204"/>
      <c r="O170" s="1204"/>
      <c r="P170" s="1204"/>
      <c r="Q170" s="1204"/>
      <c r="R170" s="1204"/>
      <c r="S170" s="1205"/>
      <c r="T170" s="1182" t="s">
        <v>923</v>
      </c>
      <c r="U170" s="1183"/>
      <c r="V170" s="1183"/>
      <c r="W170" s="1183"/>
      <c r="X170" s="1183"/>
      <c r="Y170" s="1184"/>
      <c r="Z170" s="1178">
        <v>2.9</v>
      </c>
      <c r="AA170" s="1178"/>
      <c r="AB170" s="1178"/>
      <c r="AC170" s="1178">
        <v>2.9</v>
      </c>
      <c r="AD170" s="1178"/>
      <c r="AE170" s="1178"/>
      <c r="AF170" s="1178"/>
      <c r="AG170" s="1178"/>
      <c r="AH170" s="1178"/>
      <c r="AI170" s="1178">
        <v>1</v>
      </c>
      <c r="AJ170" s="1178"/>
      <c r="AK170" s="1178"/>
      <c r="AL170" s="995">
        <f t="shared" ref="AL170:AL178" si="5">+Z170*AC170*AI170</f>
        <v>8.41</v>
      </c>
    </row>
    <row r="171" spans="2:39">
      <c r="B171" s="1203"/>
      <c r="C171" s="1204"/>
      <c r="D171" s="1204"/>
      <c r="E171" s="1204"/>
      <c r="F171" s="1204"/>
      <c r="G171" s="1204"/>
      <c r="H171" s="1204"/>
      <c r="I171" s="1204"/>
      <c r="J171" s="1204"/>
      <c r="K171" s="1204"/>
      <c r="L171" s="1204"/>
      <c r="M171" s="1204"/>
      <c r="N171" s="1204"/>
      <c r="O171" s="1204"/>
      <c r="P171" s="1204"/>
      <c r="Q171" s="1204"/>
      <c r="R171" s="1204"/>
      <c r="S171" s="1205"/>
      <c r="T171" s="1182" t="s">
        <v>924</v>
      </c>
      <c r="U171" s="1183"/>
      <c r="V171" s="1183"/>
      <c r="W171" s="1183"/>
      <c r="X171" s="1183"/>
      <c r="Y171" s="1184"/>
      <c r="Z171" s="1178">
        <v>3</v>
      </c>
      <c r="AA171" s="1178"/>
      <c r="AB171" s="1178"/>
      <c r="AC171" s="1178">
        <v>3</v>
      </c>
      <c r="AD171" s="1178"/>
      <c r="AE171" s="1178"/>
      <c r="AF171" s="1178"/>
      <c r="AG171" s="1178"/>
      <c r="AH171" s="1178"/>
      <c r="AI171" s="1178">
        <v>1</v>
      </c>
      <c r="AJ171" s="1178"/>
      <c r="AK171" s="1178"/>
      <c r="AL171" s="995">
        <f t="shared" si="5"/>
        <v>9</v>
      </c>
    </row>
    <row r="172" spans="2:39">
      <c r="B172" s="1203"/>
      <c r="C172" s="1204"/>
      <c r="D172" s="1204"/>
      <c r="E172" s="1204"/>
      <c r="F172" s="1204"/>
      <c r="G172" s="1204"/>
      <c r="H172" s="1204"/>
      <c r="I172" s="1204"/>
      <c r="J172" s="1204"/>
      <c r="K172" s="1204"/>
      <c r="L172" s="1204"/>
      <c r="M172" s="1204"/>
      <c r="N172" s="1204"/>
      <c r="O172" s="1204"/>
      <c r="P172" s="1204"/>
      <c r="Q172" s="1204"/>
      <c r="R172" s="1204"/>
      <c r="S172" s="1205"/>
      <c r="T172" s="1182" t="s">
        <v>925</v>
      </c>
      <c r="U172" s="1183"/>
      <c r="V172" s="1183"/>
      <c r="W172" s="1183"/>
      <c r="X172" s="1183"/>
      <c r="Y172" s="1184"/>
      <c r="Z172" s="1178">
        <v>3</v>
      </c>
      <c r="AA172" s="1178"/>
      <c r="AB172" s="1178"/>
      <c r="AC172" s="1178">
        <v>3</v>
      </c>
      <c r="AD172" s="1178"/>
      <c r="AE172" s="1178"/>
      <c r="AF172" s="1178"/>
      <c r="AG172" s="1178"/>
      <c r="AH172" s="1178"/>
      <c r="AI172" s="1178">
        <v>1</v>
      </c>
      <c r="AJ172" s="1178"/>
      <c r="AK172" s="1178"/>
      <c r="AL172" s="995">
        <f t="shared" si="5"/>
        <v>9</v>
      </c>
    </row>
    <row r="173" spans="2:39">
      <c r="B173" s="1203"/>
      <c r="C173" s="1204"/>
      <c r="D173" s="1204"/>
      <c r="E173" s="1204"/>
      <c r="F173" s="1204"/>
      <c r="G173" s="1204"/>
      <c r="H173" s="1204"/>
      <c r="I173" s="1204"/>
      <c r="J173" s="1204"/>
      <c r="K173" s="1204"/>
      <c r="L173" s="1204"/>
      <c r="M173" s="1204"/>
      <c r="N173" s="1204"/>
      <c r="O173" s="1204"/>
      <c r="P173" s="1204"/>
      <c r="Q173" s="1204"/>
      <c r="R173" s="1204"/>
      <c r="S173" s="1205"/>
      <c r="T173" s="1182" t="s">
        <v>926</v>
      </c>
      <c r="U173" s="1183"/>
      <c r="V173" s="1183"/>
      <c r="W173" s="1183"/>
      <c r="X173" s="1183"/>
      <c r="Y173" s="1184"/>
      <c r="Z173" s="1178">
        <v>2.8</v>
      </c>
      <c r="AA173" s="1178"/>
      <c r="AB173" s="1178"/>
      <c r="AC173" s="1178">
        <v>2.8</v>
      </c>
      <c r="AD173" s="1178"/>
      <c r="AE173" s="1178"/>
      <c r="AF173" s="1178"/>
      <c r="AG173" s="1178"/>
      <c r="AH173" s="1178"/>
      <c r="AI173" s="1178">
        <v>1</v>
      </c>
      <c r="AJ173" s="1178"/>
      <c r="AK173" s="1178"/>
      <c r="AL173" s="995">
        <f t="shared" si="5"/>
        <v>7.839999999999999</v>
      </c>
    </row>
    <row r="174" spans="2:39">
      <c r="B174" s="1203"/>
      <c r="C174" s="1204"/>
      <c r="D174" s="1204"/>
      <c r="E174" s="1204"/>
      <c r="F174" s="1204"/>
      <c r="G174" s="1204"/>
      <c r="H174" s="1204"/>
      <c r="I174" s="1204"/>
      <c r="J174" s="1204"/>
      <c r="K174" s="1204"/>
      <c r="L174" s="1204"/>
      <c r="M174" s="1204"/>
      <c r="N174" s="1204"/>
      <c r="O174" s="1204"/>
      <c r="P174" s="1204"/>
      <c r="Q174" s="1204"/>
      <c r="R174" s="1204"/>
      <c r="S174" s="1205"/>
      <c r="T174" s="1182" t="s">
        <v>927</v>
      </c>
      <c r="U174" s="1183"/>
      <c r="V174" s="1183"/>
      <c r="W174" s="1183"/>
      <c r="X174" s="1183"/>
      <c r="Y174" s="1184"/>
      <c r="Z174" s="1178">
        <v>3.5</v>
      </c>
      <c r="AA174" s="1178"/>
      <c r="AB174" s="1178"/>
      <c r="AC174" s="1178">
        <v>3.5</v>
      </c>
      <c r="AD174" s="1178"/>
      <c r="AE174" s="1178"/>
      <c r="AF174" s="1178"/>
      <c r="AG174" s="1178"/>
      <c r="AH174" s="1178"/>
      <c r="AI174" s="1178">
        <v>1</v>
      </c>
      <c r="AJ174" s="1178"/>
      <c r="AK174" s="1178"/>
      <c r="AL174" s="995">
        <f t="shared" si="5"/>
        <v>12.25</v>
      </c>
    </row>
    <row r="175" spans="2:39">
      <c r="B175" s="1203"/>
      <c r="C175" s="1204"/>
      <c r="D175" s="1204"/>
      <c r="E175" s="1204"/>
      <c r="F175" s="1204"/>
      <c r="G175" s="1204"/>
      <c r="H175" s="1204"/>
      <c r="I175" s="1204"/>
      <c r="J175" s="1204"/>
      <c r="K175" s="1204"/>
      <c r="L175" s="1204"/>
      <c r="M175" s="1204"/>
      <c r="N175" s="1204"/>
      <c r="O175" s="1204"/>
      <c r="P175" s="1204"/>
      <c r="Q175" s="1204"/>
      <c r="R175" s="1204"/>
      <c r="S175" s="1205"/>
      <c r="T175" s="1182" t="s">
        <v>928</v>
      </c>
      <c r="U175" s="1183"/>
      <c r="V175" s="1183"/>
      <c r="W175" s="1183"/>
      <c r="X175" s="1183"/>
      <c r="Y175" s="1184"/>
      <c r="Z175" s="1178">
        <v>3</v>
      </c>
      <c r="AA175" s="1178"/>
      <c r="AB175" s="1178"/>
      <c r="AC175" s="1178">
        <v>3</v>
      </c>
      <c r="AD175" s="1178"/>
      <c r="AE175" s="1178"/>
      <c r="AF175" s="1178"/>
      <c r="AG175" s="1178"/>
      <c r="AH175" s="1178"/>
      <c r="AI175" s="1178">
        <v>1</v>
      </c>
      <c r="AJ175" s="1178"/>
      <c r="AK175" s="1178"/>
      <c r="AL175" s="995">
        <f t="shared" si="5"/>
        <v>9</v>
      </c>
    </row>
    <row r="176" spans="2:39">
      <c r="B176" s="1203"/>
      <c r="C176" s="1204"/>
      <c r="D176" s="1204"/>
      <c r="E176" s="1204"/>
      <c r="F176" s="1204"/>
      <c r="G176" s="1204"/>
      <c r="H176" s="1204"/>
      <c r="I176" s="1204"/>
      <c r="J176" s="1204"/>
      <c r="K176" s="1204"/>
      <c r="L176" s="1204"/>
      <c r="M176" s="1204"/>
      <c r="N176" s="1204"/>
      <c r="O176" s="1204"/>
      <c r="P176" s="1204"/>
      <c r="Q176" s="1204"/>
      <c r="R176" s="1204"/>
      <c r="S176" s="1205"/>
      <c r="T176" s="1182" t="s">
        <v>929</v>
      </c>
      <c r="U176" s="1183"/>
      <c r="V176" s="1183"/>
      <c r="W176" s="1183"/>
      <c r="X176" s="1183"/>
      <c r="Y176" s="1184"/>
      <c r="Z176" s="1178">
        <v>3</v>
      </c>
      <c r="AA176" s="1178"/>
      <c r="AB176" s="1178"/>
      <c r="AC176" s="1178">
        <v>3</v>
      </c>
      <c r="AD176" s="1178"/>
      <c r="AE176" s="1178"/>
      <c r="AF176" s="1178"/>
      <c r="AG176" s="1178"/>
      <c r="AH176" s="1178"/>
      <c r="AI176" s="1178">
        <v>1</v>
      </c>
      <c r="AJ176" s="1178"/>
      <c r="AK176" s="1178"/>
      <c r="AL176" s="995">
        <f t="shared" si="5"/>
        <v>9</v>
      </c>
    </row>
    <row r="177" spans="2:38">
      <c r="B177" s="1203"/>
      <c r="C177" s="1204"/>
      <c r="D177" s="1204"/>
      <c r="E177" s="1204"/>
      <c r="F177" s="1204"/>
      <c r="G177" s="1204"/>
      <c r="H177" s="1204"/>
      <c r="I177" s="1204"/>
      <c r="J177" s="1204"/>
      <c r="K177" s="1204"/>
      <c r="L177" s="1204"/>
      <c r="M177" s="1204"/>
      <c r="N177" s="1204"/>
      <c r="O177" s="1204"/>
      <c r="P177" s="1204"/>
      <c r="Q177" s="1204"/>
      <c r="R177" s="1204"/>
      <c r="S177" s="1205"/>
      <c r="T177" s="1182" t="s">
        <v>930</v>
      </c>
      <c r="U177" s="1183"/>
      <c r="V177" s="1183"/>
      <c r="W177" s="1183"/>
      <c r="X177" s="1183"/>
      <c r="Y177" s="1184"/>
      <c r="Z177" s="1178">
        <v>3.1</v>
      </c>
      <c r="AA177" s="1178"/>
      <c r="AB177" s="1178"/>
      <c r="AC177" s="1178">
        <v>3.1</v>
      </c>
      <c r="AD177" s="1178"/>
      <c r="AE177" s="1178"/>
      <c r="AF177" s="1178"/>
      <c r="AG177" s="1178"/>
      <c r="AH177" s="1178"/>
      <c r="AI177" s="1178">
        <v>1</v>
      </c>
      <c r="AJ177" s="1178"/>
      <c r="AK177" s="1178"/>
      <c r="AL177" s="995">
        <f t="shared" si="5"/>
        <v>9.6100000000000012</v>
      </c>
    </row>
    <row r="178" spans="2:38">
      <c r="B178" s="1254"/>
      <c r="C178" s="1255"/>
      <c r="D178" s="1255"/>
      <c r="E178" s="1255"/>
      <c r="F178" s="1255"/>
      <c r="G178" s="1255"/>
      <c r="H178" s="1255"/>
      <c r="I178" s="1255"/>
      <c r="J178" s="1255"/>
      <c r="K178" s="1255"/>
      <c r="L178" s="1255"/>
      <c r="M178" s="1255"/>
      <c r="N178" s="1255"/>
      <c r="O178" s="1255"/>
      <c r="P178" s="1255"/>
      <c r="Q178" s="1255"/>
      <c r="R178" s="1255"/>
      <c r="S178" s="1256"/>
      <c r="T178" s="1182" t="s">
        <v>931</v>
      </c>
      <c r="U178" s="1183"/>
      <c r="V178" s="1183"/>
      <c r="W178" s="1183"/>
      <c r="X178" s="1183"/>
      <c r="Y178" s="1184"/>
      <c r="Z178" s="1178">
        <v>3.2</v>
      </c>
      <c r="AA178" s="1178"/>
      <c r="AB178" s="1178"/>
      <c r="AC178" s="1178">
        <v>3.2</v>
      </c>
      <c r="AD178" s="1178"/>
      <c r="AE178" s="1178"/>
      <c r="AF178" s="1178"/>
      <c r="AG178" s="1178"/>
      <c r="AH178" s="1178"/>
      <c r="AI178" s="1178">
        <v>1</v>
      </c>
      <c r="AJ178" s="1178"/>
      <c r="AK178" s="1178"/>
      <c r="AL178" s="995">
        <f t="shared" si="5"/>
        <v>10.240000000000002</v>
      </c>
    </row>
    <row r="179" spans="2:38">
      <c r="B179" s="1192" t="s">
        <v>265</v>
      </c>
      <c r="C179" s="1193"/>
      <c r="D179" s="1193"/>
      <c r="E179" s="1193"/>
      <c r="F179" s="1193"/>
      <c r="G179" s="1193"/>
      <c r="H179" s="1193"/>
      <c r="I179" s="1193"/>
      <c r="J179" s="1193"/>
      <c r="K179" s="1193"/>
      <c r="L179" s="1193"/>
      <c r="M179" s="1193"/>
      <c r="N179" s="1193"/>
      <c r="O179" s="1193"/>
      <c r="P179" s="1193"/>
      <c r="Q179" s="1193"/>
      <c r="R179" s="1193"/>
      <c r="S179" s="1193"/>
      <c r="T179" s="1193"/>
      <c r="U179" s="1193"/>
      <c r="V179" s="1193"/>
      <c r="W179" s="1193"/>
      <c r="X179" s="1193"/>
      <c r="Y179" s="1193"/>
      <c r="Z179" s="1229"/>
      <c r="AA179" s="1230"/>
      <c r="AB179" s="1230"/>
      <c r="AC179" s="1230"/>
      <c r="AD179" s="1230"/>
      <c r="AE179" s="1230"/>
      <c r="AF179" s="1230"/>
      <c r="AG179" s="1230"/>
      <c r="AH179" s="1231"/>
      <c r="AI179" s="1232"/>
      <c r="AJ179" s="1232"/>
      <c r="AK179" s="1232"/>
      <c r="AL179" s="997"/>
    </row>
    <row r="180" spans="2:38">
      <c r="B180" s="1242"/>
      <c r="C180" s="1243"/>
      <c r="D180" s="1243"/>
      <c r="E180" s="1243"/>
      <c r="F180" s="1243"/>
      <c r="G180" s="1243"/>
      <c r="H180" s="1243"/>
      <c r="I180" s="1243"/>
      <c r="J180" s="1243"/>
      <c r="K180" s="1243"/>
      <c r="L180" s="1243"/>
      <c r="M180" s="1243"/>
      <c r="N180" s="1243"/>
      <c r="O180" s="1243"/>
      <c r="P180" s="1243"/>
      <c r="Q180" s="1243"/>
      <c r="R180" s="1243"/>
      <c r="S180" s="1243"/>
      <c r="T180" s="1243"/>
      <c r="U180" s="1243"/>
      <c r="V180" s="1243"/>
      <c r="W180" s="1243"/>
      <c r="X180" s="1243"/>
      <c r="Y180" s="1244"/>
      <c r="Z180" s="1248"/>
      <c r="AA180" s="1201"/>
      <c r="AB180" s="1201"/>
      <c r="AC180" s="1201"/>
      <c r="AD180" s="1201"/>
      <c r="AE180" s="1201"/>
      <c r="AF180" s="1201"/>
      <c r="AG180" s="1201"/>
      <c r="AH180" s="1202"/>
      <c r="AI180" s="1190" t="s">
        <v>266</v>
      </c>
      <c r="AJ180" s="1190"/>
      <c r="AK180" s="1253"/>
      <c r="AL180" s="998">
        <f>SUM(AL169:AL178)</f>
        <v>94.59</v>
      </c>
    </row>
    <row r="181" spans="2:38">
      <c r="B181" s="1242"/>
      <c r="C181" s="1243"/>
      <c r="D181" s="1243"/>
      <c r="E181" s="1243"/>
      <c r="F181" s="1243"/>
      <c r="G181" s="1243"/>
      <c r="H181" s="1243"/>
      <c r="I181" s="1243"/>
      <c r="J181" s="1243"/>
      <c r="K181" s="1243"/>
      <c r="L181" s="1243"/>
      <c r="M181" s="1243"/>
      <c r="N181" s="1243"/>
      <c r="O181" s="1243"/>
      <c r="P181" s="1243"/>
      <c r="Q181" s="1243"/>
      <c r="R181" s="1243"/>
      <c r="S181" s="1243"/>
      <c r="T181" s="1243"/>
      <c r="U181" s="1243"/>
      <c r="V181" s="1243"/>
      <c r="W181" s="1243"/>
      <c r="X181" s="1243"/>
      <c r="Y181" s="1244"/>
      <c r="Z181" s="1249"/>
      <c r="AA181" s="1204"/>
      <c r="AB181" s="1204"/>
      <c r="AC181" s="1204"/>
      <c r="AD181" s="1204"/>
      <c r="AE181" s="1204"/>
      <c r="AF181" s="1204"/>
      <c r="AG181" s="1204"/>
      <c r="AH181" s="1205"/>
      <c r="AI181" s="1190"/>
      <c r="AJ181" s="1190"/>
      <c r="AK181" s="1253"/>
      <c r="AL181" s="998"/>
    </row>
    <row r="182" spans="2:38" ht="16.5" thickBot="1">
      <c r="B182" s="1245"/>
      <c r="C182" s="1246"/>
      <c r="D182" s="1246"/>
      <c r="E182" s="1246"/>
      <c r="F182" s="1246"/>
      <c r="G182" s="1246"/>
      <c r="H182" s="1246"/>
      <c r="I182" s="1246"/>
      <c r="J182" s="1246"/>
      <c r="K182" s="1246"/>
      <c r="L182" s="1246"/>
      <c r="M182" s="1246"/>
      <c r="N182" s="1246"/>
      <c r="O182" s="1246"/>
      <c r="P182" s="1246"/>
      <c r="Q182" s="1246"/>
      <c r="R182" s="1246"/>
      <c r="S182" s="1246"/>
      <c r="T182" s="1246"/>
      <c r="U182" s="1246"/>
      <c r="V182" s="1246"/>
      <c r="W182" s="1246"/>
      <c r="X182" s="1246"/>
      <c r="Y182" s="1247"/>
      <c r="Z182" s="1250"/>
      <c r="AA182" s="1251"/>
      <c r="AB182" s="1251"/>
      <c r="AC182" s="1251"/>
      <c r="AD182" s="1251"/>
      <c r="AE182" s="1251"/>
      <c r="AF182" s="1251"/>
      <c r="AG182" s="1251"/>
      <c r="AH182" s="1252"/>
      <c r="AI182" s="1238" t="s">
        <v>267</v>
      </c>
      <c r="AJ182" s="1238"/>
      <c r="AK182" s="1239"/>
      <c r="AL182" s="999">
        <f>ROUND(+AL180+AL181,2)</f>
        <v>94.59</v>
      </c>
    </row>
    <row r="183" spans="2:38">
      <c r="B183" s="1263"/>
      <c r="C183" s="1264"/>
      <c r="D183" s="1264"/>
      <c r="E183" s="1264"/>
      <c r="F183" s="1264"/>
      <c r="G183" s="1264"/>
      <c r="H183" s="1264"/>
      <c r="I183" s="1267" t="str">
        <f>I158</f>
        <v>CONSTRUCCIÓN DE CUBIERTA PARA POLIDERTIVO EN LA VEREDA BAJO GETZEN DEL MUNICIPIO DE LA PLATA, DEPARTAMENTO DEL HUILA</v>
      </c>
      <c r="J183" s="1267"/>
      <c r="K183" s="1267"/>
      <c r="L183" s="1267"/>
      <c r="M183" s="1267"/>
      <c r="N183" s="1267"/>
      <c r="O183" s="1267"/>
      <c r="P183" s="1267"/>
      <c r="Q183" s="1267"/>
      <c r="R183" s="1267"/>
      <c r="S183" s="1267"/>
      <c r="T183" s="1267"/>
      <c r="U183" s="1267"/>
      <c r="V183" s="1267"/>
      <c r="W183" s="1267"/>
      <c r="X183" s="1267"/>
      <c r="Y183" s="1267"/>
      <c r="Z183" s="1267"/>
      <c r="AA183" s="1267"/>
      <c r="AB183" s="1267"/>
      <c r="AC183" s="1267"/>
      <c r="AD183" s="1267"/>
      <c r="AE183" s="1267"/>
      <c r="AF183" s="1267"/>
      <c r="AG183" s="1267"/>
      <c r="AH183" s="1267"/>
      <c r="AI183" s="1269">
        <f ca="1">TODAY()</f>
        <v>46286</v>
      </c>
      <c r="AJ183" s="1267"/>
      <c r="AK183" s="1267"/>
      <c r="AL183" s="1267"/>
    </row>
    <row r="184" spans="2:38">
      <c r="B184" s="1265"/>
      <c r="C184" s="1266"/>
      <c r="D184" s="1266"/>
      <c r="E184" s="1266"/>
      <c r="F184" s="1266"/>
      <c r="G184" s="1266"/>
      <c r="H184" s="1266"/>
      <c r="I184" s="1268"/>
      <c r="J184" s="1268"/>
      <c r="K184" s="1268"/>
      <c r="L184" s="1268"/>
      <c r="M184" s="1268"/>
      <c r="N184" s="1268"/>
      <c r="O184" s="1268"/>
      <c r="P184" s="1268"/>
      <c r="Q184" s="1268"/>
      <c r="R184" s="1268"/>
      <c r="S184" s="1268"/>
      <c r="T184" s="1268"/>
      <c r="U184" s="1268"/>
      <c r="V184" s="1268"/>
      <c r="W184" s="1268"/>
      <c r="X184" s="1268"/>
      <c r="Y184" s="1268"/>
      <c r="Z184" s="1268"/>
      <c r="AA184" s="1268"/>
      <c r="AB184" s="1268"/>
      <c r="AC184" s="1268"/>
      <c r="AD184" s="1268"/>
      <c r="AE184" s="1268"/>
      <c r="AF184" s="1268"/>
      <c r="AG184" s="1268"/>
      <c r="AH184" s="1268"/>
      <c r="AI184" s="1268"/>
      <c r="AJ184" s="1268"/>
      <c r="AK184" s="1268"/>
      <c r="AL184" s="1268"/>
    </row>
    <row r="185" spans="2:38">
      <c r="B185" s="1265"/>
      <c r="C185" s="1266"/>
      <c r="D185" s="1266"/>
      <c r="E185" s="1266"/>
      <c r="F185" s="1266"/>
      <c r="G185" s="1266"/>
      <c r="H185" s="1266"/>
      <c r="I185" s="1268"/>
      <c r="J185" s="1268"/>
      <c r="K185" s="1268"/>
      <c r="L185" s="1268"/>
      <c r="M185" s="1268"/>
      <c r="N185" s="1268"/>
      <c r="O185" s="1268"/>
      <c r="P185" s="1268"/>
      <c r="Q185" s="1268"/>
      <c r="R185" s="1268"/>
      <c r="S185" s="1268"/>
      <c r="T185" s="1268"/>
      <c r="U185" s="1268"/>
      <c r="V185" s="1268"/>
      <c r="W185" s="1268"/>
      <c r="X185" s="1268"/>
      <c r="Y185" s="1268"/>
      <c r="Z185" s="1268"/>
      <c r="AA185" s="1268"/>
      <c r="AB185" s="1268"/>
      <c r="AC185" s="1268"/>
      <c r="AD185" s="1268"/>
      <c r="AE185" s="1268"/>
      <c r="AF185" s="1268"/>
      <c r="AG185" s="1268"/>
      <c r="AH185" s="1268"/>
      <c r="AI185" s="1268"/>
      <c r="AJ185" s="1268"/>
      <c r="AK185" s="1268"/>
      <c r="AL185" s="1268"/>
    </row>
    <row r="186" spans="2:38">
      <c r="B186" s="1265"/>
      <c r="C186" s="1266"/>
      <c r="D186" s="1266"/>
      <c r="E186" s="1266"/>
      <c r="F186" s="1266"/>
      <c r="G186" s="1266"/>
      <c r="H186" s="1266"/>
      <c r="I186" s="1268"/>
      <c r="J186" s="1268"/>
      <c r="K186" s="1268"/>
      <c r="L186" s="1268"/>
      <c r="M186" s="1268"/>
      <c r="N186" s="1268"/>
      <c r="O186" s="1268"/>
      <c r="P186" s="1268"/>
      <c r="Q186" s="1268"/>
      <c r="R186" s="1268"/>
      <c r="S186" s="1268"/>
      <c r="T186" s="1268"/>
      <c r="U186" s="1268"/>
      <c r="V186" s="1268"/>
      <c r="W186" s="1268"/>
      <c r="X186" s="1268"/>
      <c r="Y186" s="1268"/>
      <c r="Z186" s="1268"/>
      <c r="AA186" s="1268"/>
      <c r="AB186" s="1268"/>
      <c r="AC186" s="1268"/>
      <c r="AD186" s="1268"/>
      <c r="AE186" s="1268"/>
      <c r="AF186" s="1268"/>
      <c r="AG186" s="1268"/>
      <c r="AH186" s="1268"/>
      <c r="AI186" s="1268"/>
      <c r="AJ186" s="1268"/>
      <c r="AK186" s="1268"/>
      <c r="AL186" s="1268"/>
    </row>
    <row r="187" spans="2:38">
      <c r="B187" s="1189" t="s">
        <v>254</v>
      </c>
      <c r="C187" s="1190"/>
      <c r="D187" s="1190"/>
      <c r="E187" s="1190"/>
      <c r="F187" s="1190"/>
      <c r="G187" s="1190"/>
      <c r="H187" s="1190"/>
      <c r="I187" s="1190"/>
      <c r="J187" s="1190"/>
      <c r="K187" s="1190"/>
      <c r="L187" s="1190"/>
      <c r="M187" s="1190"/>
      <c r="N187" s="1190"/>
      <c r="O187" s="1190"/>
      <c r="P187" s="1190"/>
      <c r="Q187" s="1190"/>
      <c r="R187" s="1190"/>
      <c r="S187" s="1190"/>
      <c r="T187" s="1190"/>
      <c r="U187" s="1190"/>
      <c r="V187" s="1190"/>
      <c r="W187" s="1190"/>
      <c r="X187" s="1190"/>
      <c r="Y187" s="1190"/>
      <c r="Z187" s="1190"/>
      <c r="AA187" s="1190"/>
      <c r="AB187" s="1190"/>
      <c r="AC187" s="1190"/>
      <c r="AD187" s="1190"/>
      <c r="AE187" s="1190"/>
      <c r="AF187" s="1190"/>
      <c r="AG187" s="1190"/>
      <c r="AH187" s="1190"/>
      <c r="AI187" s="1190"/>
      <c r="AJ187" s="1190"/>
      <c r="AK187" s="1190"/>
      <c r="AL187" s="1190"/>
    </row>
    <row r="188" spans="2:38">
      <c r="B188" s="1200"/>
      <c r="C188" s="1201"/>
      <c r="D188" s="1201"/>
      <c r="E188" s="1201"/>
      <c r="F188" s="1201"/>
      <c r="G188" s="1201"/>
      <c r="H188" s="1201"/>
      <c r="I188" s="1201"/>
      <c r="J188" s="1201"/>
      <c r="K188" s="1201"/>
      <c r="L188" s="1201"/>
      <c r="M188" s="1201"/>
      <c r="N188" s="1201"/>
      <c r="O188" s="1201"/>
      <c r="P188" s="1201"/>
      <c r="Q188" s="1201"/>
      <c r="R188" s="1201"/>
      <c r="S188" s="1202"/>
      <c r="T188" s="1206" t="s">
        <v>255</v>
      </c>
      <c r="U188" s="1207"/>
      <c r="V188" s="1207"/>
      <c r="W188" s="1208"/>
      <c r="X188" s="1257">
        <f>' PRESUPUESTO OFICIAL GETZEN'!B17</f>
        <v>2.2000000000000002</v>
      </c>
      <c r="Y188" s="1258"/>
      <c r="Z188" s="1258"/>
      <c r="AA188" s="1258"/>
      <c r="AB188" s="1258"/>
      <c r="AC188" s="1258"/>
      <c r="AD188" s="1259"/>
      <c r="AE188" s="1191" t="s">
        <v>256</v>
      </c>
      <c r="AF188" s="1191"/>
      <c r="AG188" s="1191"/>
      <c r="AH188" s="1191"/>
      <c r="AI188" s="1199" t="str">
        <f>' PRESUPUESTO OFICIAL GETZEN'!D17</f>
        <v>M3</v>
      </c>
      <c r="AJ188" s="1199"/>
      <c r="AK188" s="1199"/>
      <c r="AL188" s="1199"/>
    </row>
    <row r="189" spans="2:38">
      <c r="B189" s="1203"/>
      <c r="C189" s="1204"/>
      <c r="D189" s="1204"/>
      <c r="E189" s="1204"/>
      <c r="F189" s="1204"/>
      <c r="G189" s="1204"/>
      <c r="H189" s="1204"/>
      <c r="I189" s="1204"/>
      <c r="J189" s="1204"/>
      <c r="K189" s="1204"/>
      <c r="L189" s="1204"/>
      <c r="M189" s="1204"/>
      <c r="N189" s="1204"/>
      <c r="O189" s="1204"/>
      <c r="P189" s="1204"/>
      <c r="Q189" s="1204"/>
      <c r="R189" s="1204"/>
      <c r="S189" s="1205"/>
      <c r="T189" s="1209"/>
      <c r="U189" s="1210"/>
      <c r="V189" s="1210"/>
      <c r="W189" s="1211"/>
      <c r="X189" s="1260"/>
      <c r="Y189" s="1261"/>
      <c r="Z189" s="1261"/>
      <c r="AA189" s="1261"/>
      <c r="AB189" s="1261"/>
      <c r="AC189" s="1261"/>
      <c r="AD189" s="1262"/>
      <c r="AE189" s="1191"/>
      <c r="AF189" s="1191"/>
      <c r="AG189" s="1191"/>
      <c r="AH189" s="1191"/>
      <c r="AI189" s="1199"/>
      <c r="AJ189" s="1199"/>
      <c r="AK189" s="1199"/>
      <c r="AL189" s="1199"/>
    </row>
    <row r="190" spans="2:38">
      <c r="B190" s="1203"/>
      <c r="C190" s="1204"/>
      <c r="D190" s="1204"/>
      <c r="E190" s="1204"/>
      <c r="F190" s="1204"/>
      <c r="G190" s="1204"/>
      <c r="H190" s="1204"/>
      <c r="I190" s="1204"/>
      <c r="J190" s="1204"/>
      <c r="K190" s="1204"/>
      <c r="L190" s="1204"/>
      <c r="M190" s="1204"/>
      <c r="N190" s="1204"/>
      <c r="O190" s="1204"/>
      <c r="P190" s="1204"/>
      <c r="Q190" s="1204"/>
      <c r="R190" s="1204"/>
      <c r="S190" s="1205"/>
      <c r="T190" s="1206" t="s">
        <v>257</v>
      </c>
      <c r="U190" s="1207"/>
      <c r="V190" s="1207"/>
      <c r="W190" s="1208"/>
      <c r="X190" s="1218" t="str">
        <f>' PRESUPUESTO OFICIAL GETZEN'!C17</f>
        <v>Construcción zapatas en concreto 280 KG/CM2</v>
      </c>
      <c r="Y190" s="1219"/>
      <c r="Z190" s="1219"/>
      <c r="AA190" s="1219"/>
      <c r="AB190" s="1219"/>
      <c r="AC190" s="1219"/>
      <c r="AD190" s="1219"/>
      <c r="AE190" s="1219"/>
      <c r="AF190" s="1219"/>
      <c r="AG190" s="1219"/>
      <c r="AH190" s="1219"/>
      <c r="AI190" s="1219"/>
      <c r="AJ190" s="1219"/>
      <c r="AK190" s="1219"/>
      <c r="AL190" s="1219"/>
    </row>
    <row r="191" spans="2:38">
      <c r="B191" s="1203"/>
      <c r="C191" s="1204"/>
      <c r="D191" s="1204"/>
      <c r="E191" s="1204"/>
      <c r="F191" s="1204"/>
      <c r="G191" s="1204"/>
      <c r="H191" s="1204"/>
      <c r="I191" s="1204"/>
      <c r="J191" s="1204"/>
      <c r="K191" s="1204"/>
      <c r="L191" s="1204"/>
      <c r="M191" s="1204"/>
      <c r="N191" s="1204"/>
      <c r="O191" s="1204"/>
      <c r="P191" s="1204"/>
      <c r="Q191" s="1204"/>
      <c r="R191" s="1204"/>
      <c r="S191" s="1205"/>
      <c r="T191" s="1209"/>
      <c r="U191" s="1210"/>
      <c r="V191" s="1210"/>
      <c r="W191" s="1211"/>
      <c r="X191" s="1220"/>
      <c r="Y191" s="1221"/>
      <c r="Z191" s="1221"/>
      <c r="AA191" s="1221"/>
      <c r="AB191" s="1221"/>
      <c r="AC191" s="1221"/>
      <c r="AD191" s="1221"/>
      <c r="AE191" s="1221"/>
      <c r="AF191" s="1221"/>
      <c r="AG191" s="1221"/>
      <c r="AH191" s="1221"/>
      <c r="AI191" s="1221"/>
      <c r="AJ191" s="1221"/>
      <c r="AK191" s="1221"/>
      <c r="AL191" s="1221"/>
    </row>
    <row r="192" spans="2:38">
      <c r="B192" s="1203"/>
      <c r="C192" s="1204"/>
      <c r="D192" s="1204"/>
      <c r="E192" s="1204"/>
      <c r="F192" s="1204"/>
      <c r="G192" s="1204"/>
      <c r="H192" s="1204"/>
      <c r="I192" s="1204"/>
      <c r="J192" s="1204"/>
      <c r="K192" s="1204"/>
      <c r="L192" s="1204"/>
      <c r="M192" s="1204"/>
      <c r="N192" s="1204"/>
      <c r="O192" s="1204"/>
      <c r="P192" s="1204"/>
      <c r="Q192" s="1204"/>
      <c r="R192" s="1204"/>
      <c r="S192" s="1205"/>
      <c r="T192" s="1222" t="s">
        <v>258</v>
      </c>
      <c r="U192" s="1223"/>
      <c r="V192" s="1223"/>
      <c r="W192" s="1223"/>
      <c r="X192" s="1223"/>
      <c r="Y192" s="1224"/>
      <c r="Z192" s="1228" t="s">
        <v>259</v>
      </c>
      <c r="AA192" s="1228"/>
      <c r="AB192" s="1228"/>
      <c r="AC192" s="1228"/>
      <c r="AD192" s="1228"/>
      <c r="AE192" s="1191"/>
      <c r="AF192" s="1191"/>
      <c r="AG192" s="1191"/>
      <c r="AH192" s="1191"/>
      <c r="AI192" s="1191" t="s">
        <v>260</v>
      </c>
      <c r="AJ192" s="1191"/>
      <c r="AK192" s="1191"/>
      <c r="AL192" s="1191" t="s">
        <v>261</v>
      </c>
    </row>
    <row r="193" spans="2:38">
      <c r="B193" s="1203"/>
      <c r="C193" s="1204"/>
      <c r="D193" s="1204"/>
      <c r="E193" s="1204"/>
      <c r="F193" s="1204"/>
      <c r="G193" s="1204"/>
      <c r="H193" s="1204"/>
      <c r="I193" s="1204"/>
      <c r="J193" s="1204"/>
      <c r="K193" s="1204"/>
      <c r="L193" s="1204"/>
      <c r="M193" s="1204"/>
      <c r="N193" s="1204"/>
      <c r="O193" s="1204"/>
      <c r="P193" s="1204"/>
      <c r="Q193" s="1204"/>
      <c r="R193" s="1204"/>
      <c r="S193" s="1205"/>
      <c r="T193" s="1225"/>
      <c r="U193" s="1226"/>
      <c r="V193" s="1226"/>
      <c r="W193" s="1226"/>
      <c r="X193" s="1226"/>
      <c r="Y193" s="1227"/>
      <c r="Z193" s="1191" t="s">
        <v>262</v>
      </c>
      <c r="AA193" s="1191"/>
      <c r="AB193" s="1191"/>
      <c r="AC193" s="1191" t="s">
        <v>263</v>
      </c>
      <c r="AD193" s="1191"/>
      <c r="AE193" s="1191"/>
      <c r="AF193" s="1191" t="s">
        <v>264</v>
      </c>
      <c r="AG193" s="1191"/>
      <c r="AH193" s="1191"/>
      <c r="AI193" s="1191"/>
      <c r="AJ193" s="1191"/>
      <c r="AK193" s="1191"/>
      <c r="AL193" s="1191"/>
    </row>
    <row r="194" spans="2:38">
      <c r="B194" s="1203"/>
      <c r="C194" s="1204"/>
      <c r="D194" s="1204"/>
      <c r="E194" s="1204"/>
      <c r="F194" s="1204"/>
      <c r="G194" s="1204"/>
      <c r="H194" s="1204"/>
      <c r="I194" s="1204"/>
      <c r="J194" s="1204"/>
      <c r="K194" s="1204"/>
      <c r="L194" s="1204"/>
      <c r="M194" s="1204"/>
      <c r="N194" s="1204"/>
      <c r="O194" s="1204"/>
      <c r="P194" s="1204"/>
      <c r="Q194" s="1204"/>
      <c r="R194" s="1204"/>
      <c r="S194" s="1205"/>
      <c r="T194" s="1182" t="s">
        <v>922</v>
      </c>
      <c r="U194" s="1183"/>
      <c r="V194" s="1183"/>
      <c r="W194" s="1183"/>
      <c r="X194" s="1183"/>
      <c r="Y194" s="1184"/>
      <c r="Z194" s="1178">
        <f>[186]MemCant!G250</f>
        <v>3.2</v>
      </c>
      <c r="AA194" s="1178"/>
      <c r="AB194" s="1178"/>
      <c r="AC194" s="1178">
        <f>[186]MemCant!H250</f>
        <v>3.2</v>
      </c>
      <c r="AD194" s="1178"/>
      <c r="AE194" s="1178"/>
      <c r="AF194" s="1178">
        <f>[186]MemCant!I250</f>
        <v>0.7</v>
      </c>
      <c r="AG194" s="1178"/>
      <c r="AH194" s="1178"/>
      <c r="AI194" s="1178">
        <v>1</v>
      </c>
      <c r="AJ194" s="1178"/>
      <c r="AK194" s="1178"/>
      <c r="AL194" s="995">
        <f>Z194*AC194*AF194*AI194</f>
        <v>7.168000000000001</v>
      </c>
    </row>
    <row r="195" spans="2:38">
      <c r="B195" s="1203"/>
      <c r="C195" s="1204"/>
      <c r="D195" s="1204"/>
      <c r="E195" s="1204"/>
      <c r="F195" s="1204"/>
      <c r="G195" s="1204"/>
      <c r="H195" s="1204"/>
      <c r="I195" s="1204"/>
      <c r="J195" s="1204"/>
      <c r="K195" s="1204"/>
      <c r="L195" s="1204"/>
      <c r="M195" s="1204"/>
      <c r="N195" s="1204"/>
      <c r="O195" s="1204"/>
      <c r="P195" s="1204"/>
      <c r="Q195" s="1204"/>
      <c r="R195" s="1204"/>
      <c r="S195" s="1205"/>
      <c r="T195" s="1182" t="s">
        <v>923</v>
      </c>
      <c r="U195" s="1183"/>
      <c r="V195" s="1183"/>
      <c r="W195" s="1183"/>
      <c r="X195" s="1183"/>
      <c r="Y195" s="1184"/>
      <c r="Z195" s="1178">
        <f>[186]MemCant!G251</f>
        <v>2.9</v>
      </c>
      <c r="AA195" s="1178"/>
      <c r="AB195" s="1178"/>
      <c r="AC195" s="1178">
        <f>[186]MemCant!H251</f>
        <v>2.9</v>
      </c>
      <c r="AD195" s="1178"/>
      <c r="AE195" s="1178"/>
      <c r="AF195" s="1178">
        <f>[186]MemCant!I251</f>
        <v>0.6</v>
      </c>
      <c r="AG195" s="1178"/>
      <c r="AH195" s="1178"/>
      <c r="AI195" s="1178">
        <v>1</v>
      </c>
      <c r="AJ195" s="1178"/>
      <c r="AK195" s="1178"/>
      <c r="AL195" s="995">
        <f t="shared" ref="AL195:AL203" si="6">Z195*AC195*AF195*AI195</f>
        <v>5.0460000000000003</v>
      </c>
    </row>
    <row r="196" spans="2:38">
      <c r="B196" s="1203"/>
      <c r="C196" s="1204"/>
      <c r="D196" s="1204"/>
      <c r="E196" s="1204"/>
      <c r="F196" s="1204"/>
      <c r="G196" s="1204"/>
      <c r="H196" s="1204"/>
      <c r="I196" s="1204"/>
      <c r="J196" s="1204"/>
      <c r="K196" s="1204"/>
      <c r="L196" s="1204"/>
      <c r="M196" s="1204"/>
      <c r="N196" s="1204"/>
      <c r="O196" s="1204"/>
      <c r="P196" s="1204"/>
      <c r="Q196" s="1204"/>
      <c r="R196" s="1204"/>
      <c r="S196" s="1205"/>
      <c r="T196" s="1182" t="s">
        <v>924</v>
      </c>
      <c r="U196" s="1183"/>
      <c r="V196" s="1183"/>
      <c r="W196" s="1183"/>
      <c r="X196" s="1183"/>
      <c r="Y196" s="1184"/>
      <c r="Z196" s="1178">
        <f>[186]MemCant!G252</f>
        <v>3</v>
      </c>
      <c r="AA196" s="1178"/>
      <c r="AB196" s="1178"/>
      <c r="AC196" s="1178">
        <f>[186]MemCant!H252</f>
        <v>3</v>
      </c>
      <c r="AD196" s="1178"/>
      <c r="AE196" s="1178"/>
      <c r="AF196" s="1178">
        <f>[186]MemCant!I252</f>
        <v>0.65</v>
      </c>
      <c r="AG196" s="1178"/>
      <c r="AH196" s="1178"/>
      <c r="AI196" s="1178">
        <v>1</v>
      </c>
      <c r="AJ196" s="1178"/>
      <c r="AK196" s="1178"/>
      <c r="AL196" s="995">
        <f t="shared" si="6"/>
        <v>5.8500000000000005</v>
      </c>
    </row>
    <row r="197" spans="2:38">
      <c r="B197" s="1203"/>
      <c r="C197" s="1204"/>
      <c r="D197" s="1204"/>
      <c r="E197" s="1204"/>
      <c r="F197" s="1204"/>
      <c r="G197" s="1204"/>
      <c r="H197" s="1204"/>
      <c r="I197" s="1204"/>
      <c r="J197" s="1204"/>
      <c r="K197" s="1204"/>
      <c r="L197" s="1204"/>
      <c r="M197" s="1204"/>
      <c r="N197" s="1204"/>
      <c r="O197" s="1204"/>
      <c r="P197" s="1204"/>
      <c r="Q197" s="1204"/>
      <c r="R197" s="1204"/>
      <c r="S197" s="1205"/>
      <c r="T197" s="1182" t="s">
        <v>925</v>
      </c>
      <c r="U197" s="1183"/>
      <c r="V197" s="1183"/>
      <c r="W197" s="1183"/>
      <c r="X197" s="1183"/>
      <c r="Y197" s="1184"/>
      <c r="Z197" s="1178">
        <f>[186]MemCant!G253</f>
        <v>3</v>
      </c>
      <c r="AA197" s="1178"/>
      <c r="AB197" s="1178"/>
      <c r="AC197" s="1178">
        <f>[186]MemCant!H253</f>
        <v>3</v>
      </c>
      <c r="AD197" s="1178"/>
      <c r="AE197" s="1178"/>
      <c r="AF197" s="1178">
        <f>[186]MemCant!I253</f>
        <v>0.65</v>
      </c>
      <c r="AG197" s="1178"/>
      <c r="AH197" s="1178"/>
      <c r="AI197" s="1178">
        <v>1</v>
      </c>
      <c r="AJ197" s="1178"/>
      <c r="AK197" s="1178"/>
      <c r="AL197" s="995">
        <f t="shared" si="6"/>
        <v>5.8500000000000005</v>
      </c>
    </row>
    <row r="198" spans="2:38">
      <c r="B198" s="1203"/>
      <c r="C198" s="1204"/>
      <c r="D198" s="1204"/>
      <c r="E198" s="1204"/>
      <c r="F198" s="1204"/>
      <c r="G198" s="1204"/>
      <c r="H198" s="1204"/>
      <c r="I198" s="1204"/>
      <c r="J198" s="1204"/>
      <c r="K198" s="1204"/>
      <c r="L198" s="1204"/>
      <c r="M198" s="1204"/>
      <c r="N198" s="1204"/>
      <c r="O198" s="1204"/>
      <c r="P198" s="1204"/>
      <c r="Q198" s="1204"/>
      <c r="R198" s="1204"/>
      <c r="S198" s="1205"/>
      <c r="T198" s="1182" t="s">
        <v>926</v>
      </c>
      <c r="U198" s="1183"/>
      <c r="V198" s="1183"/>
      <c r="W198" s="1183"/>
      <c r="X198" s="1183"/>
      <c r="Y198" s="1184"/>
      <c r="Z198" s="1178">
        <f>[186]MemCant!G254</f>
        <v>2.8</v>
      </c>
      <c r="AA198" s="1178"/>
      <c r="AB198" s="1178"/>
      <c r="AC198" s="1178">
        <f>[186]MemCant!H254</f>
        <v>2.8</v>
      </c>
      <c r="AD198" s="1178"/>
      <c r="AE198" s="1178"/>
      <c r="AF198" s="1178">
        <f>[186]MemCant!I254</f>
        <v>0.6</v>
      </c>
      <c r="AG198" s="1178"/>
      <c r="AH198" s="1178"/>
      <c r="AI198" s="1178">
        <v>1</v>
      </c>
      <c r="AJ198" s="1178"/>
      <c r="AK198" s="1178"/>
      <c r="AL198" s="995">
        <f t="shared" si="6"/>
        <v>4.7039999999999988</v>
      </c>
    </row>
    <row r="199" spans="2:38">
      <c r="B199" s="1203"/>
      <c r="C199" s="1204"/>
      <c r="D199" s="1204"/>
      <c r="E199" s="1204"/>
      <c r="F199" s="1204"/>
      <c r="G199" s="1204"/>
      <c r="H199" s="1204"/>
      <c r="I199" s="1204"/>
      <c r="J199" s="1204"/>
      <c r="K199" s="1204"/>
      <c r="L199" s="1204"/>
      <c r="M199" s="1204"/>
      <c r="N199" s="1204"/>
      <c r="O199" s="1204"/>
      <c r="P199" s="1204"/>
      <c r="Q199" s="1204"/>
      <c r="R199" s="1204"/>
      <c r="S199" s="1205"/>
      <c r="T199" s="1182" t="s">
        <v>927</v>
      </c>
      <c r="U199" s="1183"/>
      <c r="V199" s="1183"/>
      <c r="W199" s="1183"/>
      <c r="X199" s="1183"/>
      <c r="Y199" s="1184"/>
      <c r="Z199" s="1178">
        <f>[186]MemCant!G255</f>
        <v>3.5</v>
      </c>
      <c r="AA199" s="1178"/>
      <c r="AB199" s="1178"/>
      <c r="AC199" s="1178">
        <f>[186]MemCant!H255</f>
        <v>3.5</v>
      </c>
      <c r="AD199" s="1178"/>
      <c r="AE199" s="1178"/>
      <c r="AF199" s="1178">
        <f>[186]MemCant!I255</f>
        <v>0.75</v>
      </c>
      <c r="AG199" s="1178"/>
      <c r="AH199" s="1178"/>
      <c r="AI199" s="1178">
        <v>1</v>
      </c>
      <c r="AJ199" s="1178"/>
      <c r="AK199" s="1178"/>
      <c r="AL199" s="995">
        <f t="shared" si="6"/>
        <v>9.1875</v>
      </c>
    </row>
    <row r="200" spans="2:38">
      <c r="B200" s="1203"/>
      <c r="C200" s="1204"/>
      <c r="D200" s="1204"/>
      <c r="E200" s="1204"/>
      <c r="F200" s="1204"/>
      <c r="G200" s="1204"/>
      <c r="H200" s="1204"/>
      <c r="I200" s="1204"/>
      <c r="J200" s="1204"/>
      <c r="K200" s="1204"/>
      <c r="L200" s="1204"/>
      <c r="M200" s="1204"/>
      <c r="N200" s="1204"/>
      <c r="O200" s="1204"/>
      <c r="P200" s="1204"/>
      <c r="Q200" s="1204"/>
      <c r="R200" s="1204"/>
      <c r="S200" s="1205"/>
      <c r="T200" s="1182" t="s">
        <v>928</v>
      </c>
      <c r="U200" s="1183"/>
      <c r="V200" s="1183"/>
      <c r="W200" s="1183"/>
      <c r="X200" s="1183"/>
      <c r="Y200" s="1184"/>
      <c r="Z200" s="1178">
        <f>[186]MemCant!G256</f>
        <v>3</v>
      </c>
      <c r="AA200" s="1178"/>
      <c r="AB200" s="1178"/>
      <c r="AC200" s="1178">
        <f>[186]MemCant!H256</f>
        <v>3</v>
      </c>
      <c r="AD200" s="1178"/>
      <c r="AE200" s="1178"/>
      <c r="AF200" s="1178">
        <f>[186]MemCant!I256</f>
        <v>0.65</v>
      </c>
      <c r="AG200" s="1178"/>
      <c r="AH200" s="1178"/>
      <c r="AI200" s="1178">
        <v>1</v>
      </c>
      <c r="AJ200" s="1178"/>
      <c r="AK200" s="1178"/>
      <c r="AL200" s="995">
        <f t="shared" si="6"/>
        <v>5.8500000000000005</v>
      </c>
    </row>
    <row r="201" spans="2:38">
      <c r="B201" s="1203"/>
      <c r="C201" s="1204"/>
      <c r="D201" s="1204"/>
      <c r="E201" s="1204"/>
      <c r="F201" s="1204"/>
      <c r="G201" s="1204"/>
      <c r="H201" s="1204"/>
      <c r="I201" s="1204"/>
      <c r="J201" s="1204"/>
      <c r="K201" s="1204"/>
      <c r="L201" s="1204"/>
      <c r="M201" s="1204"/>
      <c r="N201" s="1204"/>
      <c r="O201" s="1204"/>
      <c r="P201" s="1204"/>
      <c r="Q201" s="1204"/>
      <c r="R201" s="1204"/>
      <c r="S201" s="1205"/>
      <c r="T201" s="1182" t="s">
        <v>929</v>
      </c>
      <c r="U201" s="1183"/>
      <c r="V201" s="1183"/>
      <c r="W201" s="1183"/>
      <c r="X201" s="1183"/>
      <c r="Y201" s="1184"/>
      <c r="Z201" s="1178">
        <f>[186]MemCant!G257</f>
        <v>3</v>
      </c>
      <c r="AA201" s="1178"/>
      <c r="AB201" s="1178"/>
      <c r="AC201" s="1178">
        <f>[186]MemCant!H257</f>
        <v>3</v>
      </c>
      <c r="AD201" s="1178"/>
      <c r="AE201" s="1178"/>
      <c r="AF201" s="1178">
        <f>[186]MemCant!I257</f>
        <v>0.65</v>
      </c>
      <c r="AG201" s="1178"/>
      <c r="AH201" s="1178"/>
      <c r="AI201" s="1178">
        <v>1</v>
      </c>
      <c r="AJ201" s="1178"/>
      <c r="AK201" s="1178"/>
      <c r="AL201" s="995">
        <f t="shared" si="6"/>
        <v>5.8500000000000005</v>
      </c>
    </row>
    <row r="202" spans="2:38">
      <c r="B202" s="1203"/>
      <c r="C202" s="1204"/>
      <c r="D202" s="1204"/>
      <c r="E202" s="1204"/>
      <c r="F202" s="1204"/>
      <c r="G202" s="1204"/>
      <c r="H202" s="1204"/>
      <c r="I202" s="1204"/>
      <c r="J202" s="1204"/>
      <c r="K202" s="1204"/>
      <c r="L202" s="1204"/>
      <c r="M202" s="1204"/>
      <c r="N202" s="1204"/>
      <c r="O202" s="1204"/>
      <c r="P202" s="1204"/>
      <c r="Q202" s="1204"/>
      <c r="R202" s="1204"/>
      <c r="S202" s="1205"/>
      <c r="T202" s="1182" t="s">
        <v>930</v>
      </c>
      <c r="U202" s="1183"/>
      <c r="V202" s="1183"/>
      <c r="W202" s="1183"/>
      <c r="X202" s="1183"/>
      <c r="Y202" s="1184"/>
      <c r="Z202" s="1178">
        <f>[186]MemCant!G258</f>
        <v>3.1</v>
      </c>
      <c r="AA202" s="1178"/>
      <c r="AB202" s="1178"/>
      <c r="AC202" s="1178">
        <f>[186]MemCant!H258</f>
        <v>3.1</v>
      </c>
      <c r="AD202" s="1178"/>
      <c r="AE202" s="1178"/>
      <c r="AF202" s="1178">
        <f>[186]MemCant!I258</f>
        <v>0.65</v>
      </c>
      <c r="AG202" s="1178"/>
      <c r="AH202" s="1178"/>
      <c r="AI202" s="1178">
        <v>1</v>
      </c>
      <c r="AJ202" s="1178"/>
      <c r="AK202" s="1178"/>
      <c r="AL202" s="995">
        <f t="shared" si="6"/>
        <v>6.2465000000000011</v>
      </c>
    </row>
    <row r="203" spans="2:38">
      <c r="B203" s="1254"/>
      <c r="C203" s="1255"/>
      <c r="D203" s="1255"/>
      <c r="E203" s="1255"/>
      <c r="F203" s="1255"/>
      <c r="G203" s="1255"/>
      <c r="H203" s="1255"/>
      <c r="I203" s="1255"/>
      <c r="J203" s="1255"/>
      <c r="K203" s="1255"/>
      <c r="L203" s="1255"/>
      <c r="M203" s="1255"/>
      <c r="N203" s="1255"/>
      <c r="O203" s="1255"/>
      <c r="P203" s="1255"/>
      <c r="Q203" s="1255"/>
      <c r="R203" s="1255"/>
      <c r="S203" s="1256"/>
      <c r="T203" s="1182" t="s">
        <v>931</v>
      </c>
      <c r="U203" s="1183"/>
      <c r="V203" s="1183"/>
      <c r="W203" s="1183"/>
      <c r="X203" s="1183"/>
      <c r="Y203" s="1184"/>
      <c r="Z203" s="1178">
        <f>[186]MemCant!G259</f>
        <v>3.2</v>
      </c>
      <c r="AA203" s="1178"/>
      <c r="AB203" s="1178"/>
      <c r="AC203" s="1178">
        <f>[186]MemCant!H259</f>
        <v>3.2</v>
      </c>
      <c r="AD203" s="1178"/>
      <c r="AE203" s="1178"/>
      <c r="AF203" s="1178">
        <f>[186]MemCant!I259</f>
        <v>0.7</v>
      </c>
      <c r="AG203" s="1178"/>
      <c r="AH203" s="1178"/>
      <c r="AI203" s="1178">
        <v>1</v>
      </c>
      <c r="AJ203" s="1178"/>
      <c r="AK203" s="1178"/>
      <c r="AL203" s="995">
        <f t="shared" si="6"/>
        <v>7.168000000000001</v>
      </c>
    </row>
    <row r="204" spans="2:38">
      <c r="B204" s="1192" t="s">
        <v>265</v>
      </c>
      <c r="C204" s="1193"/>
      <c r="D204" s="1193"/>
      <c r="E204" s="1193"/>
      <c r="F204" s="1193"/>
      <c r="G204" s="1193"/>
      <c r="H204" s="1193"/>
      <c r="I204" s="1193"/>
      <c r="J204" s="1193"/>
      <c r="K204" s="1193"/>
      <c r="L204" s="1193"/>
      <c r="M204" s="1193"/>
      <c r="N204" s="1193"/>
      <c r="O204" s="1193"/>
      <c r="P204" s="1193"/>
      <c r="Q204" s="1193"/>
      <c r="R204" s="1193"/>
      <c r="S204" s="1193"/>
      <c r="T204" s="1193"/>
      <c r="U204" s="1193"/>
      <c r="V204" s="1193"/>
      <c r="W204" s="1193"/>
      <c r="X204" s="1193"/>
      <c r="Y204" s="1193"/>
      <c r="Z204" s="1229"/>
      <c r="AA204" s="1230"/>
      <c r="AB204" s="1230"/>
      <c r="AC204" s="1230"/>
      <c r="AD204" s="1230"/>
      <c r="AE204" s="1230"/>
      <c r="AF204" s="1230"/>
      <c r="AG204" s="1230"/>
      <c r="AH204" s="1231"/>
      <c r="AI204" s="1232"/>
      <c r="AJ204" s="1232"/>
      <c r="AK204" s="1232"/>
      <c r="AL204" s="997"/>
    </row>
    <row r="205" spans="2:38">
      <c r="B205" s="1242"/>
      <c r="C205" s="1243"/>
      <c r="D205" s="1243"/>
      <c r="E205" s="1243"/>
      <c r="F205" s="1243"/>
      <c r="G205" s="1243"/>
      <c r="H205" s="1243"/>
      <c r="I205" s="1243"/>
      <c r="J205" s="1243"/>
      <c r="K205" s="1243"/>
      <c r="L205" s="1243"/>
      <c r="M205" s="1243"/>
      <c r="N205" s="1243"/>
      <c r="O205" s="1243"/>
      <c r="P205" s="1243"/>
      <c r="Q205" s="1243"/>
      <c r="R205" s="1243"/>
      <c r="S205" s="1243"/>
      <c r="T205" s="1243"/>
      <c r="U205" s="1243"/>
      <c r="V205" s="1243"/>
      <c r="W205" s="1243"/>
      <c r="X205" s="1243"/>
      <c r="Y205" s="1244"/>
      <c r="Z205" s="1248"/>
      <c r="AA205" s="1201"/>
      <c r="AB205" s="1201"/>
      <c r="AC205" s="1201"/>
      <c r="AD205" s="1201"/>
      <c r="AE205" s="1201"/>
      <c r="AF205" s="1201"/>
      <c r="AG205" s="1201"/>
      <c r="AH205" s="1202"/>
      <c r="AI205" s="1190" t="s">
        <v>266</v>
      </c>
      <c r="AJ205" s="1190"/>
      <c r="AK205" s="1253"/>
      <c r="AL205" s="998">
        <f>SUM(AL194:AL204)</f>
        <v>62.920000000000009</v>
      </c>
    </row>
    <row r="206" spans="2:38">
      <c r="B206" s="1242"/>
      <c r="C206" s="1243"/>
      <c r="D206" s="1243"/>
      <c r="E206" s="1243"/>
      <c r="F206" s="1243"/>
      <c r="G206" s="1243"/>
      <c r="H206" s="1243"/>
      <c r="I206" s="1243"/>
      <c r="J206" s="1243"/>
      <c r="K206" s="1243"/>
      <c r="L206" s="1243"/>
      <c r="M206" s="1243"/>
      <c r="N206" s="1243"/>
      <c r="O206" s="1243"/>
      <c r="P206" s="1243"/>
      <c r="Q206" s="1243"/>
      <c r="R206" s="1243"/>
      <c r="S206" s="1243"/>
      <c r="T206" s="1243"/>
      <c r="U206" s="1243"/>
      <c r="V206" s="1243"/>
      <c r="W206" s="1243"/>
      <c r="X206" s="1243"/>
      <c r="Y206" s="1244"/>
      <c r="Z206" s="1249"/>
      <c r="AA206" s="1204"/>
      <c r="AB206" s="1204"/>
      <c r="AC206" s="1204"/>
      <c r="AD206" s="1204"/>
      <c r="AE206" s="1204"/>
      <c r="AF206" s="1204"/>
      <c r="AG206" s="1204"/>
      <c r="AH206" s="1205"/>
      <c r="AI206" s="1190"/>
      <c r="AJ206" s="1190"/>
      <c r="AK206" s="1253"/>
      <c r="AL206" s="998"/>
    </row>
    <row r="207" spans="2:38" ht="16.5" thickBot="1">
      <c r="B207" s="1245"/>
      <c r="C207" s="1246"/>
      <c r="D207" s="1246"/>
      <c r="E207" s="1246"/>
      <c r="F207" s="1246"/>
      <c r="G207" s="1246"/>
      <c r="H207" s="1246"/>
      <c r="I207" s="1246"/>
      <c r="J207" s="1246"/>
      <c r="K207" s="1246"/>
      <c r="L207" s="1246"/>
      <c r="M207" s="1246"/>
      <c r="N207" s="1246"/>
      <c r="O207" s="1246"/>
      <c r="P207" s="1246"/>
      <c r="Q207" s="1246"/>
      <c r="R207" s="1246"/>
      <c r="S207" s="1246"/>
      <c r="T207" s="1246"/>
      <c r="U207" s="1246"/>
      <c r="V207" s="1246"/>
      <c r="W207" s="1246"/>
      <c r="X207" s="1246"/>
      <c r="Y207" s="1247"/>
      <c r="Z207" s="1250"/>
      <c r="AA207" s="1251"/>
      <c r="AB207" s="1251"/>
      <c r="AC207" s="1251"/>
      <c r="AD207" s="1251"/>
      <c r="AE207" s="1251"/>
      <c r="AF207" s="1251"/>
      <c r="AG207" s="1251"/>
      <c r="AH207" s="1252"/>
      <c r="AI207" s="1238" t="s">
        <v>267</v>
      </c>
      <c r="AJ207" s="1238"/>
      <c r="AK207" s="1239"/>
      <c r="AL207" s="999">
        <f>+AL205</f>
        <v>62.920000000000009</v>
      </c>
    </row>
    <row r="208" spans="2:38">
      <c r="B208" s="1263"/>
      <c r="C208" s="1264"/>
      <c r="D208" s="1264"/>
      <c r="E208" s="1264"/>
      <c r="F208" s="1264"/>
      <c r="G208" s="1264"/>
      <c r="H208" s="1264"/>
      <c r="I208" s="1267" t="str">
        <f>I183</f>
        <v>CONSTRUCCIÓN DE CUBIERTA PARA POLIDERTIVO EN LA VEREDA BAJO GETZEN DEL MUNICIPIO DE LA PLATA, DEPARTAMENTO DEL HUILA</v>
      </c>
      <c r="J208" s="1267"/>
      <c r="K208" s="1267"/>
      <c r="L208" s="1267"/>
      <c r="M208" s="1267"/>
      <c r="N208" s="1267"/>
      <c r="O208" s="1267"/>
      <c r="P208" s="1267"/>
      <c r="Q208" s="1267"/>
      <c r="R208" s="1267"/>
      <c r="S208" s="1267"/>
      <c r="T208" s="1267"/>
      <c r="U208" s="1267"/>
      <c r="V208" s="1267"/>
      <c r="W208" s="1267"/>
      <c r="X208" s="1267"/>
      <c r="Y208" s="1267"/>
      <c r="Z208" s="1267"/>
      <c r="AA208" s="1267"/>
      <c r="AB208" s="1267"/>
      <c r="AC208" s="1267"/>
      <c r="AD208" s="1267"/>
      <c r="AE208" s="1267"/>
      <c r="AF208" s="1267"/>
      <c r="AG208" s="1267"/>
      <c r="AH208" s="1267"/>
      <c r="AI208" s="1269">
        <f ca="1">TODAY()</f>
        <v>46286</v>
      </c>
      <c r="AJ208" s="1267"/>
      <c r="AK208" s="1267"/>
      <c r="AL208" s="1267"/>
    </row>
    <row r="209" spans="2:38">
      <c r="B209" s="1265"/>
      <c r="C209" s="1266"/>
      <c r="D209" s="1266"/>
      <c r="E209" s="1266"/>
      <c r="F209" s="1266"/>
      <c r="G209" s="1266"/>
      <c r="H209" s="1266"/>
      <c r="I209" s="1268"/>
      <c r="J209" s="1268"/>
      <c r="K209" s="1268"/>
      <c r="L209" s="1268"/>
      <c r="M209" s="1268"/>
      <c r="N209" s="1268"/>
      <c r="O209" s="1268"/>
      <c r="P209" s="1268"/>
      <c r="Q209" s="1268"/>
      <c r="R209" s="1268"/>
      <c r="S209" s="1268"/>
      <c r="T209" s="1268"/>
      <c r="U209" s="1268"/>
      <c r="V209" s="1268"/>
      <c r="W209" s="1268"/>
      <c r="X209" s="1268"/>
      <c r="Y209" s="1268"/>
      <c r="Z209" s="1268"/>
      <c r="AA209" s="1268"/>
      <c r="AB209" s="1268"/>
      <c r="AC209" s="1268"/>
      <c r="AD209" s="1268"/>
      <c r="AE209" s="1268"/>
      <c r="AF209" s="1268"/>
      <c r="AG209" s="1268"/>
      <c r="AH209" s="1268"/>
      <c r="AI209" s="1268"/>
      <c r="AJ209" s="1268"/>
      <c r="AK209" s="1268"/>
      <c r="AL209" s="1268"/>
    </row>
    <row r="210" spans="2:38">
      <c r="B210" s="1265"/>
      <c r="C210" s="1266"/>
      <c r="D210" s="1266"/>
      <c r="E210" s="1266"/>
      <c r="F210" s="1266"/>
      <c r="G210" s="1266"/>
      <c r="H210" s="1266"/>
      <c r="I210" s="1268"/>
      <c r="J210" s="1268"/>
      <c r="K210" s="1268"/>
      <c r="L210" s="1268"/>
      <c r="M210" s="1268"/>
      <c r="N210" s="1268"/>
      <c r="O210" s="1268"/>
      <c r="P210" s="1268"/>
      <c r="Q210" s="1268"/>
      <c r="R210" s="1268"/>
      <c r="S210" s="1268"/>
      <c r="T210" s="1268"/>
      <c r="U210" s="1268"/>
      <c r="V210" s="1268"/>
      <c r="W210" s="1268"/>
      <c r="X210" s="1268"/>
      <c r="Y210" s="1268"/>
      <c r="Z210" s="1268"/>
      <c r="AA210" s="1268"/>
      <c r="AB210" s="1268"/>
      <c r="AC210" s="1268"/>
      <c r="AD210" s="1268"/>
      <c r="AE210" s="1268"/>
      <c r="AF210" s="1268"/>
      <c r="AG210" s="1268"/>
      <c r="AH210" s="1268"/>
      <c r="AI210" s="1268"/>
      <c r="AJ210" s="1268"/>
      <c r="AK210" s="1268"/>
      <c r="AL210" s="1268"/>
    </row>
    <row r="211" spans="2:38">
      <c r="B211" s="1265"/>
      <c r="C211" s="1266"/>
      <c r="D211" s="1266"/>
      <c r="E211" s="1266"/>
      <c r="F211" s="1266"/>
      <c r="G211" s="1266"/>
      <c r="H211" s="1266"/>
      <c r="I211" s="1268"/>
      <c r="J211" s="1268"/>
      <c r="K211" s="1268"/>
      <c r="L211" s="1268"/>
      <c r="M211" s="1268"/>
      <c r="N211" s="1268"/>
      <c r="O211" s="1268"/>
      <c r="P211" s="1268"/>
      <c r="Q211" s="1268"/>
      <c r="R211" s="1268"/>
      <c r="S211" s="1268"/>
      <c r="T211" s="1268"/>
      <c r="U211" s="1268"/>
      <c r="V211" s="1268"/>
      <c r="W211" s="1268"/>
      <c r="X211" s="1268"/>
      <c r="Y211" s="1268"/>
      <c r="Z211" s="1268"/>
      <c r="AA211" s="1268"/>
      <c r="AB211" s="1268"/>
      <c r="AC211" s="1268"/>
      <c r="AD211" s="1268"/>
      <c r="AE211" s="1268"/>
      <c r="AF211" s="1268"/>
      <c r="AG211" s="1268"/>
      <c r="AH211" s="1268"/>
      <c r="AI211" s="1268"/>
      <c r="AJ211" s="1268"/>
      <c r="AK211" s="1268"/>
      <c r="AL211" s="1268"/>
    </row>
    <row r="212" spans="2:38">
      <c r="B212" s="1189" t="s">
        <v>254</v>
      </c>
      <c r="C212" s="1190"/>
      <c r="D212" s="1190"/>
      <c r="E212" s="1190"/>
      <c r="F212" s="1190"/>
      <c r="G212" s="1190"/>
      <c r="H212" s="1190"/>
      <c r="I212" s="1190"/>
      <c r="J212" s="1190"/>
      <c r="K212" s="1190"/>
      <c r="L212" s="1190"/>
      <c r="M212" s="1190"/>
      <c r="N212" s="1190"/>
      <c r="O212" s="1190"/>
      <c r="P212" s="1190"/>
      <c r="Q212" s="1190"/>
      <c r="R212" s="1190"/>
      <c r="S212" s="1190"/>
      <c r="T212" s="1190"/>
      <c r="U212" s="1190"/>
      <c r="V212" s="1190"/>
      <c r="W212" s="1190"/>
      <c r="X212" s="1190"/>
      <c r="Y212" s="1190"/>
      <c r="Z212" s="1190"/>
      <c r="AA212" s="1190"/>
      <c r="AB212" s="1190"/>
      <c r="AC212" s="1190"/>
      <c r="AD212" s="1190"/>
      <c r="AE212" s="1190"/>
      <c r="AF212" s="1190"/>
      <c r="AG212" s="1190"/>
      <c r="AH212" s="1190"/>
      <c r="AI212" s="1190"/>
      <c r="AJ212" s="1190"/>
      <c r="AK212" s="1190"/>
      <c r="AL212" s="1190"/>
    </row>
    <row r="213" spans="2:38">
      <c r="B213" s="1200"/>
      <c r="C213" s="1201"/>
      <c r="D213" s="1201"/>
      <c r="E213" s="1201"/>
      <c r="F213" s="1201"/>
      <c r="G213" s="1201"/>
      <c r="H213" s="1201"/>
      <c r="I213" s="1201"/>
      <c r="J213" s="1201"/>
      <c r="K213" s="1201"/>
      <c r="L213" s="1201"/>
      <c r="M213" s="1201"/>
      <c r="N213" s="1201"/>
      <c r="O213" s="1201"/>
      <c r="P213" s="1201"/>
      <c r="Q213" s="1201"/>
      <c r="R213" s="1201"/>
      <c r="S213" s="1202"/>
      <c r="T213" s="1206" t="s">
        <v>255</v>
      </c>
      <c r="U213" s="1207"/>
      <c r="V213" s="1207"/>
      <c r="W213" s="1208"/>
      <c r="X213" s="1212">
        <f>' PRESUPUESTO OFICIAL GETZEN'!B18</f>
        <v>2.2999999999999998</v>
      </c>
      <c r="Y213" s="1213"/>
      <c r="Z213" s="1213"/>
      <c r="AA213" s="1213"/>
      <c r="AB213" s="1213"/>
      <c r="AC213" s="1213"/>
      <c r="AD213" s="1214"/>
      <c r="AE213" s="1191" t="s">
        <v>256</v>
      </c>
      <c r="AF213" s="1191"/>
      <c r="AG213" s="1191"/>
      <c r="AH213" s="1191"/>
      <c r="AI213" s="1199" t="str">
        <f>' PRESUPUESTO OFICIAL GETZEN'!D18</f>
        <v>M3</v>
      </c>
      <c r="AJ213" s="1199"/>
      <c r="AK213" s="1199"/>
      <c r="AL213" s="1199"/>
    </row>
    <row r="214" spans="2:38">
      <c r="B214" s="1203"/>
      <c r="C214" s="1204"/>
      <c r="D214" s="1204"/>
      <c r="E214" s="1204"/>
      <c r="F214" s="1204"/>
      <c r="G214" s="1204"/>
      <c r="H214" s="1204"/>
      <c r="I214" s="1204"/>
      <c r="J214" s="1204"/>
      <c r="K214" s="1204"/>
      <c r="L214" s="1204"/>
      <c r="M214" s="1204"/>
      <c r="N214" s="1204"/>
      <c r="O214" s="1204"/>
      <c r="P214" s="1204"/>
      <c r="Q214" s="1204"/>
      <c r="R214" s="1204"/>
      <c r="S214" s="1205"/>
      <c r="T214" s="1209"/>
      <c r="U214" s="1210"/>
      <c r="V214" s="1210"/>
      <c r="W214" s="1211"/>
      <c r="X214" s="1215"/>
      <c r="Y214" s="1216"/>
      <c r="Z214" s="1216"/>
      <c r="AA214" s="1216"/>
      <c r="AB214" s="1216"/>
      <c r="AC214" s="1216"/>
      <c r="AD214" s="1217"/>
      <c r="AE214" s="1191"/>
      <c r="AF214" s="1191"/>
      <c r="AG214" s="1191"/>
      <c r="AH214" s="1191"/>
      <c r="AI214" s="1199"/>
      <c r="AJ214" s="1199"/>
      <c r="AK214" s="1199"/>
      <c r="AL214" s="1199"/>
    </row>
    <row r="215" spans="2:38">
      <c r="B215" s="1203"/>
      <c r="C215" s="1204"/>
      <c r="D215" s="1204"/>
      <c r="E215" s="1204"/>
      <c r="F215" s="1204"/>
      <c r="G215" s="1204"/>
      <c r="H215" s="1204"/>
      <c r="I215" s="1204"/>
      <c r="J215" s="1204"/>
      <c r="K215" s="1204"/>
      <c r="L215" s="1204"/>
      <c r="M215" s="1204"/>
      <c r="N215" s="1204"/>
      <c r="O215" s="1204"/>
      <c r="P215" s="1204"/>
      <c r="Q215" s="1204"/>
      <c r="R215" s="1204"/>
      <c r="S215" s="1205"/>
      <c r="T215" s="1206" t="s">
        <v>257</v>
      </c>
      <c r="U215" s="1207"/>
      <c r="V215" s="1207"/>
      <c r="W215" s="1208"/>
      <c r="X215" s="1218" t="str">
        <f>' PRESUPUESTO OFICIAL GETZEN'!C18</f>
        <v>Construcción viga de cimentación en concreto de 280KG/CM2</v>
      </c>
      <c r="Y215" s="1219"/>
      <c r="Z215" s="1219"/>
      <c r="AA215" s="1219"/>
      <c r="AB215" s="1219"/>
      <c r="AC215" s="1219"/>
      <c r="AD215" s="1219"/>
      <c r="AE215" s="1219"/>
      <c r="AF215" s="1219"/>
      <c r="AG215" s="1219"/>
      <c r="AH215" s="1219"/>
      <c r="AI215" s="1219"/>
      <c r="AJ215" s="1219"/>
      <c r="AK215" s="1219"/>
      <c r="AL215" s="1219"/>
    </row>
    <row r="216" spans="2:38">
      <c r="B216" s="1203"/>
      <c r="C216" s="1204"/>
      <c r="D216" s="1204"/>
      <c r="E216" s="1204"/>
      <c r="F216" s="1204"/>
      <c r="G216" s="1204"/>
      <c r="H216" s="1204"/>
      <c r="I216" s="1204"/>
      <c r="J216" s="1204"/>
      <c r="K216" s="1204"/>
      <c r="L216" s="1204"/>
      <c r="M216" s="1204"/>
      <c r="N216" s="1204"/>
      <c r="O216" s="1204"/>
      <c r="P216" s="1204"/>
      <c r="Q216" s="1204"/>
      <c r="R216" s="1204"/>
      <c r="S216" s="1205"/>
      <c r="T216" s="1209"/>
      <c r="U216" s="1210"/>
      <c r="V216" s="1210"/>
      <c r="W216" s="1211"/>
      <c r="X216" s="1220"/>
      <c r="Y216" s="1221"/>
      <c r="Z216" s="1221"/>
      <c r="AA216" s="1221"/>
      <c r="AB216" s="1221"/>
      <c r="AC216" s="1221"/>
      <c r="AD216" s="1221"/>
      <c r="AE216" s="1221"/>
      <c r="AF216" s="1221"/>
      <c r="AG216" s="1221"/>
      <c r="AH216" s="1221"/>
      <c r="AI216" s="1221"/>
      <c r="AJ216" s="1221"/>
      <c r="AK216" s="1221"/>
      <c r="AL216" s="1221"/>
    </row>
    <row r="217" spans="2:38">
      <c r="B217" s="1203"/>
      <c r="C217" s="1204"/>
      <c r="D217" s="1204"/>
      <c r="E217" s="1204"/>
      <c r="F217" s="1204"/>
      <c r="G217" s="1204"/>
      <c r="H217" s="1204"/>
      <c r="I217" s="1204"/>
      <c r="J217" s="1204"/>
      <c r="K217" s="1204"/>
      <c r="L217" s="1204"/>
      <c r="M217" s="1204"/>
      <c r="N217" s="1204"/>
      <c r="O217" s="1204"/>
      <c r="P217" s="1204"/>
      <c r="Q217" s="1204"/>
      <c r="R217" s="1204"/>
      <c r="S217" s="1205"/>
      <c r="T217" s="1222" t="s">
        <v>258</v>
      </c>
      <c r="U217" s="1223"/>
      <c r="V217" s="1223"/>
      <c r="W217" s="1223"/>
      <c r="X217" s="1223"/>
      <c r="Y217" s="1224"/>
      <c r="Z217" s="1228" t="s">
        <v>259</v>
      </c>
      <c r="AA217" s="1228"/>
      <c r="AB217" s="1228"/>
      <c r="AC217" s="1228"/>
      <c r="AD217" s="1228"/>
      <c r="AE217" s="1191"/>
      <c r="AF217" s="1191"/>
      <c r="AG217" s="1191"/>
      <c r="AH217" s="1191"/>
      <c r="AI217" s="1191" t="s">
        <v>260</v>
      </c>
      <c r="AJ217" s="1191"/>
      <c r="AK217" s="1191"/>
      <c r="AL217" s="1191" t="s">
        <v>261</v>
      </c>
    </row>
    <row r="218" spans="2:38">
      <c r="B218" s="1203"/>
      <c r="C218" s="1204"/>
      <c r="D218" s="1204"/>
      <c r="E218" s="1204"/>
      <c r="F218" s="1204"/>
      <c r="G218" s="1204"/>
      <c r="H218" s="1204"/>
      <c r="I218" s="1204"/>
      <c r="J218" s="1204"/>
      <c r="K218" s="1204"/>
      <c r="L218" s="1204"/>
      <c r="M218" s="1204"/>
      <c r="N218" s="1204"/>
      <c r="O218" s="1204"/>
      <c r="P218" s="1204"/>
      <c r="Q218" s="1204"/>
      <c r="R218" s="1204"/>
      <c r="S218" s="1205"/>
      <c r="T218" s="1225"/>
      <c r="U218" s="1226"/>
      <c r="V218" s="1226"/>
      <c r="W218" s="1226"/>
      <c r="X218" s="1226"/>
      <c r="Y218" s="1227"/>
      <c r="Z218" s="1191" t="s">
        <v>262</v>
      </c>
      <c r="AA218" s="1191"/>
      <c r="AB218" s="1191"/>
      <c r="AC218" s="1191" t="s">
        <v>263</v>
      </c>
      <c r="AD218" s="1191"/>
      <c r="AE218" s="1191"/>
      <c r="AF218" s="1191" t="s">
        <v>264</v>
      </c>
      <c r="AG218" s="1191"/>
      <c r="AH218" s="1191"/>
      <c r="AI218" s="1191"/>
      <c r="AJ218" s="1191"/>
      <c r="AK218" s="1191"/>
      <c r="AL218" s="1191"/>
    </row>
    <row r="219" spans="2:38">
      <c r="B219" s="1203"/>
      <c r="C219" s="1204"/>
      <c r="D219" s="1204"/>
      <c r="E219" s="1204"/>
      <c r="F219" s="1204"/>
      <c r="G219" s="1204"/>
      <c r="H219" s="1204"/>
      <c r="I219" s="1204"/>
      <c r="J219" s="1204"/>
      <c r="K219" s="1204"/>
      <c r="L219" s="1204"/>
      <c r="M219" s="1204"/>
      <c r="N219" s="1204"/>
      <c r="O219" s="1204"/>
      <c r="P219" s="1204"/>
      <c r="Q219" s="1204"/>
      <c r="R219" s="1204"/>
      <c r="S219" s="1205"/>
      <c r="T219" s="1182" t="s">
        <v>932</v>
      </c>
      <c r="U219" s="1183"/>
      <c r="V219" s="1183"/>
      <c r="W219" s="1183"/>
      <c r="X219" s="1183"/>
      <c r="Y219" s="1184"/>
      <c r="Z219" s="1178">
        <f>[186]MemCant!G275</f>
        <v>6.38</v>
      </c>
      <c r="AA219" s="1178"/>
      <c r="AB219" s="1178"/>
      <c r="AC219" s="1178">
        <f>[186]MemCant!H275</f>
        <v>0.4</v>
      </c>
      <c r="AD219" s="1178"/>
      <c r="AE219" s="1178"/>
      <c r="AF219" s="1178">
        <f>[186]MemCant!I275</f>
        <v>0.55000000000000004</v>
      </c>
      <c r="AG219" s="1178"/>
      <c r="AH219" s="1178"/>
      <c r="AI219" s="1178">
        <v>1</v>
      </c>
      <c r="AJ219" s="1178"/>
      <c r="AK219" s="1178"/>
      <c r="AL219" s="995">
        <f>Z219*AC219*AF219*AI219</f>
        <v>1.4036000000000002</v>
      </c>
    </row>
    <row r="220" spans="2:38">
      <c r="B220" s="1203"/>
      <c r="C220" s="1204"/>
      <c r="D220" s="1204"/>
      <c r="E220" s="1204"/>
      <c r="F220" s="1204"/>
      <c r="G220" s="1204"/>
      <c r="H220" s="1204"/>
      <c r="I220" s="1204"/>
      <c r="J220" s="1204"/>
      <c r="K220" s="1204"/>
      <c r="L220" s="1204"/>
      <c r="M220" s="1204"/>
      <c r="N220" s="1204"/>
      <c r="O220" s="1204"/>
      <c r="P220" s="1204"/>
      <c r="Q220" s="1204"/>
      <c r="R220" s="1204"/>
      <c r="S220" s="1205"/>
      <c r="T220" s="1182" t="s">
        <v>933</v>
      </c>
      <c r="U220" s="1183"/>
      <c r="V220" s="1183"/>
      <c r="W220" s="1183"/>
      <c r="X220" s="1183"/>
      <c r="Y220" s="1184"/>
      <c r="Z220" s="1178">
        <f>[186]MemCant!G276</f>
        <v>6.35</v>
      </c>
      <c r="AA220" s="1178"/>
      <c r="AB220" s="1178"/>
      <c r="AC220" s="1178">
        <f>[186]MemCant!H276</f>
        <v>0.4</v>
      </c>
      <c r="AD220" s="1178"/>
      <c r="AE220" s="1178"/>
      <c r="AF220" s="1178">
        <f>[186]MemCant!I276</f>
        <v>0.55000000000000004</v>
      </c>
      <c r="AG220" s="1178"/>
      <c r="AH220" s="1178"/>
      <c r="AI220" s="1178">
        <v>1</v>
      </c>
      <c r="AJ220" s="1178"/>
      <c r="AK220" s="1178"/>
      <c r="AL220" s="995">
        <f t="shared" ref="AL220:AL226" si="7">Z220*AC220*AF220*AI220</f>
        <v>1.3970000000000002</v>
      </c>
    </row>
    <row r="221" spans="2:38">
      <c r="B221" s="1203"/>
      <c r="C221" s="1204"/>
      <c r="D221" s="1204"/>
      <c r="E221" s="1204"/>
      <c r="F221" s="1204"/>
      <c r="G221" s="1204"/>
      <c r="H221" s="1204"/>
      <c r="I221" s="1204"/>
      <c r="J221" s="1204"/>
      <c r="K221" s="1204"/>
      <c r="L221" s="1204"/>
      <c r="M221" s="1204"/>
      <c r="N221" s="1204"/>
      <c r="O221" s="1204"/>
      <c r="P221" s="1204"/>
      <c r="Q221" s="1204"/>
      <c r="R221" s="1204"/>
      <c r="S221" s="1205"/>
      <c r="T221" s="1182" t="s">
        <v>934</v>
      </c>
      <c r="U221" s="1183"/>
      <c r="V221" s="1183"/>
      <c r="W221" s="1183"/>
      <c r="X221" s="1183"/>
      <c r="Y221" s="1184"/>
      <c r="Z221" s="1178">
        <f>[186]MemCant!G277</f>
        <v>6.35</v>
      </c>
      <c r="AA221" s="1178"/>
      <c r="AB221" s="1178"/>
      <c r="AC221" s="1178">
        <f>[186]MemCant!H277</f>
        <v>0.4</v>
      </c>
      <c r="AD221" s="1178"/>
      <c r="AE221" s="1178"/>
      <c r="AF221" s="1178">
        <f>[186]MemCant!I277</f>
        <v>0.55000000000000004</v>
      </c>
      <c r="AG221" s="1178"/>
      <c r="AH221" s="1178"/>
      <c r="AI221" s="1178">
        <v>1</v>
      </c>
      <c r="AJ221" s="1178"/>
      <c r="AK221" s="1178"/>
      <c r="AL221" s="995">
        <f t="shared" si="7"/>
        <v>1.3970000000000002</v>
      </c>
    </row>
    <row r="222" spans="2:38">
      <c r="B222" s="1203"/>
      <c r="C222" s="1204"/>
      <c r="D222" s="1204"/>
      <c r="E222" s="1204"/>
      <c r="F222" s="1204"/>
      <c r="G222" s="1204"/>
      <c r="H222" s="1204"/>
      <c r="I222" s="1204"/>
      <c r="J222" s="1204"/>
      <c r="K222" s="1204"/>
      <c r="L222" s="1204"/>
      <c r="M222" s="1204"/>
      <c r="N222" s="1204"/>
      <c r="O222" s="1204"/>
      <c r="P222" s="1204"/>
      <c r="Q222" s="1204"/>
      <c r="R222" s="1204"/>
      <c r="S222" s="1205"/>
      <c r="T222" s="1182" t="s">
        <v>935</v>
      </c>
      <c r="U222" s="1183"/>
      <c r="V222" s="1183"/>
      <c r="W222" s="1183"/>
      <c r="X222" s="1183"/>
      <c r="Y222" s="1184"/>
      <c r="Z222" s="1178">
        <f>[186]MemCant!G278</f>
        <v>6.33</v>
      </c>
      <c r="AA222" s="1178"/>
      <c r="AB222" s="1178"/>
      <c r="AC222" s="1178">
        <f>[186]MemCant!H278</f>
        <v>0.4</v>
      </c>
      <c r="AD222" s="1178"/>
      <c r="AE222" s="1178"/>
      <c r="AF222" s="1178">
        <f>[186]MemCant!I278</f>
        <v>0.55000000000000004</v>
      </c>
      <c r="AG222" s="1178"/>
      <c r="AH222" s="1178"/>
      <c r="AI222" s="1178">
        <v>1</v>
      </c>
      <c r="AJ222" s="1178"/>
      <c r="AK222" s="1178"/>
      <c r="AL222" s="995">
        <f t="shared" si="7"/>
        <v>1.3926000000000001</v>
      </c>
    </row>
    <row r="223" spans="2:38">
      <c r="B223" s="1203"/>
      <c r="C223" s="1204"/>
      <c r="D223" s="1204"/>
      <c r="E223" s="1204"/>
      <c r="F223" s="1204"/>
      <c r="G223" s="1204"/>
      <c r="H223" s="1204"/>
      <c r="I223" s="1204"/>
      <c r="J223" s="1204"/>
      <c r="K223" s="1204"/>
      <c r="L223" s="1204"/>
      <c r="M223" s="1204"/>
      <c r="N223" s="1204"/>
      <c r="O223" s="1204"/>
      <c r="P223" s="1204"/>
      <c r="Q223" s="1204"/>
      <c r="R223" s="1204"/>
      <c r="S223" s="1205"/>
      <c r="T223" s="1182" t="s">
        <v>936</v>
      </c>
      <c r="U223" s="1183"/>
      <c r="V223" s="1183"/>
      <c r="W223" s="1183"/>
      <c r="X223" s="1183"/>
      <c r="Y223" s="1184"/>
      <c r="Z223" s="1178">
        <f>[186]MemCant!G279</f>
        <v>6.37</v>
      </c>
      <c r="AA223" s="1178"/>
      <c r="AB223" s="1178"/>
      <c r="AC223" s="1178">
        <f>[186]MemCant!H279</f>
        <v>0.4</v>
      </c>
      <c r="AD223" s="1178"/>
      <c r="AE223" s="1178"/>
      <c r="AF223" s="1178">
        <f>[186]MemCant!I279</f>
        <v>0.55000000000000004</v>
      </c>
      <c r="AG223" s="1178"/>
      <c r="AH223" s="1178"/>
      <c r="AI223" s="1178">
        <v>1</v>
      </c>
      <c r="AJ223" s="1178"/>
      <c r="AK223" s="1178"/>
      <c r="AL223" s="995">
        <f t="shared" si="7"/>
        <v>1.4014000000000002</v>
      </c>
    </row>
    <row r="224" spans="2:38">
      <c r="B224" s="1203"/>
      <c r="C224" s="1204"/>
      <c r="D224" s="1204"/>
      <c r="E224" s="1204"/>
      <c r="F224" s="1204"/>
      <c r="G224" s="1204"/>
      <c r="H224" s="1204"/>
      <c r="I224" s="1204"/>
      <c r="J224" s="1204"/>
      <c r="K224" s="1204"/>
      <c r="L224" s="1204"/>
      <c r="M224" s="1204"/>
      <c r="N224" s="1204"/>
      <c r="O224" s="1204"/>
      <c r="P224" s="1204"/>
      <c r="Q224" s="1204"/>
      <c r="R224" s="1204"/>
      <c r="S224" s="1205"/>
      <c r="T224" s="1182" t="s">
        <v>937</v>
      </c>
      <c r="U224" s="1183"/>
      <c r="V224" s="1183"/>
      <c r="W224" s="1183"/>
      <c r="X224" s="1183"/>
      <c r="Y224" s="1184"/>
      <c r="Z224" s="1178">
        <f>[186]MemCant!G280</f>
        <v>6.35</v>
      </c>
      <c r="AA224" s="1178"/>
      <c r="AB224" s="1178"/>
      <c r="AC224" s="1178">
        <f>[186]MemCant!H280</f>
        <v>0.4</v>
      </c>
      <c r="AD224" s="1178"/>
      <c r="AE224" s="1178"/>
      <c r="AF224" s="1178">
        <f>[186]MemCant!I280</f>
        <v>0.55000000000000004</v>
      </c>
      <c r="AG224" s="1178"/>
      <c r="AH224" s="1178"/>
      <c r="AI224" s="1178">
        <v>1</v>
      </c>
      <c r="AJ224" s="1178"/>
      <c r="AK224" s="1178"/>
      <c r="AL224" s="995">
        <f t="shared" si="7"/>
        <v>1.3970000000000002</v>
      </c>
    </row>
    <row r="225" spans="2:38">
      <c r="B225" s="1203"/>
      <c r="C225" s="1204"/>
      <c r="D225" s="1204"/>
      <c r="E225" s="1204"/>
      <c r="F225" s="1204"/>
      <c r="G225" s="1204"/>
      <c r="H225" s="1204"/>
      <c r="I225" s="1204"/>
      <c r="J225" s="1204"/>
      <c r="K225" s="1204"/>
      <c r="L225" s="1204"/>
      <c r="M225" s="1204"/>
      <c r="N225" s="1204"/>
      <c r="O225" s="1204"/>
      <c r="P225" s="1204"/>
      <c r="Q225" s="1204"/>
      <c r="R225" s="1204"/>
      <c r="S225" s="1205"/>
      <c r="T225" s="1182" t="s">
        <v>938</v>
      </c>
      <c r="U225" s="1183"/>
      <c r="V225" s="1183"/>
      <c r="W225" s="1183"/>
      <c r="X225" s="1183"/>
      <c r="Y225" s="1184"/>
      <c r="Z225" s="1178">
        <f>[186]MemCant!G281</f>
        <v>6.35</v>
      </c>
      <c r="AA225" s="1178"/>
      <c r="AB225" s="1178"/>
      <c r="AC225" s="1178">
        <f>[186]MemCant!H281</f>
        <v>0.4</v>
      </c>
      <c r="AD225" s="1178"/>
      <c r="AE225" s="1178"/>
      <c r="AF225" s="1178">
        <f>[186]MemCant!I281</f>
        <v>0.55000000000000004</v>
      </c>
      <c r="AG225" s="1178"/>
      <c r="AH225" s="1178"/>
      <c r="AI225" s="1178">
        <v>1</v>
      </c>
      <c r="AJ225" s="1178"/>
      <c r="AK225" s="1178"/>
      <c r="AL225" s="995">
        <f t="shared" si="7"/>
        <v>1.3970000000000002</v>
      </c>
    </row>
    <row r="226" spans="2:38">
      <c r="B226" s="1203"/>
      <c r="C226" s="1204"/>
      <c r="D226" s="1204"/>
      <c r="E226" s="1204"/>
      <c r="F226" s="1204"/>
      <c r="G226" s="1204"/>
      <c r="H226" s="1204"/>
      <c r="I226" s="1204"/>
      <c r="J226" s="1204"/>
      <c r="K226" s="1204"/>
      <c r="L226" s="1204"/>
      <c r="M226" s="1204"/>
      <c r="N226" s="1204"/>
      <c r="O226" s="1204"/>
      <c r="P226" s="1204"/>
      <c r="Q226" s="1204"/>
      <c r="R226" s="1204"/>
      <c r="S226" s="1205"/>
      <c r="T226" s="1182" t="s">
        <v>939</v>
      </c>
      <c r="U226" s="1183"/>
      <c r="V226" s="1183"/>
      <c r="W226" s="1183"/>
      <c r="X226" s="1183"/>
      <c r="Y226" s="1184"/>
      <c r="Z226" s="1178">
        <f>[186]MemCant!G282</f>
        <v>6.32</v>
      </c>
      <c r="AA226" s="1178"/>
      <c r="AB226" s="1178"/>
      <c r="AC226" s="1178">
        <f>[186]MemCant!H282</f>
        <v>0.4</v>
      </c>
      <c r="AD226" s="1178"/>
      <c r="AE226" s="1178"/>
      <c r="AF226" s="1178">
        <f>[186]MemCant!I282</f>
        <v>0.55000000000000004</v>
      </c>
      <c r="AG226" s="1178"/>
      <c r="AH226" s="1178"/>
      <c r="AI226" s="1178">
        <v>1</v>
      </c>
      <c r="AJ226" s="1178"/>
      <c r="AK226" s="1178"/>
      <c r="AL226" s="995">
        <f t="shared" si="7"/>
        <v>1.3904000000000003</v>
      </c>
    </row>
    <row r="227" spans="2:38">
      <c r="B227" s="1192" t="s">
        <v>265</v>
      </c>
      <c r="C227" s="1193"/>
      <c r="D227" s="1193"/>
      <c r="E227" s="1193"/>
      <c r="F227" s="1193"/>
      <c r="G227" s="1193"/>
      <c r="H227" s="1193"/>
      <c r="I227" s="1193"/>
      <c r="J227" s="1193"/>
      <c r="K227" s="1193"/>
      <c r="L227" s="1193"/>
      <c r="M227" s="1193"/>
      <c r="N227" s="1193"/>
      <c r="O227" s="1193"/>
      <c r="P227" s="1193"/>
      <c r="Q227" s="1193"/>
      <c r="R227" s="1193"/>
      <c r="S227" s="1193"/>
      <c r="T227" s="1193"/>
      <c r="U227" s="1193"/>
      <c r="V227" s="1193"/>
      <c r="W227" s="1193"/>
      <c r="X227" s="1193"/>
      <c r="Y227" s="1193"/>
      <c r="Z227" s="1229"/>
      <c r="AA227" s="1230"/>
      <c r="AB227" s="1230"/>
      <c r="AC227" s="1230"/>
      <c r="AD227" s="1230"/>
      <c r="AE227" s="1230"/>
      <c r="AF227" s="1230"/>
      <c r="AG227" s="1230"/>
      <c r="AH227" s="1231"/>
      <c r="AI227" s="1232"/>
      <c r="AJ227" s="1232"/>
      <c r="AK227" s="1232"/>
      <c r="AL227" s="997"/>
    </row>
    <row r="228" spans="2:38">
      <c r="B228" s="1242"/>
      <c r="C228" s="1243"/>
      <c r="D228" s="1243"/>
      <c r="E228" s="1243"/>
      <c r="F228" s="1243"/>
      <c r="G228" s="1243"/>
      <c r="H228" s="1243"/>
      <c r="I228" s="1243"/>
      <c r="J228" s="1243"/>
      <c r="K228" s="1243"/>
      <c r="L228" s="1243"/>
      <c r="M228" s="1243"/>
      <c r="N228" s="1243"/>
      <c r="O228" s="1243"/>
      <c r="P228" s="1243"/>
      <c r="Q228" s="1243"/>
      <c r="R228" s="1243"/>
      <c r="S228" s="1243"/>
      <c r="T228" s="1243"/>
      <c r="U228" s="1243"/>
      <c r="V228" s="1243"/>
      <c r="W228" s="1243"/>
      <c r="X228" s="1243"/>
      <c r="Y228" s="1244"/>
      <c r="Z228" s="1248"/>
      <c r="AA228" s="1201"/>
      <c r="AB228" s="1201"/>
      <c r="AC228" s="1201"/>
      <c r="AD228" s="1201"/>
      <c r="AE228" s="1201"/>
      <c r="AF228" s="1201"/>
      <c r="AG228" s="1201"/>
      <c r="AH228" s="1202"/>
      <c r="AI228" s="1190" t="s">
        <v>266</v>
      </c>
      <c r="AJ228" s="1190"/>
      <c r="AK228" s="1253"/>
      <c r="AL228" s="998">
        <f>SUM(AL219:AL227)</f>
        <v>11.176</v>
      </c>
    </row>
    <row r="229" spans="2:38">
      <c r="B229" s="1242"/>
      <c r="C229" s="1243"/>
      <c r="D229" s="1243"/>
      <c r="E229" s="1243"/>
      <c r="F229" s="1243"/>
      <c r="G229" s="1243"/>
      <c r="H229" s="1243"/>
      <c r="I229" s="1243"/>
      <c r="J229" s="1243"/>
      <c r="K229" s="1243"/>
      <c r="L229" s="1243"/>
      <c r="M229" s="1243"/>
      <c r="N229" s="1243"/>
      <c r="O229" s="1243"/>
      <c r="P229" s="1243"/>
      <c r="Q229" s="1243"/>
      <c r="R229" s="1243"/>
      <c r="S229" s="1243"/>
      <c r="T229" s="1243"/>
      <c r="U229" s="1243"/>
      <c r="V229" s="1243"/>
      <c r="W229" s="1243"/>
      <c r="X229" s="1243"/>
      <c r="Y229" s="1244"/>
      <c r="Z229" s="1249"/>
      <c r="AA229" s="1204"/>
      <c r="AB229" s="1204"/>
      <c r="AC229" s="1204"/>
      <c r="AD229" s="1204"/>
      <c r="AE229" s="1204"/>
      <c r="AF229" s="1204"/>
      <c r="AG229" s="1204"/>
      <c r="AH229" s="1205"/>
      <c r="AI229" s="1190"/>
      <c r="AJ229" s="1190"/>
      <c r="AK229" s="1253"/>
      <c r="AL229" s="998"/>
    </row>
    <row r="230" spans="2:38" ht="16.5" thickBot="1">
      <c r="B230" s="1245"/>
      <c r="C230" s="1246"/>
      <c r="D230" s="1246"/>
      <c r="E230" s="1246"/>
      <c r="F230" s="1246"/>
      <c r="G230" s="1246"/>
      <c r="H230" s="1246"/>
      <c r="I230" s="1246"/>
      <c r="J230" s="1246"/>
      <c r="K230" s="1246"/>
      <c r="L230" s="1246"/>
      <c r="M230" s="1246"/>
      <c r="N230" s="1246"/>
      <c r="O230" s="1246"/>
      <c r="P230" s="1246"/>
      <c r="Q230" s="1246"/>
      <c r="R230" s="1246"/>
      <c r="S230" s="1246"/>
      <c r="T230" s="1246"/>
      <c r="U230" s="1246"/>
      <c r="V230" s="1246"/>
      <c r="W230" s="1246"/>
      <c r="X230" s="1246"/>
      <c r="Y230" s="1247"/>
      <c r="Z230" s="1250"/>
      <c r="AA230" s="1251"/>
      <c r="AB230" s="1251"/>
      <c r="AC230" s="1251"/>
      <c r="AD230" s="1251"/>
      <c r="AE230" s="1251"/>
      <c r="AF230" s="1251"/>
      <c r="AG230" s="1251"/>
      <c r="AH230" s="1252"/>
      <c r="AI230" s="1238" t="s">
        <v>267</v>
      </c>
      <c r="AJ230" s="1238"/>
      <c r="AK230" s="1239"/>
      <c r="AL230" s="999">
        <f>+AL228</f>
        <v>11.176</v>
      </c>
    </row>
    <row r="231" spans="2:38">
      <c r="B231" s="1263"/>
      <c r="C231" s="1264"/>
      <c r="D231" s="1264"/>
      <c r="E231" s="1264"/>
      <c r="F231" s="1264"/>
      <c r="G231" s="1264"/>
      <c r="H231" s="1264"/>
      <c r="I231" s="1267" t="str">
        <f>I183</f>
        <v>CONSTRUCCIÓN DE CUBIERTA PARA POLIDERTIVO EN LA VEREDA BAJO GETZEN DEL MUNICIPIO DE LA PLATA, DEPARTAMENTO DEL HUILA</v>
      </c>
      <c r="J231" s="1267"/>
      <c r="K231" s="1267"/>
      <c r="L231" s="1267"/>
      <c r="M231" s="1267"/>
      <c r="N231" s="1267"/>
      <c r="O231" s="1267"/>
      <c r="P231" s="1267"/>
      <c r="Q231" s="1267"/>
      <c r="R231" s="1267"/>
      <c r="S231" s="1267"/>
      <c r="T231" s="1267"/>
      <c r="U231" s="1267"/>
      <c r="V231" s="1267"/>
      <c r="W231" s="1267"/>
      <c r="X231" s="1267"/>
      <c r="Y231" s="1267"/>
      <c r="Z231" s="1267"/>
      <c r="AA231" s="1267"/>
      <c r="AB231" s="1267"/>
      <c r="AC231" s="1267"/>
      <c r="AD231" s="1267"/>
      <c r="AE231" s="1267"/>
      <c r="AF231" s="1267"/>
      <c r="AG231" s="1267"/>
      <c r="AH231" s="1267"/>
      <c r="AI231" s="1269">
        <f ca="1">TODAY()</f>
        <v>46286</v>
      </c>
      <c r="AJ231" s="1267"/>
      <c r="AK231" s="1267"/>
      <c r="AL231" s="1267"/>
    </row>
    <row r="232" spans="2:38">
      <c r="B232" s="1265"/>
      <c r="C232" s="1266"/>
      <c r="D232" s="1266"/>
      <c r="E232" s="1266"/>
      <c r="F232" s="1266"/>
      <c r="G232" s="1266"/>
      <c r="H232" s="1266"/>
      <c r="I232" s="1268"/>
      <c r="J232" s="1268"/>
      <c r="K232" s="1268"/>
      <c r="L232" s="1268"/>
      <c r="M232" s="1268"/>
      <c r="N232" s="1268"/>
      <c r="O232" s="1268"/>
      <c r="P232" s="1268"/>
      <c r="Q232" s="1268"/>
      <c r="R232" s="1268"/>
      <c r="S232" s="1268"/>
      <c r="T232" s="1268"/>
      <c r="U232" s="1268"/>
      <c r="V232" s="1268"/>
      <c r="W232" s="1268"/>
      <c r="X232" s="1268"/>
      <c r="Y232" s="1268"/>
      <c r="Z232" s="1268"/>
      <c r="AA232" s="1268"/>
      <c r="AB232" s="1268"/>
      <c r="AC232" s="1268"/>
      <c r="AD232" s="1268"/>
      <c r="AE232" s="1268"/>
      <c r="AF232" s="1268"/>
      <c r="AG232" s="1268"/>
      <c r="AH232" s="1268"/>
      <c r="AI232" s="1268"/>
      <c r="AJ232" s="1268"/>
      <c r="AK232" s="1268"/>
      <c r="AL232" s="1268"/>
    </row>
    <row r="233" spans="2:38">
      <c r="B233" s="1265"/>
      <c r="C233" s="1266"/>
      <c r="D233" s="1266"/>
      <c r="E233" s="1266"/>
      <c r="F233" s="1266"/>
      <c r="G233" s="1266"/>
      <c r="H233" s="1266"/>
      <c r="I233" s="1268"/>
      <c r="J233" s="1268"/>
      <c r="K233" s="1268"/>
      <c r="L233" s="1268"/>
      <c r="M233" s="1268"/>
      <c r="N233" s="1268"/>
      <c r="O233" s="1268"/>
      <c r="P233" s="1268"/>
      <c r="Q233" s="1268"/>
      <c r="R233" s="1268"/>
      <c r="S233" s="1268"/>
      <c r="T233" s="1268"/>
      <c r="U233" s="1268"/>
      <c r="V233" s="1268"/>
      <c r="W233" s="1268"/>
      <c r="X233" s="1268"/>
      <c r="Y233" s="1268"/>
      <c r="Z233" s="1268"/>
      <c r="AA233" s="1268"/>
      <c r="AB233" s="1268"/>
      <c r="AC233" s="1268"/>
      <c r="AD233" s="1268"/>
      <c r="AE233" s="1268"/>
      <c r="AF233" s="1268"/>
      <c r="AG233" s="1268"/>
      <c r="AH233" s="1268"/>
      <c r="AI233" s="1268"/>
      <c r="AJ233" s="1268"/>
      <c r="AK233" s="1268"/>
      <c r="AL233" s="1268"/>
    </row>
    <row r="234" spans="2:38">
      <c r="B234" s="1265"/>
      <c r="C234" s="1266"/>
      <c r="D234" s="1266"/>
      <c r="E234" s="1266"/>
      <c r="F234" s="1266"/>
      <c r="G234" s="1266"/>
      <c r="H234" s="1266"/>
      <c r="I234" s="1268"/>
      <c r="J234" s="1268"/>
      <c r="K234" s="1268"/>
      <c r="L234" s="1268"/>
      <c r="M234" s="1268"/>
      <c r="N234" s="1268"/>
      <c r="O234" s="1268"/>
      <c r="P234" s="1268"/>
      <c r="Q234" s="1268"/>
      <c r="R234" s="1268"/>
      <c r="S234" s="1268"/>
      <c r="T234" s="1268"/>
      <c r="U234" s="1268"/>
      <c r="V234" s="1268"/>
      <c r="W234" s="1268"/>
      <c r="X234" s="1268"/>
      <c r="Y234" s="1268"/>
      <c r="Z234" s="1268"/>
      <c r="AA234" s="1268"/>
      <c r="AB234" s="1268"/>
      <c r="AC234" s="1268"/>
      <c r="AD234" s="1268"/>
      <c r="AE234" s="1268"/>
      <c r="AF234" s="1268"/>
      <c r="AG234" s="1268"/>
      <c r="AH234" s="1268"/>
      <c r="AI234" s="1268"/>
      <c r="AJ234" s="1268"/>
      <c r="AK234" s="1268"/>
      <c r="AL234" s="1268"/>
    </row>
    <row r="235" spans="2:38">
      <c r="B235" s="1189" t="s">
        <v>254</v>
      </c>
      <c r="C235" s="1190"/>
      <c r="D235" s="1190"/>
      <c r="E235" s="1190"/>
      <c r="F235" s="1190"/>
      <c r="G235" s="1190"/>
      <c r="H235" s="1190"/>
      <c r="I235" s="1190"/>
      <c r="J235" s="1190"/>
      <c r="K235" s="1190"/>
      <c r="L235" s="1190"/>
      <c r="M235" s="1190"/>
      <c r="N235" s="1190"/>
      <c r="O235" s="1190"/>
      <c r="P235" s="1190"/>
      <c r="Q235" s="1190"/>
      <c r="R235" s="1190"/>
      <c r="S235" s="1190"/>
      <c r="T235" s="1190"/>
      <c r="U235" s="1190"/>
      <c r="V235" s="1190"/>
      <c r="W235" s="1190"/>
      <c r="X235" s="1190"/>
      <c r="Y235" s="1190"/>
      <c r="Z235" s="1190"/>
      <c r="AA235" s="1190"/>
      <c r="AB235" s="1190"/>
      <c r="AC235" s="1190"/>
      <c r="AD235" s="1190"/>
      <c r="AE235" s="1190"/>
      <c r="AF235" s="1190"/>
      <c r="AG235" s="1190"/>
      <c r="AH235" s="1190"/>
      <c r="AI235" s="1190"/>
      <c r="AJ235" s="1190"/>
      <c r="AK235" s="1190"/>
      <c r="AL235" s="1190"/>
    </row>
    <row r="236" spans="2:38">
      <c r="B236" s="1200"/>
      <c r="C236" s="1201"/>
      <c r="D236" s="1201"/>
      <c r="E236" s="1201"/>
      <c r="F236" s="1201"/>
      <c r="G236" s="1201"/>
      <c r="H236" s="1201"/>
      <c r="I236" s="1201"/>
      <c r="J236" s="1201"/>
      <c r="K236" s="1201"/>
      <c r="L236" s="1201"/>
      <c r="M236" s="1201"/>
      <c r="N236" s="1201"/>
      <c r="O236" s="1201"/>
      <c r="P236" s="1201"/>
      <c r="Q236" s="1201"/>
      <c r="R236" s="1201"/>
      <c r="S236" s="1202"/>
      <c r="T236" s="1206" t="s">
        <v>255</v>
      </c>
      <c r="U236" s="1207"/>
      <c r="V236" s="1207"/>
      <c r="W236" s="1208"/>
      <c r="X236" s="1301">
        <f>' PRESUPUESTO OFICIAL GETZEN'!B19</f>
        <v>2.4</v>
      </c>
      <c r="Y236" s="1302"/>
      <c r="Z236" s="1302"/>
      <c r="AA236" s="1302"/>
      <c r="AB236" s="1302"/>
      <c r="AC236" s="1302"/>
      <c r="AD236" s="1303"/>
      <c r="AE236" s="1191" t="s">
        <v>256</v>
      </c>
      <c r="AF236" s="1191"/>
      <c r="AG236" s="1191"/>
      <c r="AH236" s="1191"/>
      <c r="AI236" s="1199" t="str">
        <f>' PRESUPUESTO OFICIAL GETZEN'!D19</f>
        <v>M3</v>
      </c>
      <c r="AJ236" s="1199"/>
      <c r="AK236" s="1199"/>
      <c r="AL236" s="1199"/>
    </row>
    <row r="237" spans="2:38">
      <c r="B237" s="1203"/>
      <c r="C237" s="1204"/>
      <c r="D237" s="1204"/>
      <c r="E237" s="1204"/>
      <c r="F237" s="1204"/>
      <c r="G237" s="1204"/>
      <c r="H237" s="1204"/>
      <c r="I237" s="1204"/>
      <c r="J237" s="1204"/>
      <c r="K237" s="1204"/>
      <c r="L237" s="1204"/>
      <c r="M237" s="1204"/>
      <c r="N237" s="1204"/>
      <c r="O237" s="1204"/>
      <c r="P237" s="1204"/>
      <c r="Q237" s="1204"/>
      <c r="R237" s="1204"/>
      <c r="S237" s="1205"/>
      <c r="T237" s="1209"/>
      <c r="U237" s="1210"/>
      <c r="V237" s="1210"/>
      <c r="W237" s="1211"/>
      <c r="X237" s="1304"/>
      <c r="Y237" s="1305"/>
      <c r="Z237" s="1305"/>
      <c r="AA237" s="1305"/>
      <c r="AB237" s="1305"/>
      <c r="AC237" s="1305"/>
      <c r="AD237" s="1306"/>
      <c r="AE237" s="1191"/>
      <c r="AF237" s="1191"/>
      <c r="AG237" s="1191"/>
      <c r="AH237" s="1191"/>
      <c r="AI237" s="1199"/>
      <c r="AJ237" s="1199"/>
      <c r="AK237" s="1199"/>
      <c r="AL237" s="1199"/>
    </row>
    <row r="238" spans="2:38">
      <c r="B238" s="1203"/>
      <c r="C238" s="1204"/>
      <c r="D238" s="1204"/>
      <c r="E238" s="1204"/>
      <c r="F238" s="1204"/>
      <c r="G238" s="1204"/>
      <c r="H238" s="1204"/>
      <c r="I238" s="1204"/>
      <c r="J238" s="1204"/>
      <c r="K238" s="1204"/>
      <c r="L238" s="1204"/>
      <c r="M238" s="1204"/>
      <c r="N238" s="1204"/>
      <c r="O238" s="1204"/>
      <c r="P238" s="1204"/>
      <c r="Q238" s="1204"/>
      <c r="R238" s="1204"/>
      <c r="S238" s="1205"/>
      <c r="T238" s="1206" t="s">
        <v>257</v>
      </c>
      <c r="U238" s="1207"/>
      <c r="V238" s="1207"/>
      <c r="W238" s="1208"/>
      <c r="X238" s="1218" t="str">
        <f>' PRESUPUESTO OFICIAL GETZEN'!C19</f>
        <v>Construccion de Columnas en Concreto de 280 KG/CM2</v>
      </c>
      <c r="Y238" s="1219"/>
      <c r="Z238" s="1219"/>
      <c r="AA238" s="1219"/>
      <c r="AB238" s="1219"/>
      <c r="AC238" s="1219"/>
      <c r="AD238" s="1219"/>
      <c r="AE238" s="1219"/>
      <c r="AF238" s="1219"/>
      <c r="AG238" s="1219"/>
      <c r="AH238" s="1219"/>
      <c r="AI238" s="1219"/>
      <c r="AJ238" s="1219"/>
      <c r="AK238" s="1219"/>
      <c r="AL238" s="1219"/>
    </row>
    <row r="239" spans="2:38">
      <c r="B239" s="1203"/>
      <c r="C239" s="1204"/>
      <c r="D239" s="1204"/>
      <c r="E239" s="1204"/>
      <c r="F239" s="1204"/>
      <c r="G239" s="1204"/>
      <c r="H239" s="1204"/>
      <c r="I239" s="1204"/>
      <c r="J239" s="1204"/>
      <c r="K239" s="1204"/>
      <c r="L239" s="1204"/>
      <c r="M239" s="1204"/>
      <c r="N239" s="1204"/>
      <c r="O239" s="1204"/>
      <c r="P239" s="1204"/>
      <c r="Q239" s="1204"/>
      <c r="R239" s="1204"/>
      <c r="S239" s="1205"/>
      <c r="T239" s="1209"/>
      <c r="U239" s="1210"/>
      <c r="V239" s="1210"/>
      <c r="W239" s="1211"/>
      <c r="X239" s="1220"/>
      <c r="Y239" s="1221"/>
      <c r="Z239" s="1221"/>
      <c r="AA239" s="1221"/>
      <c r="AB239" s="1221"/>
      <c r="AC239" s="1221"/>
      <c r="AD239" s="1221"/>
      <c r="AE239" s="1221"/>
      <c r="AF239" s="1221"/>
      <c r="AG239" s="1221"/>
      <c r="AH239" s="1221"/>
      <c r="AI239" s="1221"/>
      <c r="AJ239" s="1221"/>
      <c r="AK239" s="1221"/>
      <c r="AL239" s="1221"/>
    </row>
    <row r="240" spans="2:38">
      <c r="B240" s="1203"/>
      <c r="C240" s="1204"/>
      <c r="D240" s="1204"/>
      <c r="E240" s="1204"/>
      <c r="F240" s="1204"/>
      <c r="G240" s="1204"/>
      <c r="H240" s="1204"/>
      <c r="I240" s="1204"/>
      <c r="J240" s="1204"/>
      <c r="K240" s="1204"/>
      <c r="L240" s="1204"/>
      <c r="M240" s="1204"/>
      <c r="N240" s="1204"/>
      <c r="O240" s="1204"/>
      <c r="P240" s="1204"/>
      <c r="Q240" s="1204"/>
      <c r="R240" s="1204"/>
      <c r="S240" s="1205"/>
      <c r="T240" s="1222" t="s">
        <v>258</v>
      </c>
      <c r="U240" s="1223"/>
      <c r="V240" s="1223"/>
      <c r="W240" s="1223"/>
      <c r="X240" s="1223"/>
      <c r="Y240" s="1224"/>
      <c r="Z240" s="1228" t="s">
        <v>259</v>
      </c>
      <c r="AA240" s="1228"/>
      <c r="AB240" s="1228"/>
      <c r="AC240" s="1228"/>
      <c r="AD240" s="1228"/>
      <c r="AE240" s="1191"/>
      <c r="AF240" s="1191"/>
      <c r="AG240" s="1191"/>
      <c r="AH240" s="1191"/>
      <c r="AI240" s="1191" t="s">
        <v>260</v>
      </c>
      <c r="AJ240" s="1191"/>
      <c r="AK240" s="1191"/>
      <c r="AL240" s="1191" t="s">
        <v>261</v>
      </c>
    </row>
    <row r="241" spans="2:39">
      <c r="B241" s="1203"/>
      <c r="C241" s="1204"/>
      <c r="D241" s="1204"/>
      <c r="E241" s="1204"/>
      <c r="F241" s="1204"/>
      <c r="G241" s="1204"/>
      <c r="H241" s="1204"/>
      <c r="I241" s="1204"/>
      <c r="J241" s="1204"/>
      <c r="K241" s="1204"/>
      <c r="L241" s="1204"/>
      <c r="M241" s="1204"/>
      <c r="N241" s="1204"/>
      <c r="O241" s="1204"/>
      <c r="P241" s="1204"/>
      <c r="Q241" s="1204"/>
      <c r="R241" s="1204"/>
      <c r="S241" s="1205"/>
      <c r="T241" s="1225"/>
      <c r="U241" s="1226"/>
      <c r="V241" s="1226"/>
      <c r="W241" s="1226"/>
      <c r="X241" s="1226"/>
      <c r="Y241" s="1227"/>
      <c r="Z241" s="1191" t="s">
        <v>262</v>
      </c>
      <c r="AA241" s="1191"/>
      <c r="AB241" s="1191"/>
      <c r="AC241" s="1191" t="s">
        <v>263</v>
      </c>
      <c r="AD241" s="1191"/>
      <c r="AE241" s="1191"/>
      <c r="AF241" s="1191" t="s">
        <v>264</v>
      </c>
      <c r="AG241" s="1191"/>
      <c r="AH241" s="1191"/>
      <c r="AI241" s="1191"/>
      <c r="AJ241" s="1191"/>
      <c r="AK241" s="1191"/>
      <c r="AL241" s="1191"/>
    </row>
    <row r="242" spans="2:39">
      <c r="B242" s="1203"/>
      <c r="C242" s="1204"/>
      <c r="D242" s="1204"/>
      <c r="E242" s="1204"/>
      <c r="F242" s="1204"/>
      <c r="G242" s="1204"/>
      <c r="H242" s="1204"/>
      <c r="I242" s="1204"/>
      <c r="J242" s="1204"/>
      <c r="K242" s="1204"/>
      <c r="L242" s="1204"/>
      <c r="M242" s="1204"/>
      <c r="N242" s="1204"/>
      <c r="O242" s="1204"/>
      <c r="P242" s="1204"/>
      <c r="Q242" s="1204"/>
      <c r="R242" s="1204"/>
      <c r="S242" s="1205"/>
      <c r="T242" s="1233" t="s">
        <v>573</v>
      </c>
      <c r="U242" s="1234"/>
      <c r="V242" s="1234"/>
      <c r="W242" s="1234"/>
      <c r="X242" s="1234"/>
      <c r="Y242" s="1235"/>
      <c r="Z242" s="1178">
        <f>5.7+1.6</f>
        <v>7.3000000000000007</v>
      </c>
      <c r="AA242" s="1178"/>
      <c r="AB242" s="1178"/>
      <c r="AC242" s="1178">
        <f>[186]MemCant!H300</f>
        <v>0.5</v>
      </c>
      <c r="AD242" s="1178"/>
      <c r="AE242" s="1178"/>
      <c r="AF242" s="1178">
        <f>[186]MemCant!I300</f>
        <v>0.7</v>
      </c>
      <c r="AG242" s="1178"/>
      <c r="AH242" s="1178"/>
      <c r="AI242" s="1178">
        <v>1</v>
      </c>
      <c r="AJ242" s="1178"/>
      <c r="AK242" s="1178"/>
      <c r="AL242" s="995">
        <f>Z242*AC242*AF242*AI242</f>
        <v>2.5550000000000002</v>
      </c>
    </row>
    <row r="243" spans="2:39">
      <c r="B243" s="1203"/>
      <c r="C243" s="1204"/>
      <c r="D243" s="1204"/>
      <c r="E243" s="1204"/>
      <c r="F243" s="1204"/>
      <c r="G243" s="1204"/>
      <c r="H243" s="1204"/>
      <c r="I243" s="1204"/>
      <c r="J243" s="1204"/>
      <c r="K243" s="1204"/>
      <c r="L243" s="1204"/>
      <c r="M243" s="1204"/>
      <c r="N243" s="1204"/>
      <c r="O243" s="1204"/>
      <c r="P243" s="1204"/>
      <c r="Q243" s="1204"/>
      <c r="R243" s="1204"/>
      <c r="S243" s="1205"/>
      <c r="T243" s="1233" t="s">
        <v>574</v>
      </c>
      <c r="U243" s="1234"/>
      <c r="V243" s="1234"/>
      <c r="W243" s="1234"/>
      <c r="X243" s="1234"/>
      <c r="Y243" s="1235"/>
      <c r="Z243" s="1178">
        <f t="shared" ref="Z243:Z250" si="8">5.7+1.6</f>
        <v>7.3000000000000007</v>
      </c>
      <c r="AA243" s="1178"/>
      <c r="AB243" s="1178"/>
      <c r="AC243" s="1178">
        <f>[186]MemCant!H301</f>
        <v>0.5</v>
      </c>
      <c r="AD243" s="1178"/>
      <c r="AE243" s="1178"/>
      <c r="AF243" s="1178">
        <f>[186]MemCant!I301</f>
        <v>0.7</v>
      </c>
      <c r="AG243" s="1178"/>
      <c r="AH243" s="1178"/>
      <c r="AI243" s="1178">
        <v>1</v>
      </c>
      <c r="AJ243" s="1178"/>
      <c r="AK243" s="1178"/>
      <c r="AL243" s="995">
        <f t="shared" ref="AL243:AL251" si="9">Z243*AC243*AF243*AI243</f>
        <v>2.5550000000000002</v>
      </c>
    </row>
    <row r="244" spans="2:39">
      <c r="B244" s="1203"/>
      <c r="C244" s="1204"/>
      <c r="D244" s="1204"/>
      <c r="E244" s="1204"/>
      <c r="F244" s="1204"/>
      <c r="G244" s="1204"/>
      <c r="H244" s="1204"/>
      <c r="I244" s="1204"/>
      <c r="J244" s="1204"/>
      <c r="K244" s="1204"/>
      <c r="L244" s="1204"/>
      <c r="M244" s="1204"/>
      <c r="N244" s="1204"/>
      <c r="O244" s="1204"/>
      <c r="P244" s="1204"/>
      <c r="Q244" s="1204"/>
      <c r="R244" s="1204"/>
      <c r="S244" s="1205"/>
      <c r="T244" s="1233" t="s">
        <v>943</v>
      </c>
      <c r="U244" s="1234"/>
      <c r="V244" s="1234"/>
      <c r="W244" s="1234"/>
      <c r="X244" s="1234"/>
      <c r="Y244" s="1235"/>
      <c r="Z244" s="1178">
        <f t="shared" si="8"/>
        <v>7.3000000000000007</v>
      </c>
      <c r="AA244" s="1178"/>
      <c r="AB244" s="1178"/>
      <c r="AC244" s="1178">
        <f>[186]MemCant!H302</f>
        <v>0.5</v>
      </c>
      <c r="AD244" s="1178"/>
      <c r="AE244" s="1178"/>
      <c r="AF244" s="1178">
        <f>[186]MemCant!I302</f>
        <v>0.7</v>
      </c>
      <c r="AG244" s="1178"/>
      <c r="AH244" s="1178"/>
      <c r="AI244" s="1178">
        <v>1</v>
      </c>
      <c r="AJ244" s="1178"/>
      <c r="AK244" s="1178"/>
      <c r="AL244" s="995">
        <f t="shared" si="9"/>
        <v>2.5550000000000002</v>
      </c>
    </row>
    <row r="245" spans="2:39">
      <c r="B245" s="1203"/>
      <c r="C245" s="1204"/>
      <c r="D245" s="1204"/>
      <c r="E245" s="1204"/>
      <c r="F245" s="1204"/>
      <c r="G245" s="1204"/>
      <c r="H245" s="1204"/>
      <c r="I245" s="1204"/>
      <c r="J245" s="1204"/>
      <c r="K245" s="1204"/>
      <c r="L245" s="1204"/>
      <c r="M245" s="1204"/>
      <c r="N245" s="1204"/>
      <c r="O245" s="1204"/>
      <c r="P245" s="1204"/>
      <c r="Q245" s="1204"/>
      <c r="R245" s="1204"/>
      <c r="S245" s="1205"/>
      <c r="T245" s="1233" t="s">
        <v>944</v>
      </c>
      <c r="U245" s="1234"/>
      <c r="V245" s="1234"/>
      <c r="W245" s="1234"/>
      <c r="X245" s="1234"/>
      <c r="Y245" s="1235"/>
      <c r="Z245" s="1178">
        <f t="shared" si="8"/>
        <v>7.3000000000000007</v>
      </c>
      <c r="AA245" s="1178"/>
      <c r="AB245" s="1178"/>
      <c r="AC245" s="1178">
        <f>[186]MemCant!H303</f>
        <v>0.5</v>
      </c>
      <c r="AD245" s="1178"/>
      <c r="AE245" s="1178"/>
      <c r="AF245" s="1178">
        <f>[186]MemCant!I303</f>
        <v>0.7</v>
      </c>
      <c r="AG245" s="1178"/>
      <c r="AH245" s="1178"/>
      <c r="AI245" s="1178">
        <v>1</v>
      </c>
      <c r="AJ245" s="1178"/>
      <c r="AK245" s="1178"/>
      <c r="AL245" s="995">
        <f t="shared" si="9"/>
        <v>2.5550000000000002</v>
      </c>
    </row>
    <row r="246" spans="2:39">
      <c r="B246" s="1203"/>
      <c r="C246" s="1204"/>
      <c r="D246" s="1204"/>
      <c r="E246" s="1204"/>
      <c r="F246" s="1204"/>
      <c r="G246" s="1204"/>
      <c r="H246" s="1204"/>
      <c r="I246" s="1204"/>
      <c r="J246" s="1204"/>
      <c r="K246" s="1204"/>
      <c r="L246" s="1204"/>
      <c r="M246" s="1204"/>
      <c r="N246" s="1204"/>
      <c r="O246" s="1204"/>
      <c r="P246" s="1204"/>
      <c r="Q246" s="1204"/>
      <c r="R246" s="1204"/>
      <c r="S246" s="1205"/>
      <c r="T246" s="1233" t="s">
        <v>945</v>
      </c>
      <c r="U246" s="1234"/>
      <c r="V246" s="1234"/>
      <c r="W246" s="1234"/>
      <c r="X246" s="1234"/>
      <c r="Y246" s="1235"/>
      <c r="Z246" s="1178">
        <f t="shared" si="8"/>
        <v>7.3000000000000007</v>
      </c>
      <c r="AA246" s="1178"/>
      <c r="AB246" s="1178"/>
      <c r="AC246" s="1178">
        <f>[186]MemCant!H304</f>
        <v>0.5</v>
      </c>
      <c r="AD246" s="1178"/>
      <c r="AE246" s="1178"/>
      <c r="AF246" s="1178">
        <f>[186]MemCant!I304</f>
        <v>0.7</v>
      </c>
      <c r="AG246" s="1178"/>
      <c r="AH246" s="1178"/>
      <c r="AI246" s="1178">
        <v>2</v>
      </c>
      <c r="AJ246" s="1178"/>
      <c r="AK246" s="1178"/>
      <c r="AL246" s="995">
        <f t="shared" si="9"/>
        <v>5.1100000000000003</v>
      </c>
    </row>
    <row r="247" spans="2:39">
      <c r="B247" s="1203"/>
      <c r="C247" s="1204"/>
      <c r="D247" s="1204"/>
      <c r="E247" s="1204"/>
      <c r="F247" s="1204"/>
      <c r="G247" s="1204"/>
      <c r="H247" s="1204"/>
      <c r="I247" s="1204"/>
      <c r="J247" s="1204"/>
      <c r="K247" s="1204"/>
      <c r="L247" s="1204"/>
      <c r="M247" s="1204"/>
      <c r="N247" s="1204"/>
      <c r="O247" s="1204"/>
      <c r="P247" s="1204"/>
      <c r="Q247" s="1204"/>
      <c r="R247" s="1204"/>
      <c r="S247" s="1205"/>
      <c r="T247" s="1233" t="s">
        <v>946</v>
      </c>
      <c r="U247" s="1234"/>
      <c r="V247" s="1234"/>
      <c r="W247" s="1234"/>
      <c r="X247" s="1234"/>
      <c r="Y247" s="1235"/>
      <c r="Z247" s="1178">
        <f t="shared" si="8"/>
        <v>7.3000000000000007</v>
      </c>
      <c r="AA247" s="1178"/>
      <c r="AB247" s="1178"/>
      <c r="AC247" s="1178">
        <f>[186]MemCant!H305</f>
        <v>0.5</v>
      </c>
      <c r="AD247" s="1178"/>
      <c r="AE247" s="1178"/>
      <c r="AF247" s="1178">
        <f>[186]MemCant!I305</f>
        <v>0.7</v>
      </c>
      <c r="AG247" s="1178"/>
      <c r="AH247" s="1178"/>
      <c r="AI247" s="1178">
        <v>1</v>
      </c>
      <c r="AJ247" s="1178"/>
      <c r="AK247" s="1178"/>
      <c r="AL247" s="995">
        <f t="shared" si="9"/>
        <v>2.5550000000000002</v>
      </c>
    </row>
    <row r="248" spans="2:39">
      <c r="B248" s="1203"/>
      <c r="C248" s="1204"/>
      <c r="D248" s="1204"/>
      <c r="E248" s="1204"/>
      <c r="F248" s="1204"/>
      <c r="G248" s="1204"/>
      <c r="H248" s="1204"/>
      <c r="I248" s="1204"/>
      <c r="J248" s="1204"/>
      <c r="K248" s="1204"/>
      <c r="L248" s="1204"/>
      <c r="M248" s="1204"/>
      <c r="N248" s="1204"/>
      <c r="O248" s="1204"/>
      <c r="P248" s="1204"/>
      <c r="Q248" s="1204"/>
      <c r="R248" s="1204"/>
      <c r="S248" s="1205"/>
      <c r="T248" s="1233" t="s">
        <v>947</v>
      </c>
      <c r="U248" s="1234"/>
      <c r="V248" s="1234"/>
      <c r="W248" s="1234"/>
      <c r="X248" s="1234"/>
      <c r="Y248" s="1235"/>
      <c r="Z248" s="1178">
        <f t="shared" si="8"/>
        <v>7.3000000000000007</v>
      </c>
      <c r="AA248" s="1178"/>
      <c r="AB248" s="1178"/>
      <c r="AC248" s="1178">
        <f>[186]MemCant!H306</f>
        <v>0.5</v>
      </c>
      <c r="AD248" s="1178"/>
      <c r="AE248" s="1178"/>
      <c r="AF248" s="1178">
        <f>[186]MemCant!I306</f>
        <v>0.7</v>
      </c>
      <c r="AG248" s="1178"/>
      <c r="AH248" s="1178"/>
      <c r="AI248" s="1178">
        <v>1</v>
      </c>
      <c r="AJ248" s="1178"/>
      <c r="AK248" s="1178"/>
      <c r="AL248" s="995">
        <f t="shared" si="9"/>
        <v>2.5550000000000002</v>
      </c>
    </row>
    <row r="249" spans="2:39">
      <c r="B249" s="1203"/>
      <c r="C249" s="1204"/>
      <c r="D249" s="1204"/>
      <c r="E249" s="1204"/>
      <c r="F249" s="1204"/>
      <c r="G249" s="1204"/>
      <c r="H249" s="1204"/>
      <c r="I249" s="1204"/>
      <c r="J249" s="1204"/>
      <c r="K249" s="1204"/>
      <c r="L249" s="1204"/>
      <c r="M249" s="1204"/>
      <c r="N249" s="1204"/>
      <c r="O249" s="1204"/>
      <c r="P249" s="1204"/>
      <c r="Q249" s="1204"/>
      <c r="R249" s="1204"/>
      <c r="S249" s="1205"/>
      <c r="T249" s="1233" t="s">
        <v>948</v>
      </c>
      <c r="U249" s="1234"/>
      <c r="V249" s="1234"/>
      <c r="W249" s="1234"/>
      <c r="X249" s="1234"/>
      <c r="Y249" s="1235"/>
      <c r="Z249" s="1178">
        <f t="shared" si="8"/>
        <v>7.3000000000000007</v>
      </c>
      <c r="AA249" s="1178"/>
      <c r="AB249" s="1178"/>
      <c r="AC249" s="1178">
        <f>[186]MemCant!H307</f>
        <v>0.5</v>
      </c>
      <c r="AD249" s="1178"/>
      <c r="AE249" s="1178"/>
      <c r="AF249" s="1178">
        <f>[186]MemCant!I307</f>
        <v>0.7</v>
      </c>
      <c r="AG249" s="1178"/>
      <c r="AH249" s="1178"/>
      <c r="AI249" s="1178">
        <v>1</v>
      </c>
      <c r="AJ249" s="1178"/>
      <c r="AK249" s="1178"/>
      <c r="AL249" s="995">
        <f t="shared" si="9"/>
        <v>2.5550000000000002</v>
      </c>
    </row>
    <row r="250" spans="2:39">
      <c r="B250" s="1203"/>
      <c r="C250" s="1204"/>
      <c r="D250" s="1204"/>
      <c r="E250" s="1204"/>
      <c r="F250" s="1204"/>
      <c r="G250" s="1204"/>
      <c r="H250" s="1204"/>
      <c r="I250" s="1204"/>
      <c r="J250" s="1204"/>
      <c r="K250" s="1204"/>
      <c r="L250" s="1204"/>
      <c r="M250" s="1204"/>
      <c r="N250" s="1204"/>
      <c r="O250" s="1204"/>
      <c r="P250" s="1204"/>
      <c r="Q250" s="1204"/>
      <c r="R250" s="1204"/>
      <c r="S250" s="1205"/>
      <c r="T250" s="1233" t="s">
        <v>949</v>
      </c>
      <c r="U250" s="1234"/>
      <c r="V250" s="1234"/>
      <c r="W250" s="1234"/>
      <c r="X250" s="1234"/>
      <c r="Y250" s="1235"/>
      <c r="Z250" s="1178">
        <f t="shared" si="8"/>
        <v>7.3000000000000007</v>
      </c>
      <c r="AA250" s="1178"/>
      <c r="AB250" s="1178"/>
      <c r="AC250" s="1178">
        <f>[186]MemCant!H308</f>
        <v>0.5</v>
      </c>
      <c r="AD250" s="1178"/>
      <c r="AE250" s="1178"/>
      <c r="AF250" s="1178">
        <f>[186]MemCant!I308</f>
        <v>0.7</v>
      </c>
      <c r="AG250" s="1178"/>
      <c r="AH250" s="1178"/>
      <c r="AI250" s="1178">
        <v>1</v>
      </c>
      <c r="AJ250" s="1178"/>
      <c r="AK250" s="1178"/>
      <c r="AL250" s="995">
        <f t="shared" si="9"/>
        <v>2.5550000000000002</v>
      </c>
    </row>
    <row r="251" spans="2:39">
      <c r="B251" s="1203"/>
      <c r="C251" s="1204"/>
      <c r="D251" s="1204"/>
      <c r="E251" s="1204"/>
      <c r="F251" s="1204"/>
      <c r="G251" s="1204"/>
      <c r="H251" s="1204"/>
      <c r="I251" s="1204"/>
      <c r="J251" s="1204"/>
      <c r="K251" s="1204"/>
      <c r="L251" s="1204"/>
      <c r="M251" s="1204"/>
      <c r="N251" s="1204"/>
      <c r="O251" s="1204"/>
      <c r="P251" s="1204"/>
      <c r="Q251" s="1204"/>
      <c r="R251" s="1204"/>
      <c r="S251" s="1205"/>
      <c r="T251" s="1233" t="s">
        <v>950</v>
      </c>
      <c r="U251" s="1234"/>
      <c r="V251" s="1234"/>
      <c r="W251" s="1234"/>
      <c r="X251" s="1234"/>
      <c r="Y251" s="1235"/>
      <c r="Z251" s="1178">
        <f>5.7+1.6</f>
        <v>7.3000000000000007</v>
      </c>
      <c r="AA251" s="1178"/>
      <c r="AB251" s="1178"/>
      <c r="AC251" s="1178">
        <f>[186]MemCant!H309</f>
        <v>0.5</v>
      </c>
      <c r="AD251" s="1178"/>
      <c r="AE251" s="1178"/>
      <c r="AF251" s="1178">
        <f>[186]MemCant!I309</f>
        <v>0.7</v>
      </c>
      <c r="AG251" s="1178"/>
      <c r="AH251" s="1178"/>
      <c r="AI251" s="1178">
        <v>1</v>
      </c>
      <c r="AJ251" s="1178"/>
      <c r="AK251" s="1178"/>
      <c r="AL251" s="995">
        <f t="shared" si="9"/>
        <v>2.5550000000000002</v>
      </c>
    </row>
    <row r="252" spans="2:39" ht="10.15" customHeight="1">
      <c r="B252" s="1192" t="s">
        <v>265</v>
      </c>
      <c r="C252" s="1193"/>
      <c r="D252" s="1193"/>
      <c r="E252" s="1193"/>
      <c r="F252" s="1193"/>
      <c r="G252" s="1193"/>
      <c r="H252" s="1193"/>
      <c r="I252" s="1193"/>
      <c r="J252" s="1193"/>
      <c r="K252" s="1193"/>
      <c r="L252" s="1193"/>
      <c r="M252" s="1193"/>
      <c r="N252" s="1193"/>
      <c r="O252" s="1193"/>
      <c r="P252" s="1193"/>
      <c r="Q252" s="1193"/>
      <c r="R252" s="1193"/>
      <c r="S252" s="1193"/>
      <c r="T252" s="1193"/>
      <c r="U252" s="1193"/>
      <c r="V252" s="1193"/>
      <c r="W252" s="1193"/>
      <c r="X252" s="1193"/>
      <c r="Y252" s="1193"/>
      <c r="Z252" s="1229"/>
      <c r="AA252" s="1230"/>
      <c r="AB252" s="1230"/>
      <c r="AC252" s="1230"/>
      <c r="AD252" s="1230"/>
      <c r="AE252" s="1230"/>
      <c r="AF252" s="1230"/>
      <c r="AG252" s="1230"/>
      <c r="AH252" s="1231"/>
      <c r="AI252" s="1232"/>
      <c r="AJ252" s="1232"/>
      <c r="AK252" s="1232"/>
      <c r="AL252" s="997"/>
    </row>
    <row r="253" spans="2:39" ht="10.9" customHeight="1">
      <c r="B253" s="1242"/>
      <c r="C253" s="1243"/>
      <c r="D253" s="1243"/>
      <c r="E253" s="1243"/>
      <c r="F253" s="1243"/>
      <c r="G253" s="1243"/>
      <c r="H253" s="1243"/>
      <c r="I253" s="1243"/>
      <c r="J253" s="1243"/>
      <c r="K253" s="1243"/>
      <c r="L253" s="1243"/>
      <c r="M253" s="1243"/>
      <c r="N253" s="1243"/>
      <c r="O253" s="1243"/>
      <c r="P253" s="1243"/>
      <c r="Q253" s="1243"/>
      <c r="R253" s="1243"/>
      <c r="S253" s="1243"/>
      <c r="T253" s="1243"/>
      <c r="U253" s="1243"/>
      <c r="V253" s="1243"/>
      <c r="W253" s="1243"/>
      <c r="X253" s="1243"/>
      <c r="Y253" s="1244"/>
      <c r="Z253" s="1248"/>
      <c r="AA253" s="1201"/>
      <c r="AB253" s="1201"/>
      <c r="AC253" s="1201"/>
      <c r="AD253" s="1201"/>
      <c r="AE253" s="1201"/>
      <c r="AF253" s="1201"/>
      <c r="AG253" s="1201"/>
      <c r="AH253" s="1202"/>
      <c r="AI253" s="1190" t="s">
        <v>266</v>
      </c>
      <c r="AJ253" s="1190"/>
      <c r="AK253" s="1253"/>
      <c r="AL253" s="998">
        <f>SUM(AL242:AL252)</f>
        <v>28.105</v>
      </c>
      <c r="AM253" s="530"/>
    </row>
    <row r="254" spans="2:39">
      <c r="B254" s="1242"/>
      <c r="C254" s="1243"/>
      <c r="D254" s="1243"/>
      <c r="E254" s="1243"/>
      <c r="F254" s="1243"/>
      <c r="G254" s="1243"/>
      <c r="H254" s="1243"/>
      <c r="I254" s="1243"/>
      <c r="J254" s="1243"/>
      <c r="K254" s="1243"/>
      <c r="L254" s="1243"/>
      <c r="M254" s="1243"/>
      <c r="N254" s="1243"/>
      <c r="O254" s="1243"/>
      <c r="P254" s="1243"/>
      <c r="Q254" s="1243"/>
      <c r="R254" s="1243"/>
      <c r="S254" s="1243"/>
      <c r="T254" s="1243"/>
      <c r="U254" s="1243"/>
      <c r="V254" s="1243"/>
      <c r="W254" s="1243"/>
      <c r="X254" s="1243"/>
      <c r="Y254" s="1244"/>
      <c r="Z254" s="1249"/>
      <c r="AA254" s="1204"/>
      <c r="AB254" s="1204"/>
      <c r="AC254" s="1204"/>
      <c r="AD254" s="1204"/>
      <c r="AE254" s="1204"/>
      <c r="AF254" s="1204"/>
      <c r="AG254" s="1204"/>
      <c r="AH254" s="1205"/>
      <c r="AI254" s="1190"/>
      <c r="AJ254" s="1190"/>
      <c r="AK254" s="1253"/>
      <c r="AL254" s="998"/>
      <c r="AM254" s="530"/>
    </row>
    <row r="255" spans="2:39" ht="16.5" thickBot="1">
      <c r="B255" s="1245"/>
      <c r="C255" s="1246"/>
      <c r="D255" s="1246"/>
      <c r="E255" s="1246"/>
      <c r="F255" s="1246"/>
      <c r="G255" s="1246"/>
      <c r="H255" s="1246"/>
      <c r="I255" s="1246"/>
      <c r="J255" s="1246"/>
      <c r="K255" s="1246"/>
      <c r="L255" s="1246"/>
      <c r="M255" s="1246"/>
      <c r="N255" s="1246"/>
      <c r="O255" s="1246"/>
      <c r="P255" s="1246"/>
      <c r="Q255" s="1246"/>
      <c r="R255" s="1246"/>
      <c r="S255" s="1246"/>
      <c r="T255" s="1246"/>
      <c r="U255" s="1246"/>
      <c r="V255" s="1246"/>
      <c r="W255" s="1246"/>
      <c r="X255" s="1246"/>
      <c r="Y255" s="1247"/>
      <c r="Z255" s="1250"/>
      <c r="AA255" s="1251"/>
      <c r="AB255" s="1251"/>
      <c r="AC255" s="1251"/>
      <c r="AD255" s="1251"/>
      <c r="AE255" s="1251"/>
      <c r="AF255" s="1251"/>
      <c r="AG255" s="1251"/>
      <c r="AH255" s="1252"/>
      <c r="AI255" s="1238" t="s">
        <v>267</v>
      </c>
      <c r="AJ255" s="1238"/>
      <c r="AK255" s="1239"/>
      <c r="AL255" s="999">
        <f>+AL253</f>
        <v>28.105</v>
      </c>
      <c r="AM255" s="530"/>
    </row>
    <row r="256" spans="2:39">
      <c r="B256" s="1263"/>
      <c r="C256" s="1264"/>
      <c r="D256" s="1264"/>
      <c r="E256" s="1264"/>
      <c r="F256" s="1264"/>
      <c r="G256" s="1264"/>
      <c r="H256" s="1264"/>
      <c r="I256" s="1267" t="str">
        <f>I208</f>
        <v>CONSTRUCCIÓN DE CUBIERTA PARA POLIDERTIVO EN LA VEREDA BAJO GETZEN DEL MUNICIPIO DE LA PLATA, DEPARTAMENTO DEL HUILA</v>
      </c>
      <c r="J256" s="1267"/>
      <c r="K256" s="1267"/>
      <c r="L256" s="1267"/>
      <c r="M256" s="1267"/>
      <c r="N256" s="1267"/>
      <c r="O256" s="1267"/>
      <c r="P256" s="1267"/>
      <c r="Q256" s="1267"/>
      <c r="R256" s="1267"/>
      <c r="S256" s="1267"/>
      <c r="T256" s="1267"/>
      <c r="U256" s="1267"/>
      <c r="V256" s="1267"/>
      <c r="W256" s="1267"/>
      <c r="X256" s="1267"/>
      <c r="Y256" s="1267"/>
      <c r="Z256" s="1267"/>
      <c r="AA256" s="1267"/>
      <c r="AB256" s="1267"/>
      <c r="AC256" s="1267"/>
      <c r="AD256" s="1267"/>
      <c r="AE256" s="1267"/>
      <c r="AF256" s="1267"/>
      <c r="AG256" s="1267"/>
      <c r="AH256" s="1267"/>
      <c r="AI256" s="1269">
        <f ca="1">TODAY()</f>
        <v>46286</v>
      </c>
      <c r="AJ256" s="1267"/>
      <c r="AK256" s="1267"/>
      <c r="AL256" s="1267"/>
      <c r="AM256" s="530"/>
    </row>
    <row r="257" spans="2:39">
      <c r="B257" s="1265"/>
      <c r="C257" s="1266"/>
      <c r="D257" s="1266"/>
      <c r="E257" s="1266"/>
      <c r="F257" s="1266"/>
      <c r="G257" s="1266"/>
      <c r="H257" s="1266"/>
      <c r="I257" s="1268"/>
      <c r="J257" s="1268"/>
      <c r="K257" s="1268"/>
      <c r="L257" s="1268"/>
      <c r="M257" s="1268"/>
      <c r="N257" s="1268"/>
      <c r="O257" s="1268"/>
      <c r="P257" s="1268"/>
      <c r="Q257" s="1268"/>
      <c r="R257" s="1268"/>
      <c r="S257" s="1268"/>
      <c r="T257" s="1268"/>
      <c r="U257" s="1268"/>
      <c r="V257" s="1268"/>
      <c r="W257" s="1268"/>
      <c r="X257" s="1268"/>
      <c r="Y257" s="1268"/>
      <c r="Z257" s="1268"/>
      <c r="AA257" s="1268"/>
      <c r="AB257" s="1268"/>
      <c r="AC257" s="1268"/>
      <c r="AD257" s="1268"/>
      <c r="AE257" s="1268"/>
      <c r="AF257" s="1268"/>
      <c r="AG257" s="1268"/>
      <c r="AH257" s="1268"/>
      <c r="AI257" s="1268"/>
      <c r="AJ257" s="1268"/>
      <c r="AK257" s="1268"/>
      <c r="AL257" s="1268"/>
      <c r="AM257" s="530"/>
    </row>
    <row r="258" spans="2:39">
      <c r="B258" s="1265"/>
      <c r="C258" s="1266"/>
      <c r="D258" s="1266"/>
      <c r="E258" s="1266"/>
      <c r="F258" s="1266"/>
      <c r="G258" s="1266"/>
      <c r="H258" s="1266"/>
      <c r="I258" s="1268"/>
      <c r="J258" s="1268"/>
      <c r="K258" s="1268"/>
      <c r="L258" s="1268"/>
      <c r="M258" s="1268"/>
      <c r="N258" s="1268"/>
      <c r="O258" s="1268"/>
      <c r="P258" s="1268"/>
      <c r="Q258" s="1268"/>
      <c r="R258" s="1268"/>
      <c r="S258" s="1268"/>
      <c r="T258" s="1268"/>
      <c r="U258" s="1268"/>
      <c r="V258" s="1268"/>
      <c r="W258" s="1268"/>
      <c r="X258" s="1268"/>
      <c r="Y258" s="1268"/>
      <c r="Z258" s="1268"/>
      <c r="AA258" s="1268"/>
      <c r="AB258" s="1268"/>
      <c r="AC258" s="1268"/>
      <c r="AD258" s="1268"/>
      <c r="AE258" s="1268"/>
      <c r="AF258" s="1268"/>
      <c r="AG258" s="1268"/>
      <c r="AH258" s="1268"/>
      <c r="AI258" s="1268"/>
      <c r="AJ258" s="1268"/>
      <c r="AK258" s="1268"/>
      <c r="AL258" s="1268"/>
      <c r="AM258" s="530"/>
    </row>
    <row r="259" spans="2:39">
      <c r="B259" s="1265"/>
      <c r="C259" s="1266"/>
      <c r="D259" s="1266"/>
      <c r="E259" s="1266"/>
      <c r="F259" s="1266"/>
      <c r="G259" s="1266"/>
      <c r="H259" s="1266"/>
      <c r="I259" s="1268"/>
      <c r="J259" s="1268"/>
      <c r="K259" s="1268"/>
      <c r="L259" s="1268"/>
      <c r="M259" s="1268"/>
      <c r="N259" s="1268"/>
      <c r="O259" s="1268"/>
      <c r="P259" s="1268"/>
      <c r="Q259" s="1268"/>
      <c r="R259" s="1268"/>
      <c r="S259" s="1268"/>
      <c r="T259" s="1268"/>
      <c r="U259" s="1268"/>
      <c r="V259" s="1268"/>
      <c r="W259" s="1268"/>
      <c r="X259" s="1268"/>
      <c r="Y259" s="1268"/>
      <c r="Z259" s="1268"/>
      <c r="AA259" s="1268"/>
      <c r="AB259" s="1268"/>
      <c r="AC259" s="1268"/>
      <c r="AD259" s="1268"/>
      <c r="AE259" s="1268"/>
      <c r="AF259" s="1268"/>
      <c r="AG259" s="1268"/>
      <c r="AH259" s="1268"/>
      <c r="AI259" s="1268"/>
      <c r="AJ259" s="1268"/>
      <c r="AK259" s="1268"/>
      <c r="AL259" s="1268"/>
      <c r="AM259" s="530"/>
    </row>
    <row r="260" spans="2:39">
      <c r="B260" s="1189" t="s">
        <v>254</v>
      </c>
      <c r="C260" s="1190"/>
      <c r="D260" s="1190"/>
      <c r="E260" s="1190"/>
      <c r="F260" s="1190"/>
      <c r="G260" s="1190"/>
      <c r="H260" s="1190"/>
      <c r="I260" s="1190"/>
      <c r="J260" s="1190"/>
      <c r="K260" s="1190"/>
      <c r="L260" s="1190"/>
      <c r="M260" s="1190"/>
      <c r="N260" s="1190"/>
      <c r="O260" s="1190"/>
      <c r="P260" s="1190"/>
      <c r="Q260" s="1190"/>
      <c r="R260" s="1190"/>
      <c r="S260" s="1190"/>
      <c r="T260" s="1190"/>
      <c r="U260" s="1190"/>
      <c r="V260" s="1190"/>
      <c r="W260" s="1190"/>
      <c r="X260" s="1190"/>
      <c r="Y260" s="1190"/>
      <c r="Z260" s="1190"/>
      <c r="AA260" s="1190"/>
      <c r="AB260" s="1190"/>
      <c r="AC260" s="1190"/>
      <c r="AD260" s="1190"/>
      <c r="AE260" s="1190"/>
      <c r="AF260" s="1190"/>
      <c r="AG260" s="1190"/>
      <c r="AH260" s="1190"/>
      <c r="AI260" s="1190"/>
      <c r="AJ260" s="1190"/>
      <c r="AK260" s="1190"/>
      <c r="AL260" s="1190"/>
      <c r="AM260" s="530"/>
    </row>
    <row r="261" spans="2:39">
      <c r="B261" s="1200"/>
      <c r="C261" s="1201"/>
      <c r="D261" s="1201"/>
      <c r="E261" s="1201"/>
      <c r="F261" s="1201"/>
      <c r="G261" s="1201"/>
      <c r="H261" s="1201"/>
      <c r="I261" s="1201"/>
      <c r="J261" s="1201"/>
      <c r="K261" s="1201"/>
      <c r="L261" s="1201"/>
      <c r="M261" s="1201"/>
      <c r="N261" s="1201"/>
      <c r="O261" s="1201"/>
      <c r="P261" s="1201"/>
      <c r="Q261" s="1201"/>
      <c r="R261" s="1201"/>
      <c r="S261" s="1202"/>
      <c r="T261" s="1206" t="s">
        <v>255</v>
      </c>
      <c r="U261" s="1207"/>
      <c r="V261" s="1207"/>
      <c r="W261" s="1208"/>
      <c r="X261" s="1301">
        <f>' PRESUPUESTO OFICIAL GETZEN'!B20</f>
        <v>2.5</v>
      </c>
      <c r="Y261" s="1302"/>
      <c r="Z261" s="1302"/>
      <c r="AA261" s="1302"/>
      <c r="AB261" s="1302"/>
      <c r="AC261" s="1302"/>
      <c r="AD261" s="1303"/>
      <c r="AE261" s="1191" t="s">
        <v>256</v>
      </c>
      <c r="AF261" s="1191"/>
      <c r="AG261" s="1191"/>
      <c r="AH261" s="1191"/>
      <c r="AI261" s="1199" t="str">
        <f>' PRESUPUESTO OFICIAL GETZEN'!D20</f>
        <v>M3</v>
      </c>
      <c r="AJ261" s="1199"/>
      <c r="AK261" s="1199"/>
      <c r="AL261" s="1199"/>
      <c r="AM261" s="530"/>
    </row>
    <row r="262" spans="2:39">
      <c r="B262" s="1203"/>
      <c r="C262" s="1204"/>
      <c r="D262" s="1204"/>
      <c r="E262" s="1204"/>
      <c r="F262" s="1204"/>
      <c r="G262" s="1204"/>
      <c r="H262" s="1204"/>
      <c r="I262" s="1204"/>
      <c r="J262" s="1204"/>
      <c r="K262" s="1204"/>
      <c r="L262" s="1204"/>
      <c r="M262" s="1204"/>
      <c r="N262" s="1204"/>
      <c r="O262" s="1204"/>
      <c r="P262" s="1204"/>
      <c r="Q262" s="1204"/>
      <c r="R262" s="1204"/>
      <c r="S262" s="1205"/>
      <c r="T262" s="1209"/>
      <c r="U262" s="1210"/>
      <c r="V262" s="1210"/>
      <c r="W262" s="1211"/>
      <c r="X262" s="1304"/>
      <c r="Y262" s="1305"/>
      <c r="Z262" s="1305"/>
      <c r="AA262" s="1305"/>
      <c r="AB262" s="1305"/>
      <c r="AC262" s="1305"/>
      <c r="AD262" s="1306"/>
      <c r="AE262" s="1191"/>
      <c r="AF262" s="1191"/>
      <c r="AG262" s="1191"/>
      <c r="AH262" s="1191"/>
      <c r="AI262" s="1199"/>
      <c r="AJ262" s="1199"/>
      <c r="AK262" s="1199"/>
      <c r="AL262" s="1199"/>
      <c r="AM262" s="530"/>
    </row>
    <row r="263" spans="2:39">
      <c r="B263" s="1203"/>
      <c r="C263" s="1204"/>
      <c r="D263" s="1204"/>
      <c r="E263" s="1204"/>
      <c r="F263" s="1204"/>
      <c r="G263" s="1204"/>
      <c r="H263" s="1204"/>
      <c r="I263" s="1204"/>
      <c r="J263" s="1204"/>
      <c r="K263" s="1204"/>
      <c r="L263" s="1204"/>
      <c r="M263" s="1204"/>
      <c r="N263" s="1204"/>
      <c r="O263" s="1204"/>
      <c r="P263" s="1204"/>
      <c r="Q263" s="1204"/>
      <c r="R263" s="1204"/>
      <c r="S263" s="1205"/>
      <c r="T263" s="1206" t="s">
        <v>257</v>
      </c>
      <c r="U263" s="1207"/>
      <c r="V263" s="1207"/>
      <c r="W263" s="1208"/>
      <c r="X263" s="1218" t="str">
        <f>' PRESUPUESTO OFICIAL GETZEN'!C20</f>
        <v>Construcción de Viga Canal en concreto de 280KG/CM2</v>
      </c>
      <c r="Y263" s="1219"/>
      <c r="Z263" s="1219"/>
      <c r="AA263" s="1219"/>
      <c r="AB263" s="1219"/>
      <c r="AC263" s="1219"/>
      <c r="AD263" s="1219"/>
      <c r="AE263" s="1219"/>
      <c r="AF263" s="1219"/>
      <c r="AG263" s="1219"/>
      <c r="AH263" s="1219"/>
      <c r="AI263" s="1219"/>
      <c r="AJ263" s="1219"/>
      <c r="AK263" s="1219"/>
      <c r="AL263" s="1219"/>
      <c r="AM263" s="530"/>
    </row>
    <row r="264" spans="2:39">
      <c r="B264" s="1203"/>
      <c r="C264" s="1204"/>
      <c r="D264" s="1204"/>
      <c r="E264" s="1204"/>
      <c r="F264" s="1204"/>
      <c r="G264" s="1204"/>
      <c r="H264" s="1204"/>
      <c r="I264" s="1204"/>
      <c r="J264" s="1204"/>
      <c r="K264" s="1204"/>
      <c r="L264" s="1204"/>
      <c r="M264" s="1204"/>
      <c r="N264" s="1204"/>
      <c r="O264" s="1204"/>
      <c r="P264" s="1204"/>
      <c r="Q264" s="1204"/>
      <c r="R264" s="1204"/>
      <c r="S264" s="1205"/>
      <c r="T264" s="1209"/>
      <c r="U264" s="1210"/>
      <c r="V264" s="1210"/>
      <c r="W264" s="1211"/>
      <c r="X264" s="1220"/>
      <c r="Y264" s="1221"/>
      <c r="Z264" s="1221"/>
      <c r="AA264" s="1221"/>
      <c r="AB264" s="1221"/>
      <c r="AC264" s="1221"/>
      <c r="AD264" s="1221"/>
      <c r="AE264" s="1221"/>
      <c r="AF264" s="1221"/>
      <c r="AG264" s="1221"/>
      <c r="AH264" s="1221"/>
      <c r="AI264" s="1221"/>
      <c r="AJ264" s="1221"/>
      <c r="AK264" s="1221"/>
      <c r="AL264" s="1221"/>
      <c r="AM264" s="530"/>
    </row>
    <row r="265" spans="2:39">
      <c r="B265" s="1203"/>
      <c r="C265" s="1204"/>
      <c r="D265" s="1204"/>
      <c r="E265" s="1204"/>
      <c r="F265" s="1204"/>
      <c r="G265" s="1204"/>
      <c r="H265" s="1204"/>
      <c r="I265" s="1204"/>
      <c r="J265" s="1204"/>
      <c r="K265" s="1204"/>
      <c r="L265" s="1204"/>
      <c r="M265" s="1204"/>
      <c r="N265" s="1204"/>
      <c r="O265" s="1204"/>
      <c r="P265" s="1204"/>
      <c r="Q265" s="1204"/>
      <c r="R265" s="1204"/>
      <c r="S265" s="1205"/>
      <c r="T265" s="1222" t="s">
        <v>258</v>
      </c>
      <c r="U265" s="1223"/>
      <c r="V265" s="1223"/>
      <c r="W265" s="1223"/>
      <c r="X265" s="1223"/>
      <c r="Y265" s="1224"/>
      <c r="Z265" s="1228" t="s">
        <v>259</v>
      </c>
      <c r="AA265" s="1228"/>
      <c r="AB265" s="1228"/>
      <c r="AC265" s="1228"/>
      <c r="AD265" s="1228"/>
      <c r="AE265" s="1191"/>
      <c r="AF265" s="1191"/>
      <c r="AG265" s="1191"/>
      <c r="AH265" s="1191"/>
      <c r="AI265" s="1191" t="s">
        <v>260</v>
      </c>
      <c r="AJ265" s="1191"/>
      <c r="AK265" s="1191"/>
      <c r="AL265" s="1191" t="s">
        <v>261</v>
      </c>
      <c r="AM265" s="530"/>
    </row>
    <row r="266" spans="2:39">
      <c r="B266" s="1203"/>
      <c r="C266" s="1204"/>
      <c r="D266" s="1204"/>
      <c r="E266" s="1204"/>
      <c r="F266" s="1204"/>
      <c r="G266" s="1204"/>
      <c r="H266" s="1204"/>
      <c r="I266" s="1204"/>
      <c r="J266" s="1204"/>
      <c r="K266" s="1204"/>
      <c r="L266" s="1204"/>
      <c r="M266" s="1204"/>
      <c r="N266" s="1204"/>
      <c r="O266" s="1204"/>
      <c r="P266" s="1204"/>
      <c r="Q266" s="1204"/>
      <c r="R266" s="1204"/>
      <c r="S266" s="1205"/>
      <c r="T266" s="1225"/>
      <c r="U266" s="1226"/>
      <c r="V266" s="1226"/>
      <c r="W266" s="1226"/>
      <c r="X266" s="1226"/>
      <c r="Y266" s="1227"/>
      <c r="Z266" s="1191" t="s">
        <v>262</v>
      </c>
      <c r="AA266" s="1191"/>
      <c r="AB266" s="1191"/>
      <c r="AC266" s="1191" t="s">
        <v>263</v>
      </c>
      <c r="AD266" s="1191"/>
      <c r="AE266" s="1191"/>
      <c r="AF266" s="1191" t="s">
        <v>264</v>
      </c>
      <c r="AG266" s="1191"/>
      <c r="AH266" s="1191"/>
      <c r="AI266" s="1191"/>
      <c r="AJ266" s="1191"/>
      <c r="AK266" s="1191"/>
      <c r="AL266" s="1191"/>
      <c r="AM266" s="530"/>
    </row>
    <row r="267" spans="2:39">
      <c r="B267" s="1203"/>
      <c r="C267" s="1204"/>
      <c r="D267" s="1204"/>
      <c r="E267" s="1204"/>
      <c r="F267" s="1204"/>
      <c r="G267" s="1204"/>
      <c r="H267" s="1204"/>
      <c r="I267" s="1204"/>
      <c r="J267" s="1204"/>
      <c r="K267" s="1204"/>
      <c r="L267" s="1204"/>
      <c r="M267" s="1204"/>
      <c r="N267" s="1204"/>
      <c r="O267" s="1204"/>
      <c r="P267" s="1204"/>
      <c r="Q267" s="1204"/>
      <c r="R267" s="1204"/>
      <c r="S267" s="1205"/>
      <c r="T267" s="1233" t="str">
        <f>[186]MemCant!E320</f>
        <v>Vcanal EjeA-EjeB</v>
      </c>
      <c r="U267" s="1234"/>
      <c r="V267" s="1234"/>
      <c r="W267" s="1234"/>
      <c r="X267" s="1234"/>
      <c r="Y267" s="1235"/>
      <c r="Z267" s="1178">
        <f>[186]MemCant!G317</f>
        <v>27.9</v>
      </c>
      <c r="AA267" s="1178"/>
      <c r="AB267" s="1178"/>
      <c r="AC267" s="1178">
        <f>[186]MemCant!J317</f>
        <v>0.27510000000000001</v>
      </c>
      <c r="AD267" s="1178"/>
      <c r="AE267" s="1178"/>
      <c r="AF267" s="1178">
        <f>[186]MemCant!I325</f>
        <v>0</v>
      </c>
      <c r="AG267" s="1178"/>
      <c r="AH267" s="1178"/>
      <c r="AI267" s="1178">
        <v>2</v>
      </c>
      <c r="AJ267" s="1178"/>
      <c r="AK267" s="1178"/>
      <c r="AL267" s="995">
        <f>AI267*AC267*Z267</f>
        <v>15.350579999999999</v>
      </c>
      <c r="AM267" s="530"/>
    </row>
    <row r="268" spans="2:39" ht="74.650000000000006" customHeight="1">
      <c r="B268" s="1203"/>
      <c r="C268" s="1204"/>
      <c r="D268" s="1204"/>
      <c r="E268" s="1204"/>
      <c r="F268" s="1204"/>
      <c r="G268" s="1204"/>
      <c r="H268" s="1204"/>
      <c r="I268" s="1204"/>
      <c r="J268" s="1204"/>
      <c r="K268" s="1204"/>
      <c r="L268" s="1204"/>
      <c r="M268" s="1204"/>
      <c r="N268" s="1204"/>
      <c r="O268" s="1204"/>
      <c r="P268" s="1204"/>
      <c r="Q268" s="1204"/>
      <c r="R268" s="1204"/>
      <c r="S268" s="1205"/>
      <c r="T268" s="1233"/>
      <c r="U268" s="1234"/>
      <c r="V268" s="1234"/>
      <c r="W268" s="1234"/>
      <c r="X268" s="1234"/>
      <c r="Y268" s="1235"/>
      <c r="Z268" s="1393"/>
      <c r="AA268" s="1180"/>
      <c r="AB268" s="1181"/>
      <c r="AC268" s="1179"/>
      <c r="AD268" s="1180"/>
      <c r="AE268" s="1181"/>
      <c r="AF268" s="1179"/>
      <c r="AG268" s="1180"/>
      <c r="AH268" s="1181"/>
      <c r="AI268" s="1179"/>
      <c r="AJ268" s="1180"/>
      <c r="AK268" s="1181"/>
      <c r="AL268" s="996"/>
      <c r="AM268" s="530"/>
    </row>
    <row r="269" spans="2:39">
      <c r="B269" s="1192" t="s">
        <v>265</v>
      </c>
      <c r="C269" s="1193"/>
      <c r="D269" s="1193"/>
      <c r="E269" s="1193"/>
      <c r="F269" s="1193"/>
      <c r="G269" s="1193"/>
      <c r="H269" s="1193"/>
      <c r="I269" s="1193"/>
      <c r="J269" s="1193"/>
      <c r="K269" s="1193"/>
      <c r="L269" s="1193"/>
      <c r="M269" s="1193"/>
      <c r="N269" s="1193"/>
      <c r="O269" s="1193"/>
      <c r="P269" s="1193"/>
      <c r="Q269" s="1193"/>
      <c r="R269" s="1193"/>
      <c r="S269" s="1193"/>
      <c r="T269" s="1193"/>
      <c r="U269" s="1193"/>
      <c r="V269" s="1193"/>
      <c r="W269" s="1193"/>
      <c r="X269" s="1193"/>
      <c r="Y269" s="1193"/>
      <c r="Z269" s="1229"/>
      <c r="AA269" s="1230"/>
      <c r="AB269" s="1230"/>
      <c r="AC269" s="1230"/>
      <c r="AD269" s="1230"/>
      <c r="AE269" s="1230"/>
      <c r="AF269" s="1230"/>
      <c r="AG269" s="1230"/>
      <c r="AH269" s="1231"/>
      <c r="AI269" s="1232"/>
      <c r="AJ269" s="1232"/>
      <c r="AK269" s="1232"/>
      <c r="AL269" s="997"/>
      <c r="AM269" s="530"/>
    </row>
    <row r="270" spans="2:39">
      <c r="B270" s="1242"/>
      <c r="C270" s="1243"/>
      <c r="D270" s="1243"/>
      <c r="E270" s="1243"/>
      <c r="F270" s="1243"/>
      <c r="G270" s="1243"/>
      <c r="H270" s="1243"/>
      <c r="I270" s="1243"/>
      <c r="J270" s="1243"/>
      <c r="K270" s="1243"/>
      <c r="L270" s="1243"/>
      <c r="M270" s="1243"/>
      <c r="N270" s="1243"/>
      <c r="O270" s="1243"/>
      <c r="P270" s="1243"/>
      <c r="Q270" s="1243"/>
      <c r="R270" s="1243"/>
      <c r="S270" s="1243"/>
      <c r="T270" s="1243"/>
      <c r="U270" s="1243"/>
      <c r="V270" s="1243"/>
      <c r="W270" s="1243"/>
      <c r="X270" s="1243"/>
      <c r="Y270" s="1244"/>
      <c r="Z270" s="1248"/>
      <c r="AA270" s="1201"/>
      <c r="AB270" s="1201"/>
      <c r="AC270" s="1201"/>
      <c r="AD270" s="1201"/>
      <c r="AE270" s="1201"/>
      <c r="AF270" s="1201"/>
      <c r="AG270" s="1201"/>
      <c r="AH270" s="1202"/>
      <c r="AI270" s="1190" t="s">
        <v>266</v>
      </c>
      <c r="AJ270" s="1190"/>
      <c r="AK270" s="1253"/>
      <c r="AL270" s="998">
        <f>SUM(AL267:AL269)</f>
        <v>15.350579999999999</v>
      </c>
      <c r="AM270" s="530"/>
    </row>
    <row r="271" spans="2:39">
      <c r="B271" s="1242"/>
      <c r="C271" s="1243"/>
      <c r="D271" s="1243"/>
      <c r="E271" s="1243"/>
      <c r="F271" s="1243"/>
      <c r="G271" s="1243"/>
      <c r="H271" s="1243"/>
      <c r="I271" s="1243"/>
      <c r="J271" s="1243"/>
      <c r="K271" s="1243"/>
      <c r="L271" s="1243"/>
      <c r="M271" s="1243"/>
      <c r="N271" s="1243"/>
      <c r="O271" s="1243"/>
      <c r="P271" s="1243"/>
      <c r="Q271" s="1243"/>
      <c r="R271" s="1243"/>
      <c r="S271" s="1243"/>
      <c r="T271" s="1243"/>
      <c r="U271" s="1243"/>
      <c r="V271" s="1243"/>
      <c r="W271" s="1243"/>
      <c r="X271" s="1243"/>
      <c r="Y271" s="1244"/>
      <c r="Z271" s="1249"/>
      <c r="AA271" s="1204"/>
      <c r="AB271" s="1204"/>
      <c r="AC271" s="1204"/>
      <c r="AD271" s="1204"/>
      <c r="AE271" s="1204"/>
      <c r="AF271" s="1204"/>
      <c r="AG271" s="1204"/>
      <c r="AH271" s="1205"/>
      <c r="AI271" s="1190"/>
      <c r="AJ271" s="1190"/>
      <c r="AK271" s="1253"/>
      <c r="AL271" s="998"/>
      <c r="AM271" s="530"/>
    </row>
    <row r="272" spans="2:39">
      <c r="B272" s="1242"/>
      <c r="C272" s="1243"/>
      <c r="D272" s="1243"/>
      <c r="E272" s="1243"/>
      <c r="F272" s="1243"/>
      <c r="G272" s="1243"/>
      <c r="H272" s="1243"/>
      <c r="I272" s="1243"/>
      <c r="J272" s="1243"/>
      <c r="K272" s="1243"/>
      <c r="L272" s="1243"/>
      <c r="M272" s="1243"/>
      <c r="N272" s="1243"/>
      <c r="O272" s="1243"/>
      <c r="P272" s="1243"/>
      <c r="Q272" s="1243"/>
      <c r="R272" s="1243"/>
      <c r="S272" s="1243"/>
      <c r="T272" s="1243"/>
      <c r="U272" s="1243"/>
      <c r="V272" s="1243"/>
      <c r="W272" s="1243"/>
      <c r="X272" s="1243"/>
      <c r="Y272" s="1244"/>
      <c r="Z272" s="1249"/>
      <c r="AA272" s="1204"/>
      <c r="AB272" s="1204"/>
      <c r="AC272" s="1204"/>
      <c r="AD272" s="1204"/>
      <c r="AE272" s="1204"/>
      <c r="AF272" s="1204"/>
      <c r="AG272" s="1204"/>
      <c r="AH272" s="1205"/>
      <c r="AI272" s="1190"/>
      <c r="AJ272" s="1190"/>
      <c r="AK272" s="1253"/>
      <c r="AL272" s="998"/>
      <c r="AM272" s="530"/>
    </row>
    <row r="273" spans="2:39" ht="16.5" thickBot="1">
      <c r="B273" s="1245"/>
      <c r="C273" s="1246"/>
      <c r="D273" s="1246"/>
      <c r="E273" s="1246"/>
      <c r="F273" s="1246"/>
      <c r="G273" s="1246"/>
      <c r="H273" s="1246"/>
      <c r="I273" s="1246"/>
      <c r="J273" s="1246"/>
      <c r="K273" s="1246"/>
      <c r="L273" s="1246"/>
      <c r="M273" s="1246"/>
      <c r="N273" s="1246"/>
      <c r="O273" s="1246"/>
      <c r="P273" s="1246"/>
      <c r="Q273" s="1246"/>
      <c r="R273" s="1246"/>
      <c r="S273" s="1246"/>
      <c r="T273" s="1246"/>
      <c r="U273" s="1246"/>
      <c r="V273" s="1246"/>
      <c r="W273" s="1246"/>
      <c r="X273" s="1246"/>
      <c r="Y273" s="1247"/>
      <c r="Z273" s="1250"/>
      <c r="AA273" s="1251"/>
      <c r="AB273" s="1251"/>
      <c r="AC273" s="1251"/>
      <c r="AD273" s="1251"/>
      <c r="AE273" s="1251"/>
      <c r="AF273" s="1251"/>
      <c r="AG273" s="1251"/>
      <c r="AH273" s="1252"/>
      <c r="AI273" s="1238" t="s">
        <v>267</v>
      </c>
      <c r="AJ273" s="1238"/>
      <c r="AK273" s="1239"/>
      <c r="AL273" s="999">
        <f>+AL270</f>
        <v>15.350579999999999</v>
      </c>
      <c r="AM273" s="530"/>
    </row>
    <row r="274" spans="2:39">
      <c r="B274" s="1263"/>
      <c r="C274" s="1264"/>
      <c r="D274" s="1264"/>
      <c r="E274" s="1264"/>
      <c r="F274" s="1264"/>
      <c r="G274" s="1264"/>
      <c r="H274" s="1264"/>
      <c r="I274" s="1267" t="str">
        <f>I256</f>
        <v>CONSTRUCCIÓN DE CUBIERTA PARA POLIDERTIVO EN LA VEREDA BAJO GETZEN DEL MUNICIPIO DE LA PLATA, DEPARTAMENTO DEL HUILA</v>
      </c>
      <c r="J274" s="1267"/>
      <c r="K274" s="1267"/>
      <c r="L274" s="1267"/>
      <c r="M274" s="1267"/>
      <c r="N274" s="1267"/>
      <c r="O274" s="1267"/>
      <c r="P274" s="1267"/>
      <c r="Q274" s="1267"/>
      <c r="R274" s="1267"/>
      <c r="S274" s="1267"/>
      <c r="T274" s="1267"/>
      <c r="U274" s="1267"/>
      <c r="V274" s="1267"/>
      <c r="W274" s="1267"/>
      <c r="X274" s="1267"/>
      <c r="Y274" s="1267"/>
      <c r="Z274" s="1267"/>
      <c r="AA274" s="1267"/>
      <c r="AB274" s="1267"/>
      <c r="AC274" s="1267"/>
      <c r="AD274" s="1267"/>
      <c r="AE274" s="1267"/>
      <c r="AF274" s="1267"/>
      <c r="AG274" s="1267"/>
      <c r="AH274" s="1267"/>
      <c r="AI274" s="1269">
        <f ca="1">TODAY()</f>
        <v>46286</v>
      </c>
      <c r="AJ274" s="1267"/>
      <c r="AK274" s="1267"/>
      <c r="AL274" s="1267"/>
      <c r="AM274" s="530"/>
    </row>
    <row r="275" spans="2:39">
      <c r="B275" s="1265"/>
      <c r="C275" s="1266"/>
      <c r="D275" s="1266"/>
      <c r="E275" s="1266"/>
      <c r="F275" s="1266"/>
      <c r="G275" s="1266"/>
      <c r="H275" s="1266"/>
      <c r="I275" s="1268"/>
      <c r="J275" s="1268"/>
      <c r="K275" s="1268"/>
      <c r="L275" s="1268"/>
      <c r="M275" s="1268"/>
      <c r="N275" s="1268"/>
      <c r="O275" s="1268"/>
      <c r="P275" s="1268"/>
      <c r="Q275" s="1268"/>
      <c r="R275" s="1268"/>
      <c r="S275" s="1268"/>
      <c r="T275" s="1268"/>
      <c r="U275" s="1268"/>
      <c r="V275" s="1268"/>
      <c r="W275" s="1268"/>
      <c r="X275" s="1268"/>
      <c r="Y275" s="1268"/>
      <c r="Z275" s="1268"/>
      <c r="AA275" s="1268"/>
      <c r="AB275" s="1268"/>
      <c r="AC275" s="1268"/>
      <c r="AD275" s="1268"/>
      <c r="AE275" s="1268"/>
      <c r="AF275" s="1268"/>
      <c r="AG275" s="1268"/>
      <c r="AH275" s="1268"/>
      <c r="AI275" s="1268"/>
      <c r="AJ275" s="1268"/>
      <c r="AK275" s="1268"/>
      <c r="AL275" s="1268"/>
      <c r="AM275" s="530"/>
    </row>
    <row r="276" spans="2:39">
      <c r="B276" s="1265"/>
      <c r="C276" s="1266"/>
      <c r="D276" s="1266"/>
      <c r="E276" s="1266"/>
      <c r="F276" s="1266"/>
      <c r="G276" s="1266"/>
      <c r="H276" s="1266"/>
      <c r="I276" s="1268"/>
      <c r="J276" s="1268"/>
      <c r="K276" s="1268"/>
      <c r="L276" s="1268"/>
      <c r="M276" s="1268"/>
      <c r="N276" s="1268"/>
      <c r="O276" s="1268"/>
      <c r="P276" s="1268"/>
      <c r="Q276" s="1268"/>
      <c r="R276" s="1268"/>
      <c r="S276" s="1268"/>
      <c r="T276" s="1268"/>
      <c r="U276" s="1268"/>
      <c r="V276" s="1268"/>
      <c r="W276" s="1268"/>
      <c r="X276" s="1268"/>
      <c r="Y276" s="1268"/>
      <c r="Z276" s="1268"/>
      <c r="AA276" s="1268"/>
      <c r="AB276" s="1268"/>
      <c r="AC276" s="1268"/>
      <c r="AD276" s="1268"/>
      <c r="AE276" s="1268"/>
      <c r="AF276" s="1268"/>
      <c r="AG276" s="1268"/>
      <c r="AH276" s="1268"/>
      <c r="AI276" s="1268"/>
      <c r="AJ276" s="1268"/>
      <c r="AK276" s="1268"/>
      <c r="AL276" s="1268"/>
      <c r="AM276" s="530"/>
    </row>
    <row r="277" spans="2:39">
      <c r="B277" s="1265"/>
      <c r="C277" s="1266"/>
      <c r="D277" s="1266"/>
      <c r="E277" s="1266"/>
      <c r="F277" s="1266"/>
      <c r="G277" s="1266"/>
      <c r="H277" s="1266"/>
      <c r="I277" s="1268"/>
      <c r="J277" s="1268"/>
      <c r="K277" s="1268"/>
      <c r="L277" s="1268"/>
      <c r="M277" s="1268"/>
      <c r="N277" s="1268"/>
      <c r="O277" s="1268"/>
      <c r="P277" s="1268"/>
      <c r="Q277" s="1268"/>
      <c r="R277" s="1268"/>
      <c r="S277" s="1268"/>
      <c r="T277" s="1268"/>
      <c r="U277" s="1268"/>
      <c r="V277" s="1268"/>
      <c r="W277" s="1268"/>
      <c r="X277" s="1268"/>
      <c r="Y277" s="1268"/>
      <c r="Z277" s="1268"/>
      <c r="AA277" s="1268"/>
      <c r="AB277" s="1268"/>
      <c r="AC277" s="1268"/>
      <c r="AD277" s="1268"/>
      <c r="AE277" s="1268"/>
      <c r="AF277" s="1268"/>
      <c r="AG277" s="1268"/>
      <c r="AH277" s="1268"/>
      <c r="AI277" s="1268"/>
      <c r="AJ277" s="1268"/>
      <c r="AK277" s="1268"/>
      <c r="AL277" s="1268"/>
      <c r="AM277" s="530"/>
    </row>
    <row r="278" spans="2:39">
      <c r="B278" s="1189" t="s">
        <v>254</v>
      </c>
      <c r="C278" s="1190"/>
      <c r="D278" s="1190"/>
      <c r="E278" s="1190"/>
      <c r="F278" s="1190"/>
      <c r="G278" s="1190"/>
      <c r="H278" s="1190"/>
      <c r="I278" s="1190"/>
      <c r="J278" s="1190"/>
      <c r="K278" s="1190"/>
      <c r="L278" s="1190"/>
      <c r="M278" s="1190"/>
      <c r="N278" s="1190"/>
      <c r="O278" s="1190"/>
      <c r="P278" s="1190"/>
      <c r="Q278" s="1190"/>
      <c r="R278" s="1190"/>
      <c r="S278" s="1190"/>
      <c r="T278" s="1190"/>
      <c r="U278" s="1190"/>
      <c r="V278" s="1190"/>
      <c r="W278" s="1190"/>
      <c r="X278" s="1190"/>
      <c r="Y278" s="1190"/>
      <c r="Z278" s="1190"/>
      <c r="AA278" s="1190"/>
      <c r="AB278" s="1190"/>
      <c r="AC278" s="1190"/>
      <c r="AD278" s="1190"/>
      <c r="AE278" s="1190"/>
      <c r="AF278" s="1190"/>
      <c r="AG278" s="1190"/>
      <c r="AH278" s="1190"/>
      <c r="AI278" s="1190"/>
      <c r="AJ278" s="1190"/>
      <c r="AK278" s="1190"/>
      <c r="AL278" s="1190"/>
      <c r="AM278" s="530"/>
    </row>
    <row r="279" spans="2:39">
      <c r="B279" s="1200"/>
      <c r="C279" s="1201"/>
      <c r="D279" s="1201"/>
      <c r="E279" s="1201"/>
      <c r="F279" s="1201"/>
      <c r="G279" s="1201"/>
      <c r="H279" s="1201"/>
      <c r="I279" s="1201"/>
      <c r="J279" s="1201"/>
      <c r="K279" s="1201"/>
      <c r="L279" s="1201"/>
      <c r="M279" s="1201"/>
      <c r="N279" s="1201"/>
      <c r="O279" s="1201"/>
      <c r="P279" s="1201"/>
      <c r="Q279" s="1201"/>
      <c r="R279" s="1201"/>
      <c r="S279" s="1202"/>
      <c r="T279" s="1206" t="s">
        <v>255</v>
      </c>
      <c r="U279" s="1207"/>
      <c r="V279" s="1207"/>
      <c r="W279" s="1208"/>
      <c r="X279" s="1257">
        <f>' PRESUPUESTO OFICIAL GETZEN'!B21</f>
        <v>2.6</v>
      </c>
      <c r="Y279" s="1258"/>
      <c r="Z279" s="1258"/>
      <c r="AA279" s="1258"/>
      <c r="AB279" s="1258"/>
      <c r="AC279" s="1258"/>
      <c r="AD279" s="1259"/>
      <c r="AE279" s="1191" t="s">
        <v>256</v>
      </c>
      <c r="AF279" s="1191"/>
      <c r="AG279" s="1191"/>
      <c r="AH279" s="1191"/>
      <c r="AI279" s="1199" t="str">
        <f>' PRESUPUESTO OFICIAL GETZEN'!D21</f>
        <v>ML</v>
      </c>
      <c r="AJ279" s="1199"/>
      <c r="AK279" s="1199"/>
      <c r="AL279" s="1199"/>
      <c r="AM279" s="530"/>
    </row>
    <row r="280" spans="2:39">
      <c r="B280" s="1203"/>
      <c r="C280" s="1204"/>
      <c r="D280" s="1204"/>
      <c r="E280" s="1204"/>
      <c r="F280" s="1204"/>
      <c r="G280" s="1204"/>
      <c r="H280" s="1204"/>
      <c r="I280" s="1204"/>
      <c r="J280" s="1204"/>
      <c r="K280" s="1204"/>
      <c r="L280" s="1204"/>
      <c r="M280" s="1204"/>
      <c r="N280" s="1204"/>
      <c r="O280" s="1204"/>
      <c r="P280" s="1204"/>
      <c r="Q280" s="1204"/>
      <c r="R280" s="1204"/>
      <c r="S280" s="1205"/>
      <c r="T280" s="1209"/>
      <c r="U280" s="1210"/>
      <c r="V280" s="1210"/>
      <c r="W280" s="1211"/>
      <c r="X280" s="1260"/>
      <c r="Y280" s="1261"/>
      <c r="Z280" s="1261"/>
      <c r="AA280" s="1261"/>
      <c r="AB280" s="1261"/>
      <c r="AC280" s="1261"/>
      <c r="AD280" s="1262"/>
      <c r="AE280" s="1191"/>
      <c r="AF280" s="1191"/>
      <c r="AG280" s="1191"/>
      <c r="AH280" s="1191"/>
      <c r="AI280" s="1199"/>
      <c r="AJ280" s="1199"/>
      <c r="AK280" s="1199"/>
      <c r="AL280" s="1199"/>
      <c r="AM280" s="530"/>
    </row>
    <row r="281" spans="2:39">
      <c r="B281" s="1203"/>
      <c r="C281" s="1204"/>
      <c r="D281" s="1204"/>
      <c r="E281" s="1204"/>
      <c r="F281" s="1204"/>
      <c r="G281" s="1204"/>
      <c r="H281" s="1204"/>
      <c r="I281" s="1204"/>
      <c r="J281" s="1204"/>
      <c r="K281" s="1204"/>
      <c r="L281" s="1204"/>
      <c r="M281" s="1204"/>
      <c r="N281" s="1204"/>
      <c r="O281" s="1204"/>
      <c r="P281" s="1204"/>
      <c r="Q281" s="1204"/>
      <c r="R281" s="1204"/>
      <c r="S281" s="1205"/>
      <c r="T281" s="1206" t="s">
        <v>257</v>
      </c>
      <c r="U281" s="1207"/>
      <c r="V281" s="1207"/>
      <c r="W281" s="1208"/>
      <c r="X281" s="1218" t="str">
        <f>' PRESUPUESTO OFICIAL GETZEN'!C21</f>
        <v>Construción de cuneta en concreto reforzado 3000 PSI (Inclue acero en malla electrosoldada 4mm, 15x15 y todo lo necesario para su correcta ejecución)</v>
      </c>
      <c r="Y281" s="1219"/>
      <c r="Z281" s="1219"/>
      <c r="AA281" s="1219"/>
      <c r="AB281" s="1219"/>
      <c r="AC281" s="1219"/>
      <c r="AD281" s="1219"/>
      <c r="AE281" s="1219"/>
      <c r="AF281" s="1219"/>
      <c r="AG281" s="1219"/>
      <c r="AH281" s="1219"/>
      <c r="AI281" s="1219"/>
      <c r="AJ281" s="1219"/>
      <c r="AK281" s="1219"/>
      <c r="AL281" s="1219"/>
      <c r="AM281" s="530"/>
    </row>
    <row r="282" spans="2:39">
      <c r="B282" s="1203"/>
      <c r="C282" s="1204"/>
      <c r="D282" s="1204"/>
      <c r="E282" s="1204"/>
      <c r="F282" s="1204"/>
      <c r="G282" s="1204"/>
      <c r="H282" s="1204"/>
      <c r="I282" s="1204"/>
      <c r="J282" s="1204"/>
      <c r="K282" s="1204"/>
      <c r="L282" s="1204"/>
      <c r="M282" s="1204"/>
      <c r="N282" s="1204"/>
      <c r="O282" s="1204"/>
      <c r="P282" s="1204"/>
      <c r="Q282" s="1204"/>
      <c r="R282" s="1204"/>
      <c r="S282" s="1205"/>
      <c r="T282" s="1209"/>
      <c r="U282" s="1210"/>
      <c r="V282" s="1210"/>
      <c r="W282" s="1211"/>
      <c r="X282" s="1220"/>
      <c r="Y282" s="1221"/>
      <c r="Z282" s="1221"/>
      <c r="AA282" s="1221"/>
      <c r="AB282" s="1221"/>
      <c r="AC282" s="1221"/>
      <c r="AD282" s="1221"/>
      <c r="AE282" s="1221"/>
      <c r="AF282" s="1221"/>
      <c r="AG282" s="1221"/>
      <c r="AH282" s="1221"/>
      <c r="AI282" s="1221"/>
      <c r="AJ282" s="1221"/>
      <c r="AK282" s="1221"/>
      <c r="AL282" s="1221"/>
      <c r="AM282" s="530"/>
    </row>
    <row r="283" spans="2:39">
      <c r="B283" s="1203"/>
      <c r="C283" s="1204"/>
      <c r="D283" s="1204"/>
      <c r="E283" s="1204"/>
      <c r="F283" s="1204"/>
      <c r="G283" s="1204"/>
      <c r="H283" s="1204"/>
      <c r="I283" s="1204"/>
      <c r="J283" s="1204"/>
      <c r="K283" s="1204"/>
      <c r="L283" s="1204"/>
      <c r="M283" s="1204"/>
      <c r="N283" s="1204"/>
      <c r="O283" s="1204"/>
      <c r="P283" s="1204"/>
      <c r="Q283" s="1204"/>
      <c r="R283" s="1204"/>
      <c r="S283" s="1205"/>
      <c r="T283" s="1222" t="s">
        <v>258</v>
      </c>
      <c r="U283" s="1223"/>
      <c r="V283" s="1223"/>
      <c r="W283" s="1223"/>
      <c r="X283" s="1223"/>
      <c r="Y283" s="1224"/>
      <c r="Z283" s="1228" t="s">
        <v>259</v>
      </c>
      <c r="AA283" s="1228"/>
      <c r="AB283" s="1228"/>
      <c r="AC283" s="1228"/>
      <c r="AD283" s="1228"/>
      <c r="AE283" s="1191"/>
      <c r="AF283" s="1191"/>
      <c r="AG283" s="1191"/>
      <c r="AH283" s="1191"/>
      <c r="AI283" s="1191" t="s">
        <v>260</v>
      </c>
      <c r="AJ283" s="1191"/>
      <c r="AK283" s="1191"/>
      <c r="AL283" s="1191" t="s">
        <v>261</v>
      </c>
      <c r="AM283" s="530"/>
    </row>
    <row r="284" spans="2:39">
      <c r="B284" s="1203"/>
      <c r="C284" s="1204"/>
      <c r="D284" s="1204"/>
      <c r="E284" s="1204"/>
      <c r="F284" s="1204"/>
      <c r="G284" s="1204"/>
      <c r="H284" s="1204"/>
      <c r="I284" s="1204"/>
      <c r="J284" s="1204"/>
      <c r="K284" s="1204"/>
      <c r="L284" s="1204"/>
      <c r="M284" s="1204"/>
      <c r="N284" s="1204"/>
      <c r="O284" s="1204"/>
      <c r="P284" s="1204"/>
      <c r="Q284" s="1204"/>
      <c r="R284" s="1204"/>
      <c r="S284" s="1205"/>
      <c r="T284" s="1225"/>
      <c r="U284" s="1226"/>
      <c r="V284" s="1226"/>
      <c r="W284" s="1226"/>
      <c r="X284" s="1226"/>
      <c r="Y284" s="1227"/>
      <c r="Z284" s="1191" t="s">
        <v>262</v>
      </c>
      <c r="AA284" s="1191"/>
      <c r="AB284" s="1191"/>
      <c r="AC284" s="1191" t="s">
        <v>263</v>
      </c>
      <c r="AD284" s="1191"/>
      <c r="AE284" s="1191"/>
      <c r="AF284" s="1191" t="s">
        <v>264</v>
      </c>
      <c r="AG284" s="1191"/>
      <c r="AH284" s="1191"/>
      <c r="AI284" s="1191"/>
      <c r="AJ284" s="1191"/>
      <c r="AK284" s="1191"/>
      <c r="AL284" s="1191"/>
      <c r="AM284" s="530"/>
    </row>
    <row r="285" spans="2:39">
      <c r="B285" s="1203"/>
      <c r="C285" s="1204"/>
      <c r="D285" s="1204"/>
      <c r="E285" s="1204"/>
      <c r="F285" s="1204"/>
      <c r="G285" s="1204"/>
      <c r="H285" s="1204"/>
      <c r="I285" s="1204"/>
      <c r="J285" s="1204"/>
      <c r="K285" s="1204"/>
      <c r="L285" s="1204"/>
      <c r="M285" s="1204"/>
      <c r="N285" s="1204"/>
      <c r="O285" s="1204"/>
      <c r="P285" s="1204"/>
      <c r="Q285" s="1204"/>
      <c r="R285" s="1204"/>
      <c r="S285" s="1205"/>
      <c r="T285" s="1182" t="s">
        <v>913</v>
      </c>
      <c r="U285" s="1183"/>
      <c r="V285" s="1183"/>
      <c r="W285" s="1183"/>
      <c r="X285" s="1183"/>
      <c r="Y285" s="1184"/>
      <c r="Z285" s="1178">
        <v>26.8</v>
      </c>
      <c r="AA285" s="1178"/>
      <c r="AB285" s="1178"/>
      <c r="AC285" s="1178"/>
      <c r="AD285" s="1178"/>
      <c r="AE285" s="1178"/>
      <c r="AF285" s="1178"/>
      <c r="AG285" s="1178"/>
      <c r="AH285" s="1178"/>
      <c r="AI285" s="1178">
        <v>2</v>
      </c>
      <c r="AJ285" s="1178"/>
      <c r="AK285" s="1178"/>
      <c r="AL285" s="995">
        <f>+Z285*AI285</f>
        <v>53.6</v>
      </c>
      <c r="AM285" s="530"/>
    </row>
    <row r="286" spans="2:39">
      <c r="B286" s="1203"/>
      <c r="C286" s="1204"/>
      <c r="D286" s="1204"/>
      <c r="E286" s="1204"/>
      <c r="F286" s="1204"/>
      <c r="G286" s="1204"/>
      <c r="H286" s="1204"/>
      <c r="I286" s="1204"/>
      <c r="J286" s="1204"/>
      <c r="K286" s="1204"/>
      <c r="L286" s="1204"/>
      <c r="M286" s="1204"/>
      <c r="N286" s="1204"/>
      <c r="O286" s="1204"/>
      <c r="P286" s="1204"/>
      <c r="Q286" s="1204"/>
      <c r="R286" s="1204"/>
      <c r="S286" s="1205"/>
      <c r="T286" s="1276" t="s">
        <v>914</v>
      </c>
      <c r="U286" s="1277"/>
      <c r="V286" s="1277"/>
      <c r="W286" s="1277"/>
      <c r="X286" s="1277"/>
      <c r="Y286" s="1277"/>
      <c r="Z286" s="1178">
        <v>17</v>
      </c>
      <c r="AA286" s="1178"/>
      <c r="AB286" s="1178"/>
      <c r="AC286" s="1178"/>
      <c r="AD286" s="1178"/>
      <c r="AE286" s="1178"/>
      <c r="AF286" s="1178"/>
      <c r="AG286" s="1178"/>
      <c r="AH286" s="1178"/>
      <c r="AI286" s="1178">
        <v>2</v>
      </c>
      <c r="AJ286" s="1178"/>
      <c r="AK286" s="1178"/>
      <c r="AL286" s="995">
        <f>+Z286*AI286</f>
        <v>34</v>
      </c>
      <c r="AM286" s="530"/>
    </row>
    <row r="287" spans="2:39">
      <c r="B287" s="1203"/>
      <c r="C287" s="1204"/>
      <c r="D287" s="1204"/>
      <c r="E287" s="1204"/>
      <c r="F287" s="1204"/>
      <c r="G287" s="1204"/>
      <c r="H287" s="1204"/>
      <c r="I287" s="1204"/>
      <c r="J287" s="1204"/>
      <c r="K287" s="1204"/>
      <c r="L287" s="1204"/>
      <c r="M287" s="1204"/>
      <c r="N287" s="1204"/>
      <c r="O287" s="1204"/>
      <c r="P287" s="1204"/>
      <c r="Q287" s="1204"/>
      <c r="R287" s="1204"/>
      <c r="S287" s="1205"/>
      <c r="T287" s="1236"/>
      <c r="U287" s="1237"/>
      <c r="V287" s="1237"/>
      <c r="W287" s="1237"/>
      <c r="X287" s="1237"/>
      <c r="Y287" s="1237"/>
      <c r="Z287" s="1178"/>
      <c r="AA287" s="1178"/>
      <c r="AB287" s="1178"/>
      <c r="AC287" s="1178"/>
      <c r="AD287" s="1178"/>
      <c r="AE287" s="1178"/>
      <c r="AF287" s="1178"/>
      <c r="AG287" s="1178"/>
      <c r="AH287" s="1178"/>
      <c r="AI287" s="1178"/>
      <c r="AJ287" s="1178"/>
      <c r="AK287" s="1178"/>
      <c r="AL287" s="995"/>
      <c r="AM287" s="530"/>
    </row>
    <row r="288" spans="2:39">
      <c r="B288" s="1192" t="s">
        <v>265</v>
      </c>
      <c r="C288" s="1193"/>
      <c r="D288" s="1193"/>
      <c r="E288" s="1193"/>
      <c r="F288" s="1193"/>
      <c r="G288" s="1193"/>
      <c r="H288" s="1193"/>
      <c r="I288" s="1193"/>
      <c r="J288" s="1193"/>
      <c r="K288" s="1193"/>
      <c r="L288" s="1193"/>
      <c r="M288" s="1193"/>
      <c r="N288" s="1193"/>
      <c r="O288" s="1193"/>
      <c r="P288" s="1193"/>
      <c r="Q288" s="1193"/>
      <c r="R288" s="1193"/>
      <c r="S288" s="1193"/>
      <c r="T288" s="1193"/>
      <c r="U288" s="1193"/>
      <c r="V288" s="1193"/>
      <c r="W288" s="1193"/>
      <c r="X288" s="1193"/>
      <c r="Y288" s="1193"/>
      <c r="Z288" s="1229"/>
      <c r="AA288" s="1230"/>
      <c r="AB288" s="1230"/>
      <c r="AC288" s="1230"/>
      <c r="AD288" s="1230"/>
      <c r="AE288" s="1230"/>
      <c r="AF288" s="1230"/>
      <c r="AG288" s="1230"/>
      <c r="AH288" s="1231"/>
      <c r="AI288" s="1232"/>
      <c r="AJ288" s="1232"/>
      <c r="AK288" s="1232"/>
      <c r="AL288" s="997"/>
      <c r="AM288" s="530"/>
    </row>
    <row r="289" spans="2:39">
      <c r="B289" s="1242"/>
      <c r="C289" s="1243"/>
      <c r="D289" s="1243"/>
      <c r="E289" s="1243"/>
      <c r="F289" s="1243"/>
      <c r="G289" s="1243"/>
      <c r="H289" s="1243"/>
      <c r="I289" s="1243"/>
      <c r="J289" s="1243"/>
      <c r="K289" s="1243"/>
      <c r="L289" s="1243"/>
      <c r="M289" s="1243"/>
      <c r="N289" s="1243"/>
      <c r="O289" s="1243"/>
      <c r="P289" s="1243"/>
      <c r="Q289" s="1243"/>
      <c r="R289" s="1243"/>
      <c r="S289" s="1243"/>
      <c r="T289" s="1243"/>
      <c r="U289" s="1243"/>
      <c r="V289" s="1243"/>
      <c r="W289" s="1243"/>
      <c r="X289" s="1243"/>
      <c r="Y289" s="1244"/>
      <c r="Z289" s="1248"/>
      <c r="AA289" s="1201"/>
      <c r="AB289" s="1201"/>
      <c r="AC289" s="1201"/>
      <c r="AD289" s="1201"/>
      <c r="AE289" s="1201"/>
      <c r="AF289" s="1201"/>
      <c r="AG289" s="1201"/>
      <c r="AH289" s="1202"/>
      <c r="AI289" s="1190" t="s">
        <v>266</v>
      </c>
      <c r="AJ289" s="1190"/>
      <c r="AK289" s="1253"/>
      <c r="AL289" s="998">
        <f>SUM(AL284:AL288)</f>
        <v>87.6</v>
      </c>
      <c r="AM289" s="530"/>
    </row>
    <row r="290" spans="2:39">
      <c r="B290" s="1242"/>
      <c r="C290" s="1243"/>
      <c r="D290" s="1243"/>
      <c r="E290" s="1243"/>
      <c r="F290" s="1243"/>
      <c r="G290" s="1243"/>
      <c r="H290" s="1243"/>
      <c r="I290" s="1243"/>
      <c r="J290" s="1243"/>
      <c r="K290" s="1243"/>
      <c r="L290" s="1243"/>
      <c r="M290" s="1243"/>
      <c r="N290" s="1243"/>
      <c r="O290" s="1243"/>
      <c r="P290" s="1243"/>
      <c r="Q290" s="1243"/>
      <c r="R290" s="1243"/>
      <c r="S290" s="1243"/>
      <c r="T290" s="1243"/>
      <c r="U290" s="1243"/>
      <c r="V290" s="1243"/>
      <c r="W290" s="1243"/>
      <c r="X290" s="1243"/>
      <c r="Y290" s="1244"/>
      <c r="Z290" s="1249"/>
      <c r="AA290" s="1204"/>
      <c r="AB290" s="1204"/>
      <c r="AC290" s="1204"/>
      <c r="AD290" s="1204"/>
      <c r="AE290" s="1204"/>
      <c r="AF290" s="1204"/>
      <c r="AG290" s="1204"/>
      <c r="AH290" s="1205"/>
      <c r="AI290" s="1190"/>
      <c r="AJ290" s="1190"/>
      <c r="AK290" s="1253"/>
      <c r="AL290" s="998"/>
      <c r="AM290" s="530"/>
    </row>
    <row r="291" spans="2:39" ht="16.5" thickBot="1">
      <c r="B291" s="1245"/>
      <c r="C291" s="1246"/>
      <c r="D291" s="1246"/>
      <c r="E291" s="1246"/>
      <c r="F291" s="1246"/>
      <c r="G291" s="1246"/>
      <c r="H291" s="1246"/>
      <c r="I291" s="1246"/>
      <c r="J291" s="1246"/>
      <c r="K291" s="1246"/>
      <c r="L291" s="1246"/>
      <c r="M291" s="1246"/>
      <c r="N291" s="1246"/>
      <c r="O291" s="1246"/>
      <c r="P291" s="1246"/>
      <c r="Q291" s="1246"/>
      <c r="R291" s="1246"/>
      <c r="S291" s="1246"/>
      <c r="T291" s="1246"/>
      <c r="U291" s="1246"/>
      <c r="V291" s="1246"/>
      <c r="W291" s="1246"/>
      <c r="X291" s="1246"/>
      <c r="Y291" s="1247"/>
      <c r="Z291" s="1250"/>
      <c r="AA291" s="1251"/>
      <c r="AB291" s="1251"/>
      <c r="AC291" s="1251"/>
      <c r="AD291" s="1251"/>
      <c r="AE291" s="1251"/>
      <c r="AF291" s="1251"/>
      <c r="AG291" s="1251"/>
      <c r="AH291" s="1252"/>
      <c r="AI291" s="1238" t="s">
        <v>267</v>
      </c>
      <c r="AJ291" s="1238"/>
      <c r="AK291" s="1239"/>
      <c r="AL291" s="999">
        <f>+AL289</f>
        <v>87.6</v>
      </c>
      <c r="AM291" s="530"/>
    </row>
    <row r="292" spans="2:39" ht="15.6" customHeight="1">
      <c r="B292" s="1263"/>
      <c r="C292" s="1264"/>
      <c r="D292" s="1264"/>
      <c r="E292" s="1264"/>
      <c r="F292" s="1264"/>
      <c r="G292" s="1264"/>
      <c r="H292" s="1264"/>
      <c r="I292" s="1267" t="str">
        <f>I274</f>
        <v>CONSTRUCCIÓN DE CUBIERTA PARA POLIDERTIVO EN LA VEREDA BAJO GETZEN DEL MUNICIPIO DE LA PLATA, DEPARTAMENTO DEL HUILA</v>
      </c>
      <c r="J292" s="1267"/>
      <c r="K292" s="1267"/>
      <c r="L292" s="1267"/>
      <c r="M292" s="1267"/>
      <c r="N292" s="1267"/>
      <c r="O292" s="1267"/>
      <c r="P292" s="1267"/>
      <c r="Q292" s="1267"/>
      <c r="R292" s="1267"/>
      <c r="S292" s="1267"/>
      <c r="T292" s="1267"/>
      <c r="U292" s="1267"/>
      <c r="V292" s="1267"/>
      <c r="W292" s="1267"/>
      <c r="X292" s="1267"/>
      <c r="Y292" s="1267"/>
      <c r="Z292" s="1267"/>
      <c r="AA292" s="1267"/>
      <c r="AB292" s="1267"/>
      <c r="AC292" s="1267"/>
      <c r="AD292" s="1267"/>
      <c r="AE292" s="1267"/>
      <c r="AF292" s="1267"/>
      <c r="AG292" s="1267"/>
      <c r="AH292" s="1267"/>
      <c r="AI292" s="1269">
        <f ca="1">TODAY()</f>
        <v>46286</v>
      </c>
      <c r="AJ292" s="1267"/>
      <c r="AK292" s="1267"/>
      <c r="AL292" s="1267"/>
      <c r="AM292" s="530"/>
    </row>
    <row r="293" spans="2:39">
      <c r="B293" s="1265"/>
      <c r="C293" s="1266"/>
      <c r="D293" s="1266"/>
      <c r="E293" s="1266"/>
      <c r="F293" s="1266"/>
      <c r="G293" s="1266"/>
      <c r="H293" s="1266"/>
      <c r="I293" s="1268"/>
      <c r="J293" s="1268"/>
      <c r="K293" s="1268"/>
      <c r="L293" s="1268"/>
      <c r="M293" s="1268"/>
      <c r="N293" s="1268"/>
      <c r="O293" s="1268"/>
      <c r="P293" s="1268"/>
      <c r="Q293" s="1268"/>
      <c r="R293" s="1268"/>
      <c r="S293" s="1268"/>
      <c r="T293" s="1268"/>
      <c r="U293" s="1268"/>
      <c r="V293" s="1268"/>
      <c r="W293" s="1268"/>
      <c r="X293" s="1268"/>
      <c r="Y293" s="1268"/>
      <c r="Z293" s="1268"/>
      <c r="AA293" s="1268"/>
      <c r="AB293" s="1268"/>
      <c r="AC293" s="1268"/>
      <c r="AD293" s="1268"/>
      <c r="AE293" s="1268"/>
      <c r="AF293" s="1268"/>
      <c r="AG293" s="1268"/>
      <c r="AH293" s="1268"/>
      <c r="AI293" s="1268"/>
      <c r="AJ293" s="1268"/>
      <c r="AK293" s="1268"/>
      <c r="AL293" s="1268"/>
      <c r="AM293" s="530"/>
    </row>
    <row r="294" spans="2:39">
      <c r="B294" s="1265"/>
      <c r="C294" s="1266"/>
      <c r="D294" s="1266"/>
      <c r="E294" s="1266"/>
      <c r="F294" s="1266"/>
      <c r="G294" s="1266"/>
      <c r="H294" s="1266"/>
      <c r="I294" s="1268"/>
      <c r="J294" s="1268"/>
      <c r="K294" s="1268"/>
      <c r="L294" s="1268"/>
      <c r="M294" s="1268"/>
      <c r="N294" s="1268"/>
      <c r="O294" s="1268"/>
      <c r="P294" s="1268"/>
      <c r="Q294" s="1268"/>
      <c r="R294" s="1268"/>
      <c r="S294" s="1268"/>
      <c r="T294" s="1268"/>
      <c r="U294" s="1268"/>
      <c r="V294" s="1268"/>
      <c r="W294" s="1268"/>
      <c r="X294" s="1268"/>
      <c r="Y294" s="1268"/>
      <c r="Z294" s="1268"/>
      <c r="AA294" s="1268"/>
      <c r="AB294" s="1268"/>
      <c r="AC294" s="1268"/>
      <c r="AD294" s="1268"/>
      <c r="AE294" s="1268"/>
      <c r="AF294" s="1268"/>
      <c r="AG294" s="1268"/>
      <c r="AH294" s="1268"/>
      <c r="AI294" s="1268"/>
      <c r="AJ294" s="1268"/>
      <c r="AK294" s="1268"/>
      <c r="AL294" s="1268"/>
      <c r="AM294" s="530"/>
    </row>
    <row r="295" spans="2:39">
      <c r="B295" s="1265"/>
      <c r="C295" s="1266"/>
      <c r="D295" s="1266"/>
      <c r="E295" s="1266"/>
      <c r="F295" s="1266"/>
      <c r="G295" s="1266"/>
      <c r="H295" s="1266"/>
      <c r="I295" s="1268"/>
      <c r="J295" s="1268"/>
      <c r="K295" s="1268"/>
      <c r="L295" s="1268"/>
      <c r="M295" s="1268"/>
      <c r="N295" s="1268"/>
      <c r="O295" s="1268"/>
      <c r="P295" s="1268"/>
      <c r="Q295" s="1268"/>
      <c r="R295" s="1268"/>
      <c r="S295" s="1268"/>
      <c r="T295" s="1268"/>
      <c r="U295" s="1268"/>
      <c r="V295" s="1268"/>
      <c r="W295" s="1268"/>
      <c r="X295" s="1268"/>
      <c r="Y295" s="1268"/>
      <c r="Z295" s="1268"/>
      <c r="AA295" s="1268"/>
      <c r="AB295" s="1268"/>
      <c r="AC295" s="1268"/>
      <c r="AD295" s="1268"/>
      <c r="AE295" s="1268"/>
      <c r="AF295" s="1268"/>
      <c r="AG295" s="1268"/>
      <c r="AH295" s="1268"/>
      <c r="AI295" s="1268"/>
      <c r="AJ295" s="1268"/>
      <c r="AK295" s="1268"/>
      <c r="AL295" s="1268"/>
      <c r="AM295" s="530"/>
    </row>
    <row r="296" spans="2:39">
      <c r="B296" s="1189" t="s">
        <v>254</v>
      </c>
      <c r="C296" s="1190"/>
      <c r="D296" s="1190"/>
      <c r="E296" s="1190"/>
      <c r="F296" s="1190"/>
      <c r="G296" s="1190"/>
      <c r="H296" s="1190"/>
      <c r="I296" s="1190"/>
      <c r="J296" s="1190"/>
      <c r="K296" s="1190"/>
      <c r="L296" s="1190"/>
      <c r="M296" s="1190"/>
      <c r="N296" s="1190"/>
      <c r="O296" s="1190"/>
      <c r="P296" s="1190"/>
      <c r="Q296" s="1190"/>
      <c r="R296" s="1190"/>
      <c r="S296" s="1190"/>
      <c r="T296" s="1190"/>
      <c r="U296" s="1190"/>
      <c r="V296" s="1190"/>
      <c r="W296" s="1190"/>
      <c r="X296" s="1190"/>
      <c r="Y296" s="1190"/>
      <c r="Z296" s="1190"/>
      <c r="AA296" s="1190"/>
      <c r="AB296" s="1190"/>
      <c r="AC296" s="1190"/>
      <c r="AD296" s="1190"/>
      <c r="AE296" s="1190"/>
      <c r="AF296" s="1190"/>
      <c r="AG296" s="1190"/>
      <c r="AH296" s="1190"/>
      <c r="AI296" s="1190"/>
      <c r="AJ296" s="1190"/>
      <c r="AK296" s="1190"/>
      <c r="AL296" s="1190"/>
      <c r="AM296" s="530"/>
    </row>
    <row r="297" spans="2:39" ht="15.6" customHeight="1">
      <c r="B297" s="1200"/>
      <c r="C297" s="1201"/>
      <c r="D297" s="1201"/>
      <c r="E297" s="1201"/>
      <c r="F297" s="1201"/>
      <c r="G297" s="1201"/>
      <c r="H297" s="1201"/>
      <c r="I297" s="1201"/>
      <c r="J297" s="1201"/>
      <c r="K297" s="1201"/>
      <c r="L297" s="1201"/>
      <c r="M297" s="1201"/>
      <c r="N297" s="1201"/>
      <c r="O297" s="1201"/>
      <c r="P297" s="1201"/>
      <c r="Q297" s="1201"/>
      <c r="R297" s="1201"/>
      <c r="S297" s="1202"/>
      <c r="T297" s="1206" t="s">
        <v>255</v>
      </c>
      <c r="U297" s="1207"/>
      <c r="V297" s="1207"/>
      <c r="W297" s="1208"/>
      <c r="X297" s="1257">
        <f>+' PRESUPUESTO OFICIAL GETZEN'!B22</f>
        <v>2.7</v>
      </c>
      <c r="Y297" s="1258"/>
      <c r="Z297" s="1258"/>
      <c r="AA297" s="1258"/>
      <c r="AB297" s="1258"/>
      <c r="AC297" s="1258"/>
      <c r="AD297" s="1259"/>
      <c r="AE297" s="1191" t="s">
        <v>256</v>
      </c>
      <c r="AF297" s="1191"/>
      <c r="AG297" s="1191"/>
      <c r="AH297" s="1191"/>
      <c r="AI297" s="1199" t="str">
        <f>+' PRESUPUESTO OFICIAL GETZEN'!D22</f>
        <v>M2</v>
      </c>
      <c r="AJ297" s="1199"/>
      <c r="AK297" s="1199"/>
      <c r="AL297" s="1199"/>
      <c r="AM297" s="530"/>
    </row>
    <row r="298" spans="2:39">
      <c r="B298" s="1203"/>
      <c r="C298" s="1204"/>
      <c r="D298" s="1204"/>
      <c r="E298" s="1204"/>
      <c r="F298" s="1204"/>
      <c r="G298" s="1204"/>
      <c r="H298" s="1204"/>
      <c r="I298" s="1204"/>
      <c r="J298" s="1204"/>
      <c r="K298" s="1204"/>
      <c r="L298" s="1204"/>
      <c r="M298" s="1204"/>
      <c r="N298" s="1204"/>
      <c r="O298" s="1204"/>
      <c r="P298" s="1204"/>
      <c r="Q298" s="1204"/>
      <c r="R298" s="1204"/>
      <c r="S298" s="1205"/>
      <c r="T298" s="1209"/>
      <c r="U298" s="1210"/>
      <c r="V298" s="1210"/>
      <c r="W298" s="1211"/>
      <c r="X298" s="1260"/>
      <c r="Y298" s="1261"/>
      <c r="Z298" s="1261"/>
      <c r="AA298" s="1261"/>
      <c r="AB298" s="1261"/>
      <c r="AC298" s="1261"/>
      <c r="AD298" s="1262"/>
      <c r="AE298" s="1191"/>
      <c r="AF298" s="1191"/>
      <c r="AG298" s="1191"/>
      <c r="AH298" s="1191"/>
      <c r="AI298" s="1199"/>
      <c r="AJ298" s="1199"/>
      <c r="AK298" s="1199"/>
      <c r="AL298" s="1199"/>
      <c r="AM298" s="530"/>
    </row>
    <row r="299" spans="2:39" ht="15.6" customHeight="1">
      <c r="B299" s="1203"/>
      <c r="C299" s="1204"/>
      <c r="D299" s="1204"/>
      <c r="E299" s="1204"/>
      <c r="F299" s="1204"/>
      <c r="G299" s="1204"/>
      <c r="H299" s="1204"/>
      <c r="I299" s="1204"/>
      <c r="J299" s="1204"/>
      <c r="K299" s="1204"/>
      <c r="L299" s="1204"/>
      <c r="M299" s="1204"/>
      <c r="N299" s="1204"/>
      <c r="O299" s="1204"/>
      <c r="P299" s="1204"/>
      <c r="Q299" s="1204"/>
      <c r="R299" s="1204"/>
      <c r="S299" s="1205"/>
      <c r="T299" s="1206" t="s">
        <v>257</v>
      </c>
      <c r="U299" s="1207"/>
      <c r="V299" s="1207"/>
      <c r="W299" s="1208"/>
      <c r="X299" s="1218" t="str">
        <f>+' PRESUPUESTO OFICIAL GETZEN'!C22</f>
        <v>Placa de piso en concreto de 3.000 PSI e: 0,10mts, incluye malla electrosoldada, con acabado superficial liso.</v>
      </c>
      <c r="Y299" s="1219"/>
      <c r="Z299" s="1219"/>
      <c r="AA299" s="1219"/>
      <c r="AB299" s="1219"/>
      <c r="AC299" s="1219"/>
      <c r="AD299" s="1219"/>
      <c r="AE299" s="1219"/>
      <c r="AF299" s="1219"/>
      <c r="AG299" s="1219"/>
      <c r="AH299" s="1219"/>
      <c r="AI299" s="1219"/>
      <c r="AJ299" s="1219"/>
      <c r="AK299" s="1219"/>
      <c r="AL299" s="1219"/>
      <c r="AM299" s="530"/>
    </row>
    <row r="300" spans="2:39">
      <c r="B300" s="1203"/>
      <c r="C300" s="1204"/>
      <c r="D300" s="1204"/>
      <c r="E300" s="1204"/>
      <c r="F300" s="1204"/>
      <c r="G300" s="1204"/>
      <c r="H300" s="1204"/>
      <c r="I300" s="1204"/>
      <c r="J300" s="1204"/>
      <c r="K300" s="1204"/>
      <c r="L300" s="1204"/>
      <c r="M300" s="1204"/>
      <c r="N300" s="1204"/>
      <c r="O300" s="1204"/>
      <c r="P300" s="1204"/>
      <c r="Q300" s="1204"/>
      <c r="R300" s="1204"/>
      <c r="S300" s="1205"/>
      <c r="T300" s="1209"/>
      <c r="U300" s="1210"/>
      <c r="V300" s="1210"/>
      <c r="W300" s="1211"/>
      <c r="X300" s="1220"/>
      <c r="Y300" s="1221"/>
      <c r="Z300" s="1221"/>
      <c r="AA300" s="1221"/>
      <c r="AB300" s="1221"/>
      <c r="AC300" s="1221"/>
      <c r="AD300" s="1221"/>
      <c r="AE300" s="1221"/>
      <c r="AF300" s="1221"/>
      <c r="AG300" s="1221"/>
      <c r="AH300" s="1221"/>
      <c r="AI300" s="1221"/>
      <c r="AJ300" s="1221"/>
      <c r="AK300" s="1221"/>
      <c r="AL300" s="1221"/>
      <c r="AM300" s="530"/>
    </row>
    <row r="301" spans="2:39">
      <c r="B301" s="1203"/>
      <c r="C301" s="1204"/>
      <c r="D301" s="1204"/>
      <c r="E301" s="1204"/>
      <c r="F301" s="1204"/>
      <c r="G301" s="1204"/>
      <c r="H301" s="1204"/>
      <c r="I301" s="1204"/>
      <c r="J301" s="1204"/>
      <c r="K301" s="1204"/>
      <c r="L301" s="1204"/>
      <c r="M301" s="1204"/>
      <c r="N301" s="1204"/>
      <c r="O301" s="1204"/>
      <c r="P301" s="1204"/>
      <c r="Q301" s="1204"/>
      <c r="R301" s="1204"/>
      <c r="S301" s="1205"/>
      <c r="T301" s="1222" t="s">
        <v>258</v>
      </c>
      <c r="U301" s="1223"/>
      <c r="V301" s="1223"/>
      <c r="W301" s="1223"/>
      <c r="X301" s="1223"/>
      <c r="Y301" s="1224"/>
      <c r="Z301" s="1228" t="s">
        <v>259</v>
      </c>
      <c r="AA301" s="1228"/>
      <c r="AB301" s="1228"/>
      <c r="AC301" s="1228"/>
      <c r="AD301" s="1228"/>
      <c r="AE301" s="1191"/>
      <c r="AF301" s="1191"/>
      <c r="AG301" s="1191"/>
      <c r="AH301" s="1191"/>
      <c r="AI301" s="1191" t="s">
        <v>260</v>
      </c>
      <c r="AJ301" s="1191"/>
      <c r="AK301" s="1191"/>
      <c r="AL301" s="1191" t="s">
        <v>261</v>
      </c>
      <c r="AM301" s="530"/>
    </row>
    <row r="302" spans="2:39">
      <c r="B302" s="1203"/>
      <c r="C302" s="1204"/>
      <c r="D302" s="1204"/>
      <c r="E302" s="1204"/>
      <c r="F302" s="1204"/>
      <c r="G302" s="1204"/>
      <c r="H302" s="1204"/>
      <c r="I302" s="1204"/>
      <c r="J302" s="1204"/>
      <c r="K302" s="1204"/>
      <c r="L302" s="1204"/>
      <c r="M302" s="1204"/>
      <c r="N302" s="1204"/>
      <c r="O302" s="1204"/>
      <c r="P302" s="1204"/>
      <c r="Q302" s="1204"/>
      <c r="R302" s="1204"/>
      <c r="S302" s="1205"/>
      <c r="T302" s="1225"/>
      <c r="U302" s="1226"/>
      <c r="V302" s="1226"/>
      <c r="W302" s="1226"/>
      <c r="X302" s="1226"/>
      <c r="Y302" s="1227"/>
      <c r="Z302" s="1191" t="s">
        <v>262</v>
      </c>
      <c r="AA302" s="1191"/>
      <c r="AB302" s="1191"/>
      <c r="AC302" s="1191" t="s">
        <v>263</v>
      </c>
      <c r="AD302" s="1191"/>
      <c r="AE302" s="1191"/>
      <c r="AF302" s="1191" t="s">
        <v>264</v>
      </c>
      <c r="AG302" s="1191"/>
      <c r="AH302" s="1191"/>
      <c r="AI302" s="1191"/>
      <c r="AJ302" s="1191"/>
      <c r="AK302" s="1191"/>
      <c r="AL302" s="1191"/>
      <c r="AM302" s="530"/>
    </row>
    <row r="303" spans="2:39">
      <c r="B303" s="1203"/>
      <c r="C303" s="1204"/>
      <c r="D303" s="1204"/>
      <c r="E303" s="1204"/>
      <c r="F303" s="1204"/>
      <c r="G303" s="1204"/>
      <c r="H303" s="1204"/>
      <c r="I303" s="1204"/>
      <c r="J303" s="1204"/>
      <c r="K303" s="1204"/>
      <c r="L303" s="1204"/>
      <c r="M303" s="1204"/>
      <c r="N303" s="1204"/>
      <c r="O303" s="1204"/>
      <c r="P303" s="1204"/>
      <c r="Q303" s="1204"/>
      <c r="R303" s="1204"/>
      <c r="S303" s="1205"/>
      <c r="T303" s="1182" t="s">
        <v>952</v>
      </c>
      <c r="U303" s="1183"/>
      <c r="V303" s="1183"/>
      <c r="W303" s="1183"/>
      <c r="X303" s="1183"/>
      <c r="Y303" s="1184"/>
      <c r="Z303" s="1186">
        <v>29.1</v>
      </c>
      <c r="AA303" s="1187"/>
      <c r="AB303" s="1188"/>
      <c r="AC303" s="1179">
        <v>1.7</v>
      </c>
      <c r="AD303" s="1180"/>
      <c r="AE303" s="1181"/>
      <c r="AF303" s="1179"/>
      <c r="AG303" s="1180"/>
      <c r="AH303" s="1181"/>
      <c r="AI303" s="1179">
        <v>2</v>
      </c>
      <c r="AJ303" s="1180"/>
      <c r="AK303" s="1181"/>
      <c r="AL303" s="995">
        <f>+Z303*AC303*AI303</f>
        <v>98.94</v>
      </c>
      <c r="AM303" s="530"/>
    </row>
    <row r="304" spans="2:39">
      <c r="B304" s="1203"/>
      <c r="C304" s="1204"/>
      <c r="D304" s="1204"/>
      <c r="E304" s="1204"/>
      <c r="F304" s="1204"/>
      <c r="G304" s="1204"/>
      <c r="H304" s="1204"/>
      <c r="I304" s="1204"/>
      <c r="J304" s="1204"/>
      <c r="K304" s="1204"/>
      <c r="L304" s="1204"/>
      <c r="M304" s="1204"/>
      <c r="N304" s="1204"/>
      <c r="O304" s="1204"/>
      <c r="P304" s="1204"/>
      <c r="Q304" s="1204"/>
      <c r="R304" s="1204"/>
      <c r="S304" s="1205"/>
      <c r="T304" s="1182"/>
      <c r="U304" s="1183"/>
      <c r="V304" s="1183"/>
      <c r="W304" s="1183"/>
      <c r="X304" s="1183"/>
      <c r="Y304" s="1184"/>
      <c r="Z304" s="1284"/>
      <c r="AA304" s="1284"/>
      <c r="AB304" s="1284"/>
      <c r="AC304" s="1178"/>
      <c r="AD304" s="1178"/>
      <c r="AE304" s="1178"/>
      <c r="AF304" s="1178"/>
      <c r="AG304" s="1178"/>
      <c r="AH304" s="1178"/>
      <c r="AI304" s="1178"/>
      <c r="AJ304" s="1178"/>
      <c r="AK304" s="1178"/>
      <c r="AL304" s="1001">
        <f>+Z304</f>
        <v>0</v>
      </c>
      <c r="AM304" s="530"/>
    </row>
    <row r="305" spans="2:39">
      <c r="B305" s="1203"/>
      <c r="C305" s="1204"/>
      <c r="D305" s="1204"/>
      <c r="E305" s="1204"/>
      <c r="F305" s="1204"/>
      <c r="G305" s="1204"/>
      <c r="H305" s="1204"/>
      <c r="I305" s="1204"/>
      <c r="J305" s="1204"/>
      <c r="K305" s="1204"/>
      <c r="L305" s="1204"/>
      <c r="M305" s="1204"/>
      <c r="N305" s="1204"/>
      <c r="O305" s="1204"/>
      <c r="P305" s="1204"/>
      <c r="Q305" s="1204"/>
      <c r="R305" s="1204"/>
      <c r="S305" s="1205"/>
      <c r="T305" s="1182"/>
      <c r="U305" s="1183"/>
      <c r="V305" s="1183"/>
      <c r="W305" s="1183"/>
      <c r="X305" s="1183"/>
      <c r="Y305" s="1184"/>
      <c r="Z305" s="1284"/>
      <c r="AA305" s="1284"/>
      <c r="AB305" s="1284"/>
      <c r="AC305" s="1178"/>
      <c r="AD305" s="1178"/>
      <c r="AE305" s="1178"/>
      <c r="AF305" s="1178"/>
      <c r="AG305" s="1178"/>
      <c r="AH305" s="1178"/>
      <c r="AI305" s="1178"/>
      <c r="AJ305" s="1178"/>
      <c r="AK305" s="1178"/>
      <c r="AL305" s="1001">
        <f>+Z305</f>
        <v>0</v>
      </c>
      <c r="AM305" s="530"/>
    </row>
    <row r="306" spans="2:39">
      <c r="B306" s="1203"/>
      <c r="C306" s="1204"/>
      <c r="D306" s="1204"/>
      <c r="E306" s="1204"/>
      <c r="F306" s="1204"/>
      <c r="G306" s="1204"/>
      <c r="H306" s="1204"/>
      <c r="I306" s="1204"/>
      <c r="J306" s="1204"/>
      <c r="K306" s="1204"/>
      <c r="L306" s="1204"/>
      <c r="M306" s="1204"/>
      <c r="N306" s="1204"/>
      <c r="O306" s="1204"/>
      <c r="P306" s="1204"/>
      <c r="Q306" s="1204"/>
      <c r="R306" s="1204"/>
      <c r="S306" s="1205"/>
      <c r="T306" s="1182"/>
      <c r="U306" s="1183"/>
      <c r="V306" s="1183"/>
      <c r="W306" s="1183"/>
      <c r="X306" s="1183"/>
      <c r="Y306" s="1184"/>
      <c r="Z306" s="1178"/>
      <c r="AA306" s="1178"/>
      <c r="AB306" s="1178"/>
      <c r="AC306" s="1178"/>
      <c r="AD306" s="1178"/>
      <c r="AE306" s="1178"/>
      <c r="AF306" s="1178"/>
      <c r="AG306" s="1178"/>
      <c r="AH306" s="1178"/>
      <c r="AI306" s="1178"/>
      <c r="AJ306" s="1178"/>
      <c r="AK306" s="1178"/>
      <c r="AL306" s="995"/>
      <c r="AM306" s="530"/>
    </row>
    <row r="307" spans="2:39">
      <c r="B307" s="1203"/>
      <c r="C307" s="1204"/>
      <c r="D307" s="1204"/>
      <c r="E307" s="1204"/>
      <c r="F307" s="1204"/>
      <c r="G307" s="1204"/>
      <c r="H307" s="1204"/>
      <c r="I307" s="1204"/>
      <c r="J307" s="1204"/>
      <c r="K307" s="1204"/>
      <c r="L307" s="1204"/>
      <c r="M307" s="1204"/>
      <c r="N307" s="1204"/>
      <c r="O307" s="1204"/>
      <c r="P307" s="1204"/>
      <c r="Q307" s="1204"/>
      <c r="R307" s="1204"/>
      <c r="S307" s="1205"/>
      <c r="T307" s="1182"/>
      <c r="U307" s="1183"/>
      <c r="V307" s="1183"/>
      <c r="W307" s="1183"/>
      <c r="X307" s="1183"/>
      <c r="Y307" s="1184"/>
      <c r="Z307" s="1178"/>
      <c r="AA307" s="1178"/>
      <c r="AB307" s="1178"/>
      <c r="AC307" s="1178"/>
      <c r="AD307" s="1178"/>
      <c r="AE307" s="1178"/>
      <c r="AF307" s="1178"/>
      <c r="AG307" s="1178"/>
      <c r="AH307" s="1178"/>
      <c r="AI307" s="1178"/>
      <c r="AJ307" s="1178"/>
      <c r="AK307" s="1178"/>
      <c r="AL307" s="995"/>
      <c r="AM307" s="530"/>
    </row>
    <row r="308" spans="2:39">
      <c r="B308" s="1203"/>
      <c r="C308" s="1204"/>
      <c r="D308" s="1204"/>
      <c r="E308" s="1204"/>
      <c r="F308" s="1204"/>
      <c r="G308" s="1204"/>
      <c r="H308" s="1204"/>
      <c r="I308" s="1204"/>
      <c r="J308" s="1204"/>
      <c r="K308" s="1204"/>
      <c r="L308" s="1204"/>
      <c r="M308" s="1204"/>
      <c r="N308" s="1204"/>
      <c r="O308" s="1204"/>
      <c r="P308" s="1204"/>
      <c r="Q308" s="1204"/>
      <c r="R308" s="1204"/>
      <c r="S308" s="1205"/>
      <c r="T308" s="1182"/>
      <c r="U308" s="1183"/>
      <c r="V308" s="1183"/>
      <c r="W308" s="1183"/>
      <c r="X308" s="1183"/>
      <c r="Y308" s="1184"/>
      <c r="Z308" s="1178"/>
      <c r="AA308" s="1178"/>
      <c r="AB308" s="1178"/>
      <c r="AC308" s="1178"/>
      <c r="AD308" s="1178"/>
      <c r="AE308" s="1178"/>
      <c r="AF308" s="1178"/>
      <c r="AG308" s="1178"/>
      <c r="AH308" s="1178"/>
      <c r="AI308" s="1178"/>
      <c r="AJ308" s="1178"/>
      <c r="AK308" s="1178"/>
      <c r="AL308" s="995"/>
      <c r="AM308" s="530"/>
    </row>
    <row r="309" spans="2:39">
      <c r="B309" s="1203"/>
      <c r="C309" s="1204"/>
      <c r="D309" s="1204"/>
      <c r="E309" s="1204"/>
      <c r="F309" s="1204"/>
      <c r="G309" s="1204"/>
      <c r="H309" s="1204"/>
      <c r="I309" s="1204"/>
      <c r="J309" s="1204"/>
      <c r="K309" s="1204"/>
      <c r="L309" s="1204"/>
      <c r="M309" s="1204"/>
      <c r="N309" s="1204"/>
      <c r="O309" s="1204"/>
      <c r="P309" s="1204"/>
      <c r="Q309" s="1204"/>
      <c r="R309" s="1204"/>
      <c r="S309" s="1205"/>
      <c r="T309" s="1182"/>
      <c r="U309" s="1183"/>
      <c r="V309" s="1183"/>
      <c r="W309" s="1183"/>
      <c r="X309" s="1183"/>
      <c r="Y309" s="1184"/>
      <c r="Z309" s="1178"/>
      <c r="AA309" s="1178"/>
      <c r="AB309" s="1178"/>
      <c r="AC309" s="1178"/>
      <c r="AD309" s="1178"/>
      <c r="AE309" s="1178"/>
      <c r="AF309" s="1178"/>
      <c r="AG309" s="1178"/>
      <c r="AH309" s="1178"/>
      <c r="AI309" s="1178"/>
      <c r="AJ309" s="1178"/>
      <c r="AK309" s="1178"/>
      <c r="AL309" s="995"/>
      <c r="AM309" s="530"/>
    </row>
    <row r="310" spans="2:39">
      <c r="B310" s="1203"/>
      <c r="C310" s="1204"/>
      <c r="D310" s="1204"/>
      <c r="E310" s="1204"/>
      <c r="F310" s="1204"/>
      <c r="G310" s="1204"/>
      <c r="H310" s="1204"/>
      <c r="I310" s="1204"/>
      <c r="J310" s="1204"/>
      <c r="K310" s="1204"/>
      <c r="L310" s="1204"/>
      <c r="M310" s="1204"/>
      <c r="N310" s="1204"/>
      <c r="O310" s="1204"/>
      <c r="P310" s="1204"/>
      <c r="Q310" s="1204"/>
      <c r="R310" s="1204"/>
      <c r="S310" s="1205"/>
      <c r="T310" s="1182"/>
      <c r="U310" s="1183"/>
      <c r="V310" s="1183"/>
      <c r="W310" s="1183"/>
      <c r="X310" s="1183"/>
      <c r="Y310" s="1184"/>
      <c r="Z310" s="1178"/>
      <c r="AA310" s="1178"/>
      <c r="AB310" s="1178"/>
      <c r="AC310" s="1178"/>
      <c r="AD310" s="1178"/>
      <c r="AE310" s="1178"/>
      <c r="AF310" s="1178"/>
      <c r="AG310" s="1178"/>
      <c r="AH310" s="1178"/>
      <c r="AI310" s="1178"/>
      <c r="AJ310" s="1178"/>
      <c r="AK310" s="1178"/>
      <c r="AL310" s="995"/>
      <c r="AM310" s="530"/>
    </row>
    <row r="311" spans="2:39">
      <c r="B311" s="1203"/>
      <c r="C311" s="1204"/>
      <c r="D311" s="1204"/>
      <c r="E311" s="1204"/>
      <c r="F311" s="1204"/>
      <c r="G311" s="1204"/>
      <c r="H311" s="1204"/>
      <c r="I311" s="1204"/>
      <c r="J311" s="1204"/>
      <c r="K311" s="1204"/>
      <c r="L311" s="1204"/>
      <c r="M311" s="1204"/>
      <c r="N311" s="1204"/>
      <c r="O311" s="1204"/>
      <c r="P311" s="1204"/>
      <c r="Q311" s="1204"/>
      <c r="R311" s="1204"/>
      <c r="S311" s="1205"/>
      <c r="T311" s="1182"/>
      <c r="U311" s="1183"/>
      <c r="V311" s="1183"/>
      <c r="W311" s="1183"/>
      <c r="X311" s="1183"/>
      <c r="Y311" s="1184"/>
      <c r="Z311" s="1178"/>
      <c r="AA311" s="1178"/>
      <c r="AB311" s="1178"/>
      <c r="AC311" s="1178"/>
      <c r="AD311" s="1178"/>
      <c r="AE311" s="1178"/>
      <c r="AF311" s="1178"/>
      <c r="AG311" s="1178"/>
      <c r="AH311" s="1178"/>
      <c r="AI311" s="1178"/>
      <c r="AJ311" s="1178"/>
      <c r="AK311" s="1178"/>
      <c r="AL311" s="995"/>
      <c r="AM311" s="530"/>
    </row>
    <row r="312" spans="2:39">
      <c r="B312" s="1203"/>
      <c r="C312" s="1204"/>
      <c r="D312" s="1204"/>
      <c r="E312" s="1204"/>
      <c r="F312" s="1204"/>
      <c r="G312" s="1204"/>
      <c r="H312" s="1204"/>
      <c r="I312" s="1204"/>
      <c r="J312" s="1204"/>
      <c r="K312" s="1204"/>
      <c r="L312" s="1204"/>
      <c r="M312" s="1204"/>
      <c r="N312" s="1204"/>
      <c r="O312" s="1204"/>
      <c r="P312" s="1204"/>
      <c r="Q312" s="1204"/>
      <c r="R312" s="1204"/>
      <c r="S312" s="1205"/>
      <c r="T312" s="1182"/>
      <c r="U312" s="1183"/>
      <c r="V312" s="1183"/>
      <c r="W312" s="1183"/>
      <c r="X312" s="1183"/>
      <c r="Y312" s="1184"/>
      <c r="Z312" s="1178"/>
      <c r="AA312" s="1178"/>
      <c r="AB312" s="1178"/>
      <c r="AC312" s="1178"/>
      <c r="AD312" s="1178"/>
      <c r="AE312" s="1178"/>
      <c r="AF312" s="1178"/>
      <c r="AG312" s="1178"/>
      <c r="AH312" s="1178"/>
      <c r="AI312" s="1178"/>
      <c r="AJ312" s="1178"/>
      <c r="AK312" s="1178"/>
      <c r="AL312" s="995"/>
      <c r="AM312" s="530"/>
    </row>
    <row r="313" spans="2:39">
      <c r="B313" s="1203"/>
      <c r="C313" s="1204"/>
      <c r="D313" s="1204"/>
      <c r="E313" s="1204"/>
      <c r="F313" s="1204"/>
      <c r="G313" s="1204"/>
      <c r="H313" s="1204"/>
      <c r="I313" s="1204"/>
      <c r="J313" s="1204"/>
      <c r="K313" s="1204"/>
      <c r="L313" s="1204"/>
      <c r="M313" s="1204"/>
      <c r="N313" s="1204"/>
      <c r="O313" s="1204"/>
      <c r="P313" s="1204"/>
      <c r="Q313" s="1204"/>
      <c r="R313" s="1204"/>
      <c r="S313" s="1205"/>
      <c r="T313" s="1182"/>
      <c r="U313" s="1183"/>
      <c r="V313" s="1183"/>
      <c r="W313" s="1183"/>
      <c r="X313" s="1183"/>
      <c r="Y313" s="1184"/>
      <c r="Z313" s="1178"/>
      <c r="AA313" s="1178"/>
      <c r="AB313" s="1178"/>
      <c r="AC313" s="1178"/>
      <c r="AD313" s="1178"/>
      <c r="AE313" s="1178"/>
      <c r="AF313" s="1178"/>
      <c r="AG313" s="1178"/>
      <c r="AH313" s="1178"/>
      <c r="AI313" s="1178"/>
      <c r="AJ313" s="1178"/>
      <c r="AK313" s="1178"/>
      <c r="AL313" s="995"/>
      <c r="AM313" s="530"/>
    </row>
    <row r="314" spans="2:39">
      <c r="B314" s="1203"/>
      <c r="C314" s="1204"/>
      <c r="D314" s="1204"/>
      <c r="E314" s="1204"/>
      <c r="F314" s="1204"/>
      <c r="G314" s="1204"/>
      <c r="H314" s="1204"/>
      <c r="I314" s="1204"/>
      <c r="J314" s="1204"/>
      <c r="K314" s="1204"/>
      <c r="L314" s="1204"/>
      <c r="M314" s="1204"/>
      <c r="N314" s="1204"/>
      <c r="O314" s="1204"/>
      <c r="P314" s="1204"/>
      <c r="Q314" s="1204"/>
      <c r="R314" s="1204"/>
      <c r="S314" s="1205"/>
      <c r="T314" s="1182"/>
      <c r="U314" s="1183"/>
      <c r="V314" s="1183"/>
      <c r="W314" s="1183"/>
      <c r="X314" s="1183"/>
      <c r="Y314" s="1184"/>
      <c r="Z314" s="1178"/>
      <c r="AA314" s="1178"/>
      <c r="AB314" s="1178"/>
      <c r="AC314" s="1178"/>
      <c r="AD314" s="1178"/>
      <c r="AE314" s="1178"/>
      <c r="AF314" s="1178"/>
      <c r="AG314" s="1178"/>
      <c r="AH314" s="1178"/>
      <c r="AI314" s="1178"/>
      <c r="AJ314" s="1178"/>
      <c r="AK314" s="1178"/>
      <c r="AL314" s="995"/>
      <c r="AM314" s="530"/>
    </row>
    <row r="315" spans="2:39">
      <c r="B315" s="1203"/>
      <c r="C315" s="1204"/>
      <c r="D315" s="1204"/>
      <c r="E315" s="1204"/>
      <c r="F315" s="1204"/>
      <c r="G315" s="1204"/>
      <c r="H315" s="1204"/>
      <c r="I315" s="1204"/>
      <c r="J315" s="1204"/>
      <c r="K315" s="1204"/>
      <c r="L315" s="1204"/>
      <c r="M315" s="1204"/>
      <c r="N315" s="1204"/>
      <c r="O315" s="1204"/>
      <c r="P315" s="1204"/>
      <c r="Q315" s="1204"/>
      <c r="R315" s="1204"/>
      <c r="S315" s="1205"/>
      <c r="T315" s="1182"/>
      <c r="U315" s="1183"/>
      <c r="V315" s="1183"/>
      <c r="W315" s="1183"/>
      <c r="X315" s="1183"/>
      <c r="Y315" s="1184"/>
      <c r="Z315" s="1178"/>
      <c r="AA315" s="1178"/>
      <c r="AB315" s="1178"/>
      <c r="AC315" s="1178"/>
      <c r="AD315" s="1178"/>
      <c r="AE315" s="1178"/>
      <c r="AF315" s="1178"/>
      <c r="AG315" s="1178"/>
      <c r="AH315" s="1178"/>
      <c r="AI315" s="1178"/>
      <c r="AJ315" s="1178"/>
      <c r="AK315" s="1178"/>
      <c r="AL315" s="995"/>
      <c r="AM315" s="530"/>
    </row>
    <row r="316" spans="2:39">
      <c r="B316" s="1203"/>
      <c r="C316" s="1204"/>
      <c r="D316" s="1204"/>
      <c r="E316" s="1204"/>
      <c r="F316" s="1204"/>
      <c r="G316" s="1204"/>
      <c r="H316" s="1204"/>
      <c r="I316" s="1204"/>
      <c r="J316" s="1204"/>
      <c r="K316" s="1204"/>
      <c r="L316" s="1204"/>
      <c r="M316" s="1204"/>
      <c r="N316" s="1204"/>
      <c r="O316" s="1204"/>
      <c r="P316" s="1204"/>
      <c r="Q316" s="1204"/>
      <c r="R316" s="1204"/>
      <c r="S316" s="1205"/>
      <c r="T316" s="1182"/>
      <c r="U316" s="1183"/>
      <c r="V316" s="1183"/>
      <c r="W316" s="1183"/>
      <c r="X316" s="1183"/>
      <c r="Y316" s="1184"/>
      <c r="Z316" s="1178"/>
      <c r="AA316" s="1178"/>
      <c r="AB316" s="1178"/>
      <c r="AC316" s="1178"/>
      <c r="AD316" s="1178"/>
      <c r="AE316" s="1178"/>
      <c r="AF316" s="1178"/>
      <c r="AG316" s="1178"/>
      <c r="AH316" s="1178"/>
      <c r="AI316" s="1178"/>
      <c r="AJ316" s="1178"/>
      <c r="AK316" s="1178"/>
      <c r="AL316" s="995"/>
      <c r="AM316" s="530"/>
    </row>
    <row r="317" spans="2:39">
      <c r="B317" s="1203"/>
      <c r="C317" s="1204"/>
      <c r="D317" s="1204"/>
      <c r="E317" s="1204"/>
      <c r="F317" s="1204"/>
      <c r="G317" s="1204"/>
      <c r="H317" s="1204"/>
      <c r="I317" s="1204"/>
      <c r="J317" s="1204"/>
      <c r="K317" s="1204"/>
      <c r="L317" s="1204"/>
      <c r="M317" s="1204"/>
      <c r="N317" s="1204"/>
      <c r="O317" s="1204"/>
      <c r="P317" s="1204"/>
      <c r="Q317" s="1204"/>
      <c r="R317" s="1204"/>
      <c r="S317" s="1205"/>
      <c r="T317" s="1182"/>
      <c r="U317" s="1183"/>
      <c r="V317" s="1183"/>
      <c r="W317" s="1183"/>
      <c r="X317" s="1183"/>
      <c r="Y317" s="1184"/>
      <c r="Z317" s="1178"/>
      <c r="AA317" s="1178"/>
      <c r="AB317" s="1178"/>
      <c r="AC317" s="1178"/>
      <c r="AD317" s="1178"/>
      <c r="AE317" s="1178"/>
      <c r="AF317" s="1178"/>
      <c r="AG317" s="1178"/>
      <c r="AH317" s="1178"/>
      <c r="AI317" s="1178"/>
      <c r="AJ317" s="1178"/>
      <c r="AK317" s="1178"/>
      <c r="AL317" s="995"/>
      <c r="AM317" s="530"/>
    </row>
    <row r="318" spans="2:39">
      <c r="B318" s="1203"/>
      <c r="C318" s="1204"/>
      <c r="D318" s="1204"/>
      <c r="E318" s="1204"/>
      <c r="F318" s="1204"/>
      <c r="G318" s="1204"/>
      <c r="H318" s="1204"/>
      <c r="I318" s="1204"/>
      <c r="J318" s="1204"/>
      <c r="K318" s="1204"/>
      <c r="L318" s="1204"/>
      <c r="M318" s="1204"/>
      <c r="N318" s="1204"/>
      <c r="O318" s="1204"/>
      <c r="P318" s="1204"/>
      <c r="Q318" s="1204"/>
      <c r="R318" s="1204"/>
      <c r="S318" s="1205"/>
      <c r="T318" s="1182"/>
      <c r="U318" s="1183"/>
      <c r="V318" s="1183"/>
      <c r="W318" s="1183"/>
      <c r="X318" s="1183"/>
      <c r="Y318" s="1184"/>
      <c r="Z318" s="1178"/>
      <c r="AA318" s="1178"/>
      <c r="AB318" s="1178"/>
      <c r="AC318" s="1178"/>
      <c r="AD318" s="1178"/>
      <c r="AE318" s="1178"/>
      <c r="AF318" s="1178"/>
      <c r="AG318" s="1178"/>
      <c r="AH318" s="1178"/>
      <c r="AI318" s="1178"/>
      <c r="AJ318" s="1178"/>
      <c r="AK318" s="1178"/>
      <c r="AL318" s="995"/>
      <c r="AM318" s="530"/>
    </row>
    <row r="319" spans="2:39">
      <c r="B319" s="1203"/>
      <c r="C319" s="1204"/>
      <c r="D319" s="1204"/>
      <c r="E319" s="1204"/>
      <c r="F319" s="1204"/>
      <c r="G319" s="1204"/>
      <c r="H319" s="1204"/>
      <c r="I319" s="1204"/>
      <c r="J319" s="1204"/>
      <c r="K319" s="1204"/>
      <c r="L319" s="1204"/>
      <c r="M319" s="1204"/>
      <c r="N319" s="1204"/>
      <c r="O319" s="1204"/>
      <c r="P319" s="1204"/>
      <c r="Q319" s="1204"/>
      <c r="R319" s="1204"/>
      <c r="S319" s="1205"/>
      <c r="T319" s="1182"/>
      <c r="U319" s="1183"/>
      <c r="V319" s="1183"/>
      <c r="W319" s="1183"/>
      <c r="X319" s="1183"/>
      <c r="Y319" s="1184"/>
      <c r="Z319" s="1178"/>
      <c r="AA319" s="1178"/>
      <c r="AB319" s="1178"/>
      <c r="AC319" s="1178"/>
      <c r="AD319" s="1178"/>
      <c r="AE319" s="1178"/>
      <c r="AF319" s="1178"/>
      <c r="AG319" s="1178"/>
      <c r="AH319" s="1178"/>
      <c r="AI319" s="1178"/>
      <c r="AJ319" s="1178"/>
      <c r="AK319" s="1178"/>
      <c r="AL319" s="995"/>
      <c r="AM319" s="530"/>
    </row>
    <row r="320" spans="2:39">
      <c r="B320" s="1203"/>
      <c r="C320" s="1204"/>
      <c r="D320" s="1204"/>
      <c r="E320" s="1204"/>
      <c r="F320" s="1204"/>
      <c r="G320" s="1204"/>
      <c r="H320" s="1204"/>
      <c r="I320" s="1204"/>
      <c r="J320" s="1204"/>
      <c r="K320" s="1204"/>
      <c r="L320" s="1204"/>
      <c r="M320" s="1204"/>
      <c r="N320" s="1204"/>
      <c r="O320" s="1204"/>
      <c r="P320" s="1204"/>
      <c r="Q320" s="1204"/>
      <c r="R320" s="1204"/>
      <c r="S320" s="1205"/>
      <c r="T320" s="1182"/>
      <c r="U320" s="1183"/>
      <c r="V320" s="1183"/>
      <c r="W320" s="1183"/>
      <c r="X320" s="1183"/>
      <c r="Y320" s="1184"/>
      <c r="Z320" s="1178"/>
      <c r="AA320" s="1178"/>
      <c r="AB320" s="1178"/>
      <c r="AC320" s="1178"/>
      <c r="AD320" s="1178"/>
      <c r="AE320" s="1178"/>
      <c r="AF320" s="1178"/>
      <c r="AG320" s="1178"/>
      <c r="AH320" s="1178"/>
      <c r="AI320" s="1178"/>
      <c r="AJ320" s="1178"/>
      <c r="AK320" s="1178"/>
      <c r="AL320" s="995"/>
      <c r="AM320" s="530"/>
    </row>
    <row r="321" spans="2:39">
      <c r="B321" s="1203"/>
      <c r="C321" s="1204"/>
      <c r="D321" s="1204"/>
      <c r="E321" s="1204"/>
      <c r="F321" s="1204"/>
      <c r="G321" s="1204"/>
      <c r="H321" s="1204"/>
      <c r="I321" s="1204"/>
      <c r="J321" s="1204"/>
      <c r="K321" s="1204"/>
      <c r="L321" s="1204"/>
      <c r="M321" s="1204"/>
      <c r="N321" s="1204"/>
      <c r="O321" s="1204"/>
      <c r="P321" s="1204"/>
      <c r="Q321" s="1204"/>
      <c r="R321" s="1204"/>
      <c r="S321" s="1205"/>
      <c r="T321" s="1182"/>
      <c r="U321" s="1183"/>
      <c r="V321" s="1183"/>
      <c r="W321" s="1183"/>
      <c r="X321" s="1183"/>
      <c r="Y321" s="1184"/>
      <c r="Z321" s="1178"/>
      <c r="AA321" s="1178"/>
      <c r="AB321" s="1178"/>
      <c r="AC321" s="1178"/>
      <c r="AD321" s="1178"/>
      <c r="AE321" s="1178"/>
      <c r="AF321" s="1178"/>
      <c r="AG321" s="1178"/>
      <c r="AH321" s="1178"/>
      <c r="AI321" s="1178"/>
      <c r="AJ321" s="1178"/>
      <c r="AK321" s="1178"/>
      <c r="AL321" s="995"/>
      <c r="AM321" s="530"/>
    </row>
    <row r="322" spans="2:39">
      <c r="B322" s="1203"/>
      <c r="C322" s="1204"/>
      <c r="D322" s="1204"/>
      <c r="E322" s="1204"/>
      <c r="F322" s="1204"/>
      <c r="G322" s="1204"/>
      <c r="H322" s="1204"/>
      <c r="I322" s="1204"/>
      <c r="J322" s="1204"/>
      <c r="K322" s="1204"/>
      <c r="L322" s="1204"/>
      <c r="M322" s="1204"/>
      <c r="N322" s="1204"/>
      <c r="O322" s="1204"/>
      <c r="P322" s="1204"/>
      <c r="Q322" s="1204"/>
      <c r="R322" s="1204"/>
      <c r="S322" s="1205"/>
      <c r="T322" s="1182"/>
      <c r="U322" s="1183"/>
      <c r="V322" s="1183"/>
      <c r="W322" s="1183"/>
      <c r="X322" s="1183"/>
      <c r="Y322" s="1184"/>
      <c r="Z322" s="1178"/>
      <c r="AA322" s="1178"/>
      <c r="AB322" s="1178"/>
      <c r="AC322" s="1178"/>
      <c r="AD322" s="1178"/>
      <c r="AE322" s="1178"/>
      <c r="AF322" s="1178"/>
      <c r="AG322" s="1178"/>
      <c r="AH322" s="1178"/>
      <c r="AI322" s="1178"/>
      <c r="AJ322" s="1178"/>
      <c r="AK322" s="1178"/>
      <c r="AL322" s="995"/>
      <c r="AM322" s="530"/>
    </row>
    <row r="323" spans="2:39">
      <c r="B323" s="1203"/>
      <c r="C323" s="1204"/>
      <c r="D323" s="1204"/>
      <c r="E323" s="1204"/>
      <c r="F323" s="1204"/>
      <c r="G323" s="1204"/>
      <c r="H323" s="1204"/>
      <c r="I323" s="1204"/>
      <c r="J323" s="1204"/>
      <c r="K323" s="1204"/>
      <c r="L323" s="1204"/>
      <c r="M323" s="1204"/>
      <c r="N323" s="1204"/>
      <c r="O323" s="1204"/>
      <c r="P323" s="1204"/>
      <c r="Q323" s="1204"/>
      <c r="R323" s="1204"/>
      <c r="S323" s="1205"/>
      <c r="T323" s="1182"/>
      <c r="U323" s="1183"/>
      <c r="V323" s="1183"/>
      <c r="W323" s="1183"/>
      <c r="X323" s="1183"/>
      <c r="Y323" s="1184"/>
      <c r="Z323" s="1178"/>
      <c r="AA323" s="1178"/>
      <c r="AB323" s="1178"/>
      <c r="AC323" s="1178"/>
      <c r="AD323" s="1178"/>
      <c r="AE323" s="1178"/>
      <c r="AF323" s="1178"/>
      <c r="AG323" s="1178"/>
      <c r="AH323" s="1178"/>
      <c r="AI323" s="1178"/>
      <c r="AJ323" s="1178"/>
      <c r="AK323" s="1178"/>
      <c r="AL323" s="995"/>
      <c r="AM323" s="530"/>
    </row>
    <row r="324" spans="2:39">
      <c r="B324" s="1203"/>
      <c r="C324" s="1204"/>
      <c r="D324" s="1204"/>
      <c r="E324" s="1204"/>
      <c r="F324" s="1204"/>
      <c r="G324" s="1204"/>
      <c r="H324" s="1204"/>
      <c r="I324" s="1204"/>
      <c r="J324" s="1204"/>
      <c r="K324" s="1204"/>
      <c r="L324" s="1204"/>
      <c r="M324" s="1204"/>
      <c r="N324" s="1204"/>
      <c r="O324" s="1204"/>
      <c r="P324" s="1204"/>
      <c r="Q324" s="1204"/>
      <c r="R324" s="1204"/>
      <c r="S324" s="1205"/>
      <c r="T324" s="1182"/>
      <c r="U324" s="1183"/>
      <c r="V324" s="1183"/>
      <c r="W324" s="1183"/>
      <c r="X324" s="1183"/>
      <c r="Y324" s="1184"/>
      <c r="Z324" s="1178"/>
      <c r="AA324" s="1178"/>
      <c r="AB324" s="1178"/>
      <c r="AC324" s="1178"/>
      <c r="AD324" s="1178"/>
      <c r="AE324" s="1178"/>
      <c r="AF324" s="1178"/>
      <c r="AG324" s="1178"/>
      <c r="AH324" s="1178"/>
      <c r="AI324" s="1178"/>
      <c r="AJ324" s="1178"/>
      <c r="AK324" s="1178"/>
      <c r="AL324" s="995"/>
      <c r="AM324" s="530"/>
    </row>
    <row r="325" spans="2:39">
      <c r="B325" s="1254"/>
      <c r="C325" s="1255"/>
      <c r="D325" s="1255"/>
      <c r="E325" s="1255"/>
      <c r="F325" s="1255"/>
      <c r="G325" s="1255"/>
      <c r="H325" s="1255"/>
      <c r="I325" s="1255"/>
      <c r="J325" s="1255"/>
      <c r="K325" s="1255"/>
      <c r="L325" s="1255"/>
      <c r="M325" s="1255"/>
      <c r="N325" s="1255"/>
      <c r="O325" s="1255"/>
      <c r="P325" s="1255"/>
      <c r="Q325" s="1255"/>
      <c r="R325" s="1255"/>
      <c r="S325" s="1256"/>
      <c r="T325" s="1182"/>
      <c r="U325" s="1183"/>
      <c r="V325" s="1183"/>
      <c r="W325" s="1183"/>
      <c r="X325" s="1183"/>
      <c r="Y325" s="1184"/>
      <c r="Z325" s="1178"/>
      <c r="AA325" s="1178"/>
      <c r="AB325" s="1178"/>
      <c r="AC325" s="1178"/>
      <c r="AD325" s="1178"/>
      <c r="AE325" s="1178"/>
      <c r="AF325" s="1178"/>
      <c r="AG325" s="1178"/>
      <c r="AH325" s="1178"/>
      <c r="AI325" s="1178"/>
      <c r="AJ325" s="1178"/>
      <c r="AK325" s="1178"/>
      <c r="AL325" s="995"/>
      <c r="AM325" s="530"/>
    </row>
    <row r="326" spans="2:39">
      <c r="B326" s="1192" t="s">
        <v>265</v>
      </c>
      <c r="C326" s="1193"/>
      <c r="D326" s="1193"/>
      <c r="E326" s="1193"/>
      <c r="F326" s="1193"/>
      <c r="G326" s="1193"/>
      <c r="H326" s="1193"/>
      <c r="I326" s="1193"/>
      <c r="J326" s="1193"/>
      <c r="K326" s="1193"/>
      <c r="L326" s="1193"/>
      <c r="M326" s="1193"/>
      <c r="N326" s="1193"/>
      <c r="O326" s="1193"/>
      <c r="P326" s="1193"/>
      <c r="Q326" s="1193"/>
      <c r="R326" s="1193"/>
      <c r="S326" s="1193"/>
      <c r="T326" s="1193"/>
      <c r="U326" s="1193"/>
      <c r="V326" s="1193"/>
      <c r="W326" s="1193"/>
      <c r="X326" s="1193"/>
      <c r="Y326" s="1193"/>
      <c r="Z326" s="1229"/>
      <c r="AA326" s="1230"/>
      <c r="AB326" s="1230"/>
      <c r="AC326" s="1230"/>
      <c r="AD326" s="1230"/>
      <c r="AE326" s="1230"/>
      <c r="AF326" s="1230"/>
      <c r="AG326" s="1230"/>
      <c r="AH326" s="1231"/>
      <c r="AI326" s="1232"/>
      <c r="AJ326" s="1232"/>
      <c r="AK326" s="1232"/>
      <c r="AL326" s="997"/>
      <c r="AM326" s="530"/>
    </row>
    <row r="327" spans="2:39">
      <c r="B327" s="1242"/>
      <c r="C327" s="1243"/>
      <c r="D327" s="1243"/>
      <c r="E327" s="1243"/>
      <c r="F327" s="1243"/>
      <c r="G327" s="1243"/>
      <c r="H327" s="1243"/>
      <c r="I327" s="1243"/>
      <c r="J327" s="1243"/>
      <c r="K327" s="1243"/>
      <c r="L327" s="1243"/>
      <c r="M327" s="1243"/>
      <c r="N327" s="1243"/>
      <c r="O327" s="1243"/>
      <c r="P327" s="1243"/>
      <c r="Q327" s="1243"/>
      <c r="R327" s="1243"/>
      <c r="S327" s="1243"/>
      <c r="T327" s="1243"/>
      <c r="U327" s="1243"/>
      <c r="V327" s="1243"/>
      <c r="W327" s="1243"/>
      <c r="X327" s="1243"/>
      <c r="Y327" s="1244"/>
      <c r="Z327" s="1248"/>
      <c r="AA327" s="1201"/>
      <c r="AB327" s="1201"/>
      <c r="AC327" s="1201"/>
      <c r="AD327" s="1201"/>
      <c r="AE327" s="1201"/>
      <c r="AF327" s="1201"/>
      <c r="AG327" s="1201"/>
      <c r="AH327" s="1202"/>
      <c r="AI327" s="1190" t="s">
        <v>266</v>
      </c>
      <c r="AJ327" s="1190"/>
      <c r="AK327" s="1253"/>
      <c r="AL327" s="998">
        <f>SUM(AL303:AL325)</f>
        <v>98.94</v>
      </c>
      <c r="AM327" s="530"/>
    </row>
    <row r="328" spans="2:39">
      <c r="B328" s="1242"/>
      <c r="C328" s="1243"/>
      <c r="D328" s="1243"/>
      <c r="E328" s="1243"/>
      <c r="F328" s="1243"/>
      <c r="G328" s="1243"/>
      <c r="H328" s="1243"/>
      <c r="I328" s="1243"/>
      <c r="J328" s="1243"/>
      <c r="K328" s="1243"/>
      <c r="L328" s="1243"/>
      <c r="M328" s="1243"/>
      <c r="N328" s="1243"/>
      <c r="O328" s="1243"/>
      <c r="P328" s="1243"/>
      <c r="Q328" s="1243"/>
      <c r="R328" s="1243"/>
      <c r="S328" s="1243"/>
      <c r="T328" s="1243"/>
      <c r="U328" s="1243"/>
      <c r="V328" s="1243"/>
      <c r="W328" s="1243"/>
      <c r="X328" s="1243"/>
      <c r="Y328" s="1244"/>
      <c r="Z328" s="1249"/>
      <c r="AA328" s="1204"/>
      <c r="AB328" s="1204"/>
      <c r="AC328" s="1204"/>
      <c r="AD328" s="1204"/>
      <c r="AE328" s="1204"/>
      <c r="AF328" s="1204"/>
      <c r="AG328" s="1204"/>
      <c r="AH328" s="1205"/>
      <c r="AI328" s="1190"/>
      <c r="AJ328" s="1190"/>
      <c r="AK328" s="1253"/>
      <c r="AL328" s="998"/>
      <c r="AM328" s="530"/>
    </row>
    <row r="329" spans="2:39" ht="18" customHeight="1" thickBot="1">
      <c r="B329" s="1245"/>
      <c r="C329" s="1246"/>
      <c r="D329" s="1246"/>
      <c r="E329" s="1246"/>
      <c r="F329" s="1246"/>
      <c r="G329" s="1246"/>
      <c r="H329" s="1246"/>
      <c r="I329" s="1246"/>
      <c r="J329" s="1246"/>
      <c r="K329" s="1246"/>
      <c r="L329" s="1246"/>
      <c r="M329" s="1246"/>
      <c r="N329" s="1246"/>
      <c r="O329" s="1246"/>
      <c r="P329" s="1246"/>
      <c r="Q329" s="1246"/>
      <c r="R329" s="1246"/>
      <c r="S329" s="1246"/>
      <c r="T329" s="1246"/>
      <c r="U329" s="1246"/>
      <c r="V329" s="1246"/>
      <c r="W329" s="1246"/>
      <c r="X329" s="1246"/>
      <c r="Y329" s="1247"/>
      <c r="Z329" s="1250"/>
      <c r="AA329" s="1251"/>
      <c r="AB329" s="1251"/>
      <c r="AC329" s="1251"/>
      <c r="AD329" s="1251"/>
      <c r="AE329" s="1251"/>
      <c r="AF329" s="1251"/>
      <c r="AG329" s="1251"/>
      <c r="AH329" s="1252"/>
      <c r="AI329" s="1238" t="s">
        <v>267</v>
      </c>
      <c r="AJ329" s="1238"/>
      <c r="AK329" s="1239"/>
      <c r="AL329" s="999">
        <f>ROUND(+AL327,2)</f>
        <v>98.94</v>
      </c>
      <c r="AM329" s="530"/>
    </row>
    <row r="330" spans="2:39">
      <c r="B330" s="1263"/>
      <c r="C330" s="1264"/>
      <c r="D330" s="1264"/>
      <c r="E330" s="1264"/>
      <c r="F330" s="1264"/>
      <c r="G330" s="1264"/>
      <c r="H330" s="1264"/>
      <c r="I330" s="1267" t="str">
        <f>I256</f>
        <v>CONSTRUCCIÓN DE CUBIERTA PARA POLIDERTIVO EN LA VEREDA BAJO GETZEN DEL MUNICIPIO DE LA PLATA, DEPARTAMENTO DEL HUILA</v>
      </c>
      <c r="J330" s="1267"/>
      <c r="K330" s="1267"/>
      <c r="L330" s="1267"/>
      <c r="M330" s="1267"/>
      <c r="N330" s="1267"/>
      <c r="O330" s="1267"/>
      <c r="P330" s="1267"/>
      <c r="Q330" s="1267"/>
      <c r="R330" s="1267"/>
      <c r="S330" s="1267"/>
      <c r="T330" s="1267"/>
      <c r="U330" s="1267"/>
      <c r="V330" s="1267"/>
      <c r="W330" s="1267"/>
      <c r="X330" s="1267"/>
      <c r="Y330" s="1267"/>
      <c r="Z330" s="1267"/>
      <c r="AA330" s="1267"/>
      <c r="AB330" s="1267"/>
      <c r="AC330" s="1267"/>
      <c r="AD330" s="1267"/>
      <c r="AE330" s="1267"/>
      <c r="AF330" s="1267"/>
      <c r="AG330" s="1267"/>
      <c r="AH330" s="1267"/>
      <c r="AI330" s="1269">
        <f ca="1">TODAY()</f>
        <v>46286</v>
      </c>
      <c r="AJ330" s="1267"/>
      <c r="AK330" s="1267"/>
      <c r="AL330" s="1267"/>
      <c r="AM330" s="530"/>
    </row>
    <row r="331" spans="2:39">
      <c r="B331" s="1265"/>
      <c r="C331" s="1266"/>
      <c r="D331" s="1266"/>
      <c r="E331" s="1266"/>
      <c r="F331" s="1266"/>
      <c r="G331" s="1266"/>
      <c r="H331" s="1266"/>
      <c r="I331" s="1268"/>
      <c r="J331" s="1268"/>
      <c r="K331" s="1268"/>
      <c r="L331" s="1268"/>
      <c r="M331" s="1268"/>
      <c r="N331" s="1268"/>
      <c r="O331" s="1268"/>
      <c r="P331" s="1268"/>
      <c r="Q331" s="1268"/>
      <c r="R331" s="1268"/>
      <c r="S331" s="1268"/>
      <c r="T331" s="1268"/>
      <c r="U331" s="1268"/>
      <c r="V331" s="1268"/>
      <c r="W331" s="1268"/>
      <c r="X331" s="1268"/>
      <c r="Y331" s="1268"/>
      <c r="Z331" s="1268"/>
      <c r="AA331" s="1268"/>
      <c r="AB331" s="1268"/>
      <c r="AC331" s="1268"/>
      <c r="AD331" s="1268"/>
      <c r="AE331" s="1268"/>
      <c r="AF331" s="1268"/>
      <c r="AG331" s="1268"/>
      <c r="AH331" s="1268"/>
      <c r="AI331" s="1268"/>
      <c r="AJ331" s="1268"/>
      <c r="AK331" s="1268"/>
      <c r="AL331" s="1268"/>
      <c r="AM331" s="530"/>
    </row>
    <row r="332" spans="2:39">
      <c r="B332" s="1265"/>
      <c r="C332" s="1266"/>
      <c r="D332" s="1266"/>
      <c r="E332" s="1266"/>
      <c r="F332" s="1266"/>
      <c r="G332" s="1266"/>
      <c r="H332" s="1266"/>
      <c r="I332" s="1268"/>
      <c r="J332" s="1268"/>
      <c r="K332" s="1268"/>
      <c r="L332" s="1268"/>
      <c r="M332" s="1268"/>
      <c r="N332" s="1268"/>
      <c r="O332" s="1268"/>
      <c r="P332" s="1268"/>
      <c r="Q332" s="1268"/>
      <c r="R332" s="1268"/>
      <c r="S332" s="1268"/>
      <c r="T332" s="1268"/>
      <c r="U332" s="1268"/>
      <c r="V332" s="1268"/>
      <c r="W332" s="1268"/>
      <c r="X332" s="1268"/>
      <c r="Y332" s="1268"/>
      <c r="Z332" s="1268"/>
      <c r="AA332" s="1268"/>
      <c r="AB332" s="1268"/>
      <c r="AC332" s="1268"/>
      <c r="AD332" s="1268"/>
      <c r="AE332" s="1268"/>
      <c r="AF332" s="1268"/>
      <c r="AG332" s="1268"/>
      <c r="AH332" s="1268"/>
      <c r="AI332" s="1268"/>
      <c r="AJ332" s="1268"/>
      <c r="AK332" s="1268"/>
      <c r="AL332" s="1268"/>
      <c r="AM332" s="530"/>
    </row>
    <row r="333" spans="2:39">
      <c r="B333" s="1265"/>
      <c r="C333" s="1266"/>
      <c r="D333" s="1266"/>
      <c r="E333" s="1266"/>
      <c r="F333" s="1266"/>
      <c r="G333" s="1266"/>
      <c r="H333" s="1266"/>
      <c r="I333" s="1268"/>
      <c r="J333" s="1268"/>
      <c r="K333" s="1268"/>
      <c r="L333" s="1268"/>
      <c r="M333" s="1268"/>
      <c r="N333" s="1268"/>
      <c r="O333" s="1268"/>
      <c r="P333" s="1268"/>
      <c r="Q333" s="1268"/>
      <c r="R333" s="1268"/>
      <c r="S333" s="1268"/>
      <c r="T333" s="1268"/>
      <c r="U333" s="1268"/>
      <c r="V333" s="1268"/>
      <c r="W333" s="1268"/>
      <c r="X333" s="1268"/>
      <c r="Y333" s="1268"/>
      <c r="Z333" s="1268"/>
      <c r="AA333" s="1268"/>
      <c r="AB333" s="1268"/>
      <c r="AC333" s="1268"/>
      <c r="AD333" s="1268"/>
      <c r="AE333" s="1268"/>
      <c r="AF333" s="1268"/>
      <c r="AG333" s="1268"/>
      <c r="AH333" s="1268"/>
      <c r="AI333" s="1268"/>
      <c r="AJ333" s="1268"/>
      <c r="AK333" s="1268"/>
      <c r="AL333" s="1268"/>
      <c r="AM333" s="530"/>
    </row>
    <row r="334" spans="2:39">
      <c r="B334" s="1189" t="s">
        <v>254</v>
      </c>
      <c r="C334" s="1190"/>
      <c r="D334" s="1190"/>
      <c r="E334" s="1190"/>
      <c r="F334" s="1190"/>
      <c r="G334" s="1190"/>
      <c r="H334" s="1190"/>
      <c r="I334" s="1190"/>
      <c r="J334" s="1190"/>
      <c r="K334" s="1190"/>
      <c r="L334" s="1190"/>
      <c r="M334" s="1190"/>
      <c r="N334" s="1190"/>
      <c r="O334" s="1190"/>
      <c r="P334" s="1190"/>
      <c r="Q334" s="1190"/>
      <c r="R334" s="1190"/>
      <c r="S334" s="1190"/>
      <c r="T334" s="1190"/>
      <c r="U334" s="1190"/>
      <c r="V334" s="1190"/>
      <c r="W334" s="1190"/>
      <c r="X334" s="1190"/>
      <c r="Y334" s="1190"/>
      <c r="Z334" s="1190"/>
      <c r="AA334" s="1190"/>
      <c r="AB334" s="1190"/>
      <c r="AC334" s="1190"/>
      <c r="AD334" s="1190"/>
      <c r="AE334" s="1190"/>
      <c r="AF334" s="1190"/>
      <c r="AG334" s="1190"/>
      <c r="AH334" s="1190"/>
      <c r="AI334" s="1190"/>
      <c r="AJ334" s="1190"/>
      <c r="AK334" s="1190"/>
      <c r="AL334" s="1190"/>
    </row>
    <row r="335" spans="2:39">
      <c r="B335" s="1200"/>
      <c r="C335" s="1201"/>
      <c r="D335" s="1201"/>
      <c r="E335" s="1201"/>
      <c r="F335" s="1201"/>
      <c r="G335" s="1201"/>
      <c r="H335" s="1201"/>
      <c r="I335" s="1201"/>
      <c r="J335" s="1201"/>
      <c r="K335" s="1201"/>
      <c r="L335" s="1201"/>
      <c r="M335" s="1201"/>
      <c r="N335" s="1201"/>
      <c r="O335" s="1201"/>
      <c r="P335" s="1201"/>
      <c r="Q335" s="1201"/>
      <c r="R335" s="1201"/>
      <c r="S335" s="1202"/>
      <c r="T335" s="1206" t="s">
        <v>255</v>
      </c>
      <c r="U335" s="1207"/>
      <c r="V335" s="1207"/>
      <c r="W335" s="1208"/>
      <c r="X335" s="1212" t="str">
        <f>+'[186] PRESUPUESTO OFICIAL ESMERALDA'!B29</f>
        <v>3.1</v>
      </c>
      <c r="Y335" s="1213"/>
      <c r="Z335" s="1213"/>
      <c r="AA335" s="1213"/>
      <c r="AB335" s="1213"/>
      <c r="AC335" s="1213"/>
      <c r="AD335" s="1214"/>
      <c r="AE335" s="1191" t="s">
        <v>256</v>
      </c>
      <c r="AF335" s="1191"/>
      <c r="AG335" s="1191"/>
      <c r="AH335" s="1191"/>
      <c r="AI335" s="1199" t="str">
        <f>+'[186] PRESUPUESTO OFICIAL ESMERALDA'!D29</f>
        <v>Kg</v>
      </c>
      <c r="AJ335" s="1199"/>
      <c r="AK335" s="1199"/>
      <c r="AL335" s="1199"/>
    </row>
    <row r="336" spans="2:39">
      <c r="B336" s="1203"/>
      <c r="C336" s="1204"/>
      <c r="D336" s="1204"/>
      <c r="E336" s="1204"/>
      <c r="F336" s="1204"/>
      <c r="G336" s="1204"/>
      <c r="H336" s="1204"/>
      <c r="I336" s="1204"/>
      <c r="J336" s="1204"/>
      <c r="K336" s="1204"/>
      <c r="L336" s="1204"/>
      <c r="M336" s="1204"/>
      <c r="N336" s="1204"/>
      <c r="O336" s="1204"/>
      <c r="P336" s="1204"/>
      <c r="Q336" s="1204"/>
      <c r="R336" s="1204"/>
      <c r="S336" s="1205"/>
      <c r="T336" s="1209"/>
      <c r="U336" s="1210"/>
      <c r="V336" s="1210"/>
      <c r="W336" s="1211"/>
      <c r="X336" s="1215"/>
      <c r="Y336" s="1216"/>
      <c r="Z336" s="1216"/>
      <c r="AA336" s="1216"/>
      <c r="AB336" s="1216"/>
      <c r="AC336" s="1216"/>
      <c r="AD336" s="1217"/>
      <c r="AE336" s="1191"/>
      <c r="AF336" s="1191"/>
      <c r="AG336" s="1191"/>
      <c r="AH336" s="1191"/>
      <c r="AI336" s="1199"/>
      <c r="AJ336" s="1199"/>
      <c r="AK336" s="1199"/>
      <c r="AL336" s="1199"/>
    </row>
    <row r="337" spans="2:38">
      <c r="B337" s="1203"/>
      <c r="C337" s="1204"/>
      <c r="D337" s="1204"/>
      <c r="E337" s="1204"/>
      <c r="F337" s="1204"/>
      <c r="G337" s="1204"/>
      <c r="H337" s="1204"/>
      <c r="I337" s="1204"/>
      <c r="J337" s="1204"/>
      <c r="K337" s="1204"/>
      <c r="L337" s="1204"/>
      <c r="M337" s="1204"/>
      <c r="N337" s="1204"/>
      <c r="O337" s="1204"/>
      <c r="P337" s="1204"/>
      <c r="Q337" s="1204"/>
      <c r="R337" s="1204"/>
      <c r="S337" s="1205"/>
      <c r="T337" s="1206" t="s">
        <v>257</v>
      </c>
      <c r="U337" s="1207"/>
      <c r="V337" s="1207"/>
      <c r="W337" s="1208"/>
      <c r="X337" s="1218" t="str">
        <f>+'[186] PRESUPUESTO OFICIAL ESMERALDA'!C29</f>
        <v>Acero de refuerzo Fy=60.000 P.S.I.</v>
      </c>
      <c r="Y337" s="1219"/>
      <c r="Z337" s="1219"/>
      <c r="AA337" s="1219"/>
      <c r="AB337" s="1219"/>
      <c r="AC337" s="1219"/>
      <c r="AD337" s="1219"/>
      <c r="AE337" s="1219"/>
      <c r="AF337" s="1219"/>
      <c r="AG337" s="1219"/>
      <c r="AH337" s="1219"/>
      <c r="AI337" s="1219"/>
      <c r="AJ337" s="1219"/>
      <c r="AK337" s="1219"/>
      <c r="AL337" s="1219"/>
    </row>
    <row r="338" spans="2:38">
      <c r="B338" s="1203"/>
      <c r="C338" s="1204"/>
      <c r="D338" s="1204"/>
      <c r="E338" s="1204"/>
      <c r="F338" s="1204"/>
      <c r="G338" s="1204"/>
      <c r="H338" s="1204"/>
      <c r="I338" s="1204"/>
      <c r="J338" s="1204"/>
      <c r="K338" s="1204"/>
      <c r="L338" s="1204"/>
      <c r="M338" s="1204"/>
      <c r="N338" s="1204"/>
      <c r="O338" s="1204"/>
      <c r="P338" s="1204"/>
      <c r="Q338" s="1204"/>
      <c r="R338" s="1204"/>
      <c r="S338" s="1205"/>
      <c r="T338" s="1209"/>
      <c r="U338" s="1210"/>
      <c r="V338" s="1210"/>
      <c r="W338" s="1211"/>
      <c r="X338" s="1220"/>
      <c r="Y338" s="1221"/>
      <c r="Z338" s="1221"/>
      <c r="AA338" s="1221"/>
      <c r="AB338" s="1221"/>
      <c r="AC338" s="1221"/>
      <c r="AD338" s="1221"/>
      <c r="AE338" s="1221"/>
      <c r="AF338" s="1221"/>
      <c r="AG338" s="1221"/>
      <c r="AH338" s="1221"/>
      <c r="AI338" s="1221"/>
      <c r="AJ338" s="1221"/>
      <c r="AK338" s="1221"/>
      <c r="AL338" s="1221"/>
    </row>
    <row r="339" spans="2:38">
      <c r="B339" s="1203"/>
      <c r="C339" s="1204"/>
      <c r="D339" s="1204"/>
      <c r="E339" s="1204"/>
      <c r="F339" s="1204"/>
      <c r="G339" s="1204"/>
      <c r="H339" s="1204"/>
      <c r="I339" s="1204"/>
      <c r="J339" s="1204"/>
      <c r="K339" s="1204"/>
      <c r="L339" s="1204"/>
      <c r="M339" s="1204"/>
      <c r="N339" s="1204"/>
      <c r="O339" s="1204"/>
      <c r="P339" s="1204"/>
      <c r="Q339" s="1204"/>
      <c r="R339" s="1204"/>
      <c r="S339" s="1205"/>
      <c r="T339" s="1222" t="s">
        <v>258</v>
      </c>
      <c r="U339" s="1223"/>
      <c r="V339" s="1223"/>
      <c r="W339" s="1223"/>
      <c r="X339" s="1223"/>
      <c r="Y339" s="1224"/>
      <c r="Z339" s="1228" t="s">
        <v>259</v>
      </c>
      <c r="AA339" s="1228"/>
      <c r="AB339" s="1228"/>
      <c r="AC339" s="1228"/>
      <c r="AD339" s="1228"/>
      <c r="AE339" s="1191"/>
      <c r="AF339" s="1191"/>
      <c r="AG339" s="1191"/>
      <c r="AH339" s="1191"/>
      <c r="AI339" s="1278" t="s">
        <v>268</v>
      </c>
      <c r="AJ339" s="1206" t="s">
        <v>260</v>
      </c>
      <c r="AK339" s="1208"/>
      <c r="AL339" s="1191" t="s">
        <v>261</v>
      </c>
    </row>
    <row r="340" spans="2:38" ht="16.5" thickBot="1">
      <c r="B340" s="1203"/>
      <c r="C340" s="1204"/>
      <c r="D340" s="1204"/>
      <c r="E340" s="1204"/>
      <c r="F340" s="1204"/>
      <c r="G340" s="1204"/>
      <c r="H340" s="1204"/>
      <c r="I340" s="1204"/>
      <c r="J340" s="1204"/>
      <c r="K340" s="1204"/>
      <c r="L340" s="1204"/>
      <c r="M340" s="1204"/>
      <c r="N340" s="1204"/>
      <c r="O340" s="1204"/>
      <c r="P340" s="1204"/>
      <c r="Q340" s="1204"/>
      <c r="R340" s="1204"/>
      <c r="S340" s="1205"/>
      <c r="T340" s="1222"/>
      <c r="U340" s="1223"/>
      <c r="V340" s="1223"/>
      <c r="W340" s="1223"/>
      <c r="X340" s="1223"/>
      <c r="Y340" s="1224"/>
      <c r="Z340" s="1295" t="s">
        <v>262</v>
      </c>
      <c r="AA340" s="1238"/>
      <c r="AB340" s="1238"/>
      <c r="AC340" s="1238"/>
      <c r="AD340" s="1238"/>
      <c r="AE340" s="1238"/>
      <c r="AF340" s="1238"/>
      <c r="AG340" s="1238"/>
      <c r="AH340" s="1392"/>
      <c r="AI340" s="1294"/>
      <c r="AJ340" s="1292"/>
      <c r="AK340" s="1293"/>
      <c r="AL340" s="1278"/>
    </row>
    <row r="341" spans="2:38" ht="16.149999999999999" customHeight="1" thickBot="1">
      <c r="B341" s="1203"/>
      <c r="C341" s="1204"/>
      <c r="D341" s="1204"/>
      <c r="E341" s="1204"/>
      <c r="F341" s="1204"/>
      <c r="G341" s="1204"/>
      <c r="H341" s="1204"/>
      <c r="I341" s="1204"/>
      <c r="J341" s="1204"/>
      <c r="K341" s="1204"/>
      <c r="L341" s="1204"/>
      <c r="M341" s="1204"/>
      <c r="N341" s="1204"/>
      <c r="O341" s="1204"/>
      <c r="P341" s="1204"/>
      <c r="Q341" s="1204"/>
      <c r="R341" s="1204"/>
      <c r="S341" s="1204"/>
      <c r="T341" s="1388" t="str">
        <f>MemCant!E471</f>
        <v>Zapata A1 Superior</v>
      </c>
      <c r="U341" s="1389"/>
      <c r="V341" s="1389"/>
      <c r="W341" s="1389"/>
      <c r="X341" s="1389"/>
      <c r="Y341" s="1389"/>
      <c r="Z341" s="1390">
        <f>MemCant!G471</f>
        <v>4.1399999999999997</v>
      </c>
      <c r="AA341" s="1356"/>
      <c r="AB341" s="1356"/>
      <c r="AC341" s="1356"/>
      <c r="AD341" s="1356"/>
      <c r="AE341" s="1356"/>
      <c r="AF341" s="1356"/>
      <c r="AG341" s="1356"/>
      <c r="AH341" s="1391"/>
      <c r="AI341" s="1067">
        <f>MemCant!L471</f>
        <v>1.56</v>
      </c>
      <c r="AJ341" s="1386">
        <f>MemCant!F471</f>
        <v>42</v>
      </c>
      <c r="AK341" s="1387"/>
      <c r="AL341" s="1068">
        <f>MemCant!M471</f>
        <v>271.25279999999998</v>
      </c>
    </row>
    <row r="342" spans="2:38" ht="16.149999999999999" customHeight="1" thickBot="1">
      <c r="B342" s="993"/>
      <c r="C342" s="994"/>
      <c r="D342" s="994"/>
      <c r="E342" s="994"/>
      <c r="F342" s="994"/>
      <c r="G342" s="994"/>
      <c r="H342" s="994"/>
      <c r="I342" s="994"/>
      <c r="J342" s="994"/>
      <c r="K342" s="994"/>
      <c r="L342" s="994"/>
      <c r="M342" s="994"/>
      <c r="N342" s="994"/>
      <c r="O342" s="994"/>
      <c r="P342" s="994"/>
      <c r="Q342" s="994"/>
      <c r="R342" s="994"/>
      <c r="S342" s="994"/>
      <c r="T342" s="1388" t="str">
        <f>MemCant!E472</f>
        <v>Zapata A1 Inferior</v>
      </c>
      <c r="U342" s="1389"/>
      <c r="V342" s="1389"/>
      <c r="W342" s="1389"/>
      <c r="X342" s="1389"/>
      <c r="Y342" s="1389"/>
      <c r="Z342" s="1390">
        <f>MemCant!G472</f>
        <v>4.1399999999999997</v>
      </c>
      <c r="AA342" s="1356"/>
      <c r="AB342" s="1356"/>
      <c r="AC342" s="1356"/>
      <c r="AD342" s="1356"/>
      <c r="AE342" s="1356"/>
      <c r="AF342" s="1356"/>
      <c r="AG342" s="1356"/>
      <c r="AH342" s="1391"/>
      <c r="AI342" s="1067">
        <f>MemCant!L472</f>
        <v>2.25</v>
      </c>
      <c r="AJ342" s="1386">
        <f>MemCant!F472</f>
        <v>30</v>
      </c>
      <c r="AK342" s="1387"/>
      <c r="AL342" s="1068">
        <f>MemCant!M472</f>
        <v>279.45</v>
      </c>
    </row>
    <row r="343" spans="2:38" ht="16.149999999999999" customHeight="1" thickBot="1">
      <c r="B343" s="993"/>
      <c r="C343" s="994"/>
      <c r="D343" s="994"/>
      <c r="E343" s="994"/>
      <c r="F343" s="994"/>
      <c r="G343" s="994"/>
      <c r="H343" s="994"/>
      <c r="I343" s="994"/>
      <c r="J343" s="994"/>
      <c r="K343" s="994"/>
      <c r="L343" s="994"/>
      <c r="M343" s="994"/>
      <c r="N343" s="994"/>
      <c r="O343" s="994"/>
      <c r="P343" s="994"/>
      <c r="Q343" s="994"/>
      <c r="R343" s="994"/>
      <c r="S343" s="994"/>
      <c r="T343" s="1388" t="str">
        <f>MemCant!E473</f>
        <v>Zapata A2 Superior</v>
      </c>
      <c r="U343" s="1389"/>
      <c r="V343" s="1389"/>
      <c r="W343" s="1389"/>
      <c r="X343" s="1389"/>
      <c r="Y343" s="1389"/>
      <c r="Z343" s="1390">
        <f>MemCant!G473</f>
        <v>3.65</v>
      </c>
      <c r="AA343" s="1356"/>
      <c r="AB343" s="1356"/>
      <c r="AC343" s="1356"/>
      <c r="AD343" s="1356"/>
      <c r="AE343" s="1356"/>
      <c r="AF343" s="1356"/>
      <c r="AG343" s="1356"/>
      <c r="AH343" s="1391"/>
      <c r="AI343" s="1067">
        <f>MemCant!L473</f>
        <v>1.56</v>
      </c>
      <c r="AJ343" s="1386">
        <f>MemCant!F473</f>
        <v>38</v>
      </c>
      <c r="AK343" s="1387"/>
      <c r="AL343" s="1068">
        <f>MemCant!M473</f>
        <v>216.37199999999999</v>
      </c>
    </row>
    <row r="344" spans="2:38" ht="16.149999999999999" customHeight="1" thickBot="1">
      <c r="B344" s="993"/>
      <c r="C344" s="994"/>
      <c r="D344" s="994"/>
      <c r="E344" s="994"/>
      <c r="F344" s="994"/>
      <c r="G344" s="994"/>
      <c r="H344" s="994"/>
      <c r="I344" s="994"/>
      <c r="J344" s="994"/>
      <c r="K344" s="994"/>
      <c r="L344" s="994"/>
      <c r="M344" s="994"/>
      <c r="N344" s="994"/>
      <c r="O344" s="994"/>
      <c r="P344" s="994"/>
      <c r="Q344" s="994"/>
      <c r="R344" s="994"/>
      <c r="S344" s="994"/>
      <c r="T344" s="1388" t="str">
        <f>MemCant!E474</f>
        <v>Zapata A2 Inferior</v>
      </c>
      <c r="U344" s="1389"/>
      <c r="V344" s="1389"/>
      <c r="W344" s="1389"/>
      <c r="X344" s="1389"/>
      <c r="Y344" s="1389"/>
      <c r="Z344" s="1390">
        <f>MemCant!G474</f>
        <v>3.65</v>
      </c>
      <c r="AA344" s="1356"/>
      <c r="AB344" s="1356"/>
      <c r="AC344" s="1356"/>
      <c r="AD344" s="1356"/>
      <c r="AE344" s="1356"/>
      <c r="AF344" s="1356"/>
      <c r="AG344" s="1356"/>
      <c r="AH344" s="1391"/>
      <c r="AI344" s="1067">
        <f>MemCant!L474</f>
        <v>2.25</v>
      </c>
      <c r="AJ344" s="1386">
        <f>MemCant!F474</f>
        <v>32</v>
      </c>
      <c r="AK344" s="1387"/>
      <c r="AL344" s="1068">
        <f>MemCant!M474</f>
        <v>262.8</v>
      </c>
    </row>
    <row r="345" spans="2:38" ht="16.149999999999999" customHeight="1" thickBot="1">
      <c r="B345" s="993"/>
      <c r="C345" s="994"/>
      <c r="D345" s="994"/>
      <c r="E345" s="994"/>
      <c r="F345" s="994"/>
      <c r="G345" s="994"/>
      <c r="H345" s="994"/>
      <c r="I345" s="994"/>
      <c r="J345" s="994"/>
      <c r="K345" s="994"/>
      <c r="L345" s="994"/>
      <c r="M345" s="994"/>
      <c r="N345" s="994"/>
      <c r="O345" s="994"/>
      <c r="P345" s="994"/>
      <c r="Q345" s="994"/>
      <c r="R345" s="994"/>
      <c r="S345" s="994"/>
      <c r="T345" s="1388" t="str">
        <f>MemCant!E475</f>
        <v>Zapata A3 Superior</v>
      </c>
      <c r="U345" s="1389"/>
      <c r="V345" s="1389"/>
      <c r="W345" s="1389"/>
      <c r="X345" s="1389"/>
      <c r="Y345" s="1389"/>
      <c r="Z345" s="1390">
        <f>MemCant!G475</f>
        <v>3.84</v>
      </c>
      <c r="AA345" s="1356"/>
      <c r="AB345" s="1356"/>
      <c r="AC345" s="1356"/>
      <c r="AD345" s="1356"/>
      <c r="AE345" s="1356"/>
      <c r="AF345" s="1356"/>
      <c r="AG345" s="1356"/>
      <c r="AH345" s="1391"/>
      <c r="AI345" s="1067">
        <f>MemCant!L475</f>
        <v>1.56</v>
      </c>
      <c r="AJ345" s="1386">
        <f>MemCant!F475</f>
        <v>38</v>
      </c>
      <c r="AK345" s="1387"/>
      <c r="AL345" s="1068">
        <f>MemCant!M475</f>
        <v>227.6352</v>
      </c>
    </row>
    <row r="346" spans="2:38" ht="16.149999999999999" customHeight="1" thickBot="1">
      <c r="B346" s="993"/>
      <c r="C346" s="994"/>
      <c r="D346" s="994"/>
      <c r="E346" s="994"/>
      <c r="F346" s="994"/>
      <c r="G346" s="994"/>
      <c r="H346" s="994"/>
      <c r="I346" s="994"/>
      <c r="J346" s="994"/>
      <c r="K346" s="994"/>
      <c r="L346" s="994"/>
      <c r="M346" s="994"/>
      <c r="N346" s="994"/>
      <c r="O346" s="994"/>
      <c r="P346" s="994"/>
      <c r="Q346" s="994"/>
      <c r="R346" s="994"/>
      <c r="S346" s="994"/>
      <c r="T346" s="1388" t="str">
        <f>MemCant!E476</f>
        <v>Zapata A3 Inferior</v>
      </c>
      <c r="U346" s="1389"/>
      <c r="V346" s="1389"/>
      <c r="W346" s="1389"/>
      <c r="X346" s="1389"/>
      <c r="Y346" s="1389"/>
      <c r="Z346" s="1390">
        <f>MemCant!G476</f>
        <v>3.84</v>
      </c>
      <c r="AA346" s="1356"/>
      <c r="AB346" s="1356"/>
      <c r="AC346" s="1356"/>
      <c r="AD346" s="1356"/>
      <c r="AE346" s="1356"/>
      <c r="AF346" s="1356"/>
      <c r="AG346" s="1356"/>
      <c r="AH346" s="1391"/>
      <c r="AI346" s="1067">
        <f>MemCant!L476</f>
        <v>2.25</v>
      </c>
      <c r="AJ346" s="1386">
        <f>MemCant!F476</f>
        <v>24</v>
      </c>
      <c r="AK346" s="1387"/>
      <c r="AL346" s="1068">
        <f>MemCant!M476</f>
        <v>207.35999999999999</v>
      </c>
    </row>
    <row r="347" spans="2:38" ht="16.149999999999999" customHeight="1" thickBot="1">
      <c r="B347" s="993"/>
      <c r="C347" s="994"/>
      <c r="D347" s="994"/>
      <c r="E347" s="994"/>
      <c r="F347" s="994"/>
      <c r="G347" s="994"/>
      <c r="H347" s="994"/>
      <c r="I347" s="994"/>
      <c r="J347" s="994"/>
      <c r="K347" s="994"/>
      <c r="L347" s="994"/>
      <c r="M347" s="994"/>
      <c r="N347" s="994"/>
      <c r="O347" s="994"/>
      <c r="P347" s="994"/>
      <c r="Q347" s="994"/>
      <c r="R347" s="994"/>
      <c r="S347" s="994"/>
      <c r="T347" s="1388" t="str">
        <f>MemCant!E477</f>
        <v>Zapata A4 Superior</v>
      </c>
      <c r="U347" s="1389"/>
      <c r="V347" s="1389"/>
      <c r="W347" s="1389"/>
      <c r="X347" s="1389"/>
      <c r="Y347" s="1389"/>
      <c r="Z347" s="1390">
        <f>MemCant!G477</f>
        <v>3.85</v>
      </c>
      <c r="AA347" s="1356"/>
      <c r="AB347" s="1356"/>
      <c r="AC347" s="1356"/>
      <c r="AD347" s="1356"/>
      <c r="AE347" s="1356"/>
      <c r="AF347" s="1356"/>
      <c r="AG347" s="1356"/>
      <c r="AH347" s="1391"/>
      <c r="AI347" s="1067">
        <f>MemCant!L477</f>
        <v>1.56</v>
      </c>
      <c r="AJ347" s="1386">
        <f>MemCant!F477</f>
        <v>34</v>
      </c>
      <c r="AK347" s="1387"/>
      <c r="AL347" s="1068">
        <f>MemCant!M477</f>
        <v>204.20400000000001</v>
      </c>
    </row>
    <row r="348" spans="2:38" ht="16.149999999999999" customHeight="1" thickBot="1">
      <c r="B348" s="993"/>
      <c r="C348" s="994"/>
      <c r="D348" s="994"/>
      <c r="E348" s="994"/>
      <c r="F348" s="994"/>
      <c r="G348" s="994"/>
      <c r="H348" s="994"/>
      <c r="I348" s="994"/>
      <c r="J348" s="994"/>
      <c r="K348" s="994"/>
      <c r="L348" s="994"/>
      <c r="M348" s="994"/>
      <c r="N348" s="994"/>
      <c r="O348" s="994"/>
      <c r="P348" s="994"/>
      <c r="Q348" s="994"/>
      <c r="R348" s="994"/>
      <c r="S348" s="994"/>
      <c r="T348" s="1388" t="str">
        <f>MemCant!E478</f>
        <v>Zapata A4 Inferior</v>
      </c>
      <c r="U348" s="1389"/>
      <c r="V348" s="1389"/>
      <c r="W348" s="1389"/>
      <c r="X348" s="1389"/>
      <c r="Y348" s="1389"/>
      <c r="Z348" s="1390">
        <f>MemCant!G478</f>
        <v>3.85</v>
      </c>
      <c r="AA348" s="1356"/>
      <c r="AB348" s="1356"/>
      <c r="AC348" s="1356"/>
      <c r="AD348" s="1356"/>
      <c r="AE348" s="1356"/>
      <c r="AF348" s="1356"/>
      <c r="AG348" s="1356"/>
      <c r="AH348" s="1391"/>
      <c r="AI348" s="1067">
        <f>MemCant!L478</f>
        <v>2.25</v>
      </c>
      <c r="AJ348" s="1386">
        <f>MemCant!F478</f>
        <v>34</v>
      </c>
      <c r="AK348" s="1387"/>
      <c r="AL348" s="1068">
        <f>MemCant!M478</f>
        <v>294.52500000000003</v>
      </c>
    </row>
    <row r="349" spans="2:38" ht="16.149999999999999" customHeight="1" thickBot="1">
      <c r="B349" s="993"/>
      <c r="C349" s="994"/>
      <c r="D349" s="994"/>
      <c r="E349" s="994"/>
      <c r="F349" s="994"/>
      <c r="G349" s="994"/>
      <c r="H349" s="994"/>
      <c r="I349" s="994"/>
      <c r="J349" s="994"/>
      <c r="K349" s="994"/>
      <c r="L349" s="994"/>
      <c r="M349" s="994"/>
      <c r="N349" s="994"/>
      <c r="O349" s="994"/>
      <c r="P349" s="994"/>
      <c r="Q349" s="994"/>
      <c r="R349" s="994"/>
      <c r="S349" s="994"/>
      <c r="T349" s="1388" t="str">
        <f>MemCant!E479</f>
        <v>Zapata A5 Superior</v>
      </c>
      <c r="U349" s="1389"/>
      <c r="V349" s="1389"/>
      <c r="W349" s="1389"/>
      <c r="X349" s="1389"/>
      <c r="Y349" s="1389"/>
      <c r="Z349" s="1390">
        <f>MemCant!G479</f>
        <v>3.54</v>
      </c>
      <c r="AA349" s="1356"/>
      <c r="AB349" s="1356"/>
      <c r="AC349" s="1356"/>
      <c r="AD349" s="1356"/>
      <c r="AE349" s="1356"/>
      <c r="AF349" s="1356"/>
      <c r="AG349" s="1356"/>
      <c r="AH349" s="1391"/>
      <c r="AI349" s="1067">
        <f>MemCant!L479</f>
        <v>1.56</v>
      </c>
      <c r="AJ349" s="1386">
        <f>MemCant!F479</f>
        <v>36</v>
      </c>
      <c r="AK349" s="1387"/>
      <c r="AL349" s="1068">
        <f>MemCant!M479</f>
        <v>198.8064</v>
      </c>
    </row>
    <row r="350" spans="2:38" ht="16.149999999999999" customHeight="1" thickBot="1">
      <c r="B350" s="993"/>
      <c r="C350" s="994"/>
      <c r="D350" s="994"/>
      <c r="E350" s="994"/>
      <c r="F350" s="994"/>
      <c r="G350" s="994"/>
      <c r="H350" s="994"/>
      <c r="I350" s="994"/>
      <c r="J350" s="994"/>
      <c r="K350" s="994"/>
      <c r="L350" s="994"/>
      <c r="M350" s="994"/>
      <c r="N350" s="994"/>
      <c r="O350" s="994"/>
      <c r="P350" s="994"/>
      <c r="Q350" s="994"/>
      <c r="R350" s="994"/>
      <c r="S350" s="994"/>
      <c r="T350" s="1388" t="str">
        <f>MemCant!E480</f>
        <v>Zapata A5 Inferior</v>
      </c>
      <c r="U350" s="1389"/>
      <c r="V350" s="1389"/>
      <c r="W350" s="1389"/>
      <c r="X350" s="1389"/>
      <c r="Y350" s="1389"/>
      <c r="Z350" s="1390">
        <f>MemCant!G480</f>
        <v>3.54</v>
      </c>
      <c r="AA350" s="1356"/>
      <c r="AB350" s="1356"/>
      <c r="AC350" s="1356"/>
      <c r="AD350" s="1356"/>
      <c r="AE350" s="1356"/>
      <c r="AF350" s="1356"/>
      <c r="AG350" s="1356"/>
      <c r="AH350" s="1391"/>
      <c r="AI350" s="1067">
        <f>MemCant!L480</f>
        <v>2.25</v>
      </c>
      <c r="AJ350" s="1386">
        <f>MemCant!F480</f>
        <v>30</v>
      </c>
      <c r="AK350" s="1387"/>
      <c r="AL350" s="1068">
        <f>MemCant!M480</f>
        <v>238.95000000000002</v>
      </c>
    </row>
    <row r="351" spans="2:38" ht="16.149999999999999" customHeight="1" thickBot="1">
      <c r="B351" s="993"/>
      <c r="C351" s="994"/>
      <c r="D351" s="994"/>
      <c r="E351" s="994"/>
      <c r="F351" s="994"/>
      <c r="G351" s="994"/>
      <c r="H351" s="994"/>
      <c r="I351" s="994"/>
      <c r="J351" s="994"/>
      <c r="K351" s="994"/>
      <c r="L351" s="994"/>
      <c r="M351" s="994"/>
      <c r="N351" s="994"/>
      <c r="O351" s="994"/>
      <c r="P351" s="994"/>
      <c r="Q351" s="994"/>
      <c r="R351" s="994"/>
      <c r="S351" s="994"/>
      <c r="T351" s="1388" t="str">
        <f>MemCant!E481</f>
        <v>Zapata B1 Superior</v>
      </c>
      <c r="U351" s="1389"/>
      <c r="V351" s="1389"/>
      <c r="W351" s="1389"/>
      <c r="X351" s="1389"/>
      <c r="Y351" s="1389"/>
      <c r="Z351" s="1390">
        <f>MemCant!G481</f>
        <v>4.54</v>
      </c>
      <c r="AA351" s="1356"/>
      <c r="AB351" s="1356"/>
      <c r="AC351" s="1356"/>
      <c r="AD351" s="1356"/>
      <c r="AE351" s="1356"/>
      <c r="AF351" s="1356"/>
      <c r="AG351" s="1356"/>
      <c r="AH351" s="1391"/>
      <c r="AI351" s="1067">
        <f>MemCant!L481</f>
        <v>1.56</v>
      </c>
      <c r="AJ351" s="1386">
        <f>MemCant!F481</f>
        <v>46</v>
      </c>
      <c r="AK351" s="1387"/>
      <c r="AL351" s="1068">
        <f>MemCant!M481</f>
        <v>325.79040000000003</v>
      </c>
    </row>
    <row r="352" spans="2:38" ht="16.149999999999999" customHeight="1" thickBot="1">
      <c r="B352" s="993"/>
      <c r="C352" s="994"/>
      <c r="D352" s="994"/>
      <c r="E352" s="994"/>
      <c r="F352" s="994"/>
      <c r="G352" s="994"/>
      <c r="H352" s="994"/>
      <c r="I352" s="994"/>
      <c r="J352" s="994"/>
      <c r="K352" s="994"/>
      <c r="L352" s="994"/>
      <c r="M352" s="994"/>
      <c r="N352" s="994"/>
      <c r="O352" s="994"/>
      <c r="P352" s="994"/>
      <c r="Q352" s="994"/>
      <c r="R352" s="994"/>
      <c r="S352" s="994"/>
      <c r="T352" s="1388" t="str">
        <f>MemCant!E482</f>
        <v>Zapata B1 Inferior</v>
      </c>
      <c r="U352" s="1389"/>
      <c r="V352" s="1389"/>
      <c r="W352" s="1389"/>
      <c r="X352" s="1389"/>
      <c r="Y352" s="1389"/>
      <c r="Z352" s="1390">
        <f>MemCant!G482</f>
        <v>4.54</v>
      </c>
      <c r="AA352" s="1356"/>
      <c r="AB352" s="1356"/>
      <c r="AC352" s="1356"/>
      <c r="AD352" s="1356"/>
      <c r="AE352" s="1356"/>
      <c r="AF352" s="1356"/>
      <c r="AG352" s="1356"/>
      <c r="AH352" s="1391"/>
      <c r="AI352" s="1067">
        <f>MemCant!L482</f>
        <v>2.25</v>
      </c>
      <c r="AJ352" s="1386">
        <f>MemCant!F482</f>
        <v>32</v>
      </c>
      <c r="AK352" s="1387"/>
      <c r="AL352" s="1068">
        <f>MemCant!M482</f>
        <v>326.88</v>
      </c>
    </row>
    <row r="353" spans="2:38" ht="16.149999999999999" customHeight="1" thickBot="1">
      <c r="B353" s="993"/>
      <c r="C353" s="994"/>
      <c r="D353" s="994"/>
      <c r="E353" s="994"/>
      <c r="F353" s="994"/>
      <c r="G353" s="994"/>
      <c r="H353" s="994"/>
      <c r="I353" s="994"/>
      <c r="J353" s="994"/>
      <c r="K353" s="994"/>
      <c r="L353" s="994"/>
      <c r="M353" s="994"/>
      <c r="N353" s="994"/>
      <c r="O353" s="994"/>
      <c r="P353" s="994"/>
      <c r="Q353" s="994"/>
      <c r="R353" s="994"/>
      <c r="S353" s="994"/>
      <c r="T353" s="1388" t="str">
        <f>MemCant!E483</f>
        <v xml:space="preserve">Zapata B2 Superior </v>
      </c>
      <c r="U353" s="1389"/>
      <c r="V353" s="1389"/>
      <c r="W353" s="1389"/>
      <c r="X353" s="1389"/>
      <c r="Y353" s="1389"/>
      <c r="Z353" s="1390">
        <f>MemCant!G483</f>
        <v>3.85</v>
      </c>
      <c r="AA353" s="1356"/>
      <c r="AB353" s="1356"/>
      <c r="AC353" s="1356"/>
      <c r="AD353" s="1356"/>
      <c r="AE353" s="1356"/>
      <c r="AF353" s="1356"/>
      <c r="AG353" s="1356"/>
      <c r="AH353" s="1391"/>
      <c r="AI353" s="1067">
        <f>MemCant!L483</f>
        <v>1.56</v>
      </c>
      <c r="AJ353" s="1386">
        <f>MemCant!F483</f>
        <v>34</v>
      </c>
      <c r="AK353" s="1387"/>
      <c r="AL353" s="1068">
        <f>MemCant!M483</f>
        <v>204.20400000000001</v>
      </c>
    </row>
    <row r="354" spans="2:38" ht="16.149999999999999" customHeight="1" thickBot="1">
      <c r="B354" s="993"/>
      <c r="C354" s="994"/>
      <c r="D354" s="994"/>
      <c r="E354" s="994"/>
      <c r="F354" s="994"/>
      <c r="G354" s="994"/>
      <c r="H354" s="994"/>
      <c r="I354" s="994"/>
      <c r="J354" s="994"/>
      <c r="K354" s="994"/>
      <c r="L354" s="994"/>
      <c r="M354" s="994"/>
      <c r="N354" s="994"/>
      <c r="O354" s="994"/>
      <c r="P354" s="994"/>
      <c r="Q354" s="994"/>
      <c r="R354" s="994"/>
      <c r="S354" s="994"/>
      <c r="T354" s="1388" t="str">
        <f>MemCant!E484</f>
        <v>Zapata B2 Inferior</v>
      </c>
      <c r="U354" s="1389"/>
      <c r="V354" s="1389"/>
      <c r="W354" s="1389"/>
      <c r="X354" s="1389"/>
      <c r="Y354" s="1389"/>
      <c r="Z354" s="1390">
        <f>MemCant!G484</f>
        <v>3.85</v>
      </c>
      <c r="AA354" s="1356"/>
      <c r="AB354" s="1356"/>
      <c r="AC354" s="1356"/>
      <c r="AD354" s="1356"/>
      <c r="AE354" s="1356"/>
      <c r="AF354" s="1356"/>
      <c r="AG354" s="1356"/>
      <c r="AH354" s="1391"/>
      <c r="AI354" s="1067">
        <f>MemCant!L484</f>
        <v>2.25</v>
      </c>
      <c r="AJ354" s="1386">
        <f>MemCant!F484</f>
        <v>34</v>
      </c>
      <c r="AK354" s="1387"/>
      <c r="AL354" s="1068">
        <f>MemCant!M484</f>
        <v>294.52500000000003</v>
      </c>
    </row>
    <row r="355" spans="2:38" ht="16.149999999999999" customHeight="1" thickBot="1">
      <c r="B355" s="993"/>
      <c r="C355" s="994"/>
      <c r="D355" s="994"/>
      <c r="E355" s="994"/>
      <c r="F355" s="994"/>
      <c r="G355" s="994"/>
      <c r="H355" s="994"/>
      <c r="I355" s="994"/>
      <c r="J355" s="994"/>
      <c r="K355" s="994"/>
      <c r="L355" s="994"/>
      <c r="M355" s="994"/>
      <c r="N355" s="994"/>
      <c r="O355" s="994"/>
      <c r="P355" s="994"/>
      <c r="Q355" s="994"/>
      <c r="R355" s="994"/>
      <c r="S355" s="994"/>
      <c r="T355" s="1388" t="str">
        <f>MemCant!E485</f>
        <v>Zapata B3 Superior</v>
      </c>
      <c r="U355" s="1389"/>
      <c r="V355" s="1389"/>
      <c r="W355" s="1389"/>
      <c r="X355" s="1389"/>
      <c r="Y355" s="1389"/>
      <c r="Z355" s="1390">
        <f>MemCant!G485</f>
        <v>3.84</v>
      </c>
      <c r="AA355" s="1356"/>
      <c r="AB355" s="1356"/>
      <c r="AC355" s="1356"/>
      <c r="AD355" s="1356"/>
      <c r="AE355" s="1356"/>
      <c r="AF355" s="1356"/>
      <c r="AG355" s="1356"/>
      <c r="AH355" s="1391"/>
      <c r="AI355" s="1067">
        <f>MemCant!L485</f>
        <v>1.56</v>
      </c>
      <c r="AJ355" s="1386">
        <f>MemCant!F485</f>
        <v>34</v>
      </c>
      <c r="AK355" s="1387"/>
      <c r="AL355" s="1068">
        <f>MemCant!M485</f>
        <v>203.67360000000002</v>
      </c>
    </row>
    <row r="356" spans="2:38" ht="16.149999999999999" customHeight="1" thickBot="1">
      <c r="B356" s="993"/>
      <c r="C356" s="994"/>
      <c r="D356" s="994"/>
      <c r="E356" s="994"/>
      <c r="F356" s="994"/>
      <c r="G356" s="994"/>
      <c r="H356" s="994"/>
      <c r="I356" s="994"/>
      <c r="J356" s="994"/>
      <c r="K356" s="994"/>
      <c r="L356" s="994"/>
      <c r="M356" s="994"/>
      <c r="N356" s="994"/>
      <c r="O356" s="994"/>
      <c r="P356" s="994"/>
      <c r="Q356" s="994"/>
      <c r="R356" s="994"/>
      <c r="S356" s="994"/>
      <c r="T356" s="1388" t="str">
        <f>MemCant!E486</f>
        <v>Zapata B3 Inferior</v>
      </c>
      <c r="U356" s="1389"/>
      <c r="V356" s="1389"/>
      <c r="W356" s="1389"/>
      <c r="X356" s="1389"/>
      <c r="Y356" s="1389"/>
      <c r="Z356" s="1390">
        <f>MemCant!G486</f>
        <v>3.84</v>
      </c>
      <c r="AA356" s="1356"/>
      <c r="AB356" s="1356"/>
      <c r="AC356" s="1356"/>
      <c r="AD356" s="1356"/>
      <c r="AE356" s="1356"/>
      <c r="AF356" s="1356"/>
      <c r="AG356" s="1356"/>
      <c r="AH356" s="1391"/>
      <c r="AI356" s="1067">
        <f>MemCant!L486</f>
        <v>2.25</v>
      </c>
      <c r="AJ356" s="1386">
        <f>MemCant!F486</f>
        <v>24</v>
      </c>
      <c r="AK356" s="1387"/>
      <c r="AL356" s="1068">
        <f>MemCant!M486</f>
        <v>207.35999999999999</v>
      </c>
    </row>
    <row r="357" spans="2:38" ht="16.149999999999999" customHeight="1" thickBot="1">
      <c r="B357" s="993"/>
      <c r="C357" s="994"/>
      <c r="D357" s="994"/>
      <c r="E357" s="994"/>
      <c r="F357" s="994"/>
      <c r="G357" s="994"/>
      <c r="H357" s="994"/>
      <c r="I357" s="994"/>
      <c r="J357" s="994"/>
      <c r="K357" s="994"/>
      <c r="L357" s="994"/>
      <c r="M357" s="994"/>
      <c r="N357" s="994"/>
      <c r="O357" s="994"/>
      <c r="P357" s="994"/>
      <c r="Q357" s="994"/>
      <c r="R357" s="994"/>
      <c r="S357" s="994"/>
      <c r="T357" s="1388" t="str">
        <f>MemCant!E487</f>
        <v>Zapata B4 Superior</v>
      </c>
      <c r="U357" s="1389"/>
      <c r="V357" s="1389"/>
      <c r="W357" s="1389"/>
      <c r="X357" s="1389"/>
      <c r="Y357" s="1389"/>
      <c r="Z357" s="1390">
        <f>MemCant!G487</f>
        <v>3.95</v>
      </c>
      <c r="AA357" s="1356"/>
      <c r="AB357" s="1356"/>
      <c r="AC357" s="1356"/>
      <c r="AD357" s="1356"/>
      <c r="AE357" s="1356"/>
      <c r="AF357" s="1356"/>
      <c r="AG357" s="1356"/>
      <c r="AH357" s="1391"/>
      <c r="AI357" s="1067">
        <f>MemCant!L487</f>
        <v>1.56</v>
      </c>
      <c r="AJ357" s="1386">
        <f>MemCant!F487</f>
        <v>36</v>
      </c>
      <c r="AK357" s="1387"/>
      <c r="AL357" s="1068">
        <f>MemCant!M487</f>
        <v>221.83200000000002</v>
      </c>
    </row>
    <row r="358" spans="2:38" ht="16.149999999999999" customHeight="1" thickBot="1">
      <c r="B358" s="993"/>
      <c r="C358" s="994"/>
      <c r="D358" s="994"/>
      <c r="E358" s="994"/>
      <c r="F358" s="994"/>
      <c r="G358" s="994"/>
      <c r="H358" s="994"/>
      <c r="I358" s="994"/>
      <c r="J358" s="994"/>
      <c r="K358" s="994"/>
      <c r="L358" s="994"/>
      <c r="M358" s="994"/>
      <c r="N358" s="994"/>
      <c r="O358" s="994"/>
      <c r="P358" s="994"/>
      <c r="Q358" s="994"/>
      <c r="R358" s="994"/>
      <c r="S358" s="994"/>
      <c r="T358" s="1388" t="str">
        <f>MemCant!E488</f>
        <v>Zapata B4 Inferior</v>
      </c>
      <c r="U358" s="1389"/>
      <c r="V358" s="1389"/>
      <c r="W358" s="1389"/>
      <c r="X358" s="1389"/>
      <c r="Y358" s="1389"/>
      <c r="Z358" s="1390">
        <f>MemCant!G488</f>
        <v>3.95</v>
      </c>
      <c r="AA358" s="1356"/>
      <c r="AB358" s="1356"/>
      <c r="AC358" s="1356"/>
      <c r="AD358" s="1356"/>
      <c r="AE358" s="1356"/>
      <c r="AF358" s="1356"/>
      <c r="AG358" s="1356"/>
      <c r="AH358" s="1391"/>
      <c r="AI358" s="1067">
        <f>MemCant!L488</f>
        <v>2.25</v>
      </c>
      <c r="AJ358" s="1386">
        <f>MemCant!F488</f>
        <v>36</v>
      </c>
      <c r="AK358" s="1387"/>
      <c r="AL358" s="1068">
        <f>MemCant!M488</f>
        <v>319.95000000000005</v>
      </c>
    </row>
    <row r="359" spans="2:38" ht="16.149999999999999" customHeight="1" thickBot="1">
      <c r="B359" s="993"/>
      <c r="C359" s="994"/>
      <c r="D359" s="994"/>
      <c r="E359" s="994"/>
      <c r="F359" s="994"/>
      <c r="G359" s="994"/>
      <c r="H359" s="994"/>
      <c r="I359" s="994"/>
      <c r="J359" s="994"/>
      <c r="K359" s="994"/>
      <c r="L359" s="994"/>
      <c r="M359" s="994"/>
      <c r="N359" s="994"/>
      <c r="O359" s="994"/>
      <c r="P359" s="994"/>
      <c r="Q359" s="994"/>
      <c r="R359" s="994"/>
      <c r="S359" s="994"/>
      <c r="T359" s="1388" t="str">
        <f>MemCant!E489</f>
        <v>Zapata B5 Superior</v>
      </c>
      <c r="U359" s="1389"/>
      <c r="V359" s="1389"/>
      <c r="W359" s="1389"/>
      <c r="X359" s="1389"/>
      <c r="Y359" s="1389"/>
      <c r="Z359" s="1390">
        <f>MemCant!G489</f>
        <v>4.1399999999999997</v>
      </c>
      <c r="AA359" s="1356"/>
      <c r="AB359" s="1356"/>
      <c r="AC359" s="1356"/>
      <c r="AD359" s="1356"/>
      <c r="AE359" s="1356"/>
      <c r="AF359" s="1356"/>
      <c r="AG359" s="1356"/>
      <c r="AH359" s="1391"/>
      <c r="AI359" s="1067">
        <f>MemCant!L489</f>
        <v>1.56</v>
      </c>
      <c r="AJ359" s="1386">
        <f>MemCant!F489</f>
        <v>42</v>
      </c>
      <c r="AK359" s="1387"/>
      <c r="AL359" s="1068">
        <f>MemCant!M489</f>
        <v>271.25279999999998</v>
      </c>
    </row>
    <row r="360" spans="2:38" ht="16.149999999999999" customHeight="1" thickBot="1">
      <c r="B360" s="993"/>
      <c r="C360" s="994"/>
      <c r="D360" s="994"/>
      <c r="E360" s="994"/>
      <c r="F360" s="994"/>
      <c r="G360" s="994"/>
      <c r="H360" s="994"/>
      <c r="I360" s="994"/>
      <c r="J360" s="994"/>
      <c r="K360" s="994"/>
      <c r="L360" s="994"/>
      <c r="M360" s="994"/>
      <c r="N360" s="994"/>
      <c r="O360" s="994"/>
      <c r="P360" s="994"/>
      <c r="Q360" s="994"/>
      <c r="R360" s="994"/>
      <c r="S360" s="994"/>
      <c r="T360" s="1388" t="str">
        <f>MemCant!E490</f>
        <v>Zapata B5 Inferior</v>
      </c>
      <c r="U360" s="1389"/>
      <c r="V360" s="1389"/>
      <c r="W360" s="1389"/>
      <c r="X360" s="1389"/>
      <c r="Y360" s="1389"/>
      <c r="Z360" s="1390">
        <f>MemCant!G490</f>
        <v>4.1399999999999997</v>
      </c>
      <c r="AA360" s="1356"/>
      <c r="AB360" s="1356"/>
      <c r="AC360" s="1356"/>
      <c r="AD360" s="1356"/>
      <c r="AE360" s="1356"/>
      <c r="AF360" s="1356"/>
      <c r="AG360" s="1356"/>
      <c r="AH360" s="1391"/>
      <c r="AI360" s="1067">
        <f>MemCant!L490</f>
        <v>2.25</v>
      </c>
      <c r="AJ360" s="1386">
        <f>MemCant!F490</f>
        <v>34</v>
      </c>
      <c r="AK360" s="1387"/>
      <c r="AL360" s="1068">
        <f>MemCant!M490</f>
        <v>316.70999999999998</v>
      </c>
    </row>
    <row r="361" spans="2:38" ht="16.149999999999999" customHeight="1" thickBot="1">
      <c r="B361" s="993"/>
      <c r="C361" s="994"/>
      <c r="D361" s="994"/>
      <c r="E361" s="994"/>
      <c r="F361" s="994"/>
      <c r="G361" s="994"/>
      <c r="H361" s="994"/>
      <c r="I361" s="994"/>
      <c r="J361" s="994"/>
      <c r="K361" s="994"/>
      <c r="L361" s="994"/>
      <c r="M361" s="994"/>
      <c r="N361" s="994"/>
      <c r="O361" s="994"/>
      <c r="P361" s="994"/>
      <c r="Q361" s="994"/>
      <c r="R361" s="994"/>
      <c r="S361" s="994"/>
      <c r="T361" s="1388"/>
      <c r="U361" s="1389"/>
      <c r="V361" s="1389"/>
      <c r="W361" s="1389"/>
      <c r="X361" s="1389"/>
      <c r="Y361" s="1389"/>
      <c r="Z361" s="1390"/>
      <c r="AA361" s="1356"/>
      <c r="AB361" s="1356"/>
      <c r="AC361" s="1356"/>
      <c r="AD361" s="1356"/>
      <c r="AE361" s="1356"/>
      <c r="AF361" s="1356"/>
      <c r="AG361" s="1356"/>
      <c r="AH361" s="1391"/>
      <c r="AI361" s="1067">
        <f>MemCant!L491</f>
        <v>0</v>
      </c>
      <c r="AJ361" s="1386">
        <f>MemCant!F491</f>
        <v>0</v>
      </c>
      <c r="AK361" s="1387"/>
      <c r="AL361" s="1068">
        <f>MemCant!M491</f>
        <v>0</v>
      </c>
    </row>
    <row r="362" spans="2:38" ht="16.149999999999999" customHeight="1" thickBot="1">
      <c r="B362" s="993"/>
      <c r="C362" s="994"/>
      <c r="D362" s="994"/>
      <c r="E362" s="994"/>
      <c r="F362" s="994"/>
      <c r="G362" s="994"/>
      <c r="H362" s="994"/>
      <c r="I362" s="994"/>
      <c r="J362" s="994"/>
      <c r="K362" s="994"/>
      <c r="L362" s="994"/>
      <c r="M362" s="994"/>
      <c r="N362" s="994"/>
      <c r="O362" s="994"/>
      <c r="P362" s="994"/>
      <c r="Q362" s="994"/>
      <c r="R362" s="994"/>
      <c r="S362" s="994"/>
      <c r="T362" s="1388" t="str">
        <f>MemCant!E492</f>
        <v>VC A1-A5 Y B1-B5 superiores</v>
      </c>
      <c r="U362" s="1389"/>
      <c r="V362" s="1389"/>
      <c r="W362" s="1389"/>
      <c r="X362" s="1389"/>
      <c r="Y362" s="1389"/>
      <c r="Z362" s="1390">
        <f>MemCant!G492</f>
        <v>3.84</v>
      </c>
      <c r="AA362" s="1356"/>
      <c r="AB362" s="1356"/>
      <c r="AC362" s="1356"/>
      <c r="AD362" s="1356"/>
      <c r="AE362" s="1356"/>
      <c r="AF362" s="1356"/>
      <c r="AG362" s="1356"/>
      <c r="AH362" s="1391"/>
      <c r="AI362" s="1067">
        <f>MemCant!L492</f>
        <v>1.56</v>
      </c>
      <c r="AJ362" s="1386">
        <f>MemCant!F492</f>
        <v>8</v>
      </c>
      <c r="AK362" s="1387"/>
      <c r="AL362" s="1068">
        <f>MemCant!M492</f>
        <v>47.923200000000001</v>
      </c>
    </row>
    <row r="363" spans="2:38" ht="16.149999999999999" customHeight="1" thickBot="1">
      <c r="B363" s="993"/>
      <c r="C363" s="994"/>
      <c r="D363" s="994"/>
      <c r="E363" s="994"/>
      <c r="F363" s="994"/>
      <c r="G363" s="994"/>
      <c r="H363" s="994"/>
      <c r="I363" s="994"/>
      <c r="J363" s="994"/>
      <c r="K363" s="994"/>
      <c r="L363" s="994"/>
      <c r="M363" s="994"/>
      <c r="N363" s="994"/>
      <c r="O363" s="994"/>
      <c r="P363" s="994"/>
      <c r="Q363" s="994"/>
      <c r="R363" s="994"/>
      <c r="S363" s="994"/>
      <c r="T363" s="1388" t="str">
        <f>MemCant!E493</f>
        <v>VC A1-A5 Y B1-B5 superiores</v>
      </c>
      <c r="U363" s="1389"/>
      <c r="V363" s="1389"/>
      <c r="W363" s="1389"/>
      <c r="X363" s="1389"/>
      <c r="Y363" s="1389"/>
      <c r="Z363" s="1390">
        <f>MemCant!G493</f>
        <v>3.85</v>
      </c>
      <c r="AA363" s="1356"/>
      <c r="AB363" s="1356"/>
      <c r="AC363" s="1356"/>
      <c r="AD363" s="1356"/>
      <c r="AE363" s="1356"/>
      <c r="AF363" s="1356"/>
      <c r="AG363" s="1356"/>
      <c r="AH363" s="1391"/>
      <c r="AI363" s="1067">
        <f>MemCant!L493</f>
        <v>2.25</v>
      </c>
      <c r="AJ363" s="1386">
        <f>MemCant!F493</f>
        <v>4</v>
      </c>
      <c r="AK363" s="1387"/>
      <c r="AL363" s="1068">
        <f>MemCant!M493</f>
        <v>34.65</v>
      </c>
    </row>
    <row r="364" spans="2:38" ht="16.149999999999999" customHeight="1" thickBot="1">
      <c r="B364" s="993"/>
      <c r="C364" s="994"/>
      <c r="D364" s="994"/>
      <c r="E364" s="994"/>
      <c r="F364" s="994"/>
      <c r="G364" s="994"/>
      <c r="H364" s="994"/>
      <c r="I364" s="994"/>
      <c r="J364" s="994"/>
      <c r="K364" s="994"/>
      <c r="L364" s="994"/>
      <c r="M364" s="994"/>
      <c r="N364" s="994"/>
      <c r="O364" s="994"/>
      <c r="P364" s="994"/>
      <c r="Q364" s="994"/>
      <c r="R364" s="994"/>
      <c r="S364" s="994"/>
      <c r="T364" s="1388" t="str">
        <f>MemCant!E494</f>
        <v>VC A1-A5 Y B1-B5 superiores</v>
      </c>
      <c r="U364" s="1389"/>
      <c r="V364" s="1389"/>
      <c r="W364" s="1389"/>
      <c r="X364" s="1389"/>
      <c r="Y364" s="1389"/>
      <c r="Z364" s="1390">
        <f>MemCant!G494</f>
        <v>2.9</v>
      </c>
      <c r="AA364" s="1356"/>
      <c r="AB364" s="1356"/>
      <c r="AC364" s="1356"/>
      <c r="AD364" s="1356"/>
      <c r="AE364" s="1356"/>
      <c r="AF364" s="1356"/>
      <c r="AG364" s="1356"/>
      <c r="AH364" s="1391"/>
      <c r="AI364" s="1067">
        <f>MemCant!L494</f>
        <v>1</v>
      </c>
      <c r="AJ364" s="1386">
        <f>MemCant!F494</f>
        <v>2</v>
      </c>
      <c r="AK364" s="1387"/>
      <c r="AL364" s="1068">
        <f>MemCant!M494</f>
        <v>5.8</v>
      </c>
    </row>
    <row r="365" spans="2:38" ht="16.149999999999999" customHeight="1" thickBot="1">
      <c r="B365" s="993"/>
      <c r="C365" s="994"/>
      <c r="D365" s="994"/>
      <c r="E365" s="994"/>
      <c r="F365" s="994"/>
      <c r="G365" s="994"/>
      <c r="H365" s="994"/>
      <c r="I365" s="994"/>
      <c r="J365" s="994"/>
      <c r="K365" s="994"/>
      <c r="L365" s="994"/>
      <c r="M365" s="994"/>
      <c r="N365" s="994"/>
      <c r="O365" s="994"/>
      <c r="P365" s="994"/>
      <c r="Q365" s="994"/>
      <c r="R365" s="994"/>
      <c r="S365" s="994"/>
      <c r="T365" s="1388" t="str">
        <f>MemCant!E495</f>
        <v>VC A1-A5 Y B1-B5 superiores</v>
      </c>
      <c r="U365" s="1389"/>
      <c r="V365" s="1389"/>
      <c r="W365" s="1389"/>
      <c r="X365" s="1389"/>
      <c r="Y365" s="1389"/>
      <c r="Z365" s="1390">
        <f>MemCant!G495</f>
        <v>9.8699999999999992</v>
      </c>
      <c r="AA365" s="1356"/>
      <c r="AB365" s="1356"/>
      <c r="AC365" s="1356"/>
      <c r="AD365" s="1356"/>
      <c r="AE365" s="1356"/>
      <c r="AF365" s="1356"/>
      <c r="AG365" s="1356"/>
      <c r="AH365" s="1391"/>
      <c r="AI365" s="1067">
        <f>MemCant!L495</f>
        <v>1.56</v>
      </c>
      <c r="AJ365" s="1386">
        <f>MemCant!F495</f>
        <v>8</v>
      </c>
      <c r="AK365" s="1387"/>
      <c r="AL365" s="1068">
        <f>MemCant!M495</f>
        <v>123.1776</v>
      </c>
    </row>
    <row r="366" spans="2:38" ht="16.149999999999999" customHeight="1" thickBot="1">
      <c r="B366" s="993"/>
      <c r="C366" s="994"/>
      <c r="D366" s="994"/>
      <c r="E366" s="994"/>
      <c r="F366" s="994"/>
      <c r="G366" s="994"/>
      <c r="H366" s="994"/>
      <c r="I366" s="994"/>
      <c r="J366" s="994"/>
      <c r="K366" s="994"/>
      <c r="L366" s="994"/>
      <c r="M366" s="994"/>
      <c r="N366" s="994"/>
      <c r="O366" s="994"/>
      <c r="P366" s="994"/>
      <c r="Q366" s="994"/>
      <c r="R366" s="994"/>
      <c r="S366" s="994"/>
      <c r="T366" s="1388" t="str">
        <f>MemCant!E496</f>
        <v>VC A1-A5 Y B1-B5 superiores</v>
      </c>
      <c r="U366" s="1389"/>
      <c r="V366" s="1389"/>
      <c r="W366" s="1389"/>
      <c r="X366" s="1389"/>
      <c r="Y366" s="1389"/>
      <c r="Z366" s="1390">
        <f>MemCant!G496</f>
        <v>4.05</v>
      </c>
      <c r="AA366" s="1356"/>
      <c r="AB366" s="1356"/>
      <c r="AC366" s="1356"/>
      <c r="AD366" s="1356"/>
      <c r="AE366" s="1356"/>
      <c r="AF366" s="1356"/>
      <c r="AG366" s="1356"/>
      <c r="AH366" s="1391"/>
      <c r="AI366" s="1067">
        <f>MemCant!L496</f>
        <v>2.25</v>
      </c>
      <c r="AJ366" s="1386">
        <f>MemCant!F496</f>
        <v>6</v>
      </c>
      <c r="AK366" s="1387"/>
      <c r="AL366" s="1068">
        <f>MemCant!M496</f>
        <v>54.674999999999997</v>
      </c>
    </row>
    <row r="367" spans="2:38" ht="16.149999999999999" customHeight="1" thickBot="1">
      <c r="B367" s="993"/>
      <c r="C367" s="994"/>
      <c r="D367" s="994"/>
      <c r="E367" s="994"/>
      <c r="F367" s="994"/>
      <c r="G367" s="994"/>
      <c r="H367" s="994"/>
      <c r="I367" s="994"/>
      <c r="J367" s="994"/>
      <c r="K367" s="994"/>
      <c r="L367" s="994"/>
      <c r="M367" s="994"/>
      <c r="N367" s="994"/>
      <c r="O367" s="994"/>
      <c r="P367" s="994"/>
      <c r="Q367" s="994"/>
      <c r="R367" s="994"/>
      <c r="S367" s="994"/>
      <c r="T367" s="1388" t="str">
        <f>MemCant!E497</f>
        <v>VC A1-A5 Y B1-B5 superiores</v>
      </c>
      <c r="U367" s="1389"/>
      <c r="V367" s="1389"/>
      <c r="W367" s="1389"/>
      <c r="X367" s="1389"/>
      <c r="Y367" s="1389"/>
      <c r="Z367" s="1390">
        <f>MemCant!G497</f>
        <v>8.44</v>
      </c>
      <c r="AA367" s="1356"/>
      <c r="AB367" s="1356"/>
      <c r="AC367" s="1356"/>
      <c r="AD367" s="1356"/>
      <c r="AE367" s="1356"/>
      <c r="AF367" s="1356"/>
      <c r="AG367" s="1356"/>
      <c r="AH367" s="1391"/>
      <c r="AI367" s="1067">
        <f>MemCant!L497</f>
        <v>1.56</v>
      </c>
      <c r="AJ367" s="1386">
        <f>MemCant!F497</f>
        <v>8</v>
      </c>
      <c r="AK367" s="1387"/>
      <c r="AL367" s="1068">
        <f>MemCant!M497</f>
        <v>105.3312</v>
      </c>
    </row>
    <row r="368" spans="2:38" ht="16.149999999999999" customHeight="1" thickBot="1">
      <c r="B368" s="993"/>
      <c r="C368" s="994"/>
      <c r="D368" s="994"/>
      <c r="E368" s="994"/>
      <c r="F368" s="994"/>
      <c r="G368" s="994"/>
      <c r="H368" s="994"/>
      <c r="I368" s="994"/>
      <c r="J368" s="994"/>
      <c r="K368" s="994"/>
      <c r="L368" s="994"/>
      <c r="M368" s="994"/>
      <c r="N368" s="994"/>
      <c r="O368" s="994"/>
      <c r="P368" s="994"/>
      <c r="Q368" s="994"/>
      <c r="R368" s="994"/>
      <c r="S368" s="994"/>
      <c r="T368" s="1388" t="str">
        <f>MemCant!E498</f>
        <v>VC A1-A5 Y B1-B5 superiores</v>
      </c>
      <c r="U368" s="1389"/>
      <c r="V368" s="1389"/>
      <c r="W368" s="1389"/>
      <c r="X368" s="1389"/>
      <c r="Y368" s="1389"/>
      <c r="Z368" s="1390">
        <f>MemCant!G498</f>
        <v>4.05</v>
      </c>
      <c r="AA368" s="1356"/>
      <c r="AB368" s="1356"/>
      <c r="AC368" s="1356"/>
      <c r="AD368" s="1356"/>
      <c r="AE368" s="1356"/>
      <c r="AF368" s="1356"/>
      <c r="AG368" s="1356"/>
      <c r="AH368" s="1391"/>
      <c r="AI368" s="1067">
        <f>MemCant!L498</f>
        <v>2.25</v>
      </c>
      <c r="AJ368" s="1386">
        <f>MemCant!F498</f>
        <v>6</v>
      </c>
      <c r="AK368" s="1387"/>
      <c r="AL368" s="1068">
        <f>MemCant!M498</f>
        <v>54.674999999999997</v>
      </c>
    </row>
    <row r="369" spans="2:38" ht="16.149999999999999" customHeight="1" thickBot="1">
      <c r="B369" s="993"/>
      <c r="C369" s="994"/>
      <c r="D369" s="994"/>
      <c r="E369" s="994"/>
      <c r="F369" s="994"/>
      <c r="G369" s="994"/>
      <c r="H369" s="994"/>
      <c r="I369" s="994"/>
      <c r="J369" s="994"/>
      <c r="K369" s="994"/>
      <c r="L369" s="994"/>
      <c r="M369" s="994"/>
      <c r="N369" s="994"/>
      <c r="O369" s="994"/>
      <c r="P369" s="994"/>
      <c r="Q369" s="994"/>
      <c r="R369" s="994"/>
      <c r="S369" s="994"/>
      <c r="T369" s="1388" t="str">
        <f>MemCant!E499</f>
        <v>VC A1-A5 Y B1-B5 superiores</v>
      </c>
      <c r="U369" s="1389"/>
      <c r="V369" s="1389"/>
      <c r="W369" s="1389"/>
      <c r="X369" s="1389"/>
      <c r="Y369" s="1389"/>
      <c r="Z369" s="1390">
        <f>MemCant!G499</f>
        <v>9.42</v>
      </c>
      <c r="AA369" s="1356"/>
      <c r="AB369" s="1356"/>
      <c r="AC369" s="1356"/>
      <c r="AD369" s="1356"/>
      <c r="AE369" s="1356"/>
      <c r="AF369" s="1356"/>
      <c r="AG369" s="1356"/>
      <c r="AH369" s="1391"/>
      <c r="AI369" s="1067">
        <f>MemCant!L499</f>
        <v>1.56</v>
      </c>
      <c r="AJ369" s="1386">
        <f>MemCant!F499</f>
        <v>8</v>
      </c>
      <c r="AK369" s="1387"/>
      <c r="AL369" s="1068">
        <f>MemCant!M499</f>
        <v>117.5616</v>
      </c>
    </row>
    <row r="370" spans="2:38" ht="16.149999999999999" customHeight="1" thickBot="1">
      <c r="B370" s="993"/>
      <c r="C370" s="994"/>
      <c r="D370" s="994"/>
      <c r="E370" s="994"/>
      <c r="F370" s="994"/>
      <c r="G370" s="994"/>
      <c r="H370" s="994"/>
      <c r="I370" s="994"/>
      <c r="J370" s="994"/>
      <c r="K370" s="994"/>
      <c r="L370" s="994"/>
      <c r="M370" s="994"/>
      <c r="N370" s="994"/>
      <c r="O370" s="994"/>
      <c r="P370" s="994"/>
      <c r="Q370" s="994"/>
      <c r="R370" s="994"/>
      <c r="S370" s="994"/>
      <c r="T370" s="1388" t="str">
        <f>MemCant!E500</f>
        <v>VC A1-A5 Y B1-B5 superiores</v>
      </c>
      <c r="U370" s="1389"/>
      <c r="V370" s="1389"/>
      <c r="W370" s="1389"/>
      <c r="X370" s="1389"/>
      <c r="Y370" s="1389"/>
      <c r="Z370" s="1390">
        <f>MemCant!G500</f>
        <v>3.45</v>
      </c>
      <c r="AA370" s="1356"/>
      <c r="AB370" s="1356"/>
      <c r="AC370" s="1356"/>
      <c r="AD370" s="1356"/>
      <c r="AE370" s="1356"/>
      <c r="AF370" s="1356"/>
      <c r="AG370" s="1356"/>
      <c r="AH370" s="1391"/>
      <c r="AI370" s="1067">
        <f>MemCant!L500</f>
        <v>3.9729999999999999</v>
      </c>
      <c r="AJ370" s="1386">
        <f>MemCant!F500</f>
        <v>4</v>
      </c>
      <c r="AK370" s="1387"/>
      <c r="AL370" s="1068">
        <f>MemCant!M500</f>
        <v>54.827400000000004</v>
      </c>
    </row>
    <row r="371" spans="2:38" ht="16.149999999999999" customHeight="1" thickBot="1">
      <c r="B371" s="993"/>
      <c r="C371" s="994"/>
      <c r="D371" s="994"/>
      <c r="E371" s="994"/>
      <c r="F371" s="994"/>
      <c r="G371" s="994"/>
      <c r="H371" s="994"/>
      <c r="I371" s="994"/>
      <c r="J371" s="994"/>
      <c r="K371" s="994"/>
      <c r="L371" s="994"/>
      <c r="M371" s="994"/>
      <c r="N371" s="994"/>
      <c r="O371" s="994"/>
      <c r="P371" s="994"/>
      <c r="Q371" s="994"/>
      <c r="R371" s="994"/>
      <c r="S371" s="994"/>
      <c r="T371" s="1388"/>
      <c r="U371" s="1389"/>
      <c r="V371" s="1389"/>
      <c r="W371" s="1389"/>
      <c r="X371" s="1389"/>
      <c r="Y371" s="1389"/>
      <c r="Z371" s="1390"/>
      <c r="AA371" s="1356"/>
      <c r="AB371" s="1356"/>
      <c r="AC371" s="1356"/>
      <c r="AD371" s="1356"/>
      <c r="AE371" s="1356"/>
      <c r="AF371" s="1356"/>
      <c r="AG371" s="1356"/>
      <c r="AH371" s="1391"/>
      <c r="AI371" s="1067">
        <f>MemCant!L501</f>
        <v>0</v>
      </c>
      <c r="AJ371" s="1386">
        <f>MemCant!F501</f>
        <v>0</v>
      </c>
      <c r="AK371" s="1387"/>
      <c r="AL371" s="1068">
        <f>MemCant!M501</f>
        <v>0</v>
      </c>
    </row>
    <row r="372" spans="2:38" ht="16.149999999999999" customHeight="1" thickBot="1">
      <c r="B372" s="993"/>
      <c r="C372" s="994"/>
      <c r="D372" s="994"/>
      <c r="E372" s="994"/>
      <c r="F372" s="994"/>
      <c r="G372" s="994"/>
      <c r="H372" s="994"/>
      <c r="I372" s="994"/>
      <c r="J372" s="994"/>
      <c r="K372" s="994"/>
      <c r="L372" s="994"/>
      <c r="M372" s="994"/>
      <c r="N372" s="994"/>
      <c r="O372" s="994"/>
      <c r="P372" s="994"/>
      <c r="Q372" s="994"/>
      <c r="R372" s="994"/>
      <c r="S372" s="994"/>
      <c r="T372" s="1388" t="str">
        <f>MemCant!E502</f>
        <v>VC A1-A5 y B1-B5 inferiores</v>
      </c>
      <c r="U372" s="1389"/>
      <c r="V372" s="1389"/>
      <c r="W372" s="1389"/>
      <c r="X372" s="1389"/>
      <c r="Y372" s="1389"/>
      <c r="Z372" s="1390">
        <f>MemCant!G502</f>
        <v>11.14</v>
      </c>
      <c r="AA372" s="1356"/>
      <c r="AB372" s="1356"/>
      <c r="AC372" s="1356"/>
      <c r="AD372" s="1356"/>
      <c r="AE372" s="1356"/>
      <c r="AF372" s="1356"/>
      <c r="AG372" s="1356"/>
      <c r="AH372" s="1391"/>
      <c r="AI372" s="1067">
        <f>MemCant!L502</f>
        <v>1.56</v>
      </c>
      <c r="AJ372" s="1386">
        <f>MemCant!F502</f>
        <v>8</v>
      </c>
      <c r="AK372" s="1387"/>
      <c r="AL372" s="1068">
        <f>MemCant!M502</f>
        <v>139.02720000000002</v>
      </c>
    </row>
    <row r="373" spans="2:38" ht="16.149999999999999" customHeight="1" thickBot="1">
      <c r="B373" s="993"/>
      <c r="C373" s="994"/>
      <c r="D373" s="994"/>
      <c r="E373" s="994"/>
      <c r="F373" s="994"/>
      <c r="G373" s="994"/>
      <c r="H373" s="994"/>
      <c r="I373" s="994"/>
      <c r="J373" s="994"/>
      <c r="K373" s="994"/>
      <c r="L373" s="994"/>
      <c r="M373" s="994"/>
      <c r="N373" s="994"/>
      <c r="O373" s="994"/>
      <c r="P373" s="994"/>
      <c r="Q373" s="994"/>
      <c r="R373" s="994"/>
      <c r="S373" s="994"/>
      <c r="T373" s="1388" t="str">
        <f>MemCant!E503</f>
        <v>VC A1-A5 y B1-B5 inferiores</v>
      </c>
      <c r="U373" s="1389"/>
      <c r="V373" s="1389"/>
      <c r="W373" s="1389"/>
      <c r="X373" s="1389"/>
      <c r="Y373" s="1389"/>
      <c r="Z373" s="1390">
        <f>MemCant!G503</f>
        <v>3.05</v>
      </c>
      <c r="AA373" s="1356"/>
      <c r="AB373" s="1356"/>
      <c r="AC373" s="1356"/>
      <c r="AD373" s="1356"/>
      <c r="AE373" s="1356"/>
      <c r="AF373" s="1356"/>
      <c r="AG373" s="1356"/>
      <c r="AH373" s="1391"/>
      <c r="AI373" s="1067">
        <f>MemCant!L503</f>
        <v>1.56</v>
      </c>
      <c r="AJ373" s="1386">
        <f>MemCant!F503</f>
        <v>4</v>
      </c>
      <c r="AK373" s="1387"/>
      <c r="AL373" s="1068">
        <f>MemCant!M503</f>
        <v>19.032</v>
      </c>
    </row>
    <row r="374" spans="2:38" ht="16.149999999999999" customHeight="1" thickBot="1">
      <c r="B374" s="993"/>
      <c r="C374" s="994"/>
      <c r="D374" s="994"/>
      <c r="E374" s="994"/>
      <c r="F374" s="994"/>
      <c r="G374" s="994"/>
      <c r="H374" s="994"/>
      <c r="I374" s="994"/>
      <c r="J374" s="994"/>
      <c r="K374" s="994"/>
      <c r="L374" s="994"/>
      <c r="M374" s="994"/>
      <c r="N374" s="994"/>
      <c r="O374" s="994"/>
      <c r="P374" s="994"/>
      <c r="Q374" s="994"/>
      <c r="R374" s="994"/>
      <c r="S374" s="994"/>
      <c r="T374" s="1388" t="str">
        <f>MemCant!E504</f>
        <v>VC A1-A5 y B1-B5 inferiores</v>
      </c>
      <c r="U374" s="1389"/>
      <c r="V374" s="1389"/>
      <c r="W374" s="1389"/>
      <c r="X374" s="1389"/>
      <c r="Y374" s="1389"/>
      <c r="Z374" s="1390">
        <f>MemCant!G504</f>
        <v>2.1</v>
      </c>
      <c r="AA374" s="1356"/>
      <c r="AB374" s="1356"/>
      <c r="AC374" s="1356"/>
      <c r="AD374" s="1356"/>
      <c r="AE374" s="1356"/>
      <c r="AF374" s="1356"/>
      <c r="AG374" s="1356"/>
      <c r="AH374" s="1391"/>
      <c r="AI374" s="1067">
        <f>MemCant!L504</f>
        <v>1</v>
      </c>
      <c r="AJ374" s="1386">
        <f>MemCant!F504</f>
        <v>2</v>
      </c>
      <c r="AK374" s="1387"/>
      <c r="AL374" s="1068">
        <f>MemCant!M504</f>
        <v>4.2</v>
      </c>
    </row>
    <row r="375" spans="2:38" ht="16.149999999999999" customHeight="1" thickBot="1">
      <c r="B375" s="993"/>
      <c r="C375" s="994"/>
      <c r="D375" s="994"/>
      <c r="E375" s="994"/>
      <c r="F375" s="994"/>
      <c r="G375" s="994"/>
      <c r="H375" s="994"/>
      <c r="I375" s="994"/>
      <c r="J375" s="994"/>
      <c r="K375" s="994"/>
      <c r="L375" s="994"/>
      <c r="M375" s="994"/>
      <c r="N375" s="994"/>
      <c r="O375" s="994"/>
      <c r="P375" s="994"/>
      <c r="Q375" s="994"/>
      <c r="R375" s="994"/>
      <c r="S375" s="994"/>
      <c r="T375" s="1388" t="str">
        <f>MemCant!E505</f>
        <v>VC A1-A5 y B1-B5 inferiores</v>
      </c>
      <c r="U375" s="1389"/>
      <c r="V375" s="1389"/>
      <c r="W375" s="1389"/>
      <c r="X375" s="1389"/>
      <c r="Y375" s="1389"/>
      <c r="Z375" s="1390">
        <f>MemCant!G505</f>
        <v>4.55</v>
      </c>
      <c r="AA375" s="1356"/>
      <c r="AB375" s="1356"/>
      <c r="AC375" s="1356"/>
      <c r="AD375" s="1356"/>
      <c r="AE375" s="1356"/>
      <c r="AF375" s="1356"/>
      <c r="AG375" s="1356"/>
      <c r="AH375" s="1391"/>
      <c r="AI375" s="1067">
        <f>MemCant!L505</f>
        <v>1.56</v>
      </c>
      <c r="AJ375" s="1386">
        <f>MemCant!F505</f>
        <v>2</v>
      </c>
      <c r="AK375" s="1387"/>
      <c r="AL375" s="1068">
        <f>MemCant!M505</f>
        <v>14.196</v>
      </c>
    </row>
    <row r="376" spans="2:38" ht="16.149999999999999" customHeight="1" thickBot="1">
      <c r="B376" s="993"/>
      <c r="C376" s="994"/>
      <c r="D376" s="994"/>
      <c r="E376" s="994"/>
      <c r="F376" s="994"/>
      <c r="G376" s="994"/>
      <c r="H376" s="994"/>
      <c r="I376" s="994"/>
      <c r="J376" s="994"/>
      <c r="K376" s="994"/>
      <c r="L376" s="994"/>
      <c r="M376" s="994"/>
      <c r="N376" s="994"/>
      <c r="O376" s="994"/>
      <c r="P376" s="994"/>
      <c r="Q376" s="994"/>
      <c r="R376" s="994"/>
      <c r="S376" s="994"/>
      <c r="T376" s="1388" t="str">
        <f>MemCant!E506</f>
        <v>VC A1-A5 y B1-B5 inferiores</v>
      </c>
      <c r="U376" s="1389"/>
      <c r="V376" s="1389"/>
      <c r="W376" s="1389"/>
      <c r="X376" s="1389"/>
      <c r="Y376" s="1389"/>
      <c r="Z376" s="1390">
        <f>MemCant!G506</f>
        <v>6.76</v>
      </c>
      <c r="AA376" s="1356"/>
      <c r="AB376" s="1356"/>
      <c r="AC376" s="1356"/>
      <c r="AD376" s="1356"/>
      <c r="AE376" s="1356"/>
      <c r="AF376" s="1356"/>
      <c r="AG376" s="1356"/>
      <c r="AH376" s="1391"/>
      <c r="AI376" s="1067">
        <f>MemCant!L506</f>
        <v>1.56</v>
      </c>
      <c r="AJ376" s="1386">
        <f>MemCant!F506</f>
        <v>8</v>
      </c>
      <c r="AK376" s="1387"/>
      <c r="AL376" s="1068">
        <f>MemCant!M506</f>
        <v>84.364800000000002</v>
      </c>
    </row>
    <row r="377" spans="2:38" ht="16.149999999999999" customHeight="1" thickBot="1">
      <c r="B377" s="993"/>
      <c r="C377" s="994"/>
      <c r="D377" s="994"/>
      <c r="E377" s="994"/>
      <c r="F377" s="994"/>
      <c r="G377" s="994"/>
      <c r="H377" s="994"/>
      <c r="I377" s="994"/>
      <c r="J377" s="994"/>
      <c r="K377" s="994"/>
      <c r="L377" s="994"/>
      <c r="M377" s="994"/>
      <c r="N377" s="994"/>
      <c r="O377" s="994"/>
      <c r="P377" s="994"/>
      <c r="Q377" s="994"/>
      <c r="R377" s="994"/>
      <c r="S377" s="994"/>
      <c r="T377" s="1388" t="str">
        <f>MemCant!E507</f>
        <v>VC A1-A5 y B1-B5 inferiores</v>
      </c>
      <c r="U377" s="1389"/>
      <c r="V377" s="1389"/>
      <c r="W377" s="1389"/>
      <c r="X377" s="1389"/>
      <c r="Y377" s="1389"/>
      <c r="Z377" s="1390">
        <f>MemCant!G507</f>
        <v>4.55</v>
      </c>
      <c r="AA377" s="1356"/>
      <c r="AB377" s="1356"/>
      <c r="AC377" s="1356"/>
      <c r="AD377" s="1356"/>
      <c r="AE377" s="1356"/>
      <c r="AF377" s="1356"/>
      <c r="AG377" s="1356"/>
      <c r="AH377" s="1391"/>
      <c r="AI377" s="1067">
        <f>MemCant!L507</f>
        <v>1.56</v>
      </c>
      <c r="AJ377" s="1386">
        <f>MemCant!F507</f>
        <v>2</v>
      </c>
      <c r="AK377" s="1387"/>
      <c r="AL377" s="1068">
        <f>MemCant!M507</f>
        <v>14.196</v>
      </c>
    </row>
    <row r="378" spans="2:38" ht="16.149999999999999" customHeight="1" thickBot="1">
      <c r="B378" s="993"/>
      <c r="C378" s="994"/>
      <c r="D378" s="994"/>
      <c r="E378" s="994"/>
      <c r="F378" s="994"/>
      <c r="G378" s="994"/>
      <c r="H378" s="994"/>
      <c r="I378" s="994"/>
      <c r="J378" s="994"/>
      <c r="K378" s="994"/>
      <c r="L378" s="994"/>
      <c r="M378" s="994"/>
      <c r="N378" s="994"/>
      <c r="O378" s="994"/>
      <c r="P378" s="994"/>
      <c r="Q378" s="994"/>
      <c r="R378" s="994"/>
      <c r="S378" s="994"/>
      <c r="T378" s="1388" t="str">
        <f>MemCant!E508</f>
        <v>VC A1-A5 y B1-B5 inferiores</v>
      </c>
      <c r="U378" s="1389"/>
      <c r="V378" s="1389"/>
      <c r="W378" s="1389"/>
      <c r="X378" s="1389"/>
      <c r="Y378" s="1389"/>
      <c r="Z378" s="1390">
        <f>MemCant!G508</f>
        <v>8.19</v>
      </c>
      <c r="AA378" s="1356"/>
      <c r="AB378" s="1356"/>
      <c r="AC378" s="1356"/>
      <c r="AD378" s="1356"/>
      <c r="AE378" s="1356"/>
      <c r="AF378" s="1356"/>
      <c r="AG378" s="1356"/>
      <c r="AH378" s="1391"/>
      <c r="AI378" s="1067">
        <f>MemCant!L508</f>
        <v>1.56</v>
      </c>
      <c r="AJ378" s="1386">
        <f>MemCant!F508</f>
        <v>8</v>
      </c>
      <c r="AK378" s="1387"/>
      <c r="AL378" s="1068">
        <f>MemCant!M508</f>
        <v>102.21119999999999</v>
      </c>
    </row>
    <row r="379" spans="2:38" ht="16.149999999999999" customHeight="1" thickBot="1">
      <c r="B379" s="993"/>
      <c r="C379" s="994"/>
      <c r="D379" s="994"/>
      <c r="E379" s="994"/>
      <c r="F379" s="994"/>
      <c r="G379" s="994"/>
      <c r="H379" s="994"/>
      <c r="I379" s="994"/>
      <c r="J379" s="994"/>
      <c r="K379" s="994"/>
      <c r="L379" s="994"/>
      <c r="M379" s="994"/>
      <c r="N379" s="994"/>
      <c r="O379" s="994"/>
      <c r="P379" s="994"/>
      <c r="Q379" s="994"/>
      <c r="R379" s="994"/>
      <c r="S379" s="994"/>
      <c r="T379" s="1388" t="str">
        <f>MemCant!E509</f>
        <v>VC A1-A5 y B1-B5 inferiores</v>
      </c>
      <c r="U379" s="1389"/>
      <c r="V379" s="1389"/>
      <c r="W379" s="1389"/>
      <c r="X379" s="1389"/>
      <c r="Y379" s="1389"/>
      <c r="Z379" s="1390">
        <f>MemCant!G509</f>
        <v>4.2</v>
      </c>
      <c r="AA379" s="1356"/>
      <c r="AB379" s="1356"/>
      <c r="AC379" s="1356"/>
      <c r="AD379" s="1356"/>
      <c r="AE379" s="1356"/>
      <c r="AF379" s="1356"/>
      <c r="AG379" s="1356"/>
      <c r="AH379" s="1391"/>
      <c r="AI379" s="1067">
        <f>MemCant!L509</f>
        <v>1.56</v>
      </c>
      <c r="AJ379" s="1386">
        <f>MemCant!F509</f>
        <v>6</v>
      </c>
      <c r="AK379" s="1387"/>
      <c r="AL379" s="1068">
        <f>MemCant!M509</f>
        <v>39.312000000000005</v>
      </c>
    </row>
    <row r="380" spans="2:38" ht="16.149999999999999" customHeight="1" thickBot="1">
      <c r="B380" s="993"/>
      <c r="C380" s="994"/>
      <c r="D380" s="994"/>
      <c r="E380" s="994"/>
      <c r="F380" s="994"/>
      <c r="G380" s="994"/>
      <c r="H380" s="994"/>
      <c r="I380" s="994"/>
      <c r="J380" s="994"/>
      <c r="K380" s="994"/>
      <c r="L380" s="994"/>
      <c r="M380" s="994"/>
      <c r="N380" s="994"/>
      <c r="O380" s="994"/>
      <c r="P380" s="994"/>
      <c r="Q380" s="994"/>
      <c r="R380" s="994"/>
      <c r="S380" s="994"/>
      <c r="T380" s="1388" t="str">
        <f>MemCant!E510</f>
        <v>VC A1-A5 y B1-B5 inferiores</v>
      </c>
      <c r="U380" s="1389"/>
      <c r="V380" s="1389"/>
      <c r="W380" s="1389"/>
      <c r="X380" s="1389"/>
      <c r="Y380" s="1389"/>
      <c r="Z380" s="1390">
        <f>MemCant!G510</f>
        <v>4.59</v>
      </c>
      <c r="AA380" s="1356"/>
      <c r="AB380" s="1356"/>
      <c r="AC380" s="1356"/>
      <c r="AD380" s="1356"/>
      <c r="AE380" s="1356"/>
      <c r="AF380" s="1356"/>
      <c r="AG380" s="1356"/>
      <c r="AH380" s="1391"/>
      <c r="AI380" s="1067">
        <f>MemCant!L510</f>
        <v>1.56</v>
      </c>
      <c r="AJ380" s="1386">
        <f>MemCant!F510</f>
        <v>8</v>
      </c>
      <c r="AK380" s="1387"/>
      <c r="AL380" s="1068">
        <f>MemCant!M510</f>
        <v>57.283200000000001</v>
      </c>
    </row>
    <row r="381" spans="2:38" ht="16.149999999999999" customHeight="1" thickBot="1">
      <c r="B381" s="993"/>
      <c r="C381" s="994"/>
      <c r="D381" s="994"/>
      <c r="E381" s="994"/>
      <c r="F381" s="994"/>
      <c r="G381" s="994"/>
      <c r="H381" s="994"/>
      <c r="I381" s="994"/>
      <c r="J381" s="994"/>
      <c r="K381" s="994"/>
      <c r="L381" s="994"/>
      <c r="M381" s="994"/>
      <c r="N381" s="994"/>
      <c r="O381" s="994"/>
      <c r="P381" s="994"/>
      <c r="Q381" s="994"/>
      <c r="R381" s="994"/>
      <c r="S381" s="994"/>
      <c r="T381" s="1388" t="str">
        <f>MemCant!E511</f>
        <v>VC A1-A5 y B1-B5 inferiores</v>
      </c>
      <c r="U381" s="1389"/>
      <c r="V381" s="1389"/>
      <c r="W381" s="1389"/>
      <c r="X381" s="1389"/>
      <c r="Y381" s="1389"/>
      <c r="Z381" s="1390">
        <f>MemCant!G511</f>
        <v>2.15</v>
      </c>
      <c r="AA381" s="1356"/>
      <c r="AB381" s="1356"/>
      <c r="AC381" s="1356"/>
      <c r="AD381" s="1356"/>
      <c r="AE381" s="1356"/>
      <c r="AF381" s="1356"/>
      <c r="AG381" s="1356"/>
      <c r="AH381" s="1391"/>
      <c r="AI381" s="1067">
        <f>MemCant!L511</f>
        <v>1</v>
      </c>
      <c r="AJ381" s="1386">
        <f>MemCant!F511</f>
        <v>2</v>
      </c>
      <c r="AK381" s="1387"/>
      <c r="AL381" s="1068">
        <f>MemCant!M511</f>
        <v>4.3</v>
      </c>
    </row>
    <row r="382" spans="2:38" ht="16.149999999999999" customHeight="1" thickBot="1">
      <c r="B382" s="993"/>
      <c r="C382" s="994"/>
      <c r="D382" s="994"/>
      <c r="E382" s="994"/>
      <c r="F382" s="994"/>
      <c r="G382" s="994"/>
      <c r="H382" s="994"/>
      <c r="I382" s="994"/>
      <c r="J382" s="994"/>
      <c r="K382" s="994"/>
      <c r="L382" s="994"/>
      <c r="M382" s="994"/>
      <c r="N382" s="994"/>
      <c r="O382" s="994"/>
      <c r="P382" s="994"/>
      <c r="Q382" s="994"/>
      <c r="R382" s="994"/>
      <c r="S382" s="994"/>
      <c r="T382" s="1388"/>
      <c r="U382" s="1389"/>
      <c r="V382" s="1389"/>
      <c r="W382" s="1389"/>
      <c r="X382" s="1389"/>
      <c r="Y382" s="1389"/>
      <c r="Z382" s="1390"/>
      <c r="AA382" s="1356"/>
      <c r="AB382" s="1356"/>
      <c r="AC382" s="1356"/>
      <c r="AD382" s="1356"/>
      <c r="AE382" s="1356"/>
      <c r="AF382" s="1356"/>
      <c r="AG382" s="1356"/>
      <c r="AH382" s="1391"/>
      <c r="AI382" s="1067">
        <f>MemCant!L512</f>
        <v>0</v>
      </c>
      <c r="AJ382" s="1386">
        <f>MemCant!F512</f>
        <v>0</v>
      </c>
      <c r="AK382" s="1387"/>
      <c r="AL382" s="1068">
        <f>MemCant!M512</f>
        <v>0</v>
      </c>
    </row>
    <row r="383" spans="2:38" ht="16.149999999999999" customHeight="1" thickBot="1">
      <c r="B383" s="993"/>
      <c r="C383" s="994"/>
      <c r="D383" s="994"/>
      <c r="E383" s="994"/>
      <c r="F383" s="994"/>
      <c r="G383" s="994"/>
      <c r="H383" s="994"/>
      <c r="I383" s="994"/>
      <c r="J383" s="994"/>
      <c r="K383" s="994"/>
      <c r="L383" s="994"/>
      <c r="M383" s="994"/>
      <c r="N383" s="994"/>
      <c r="O383" s="994"/>
      <c r="P383" s="994"/>
      <c r="Q383" s="994"/>
      <c r="R383" s="994"/>
      <c r="S383" s="994"/>
      <c r="T383" s="1388" t="str">
        <f>MemCant!E513</f>
        <v>Estribo Sección A</v>
      </c>
      <c r="U383" s="1389"/>
      <c r="V383" s="1389"/>
      <c r="W383" s="1389"/>
      <c r="X383" s="1389"/>
      <c r="Y383" s="1389"/>
      <c r="Z383" s="1390">
        <f>MemCant!G513</f>
        <v>1.88</v>
      </c>
      <c r="AA383" s="1356"/>
      <c r="AB383" s="1356"/>
      <c r="AC383" s="1356"/>
      <c r="AD383" s="1356"/>
      <c r="AE383" s="1356"/>
      <c r="AF383" s="1356"/>
      <c r="AG383" s="1356"/>
      <c r="AH383" s="1391"/>
      <c r="AI383" s="1067">
        <f>MemCant!L513</f>
        <v>0.56000000000000005</v>
      </c>
      <c r="AJ383" s="1386">
        <f>MemCant!F513</f>
        <v>108</v>
      </c>
      <c r="AK383" s="1387"/>
      <c r="AL383" s="1068">
        <f>MemCant!M513</f>
        <v>113.70240000000001</v>
      </c>
    </row>
    <row r="384" spans="2:38" ht="16.149999999999999" customHeight="1" thickBot="1">
      <c r="B384" s="993"/>
      <c r="C384" s="994"/>
      <c r="D384" s="994"/>
      <c r="E384" s="994"/>
      <c r="F384" s="994"/>
      <c r="G384" s="994"/>
      <c r="H384" s="994"/>
      <c r="I384" s="994"/>
      <c r="J384" s="994"/>
      <c r="K384" s="994"/>
      <c r="L384" s="994"/>
      <c r="M384" s="994"/>
      <c r="N384" s="994"/>
      <c r="O384" s="994"/>
      <c r="P384" s="994"/>
      <c r="Q384" s="994"/>
      <c r="R384" s="994"/>
      <c r="S384" s="994"/>
      <c r="T384" s="1388" t="str">
        <f>MemCant!E514</f>
        <v>Estribo Sección B</v>
      </c>
      <c r="U384" s="1389"/>
      <c r="V384" s="1389"/>
      <c r="W384" s="1389"/>
      <c r="X384" s="1389"/>
      <c r="Y384" s="1389"/>
      <c r="Z384" s="1390">
        <f>MemCant!G514</f>
        <v>1.88</v>
      </c>
      <c r="AA384" s="1356"/>
      <c r="AB384" s="1356"/>
      <c r="AC384" s="1356"/>
      <c r="AD384" s="1356"/>
      <c r="AE384" s="1356"/>
      <c r="AF384" s="1356"/>
      <c r="AG384" s="1356"/>
      <c r="AH384" s="1391"/>
      <c r="AI384" s="1067">
        <f>MemCant!L514</f>
        <v>0.56000000000000005</v>
      </c>
      <c r="AJ384" s="1386">
        <f>MemCant!F514</f>
        <v>140</v>
      </c>
      <c r="AK384" s="1387"/>
      <c r="AL384" s="1068">
        <f>MemCant!M514</f>
        <v>147.392</v>
      </c>
    </row>
    <row r="385" spans="2:38" ht="16.149999999999999" customHeight="1" thickBot="1">
      <c r="B385" s="993"/>
      <c r="C385" s="994"/>
      <c r="D385" s="994"/>
      <c r="E385" s="994"/>
      <c r="F385" s="994"/>
      <c r="G385" s="994"/>
      <c r="H385" s="994"/>
      <c r="I385" s="994"/>
      <c r="J385" s="994"/>
      <c r="K385" s="994"/>
      <c r="L385" s="994"/>
      <c r="M385" s="994"/>
      <c r="N385" s="994"/>
      <c r="O385" s="994"/>
      <c r="P385" s="994"/>
      <c r="Q385" s="994"/>
      <c r="R385" s="994"/>
      <c r="S385" s="994"/>
      <c r="T385" s="1388" t="str">
        <f>MemCant!E515</f>
        <v>Estribo Sección C</v>
      </c>
      <c r="U385" s="1389"/>
      <c r="V385" s="1389"/>
      <c r="W385" s="1389"/>
      <c r="X385" s="1389"/>
      <c r="Y385" s="1389"/>
      <c r="Z385" s="1390">
        <f>MemCant!G515</f>
        <v>1.88</v>
      </c>
      <c r="AA385" s="1356"/>
      <c r="AB385" s="1356"/>
      <c r="AC385" s="1356"/>
      <c r="AD385" s="1356"/>
      <c r="AE385" s="1356"/>
      <c r="AF385" s="1356"/>
      <c r="AG385" s="1356"/>
      <c r="AH385" s="1391"/>
      <c r="AI385" s="1067">
        <f>MemCant!L515</f>
        <v>0.56000000000000005</v>
      </c>
      <c r="AJ385" s="1386">
        <f>MemCant!F515</f>
        <v>106</v>
      </c>
      <c r="AK385" s="1387"/>
      <c r="AL385" s="1068">
        <f>MemCant!M515</f>
        <v>111.59680000000002</v>
      </c>
    </row>
    <row r="386" spans="2:38" ht="16.149999999999999" customHeight="1" thickBot="1">
      <c r="B386" s="993"/>
      <c r="C386" s="994"/>
      <c r="D386" s="994"/>
      <c r="E386" s="994"/>
      <c r="F386" s="994"/>
      <c r="G386" s="994"/>
      <c r="H386" s="994"/>
      <c r="I386" s="994"/>
      <c r="J386" s="994"/>
      <c r="K386" s="994"/>
      <c r="L386" s="994"/>
      <c r="M386" s="994"/>
      <c r="N386" s="994"/>
      <c r="O386" s="994"/>
      <c r="P386" s="994"/>
      <c r="Q386" s="994"/>
      <c r="R386" s="994"/>
      <c r="S386" s="994"/>
      <c r="T386" s="1388" t="str">
        <f>MemCant!E516</f>
        <v>Estribo Sección D</v>
      </c>
      <c r="U386" s="1389"/>
      <c r="V386" s="1389"/>
      <c r="W386" s="1389"/>
      <c r="X386" s="1389"/>
      <c r="Y386" s="1389"/>
      <c r="Z386" s="1390">
        <f>MemCant!G516</f>
        <v>1.88</v>
      </c>
      <c r="AA386" s="1356"/>
      <c r="AB386" s="1356"/>
      <c r="AC386" s="1356"/>
      <c r="AD386" s="1356"/>
      <c r="AE386" s="1356"/>
      <c r="AF386" s="1356"/>
      <c r="AG386" s="1356"/>
      <c r="AH386" s="1391"/>
      <c r="AI386" s="1067">
        <f>MemCant!L516</f>
        <v>0.56000000000000005</v>
      </c>
      <c r="AJ386" s="1386">
        <f>MemCant!F516</f>
        <v>124</v>
      </c>
      <c r="AK386" s="1387"/>
      <c r="AL386" s="1068">
        <f>MemCant!M516</f>
        <v>130.5472</v>
      </c>
    </row>
    <row r="387" spans="2:38" ht="16.149999999999999" customHeight="1" thickBot="1">
      <c r="B387" s="993"/>
      <c r="C387" s="994"/>
      <c r="D387" s="994"/>
      <c r="E387" s="994"/>
      <c r="F387" s="994"/>
      <c r="G387" s="994"/>
      <c r="H387" s="994"/>
      <c r="I387" s="994"/>
      <c r="J387" s="994"/>
      <c r="K387" s="994"/>
      <c r="L387" s="994"/>
      <c r="M387" s="994"/>
      <c r="N387" s="994"/>
      <c r="O387" s="994"/>
      <c r="P387" s="994"/>
      <c r="Q387" s="994"/>
      <c r="R387" s="994"/>
      <c r="S387" s="994"/>
      <c r="T387" s="1388"/>
      <c r="U387" s="1389"/>
      <c r="V387" s="1389"/>
      <c r="W387" s="1389"/>
      <c r="X387" s="1389"/>
      <c r="Y387" s="1389"/>
      <c r="Z387" s="1390">
        <f>MemCant!G517</f>
        <v>0</v>
      </c>
      <c r="AA387" s="1356"/>
      <c r="AB387" s="1356"/>
      <c r="AC387" s="1356"/>
      <c r="AD387" s="1356"/>
      <c r="AE387" s="1356"/>
      <c r="AF387" s="1356"/>
      <c r="AG387" s="1356"/>
      <c r="AH387" s="1391"/>
      <c r="AI387" s="1067">
        <f>MemCant!L517</f>
        <v>0</v>
      </c>
      <c r="AJ387" s="1386">
        <f>MemCant!F517</f>
        <v>0</v>
      </c>
      <c r="AK387" s="1387"/>
      <c r="AL387" s="1068">
        <f>MemCant!M517</f>
        <v>0</v>
      </c>
    </row>
    <row r="388" spans="2:38" ht="16.149999999999999" customHeight="1" thickBot="1">
      <c r="B388" s="993"/>
      <c r="C388" s="994"/>
      <c r="D388" s="994"/>
      <c r="E388" s="994"/>
      <c r="F388" s="994"/>
      <c r="G388" s="994"/>
      <c r="H388" s="994"/>
      <c r="I388" s="994"/>
      <c r="J388" s="994"/>
      <c r="K388" s="994"/>
      <c r="L388" s="994"/>
      <c r="M388" s="994"/>
      <c r="N388" s="994"/>
      <c r="O388" s="994"/>
      <c r="P388" s="994"/>
      <c r="Q388" s="994"/>
      <c r="R388" s="994"/>
      <c r="S388" s="994"/>
      <c r="T388" s="1388" t="str">
        <f>MemCant!E518</f>
        <v>CA1 longitudinales</v>
      </c>
      <c r="U388" s="1389"/>
      <c r="V388" s="1389"/>
      <c r="W388" s="1389"/>
      <c r="X388" s="1389"/>
      <c r="Y388" s="1389"/>
      <c r="Z388" s="1390">
        <f>MemCant!G518</f>
        <v>8.41</v>
      </c>
      <c r="AA388" s="1356"/>
      <c r="AB388" s="1356"/>
      <c r="AC388" s="1356"/>
      <c r="AD388" s="1356"/>
      <c r="AE388" s="1356"/>
      <c r="AF388" s="1356"/>
      <c r="AG388" s="1356"/>
      <c r="AH388" s="1391"/>
      <c r="AI388" s="1067">
        <f>MemCant!L518</f>
        <v>2.25</v>
      </c>
      <c r="AJ388" s="1386">
        <f>MemCant!F518</f>
        <v>16</v>
      </c>
      <c r="AK388" s="1387"/>
      <c r="AL388" s="1068">
        <f>MemCant!M518</f>
        <v>302.76</v>
      </c>
    </row>
    <row r="389" spans="2:38" ht="16.149999999999999" customHeight="1" thickBot="1">
      <c r="B389" s="993"/>
      <c r="C389" s="994"/>
      <c r="D389" s="994"/>
      <c r="E389" s="994"/>
      <c r="F389" s="994"/>
      <c r="G389" s="994"/>
      <c r="H389" s="994"/>
      <c r="I389" s="994"/>
      <c r="J389" s="994"/>
      <c r="K389" s="994"/>
      <c r="L389" s="994"/>
      <c r="M389" s="994"/>
      <c r="N389" s="994"/>
      <c r="O389" s="994"/>
      <c r="P389" s="994"/>
      <c r="Q389" s="994"/>
      <c r="R389" s="994"/>
      <c r="S389" s="994"/>
      <c r="T389" s="1388"/>
      <c r="U389" s="1389"/>
      <c r="V389" s="1389"/>
      <c r="W389" s="1389"/>
      <c r="X389" s="1389"/>
      <c r="Y389" s="1389"/>
      <c r="Z389" s="1390">
        <f>MemCant!G519</f>
        <v>8.41</v>
      </c>
      <c r="AA389" s="1356"/>
      <c r="AB389" s="1356"/>
      <c r="AC389" s="1356"/>
      <c r="AD389" s="1356"/>
      <c r="AE389" s="1356"/>
      <c r="AF389" s="1356"/>
      <c r="AG389" s="1356"/>
      <c r="AH389" s="1391"/>
      <c r="AI389" s="1067">
        <f>MemCant!L519</f>
        <v>1.56</v>
      </c>
      <c r="AJ389" s="1386">
        <f>MemCant!F519</f>
        <v>2</v>
      </c>
      <c r="AK389" s="1387"/>
      <c r="AL389" s="1068">
        <f>MemCant!M519</f>
        <v>26.2392</v>
      </c>
    </row>
    <row r="390" spans="2:38" ht="16.149999999999999" customHeight="1" thickBot="1">
      <c r="B390" s="993"/>
      <c r="C390" s="994"/>
      <c r="D390" s="994"/>
      <c r="E390" s="994"/>
      <c r="F390" s="994"/>
      <c r="G390" s="994"/>
      <c r="H390" s="994"/>
      <c r="I390" s="994"/>
      <c r="J390" s="994"/>
      <c r="K390" s="994"/>
      <c r="L390" s="994"/>
      <c r="M390" s="994"/>
      <c r="N390" s="994"/>
      <c r="O390" s="994"/>
      <c r="P390" s="994"/>
      <c r="Q390" s="994"/>
      <c r="R390" s="994"/>
      <c r="S390" s="994"/>
      <c r="T390" s="1388" t="str">
        <f>MemCant!E520</f>
        <v>Estribos CA1 (P3)</v>
      </c>
      <c r="U390" s="1389"/>
      <c r="V390" s="1389"/>
      <c r="W390" s="1389"/>
      <c r="X390" s="1389"/>
      <c r="Y390" s="1389"/>
      <c r="Z390" s="1390">
        <f>MemCant!G520</f>
        <v>2.21</v>
      </c>
      <c r="AA390" s="1356"/>
      <c r="AB390" s="1356"/>
      <c r="AC390" s="1356"/>
      <c r="AD390" s="1356"/>
      <c r="AE390" s="1356"/>
      <c r="AF390" s="1356"/>
      <c r="AG390" s="1356"/>
      <c r="AH390" s="1391"/>
      <c r="AI390" s="1067">
        <f>MemCant!L520</f>
        <v>1.56</v>
      </c>
      <c r="AJ390" s="1386">
        <f>MemCant!F520</f>
        <v>110</v>
      </c>
      <c r="AK390" s="1387"/>
      <c r="AL390" s="1068">
        <f>MemCant!M520</f>
        <v>379.23599999999999</v>
      </c>
    </row>
    <row r="391" spans="2:38" ht="16.149999999999999" customHeight="1" thickBot="1">
      <c r="B391" s="993"/>
      <c r="C391" s="994"/>
      <c r="D391" s="994"/>
      <c r="E391" s="994"/>
      <c r="F391" s="994"/>
      <c r="G391" s="994"/>
      <c r="H391" s="994"/>
      <c r="I391" s="994"/>
      <c r="J391" s="994"/>
      <c r="K391" s="994"/>
      <c r="L391" s="994"/>
      <c r="M391" s="994"/>
      <c r="N391" s="994"/>
      <c r="O391" s="994"/>
      <c r="P391" s="994"/>
      <c r="Q391" s="994"/>
      <c r="R391" s="994"/>
      <c r="S391" s="994"/>
      <c r="T391" s="1388" t="str">
        <f>MemCant!E521</f>
        <v>Estribos CA1 (P4)</v>
      </c>
      <c r="U391" s="1389"/>
      <c r="V391" s="1389"/>
      <c r="W391" s="1389"/>
      <c r="X391" s="1389"/>
      <c r="Y391" s="1389"/>
      <c r="Z391" s="1390">
        <f>MemCant!G521</f>
        <v>1.38</v>
      </c>
      <c r="AA391" s="1356"/>
      <c r="AB391" s="1356"/>
      <c r="AC391" s="1356"/>
      <c r="AD391" s="1356"/>
      <c r="AE391" s="1356"/>
      <c r="AF391" s="1356"/>
      <c r="AG391" s="1356"/>
      <c r="AH391" s="1391"/>
      <c r="AI391" s="1067">
        <f>MemCant!L521</f>
        <v>1.56</v>
      </c>
      <c r="AJ391" s="1386">
        <f>MemCant!F521</f>
        <v>220</v>
      </c>
      <c r="AK391" s="1387"/>
      <c r="AL391" s="1068">
        <f>MemCant!M521</f>
        <v>473.61599999999999</v>
      </c>
    </row>
    <row r="392" spans="2:38" ht="16.149999999999999" customHeight="1" thickBot="1">
      <c r="B392" s="993"/>
      <c r="C392" s="994"/>
      <c r="D392" s="994"/>
      <c r="E392" s="994"/>
      <c r="F392" s="994"/>
      <c r="G392" s="994"/>
      <c r="H392" s="994"/>
      <c r="I392" s="994"/>
      <c r="J392" s="994"/>
      <c r="K392" s="994"/>
      <c r="L392" s="994"/>
      <c r="M392" s="994"/>
      <c r="N392" s="994"/>
      <c r="O392" s="994"/>
      <c r="P392" s="994"/>
      <c r="Q392" s="994"/>
      <c r="R392" s="994"/>
      <c r="S392" s="994"/>
      <c r="T392" s="1388" t="str">
        <f>MemCant!E522</f>
        <v>Estribos CA1 (P5)</v>
      </c>
      <c r="U392" s="1389"/>
      <c r="V392" s="1389"/>
      <c r="W392" s="1389"/>
      <c r="X392" s="1389"/>
      <c r="Y392" s="1389"/>
      <c r="Z392" s="1390">
        <f>MemCant!G522</f>
        <v>0.79</v>
      </c>
      <c r="AA392" s="1356"/>
      <c r="AB392" s="1356"/>
      <c r="AC392" s="1356"/>
      <c r="AD392" s="1356"/>
      <c r="AE392" s="1356"/>
      <c r="AF392" s="1356"/>
      <c r="AG392" s="1356"/>
      <c r="AH392" s="1391"/>
      <c r="AI392" s="1067">
        <f>MemCant!L522</f>
        <v>1.56</v>
      </c>
      <c r="AJ392" s="1386">
        <f>MemCant!F522</f>
        <v>110</v>
      </c>
      <c r="AK392" s="1387"/>
      <c r="AL392" s="1068">
        <f>MemCant!M522</f>
        <v>135.56400000000002</v>
      </c>
    </row>
    <row r="393" spans="2:38" ht="16.149999999999999" customHeight="1" thickBot="1">
      <c r="B393" s="993"/>
      <c r="C393" s="994"/>
      <c r="D393" s="994"/>
      <c r="E393" s="994"/>
      <c r="F393" s="994"/>
      <c r="G393" s="994"/>
      <c r="H393" s="994"/>
      <c r="I393" s="994"/>
      <c r="J393" s="994"/>
      <c r="K393" s="994"/>
      <c r="L393" s="994"/>
      <c r="M393" s="994"/>
      <c r="N393" s="994"/>
      <c r="O393" s="994"/>
      <c r="P393" s="994"/>
      <c r="Q393" s="994"/>
      <c r="R393" s="994"/>
      <c r="S393" s="994"/>
      <c r="T393" s="1388"/>
      <c r="U393" s="1389"/>
      <c r="V393" s="1389"/>
      <c r="W393" s="1389"/>
      <c r="X393" s="1389"/>
      <c r="Y393" s="1389"/>
      <c r="Z393" s="1390"/>
      <c r="AA393" s="1356"/>
      <c r="AB393" s="1356"/>
      <c r="AC393" s="1356"/>
      <c r="AD393" s="1356"/>
      <c r="AE393" s="1356"/>
      <c r="AF393" s="1356"/>
      <c r="AG393" s="1356"/>
      <c r="AH393" s="1391"/>
      <c r="AI393" s="1067">
        <f>MemCant!L523</f>
        <v>0</v>
      </c>
      <c r="AJ393" s="1386">
        <f>MemCant!F523</f>
        <v>0</v>
      </c>
      <c r="AK393" s="1387"/>
      <c r="AL393" s="1068">
        <f>MemCant!M523</f>
        <v>0</v>
      </c>
    </row>
    <row r="394" spans="2:38" ht="16.149999999999999" customHeight="1" thickBot="1">
      <c r="B394" s="993"/>
      <c r="C394" s="994"/>
      <c r="D394" s="994"/>
      <c r="E394" s="994"/>
      <c r="F394" s="994"/>
      <c r="G394" s="994"/>
      <c r="H394" s="994"/>
      <c r="I394" s="994"/>
      <c r="J394" s="994"/>
      <c r="K394" s="994"/>
      <c r="L394" s="994"/>
      <c r="M394" s="994"/>
      <c r="N394" s="994"/>
      <c r="O394" s="994"/>
      <c r="P394" s="994"/>
      <c r="Q394" s="994"/>
      <c r="R394" s="994"/>
      <c r="S394" s="994"/>
      <c r="T394" s="1388" t="str">
        <f>MemCant!E524</f>
        <v>CA2 longitudinales</v>
      </c>
      <c r="U394" s="1389"/>
      <c r="V394" s="1389"/>
      <c r="W394" s="1389"/>
      <c r="X394" s="1389"/>
      <c r="Y394" s="1389"/>
      <c r="Z394" s="1390">
        <f>MemCant!G524</f>
        <v>8.41</v>
      </c>
      <c r="AA394" s="1356"/>
      <c r="AB394" s="1356"/>
      <c r="AC394" s="1356"/>
      <c r="AD394" s="1356"/>
      <c r="AE394" s="1356"/>
      <c r="AF394" s="1356"/>
      <c r="AG394" s="1356"/>
      <c r="AH394" s="1391"/>
      <c r="AI394" s="1067">
        <f>MemCant!L524</f>
        <v>2.25</v>
      </c>
      <c r="AJ394" s="1386">
        <f>MemCant!F524</f>
        <v>16</v>
      </c>
      <c r="AK394" s="1387"/>
      <c r="AL394" s="1068">
        <f>MemCant!M524</f>
        <v>302.76</v>
      </c>
    </row>
    <row r="395" spans="2:38" ht="16.149999999999999" customHeight="1" thickBot="1">
      <c r="B395" s="993"/>
      <c r="C395" s="994"/>
      <c r="D395" s="994"/>
      <c r="E395" s="994"/>
      <c r="F395" s="994"/>
      <c r="G395" s="994"/>
      <c r="H395" s="994"/>
      <c r="I395" s="994"/>
      <c r="J395" s="994"/>
      <c r="K395" s="994"/>
      <c r="L395" s="994"/>
      <c r="M395" s="994"/>
      <c r="N395" s="994"/>
      <c r="O395" s="994"/>
      <c r="P395" s="994"/>
      <c r="Q395" s="994"/>
      <c r="R395" s="994"/>
      <c r="S395" s="994"/>
      <c r="T395" s="1388"/>
      <c r="U395" s="1389"/>
      <c r="V395" s="1389"/>
      <c r="W395" s="1389"/>
      <c r="X395" s="1389"/>
      <c r="Y395" s="1389"/>
      <c r="Z395" s="1390">
        <f>MemCant!G525</f>
        <v>8.41</v>
      </c>
      <c r="AA395" s="1356"/>
      <c r="AB395" s="1356"/>
      <c r="AC395" s="1356"/>
      <c r="AD395" s="1356"/>
      <c r="AE395" s="1356"/>
      <c r="AF395" s="1356"/>
      <c r="AG395" s="1356"/>
      <c r="AH395" s="1391"/>
      <c r="AI395" s="1067">
        <f>MemCant!L525</f>
        <v>1.56</v>
      </c>
      <c r="AJ395" s="1386">
        <f>MemCant!F525</f>
        <v>2</v>
      </c>
      <c r="AK395" s="1387"/>
      <c r="AL395" s="1068">
        <f>MemCant!M525</f>
        <v>26.2392</v>
      </c>
    </row>
    <row r="396" spans="2:38" ht="16.149999999999999" customHeight="1" thickBot="1">
      <c r="B396" s="993"/>
      <c r="C396" s="994"/>
      <c r="D396" s="994"/>
      <c r="E396" s="994"/>
      <c r="F396" s="994"/>
      <c r="G396" s="994"/>
      <c r="H396" s="994"/>
      <c r="I396" s="994"/>
      <c r="J396" s="994"/>
      <c r="K396" s="994"/>
      <c r="L396" s="994"/>
      <c r="M396" s="994"/>
      <c r="N396" s="994"/>
      <c r="O396" s="994"/>
      <c r="P396" s="994"/>
      <c r="Q396" s="994"/>
      <c r="R396" s="994"/>
      <c r="S396" s="994"/>
      <c r="T396" s="1388" t="str">
        <f>MemCant!E526</f>
        <v>Estribos CA2 (P3)</v>
      </c>
      <c r="U396" s="1389"/>
      <c r="V396" s="1389"/>
      <c r="W396" s="1389"/>
      <c r="X396" s="1389"/>
      <c r="Y396" s="1389"/>
      <c r="Z396" s="1390">
        <f>MemCant!G526</f>
        <v>2.21</v>
      </c>
      <c r="AA396" s="1356"/>
      <c r="AB396" s="1356"/>
      <c r="AC396" s="1356"/>
      <c r="AD396" s="1356"/>
      <c r="AE396" s="1356"/>
      <c r="AF396" s="1356"/>
      <c r="AG396" s="1356"/>
      <c r="AH396" s="1391"/>
      <c r="AI396" s="1067">
        <f>MemCant!L526</f>
        <v>1.56</v>
      </c>
      <c r="AJ396" s="1386">
        <f>MemCant!F526</f>
        <v>110</v>
      </c>
      <c r="AK396" s="1387"/>
      <c r="AL396" s="1068">
        <f>MemCant!M526</f>
        <v>379.23599999999999</v>
      </c>
    </row>
    <row r="397" spans="2:38" ht="16.149999999999999" customHeight="1" thickBot="1">
      <c r="B397" s="993"/>
      <c r="C397" s="994"/>
      <c r="D397" s="994"/>
      <c r="E397" s="994"/>
      <c r="F397" s="994"/>
      <c r="G397" s="994"/>
      <c r="H397" s="994"/>
      <c r="I397" s="994"/>
      <c r="J397" s="994"/>
      <c r="K397" s="994"/>
      <c r="L397" s="994"/>
      <c r="M397" s="994"/>
      <c r="N397" s="994"/>
      <c r="O397" s="994"/>
      <c r="P397" s="994"/>
      <c r="Q397" s="994"/>
      <c r="R397" s="994"/>
      <c r="S397" s="994"/>
      <c r="T397" s="1388" t="str">
        <f>MemCant!E527</f>
        <v>Estribos CA2 (P4)</v>
      </c>
      <c r="U397" s="1389"/>
      <c r="V397" s="1389"/>
      <c r="W397" s="1389"/>
      <c r="X397" s="1389"/>
      <c r="Y397" s="1389"/>
      <c r="Z397" s="1390">
        <f>MemCant!G527</f>
        <v>1.38</v>
      </c>
      <c r="AA397" s="1356"/>
      <c r="AB397" s="1356"/>
      <c r="AC397" s="1356"/>
      <c r="AD397" s="1356"/>
      <c r="AE397" s="1356"/>
      <c r="AF397" s="1356"/>
      <c r="AG397" s="1356"/>
      <c r="AH397" s="1391"/>
      <c r="AI397" s="1067">
        <f>MemCant!L527</f>
        <v>1.56</v>
      </c>
      <c r="AJ397" s="1386">
        <f>MemCant!F527</f>
        <v>220</v>
      </c>
      <c r="AK397" s="1387"/>
      <c r="AL397" s="1068">
        <f>MemCant!M527</f>
        <v>473.61599999999999</v>
      </c>
    </row>
    <row r="398" spans="2:38" ht="16.149999999999999" customHeight="1" thickBot="1">
      <c r="B398" s="993"/>
      <c r="C398" s="994"/>
      <c r="D398" s="994"/>
      <c r="E398" s="994"/>
      <c r="F398" s="994"/>
      <c r="G398" s="994"/>
      <c r="H398" s="994"/>
      <c r="I398" s="994"/>
      <c r="J398" s="994"/>
      <c r="K398" s="994"/>
      <c r="L398" s="994"/>
      <c r="M398" s="994"/>
      <c r="N398" s="994"/>
      <c r="O398" s="994"/>
      <c r="P398" s="994"/>
      <c r="Q398" s="994"/>
      <c r="R398" s="994"/>
      <c r="S398" s="994"/>
      <c r="T398" s="1388" t="str">
        <f>MemCant!E528</f>
        <v>Estribos CA2 (P5)</v>
      </c>
      <c r="U398" s="1389"/>
      <c r="V398" s="1389"/>
      <c r="W398" s="1389"/>
      <c r="X398" s="1389"/>
      <c r="Y398" s="1389"/>
      <c r="Z398" s="1390">
        <f>MemCant!G528</f>
        <v>0.79</v>
      </c>
      <c r="AA398" s="1356"/>
      <c r="AB398" s="1356"/>
      <c r="AC398" s="1356"/>
      <c r="AD398" s="1356"/>
      <c r="AE398" s="1356"/>
      <c r="AF398" s="1356"/>
      <c r="AG398" s="1356"/>
      <c r="AH398" s="1391"/>
      <c r="AI398" s="1067">
        <f>MemCant!L528</f>
        <v>1.56</v>
      </c>
      <c r="AJ398" s="1386">
        <f>MemCant!F528</f>
        <v>110</v>
      </c>
      <c r="AK398" s="1387"/>
      <c r="AL398" s="1068">
        <f>MemCant!M528</f>
        <v>135.56400000000002</v>
      </c>
    </row>
    <row r="399" spans="2:38" ht="16.149999999999999" customHeight="1" thickBot="1">
      <c r="B399" s="993"/>
      <c r="C399" s="994"/>
      <c r="D399" s="994"/>
      <c r="E399" s="994"/>
      <c r="F399" s="994"/>
      <c r="G399" s="994"/>
      <c r="H399" s="994"/>
      <c r="I399" s="994"/>
      <c r="J399" s="994"/>
      <c r="K399" s="994"/>
      <c r="L399" s="994"/>
      <c r="M399" s="994"/>
      <c r="N399" s="994"/>
      <c r="O399" s="994"/>
      <c r="P399" s="994"/>
      <c r="Q399" s="994"/>
      <c r="R399" s="994"/>
      <c r="S399" s="994"/>
      <c r="T399" s="1388"/>
      <c r="U399" s="1389"/>
      <c r="V399" s="1389"/>
      <c r="W399" s="1389"/>
      <c r="X399" s="1389"/>
      <c r="Y399" s="1389"/>
      <c r="Z399" s="1390"/>
      <c r="AA399" s="1356"/>
      <c r="AB399" s="1356"/>
      <c r="AC399" s="1356"/>
      <c r="AD399" s="1356"/>
      <c r="AE399" s="1356"/>
      <c r="AF399" s="1356"/>
      <c r="AG399" s="1356"/>
      <c r="AH399" s="1391"/>
      <c r="AI399" s="1067">
        <f>MemCant!L529</f>
        <v>0</v>
      </c>
      <c r="AJ399" s="1386">
        <f>MemCant!F529</f>
        <v>0</v>
      </c>
      <c r="AK399" s="1387"/>
      <c r="AL399" s="1068">
        <f>MemCant!M529</f>
        <v>0</v>
      </c>
    </row>
    <row r="400" spans="2:38" ht="16.149999999999999" customHeight="1" thickBot="1">
      <c r="B400" s="993"/>
      <c r="C400" s="994"/>
      <c r="D400" s="994"/>
      <c r="E400" s="994"/>
      <c r="F400" s="994"/>
      <c r="G400" s="994"/>
      <c r="H400" s="994"/>
      <c r="I400" s="994"/>
      <c r="J400" s="994"/>
      <c r="K400" s="994"/>
      <c r="L400" s="994"/>
      <c r="M400" s="994"/>
      <c r="N400" s="994"/>
      <c r="O400" s="994"/>
      <c r="P400" s="994"/>
      <c r="Q400" s="994"/>
      <c r="R400" s="994"/>
      <c r="S400" s="994"/>
      <c r="T400" s="1388" t="str">
        <f>MemCant!E530</f>
        <v>CA3 longitudinales</v>
      </c>
      <c r="U400" s="1389"/>
      <c r="V400" s="1389"/>
      <c r="W400" s="1389"/>
      <c r="X400" s="1389"/>
      <c r="Y400" s="1389"/>
      <c r="Z400" s="1390">
        <f>MemCant!G530</f>
        <v>8.41</v>
      </c>
      <c r="AA400" s="1356"/>
      <c r="AB400" s="1356"/>
      <c r="AC400" s="1356"/>
      <c r="AD400" s="1356"/>
      <c r="AE400" s="1356"/>
      <c r="AF400" s="1356"/>
      <c r="AG400" s="1356"/>
      <c r="AH400" s="1391"/>
      <c r="AI400" s="1067">
        <f>MemCant!L530</f>
        <v>2.25</v>
      </c>
      <c r="AJ400" s="1386">
        <f>MemCant!F530</f>
        <v>16</v>
      </c>
      <c r="AK400" s="1387"/>
      <c r="AL400" s="1068">
        <f>MemCant!M530</f>
        <v>302.76</v>
      </c>
    </row>
    <row r="401" spans="2:38" ht="16.149999999999999" customHeight="1" thickBot="1">
      <c r="B401" s="993"/>
      <c r="C401" s="994"/>
      <c r="D401" s="994"/>
      <c r="E401" s="994"/>
      <c r="F401" s="994"/>
      <c r="G401" s="994"/>
      <c r="H401" s="994"/>
      <c r="I401" s="994"/>
      <c r="J401" s="994"/>
      <c r="K401" s="994"/>
      <c r="L401" s="994"/>
      <c r="M401" s="994"/>
      <c r="N401" s="994"/>
      <c r="O401" s="994"/>
      <c r="P401" s="994"/>
      <c r="Q401" s="994"/>
      <c r="R401" s="994"/>
      <c r="S401" s="994"/>
      <c r="T401" s="1388"/>
      <c r="U401" s="1389"/>
      <c r="V401" s="1389"/>
      <c r="W401" s="1389"/>
      <c r="X401" s="1389"/>
      <c r="Y401" s="1389"/>
      <c r="Z401" s="1390">
        <f>MemCant!G531</f>
        <v>8.41</v>
      </c>
      <c r="AA401" s="1356"/>
      <c r="AB401" s="1356"/>
      <c r="AC401" s="1356"/>
      <c r="AD401" s="1356"/>
      <c r="AE401" s="1356"/>
      <c r="AF401" s="1356"/>
      <c r="AG401" s="1356"/>
      <c r="AH401" s="1391"/>
      <c r="AI401" s="1067">
        <f>MemCant!L531</f>
        <v>1.56</v>
      </c>
      <c r="AJ401" s="1386">
        <f>MemCant!F531</f>
        <v>2</v>
      </c>
      <c r="AK401" s="1387"/>
      <c r="AL401" s="1068">
        <f>MemCant!M531</f>
        <v>26.2392</v>
      </c>
    </row>
    <row r="402" spans="2:38" ht="16.149999999999999" customHeight="1" thickBot="1">
      <c r="B402" s="993"/>
      <c r="C402" s="994"/>
      <c r="D402" s="994"/>
      <c r="E402" s="994"/>
      <c r="F402" s="994"/>
      <c r="G402" s="994"/>
      <c r="H402" s="994"/>
      <c r="I402" s="994"/>
      <c r="J402" s="994"/>
      <c r="K402" s="994"/>
      <c r="L402" s="994"/>
      <c r="M402" s="994"/>
      <c r="N402" s="994"/>
      <c r="O402" s="994"/>
      <c r="P402" s="994"/>
      <c r="Q402" s="994"/>
      <c r="R402" s="994"/>
      <c r="S402" s="994"/>
      <c r="T402" s="1388" t="str">
        <f>MemCant!E532</f>
        <v>Estribos CA3 (P3)</v>
      </c>
      <c r="U402" s="1389"/>
      <c r="V402" s="1389"/>
      <c r="W402" s="1389"/>
      <c r="X402" s="1389"/>
      <c r="Y402" s="1389"/>
      <c r="Z402" s="1390">
        <f>MemCant!G532</f>
        <v>2.21</v>
      </c>
      <c r="AA402" s="1356"/>
      <c r="AB402" s="1356"/>
      <c r="AC402" s="1356"/>
      <c r="AD402" s="1356"/>
      <c r="AE402" s="1356"/>
      <c r="AF402" s="1356"/>
      <c r="AG402" s="1356"/>
      <c r="AH402" s="1391"/>
      <c r="AI402" s="1067">
        <f>MemCant!L532</f>
        <v>1.56</v>
      </c>
      <c r="AJ402" s="1386">
        <f>MemCant!F532</f>
        <v>110</v>
      </c>
      <c r="AK402" s="1387"/>
      <c r="AL402" s="1068">
        <f>MemCant!M532</f>
        <v>379.23599999999999</v>
      </c>
    </row>
    <row r="403" spans="2:38" ht="16.149999999999999" customHeight="1" thickBot="1">
      <c r="B403" s="993"/>
      <c r="C403" s="994"/>
      <c r="D403" s="994"/>
      <c r="E403" s="994"/>
      <c r="F403" s="994"/>
      <c r="G403" s="994"/>
      <c r="H403" s="994"/>
      <c r="I403" s="994"/>
      <c r="J403" s="994"/>
      <c r="K403" s="994"/>
      <c r="L403" s="994"/>
      <c r="M403" s="994"/>
      <c r="N403" s="994"/>
      <c r="O403" s="994"/>
      <c r="P403" s="994"/>
      <c r="Q403" s="994"/>
      <c r="R403" s="994"/>
      <c r="S403" s="994"/>
      <c r="T403" s="1388" t="str">
        <f>MemCant!E533</f>
        <v>Estribos CA3 (P4)</v>
      </c>
      <c r="U403" s="1389"/>
      <c r="V403" s="1389"/>
      <c r="W403" s="1389"/>
      <c r="X403" s="1389"/>
      <c r="Y403" s="1389"/>
      <c r="Z403" s="1390">
        <f>MemCant!G533</f>
        <v>1.38</v>
      </c>
      <c r="AA403" s="1356"/>
      <c r="AB403" s="1356"/>
      <c r="AC403" s="1356"/>
      <c r="AD403" s="1356"/>
      <c r="AE403" s="1356"/>
      <c r="AF403" s="1356"/>
      <c r="AG403" s="1356"/>
      <c r="AH403" s="1391"/>
      <c r="AI403" s="1067">
        <f>MemCant!L533</f>
        <v>1.56</v>
      </c>
      <c r="AJ403" s="1386">
        <f>MemCant!F533</f>
        <v>220</v>
      </c>
      <c r="AK403" s="1387"/>
      <c r="AL403" s="1068">
        <f>MemCant!M533</f>
        <v>473.61599999999999</v>
      </c>
    </row>
    <row r="404" spans="2:38" ht="16.149999999999999" customHeight="1" thickBot="1">
      <c r="B404" s="993"/>
      <c r="C404" s="994"/>
      <c r="D404" s="994"/>
      <c r="E404" s="994"/>
      <c r="F404" s="994"/>
      <c r="G404" s="994"/>
      <c r="H404" s="994"/>
      <c r="I404" s="994"/>
      <c r="J404" s="994"/>
      <c r="K404" s="994"/>
      <c r="L404" s="994"/>
      <c r="M404" s="994"/>
      <c r="N404" s="994"/>
      <c r="O404" s="994"/>
      <c r="P404" s="994"/>
      <c r="Q404" s="994"/>
      <c r="R404" s="994"/>
      <c r="S404" s="994"/>
      <c r="T404" s="1388" t="str">
        <f>MemCant!E534</f>
        <v>Estribos CA3 (P5)</v>
      </c>
      <c r="U404" s="1389"/>
      <c r="V404" s="1389"/>
      <c r="W404" s="1389"/>
      <c r="X404" s="1389"/>
      <c r="Y404" s="1389"/>
      <c r="Z404" s="1390">
        <f>MemCant!G534</f>
        <v>0.79</v>
      </c>
      <c r="AA404" s="1356"/>
      <c r="AB404" s="1356"/>
      <c r="AC404" s="1356"/>
      <c r="AD404" s="1356"/>
      <c r="AE404" s="1356"/>
      <c r="AF404" s="1356"/>
      <c r="AG404" s="1356"/>
      <c r="AH404" s="1391"/>
      <c r="AI404" s="1067">
        <f>MemCant!L534</f>
        <v>1.56</v>
      </c>
      <c r="AJ404" s="1386">
        <f>MemCant!F534</f>
        <v>110</v>
      </c>
      <c r="AK404" s="1387"/>
      <c r="AL404" s="1068">
        <f>MemCant!M534</f>
        <v>135.56400000000002</v>
      </c>
    </row>
    <row r="405" spans="2:38" ht="16.149999999999999" customHeight="1" thickBot="1">
      <c r="B405" s="993"/>
      <c r="C405" s="994"/>
      <c r="D405" s="994"/>
      <c r="E405" s="994"/>
      <c r="F405" s="994"/>
      <c r="G405" s="994"/>
      <c r="H405" s="994"/>
      <c r="I405" s="994"/>
      <c r="J405" s="994"/>
      <c r="K405" s="994"/>
      <c r="L405" s="994"/>
      <c r="M405" s="994"/>
      <c r="N405" s="994"/>
      <c r="O405" s="994"/>
      <c r="P405" s="994"/>
      <c r="Q405" s="994"/>
      <c r="R405" s="994"/>
      <c r="S405" s="994"/>
      <c r="T405" s="1388"/>
      <c r="U405" s="1389"/>
      <c r="V405" s="1389"/>
      <c r="W405" s="1389"/>
      <c r="X405" s="1389"/>
      <c r="Y405" s="1389"/>
      <c r="Z405" s="1390"/>
      <c r="AA405" s="1356"/>
      <c r="AB405" s="1356"/>
      <c r="AC405" s="1356"/>
      <c r="AD405" s="1356"/>
      <c r="AE405" s="1356"/>
      <c r="AF405" s="1356"/>
      <c r="AG405" s="1356"/>
      <c r="AH405" s="1391"/>
      <c r="AI405" s="1067">
        <f>MemCant!L535</f>
        <v>0</v>
      </c>
      <c r="AJ405" s="1386">
        <f>MemCant!F535</f>
        <v>0</v>
      </c>
      <c r="AK405" s="1387"/>
      <c r="AL405" s="1068">
        <f>MemCant!M535</f>
        <v>0</v>
      </c>
    </row>
    <row r="406" spans="2:38" ht="16.149999999999999" customHeight="1" thickBot="1">
      <c r="B406" s="993"/>
      <c r="C406" s="994"/>
      <c r="D406" s="994"/>
      <c r="E406" s="994"/>
      <c r="F406" s="994"/>
      <c r="G406" s="994"/>
      <c r="H406" s="994"/>
      <c r="I406" s="994"/>
      <c r="J406" s="994"/>
      <c r="K406" s="994"/>
      <c r="L406" s="994"/>
      <c r="M406" s="994"/>
      <c r="N406" s="994"/>
      <c r="O406" s="994"/>
      <c r="P406" s="994"/>
      <c r="Q406" s="994"/>
      <c r="R406" s="994"/>
      <c r="S406" s="994"/>
      <c r="T406" s="1388" t="str">
        <f>MemCant!E536</f>
        <v>CA4 longitudinales</v>
      </c>
      <c r="U406" s="1389"/>
      <c r="V406" s="1389"/>
      <c r="W406" s="1389"/>
      <c r="X406" s="1389"/>
      <c r="Y406" s="1389"/>
      <c r="Z406" s="1390">
        <f>MemCant!G536</f>
        <v>8.41</v>
      </c>
      <c r="AA406" s="1356"/>
      <c r="AB406" s="1356"/>
      <c r="AC406" s="1356"/>
      <c r="AD406" s="1356"/>
      <c r="AE406" s="1356"/>
      <c r="AF406" s="1356"/>
      <c r="AG406" s="1356"/>
      <c r="AH406" s="1391"/>
      <c r="AI406" s="1067">
        <f>MemCant!L536</f>
        <v>2.25</v>
      </c>
      <c r="AJ406" s="1386">
        <f>MemCant!F536</f>
        <v>16</v>
      </c>
      <c r="AK406" s="1387"/>
      <c r="AL406" s="1068">
        <f>MemCant!M536</f>
        <v>302.76</v>
      </c>
    </row>
    <row r="407" spans="2:38" ht="16.149999999999999" customHeight="1" thickBot="1">
      <c r="B407" s="993"/>
      <c r="C407" s="994"/>
      <c r="D407" s="994"/>
      <c r="E407" s="994"/>
      <c r="F407" s="994"/>
      <c r="G407" s="994"/>
      <c r="H407" s="994"/>
      <c r="I407" s="994"/>
      <c r="J407" s="994"/>
      <c r="K407" s="994"/>
      <c r="L407" s="994"/>
      <c r="M407" s="994"/>
      <c r="N407" s="994"/>
      <c r="O407" s="994"/>
      <c r="P407" s="994"/>
      <c r="Q407" s="994"/>
      <c r="R407" s="994"/>
      <c r="S407" s="994"/>
      <c r="T407" s="1388"/>
      <c r="U407" s="1389"/>
      <c r="V407" s="1389"/>
      <c r="W407" s="1389"/>
      <c r="X407" s="1389"/>
      <c r="Y407" s="1389"/>
      <c r="Z407" s="1390">
        <f>MemCant!G537</f>
        <v>8.41</v>
      </c>
      <c r="AA407" s="1356"/>
      <c r="AB407" s="1356"/>
      <c r="AC407" s="1356"/>
      <c r="AD407" s="1356"/>
      <c r="AE407" s="1356"/>
      <c r="AF407" s="1356"/>
      <c r="AG407" s="1356"/>
      <c r="AH407" s="1391"/>
      <c r="AI407" s="1067">
        <f>MemCant!L537</f>
        <v>1.56</v>
      </c>
      <c r="AJ407" s="1386">
        <f>MemCant!F537</f>
        <v>2</v>
      </c>
      <c r="AK407" s="1387"/>
      <c r="AL407" s="1068">
        <f>MemCant!M537</f>
        <v>26.2392</v>
      </c>
    </row>
    <row r="408" spans="2:38" ht="16.149999999999999" customHeight="1" thickBot="1">
      <c r="B408" s="993"/>
      <c r="C408" s="994"/>
      <c r="D408" s="994"/>
      <c r="E408" s="994"/>
      <c r="F408" s="994"/>
      <c r="G408" s="994"/>
      <c r="H408" s="994"/>
      <c r="I408" s="994"/>
      <c r="J408" s="994"/>
      <c r="K408" s="994"/>
      <c r="L408" s="994"/>
      <c r="M408" s="994"/>
      <c r="N408" s="994"/>
      <c r="O408" s="994"/>
      <c r="P408" s="994"/>
      <c r="Q408" s="994"/>
      <c r="R408" s="994"/>
      <c r="S408" s="994"/>
      <c r="T408" s="1388" t="str">
        <f>MemCant!E538</f>
        <v>Estribos CA4 (P3)</v>
      </c>
      <c r="U408" s="1389"/>
      <c r="V408" s="1389"/>
      <c r="W408" s="1389"/>
      <c r="X408" s="1389"/>
      <c r="Y408" s="1389"/>
      <c r="Z408" s="1390">
        <f>MemCant!G538</f>
        <v>2.21</v>
      </c>
      <c r="AA408" s="1356"/>
      <c r="AB408" s="1356"/>
      <c r="AC408" s="1356"/>
      <c r="AD408" s="1356"/>
      <c r="AE408" s="1356"/>
      <c r="AF408" s="1356"/>
      <c r="AG408" s="1356"/>
      <c r="AH408" s="1391"/>
      <c r="AI408" s="1067">
        <f>MemCant!L538</f>
        <v>1.56</v>
      </c>
      <c r="AJ408" s="1386">
        <f>MemCant!F538</f>
        <v>110</v>
      </c>
      <c r="AK408" s="1387"/>
      <c r="AL408" s="1068">
        <f>MemCant!M538</f>
        <v>379.23599999999999</v>
      </c>
    </row>
    <row r="409" spans="2:38" ht="16.149999999999999" customHeight="1" thickBot="1">
      <c r="B409" s="993"/>
      <c r="C409" s="994"/>
      <c r="D409" s="994"/>
      <c r="E409" s="994"/>
      <c r="F409" s="994"/>
      <c r="G409" s="994"/>
      <c r="H409" s="994"/>
      <c r="I409" s="994"/>
      <c r="J409" s="994"/>
      <c r="K409" s="994"/>
      <c r="L409" s="994"/>
      <c r="M409" s="994"/>
      <c r="N409" s="994"/>
      <c r="O409" s="994"/>
      <c r="P409" s="994"/>
      <c r="Q409" s="994"/>
      <c r="R409" s="994"/>
      <c r="S409" s="994"/>
      <c r="T409" s="1388" t="str">
        <f>MemCant!E539</f>
        <v>Estribos CA4 (P4)</v>
      </c>
      <c r="U409" s="1389"/>
      <c r="V409" s="1389"/>
      <c r="W409" s="1389"/>
      <c r="X409" s="1389"/>
      <c r="Y409" s="1389"/>
      <c r="Z409" s="1390">
        <f>MemCant!G539</f>
        <v>1.38</v>
      </c>
      <c r="AA409" s="1356"/>
      <c r="AB409" s="1356"/>
      <c r="AC409" s="1356"/>
      <c r="AD409" s="1356"/>
      <c r="AE409" s="1356"/>
      <c r="AF409" s="1356"/>
      <c r="AG409" s="1356"/>
      <c r="AH409" s="1391"/>
      <c r="AI409" s="1067">
        <f>MemCant!L539</f>
        <v>1.56</v>
      </c>
      <c r="AJ409" s="1386">
        <f>MemCant!F539</f>
        <v>220</v>
      </c>
      <c r="AK409" s="1387"/>
      <c r="AL409" s="1068">
        <f>MemCant!M539</f>
        <v>473.61599999999999</v>
      </c>
    </row>
    <row r="410" spans="2:38" ht="16.149999999999999" customHeight="1" thickBot="1">
      <c r="B410" s="993"/>
      <c r="C410" s="994"/>
      <c r="D410" s="994"/>
      <c r="E410" s="994"/>
      <c r="F410" s="994"/>
      <c r="G410" s="994"/>
      <c r="H410" s="994"/>
      <c r="I410" s="994"/>
      <c r="J410" s="994"/>
      <c r="K410" s="994"/>
      <c r="L410" s="994"/>
      <c r="M410" s="994"/>
      <c r="N410" s="994"/>
      <c r="O410" s="994"/>
      <c r="P410" s="994"/>
      <c r="Q410" s="994"/>
      <c r="R410" s="994"/>
      <c r="S410" s="994"/>
      <c r="T410" s="1388" t="str">
        <f>MemCant!E540</f>
        <v>Estribos CA4 (P5)</v>
      </c>
      <c r="U410" s="1389"/>
      <c r="V410" s="1389"/>
      <c r="W410" s="1389"/>
      <c r="X410" s="1389"/>
      <c r="Y410" s="1389"/>
      <c r="Z410" s="1390">
        <f>MemCant!G540</f>
        <v>0.79</v>
      </c>
      <c r="AA410" s="1356"/>
      <c r="AB410" s="1356"/>
      <c r="AC410" s="1356"/>
      <c r="AD410" s="1356"/>
      <c r="AE410" s="1356"/>
      <c r="AF410" s="1356"/>
      <c r="AG410" s="1356"/>
      <c r="AH410" s="1391"/>
      <c r="AI410" s="1067">
        <f>MemCant!L540</f>
        <v>1.56</v>
      </c>
      <c r="AJ410" s="1386">
        <f>MemCant!F540</f>
        <v>110</v>
      </c>
      <c r="AK410" s="1387"/>
      <c r="AL410" s="1068">
        <f>MemCant!M540</f>
        <v>135.56400000000002</v>
      </c>
    </row>
    <row r="411" spans="2:38" ht="16.149999999999999" customHeight="1" thickBot="1">
      <c r="B411" s="993"/>
      <c r="C411" s="994"/>
      <c r="D411" s="994"/>
      <c r="E411" s="994"/>
      <c r="F411" s="994"/>
      <c r="G411" s="994"/>
      <c r="H411" s="994"/>
      <c r="I411" s="994"/>
      <c r="J411" s="994"/>
      <c r="K411" s="994"/>
      <c r="L411" s="994"/>
      <c r="M411" s="994"/>
      <c r="N411" s="994"/>
      <c r="O411" s="994"/>
      <c r="P411" s="994"/>
      <c r="Q411" s="994"/>
      <c r="R411" s="994"/>
      <c r="S411" s="994"/>
      <c r="T411" s="1388"/>
      <c r="U411" s="1389"/>
      <c r="V411" s="1389"/>
      <c r="W411" s="1389"/>
      <c r="X411" s="1389"/>
      <c r="Y411" s="1389"/>
      <c r="Z411" s="1390"/>
      <c r="AA411" s="1356"/>
      <c r="AB411" s="1356"/>
      <c r="AC411" s="1356"/>
      <c r="AD411" s="1356"/>
      <c r="AE411" s="1356"/>
      <c r="AF411" s="1356"/>
      <c r="AG411" s="1356"/>
      <c r="AH411" s="1391"/>
      <c r="AI411" s="1067">
        <f>MemCant!L541</f>
        <v>0</v>
      </c>
      <c r="AJ411" s="1386">
        <f>MemCant!F541</f>
        <v>0</v>
      </c>
      <c r="AK411" s="1387"/>
      <c r="AL411" s="1068">
        <f>MemCant!M541</f>
        <v>0</v>
      </c>
    </row>
    <row r="412" spans="2:38" ht="16.149999999999999" customHeight="1" thickBot="1">
      <c r="B412" s="993"/>
      <c r="C412" s="994"/>
      <c r="D412" s="994"/>
      <c r="E412" s="994"/>
      <c r="F412" s="994"/>
      <c r="G412" s="994"/>
      <c r="H412" s="994"/>
      <c r="I412" s="994"/>
      <c r="J412" s="994"/>
      <c r="K412" s="994"/>
      <c r="L412" s="994"/>
      <c r="M412" s="994"/>
      <c r="N412" s="994"/>
      <c r="O412" s="994"/>
      <c r="P412" s="994"/>
      <c r="Q412" s="994"/>
      <c r="R412" s="994"/>
      <c r="S412" s="994"/>
      <c r="T412" s="1388" t="str">
        <f>MemCant!E542</f>
        <v>CA5 longitudinales</v>
      </c>
      <c r="U412" s="1389"/>
      <c r="V412" s="1389"/>
      <c r="W412" s="1389"/>
      <c r="X412" s="1389"/>
      <c r="Y412" s="1389"/>
      <c r="Z412" s="1390">
        <f>MemCant!G542</f>
        <v>8.41</v>
      </c>
      <c r="AA412" s="1356"/>
      <c r="AB412" s="1356"/>
      <c r="AC412" s="1356"/>
      <c r="AD412" s="1356"/>
      <c r="AE412" s="1356"/>
      <c r="AF412" s="1356"/>
      <c r="AG412" s="1356"/>
      <c r="AH412" s="1391"/>
      <c r="AI412" s="1067">
        <f>MemCant!L542</f>
        <v>2.25</v>
      </c>
      <c r="AJ412" s="1386">
        <f>MemCant!F542</f>
        <v>16</v>
      </c>
      <c r="AK412" s="1387"/>
      <c r="AL412" s="1068">
        <f>MemCant!M542</f>
        <v>302.76</v>
      </c>
    </row>
    <row r="413" spans="2:38" ht="16.149999999999999" customHeight="1" thickBot="1">
      <c r="B413" s="993"/>
      <c r="C413" s="994"/>
      <c r="D413" s="994"/>
      <c r="E413" s="994"/>
      <c r="F413" s="994"/>
      <c r="G413" s="994"/>
      <c r="H413" s="994"/>
      <c r="I413" s="994"/>
      <c r="J413" s="994"/>
      <c r="K413" s="994"/>
      <c r="L413" s="994"/>
      <c r="M413" s="994"/>
      <c r="N413" s="994"/>
      <c r="O413" s="994"/>
      <c r="P413" s="994"/>
      <c r="Q413" s="994"/>
      <c r="R413" s="994"/>
      <c r="S413" s="994"/>
      <c r="T413" s="1388"/>
      <c r="U413" s="1389"/>
      <c r="V413" s="1389"/>
      <c r="W413" s="1389"/>
      <c r="X413" s="1389"/>
      <c r="Y413" s="1389"/>
      <c r="Z413" s="1390">
        <f>MemCant!G543</f>
        <v>8.41</v>
      </c>
      <c r="AA413" s="1356"/>
      <c r="AB413" s="1356"/>
      <c r="AC413" s="1356"/>
      <c r="AD413" s="1356"/>
      <c r="AE413" s="1356"/>
      <c r="AF413" s="1356"/>
      <c r="AG413" s="1356"/>
      <c r="AH413" s="1391"/>
      <c r="AI413" s="1067">
        <f>MemCant!L543</f>
        <v>1.56</v>
      </c>
      <c r="AJ413" s="1386">
        <f>MemCant!F543</f>
        <v>2</v>
      </c>
      <c r="AK413" s="1387"/>
      <c r="AL413" s="1068">
        <f>MemCant!M543</f>
        <v>26.2392</v>
      </c>
    </row>
    <row r="414" spans="2:38" ht="16.149999999999999" customHeight="1" thickBot="1">
      <c r="B414" s="993"/>
      <c r="C414" s="994"/>
      <c r="D414" s="994"/>
      <c r="E414" s="994"/>
      <c r="F414" s="994"/>
      <c r="G414" s="994"/>
      <c r="H414" s="994"/>
      <c r="I414" s="994"/>
      <c r="J414" s="994"/>
      <c r="K414" s="994"/>
      <c r="L414" s="994"/>
      <c r="M414" s="994"/>
      <c r="N414" s="994"/>
      <c r="O414" s="994"/>
      <c r="P414" s="994"/>
      <c r="Q414" s="994"/>
      <c r="R414" s="994"/>
      <c r="S414" s="994"/>
      <c r="T414" s="1388" t="str">
        <f>MemCant!E544</f>
        <v>Estribos CA5 (P3)</v>
      </c>
      <c r="U414" s="1389"/>
      <c r="V414" s="1389"/>
      <c r="W414" s="1389"/>
      <c r="X414" s="1389"/>
      <c r="Y414" s="1389"/>
      <c r="Z414" s="1390">
        <f>MemCant!G544</f>
        <v>2.21</v>
      </c>
      <c r="AA414" s="1356"/>
      <c r="AB414" s="1356"/>
      <c r="AC414" s="1356"/>
      <c r="AD414" s="1356"/>
      <c r="AE414" s="1356"/>
      <c r="AF414" s="1356"/>
      <c r="AG414" s="1356"/>
      <c r="AH414" s="1391"/>
      <c r="AI414" s="1067">
        <f>MemCant!L544</f>
        <v>1.56</v>
      </c>
      <c r="AJ414" s="1386">
        <f>MemCant!F544</f>
        <v>110</v>
      </c>
      <c r="AK414" s="1387"/>
      <c r="AL414" s="1068">
        <f>MemCant!M544</f>
        <v>379.23599999999999</v>
      </c>
    </row>
    <row r="415" spans="2:38" ht="16.149999999999999" customHeight="1" thickBot="1">
      <c r="B415" s="993"/>
      <c r="C415" s="994"/>
      <c r="D415" s="994"/>
      <c r="E415" s="994"/>
      <c r="F415" s="994"/>
      <c r="G415" s="994"/>
      <c r="H415" s="994"/>
      <c r="I415" s="994"/>
      <c r="J415" s="994"/>
      <c r="K415" s="994"/>
      <c r="L415" s="994"/>
      <c r="M415" s="994"/>
      <c r="N415" s="994"/>
      <c r="O415" s="994"/>
      <c r="P415" s="994"/>
      <c r="Q415" s="994"/>
      <c r="R415" s="994"/>
      <c r="S415" s="994"/>
      <c r="T415" s="1388" t="str">
        <f>MemCant!E545</f>
        <v>Estribos CA5 (P4)</v>
      </c>
      <c r="U415" s="1389"/>
      <c r="V415" s="1389"/>
      <c r="W415" s="1389"/>
      <c r="X415" s="1389"/>
      <c r="Y415" s="1389"/>
      <c r="Z415" s="1390">
        <f>MemCant!G545</f>
        <v>1.38</v>
      </c>
      <c r="AA415" s="1356"/>
      <c r="AB415" s="1356"/>
      <c r="AC415" s="1356"/>
      <c r="AD415" s="1356"/>
      <c r="AE415" s="1356"/>
      <c r="AF415" s="1356"/>
      <c r="AG415" s="1356"/>
      <c r="AH415" s="1391"/>
      <c r="AI415" s="1067">
        <f>MemCant!L545</f>
        <v>1.56</v>
      </c>
      <c r="AJ415" s="1386">
        <f>MemCant!F545</f>
        <v>220</v>
      </c>
      <c r="AK415" s="1387"/>
      <c r="AL415" s="1068">
        <f>MemCant!M545</f>
        <v>473.61599999999999</v>
      </c>
    </row>
    <row r="416" spans="2:38" ht="16.149999999999999" customHeight="1" thickBot="1">
      <c r="B416" s="993"/>
      <c r="C416" s="994"/>
      <c r="D416" s="994"/>
      <c r="E416" s="994"/>
      <c r="F416" s="994"/>
      <c r="G416" s="994"/>
      <c r="H416" s="994"/>
      <c r="I416" s="994"/>
      <c r="J416" s="994"/>
      <c r="K416" s="994"/>
      <c r="L416" s="994"/>
      <c r="M416" s="994"/>
      <c r="N416" s="994"/>
      <c r="O416" s="994"/>
      <c r="P416" s="994"/>
      <c r="Q416" s="994"/>
      <c r="R416" s="994"/>
      <c r="S416" s="994"/>
      <c r="T416" s="1388" t="str">
        <f>MemCant!E546</f>
        <v>Estribos CA5 (P5)</v>
      </c>
      <c r="U416" s="1389"/>
      <c r="V416" s="1389"/>
      <c r="W416" s="1389"/>
      <c r="X416" s="1389"/>
      <c r="Y416" s="1389"/>
      <c r="Z416" s="1390">
        <f>MemCant!G546</f>
        <v>0.79</v>
      </c>
      <c r="AA416" s="1356"/>
      <c r="AB416" s="1356"/>
      <c r="AC416" s="1356"/>
      <c r="AD416" s="1356"/>
      <c r="AE416" s="1356"/>
      <c r="AF416" s="1356"/>
      <c r="AG416" s="1356"/>
      <c r="AH416" s="1391"/>
      <c r="AI416" s="1067">
        <f>MemCant!L546</f>
        <v>1.56</v>
      </c>
      <c r="AJ416" s="1386">
        <f>MemCant!F546</f>
        <v>110</v>
      </c>
      <c r="AK416" s="1387"/>
      <c r="AL416" s="1068">
        <f>MemCant!M546</f>
        <v>135.56400000000002</v>
      </c>
    </row>
    <row r="417" spans="2:38" ht="16.149999999999999" customHeight="1" thickBot="1">
      <c r="B417" s="993"/>
      <c r="C417" s="994"/>
      <c r="D417" s="994"/>
      <c r="E417" s="994"/>
      <c r="F417" s="994"/>
      <c r="G417" s="994"/>
      <c r="H417" s="994"/>
      <c r="I417" s="994"/>
      <c r="J417" s="994"/>
      <c r="K417" s="994"/>
      <c r="L417" s="994"/>
      <c r="M417" s="994"/>
      <c r="N417" s="994"/>
      <c r="O417" s="994"/>
      <c r="P417" s="994"/>
      <c r="Q417" s="994"/>
      <c r="R417" s="994"/>
      <c r="S417" s="994"/>
      <c r="T417" s="1388"/>
      <c r="U417" s="1389"/>
      <c r="V417" s="1389"/>
      <c r="W417" s="1389"/>
      <c r="X417" s="1389"/>
      <c r="Y417" s="1389"/>
      <c r="Z417" s="1390"/>
      <c r="AA417" s="1356"/>
      <c r="AB417" s="1356"/>
      <c r="AC417" s="1356"/>
      <c r="AD417" s="1356"/>
      <c r="AE417" s="1356"/>
      <c r="AF417" s="1356"/>
      <c r="AG417" s="1356"/>
      <c r="AH417" s="1391"/>
      <c r="AI417" s="1067">
        <f>MemCant!L547</f>
        <v>0</v>
      </c>
      <c r="AJ417" s="1386">
        <f>MemCant!F547</f>
        <v>0</v>
      </c>
      <c r="AK417" s="1387"/>
      <c r="AL417" s="1068">
        <f>MemCant!M547</f>
        <v>0</v>
      </c>
    </row>
    <row r="418" spans="2:38" ht="16.149999999999999" customHeight="1" thickBot="1">
      <c r="B418" s="993"/>
      <c r="C418" s="994"/>
      <c r="D418" s="994"/>
      <c r="E418" s="994"/>
      <c r="F418" s="994"/>
      <c r="G418" s="994"/>
      <c r="H418" s="994"/>
      <c r="I418" s="994"/>
      <c r="J418" s="994"/>
      <c r="K418" s="994"/>
      <c r="L418" s="994"/>
      <c r="M418" s="994"/>
      <c r="N418" s="994"/>
      <c r="O418" s="994"/>
      <c r="P418" s="994"/>
      <c r="Q418" s="994"/>
      <c r="R418" s="994"/>
      <c r="S418" s="994"/>
      <c r="T418" s="1388" t="str">
        <f>MemCant!E548</f>
        <v>CA6 longitudinales</v>
      </c>
      <c r="U418" s="1389"/>
      <c r="V418" s="1389"/>
      <c r="W418" s="1389"/>
      <c r="X418" s="1389"/>
      <c r="Y418" s="1389"/>
      <c r="Z418" s="1390">
        <f>MemCant!G548</f>
        <v>8.41</v>
      </c>
      <c r="AA418" s="1356"/>
      <c r="AB418" s="1356"/>
      <c r="AC418" s="1356"/>
      <c r="AD418" s="1356"/>
      <c r="AE418" s="1356"/>
      <c r="AF418" s="1356"/>
      <c r="AG418" s="1356"/>
      <c r="AH418" s="1391"/>
      <c r="AI418" s="1067">
        <f>MemCant!L548</f>
        <v>2.25</v>
      </c>
      <c r="AJ418" s="1386">
        <f>MemCant!F548</f>
        <v>16</v>
      </c>
      <c r="AK418" s="1387"/>
      <c r="AL418" s="1068">
        <f>MemCant!M548</f>
        <v>302.76</v>
      </c>
    </row>
    <row r="419" spans="2:38" ht="16.149999999999999" customHeight="1" thickBot="1">
      <c r="B419" s="993"/>
      <c r="C419" s="994"/>
      <c r="D419" s="994"/>
      <c r="E419" s="994"/>
      <c r="F419" s="994"/>
      <c r="G419" s="994"/>
      <c r="H419" s="994"/>
      <c r="I419" s="994"/>
      <c r="J419" s="994"/>
      <c r="K419" s="994"/>
      <c r="L419" s="994"/>
      <c r="M419" s="994"/>
      <c r="N419" s="994"/>
      <c r="O419" s="994"/>
      <c r="P419" s="994"/>
      <c r="Q419" s="994"/>
      <c r="R419" s="994"/>
      <c r="S419" s="994"/>
      <c r="T419" s="1388"/>
      <c r="U419" s="1389"/>
      <c r="V419" s="1389"/>
      <c r="W419" s="1389"/>
      <c r="X419" s="1389"/>
      <c r="Y419" s="1389"/>
      <c r="Z419" s="1390">
        <f>MemCant!G549</f>
        <v>8.41</v>
      </c>
      <c r="AA419" s="1356"/>
      <c r="AB419" s="1356"/>
      <c r="AC419" s="1356"/>
      <c r="AD419" s="1356"/>
      <c r="AE419" s="1356"/>
      <c r="AF419" s="1356"/>
      <c r="AG419" s="1356"/>
      <c r="AH419" s="1391"/>
      <c r="AI419" s="1067">
        <f>MemCant!L549</f>
        <v>1.56</v>
      </c>
      <c r="AJ419" s="1386">
        <f>MemCant!F549</f>
        <v>2</v>
      </c>
      <c r="AK419" s="1387"/>
      <c r="AL419" s="1068">
        <f>MemCant!M549</f>
        <v>26.2392</v>
      </c>
    </row>
    <row r="420" spans="2:38" ht="16.149999999999999" customHeight="1" thickBot="1">
      <c r="B420" s="993"/>
      <c r="C420" s="994"/>
      <c r="D420" s="994"/>
      <c r="E420" s="994"/>
      <c r="F420" s="994"/>
      <c r="G420" s="994"/>
      <c r="H420" s="994"/>
      <c r="I420" s="994"/>
      <c r="J420" s="994"/>
      <c r="K420" s="994"/>
      <c r="L420" s="994"/>
      <c r="M420" s="994"/>
      <c r="N420" s="994"/>
      <c r="O420" s="994"/>
      <c r="P420" s="994"/>
      <c r="Q420" s="994"/>
      <c r="R420" s="994"/>
      <c r="S420" s="994"/>
      <c r="T420" s="1388" t="str">
        <f>MemCant!E550</f>
        <v>Estribos CA6 (P3)</v>
      </c>
      <c r="U420" s="1389"/>
      <c r="V420" s="1389"/>
      <c r="W420" s="1389"/>
      <c r="X420" s="1389"/>
      <c r="Y420" s="1389"/>
      <c r="Z420" s="1390">
        <f>MemCant!G550</f>
        <v>2.21</v>
      </c>
      <c r="AA420" s="1356"/>
      <c r="AB420" s="1356"/>
      <c r="AC420" s="1356"/>
      <c r="AD420" s="1356"/>
      <c r="AE420" s="1356"/>
      <c r="AF420" s="1356"/>
      <c r="AG420" s="1356"/>
      <c r="AH420" s="1391"/>
      <c r="AI420" s="1067">
        <f>MemCant!L550</f>
        <v>1.56</v>
      </c>
      <c r="AJ420" s="1386">
        <f>MemCant!F550</f>
        <v>110</v>
      </c>
      <c r="AK420" s="1387"/>
      <c r="AL420" s="1068">
        <f>MemCant!M550</f>
        <v>379.23599999999999</v>
      </c>
    </row>
    <row r="421" spans="2:38" ht="16.149999999999999" customHeight="1" thickBot="1">
      <c r="B421" s="993"/>
      <c r="C421" s="994"/>
      <c r="D421" s="994"/>
      <c r="E421" s="994"/>
      <c r="F421" s="994"/>
      <c r="G421" s="994"/>
      <c r="H421" s="994"/>
      <c r="I421" s="994"/>
      <c r="J421" s="994"/>
      <c r="K421" s="994"/>
      <c r="L421" s="994"/>
      <c r="M421" s="994"/>
      <c r="N421" s="994"/>
      <c r="O421" s="994"/>
      <c r="P421" s="994"/>
      <c r="Q421" s="994"/>
      <c r="R421" s="994"/>
      <c r="S421" s="994"/>
      <c r="T421" s="1388" t="str">
        <f>MemCant!E551</f>
        <v>Estribos CA6 (P4)</v>
      </c>
      <c r="U421" s="1389"/>
      <c r="V421" s="1389"/>
      <c r="W421" s="1389"/>
      <c r="X421" s="1389"/>
      <c r="Y421" s="1389"/>
      <c r="Z421" s="1390">
        <f>MemCant!G551</f>
        <v>1.38</v>
      </c>
      <c r="AA421" s="1356"/>
      <c r="AB421" s="1356"/>
      <c r="AC421" s="1356"/>
      <c r="AD421" s="1356"/>
      <c r="AE421" s="1356"/>
      <c r="AF421" s="1356"/>
      <c r="AG421" s="1356"/>
      <c r="AH421" s="1391"/>
      <c r="AI421" s="1067">
        <f>MemCant!L551</f>
        <v>1.56</v>
      </c>
      <c r="AJ421" s="1386">
        <f>MemCant!F551</f>
        <v>220</v>
      </c>
      <c r="AK421" s="1387"/>
      <c r="AL421" s="1068">
        <f>MemCant!M551</f>
        <v>473.61599999999999</v>
      </c>
    </row>
    <row r="422" spans="2:38" ht="16.149999999999999" customHeight="1" thickBot="1">
      <c r="B422" s="993"/>
      <c r="C422" s="994"/>
      <c r="D422" s="994"/>
      <c r="E422" s="994"/>
      <c r="F422" s="994"/>
      <c r="G422" s="994"/>
      <c r="H422" s="994"/>
      <c r="I422" s="994"/>
      <c r="J422" s="994"/>
      <c r="K422" s="994"/>
      <c r="L422" s="994"/>
      <c r="M422" s="994"/>
      <c r="N422" s="994"/>
      <c r="O422" s="994"/>
      <c r="P422" s="994"/>
      <c r="Q422" s="994"/>
      <c r="R422" s="994"/>
      <c r="S422" s="994"/>
      <c r="T422" s="1388" t="str">
        <f>MemCant!E552</f>
        <v>Estribos CA6 (P5)</v>
      </c>
      <c r="U422" s="1389"/>
      <c r="V422" s="1389"/>
      <c r="W422" s="1389"/>
      <c r="X422" s="1389"/>
      <c r="Y422" s="1389"/>
      <c r="Z422" s="1390">
        <f>MemCant!G552</f>
        <v>0.79</v>
      </c>
      <c r="AA422" s="1356"/>
      <c r="AB422" s="1356"/>
      <c r="AC422" s="1356"/>
      <c r="AD422" s="1356"/>
      <c r="AE422" s="1356"/>
      <c r="AF422" s="1356"/>
      <c r="AG422" s="1356"/>
      <c r="AH422" s="1391"/>
      <c r="AI422" s="1067">
        <f>MemCant!L552</f>
        <v>1.56</v>
      </c>
      <c r="AJ422" s="1386">
        <f>MemCant!F552</f>
        <v>110</v>
      </c>
      <c r="AK422" s="1387"/>
      <c r="AL422" s="1068">
        <f>MemCant!M552</f>
        <v>135.56400000000002</v>
      </c>
    </row>
    <row r="423" spans="2:38" ht="16.149999999999999" customHeight="1" thickBot="1">
      <c r="B423" s="993"/>
      <c r="C423" s="994"/>
      <c r="D423" s="994"/>
      <c r="E423" s="994"/>
      <c r="F423" s="994"/>
      <c r="G423" s="994"/>
      <c r="H423" s="994"/>
      <c r="I423" s="994"/>
      <c r="J423" s="994"/>
      <c r="K423" s="994"/>
      <c r="L423" s="994"/>
      <c r="M423" s="994"/>
      <c r="N423" s="994"/>
      <c r="O423" s="994"/>
      <c r="P423" s="994"/>
      <c r="Q423" s="994"/>
      <c r="R423" s="994"/>
      <c r="S423" s="994"/>
      <c r="T423" s="1388"/>
      <c r="U423" s="1389"/>
      <c r="V423" s="1389"/>
      <c r="W423" s="1389"/>
      <c r="X423" s="1389"/>
      <c r="Y423" s="1389"/>
      <c r="Z423" s="1390"/>
      <c r="AA423" s="1356"/>
      <c r="AB423" s="1356"/>
      <c r="AC423" s="1356"/>
      <c r="AD423" s="1356"/>
      <c r="AE423" s="1356"/>
      <c r="AF423" s="1356"/>
      <c r="AG423" s="1356"/>
      <c r="AH423" s="1391"/>
      <c r="AI423" s="1067">
        <f>MemCant!L553</f>
        <v>0</v>
      </c>
      <c r="AJ423" s="1386">
        <f>MemCant!F553</f>
        <v>0</v>
      </c>
      <c r="AK423" s="1387"/>
      <c r="AL423" s="1068">
        <f>MemCant!M553</f>
        <v>0</v>
      </c>
    </row>
    <row r="424" spans="2:38" ht="16.149999999999999" customHeight="1" thickBot="1">
      <c r="B424" s="993"/>
      <c r="C424" s="994"/>
      <c r="D424" s="994"/>
      <c r="E424" s="994"/>
      <c r="F424" s="994"/>
      <c r="G424" s="994"/>
      <c r="H424" s="994"/>
      <c r="I424" s="994"/>
      <c r="J424" s="994"/>
      <c r="K424" s="994"/>
      <c r="L424" s="994"/>
      <c r="M424" s="994"/>
      <c r="N424" s="994"/>
      <c r="O424" s="994"/>
      <c r="P424" s="994"/>
      <c r="Q424" s="994"/>
      <c r="R424" s="994"/>
      <c r="S424" s="994"/>
      <c r="T424" s="1388" t="str">
        <f>MemCant!E554</f>
        <v>CA7 longitudinales</v>
      </c>
      <c r="U424" s="1389"/>
      <c r="V424" s="1389"/>
      <c r="W424" s="1389"/>
      <c r="X424" s="1389"/>
      <c r="Y424" s="1389"/>
      <c r="Z424" s="1390">
        <f>MemCant!G554</f>
        <v>8.41</v>
      </c>
      <c r="AA424" s="1356"/>
      <c r="AB424" s="1356"/>
      <c r="AC424" s="1356"/>
      <c r="AD424" s="1356"/>
      <c r="AE424" s="1356"/>
      <c r="AF424" s="1356"/>
      <c r="AG424" s="1356"/>
      <c r="AH424" s="1391"/>
      <c r="AI424" s="1067">
        <f>MemCant!L554</f>
        <v>2.25</v>
      </c>
      <c r="AJ424" s="1386">
        <f>MemCant!F554</f>
        <v>16</v>
      </c>
      <c r="AK424" s="1387"/>
      <c r="AL424" s="1068">
        <f>MemCant!M554</f>
        <v>302.76</v>
      </c>
    </row>
    <row r="425" spans="2:38" ht="16.149999999999999" customHeight="1" thickBot="1">
      <c r="B425" s="993"/>
      <c r="C425" s="994"/>
      <c r="D425" s="994"/>
      <c r="E425" s="994"/>
      <c r="F425" s="994"/>
      <c r="G425" s="994"/>
      <c r="H425" s="994"/>
      <c r="I425" s="994"/>
      <c r="J425" s="994"/>
      <c r="K425" s="994"/>
      <c r="L425" s="994"/>
      <c r="M425" s="994"/>
      <c r="N425" s="994"/>
      <c r="O425" s="994"/>
      <c r="P425" s="994"/>
      <c r="Q425" s="994"/>
      <c r="R425" s="994"/>
      <c r="S425" s="994"/>
      <c r="T425" s="1388"/>
      <c r="U425" s="1389"/>
      <c r="V425" s="1389"/>
      <c r="W425" s="1389"/>
      <c r="X425" s="1389"/>
      <c r="Y425" s="1389"/>
      <c r="Z425" s="1390">
        <f>MemCant!G555</f>
        <v>8.41</v>
      </c>
      <c r="AA425" s="1356"/>
      <c r="AB425" s="1356"/>
      <c r="AC425" s="1356"/>
      <c r="AD425" s="1356"/>
      <c r="AE425" s="1356"/>
      <c r="AF425" s="1356"/>
      <c r="AG425" s="1356"/>
      <c r="AH425" s="1391"/>
      <c r="AI425" s="1067">
        <f>MemCant!L555</f>
        <v>1.56</v>
      </c>
      <c r="AJ425" s="1386">
        <f>MemCant!F555</f>
        <v>2</v>
      </c>
      <c r="AK425" s="1387"/>
      <c r="AL425" s="1068">
        <f>MemCant!M555</f>
        <v>26.2392</v>
      </c>
    </row>
    <row r="426" spans="2:38" ht="16.149999999999999" customHeight="1" thickBot="1">
      <c r="B426" s="993"/>
      <c r="C426" s="994"/>
      <c r="D426" s="994"/>
      <c r="E426" s="994"/>
      <c r="F426" s="994"/>
      <c r="G426" s="994"/>
      <c r="H426" s="994"/>
      <c r="I426" s="994"/>
      <c r="J426" s="994"/>
      <c r="K426" s="994"/>
      <c r="L426" s="994"/>
      <c r="M426" s="994"/>
      <c r="N426" s="994"/>
      <c r="O426" s="994"/>
      <c r="P426" s="994"/>
      <c r="Q426" s="994"/>
      <c r="R426" s="994"/>
      <c r="S426" s="994"/>
      <c r="T426" s="1388" t="str">
        <f>MemCant!E556</f>
        <v>Estribos CA7 (P3)</v>
      </c>
      <c r="U426" s="1389"/>
      <c r="V426" s="1389"/>
      <c r="W426" s="1389"/>
      <c r="X426" s="1389"/>
      <c r="Y426" s="1389"/>
      <c r="Z426" s="1390">
        <f>MemCant!G556</f>
        <v>2.21</v>
      </c>
      <c r="AA426" s="1356"/>
      <c r="AB426" s="1356"/>
      <c r="AC426" s="1356"/>
      <c r="AD426" s="1356"/>
      <c r="AE426" s="1356"/>
      <c r="AF426" s="1356"/>
      <c r="AG426" s="1356"/>
      <c r="AH426" s="1391"/>
      <c r="AI426" s="1067">
        <f>MemCant!L556</f>
        <v>1.56</v>
      </c>
      <c r="AJ426" s="1386">
        <f>MemCant!F556</f>
        <v>110</v>
      </c>
      <c r="AK426" s="1387"/>
      <c r="AL426" s="1068">
        <f>MemCant!M556</f>
        <v>379.23599999999999</v>
      </c>
    </row>
    <row r="427" spans="2:38" ht="16.149999999999999" customHeight="1" thickBot="1">
      <c r="B427" s="993"/>
      <c r="C427" s="994"/>
      <c r="D427" s="994"/>
      <c r="E427" s="994"/>
      <c r="F427" s="994"/>
      <c r="G427" s="994"/>
      <c r="H427" s="994"/>
      <c r="I427" s="994"/>
      <c r="J427" s="994"/>
      <c r="K427" s="994"/>
      <c r="L427" s="994"/>
      <c r="M427" s="994"/>
      <c r="N427" s="994"/>
      <c r="O427" s="994"/>
      <c r="P427" s="994"/>
      <c r="Q427" s="994"/>
      <c r="R427" s="994"/>
      <c r="S427" s="994"/>
      <c r="T427" s="1388" t="str">
        <f>MemCant!E557</f>
        <v>Estribos CA7 (P4)</v>
      </c>
      <c r="U427" s="1389"/>
      <c r="V427" s="1389"/>
      <c r="W427" s="1389"/>
      <c r="X427" s="1389"/>
      <c r="Y427" s="1389"/>
      <c r="Z427" s="1390">
        <f>MemCant!G557</f>
        <v>1.38</v>
      </c>
      <c r="AA427" s="1356"/>
      <c r="AB427" s="1356"/>
      <c r="AC427" s="1356"/>
      <c r="AD427" s="1356"/>
      <c r="AE427" s="1356"/>
      <c r="AF427" s="1356"/>
      <c r="AG427" s="1356"/>
      <c r="AH427" s="1391"/>
      <c r="AI427" s="1067">
        <f>MemCant!L557</f>
        <v>1.56</v>
      </c>
      <c r="AJ427" s="1386">
        <f>MemCant!F557</f>
        <v>220</v>
      </c>
      <c r="AK427" s="1387"/>
      <c r="AL427" s="1068">
        <f>MemCant!M557</f>
        <v>473.61599999999999</v>
      </c>
    </row>
    <row r="428" spans="2:38" ht="16.149999999999999" customHeight="1" thickBot="1">
      <c r="B428" s="993"/>
      <c r="C428" s="994"/>
      <c r="D428" s="994"/>
      <c r="E428" s="994"/>
      <c r="F428" s="994"/>
      <c r="G428" s="994"/>
      <c r="H428" s="994"/>
      <c r="I428" s="994"/>
      <c r="J428" s="994"/>
      <c r="K428" s="994"/>
      <c r="L428" s="994"/>
      <c r="M428" s="994"/>
      <c r="N428" s="994"/>
      <c r="O428" s="994"/>
      <c r="P428" s="994"/>
      <c r="Q428" s="994"/>
      <c r="R428" s="994"/>
      <c r="S428" s="994"/>
      <c r="T428" s="1388" t="str">
        <f>MemCant!E558</f>
        <v>Estribos CA7 (P5)</v>
      </c>
      <c r="U428" s="1389"/>
      <c r="V428" s="1389"/>
      <c r="W428" s="1389"/>
      <c r="X428" s="1389"/>
      <c r="Y428" s="1389"/>
      <c r="Z428" s="1390">
        <f>MemCant!G558</f>
        <v>0.79</v>
      </c>
      <c r="AA428" s="1356"/>
      <c r="AB428" s="1356"/>
      <c r="AC428" s="1356"/>
      <c r="AD428" s="1356"/>
      <c r="AE428" s="1356"/>
      <c r="AF428" s="1356"/>
      <c r="AG428" s="1356"/>
      <c r="AH428" s="1391"/>
      <c r="AI428" s="1067">
        <f>MemCant!L558</f>
        <v>1.56</v>
      </c>
      <c r="AJ428" s="1386">
        <f>MemCant!F558</f>
        <v>110</v>
      </c>
      <c r="AK428" s="1387"/>
      <c r="AL428" s="1068">
        <f>MemCant!M558</f>
        <v>135.56400000000002</v>
      </c>
    </row>
    <row r="429" spans="2:38" ht="16.149999999999999" customHeight="1" thickBot="1">
      <c r="B429" s="993"/>
      <c r="C429" s="994"/>
      <c r="D429" s="994"/>
      <c r="E429" s="994"/>
      <c r="F429" s="994"/>
      <c r="G429" s="994"/>
      <c r="H429" s="994"/>
      <c r="I429" s="994"/>
      <c r="J429" s="994"/>
      <c r="K429" s="994"/>
      <c r="L429" s="994"/>
      <c r="M429" s="994"/>
      <c r="N429" s="994"/>
      <c r="O429" s="994"/>
      <c r="P429" s="994"/>
      <c r="Q429" s="994"/>
      <c r="R429" s="994"/>
      <c r="S429" s="994"/>
      <c r="T429" s="1388"/>
      <c r="U429" s="1389"/>
      <c r="V429" s="1389"/>
      <c r="W429" s="1389"/>
      <c r="X429" s="1389"/>
      <c r="Y429" s="1389"/>
      <c r="Z429" s="1390">
        <f>MemCant!G559</f>
        <v>0</v>
      </c>
      <c r="AA429" s="1356"/>
      <c r="AB429" s="1356"/>
      <c r="AC429" s="1356"/>
      <c r="AD429" s="1356"/>
      <c r="AE429" s="1356"/>
      <c r="AF429" s="1356"/>
      <c r="AG429" s="1356"/>
      <c r="AH429" s="1391"/>
      <c r="AI429" s="1067">
        <f>MemCant!L559</f>
        <v>0</v>
      </c>
      <c r="AJ429" s="1386">
        <f>MemCant!F559</f>
        <v>0</v>
      </c>
      <c r="AK429" s="1387"/>
      <c r="AL429" s="1068">
        <f>MemCant!M559</f>
        <v>0</v>
      </c>
    </row>
    <row r="430" spans="2:38" ht="16.149999999999999" customHeight="1" thickBot="1">
      <c r="B430" s="993"/>
      <c r="C430" s="994"/>
      <c r="D430" s="994"/>
      <c r="E430" s="994"/>
      <c r="F430" s="994"/>
      <c r="G430" s="994"/>
      <c r="H430" s="994"/>
      <c r="I430" s="994"/>
      <c r="J430" s="994"/>
      <c r="K430" s="994"/>
      <c r="L430" s="994"/>
      <c r="M430" s="994"/>
      <c r="N430" s="994"/>
      <c r="O430" s="994"/>
      <c r="P430" s="994"/>
      <c r="Q430" s="994"/>
      <c r="R430" s="994"/>
      <c r="S430" s="994"/>
      <c r="T430" s="1388" t="str">
        <f>MemCant!E560</f>
        <v>CA8 longitudinales</v>
      </c>
      <c r="U430" s="1389"/>
      <c r="V430" s="1389"/>
      <c r="W430" s="1389"/>
      <c r="X430" s="1389"/>
      <c r="Y430" s="1389"/>
      <c r="Z430" s="1390">
        <f>MemCant!G560</f>
        <v>8.41</v>
      </c>
      <c r="AA430" s="1356"/>
      <c r="AB430" s="1356"/>
      <c r="AC430" s="1356"/>
      <c r="AD430" s="1356"/>
      <c r="AE430" s="1356"/>
      <c r="AF430" s="1356"/>
      <c r="AG430" s="1356"/>
      <c r="AH430" s="1391"/>
      <c r="AI430" s="1067">
        <f>MemCant!L560</f>
        <v>2.25</v>
      </c>
      <c r="AJ430" s="1386">
        <f>MemCant!F560</f>
        <v>16</v>
      </c>
      <c r="AK430" s="1387"/>
      <c r="AL430" s="1068">
        <f>MemCant!M560</f>
        <v>302.76</v>
      </c>
    </row>
    <row r="431" spans="2:38" ht="16.149999999999999" customHeight="1" thickBot="1">
      <c r="B431" s="993"/>
      <c r="C431" s="994"/>
      <c r="D431" s="994"/>
      <c r="E431" s="994"/>
      <c r="F431" s="994"/>
      <c r="G431" s="994"/>
      <c r="H431" s="994"/>
      <c r="I431" s="994"/>
      <c r="J431" s="994"/>
      <c r="K431" s="994"/>
      <c r="L431" s="994"/>
      <c r="M431" s="994"/>
      <c r="N431" s="994"/>
      <c r="O431" s="994"/>
      <c r="P431" s="994"/>
      <c r="Q431" s="994"/>
      <c r="R431" s="994"/>
      <c r="S431" s="994"/>
      <c r="T431" s="1388"/>
      <c r="U431" s="1389"/>
      <c r="V431" s="1389"/>
      <c r="W431" s="1389"/>
      <c r="X431" s="1389"/>
      <c r="Y431" s="1389"/>
      <c r="Z431" s="1390">
        <f>MemCant!G561</f>
        <v>8.41</v>
      </c>
      <c r="AA431" s="1356"/>
      <c r="AB431" s="1356"/>
      <c r="AC431" s="1356"/>
      <c r="AD431" s="1356"/>
      <c r="AE431" s="1356"/>
      <c r="AF431" s="1356"/>
      <c r="AG431" s="1356"/>
      <c r="AH431" s="1391"/>
      <c r="AI431" s="1067">
        <f>MemCant!L561</f>
        <v>1.56</v>
      </c>
      <c r="AJ431" s="1386">
        <f>MemCant!F561</f>
        <v>2</v>
      </c>
      <c r="AK431" s="1387"/>
      <c r="AL431" s="1068">
        <f>MemCant!M561</f>
        <v>26.2392</v>
      </c>
    </row>
    <row r="432" spans="2:38" ht="16.149999999999999" customHeight="1" thickBot="1">
      <c r="B432" s="993"/>
      <c r="C432" s="994"/>
      <c r="D432" s="994"/>
      <c r="E432" s="994"/>
      <c r="F432" s="994"/>
      <c r="G432" s="994"/>
      <c r="H432" s="994"/>
      <c r="I432" s="994"/>
      <c r="J432" s="994"/>
      <c r="K432" s="994"/>
      <c r="L432" s="994"/>
      <c r="M432" s="994"/>
      <c r="N432" s="994"/>
      <c r="O432" s="994"/>
      <c r="P432" s="994"/>
      <c r="Q432" s="994"/>
      <c r="R432" s="994"/>
      <c r="S432" s="994"/>
      <c r="T432" s="1388" t="str">
        <f>MemCant!E562</f>
        <v>Estribos CA8 (P3)</v>
      </c>
      <c r="U432" s="1389"/>
      <c r="V432" s="1389"/>
      <c r="W432" s="1389"/>
      <c r="X432" s="1389"/>
      <c r="Y432" s="1389"/>
      <c r="Z432" s="1390">
        <f>MemCant!G562</f>
        <v>2.21</v>
      </c>
      <c r="AA432" s="1356"/>
      <c r="AB432" s="1356"/>
      <c r="AC432" s="1356"/>
      <c r="AD432" s="1356"/>
      <c r="AE432" s="1356"/>
      <c r="AF432" s="1356"/>
      <c r="AG432" s="1356"/>
      <c r="AH432" s="1391"/>
      <c r="AI432" s="1067">
        <f>MemCant!L562</f>
        <v>1.56</v>
      </c>
      <c r="AJ432" s="1386">
        <f>MemCant!F562</f>
        <v>110</v>
      </c>
      <c r="AK432" s="1387"/>
      <c r="AL432" s="1068">
        <f>MemCant!M562</f>
        <v>379.23599999999999</v>
      </c>
    </row>
    <row r="433" spans="2:38" ht="16.149999999999999" customHeight="1" thickBot="1">
      <c r="B433" s="993"/>
      <c r="C433" s="994"/>
      <c r="D433" s="994"/>
      <c r="E433" s="994"/>
      <c r="F433" s="994"/>
      <c r="G433" s="994"/>
      <c r="H433" s="994"/>
      <c r="I433" s="994"/>
      <c r="J433" s="994"/>
      <c r="K433" s="994"/>
      <c r="L433" s="994"/>
      <c r="M433" s="994"/>
      <c r="N433" s="994"/>
      <c r="O433" s="994"/>
      <c r="P433" s="994"/>
      <c r="Q433" s="994"/>
      <c r="R433" s="994"/>
      <c r="S433" s="994"/>
      <c r="T433" s="1388" t="str">
        <f>MemCant!E563</f>
        <v>Estribos CA8 (P4)</v>
      </c>
      <c r="U433" s="1389"/>
      <c r="V433" s="1389"/>
      <c r="W433" s="1389"/>
      <c r="X433" s="1389"/>
      <c r="Y433" s="1389"/>
      <c r="Z433" s="1390">
        <f>MemCant!G563</f>
        <v>1.38</v>
      </c>
      <c r="AA433" s="1356"/>
      <c r="AB433" s="1356"/>
      <c r="AC433" s="1356"/>
      <c r="AD433" s="1356"/>
      <c r="AE433" s="1356"/>
      <c r="AF433" s="1356"/>
      <c r="AG433" s="1356"/>
      <c r="AH433" s="1391"/>
      <c r="AI433" s="1067">
        <f>MemCant!L563</f>
        <v>1.56</v>
      </c>
      <c r="AJ433" s="1386">
        <f>MemCant!F563</f>
        <v>220</v>
      </c>
      <c r="AK433" s="1387"/>
      <c r="AL433" s="1068">
        <f>MemCant!M563</f>
        <v>473.61599999999999</v>
      </c>
    </row>
    <row r="434" spans="2:38" ht="16.149999999999999" customHeight="1" thickBot="1">
      <c r="B434" s="993"/>
      <c r="C434" s="994"/>
      <c r="D434" s="994"/>
      <c r="E434" s="994"/>
      <c r="F434" s="994"/>
      <c r="G434" s="994"/>
      <c r="H434" s="994"/>
      <c r="I434" s="994"/>
      <c r="J434" s="994"/>
      <c r="K434" s="994"/>
      <c r="L434" s="994"/>
      <c r="M434" s="994"/>
      <c r="N434" s="994"/>
      <c r="O434" s="994"/>
      <c r="P434" s="994"/>
      <c r="Q434" s="994"/>
      <c r="R434" s="994"/>
      <c r="S434" s="994"/>
      <c r="T434" s="1388" t="str">
        <f>MemCant!E564</f>
        <v>Estribos CA8 (P5)</v>
      </c>
      <c r="U434" s="1389"/>
      <c r="V434" s="1389"/>
      <c r="W434" s="1389"/>
      <c r="X434" s="1389"/>
      <c r="Y434" s="1389"/>
      <c r="Z434" s="1390">
        <f>MemCant!G564</f>
        <v>0.79</v>
      </c>
      <c r="AA434" s="1356"/>
      <c r="AB434" s="1356"/>
      <c r="AC434" s="1356"/>
      <c r="AD434" s="1356"/>
      <c r="AE434" s="1356"/>
      <c r="AF434" s="1356"/>
      <c r="AG434" s="1356"/>
      <c r="AH434" s="1391"/>
      <c r="AI434" s="1067">
        <f>MemCant!L564</f>
        <v>1.56</v>
      </c>
      <c r="AJ434" s="1386">
        <f>MemCant!F564</f>
        <v>110</v>
      </c>
      <c r="AK434" s="1387"/>
      <c r="AL434" s="1068">
        <f>MemCant!M564</f>
        <v>135.56400000000002</v>
      </c>
    </row>
    <row r="435" spans="2:38" ht="16.149999999999999" customHeight="1" thickBot="1">
      <c r="B435" s="993"/>
      <c r="C435" s="994"/>
      <c r="D435" s="994"/>
      <c r="E435" s="994"/>
      <c r="F435" s="994"/>
      <c r="G435" s="994"/>
      <c r="H435" s="994"/>
      <c r="I435" s="994"/>
      <c r="J435" s="994"/>
      <c r="K435" s="994"/>
      <c r="L435" s="994"/>
      <c r="M435" s="994"/>
      <c r="N435" s="994"/>
      <c r="O435" s="994"/>
      <c r="P435" s="994"/>
      <c r="Q435" s="994"/>
      <c r="R435" s="994"/>
      <c r="S435" s="994"/>
      <c r="T435" s="1388"/>
      <c r="U435" s="1389"/>
      <c r="V435" s="1389"/>
      <c r="W435" s="1389"/>
      <c r="X435" s="1389"/>
      <c r="Y435" s="1389"/>
      <c r="Z435" s="1390"/>
      <c r="AA435" s="1356"/>
      <c r="AB435" s="1356"/>
      <c r="AC435" s="1356"/>
      <c r="AD435" s="1356"/>
      <c r="AE435" s="1356"/>
      <c r="AF435" s="1356"/>
      <c r="AG435" s="1356"/>
      <c r="AH435" s="1391"/>
      <c r="AI435" s="1067">
        <f>MemCant!L565</f>
        <v>0</v>
      </c>
      <c r="AJ435" s="1386">
        <f>MemCant!F565</f>
        <v>0</v>
      </c>
      <c r="AK435" s="1387"/>
      <c r="AL435" s="1068">
        <f>MemCant!M565</f>
        <v>0</v>
      </c>
    </row>
    <row r="436" spans="2:38" ht="16.149999999999999" customHeight="1" thickBot="1">
      <c r="B436" s="993"/>
      <c r="C436" s="994"/>
      <c r="D436" s="994"/>
      <c r="E436" s="994"/>
      <c r="F436" s="994"/>
      <c r="G436" s="994"/>
      <c r="H436" s="994"/>
      <c r="I436" s="994"/>
      <c r="J436" s="994"/>
      <c r="K436" s="994"/>
      <c r="L436" s="994"/>
      <c r="M436" s="994"/>
      <c r="N436" s="994"/>
      <c r="O436" s="994"/>
      <c r="P436" s="994"/>
      <c r="Q436" s="994"/>
      <c r="R436" s="994"/>
      <c r="S436" s="994"/>
      <c r="T436" s="1388" t="str">
        <f>MemCant!E566</f>
        <v>CA9 longitudinales</v>
      </c>
      <c r="U436" s="1389"/>
      <c r="V436" s="1389"/>
      <c r="W436" s="1389"/>
      <c r="X436" s="1389"/>
      <c r="Y436" s="1389"/>
      <c r="Z436" s="1390">
        <f>MemCant!G566</f>
        <v>8.41</v>
      </c>
      <c r="AA436" s="1356"/>
      <c r="AB436" s="1356"/>
      <c r="AC436" s="1356"/>
      <c r="AD436" s="1356"/>
      <c r="AE436" s="1356"/>
      <c r="AF436" s="1356"/>
      <c r="AG436" s="1356"/>
      <c r="AH436" s="1391"/>
      <c r="AI436" s="1067">
        <f>MemCant!L566</f>
        <v>2.25</v>
      </c>
      <c r="AJ436" s="1386">
        <f>MemCant!F566</f>
        <v>16</v>
      </c>
      <c r="AK436" s="1387"/>
      <c r="AL436" s="1068">
        <f>MemCant!M566</f>
        <v>302.76</v>
      </c>
    </row>
    <row r="437" spans="2:38" ht="16.149999999999999" customHeight="1" thickBot="1">
      <c r="B437" s="993"/>
      <c r="C437" s="994"/>
      <c r="D437" s="994"/>
      <c r="E437" s="994"/>
      <c r="F437" s="994"/>
      <c r="G437" s="994"/>
      <c r="H437" s="994"/>
      <c r="I437" s="994"/>
      <c r="J437" s="994"/>
      <c r="K437" s="994"/>
      <c r="L437" s="994"/>
      <c r="M437" s="994"/>
      <c r="N437" s="994"/>
      <c r="O437" s="994"/>
      <c r="P437" s="994"/>
      <c r="Q437" s="994"/>
      <c r="R437" s="994"/>
      <c r="S437" s="994"/>
      <c r="T437" s="1388"/>
      <c r="U437" s="1389"/>
      <c r="V437" s="1389"/>
      <c r="W437" s="1389"/>
      <c r="X437" s="1389"/>
      <c r="Y437" s="1389"/>
      <c r="Z437" s="1390">
        <f>MemCant!G567</f>
        <v>8.41</v>
      </c>
      <c r="AA437" s="1356"/>
      <c r="AB437" s="1356"/>
      <c r="AC437" s="1356"/>
      <c r="AD437" s="1356"/>
      <c r="AE437" s="1356"/>
      <c r="AF437" s="1356"/>
      <c r="AG437" s="1356"/>
      <c r="AH437" s="1391"/>
      <c r="AI437" s="1067">
        <f>MemCant!L567</f>
        <v>1.56</v>
      </c>
      <c r="AJ437" s="1386">
        <f>MemCant!F567</f>
        <v>2</v>
      </c>
      <c r="AK437" s="1387"/>
      <c r="AL437" s="1068">
        <f>MemCant!M567</f>
        <v>26.2392</v>
      </c>
    </row>
    <row r="438" spans="2:38" ht="16.149999999999999" customHeight="1" thickBot="1">
      <c r="B438" s="993"/>
      <c r="C438" s="994"/>
      <c r="D438" s="994"/>
      <c r="E438" s="994"/>
      <c r="F438" s="994"/>
      <c r="G438" s="994"/>
      <c r="H438" s="994"/>
      <c r="I438" s="994"/>
      <c r="J438" s="994"/>
      <c r="K438" s="994"/>
      <c r="L438" s="994"/>
      <c r="M438" s="994"/>
      <c r="N438" s="994"/>
      <c r="O438" s="994"/>
      <c r="P438" s="994"/>
      <c r="Q438" s="994"/>
      <c r="R438" s="994"/>
      <c r="S438" s="994"/>
      <c r="T438" s="1388" t="str">
        <f>MemCant!E568</f>
        <v>Estribos CA9 (P3)</v>
      </c>
      <c r="U438" s="1389"/>
      <c r="V438" s="1389"/>
      <c r="W438" s="1389"/>
      <c r="X438" s="1389"/>
      <c r="Y438" s="1389"/>
      <c r="Z438" s="1390">
        <f>MemCant!G568</f>
        <v>2.21</v>
      </c>
      <c r="AA438" s="1356"/>
      <c r="AB438" s="1356"/>
      <c r="AC438" s="1356"/>
      <c r="AD438" s="1356"/>
      <c r="AE438" s="1356"/>
      <c r="AF438" s="1356"/>
      <c r="AG438" s="1356"/>
      <c r="AH438" s="1391"/>
      <c r="AI438" s="1067">
        <f>MemCant!L568</f>
        <v>1.56</v>
      </c>
      <c r="AJ438" s="1386">
        <f>MemCant!F568</f>
        <v>110</v>
      </c>
      <c r="AK438" s="1387"/>
      <c r="AL438" s="1068">
        <f>MemCant!M568</f>
        <v>379.23599999999999</v>
      </c>
    </row>
    <row r="439" spans="2:38" ht="16.149999999999999" customHeight="1" thickBot="1">
      <c r="B439" s="993"/>
      <c r="C439" s="994"/>
      <c r="D439" s="994"/>
      <c r="E439" s="994"/>
      <c r="F439" s="994"/>
      <c r="G439" s="994"/>
      <c r="H439" s="994"/>
      <c r="I439" s="994"/>
      <c r="J439" s="994"/>
      <c r="K439" s="994"/>
      <c r="L439" s="994"/>
      <c r="M439" s="994"/>
      <c r="N439" s="994"/>
      <c r="O439" s="994"/>
      <c r="P439" s="994"/>
      <c r="Q439" s="994"/>
      <c r="R439" s="994"/>
      <c r="S439" s="994"/>
      <c r="T439" s="1388" t="str">
        <f>MemCant!E569</f>
        <v>Estribos CA9 (P4)</v>
      </c>
      <c r="U439" s="1389"/>
      <c r="V439" s="1389"/>
      <c r="W439" s="1389"/>
      <c r="X439" s="1389"/>
      <c r="Y439" s="1389"/>
      <c r="Z439" s="1390">
        <f>MemCant!G569</f>
        <v>1.38</v>
      </c>
      <c r="AA439" s="1356"/>
      <c r="AB439" s="1356"/>
      <c r="AC439" s="1356"/>
      <c r="AD439" s="1356"/>
      <c r="AE439" s="1356"/>
      <c r="AF439" s="1356"/>
      <c r="AG439" s="1356"/>
      <c r="AH439" s="1391"/>
      <c r="AI439" s="1067">
        <f>MemCant!L569</f>
        <v>1.56</v>
      </c>
      <c r="AJ439" s="1386">
        <f>MemCant!F569</f>
        <v>220</v>
      </c>
      <c r="AK439" s="1387"/>
      <c r="AL439" s="1068">
        <f>MemCant!M569</f>
        <v>473.61599999999999</v>
      </c>
    </row>
    <row r="440" spans="2:38" ht="16.149999999999999" customHeight="1" thickBot="1">
      <c r="B440" s="993"/>
      <c r="C440" s="994"/>
      <c r="D440" s="994"/>
      <c r="E440" s="994"/>
      <c r="F440" s="994"/>
      <c r="G440" s="994"/>
      <c r="H440" s="994"/>
      <c r="I440" s="994"/>
      <c r="J440" s="994"/>
      <c r="K440" s="994"/>
      <c r="L440" s="994"/>
      <c r="M440" s="994"/>
      <c r="N440" s="994"/>
      <c r="O440" s="994"/>
      <c r="P440" s="994"/>
      <c r="Q440" s="994"/>
      <c r="R440" s="994"/>
      <c r="S440" s="994"/>
      <c r="T440" s="1388" t="str">
        <f>MemCant!E570</f>
        <v>Estribos CA9 (P5)</v>
      </c>
      <c r="U440" s="1389"/>
      <c r="V440" s="1389"/>
      <c r="W440" s="1389"/>
      <c r="X440" s="1389"/>
      <c r="Y440" s="1389"/>
      <c r="Z440" s="1390">
        <f>MemCant!G570</f>
        <v>0.79</v>
      </c>
      <c r="AA440" s="1356"/>
      <c r="AB440" s="1356"/>
      <c r="AC440" s="1356"/>
      <c r="AD440" s="1356"/>
      <c r="AE440" s="1356"/>
      <c r="AF440" s="1356"/>
      <c r="AG440" s="1356"/>
      <c r="AH440" s="1391"/>
      <c r="AI440" s="1067">
        <f>MemCant!L570</f>
        <v>1.56</v>
      </c>
      <c r="AJ440" s="1386">
        <f>MemCant!F570</f>
        <v>110</v>
      </c>
      <c r="AK440" s="1387"/>
      <c r="AL440" s="1068">
        <f>MemCant!M570</f>
        <v>135.56400000000002</v>
      </c>
    </row>
    <row r="441" spans="2:38" ht="16.149999999999999" customHeight="1" thickBot="1">
      <c r="B441" s="993"/>
      <c r="C441" s="994"/>
      <c r="D441" s="994"/>
      <c r="E441" s="994"/>
      <c r="F441" s="994"/>
      <c r="G441" s="994"/>
      <c r="H441" s="994"/>
      <c r="I441" s="994"/>
      <c r="J441" s="994"/>
      <c r="K441" s="994"/>
      <c r="L441" s="994"/>
      <c r="M441" s="994"/>
      <c r="N441" s="994"/>
      <c r="O441" s="994"/>
      <c r="P441" s="994"/>
      <c r="Q441" s="994"/>
      <c r="R441" s="994"/>
      <c r="S441" s="994"/>
      <c r="T441" s="1388"/>
      <c r="U441" s="1389"/>
      <c r="V441" s="1389"/>
      <c r="W441" s="1389"/>
      <c r="X441" s="1389"/>
      <c r="Y441" s="1389"/>
      <c r="Z441" s="1390"/>
      <c r="AA441" s="1356"/>
      <c r="AB441" s="1356"/>
      <c r="AC441" s="1356"/>
      <c r="AD441" s="1356"/>
      <c r="AE441" s="1356"/>
      <c r="AF441" s="1356"/>
      <c r="AG441" s="1356"/>
      <c r="AH441" s="1391"/>
      <c r="AI441" s="1067">
        <f>MemCant!L571</f>
        <v>0</v>
      </c>
      <c r="AJ441" s="1386">
        <f>MemCant!F571</f>
        <v>0</v>
      </c>
      <c r="AK441" s="1387"/>
      <c r="AL441" s="1068">
        <f>MemCant!M571</f>
        <v>0</v>
      </c>
    </row>
    <row r="442" spans="2:38" ht="16.149999999999999" customHeight="1" thickBot="1">
      <c r="B442" s="993"/>
      <c r="C442" s="994"/>
      <c r="D442" s="994"/>
      <c r="E442" s="994"/>
      <c r="F442" s="994"/>
      <c r="G442" s="994"/>
      <c r="H442" s="994"/>
      <c r="I442" s="994"/>
      <c r="J442" s="994"/>
      <c r="K442" s="994"/>
      <c r="L442" s="994"/>
      <c r="M442" s="994"/>
      <c r="N442" s="994"/>
      <c r="O442" s="994"/>
      <c r="P442" s="994"/>
      <c r="Q442" s="994"/>
      <c r="R442" s="994"/>
      <c r="S442" s="994"/>
      <c r="T442" s="1388" t="str">
        <f>MemCant!E572</f>
        <v>CA10 longitudinales</v>
      </c>
      <c r="U442" s="1389"/>
      <c r="V442" s="1389"/>
      <c r="W442" s="1389"/>
      <c r="X442" s="1389"/>
      <c r="Y442" s="1389"/>
      <c r="Z442" s="1390">
        <f>MemCant!G572</f>
        <v>8.41</v>
      </c>
      <c r="AA442" s="1356"/>
      <c r="AB442" s="1356"/>
      <c r="AC442" s="1356"/>
      <c r="AD442" s="1356"/>
      <c r="AE442" s="1356"/>
      <c r="AF442" s="1356"/>
      <c r="AG442" s="1356"/>
      <c r="AH442" s="1391"/>
      <c r="AI442" s="1067">
        <f>MemCant!L572</f>
        <v>2.25</v>
      </c>
      <c r="AJ442" s="1386">
        <f>MemCant!F572</f>
        <v>16</v>
      </c>
      <c r="AK442" s="1387"/>
      <c r="AL442" s="1068">
        <f>MemCant!M572</f>
        <v>302.76</v>
      </c>
    </row>
    <row r="443" spans="2:38" ht="16.149999999999999" customHeight="1" thickBot="1">
      <c r="B443" s="993"/>
      <c r="C443" s="994"/>
      <c r="D443" s="994"/>
      <c r="E443" s="994"/>
      <c r="F443" s="994"/>
      <c r="G443" s="994"/>
      <c r="H443" s="994"/>
      <c r="I443" s="994"/>
      <c r="J443" s="994"/>
      <c r="K443" s="994"/>
      <c r="L443" s="994"/>
      <c r="M443" s="994"/>
      <c r="N443" s="994"/>
      <c r="O443" s="994"/>
      <c r="P443" s="994"/>
      <c r="Q443" s="994"/>
      <c r="R443" s="994"/>
      <c r="S443" s="994"/>
      <c r="T443" s="1388"/>
      <c r="U443" s="1389"/>
      <c r="V443" s="1389"/>
      <c r="W443" s="1389"/>
      <c r="X443" s="1389"/>
      <c r="Y443" s="1389"/>
      <c r="Z443" s="1390">
        <f>MemCant!G573</f>
        <v>8.41</v>
      </c>
      <c r="AA443" s="1356"/>
      <c r="AB443" s="1356"/>
      <c r="AC443" s="1356"/>
      <c r="AD443" s="1356"/>
      <c r="AE443" s="1356"/>
      <c r="AF443" s="1356"/>
      <c r="AG443" s="1356"/>
      <c r="AH443" s="1391"/>
      <c r="AI443" s="1067">
        <f>MemCant!L573</f>
        <v>1.56</v>
      </c>
      <c r="AJ443" s="1386">
        <f>MemCant!F573</f>
        <v>2</v>
      </c>
      <c r="AK443" s="1387"/>
      <c r="AL443" s="1068">
        <f>MemCant!M573</f>
        <v>26.2392</v>
      </c>
    </row>
    <row r="444" spans="2:38" ht="16.149999999999999" customHeight="1" thickBot="1">
      <c r="B444" s="993"/>
      <c r="C444" s="994"/>
      <c r="D444" s="994"/>
      <c r="E444" s="994"/>
      <c r="F444" s="994"/>
      <c r="G444" s="994"/>
      <c r="H444" s="994"/>
      <c r="I444" s="994"/>
      <c r="J444" s="994"/>
      <c r="K444" s="994"/>
      <c r="L444" s="994"/>
      <c r="M444" s="994"/>
      <c r="N444" s="994"/>
      <c r="O444" s="994"/>
      <c r="P444" s="994"/>
      <c r="Q444" s="994"/>
      <c r="R444" s="994"/>
      <c r="S444" s="994"/>
      <c r="T444" s="1388" t="str">
        <f>MemCant!E574</f>
        <v>Estribos CA10 (P3)</v>
      </c>
      <c r="U444" s="1389"/>
      <c r="V444" s="1389"/>
      <c r="W444" s="1389"/>
      <c r="X444" s="1389"/>
      <c r="Y444" s="1389"/>
      <c r="Z444" s="1390">
        <f>MemCant!G574</f>
        <v>2.21</v>
      </c>
      <c r="AA444" s="1356"/>
      <c r="AB444" s="1356"/>
      <c r="AC444" s="1356"/>
      <c r="AD444" s="1356"/>
      <c r="AE444" s="1356"/>
      <c r="AF444" s="1356"/>
      <c r="AG444" s="1356"/>
      <c r="AH444" s="1391"/>
      <c r="AI444" s="1067">
        <f>MemCant!L574</f>
        <v>1.56</v>
      </c>
      <c r="AJ444" s="1386">
        <f>MemCant!F574</f>
        <v>110</v>
      </c>
      <c r="AK444" s="1387"/>
      <c r="AL444" s="1068">
        <f>MemCant!M574</f>
        <v>379.23599999999999</v>
      </c>
    </row>
    <row r="445" spans="2:38" ht="16.149999999999999" customHeight="1" thickBot="1">
      <c r="B445" s="993"/>
      <c r="C445" s="994"/>
      <c r="D445" s="994"/>
      <c r="E445" s="994"/>
      <c r="F445" s="994"/>
      <c r="G445" s="994"/>
      <c r="H445" s="994"/>
      <c r="I445" s="994"/>
      <c r="J445" s="994"/>
      <c r="K445" s="994"/>
      <c r="L445" s="994"/>
      <c r="M445" s="994"/>
      <c r="N445" s="994"/>
      <c r="O445" s="994"/>
      <c r="P445" s="994"/>
      <c r="Q445" s="994"/>
      <c r="R445" s="994"/>
      <c r="S445" s="994"/>
      <c r="T445" s="1388" t="str">
        <f>MemCant!E575</f>
        <v>Estribos CA10 (P4)</v>
      </c>
      <c r="U445" s="1389"/>
      <c r="V445" s="1389"/>
      <c r="W445" s="1389"/>
      <c r="X445" s="1389"/>
      <c r="Y445" s="1389"/>
      <c r="Z445" s="1390">
        <f>MemCant!G575</f>
        <v>1.38</v>
      </c>
      <c r="AA445" s="1356"/>
      <c r="AB445" s="1356"/>
      <c r="AC445" s="1356"/>
      <c r="AD445" s="1356"/>
      <c r="AE445" s="1356"/>
      <c r="AF445" s="1356"/>
      <c r="AG445" s="1356"/>
      <c r="AH445" s="1391"/>
      <c r="AI445" s="1067">
        <f>MemCant!L575</f>
        <v>1.56</v>
      </c>
      <c r="AJ445" s="1386">
        <f>MemCant!F575</f>
        <v>220</v>
      </c>
      <c r="AK445" s="1387"/>
      <c r="AL445" s="1068">
        <f>MemCant!M575</f>
        <v>473.61599999999999</v>
      </c>
    </row>
    <row r="446" spans="2:38" ht="16.149999999999999" customHeight="1" thickBot="1">
      <c r="B446" s="993"/>
      <c r="C446" s="994"/>
      <c r="D446" s="994"/>
      <c r="E446" s="994"/>
      <c r="F446" s="994"/>
      <c r="G446" s="994"/>
      <c r="H446" s="994"/>
      <c r="I446" s="994"/>
      <c r="J446" s="994"/>
      <c r="K446" s="994"/>
      <c r="L446" s="994"/>
      <c r="M446" s="994"/>
      <c r="N446" s="994"/>
      <c r="O446" s="994"/>
      <c r="P446" s="994"/>
      <c r="Q446" s="994"/>
      <c r="R446" s="994"/>
      <c r="S446" s="994"/>
      <c r="T446" s="1388" t="str">
        <f>MemCant!E576</f>
        <v>Estribos CA10 (P5)</v>
      </c>
      <c r="U446" s="1389"/>
      <c r="V446" s="1389"/>
      <c r="W446" s="1389"/>
      <c r="X446" s="1389"/>
      <c r="Y446" s="1389"/>
      <c r="Z446" s="1390">
        <f>MemCant!G576</f>
        <v>0.79</v>
      </c>
      <c r="AA446" s="1356"/>
      <c r="AB446" s="1356"/>
      <c r="AC446" s="1356"/>
      <c r="AD446" s="1356"/>
      <c r="AE446" s="1356"/>
      <c r="AF446" s="1356"/>
      <c r="AG446" s="1356"/>
      <c r="AH446" s="1391"/>
      <c r="AI446" s="1067">
        <f>MemCant!L576</f>
        <v>1.56</v>
      </c>
      <c r="AJ446" s="1386">
        <f>MemCant!F576</f>
        <v>110</v>
      </c>
      <c r="AK446" s="1387"/>
      <c r="AL446" s="1068">
        <f>MemCant!M576</f>
        <v>135.56400000000002</v>
      </c>
    </row>
    <row r="447" spans="2:38" ht="16.149999999999999" customHeight="1" thickBot="1">
      <c r="B447" s="993"/>
      <c r="C447" s="994"/>
      <c r="D447" s="994"/>
      <c r="E447" s="994"/>
      <c r="F447" s="994"/>
      <c r="G447" s="994"/>
      <c r="H447" s="994"/>
      <c r="I447" s="994"/>
      <c r="J447" s="994"/>
      <c r="K447" s="994"/>
      <c r="L447" s="994"/>
      <c r="M447" s="994"/>
      <c r="N447" s="994"/>
      <c r="O447" s="994"/>
      <c r="P447" s="994"/>
      <c r="Q447" s="994"/>
      <c r="R447" s="994"/>
      <c r="S447" s="994"/>
      <c r="T447" s="1388"/>
      <c r="U447" s="1389"/>
      <c r="V447" s="1389"/>
      <c r="W447" s="1389"/>
      <c r="X447" s="1389"/>
      <c r="Y447" s="1389"/>
      <c r="Z447" s="1390"/>
      <c r="AA447" s="1356"/>
      <c r="AB447" s="1356"/>
      <c r="AC447" s="1356"/>
      <c r="AD447" s="1356"/>
      <c r="AE447" s="1356"/>
      <c r="AF447" s="1356"/>
      <c r="AG447" s="1356"/>
      <c r="AH447" s="1391"/>
      <c r="AI447" s="1067">
        <f>MemCant!L577</f>
        <v>0</v>
      </c>
      <c r="AJ447" s="1386">
        <f>MemCant!F577</f>
        <v>0</v>
      </c>
      <c r="AK447" s="1387"/>
      <c r="AL447" s="1068">
        <f>MemCant!M577</f>
        <v>0</v>
      </c>
    </row>
    <row r="448" spans="2:38" ht="16.149999999999999" customHeight="1" thickBot="1">
      <c r="B448" s="993"/>
      <c r="C448" s="994"/>
      <c r="D448" s="994"/>
      <c r="E448" s="994"/>
      <c r="F448" s="994"/>
      <c r="G448" s="994"/>
      <c r="H448" s="994"/>
      <c r="I448" s="994"/>
      <c r="J448" s="994"/>
      <c r="K448" s="994"/>
      <c r="L448" s="994"/>
      <c r="M448" s="994"/>
      <c r="N448" s="994"/>
      <c r="O448" s="994"/>
      <c r="P448" s="994"/>
      <c r="Q448" s="994"/>
      <c r="R448" s="994"/>
      <c r="S448" s="994"/>
      <c r="T448" s="1388" t="str">
        <f>MemCant!E578</f>
        <v>VA superior</v>
      </c>
      <c r="U448" s="1389"/>
      <c r="V448" s="1389"/>
      <c r="W448" s="1389"/>
      <c r="X448" s="1389"/>
      <c r="Y448" s="1389"/>
      <c r="Z448" s="1390">
        <f>MemCant!G578</f>
        <v>2.75</v>
      </c>
      <c r="AA448" s="1356"/>
      <c r="AB448" s="1356"/>
      <c r="AC448" s="1356"/>
      <c r="AD448" s="1356"/>
      <c r="AE448" s="1356"/>
      <c r="AF448" s="1356"/>
      <c r="AG448" s="1356"/>
      <c r="AH448" s="1391"/>
      <c r="AI448" s="1067">
        <f>MemCant!L578</f>
        <v>1</v>
      </c>
      <c r="AJ448" s="1386">
        <f>MemCant!F578</f>
        <v>8</v>
      </c>
      <c r="AK448" s="1387"/>
      <c r="AL448" s="1068">
        <f>MemCant!M578</f>
        <v>22</v>
      </c>
    </row>
    <row r="449" spans="2:38" ht="16.149999999999999" customHeight="1" thickBot="1">
      <c r="B449" s="993"/>
      <c r="C449" s="994"/>
      <c r="D449" s="994"/>
      <c r="E449" s="994"/>
      <c r="F449" s="994"/>
      <c r="G449" s="994"/>
      <c r="H449" s="994"/>
      <c r="I449" s="994"/>
      <c r="J449" s="994"/>
      <c r="K449" s="994"/>
      <c r="L449" s="994"/>
      <c r="M449" s="994"/>
      <c r="N449" s="994"/>
      <c r="O449" s="994"/>
      <c r="P449" s="994"/>
      <c r="Q449" s="994"/>
      <c r="R449" s="994"/>
      <c r="S449" s="994"/>
      <c r="T449" s="1388" t="str">
        <f>MemCant!E579</f>
        <v>VA superior</v>
      </c>
      <c r="U449" s="1389"/>
      <c r="V449" s="1389"/>
      <c r="W449" s="1389"/>
      <c r="X449" s="1389"/>
      <c r="Y449" s="1389"/>
      <c r="Z449" s="1390">
        <f>MemCant!G579</f>
        <v>3.2</v>
      </c>
      <c r="AA449" s="1356"/>
      <c r="AB449" s="1356"/>
      <c r="AC449" s="1356"/>
      <c r="AD449" s="1356"/>
      <c r="AE449" s="1356"/>
      <c r="AF449" s="1356"/>
      <c r="AG449" s="1356"/>
      <c r="AH449" s="1391"/>
      <c r="AI449" s="1067">
        <f>MemCant!L579</f>
        <v>2.25</v>
      </c>
      <c r="AJ449" s="1386">
        <f>MemCant!F579</f>
        <v>2</v>
      </c>
      <c r="AK449" s="1387"/>
      <c r="AL449" s="1068">
        <f>MemCant!M579</f>
        <v>14.4</v>
      </c>
    </row>
    <row r="450" spans="2:38" ht="16.149999999999999" customHeight="1" thickBot="1">
      <c r="B450" s="993"/>
      <c r="C450" s="994"/>
      <c r="D450" s="994"/>
      <c r="E450" s="994"/>
      <c r="F450" s="994"/>
      <c r="G450" s="994"/>
      <c r="H450" s="994"/>
      <c r="I450" s="994"/>
      <c r="J450" s="994"/>
      <c r="K450" s="994"/>
      <c r="L450" s="994"/>
      <c r="M450" s="994"/>
      <c r="N450" s="994"/>
      <c r="O450" s="994"/>
      <c r="P450" s="994"/>
      <c r="Q450" s="994"/>
      <c r="R450" s="994"/>
      <c r="S450" s="994"/>
      <c r="T450" s="1388" t="str">
        <f>MemCant!E580</f>
        <v>VA superior</v>
      </c>
      <c r="U450" s="1389"/>
      <c r="V450" s="1389"/>
      <c r="W450" s="1389"/>
      <c r="X450" s="1389"/>
      <c r="Y450" s="1389"/>
      <c r="Z450" s="1390">
        <f>MemCant!G580</f>
        <v>4.0999999999999996</v>
      </c>
      <c r="AA450" s="1356"/>
      <c r="AB450" s="1356"/>
      <c r="AC450" s="1356"/>
      <c r="AD450" s="1356"/>
      <c r="AE450" s="1356"/>
      <c r="AF450" s="1356"/>
      <c r="AG450" s="1356"/>
      <c r="AH450" s="1391"/>
      <c r="AI450" s="1067">
        <f>MemCant!L580</f>
        <v>1.56</v>
      </c>
      <c r="AJ450" s="1386">
        <f>MemCant!F580</f>
        <v>4</v>
      </c>
      <c r="AK450" s="1387"/>
      <c r="AL450" s="1068">
        <f>MemCant!M580</f>
        <v>25.584</v>
      </c>
    </row>
    <row r="451" spans="2:38" ht="16.149999999999999" customHeight="1" thickBot="1">
      <c r="B451" s="993"/>
      <c r="C451" s="994"/>
      <c r="D451" s="994"/>
      <c r="E451" s="994"/>
      <c r="F451" s="994"/>
      <c r="G451" s="994"/>
      <c r="H451" s="994"/>
      <c r="I451" s="994"/>
      <c r="J451" s="994"/>
      <c r="K451" s="994"/>
      <c r="L451" s="994"/>
      <c r="M451" s="994"/>
      <c r="N451" s="994"/>
      <c r="O451" s="994"/>
      <c r="P451" s="994"/>
      <c r="Q451" s="994"/>
      <c r="R451" s="994"/>
      <c r="S451" s="994"/>
      <c r="T451" s="1388" t="str">
        <f>MemCant!E581</f>
        <v>VA superior</v>
      </c>
      <c r="U451" s="1389"/>
      <c r="V451" s="1389"/>
      <c r="W451" s="1389"/>
      <c r="X451" s="1389"/>
      <c r="Y451" s="1389"/>
      <c r="Z451" s="1390">
        <f>MemCant!G581</f>
        <v>11.14</v>
      </c>
      <c r="AA451" s="1356"/>
      <c r="AB451" s="1356"/>
      <c r="AC451" s="1356"/>
      <c r="AD451" s="1356"/>
      <c r="AE451" s="1356"/>
      <c r="AF451" s="1356"/>
      <c r="AG451" s="1356"/>
      <c r="AH451" s="1391"/>
      <c r="AI451" s="1067">
        <f>MemCant!L581</f>
        <v>1</v>
      </c>
      <c r="AJ451" s="1386">
        <f>MemCant!F581</f>
        <v>8</v>
      </c>
      <c r="AK451" s="1387"/>
      <c r="AL451" s="1068">
        <f>MemCant!M581</f>
        <v>89.12</v>
      </c>
    </row>
    <row r="452" spans="2:38" ht="16.149999999999999" customHeight="1" thickBot="1">
      <c r="B452" s="993"/>
      <c r="C452" s="994"/>
      <c r="D452" s="994"/>
      <c r="E452" s="994"/>
      <c r="F452" s="994"/>
      <c r="G452" s="994"/>
      <c r="H452" s="994"/>
      <c r="I452" s="994"/>
      <c r="J452" s="994"/>
      <c r="K452" s="994"/>
      <c r="L452" s="994"/>
      <c r="M452" s="994"/>
      <c r="N452" s="994"/>
      <c r="O452" s="994"/>
      <c r="P452" s="994"/>
      <c r="Q452" s="994"/>
      <c r="R452" s="994"/>
      <c r="S452" s="994"/>
      <c r="T452" s="1388" t="str">
        <f>MemCant!E582</f>
        <v>VA superior</v>
      </c>
      <c r="U452" s="1389"/>
      <c r="V452" s="1389"/>
      <c r="W452" s="1389"/>
      <c r="X452" s="1389"/>
      <c r="Y452" s="1389"/>
      <c r="Z452" s="1390">
        <f>MemCant!G582</f>
        <v>4.0999999999999996</v>
      </c>
      <c r="AA452" s="1356"/>
      <c r="AB452" s="1356"/>
      <c r="AC452" s="1356"/>
      <c r="AD452" s="1356"/>
      <c r="AE452" s="1356"/>
      <c r="AF452" s="1356"/>
      <c r="AG452" s="1356"/>
      <c r="AH452" s="1391"/>
      <c r="AI452" s="1067">
        <f>MemCant!L582</f>
        <v>2.25</v>
      </c>
      <c r="AJ452" s="1386">
        <f>MemCant!F582</f>
        <v>4</v>
      </c>
      <c r="AK452" s="1387"/>
      <c r="AL452" s="1068">
        <f>MemCant!M582</f>
        <v>36.9</v>
      </c>
    </row>
    <row r="453" spans="2:38" ht="16.149999999999999" customHeight="1" thickBot="1">
      <c r="B453" s="993"/>
      <c r="C453" s="994"/>
      <c r="D453" s="994"/>
      <c r="E453" s="994"/>
      <c r="F453" s="994"/>
      <c r="G453" s="994"/>
      <c r="H453" s="994"/>
      <c r="I453" s="994"/>
      <c r="J453" s="994"/>
      <c r="K453" s="994"/>
      <c r="L453" s="994"/>
      <c r="M453" s="994"/>
      <c r="N453" s="994"/>
      <c r="O453" s="994"/>
      <c r="P453" s="994"/>
      <c r="Q453" s="994"/>
      <c r="R453" s="994"/>
      <c r="S453" s="994"/>
      <c r="T453" s="1388" t="str">
        <f>MemCant!E583</f>
        <v>VA superior</v>
      </c>
      <c r="U453" s="1389"/>
      <c r="V453" s="1389"/>
      <c r="W453" s="1389"/>
      <c r="X453" s="1389"/>
      <c r="Y453" s="1389"/>
      <c r="Z453" s="1390">
        <f>MemCant!G583</f>
        <v>6.82</v>
      </c>
      <c r="AA453" s="1356"/>
      <c r="AB453" s="1356"/>
      <c r="AC453" s="1356"/>
      <c r="AD453" s="1356"/>
      <c r="AE453" s="1356"/>
      <c r="AF453" s="1356"/>
      <c r="AG453" s="1356"/>
      <c r="AH453" s="1391"/>
      <c r="AI453" s="1067">
        <f>MemCant!L583</f>
        <v>1</v>
      </c>
      <c r="AJ453" s="1386">
        <f>MemCant!F583</f>
        <v>8</v>
      </c>
      <c r="AK453" s="1387"/>
      <c r="AL453" s="1068">
        <f>MemCant!M583</f>
        <v>54.56</v>
      </c>
    </row>
    <row r="454" spans="2:38" ht="16.149999999999999" customHeight="1" thickBot="1">
      <c r="B454" s="993"/>
      <c r="C454" s="994"/>
      <c r="D454" s="994"/>
      <c r="E454" s="994"/>
      <c r="F454" s="994"/>
      <c r="G454" s="994"/>
      <c r="H454" s="994"/>
      <c r="I454" s="994"/>
      <c r="J454" s="994"/>
      <c r="K454" s="994"/>
      <c r="L454" s="994"/>
      <c r="M454" s="994"/>
      <c r="N454" s="994"/>
      <c r="O454" s="994"/>
      <c r="P454" s="994"/>
      <c r="Q454" s="994"/>
      <c r="R454" s="994"/>
      <c r="S454" s="994"/>
      <c r="T454" s="1388" t="str">
        <f>MemCant!E584</f>
        <v>VA superior</v>
      </c>
      <c r="U454" s="1389"/>
      <c r="V454" s="1389"/>
      <c r="W454" s="1389"/>
      <c r="X454" s="1389"/>
      <c r="Y454" s="1389"/>
      <c r="Z454" s="1390">
        <f>MemCant!G584</f>
        <v>2.9</v>
      </c>
      <c r="AA454" s="1356"/>
      <c r="AB454" s="1356"/>
      <c r="AC454" s="1356"/>
      <c r="AD454" s="1356"/>
      <c r="AE454" s="1356"/>
      <c r="AF454" s="1356"/>
      <c r="AG454" s="1356"/>
      <c r="AH454" s="1391"/>
      <c r="AI454" s="1067">
        <f>MemCant!L584</f>
        <v>1</v>
      </c>
      <c r="AJ454" s="1386">
        <f>MemCant!F584</f>
        <v>2</v>
      </c>
      <c r="AK454" s="1387"/>
      <c r="AL454" s="1068">
        <f>MemCant!M584</f>
        <v>5.8</v>
      </c>
    </row>
    <row r="455" spans="2:38" ht="16.149999999999999" customHeight="1" thickBot="1">
      <c r="B455" s="993"/>
      <c r="C455" s="994"/>
      <c r="D455" s="994"/>
      <c r="E455" s="994"/>
      <c r="F455" s="994"/>
      <c r="G455" s="994"/>
      <c r="H455" s="994"/>
      <c r="I455" s="994"/>
      <c r="J455" s="994"/>
      <c r="K455" s="994"/>
      <c r="L455" s="994"/>
      <c r="M455" s="994"/>
      <c r="N455" s="994"/>
      <c r="O455" s="994"/>
      <c r="P455" s="994"/>
      <c r="Q455" s="994"/>
      <c r="R455" s="994"/>
      <c r="S455" s="994"/>
      <c r="T455" s="1388" t="str">
        <f>MemCant!E585</f>
        <v>VA superior</v>
      </c>
      <c r="U455" s="1389"/>
      <c r="V455" s="1389"/>
      <c r="W455" s="1389"/>
      <c r="X455" s="1389"/>
      <c r="Y455" s="1389"/>
      <c r="Z455" s="1390">
        <f>MemCant!G585</f>
        <v>4.05</v>
      </c>
      <c r="AA455" s="1356"/>
      <c r="AB455" s="1356"/>
      <c r="AC455" s="1356"/>
      <c r="AD455" s="1356"/>
      <c r="AE455" s="1356"/>
      <c r="AF455" s="1356"/>
      <c r="AG455" s="1356"/>
      <c r="AH455" s="1391"/>
      <c r="AI455" s="1067">
        <f>MemCant!L585</f>
        <v>1.56</v>
      </c>
      <c r="AJ455" s="1386">
        <f>MemCant!F585</f>
        <v>4</v>
      </c>
      <c r="AK455" s="1387"/>
      <c r="AL455" s="1068">
        <f>MemCant!M585</f>
        <v>25.271999999999998</v>
      </c>
    </row>
    <row r="456" spans="2:38" ht="16.149999999999999" customHeight="1" thickBot="1">
      <c r="B456" s="993"/>
      <c r="C456" s="994"/>
      <c r="D456" s="994"/>
      <c r="E456" s="994"/>
      <c r="F456" s="994"/>
      <c r="G456" s="994"/>
      <c r="H456" s="994"/>
      <c r="I456" s="994"/>
      <c r="J456" s="994"/>
      <c r="K456" s="994"/>
      <c r="L456" s="994"/>
      <c r="M456" s="994"/>
      <c r="N456" s="994"/>
      <c r="O456" s="994"/>
      <c r="P456" s="994"/>
      <c r="Q456" s="994"/>
      <c r="R456" s="994"/>
      <c r="S456" s="994"/>
      <c r="T456" s="1388" t="str">
        <f>MemCant!E586</f>
        <v>VA superior</v>
      </c>
      <c r="U456" s="1389"/>
      <c r="V456" s="1389"/>
      <c r="W456" s="1389"/>
      <c r="X456" s="1389"/>
      <c r="Y456" s="1389"/>
      <c r="Z456" s="1390">
        <f>MemCant!G586</f>
        <v>9.93</v>
      </c>
      <c r="AA456" s="1356"/>
      <c r="AB456" s="1356"/>
      <c r="AC456" s="1356"/>
      <c r="AD456" s="1356"/>
      <c r="AE456" s="1356"/>
      <c r="AF456" s="1356"/>
      <c r="AG456" s="1356"/>
      <c r="AH456" s="1391"/>
      <c r="AI456" s="1067">
        <f>MemCant!L586</f>
        <v>1</v>
      </c>
      <c r="AJ456" s="1386">
        <f>MemCant!F586</f>
        <v>8</v>
      </c>
      <c r="AK456" s="1387"/>
      <c r="AL456" s="1068">
        <f>MemCant!M586</f>
        <v>79.44</v>
      </c>
    </row>
    <row r="457" spans="2:38" ht="16.149999999999999" customHeight="1" thickBot="1">
      <c r="B457" s="993"/>
      <c r="C457" s="994"/>
      <c r="D457" s="994"/>
      <c r="E457" s="994"/>
      <c r="F457" s="994"/>
      <c r="G457" s="994"/>
      <c r="H457" s="994"/>
      <c r="I457" s="994"/>
      <c r="J457" s="994"/>
      <c r="K457" s="994"/>
      <c r="L457" s="994"/>
      <c r="M457" s="994"/>
      <c r="N457" s="994"/>
      <c r="O457" s="994"/>
      <c r="P457" s="994"/>
      <c r="Q457" s="994"/>
      <c r="R457" s="994"/>
      <c r="S457" s="994"/>
      <c r="T457" s="1388" t="str">
        <f>MemCant!E587</f>
        <v>VA superior</v>
      </c>
      <c r="U457" s="1389"/>
      <c r="V457" s="1389"/>
      <c r="W457" s="1389"/>
      <c r="X457" s="1389"/>
      <c r="Y457" s="1389"/>
      <c r="Z457" s="1390">
        <f>MemCant!G587</f>
        <v>3.95</v>
      </c>
      <c r="AA457" s="1356"/>
      <c r="AB457" s="1356"/>
      <c r="AC457" s="1356"/>
      <c r="AD457" s="1356"/>
      <c r="AE457" s="1356"/>
      <c r="AF457" s="1356"/>
      <c r="AG457" s="1356"/>
      <c r="AH457" s="1391"/>
      <c r="AI457" s="1067">
        <f>MemCant!L587</f>
        <v>3.9750000000000001</v>
      </c>
      <c r="AJ457" s="1386">
        <f>MemCant!F587</f>
        <v>4</v>
      </c>
      <c r="AK457" s="1387"/>
      <c r="AL457" s="1068">
        <f>MemCant!M587</f>
        <v>62.805000000000007</v>
      </c>
    </row>
    <row r="458" spans="2:38" ht="16.149999999999999" customHeight="1" thickBot="1">
      <c r="B458" s="993"/>
      <c r="C458" s="994"/>
      <c r="D458" s="994"/>
      <c r="E458" s="994"/>
      <c r="F458" s="994"/>
      <c r="G458" s="994"/>
      <c r="H458" s="994"/>
      <c r="I458" s="994"/>
      <c r="J458" s="994"/>
      <c r="K458" s="994"/>
      <c r="L458" s="994"/>
      <c r="M458" s="994"/>
      <c r="N458" s="994"/>
      <c r="O458" s="994"/>
      <c r="P458" s="994"/>
      <c r="Q458" s="994"/>
      <c r="R458" s="994"/>
      <c r="S458" s="994"/>
      <c r="T458" s="1388"/>
      <c r="U458" s="1389"/>
      <c r="V458" s="1389"/>
      <c r="W458" s="1389"/>
      <c r="X458" s="1389"/>
      <c r="Y458" s="1389"/>
      <c r="Z458" s="1390"/>
      <c r="AA458" s="1356"/>
      <c r="AB458" s="1356"/>
      <c r="AC458" s="1356"/>
      <c r="AD458" s="1356"/>
      <c r="AE458" s="1356"/>
      <c r="AF458" s="1356"/>
      <c r="AG458" s="1356"/>
      <c r="AH458" s="1391"/>
      <c r="AI458" s="1067">
        <f>MemCant!L588</f>
        <v>0</v>
      </c>
      <c r="AJ458" s="1386">
        <f>MemCant!F588</f>
        <v>0</v>
      </c>
      <c r="AK458" s="1387"/>
      <c r="AL458" s="1068">
        <f>MemCant!M588</f>
        <v>0</v>
      </c>
    </row>
    <row r="459" spans="2:38" ht="16.149999999999999" customHeight="1" thickBot="1">
      <c r="B459" s="993"/>
      <c r="C459" s="994"/>
      <c r="D459" s="994"/>
      <c r="E459" s="994"/>
      <c r="F459" s="994"/>
      <c r="G459" s="994"/>
      <c r="H459" s="994"/>
      <c r="I459" s="994"/>
      <c r="J459" s="994"/>
      <c r="K459" s="994"/>
      <c r="L459" s="994"/>
      <c r="M459" s="994"/>
      <c r="N459" s="994"/>
      <c r="O459" s="994"/>
      <c r="P459" s="994"/>
      <c r="Q459" s="994"/>
      <c r="R459" s="994"/>
      <c r="S459" s="994"/>
      <c r="T459" s="1388" t="str">
        <f>MemCant!E589</f>
        <v xml:space="preserve">Va inferior </v>
      </c>
      <c r="U459" s="1389"/>
      <c r="V459" s="1389"/>
      <c r="W459" s="1389"/>
      <c r="X459" s="1389"/>
      <c r="Y459" s="1389"/>
      <c r="Z459" s="1390">
        <f>MemCant!G589</f>
        <v>9.91</v>
      </c>
      <c r="AA459" s="1356"/>
      <c r="AB459" s="1356"/>
      <c r="AC459" s="1356"/>
      <c r="AD459" s="1356"/>
      <c r="AE459" s="1356"/>
      <c r="AF459" s="1356"/>
      <c r="AG459" s="1356"/>
      <c r="AH459" s="1391"/>
      <c r="AI459" s="1067">
        <f>MemCant!L589</f>
        <v>1</v>
      </c>
      <c r="AJ459" s="1386">
        <f>MemCant!F589</f>
        <v>8</v>
      </c>
      <c r="AK459" s="1387"/>
      <c r="AL459" s="1068">
        <f>MemCant!M589</f>
        <v>79.28</v>
      </c>
    </row>
    <row r="460" spans="2:38" ht="16.149999999999999" customHeight="1" thickBot="1">
      <c r="B460" s="993"/>
      <c r="C460" s="994"/>
      <c r="D460" s="994"/>
      <c r="E460" s="994"/>
      <c r="F460" s="994"/>
      <c r="G460" s="994"/>
      <c r="H460" s="994"/>
      <c r="I460" s="994"/>
      <c r="J460" s="994"/>
      <c r="K460" s="994"/>
      <c r="L460" s="994"/>
      <c r="M460" s="994"/>
      <c r="N460" s="994"/>
      <c r="O460" s="994"/>
      <c r="P460" s="994"/>
      <c r="Q460" s="994"/>
      <c r="R460" s="994"/>
      <c r="S460" s="994"/>
      <c r="T460" s="1388" t="str">
        <f>MemCant!E590</f>
        <v xml:space="preserve">Va inferior </v>
      </c>
      <c r="U460" s="1389"/>
      <c r="V460" s="1389"/>
      <c r="W460" s="1389"/>
      <c r="X460" s="1389"/>
      <c r="Y460" s="1389"/>
      <c r="Z460" s="1390">
        <f>MemCant!G590</f>
        <v>3.93</v>
      </c>
      <c r="AA460" s="1356"/>
      <c r="AB460" s="1356"/>
      <c r="AC460" s="1356"/>
      <c r="AD460" s="1356"/>
      <c r="AE460" s="1356"/>
      <c r="AF460" s="1356"/>
      <c r="AG460" s="1356"/>
      <c r="AH460" s="1391"/>
      <c r="AI460" s="1067">
        <f>MemCant!L590</f>
        <v>1.56</v>
      </c>
      <c r="AJ460" s="1386">
        <f>MemCant!F590</f>
        <v>4</v>
      </c>
      <c r="AK460" s="1387"/>
      <c r="AL460" s="1068">
        <f>MemCant!M590</f>
        <v>24.523200000000003</v>
      </c>
    </row>
    <row r="461" spans="2:38" ht="16.149999999999999" customHeight="1" thickBot="1">
      <c r="B461" s="993"/>
      <c r="C461" s="994"/>
      <c r="D461" s="994"/>
      <c r="E461" s="994"/>
      <c r="F461" s="994"/>
      <c r="G461" s="994"/>
      <c r="H461" s="994"/>
      <c r="I461" s="994"/>
      <c r="J461" s="994"/>
      <c r="K461" s="994"/>
      <c r="L461" s="994"/>
      <c r="M461" s="994"/>
      <c r="N461" s="994"/>
      <c r="O461" s="994"/>
      <c r="P461" s="994"/>
      <c r="Q461" s="994"/>
      <c r="R461" s="994"/>
      <c r="S461" s="994"/>
      <c r="T461" s="1388" t="str">
        <f>MemCant!E591</f>
        <v xml:space="preserve">Va inferior </v>
      </c>
      <c r="U461" s="1389"/>
      <c r="V461" s="1389"/>
      <c r="W461" s="1389"/>
      <c r="X461" s="1389"/>
      <c r="Y461" s="1389"/>
      <c r="Z461" s="1390">
        <f>MemCant!G591</f>
        <v>2.6</v>
      </c>
      <c r="AA461" s="1356"/>
      <c r="AB461" s="1356"/>
      <c r="AC461" s="1356"/>
      <c r="AD461" s="1356"/>
      <c r="AE461" s="1356"/>
      <c r="AF461" s="1356"/>
      <c r="AG461" s="1356"/>
      <c r="AH461" s="1391"/>
      <c r="AI461" s="1067">
        <f>MemCant!L591</f>
        <v>2.25</v>
      </c>
      <c r="AJ461" s="1386">
        <f>MemCant!F591</f>
        <v>2</v>
      </c>
      <c r="AK461" s="1387"/>
      <c r="AL461" s="1068">
        <f>MemCant!M591</f>
        <v>11.700000000000001</v>
      </c>
    </row>
    <row r="462" spans="2:38" ht="16.149999999999999" customHeight="1" thickBot="1">
      <c r="B462" s="993"/>
      <c r="C462" s="994"/>
      <c r="D462" s="994"/>
      <c r="E462" s="994"/>
      <c r="F462" s="994"/>
      <c r="G462" s="994"/>
      <c r="H462" s="994"/>
      <c r="I462" s="994"/>
      <c r="J462" s="994"/>
      <c r="K462" s="994"/>
      <c r="L462" s="994"/>
      <c r="M462" s="994"/>
      <c r="N462" s="994"/>
      <c r="O462" s="994"/>
      <c r="P462" s="994"/>
      <c r="Q462" s="994"/>
      <c r="R462" s="994"/>
      <c r="S462" s="994"/>
      <c r="T462" s="1388" t="str">
        <f>MemCant!E592</f>
        <v xml:space="preserve">Va inferior </v>
      </c>
      <c r="U462" s="1389"/>
      <c r="V462" s="1389"/>
      <c r="W462" s="1389"/>
      <c r="X462" s="1389"/>
      <c r="Y462" s="1389"/>
      <c r="Z462" s="1390">
        <f>MemCant!G592</f>
        <v>3.9</v>
      </c>
      <c r="AA462" s="1356"/>
      <c r="AB462" s="1356"/>
      <c r="AC462" s="1356"/>
      <c r="AD462" s="1356"/>
      <c r="AE462" s="1356"/>
      <c r="AF462" s="1356"/>
      <c r="AG462" s="1356"/>
      <c r="AH462" s="1391"/>
      <c r="AI462" s="1067">
        <f>MemCant!L592</f>
        <v>1</v>
      </c>
      <c r="AJ462" s="1386">
        <f>MemCant!F592</f>
        <v>4</v>
      </c>
      <c r="AK462" s="1387"/>
      <c r="AL462" s="1068">
        <f>MemCant!M592</f>
        <v>15.6</v>
      </c>
    </row>
    <row r="463" spans="2:38" ht="16.149999999999999" customHeight="1" thickBot="1">
      <c r="B463" s="993"/>
      <c r="C463" s="994"/>
      <c r="D463" s="994"/>
      <c r="E463" s="994"/>
      <c r="F463" s="994"/>
      <c r="G463" s="994"/>
      <c r="H463" s="994"/>
      <c r="I463" s="994"/>
      <c r="J463" s="994"/>
      <c r="K463" s="994"/>
      <c r="L463" s="994"/>
      <c r="M463" s="994"/>
      <c r="N463" s="994"/>
      <c r="O463" s="994"/>
      <c r="P463" s="994"/>
      <c r="Q463" s="994"/>
      <c r="R463" s="994"/>
      <c r="S463" s="994"/>
      <c r="T463" s="1388" t="str">
        <f>MemCant!E593</f>
        <v xml:space="preserve">Va inferior </v>
      </c>
      <c r="U463" s="1389"/>
      <c r="V463" s="1389"/>
      <c r="W463" s="1389"/>
      <c r="X463" s="1389"/>
      <c r="Y463" s="1389"/>
      <c r="Z463" s="1390">
        <f>MemCant!G593</f>
        <v>6.85</v>
      </c>
      <c r="AA463" s="1356"/>
      <c r="AB463" s="1356"/>
      <c r="AC463" s="1356"/>
      <c r="AD463" s="1356"/>
      <c r="AE463" s="1356"/>
      <c r="AF463" s="1356"/>
      <c r="AG463" s="1356"/>
      <c r="AH463" s="1391"/>
      <c r="AI463" s="1067">
        <f>MemCant!L593</f>
        <v>1</v>
      </c>
      <c r="AJ463" s="1386">
        <f>MemCant!F593</f>
        <v>8</v>
      </c>
      <c r="AK463" s="1387"/>
      <c r="AL463" s="1068">
        <f>MemCant!M593</f>
        <v>54.8</v>
      </c>
    </row>
    <row r="464" spans="2:38" ht="16.149999999999999" customHeight="1" thickBot="1">
      <c r="B464" s="993"/>
      <c r="C464" s="994"/>
      <c r="D464" s="994"/>
      <c r="E464" s="994"/>
      <c r="F464" s="994"/>
      <c r="G464" s="994"/>
      <c r="H464" s="994"/>
      <c r="I464" s="994"/>
      <c r="J464" s="994"/>
      <c r="K464" s="994"/>
      <c r="L464" s="994"/>
      <c r="M464" s="994"/>
      <c r="N464" s="994"/>
      <c r="O464" s="994"/>
      <c r="P464" s="994"/>
      <c r="Q464" s="994"/>
      <c r="R464" s="994"/>
      <c r="S464" s="994"/>
      <c r="T464" s="1388" t="str">
        <f>MemCant!E594</f>
        <v xml:space="preserve">Va inferior </v>
      </c>
      <c r="U464" s="1389"/>
      <c r="V464" s="1389"/>
      <c r="W464" s="1389"/>
      <c r="X464" s="1389"/>
      <c r="Y464" s="1389"/>
      <c r="Z464" s="1390">
        <f>MemCant!G594</f>
        <v>4.3499999999999996</v>
      </c>
      <c r="AA464" s="1356"/>
      <c r="AB464" s="1356"/>
      <c r="AC464" s="1356"/>
      <c r="AD464" s="1356"/>
      <c r="AE464" s="1356"/>
      <c r="AF464" s="1356"/>
      <c r="AG464" s="1356"/>
      <c r="AH464" s="1391"/>
      <c r="AI464" s="1067">
        <f>MemCant!L594</f>
        <v>2.25</v>
      </c>
      <c r="AJ464" s="1386">
        <f>MemCant!F594</f>
        <v>2</v>
      </c>
      <c r="AK464" s="1387"/>
      <c r="AL464" s="1068">
        <f>MemCant!M594</f>
        <v>19.574999999999999</v>
      </c>
    </row>
    <row r="465" spans="2:38" ht="16.149999999999999" customHeight="1" thickBot="1">
      <c r="B465" s="993"/>
      <c r="C465" s="994"/>
      <c r="D465" s="994"/>
      <c r="E465" s="994"/>
      <c r="F465" s="994"/>
      <c r="G465" s="994"/>
      <c r="H465" s="994"/>
      <c r="I465" s="994"/>
      <c r="J465" s="994"/>
      <c r="K465" s="994"/>
      <c r="L465" s="994"/>
      <c r="M465" s="994"/>
      <c r="N465" s="994"/>
      <c r="O465" s="994"/>
      <c r="P465" s="994"/>
      <c r="Q465" s="994"/>
      <c r="R465" s="994"/>
      <c r="S465" s="994"/>
      <c r="T465" s="1388" t="str">
        <f>MemCant!E595</f>
        <v xml:space="preserve">Va inferior </v>
      </c>
      <c r="U465" s="1389"/>
      <c r="V465" s="1389"/>
      <c r="W465" s="1389"/>
      <c r="X465" s="1389"/>
      <c r="Y465" s="1389"/>
      <c r="Z465" s="1390">
        <f>MemCant!G595</f>
        <v>7.5</v>
      </c>
      <c r="AA465" s="1356"/>
      <c r="AB465" s="1356"/>
      <c r="AC465" s="1356"/>
      <c r="AD465" s="1356"/>
      <c r="AE465" s="1356"/>
      <c r="AF465" s="1356"/>
      <c r="AG465" s="1356"/>
      <c r="AH465" s="1391"/>
      <c r="AI465" s="1067">
        <f>MemCant!L595</f>
        <v>1</v>
      </c>
      <c r="AJ465" s="1386">
        <f>MemCant!F595</f>
        <v>8</v>
      </c>
      <c r="AK465" s="1387"/>
      <c r="AL465" s="1068">
        <f>MemCant!M595</f>
        <v>60</v>
      </c>
    </row>
    <row r="466" spans="2:38" ht="16.149999999999999" customHeight="1" thickBot="1">
      <c r="B466" s="993"/>
      <c r="C466" s="994"/>
      <c r="D466" s="994"/>
      <c r="E466" s="994"/>
      <c r="F466" s="994"/>
      <c r="G466" s="994"/>
      <c r="H466" s="994"/>
      <c r="I466" s="994"/>
      <c r="J466" s="994"/>
      <c r="K466" s="994"/>
      <c r="L466" s="994"/>
      <c r="M466" s="994"/>
      <c r="N466" s="994"/>
      <c r="O466" s="994"/>
      <c r="P466" s="994"/>
      <c r="Q466" s="994"/>
      <c r="R466" s="994"/>
      <c r="S466" s="994"/>
      <c r="T466" s="1388" t="str">
        <f>MemCant!E596</f>
        <v xml:space="preserve">Va inferior </v>
      </c>
      <c r="U466" s="1389"/>
      <c r="V466" s="1389"/>
      <c r="W466" s="1389"/>
      <c r="X466" s="1389"/>
      <c r="Y466" s="1389"/>
      <c r="Z466" s="1390">
        <f>MemCant!G596</f>
        <v>4.2</v>
      </c>
      <c r="AA466" s="1356"/>
      <c r="AB466" s="1356"/>
      <c r="AC466" s="1356"/>
      <c r="AD466" s="1356"/>
      <c r="AE466" s="1356"/>
      <c r="AF466" s="1356"/>
      <c r="AG466" s="1356"/>
      <c r="AH466" s="1391"/>
      <c r="AI466" s="1067">
        <f>MemCant!L596</f>
        <v>1</v>
      </c>
      <c r="AJ466" s="1386">
        <f>MemCant!F596</f>
        <v>4</v>
      </c>
      <c r="AK466" s="1387"/>
      <c r="AL466" s="1068">
        <f>MemCant!M596</f>
        <v>16.8</v>
      </c>
    </row>
    <row r="467" spans="2:38" ht="16.149999999999999" customHeight="1" thickBot="1">
      <c r="B467" s="993"/>
      <c r="C467" s="994"/>
      <c r="D467" s="994"/>
      <c r="E467" s="994"/>
      <c r="F467" s="994"/>
      <c r="G467" s="994"/>
      <c r="H467" s="994"/>
      <c r="I467" s="994"/>
      <c r="J467" s="994"/>
      <c r="K467" s="994"/>
      <c r="L467" s="994"/>
      <c r="M467" s="994"/>
      <c r="N467" s="994"/>
      <c r="O467" s="994"/>
      <c r="P467" s="994"/>
      <c r="Q467" s="994"/>
      <c r="R467" s="994"/>
      <c r="S467" s="994"/>
      <c r="T467" s="1388" t="str">
        <f>MemCant!E597</f>
        <v xml:space="preserve">Va inferior </v>
      </c>
      <c r="U467" s="1389"/>
      <c r="V467" s="1389"/>
      <c r="W467" s="1389"/>
      <c r="X467" s="1389"/>
      <c r="Y467" s="1389"/>
      <c r="Z467" s="1390">
        <f>MemCant!G597</f>
        <v>3.25</v>
      </c>
      <c r="AA467" s="1356"/>
      <c r="AB467" s="1356"/>
      <c r="AC467" s="1356"/>
      <c r="AD467" s="1356"/>
      <c r="AE467" s="1356"/>
      <c r="AF467" s="1356"/>
      <c r="AG467" s="1356"/>
      <c r="AH467" s="1391"/>
      <c r="AI467" s="1067">
        <f>MemCant!L597</f>
        <v>1.56</v>
      </c>
      <c r="AJ467" s="1386">
        <f>MemCant!F597</f>
        <v>2</v>
      </c>
      <c r="AK467" s="1387"/>
      <c r="AL467" s="1068">
        <f>MemCant!M597</f>
        <v>10.14</v>
      </c>
    </row>
    <row r="468" spans="2:38" ht="16.149999999999999" customHeight="1" thickBot="1">
      <c r="B468" s="993"/>
      <c r="C468" s="994"/>
      <c r="D468" s="994"/>
      <c r="E468" s="994"/>
      <c r="F468" s="994"/>
      <c r="G468" s="994"/>
      <c r="H468" s="994"/>
      <c r="I468" s="994"/>
      <c r="J468" s="994"/>
      <c r="K468" s="994"/>
      <c r="L468" s="994"/>
      <c r="M468" s="994"/>
      <c r="N468" s="994"/>
      <c r="O468" s="994"/>
      <c r="P468" s="994"/>
      <c r="Q468" s="994"/>
      <c r="R468" s="994"/>
      <c r="S468" s="994"/>
      <c r="T468" s="1388" t="str">
        <f>MemCant!E598</f>
        <v xml:space="preserve">Va inferior </v>
      </c>
      <c r="U468" s="1389"/>
      <c r="V468" s="1389"/>
      <c r="W468" s="1389"/>
      <c r="X468" s="1389"/>
      <c r="Y468" s="1389"/>
      <c r="Z468" s="1390">
        <f>MemCant!G598</f>
        <v>6.18</v>
      </c>
      <c r="AA468" s="1356"/>
      <c r="AB468" s="1356"/>
      <c r="AC468" s="1356"/>
      <c r="AD468" s="1356"/>
      <c r="AE468" s="1356"/>
      <c r="AF468" s="1356"/>
      <c r="AG468" s="1356"/>
      <c r="AH468" s="1391"/>
      <c r="AI468" s="1067">
        <f>MemCant!L598</f>
        <v>1</v>
      </c>
      <c r="AJ468" s="1386">
        <f>MemCant!F598</f>
        <v>8</v>
      </c>
      <c r="AK468" s="1387"/>
      <c r="AL468" s="1068">
        <f>MemCant!M598</f>
        <v>49.44</v>
      </c>
    </row>
    <row r="469" spans="2:38" ht="16.149999999999999" customHeight="1" thickBot="1">
      <c r="B469" s="993"/>
      <c r="C469" s="994"/>
      <c r="D469" s="994"/>
      <c r="E469" s="994"/>
      <c r="F469" s="994"/>
      <c r="G469" s="994"/>
      <c r="H469" s="994"/>
      <c r="I469" s="994"/>
      <c r="J469" s="994"/>
      <c r="K469" s="994"/>
      <c r="L469" s="994"/>
      <c r="M469" s="994"/>
      <c r="N469" s="994"/>
      <c r="O469" s="994"/>
      <c r="P469" s="994"/>
      <c r="Q469" s="994"/>
      <c r="R469" s="994"/>
      <c r="S469" s="994"/>
      <c r="T469" s="1388" t="str">
        <f>MemCant!E599</f>
        <v xml:space="preserve">Va inferior </v>
      </c>
      <c r="U469" s="1389"/>
      <c r="V469" s="1389"/>
      <c r="W469" s="1389"/>
      <c r="X469" s="1389"/>
      <c r="Y469" s="1389"/>
      <c r="Z469" s="1390">
        <f>MemCant!G599</f>
        <v>2.15</v>
      </c>
      <c r="AA469" s="1356"/>
      <c r="AB469" s="1356"/>
      <c r="AC469" s="1356"/>
      <c r="AD469" s="1356"/>
      <c r="AE469" s="1356"/>
      <c r="AF469" s="1356"/>
      <c r="AG469" s="1356"/>
      <c r="AH469" s="1391"/>
      <c r="AI469" s="1067">
        <f>MemCant!L599</f>
        <v>1</v>
      </c>
      <c r="AJ469" s="1386">
        <f>MemCant!F599</f>
        <v>4</v>
      </c>
      <c r="AK469" s="1387"/>
      <c r="AL469" s="1068">
        <f>MemCant!M599</f>
        <v>8.6</v>
      </c>
    </row>
    <row r="470" spans="2:38" ht="16.149999999999999" customHeight="1" thickBot="1">
      <c r="B470" s="993"/>
      <c r="C470" s="994"/>
      <c r="D470" s="994"/>
      <c r="E470" s="994"/>
      <c r="F470" s="994"/>
      <c r="G470" s="994"/>
      <c r="H470" s="994"/>
      <c r="I470" s="994"/>
      <c r="J470" s="994"/>
      <c r="K470" s="994"/>
      <c r="L470" s="994"/>
      <c r="M470" s="994"/>
      <c r="N470" s="994"/>
      <c r="O470" s="994"/>
      <c r="P470" s="994"/>
      <c r="Q470" s="994"/>
      <c r="R470" s="994"/>
      <c r="S470" s="994"/>
      <c r="T470" s="1388"/>
      <c r="U470" s="1389"/>
      <c r="V470" s="1389"/>
      <c r="W470" s="1389"/>
      <c r="X470" s="1389"/>
      <c r="Y470" s="1389"/>
      <c r="Z470" s="1390"/>
      <c r="AA470" s="1356"/>
      <c r="AB470" s="1356"/>
      <c r="AC470" s="1356"/>
      <c r="AD470" s="1356"/>
      <c r="AE470" s="1356"/>
      <c r="AF470" s="1356"/>
      <c r="AG470" s="1356"/>
      <c r="AH470" s="1391"/>
      <c r="AI470" s="1067">
        <f>MemCant!L600</f>
        <v>0</v>
      </c>
      <c r="AJ470" s="1386">
        <f>MemCant!F600</f>
        <v>0</v>
      </c>
      <c r="AK470" s="1387"/>
      <c r="AL470" s="1068">
        <f>MemCant!M600</f>
        <v>0</v>
      </c>
    </row>
    <row r="471" spans="2:38" ht="16.149999999999999" customHeight="1" thickBot="1">
      <c r="B471" s="993"/>
      <c r="C471" s="994"/>
      <c r="D471" s="994"/>
      <c r="E471" s="994"/>
      <c r="F471" s="994"/>
      <c r="G471" s="994"/>
      <c r="H471" s="994"/>
      <c r="I471" s="994"/>
      <c r="J471" s="994"/>
      <c r="K471" s="994"/>
      <c r="L471" s="994"/>
      <c r="M471" s="994"/>
      <c r="N471" s="994"/>
      <c r="O471" s="994"/>
      <c r="P471" s="994"/>
      <c r="Q471" s="994"/>
      <c r="R471" s="994"/>
      <c r="S471" s="994"/>
      <c r="T471" s="1388" t="str">
        <f>MemCant!E601</f>
        <v xml:space="preserve">Estribos </v>
      </c>
      <c r="U471" s="1389"/>
      <c r="V471" s="1389"/>
      <c r="W471" s="1389"/>
      <c r="X471" s="1389"/>
      <c r="Y471" s="1389"/>
      <c r="Z471" s="1390">
        <f>MemCant!G601</f>
        <v>1.58</v>
      </c>
      <c r="AA471" s="1356"/>
      <c r="AB471" s="1356"/>
      <c r="AC471" s="1356"/>
      <c r="AD471" s="1356"/>
      <c r="AE471" s="1356"/>
      <c r="AF471" s="1356"/>
      <c r="AG471" s="1356"/>
      <c r="AH471" s="1391"/>
      <c r="AI471" s="1067">
        <f>MemCant!L601</f>
        <v>0.56000000000000005</v>
      </c>
      <c r="AJ471" s="1386">
        <f>MemCant!F601</f>
        <v>478</v>
      </c>
      <c r="AK471" s="1387"/>
      <c r="AL471" s="1068">
        <f>MemCant!M601</f>
        <v>422.93440000000004</v>
      </c>
    </row>
    <row r="472" spans="2:38" ht="16.149999999999999" customHeight="1" thickBot="1">
      <c r="B472" s="993"/>
      <c r="C472" s="994"/>
      <c r="D472" s="994"/>
      <c r="E472" s="994"/>
      <c r="F472" s="994"/>
      <c r="G472" s="994"/>
      <c r="H472" s="994"/>
      <c r="I472" s="994"/>
      <c r="J472" s="994"/>
      <c r="K472" s="994"/>
      <c r="L472" s="994"/>
      <c r="M472" s="994"/>
      <c r="N472" s="994"/>
      <c r="O472" s="994"/>
      <c r="P472" s="994"/>
      <c r="Q472" s="994"/>
      <c r="R472" s="994"/>
      <c r="S472" s="994"/>
      <c r="T472" s="1388"/>
      <c r="U472" s="1389"/>
      <c r="V472" s="1389"/>
      <c r="W472" s="1389"/>
      <c r="X472" s="1389"/>
      <c r="Y472" s="1389"/>
      <c r="Z472" s="1390"/>
      <c r="AA472" s="1356"/>
      <c r="AB472" s="1356"/>
      <c r="AC472" s="1356"/>
      <c r="AD472" s="1356"/>
      <c r="AE472" s="1356"/>
      <c r="AF472" s="1356"/>
      <c r="AG472" s="1356"/>
      <c r="AH472" s="1391"/>
      <c r="AI472" s="1067">
        <f>MemCant!L602</f>
        <v>0</v>
      </c>
      <c r="AJ472" s="1386">
        <f>MemCant!F602</f>
        <v>0</v>
      </c>
      <c r="AK472" s="1387"/>
      <c r="AL472" s="1068">
        <f>MemCant!M602</f>
        <v>0</v>
      </c>
    </row>
    <row r="473" spans="2:38" ht="16.149999999999999" customHeight="1" thickBot="1">
      <c r="B473" s="993"/>
      <c r="C473" s="994"/>
      <c r="D473" s="994"/>
      <c r="E473" s="994"/>
      <c r="F473" s="994"/>
      <c r="G473" s="994"/>
      <c r="H473" s="994"/>
      <c r="I473" s="994"/>
      <c r="J473" s="994"/>
      <c r="K473" s="994"/>
      <c r="L473" s="994"/>
      <c r="M473" s="994"/>
      <c r="N473" s="994"/>
      <c r="O473" s="994"/>
      <c r="P473" s="994"/>
      <c r="Q473" s="994"/>
      <c r="R473" s="994"/>
      <c r="S473" s="994"/>
      <c r="T473" s="1388" t="str">
        <f>MemCant!E603</f>
        <v>Vc Superior</v>
      </c>
      <c r="U473" s="1389"/>
      <c r="V473" s="1389"/>
      <c r="W473" s="1389"/>
      <c r="X473" s="1389"/>
      <c r="Y473" s="1389"/>
      <c r="Z473" s="1390">
        <f>MemCant!G603</f>
        <v>3.84</v>
      </c>
      <c r="AA473" s="1356"/>
      <c r="AB473" s="1356"/>
      <c r="AC473" s="1356"/>
      <c r="AD473" s="1356"/>
      <c r="AE473" s="1356"/>
      <c r="AF473" s="1356"/>
      <c r="AG473" s="1356"/>
      <c r="AH473" s="1391"/>
      <c r="AI473" s="1067">
        <f>MemCant!L603</f>
        <v>0.56000000000000005</v>
      </c>
      <c r="AJ473" s="1386">
        <f>MemCant!F603</f>
        <v>4</v>
      </c>
      <c r="AK473" s="1387"/>
      <c r="AL473" s="1068">
        <f>MemCant!M603</f>
        <v>8.6016000000000012</v>
      </c>
    </row>
    <row r="474" spans="2:38" ht="16.149999999999999" customHeight="1" thickBot="1">
      <c r="B474" s="993"/>
      <c r="C474" s="994"/>
      <c r="D474" s="994"/>
      <c r="E474" s="994"/>
      <c r="F474" s="994"/>
      <c r="G474" s="994"/>
      <c r="H474" s="994"/>
      <c r="I474" s="994"/>
      <c r="J474" s="994"/>
      <c r="K474" s="994"/>
      <c r="L474" s="994"/>
      <c r="M474" s="994"/>
      <c r="N474" s="994"/>
      <c r="O474" s="994"/>
      <c r="P474" s="994"/>
      <c r="Q474" s="994"/>
      <c r="R474" s="994"/>
      <c r="S474" s="994"/>
      <c r="T474" s="1388" t="str">
        <f>MemCant!E604</f>
        <v>Vc Superior</v>
      </c>
      <c r="U474" s="1389"/>
      <c r="V474" s="1389"/>
      <c r="W474" s="1389"/>
      <c r="X474" s="1389"/>
      <c r="Y474" s="1389"/>
      <c r="Z474" s="1390">
        <f>MemCant!G604</f>
        <v>9.8699999999999992</v>
      </c>
      <c r="AA474" s="1356"/>
      <c r="AB474" s="1356"/>
      <c r="AC474" s="1356"/>
      <c r="AD474" s="1356"/>
      <c r="AE474" s="1356"/>
      <c r="AF474" s="1356"/>
      <c r="AG474" s="1356"/>
      <c r="AH474" s="1391"/>
      <c r="AI474" s="1067">
        <f>MemCant!L604</f>
        <v>1.56</v>
      </c>
      <c r="AJ474" s="1386">
        <f>MemCant!F604</f>
        <v>8</v>
      </c>
      <c r="AK474" s="1387"/>
      <c r="AL474" s="1068">
        <f>MemCant!M604</f>
        <v>123.1776</v>
      </c>
    </row>
    <row r="475" spans="2:38" ht="16.149999999999999" customHeight="1" thickBot="1">
      <c r="B475" s="993"/>
      <c r="C475" s="994"/>
      <c r="D475" s="994"/>
      <c r="E475" s="994"/>
      <c r="F475" s="994"/>
      <c r="G475" s="994"/>
      <c r="H475" s="994"/>
      <c r="I475" s="994"/>
      <c r="J475" s="994"/>
      <c r="K475" s="994"/>
      <c r="L475" s="994"/>
      <c r="M475" s="994"/>
      <c r="N475" s="994"/>
      <c r="O475" s="994"/>
      <c r="P475" s="994"/>
      <c r="Q475" s="994"/>
      <c r="R475" s="994"/>
      <c r="S475" s="994"/>
      <c r="T475" s="1388" t="str">
        <f>MemCant!E605</f>
        <v>Vc Superior</v>
      </c>
      <c r="U475" s="1389"/>
      <c r="V475" s="1389"/>
      <c r="W475" s="1389"/>
      <c r="X475" s="1389"/>
      <c r="Y475" s="1389"/>
      <c r="Z475" s="1390">
        <f>MemCant!G605</f>
        <v>8.44</v>
      </c>
      <c r="AA475" s="1356"/>
      <c r="AB475" s="1356"/>
      <c r="AC475" s="1356"/>
      <c r="AD475" s="1356"/>
      <c r="AE475" s="1356"/>
      <c r="AF475" s="1356"/>
      <c r="AG475" s="1356"/>
      <c r="AH475" s="1391"/>
      <c r="AI475" s="1067">
        <f>MemCant!L605</f>
        <v>1.56</v>
      </c>
      <c r="AJ475" s="1386">
        <f>MemCant!F605</f>
        <v>8</v>
      </c>
      <c r="AK475" s="1387"/>
      <c r="AL475" s="1068">
        <f>MemCant!M605</f>
        <v>105.3312</v>
      </c>
    </row>
    <row r="476" spans="2:38" ht="16.149999999999999" customHeight="1" thickBot="1">
      <c r="B476" s="993"/>
      <c r="C476" s="994"/>
      <c r="D476" s="994"/>
      <c r="E476" s="994"/>
      <c r="F476" s="994"/>
      <c r="G476" s="994"/>
      <c r="H476" s="994"/>
      <c r="I476" s="994"/>
      <c r="J476" s="994"/>
      <c r="K476" s="994"/>
      <c r="L476" s="994"/>
      <c r="M476" s="994"/>
      <c r="N476" s="994"/>
      <c r="O476" s="994"/>
      <c r="P476" s="994"/>
      <c r="Q476" s="994"/>
      <c r="R476" s="994"/>
      <c r="S476" s="994"/>
      <c r="T476" s="1388" t="str">
        <f>MemCant!E606</f>
        <v>Vc Superior</v>
      </c>
      <c r="U476" s="1389"/>
      <c r="V476" s="1389"/>
      <c r="W476" s="1389"/>
      <c r="X476" s="1389"/>
      <c r="Y476" s="1389"/>
      <c r="Z476" s="1390">
        <f>MemCant!G606</f>
        <v>9.42</v>
      </c>
      <c r="AA476" s="1356"/>
      <c r="AB476" s="1356"/>
      <c r="AC476" s="1356"/>
      <c r="AD476" s="1356"/>
      <c r="AE476" s="1356"/>
      <c r="AF476" s="1356"/>
      <c r="AG476" s="1356"/>
      <c r="AH476" s="1391"/>
      <c r="AI476" s="1067">
        <f>MemCant!L606</f>
        <v>1.56</v>
      </c>
      <c r="AJ476" s="1386">
        <f>MemCant!F606</f>
        <v>8</v>
      </c>
      <c r="AK476" s="1387"/>
      <c r="AL476" s="1068">
        <f>MemCant!M606</f>
        <v>117.5616</v>
      </c>
    </row>
    <row r="477" spans="2:38" ht="16.149999999999999" customHeight="1" thickBot="1">
      <c r="B477" s="993"/>
      <c r="C477" s="994"/>
      <c r="D477" s="994"/>
      <c r="E477" s="994"/>
      <c r="F477" s="994"/>
      <c r="G477" s="994"/>
      <c r="H477" s="994"/>
      <c r="I477" s="994"/>
      <c r="J477" s="994"/>
      <c r="K477" s="994"/>
      <c r="L477" s="994"/>
      <c r="M477" s="994"/>
      <c r="N477" s="994"/>
      <c r="O477" s="994"/>
      <c r="P477" s="994"/>
      <c r="Q477" s="994"/>
      <c r="R477" s="994"/>
      <c r="S477" s="994"/>
      <c r="T477" s="1388" t="str">
        <f>MemCant!E607</f>
        <v>Vc Inferior</v>
      </c>
      <c r="U477" s="1389"/>
      <c r="V477" s="1389"/>
      <c r="W477" s="1389"/>
      <c r="X477" s="1389"/>
      <c r="Y477" s="1389"/>
      <c r="Z477" s="1390">
        <f>MemCant!G607</f>
        <v>11.14</v>
      </c>
      <c r="AA477" s="1356"/>
      <c r="AB477" s="1356"/>
      <c r="AC477" s="1356"/>
      <c r="AD477" s="1356"/>
      <c r="AE477" s="1356"/>
      <c r="AF477" s="1356"/>
      <c r="AG477" s="1356"/>
      <c r="AH477" s="1391"/>
      <c r="AI477" s="1067">
        <f>MemCant!L607</f>
        <v>0.56000000000000005</v>
      </c>
      <c r="AJ477" s="1386">
        <f>MemCant!F607</f>
        <v>4</v>
      </c>
      <c r="AK477" s="1387"/>
      <c r="AL477" s="1068">
        <f>MemCant!M607</f>
        <v>24.953600000000005</v>
      </c>
    </row>
    <row r="478" spans="2:38" ht="16.149999999999999" customHeight="1" thickBot="1">
      <c r="B478" s="993"/>
      <c r="C478" s="994"/>
      <c r="D478" s="994"/>
      <c r="E478" s="994"/>
      <c r="F478" s="994"/>
      <c r="G478" s="994"/>
      <c r="H478" s="994"/>
      <c r="I478" s="994"/>
      <c r="J478" s="994"/>
      <c r="K478" s="994"/>
      <c r="L478" s="994"/>
      <c r="M478" s="994"/>
      <c r="N478" s="994"/>
      <c r="O478" s="994"/>
      <c r="P478" s="994"/>
      <c r="Q478" s="994"/>
      <c r="R478" s="994"/>
      <c r="S478" s="994"/>
      <c r="T478" s="1388" t="str">
        <f>MemCant!E608</f>
        <v>Vc Inferior</v>
      </c>
      <c r="U478" s="1389"/>
      <c r="V478" s="1389"/>
      <c r="W478" s="1389"/>
      <c r="X478" s="1389"/>
      <c r="Y478" s="1389"/>
      <c r="Z478" s="1390">
        <f>MemCant!G608</f>
        <v>6.76</v>
      </c>
      <c r="AA478" s="1356"/>
      <c r="AB478" s="1356"/>
      <c r="AC478" s="1356"/>
      <c r="AD478" s="1356"/>
      <c r="AE478" s="1356"/>
      <c r="AF478" s="1356"/>
      <c r="AG478" s="1356"/>
      <c r="AH478" s="1391"/>
      <c r="AI478" s="1067">
        <f>MemCant!L608</f>
        <v>0.56000000000000005</v>
      </c>
      <c r="AJ478" s="1386">
        <f>MemCant!F608</f>
        <v>4</v>
      </c>
      <c r="AK478" s="1387"/>
      <c r="AL478" s="1068">
        <f>MemCant!M608</f>
        <v>15.1424</v>
      </c>
    </row>
    <row r="479" spans="2:38" ht="16.149999999999999" customHeight="1" thickBot="1">
      <c r="B479" s="993"/>
      <c r="C479" s="994"/>
      <c r="D479" s="994"/>
      <c r="E479" s="994"/>
      <c r="F479" s="994"/>
      <c r="G479" s="994"/>
      <c r="H479" s="994"/>
      <c r="I479" s="994"/>
      <c r="J479" s="994"/>
      <c r="K479" s="994"/>
      <c r="L479" s="994"/>
      <c r="M479" s="994"/>
      <c r="N479" s="994"/>
      <c r="O479" s="994"/>
      <c r="P479" s="994"/>
      <c r="Q479" s="994"/>
      <c r="R479" s="994"/>
      <c r="S479" s="994"/>
      <c r="T479" s="1388" t="str">
        <f>MemCant!E609</f>
        <v>Vc Inferior</v>
      </c>
      <c r="U479" s="1389"/>
      <c r="V479" s="1389"/>
      <c r="W479" s="1389"/>
      <c r="X479" s="1389"/>
      <c r="Y479" s="1389"/>
      <c r="Z479" s="1390">
        <f>MemCant!G609</f>
        <v>8.19</v>
      </c>
      <c r="AA479" s="1356"/>
      <c r="AB479" s="1356"/>
      <c r="AC479" s="1356"/>
      <c r="AD479" s="1356"/>
      <c r="AE479" s="1356"/>
      <c r="AF479" s="1356"/>
      <c r="AG479" s="1356"/>
      <c r="AH479" s="1391"/>
      <c r="AI479" s="1067">
        <f>MemCant!L609</f>
        <v>0.56000000000000005</v>
      </c>
      <c r="AJ479" s="1386">
        <f>MemCant!F609</f>
        <v>4</v>
      </c>
      <c r="AK479" s="1387"/>
      <c r="AL479" s="1068">
        <f>MemCant!M609</f>
        <v>18.345600000000001</v>
      </c>
    </row>
    <row r="480" spans="2:38" ht="16.149999999999999" customHeight="1" thickBot="1">
      <c r="B480" s="993"/>
      <c r="C480" s="994"/>
      <c r="D480" s="994"/>
      <c r="E480" s="994"/>
      <c r="F480" s="994"/>
      <c r="G480" s="994"/>
      <c r="H480" s="994"/>
      <c r="I480" s="994"/>
      <c r="J480" s="994"/>
      <c r="K480" s="994"/>
      <c r="L480" s="994"/>
      <c r="M480" s="994"/>
      <c r="N480" s="994"/>
      <c r="O480" s="994"/>
      <c r="P480" s="994"/>
      <c r="Q480" s="994"/>
      <c r="R480" s="994"/>
      <c r="S480" s="994"/>
      <c r="T480" s="1388" t="str">
        <f>MemCant!E610</f>
        <v>Vc Inferior</v>
      </c>
      <c r="U480" s="1389"/>
      <c r="V480" s="1389"/>
      <c r="W480" s="1389"/>
      <c r="X480" s="1389"/>
      <c r="Y480" s="1389"/>
      <c r="Z480" s="1390">
        <f>MemCant!G610</f>
        <v>4.59</v>
      </c>
      <c r="AA480" s="1356"/>
      <c r="AB480" s="1356"/>
      <c r="AC480" s="1356"/>
      <c r="AD480" s="1356"/>
      <c r="AE480" s="1356"/>
      <c r="AF480" s="1356"/>
      <c r="AG480" s="1356"/>
      <c r="AH480" s="1391"/>
      <c r="AI480" s="1067">
        <f>MemCant!L610</f>
        <v>0.56000000000000005</v>
      </c>
      <c r="AJ480" s="1386">
        <f>MemCant!F610</f>
        <v>4</v>
      </c>
      <c r="AK480" s="1387"/>
      <c r="AL480" s="1068">
        <f>MemCant!M610</f>
        <v>10.281600000000001</v>
      </c>
    </row>
    <row r="481" spans="2:38" ht="16.149999999999999" customHeight="1" thickBot="1">
      <c r="B481" s="993"/>
      <c r="C481" s="994"/>
      <c r="D481" s="994"/>
      <c r="E481" s="994"/>
      <c r="F481" s="994"/>
      <c r="G481" s="994"/>
      <c r="H481" s="994"/>
      <c r="I481" s="994"/>
      <c r="J481" s="994"/>
      <c r="K481" s="994"/>
      <c r="L481" s="994"/>
      <c r="M481" s="994"/>
      <c r="N481" s="994"/>
      <c r="O481" s="994"/>
      <c r="P481" s="994"/>
      <c r="Q481" s="994"/>
      <c r="R481" s="994"/>
      <c r="S481" s="994"/>
      <c r="T481" s="1388"/>
      <c r="U481" s="1389"/>
      <c r="V481" s="1389"/>
      <c r="W481" s="1389"/>
      <c r="X481" s="1389"/>
      <c r="Y481" s="1389"/>
      <c r="Z481" s="1390"/>
      <c r="AA481" s="1356"/>
      <c r="AB481" s="1356"/>
      <c r="AC481" s="1356"/>
      <c r="AD481" s="1356"/>
      <c r="AE481" s="1356"/>
      <c r="AF481" s="1356"/>
      <c r="AG481" s="1356"/>
      <c r="AH481" s="1391"/>
      <c r="AI481" s="1067">
        <f>MemCant!L611</f>
        <v>0</v>
      </c>
      <c r="AJ481" s="1386">
        <f>MemCant!F611</f>
        <v>0</v>
      </c>
      <c r="AK481" s="1387"/>
      <c r="AL481" s="1068">
        <f>MemCant!M611</f>
        <v>0</v>
      </c>
    </row>
    <row r="482" spans="2:38" ht="16.149999999999999" customHeight="1">
      <c r="B482" s="993"/>
      <c r="C482" s="994"/>
      <c r="D482" s="994"/>
      <c r="E482" s="994"/>
      <c r="F482" s="994"/>
      <c r="G482" s="994"/>
      <c r="H482" s="994"/>
      <c r="I482" s="994"/>
      <c r="J482" s="994"/>
      <c r="K482" s="994"/>
      <c r="L482" s="994"/>
      <c r="M482" s="994"/>
      <c r="N482" s="994"/>
      <c r="O482" s="994"/>
      <c r="P482" s="994"/>
      <c r="Q482" s="994"/>
      <c r="R482" s="994"/>
      <c r="S482" s="994"/>
      <c r="T482" s="1388" t="str">
        <f>MemCant!E612</f>
        <v xml:space="preserve">Estribos </v>
      </c>
      <c r="U482" s="1389"/>
      <c r="V482" s="1389"/>
      <c r="W482" s="1389"/>
      <c r="X482" s="1389"/>
      <c r="Y482" s="1389"/>
      <c r="Z482" s="1390">
        <f>MemCant!G612</f>
        <v>1.58</v>
      </c>
      <c r="AA482" s="1356"/>
      <c r="AB482" s="1356"/>
      <c r="AC482" s="1356"/>
      <c r="AD482" s="1356"/>
      <c r="AE482" s="1356"/>
      <c r="AF482" s="1356"/>
      <c r="AG482" s="1356"/>
      <c r="AH482" s="1391"/>
      <c r="AI482" s="1067">
        <f>MemCant!L612</f>
        <v>0.56000000000000005</v>
      </c>
      <c r="AJ482" s="1386">
        <f>MemCant!F612</f>
        <v>478</v>
      </c>
      <c r="AK482" s="1387"/>
      <c r="AL482" s="1068">
        <f>MemCant!M612</f>
        <v>422.93440000000004</v>
      </c>
    </row>
    <row r="483" spans="2:38">
      <c r="B483" s="1192" t="s">
        <v>265</v>
      </c>
      <c r="C483" s="1193"/>
      <c r="D483" s="1193"/>
      <c r="E483" s="1193"/>
      <c r="F483" s="1193"/>
      <c r="G483" s="1193"/>
      <c r="H483" s="1193"/>
      <c r="I483" s="1193"/>
      <c r="J483" s="1193"/>
      <c r="K483" s="1193"/>
      <c r="L483" s="1193"/>
      <c r="M483" s="1193"/>
      <c r="N483" s="1193"/>
      <c r="O483" s="1193"/>
      <c r="P483" s="1193"/>
      <c r="Q483" s="1193"/>
      <c r="R483" s="1193"/>
      <c r="S483" s="1193"/>
      <c r="T483" s="1193"/>
      <c r="U483" s="1193"/>
      <c r="V483" s="1193"/>
      <c r="W483" s="1193"/>
      <c r="X483" s="1193"/>
      <c r="Y483" s="1193"/>
      <c r="Z483" s="1229"/>
      <c r="AA483" s="1230"/>
      <c r="AB483" s="1230"/>
      <c r="AC483" s="1230"/>
      <c r="AD483" s="1230"/>
      <c r="AE483" s="1230"/>
      <c r="AF483" s="1230"/>
      <c r="AG483" s="1230"/>
      <c r="AH483" s="1231"/>
      <c r="AI483" s="1232"/>
      <c r="AJ483" s="1232"/>
      <c r="AK483" s="1232"/>
      <c r="AL483" s="997"/>
    </row>
    <row r="484" spans="2:38">
      <c r="B484" s="1242"/>
      <c r="C484" s="1243"/>
      <c r="D484" s="1243"/>
      <c r="E484" s="1243"/>
      <c r="F484" s="1243"/>
      <c r="G484" s="1243"/>
      <c r="H484" s="1243"/>
      <c r="I484" s="1243"/>
      <c r="J484" s="1243"/>
      <c r="K484" s="1243"/>
      <c r="L484" s="1243"/>
      <c r="M484" s="1243"/>
      <c r="N484" s="1243"/>
      <c r="O484" s="1243"/>
      <c r="P484" s="1243"/>
      <c r="Q484" s="1243"/>
      <c r="R484" s="1243"/>
      <c r="S484" s="1243"/>
      <c r="T484" s="1243"/>
      <c r="U484" s="1243"/>
      <c r="V484" s="1243"/>
      <c r="W484" s="1243"/>
      <c r="X484" s="1243"/>
      <c r="Y484" s="1244"/>
      <c r="Z484" s="1248"/>
      <c r="AA484" s="1201"/>
      <c r="AB484" s="1201"/>
      <c r="AC484" s="1201"/>
      <c r="AD484" s="1201"/>
      <c r="AE484" s="1201"/>
      <c r="AF484" s="1201"/>
      <c r="AG484" s="1201"/>
      <c r="AH484" s="1202"/>
      <c r="AI484" s="1190" t="s">
        <v>266</v>
      </c>
      <c r="AJ484" s="1190"/>
      <c r="AK484" s="1253"/>
      <c r="AL484" s="998">
        <f>SUM(AL341:AL482)</f>
        <v>21883.270199999995</v>
      </c>
    </row>
    <row r="485" spans="2:38">
      <c r="B485" s="1242"/>
      <c r="C485" s="1243"/>
      <c r="D485" s="1243"/>
      <c r="E485" s="1243"/>
      <c r="F485" s="1243"/>
      <c r="G485" s="1243"/>
      <c r="H485" s="1243"/>
      <c r="I485" s="1243"/>
      <c r="J485" s="1243"/>
      <c r="K485" s="1243"/>
      <c r="L485" s="1243"/>
      <c r="M485" s="1243"/>
      <c r="N485" s="1243"/>
      <c r="O485" s="1243"/>
      <c r="P485" s="1243"/>
      <c r="Q485" s="1243"/>
      <c r="R485" s="1243"/>
      <c r="S485" s="1243"/>
      <c r="T485" s="1243"/>
      <c r="U485" s="1243"/>
      <c r="V485" s="1243"/>
      <c r="W485" s="1243"/>
      <c r="X485" s="1243"/>
      <c r="Y485" s="1244"/>
      <c r="Z485" s="1249"/>
      <c r="AA485" s="1204"/>
      <c r="AB485" s="1204"/>
      <c r="AC485" s="1204"/>
      <c r="AD485" s="1204"/>
      <c r="AE485" s="1204"/>
      <c r="AF485" s="1204"/>
      <c r="AG485" s="1204"/>
      <c r="AH485" s="1205"/>
      <c r="AI485" s="1190"/>
      <c r="AJ485" s="1190"/>
      <c r="AK485" s="1253"/>
      <c r="AL485" s="998"/>
    </row>
    <row r="486" spans="2:38" ht="16.5" thickBot="1">
      <c r="B486" s="1245"/>
      <c r="C486" s="1246"/>
      <c r="D486" s="1246"/>
      <c r="E486" s="1246"/>
      <c r="F486" s="1246"/>
      <c r="G486" s="1246"/>
      <c r="H486" s="1246"/>
      <c r="I486" s="1246"/>
      <c r="J486" s="1246"/>
      <c r="K486" s="1246"/>
      <c r="L486" s="1246"/>
      <c r="M486" s="1246"/>
      <c r="N486" s="1246"/>
      <c r="O486" s="1246"/>
      <c r="P486" s="1246"/>
      <c r="Q486" s="1246"/>
      <c r="R486" s="1246"/>
      <c r="S486" s="1246"/>
      <c r="T486" s="1246"/>
      <c r="U486" s="1246"/>
      <c r="V486" s="1246"/>
      <c r="W486" s="1246"/>
      <c r="X486" s="1246"/>
      <c r="Y486" s="1247"/>
      <c r="Z486" s="1250"/>
      <c r="AA486" s="1251"/>
      <c r="AB486" s="1251"/>
      <c r="AC486" s="1251"/>
      <c r="AD486" s="1251"/>
      <c r="AE486" s="1251"/>
      <c r="AF486" s="1251"/>
      <c r="AG486" s="1251"/>
      <c r="AH486" s="1252"/>
      <c r="AI486" s="1238" t="s">
        <v>267</v>
      </c>
      <c r="AJ486" s="1238"/>
      <c r="AK486" s="1239"/>
      <c r="AL486" s="999">
        <f>ROUND(AL484+AL485,2)</f>
        <v>21883.27</v>
      </c>
    </row>
    <row r="487" spans="2:38">
      <c r="B487" s="1263"/>
      <c r="C487" s="1264"/>
      <c r="D487" s="1264"/>
      <c r="E487" s="1264"/>
      <c r="F487" s="1264"/>
      <c r="G487" s="1264"/>
      <c r="H487" s="1264"/>
      <c r="I487" s="1267" t="str">
        <f>+I330</f>
        <v>CONSTRUCCIÓN DE CUBIERTA PARA POLIDERTIVO EN LA VEREDA BAJO GETZEN DEL MUNICIPIO DE LA PLATA, DEPARTAMENTO DEL HUILA</v>
      </c>
      <c r="J487" s="1267"/>
      <c r="K487" s="1267"/>
      <c r="L487" s="1267"/>
      <c r="M487" s="1267"/>
      <c r="N487" s="1267"/>
      <c r="O487" s="1267"/>
      <c r="P487" s="1267"/>
      <c r="Q487" s="1267"/>
      <c r="R487" s="1267"/>
      <c r="S487" s="1267"/>
      <c r="T487" s="1267"/>
      <c r="U487" s="1267"/>
      <c r="V487" s="1267"/>
      <c r="W487" s="1267"/>
      <c r="X487" s="1267"/>
      <c r="Y487" s="1267"/>
      <c r="Z487" s="1267"/>
      <c r="AA487" s="1267"/>
      <c r="AB487" s="1267"/>
      <c r="AC487" s="1267"/>
      <c r="AD487" s="1267"/>
      <c r="AE487" s="1267"/>
      <c r="AF487" s="1267"/>
      <c r="AG487" s="1267"/>
      <c r="AH487" s="1267"/>
      <c r="AI487" s="1269">
        <f ca="1">TODAY()</f>
        <v>46286</v>
      </c>
      <c r="AJ487" s="1267"/>
      <c r="AK487" s="1267"/>
      <c r="AL487" s="1267"/>
    </row>
    <row r="488" spans="2:38">
      <c r="B488" s="1265"/>
      <c r="C488" s="1266"/>
      <c r="D488" s="1266"/>
      <c r="E488" s="1266"/>
      <c r="F488" s="1266"/>
      <c r="G488" s="1266"/>
      <c r="H488" s="1266"/>
      <c r="I488" s="1268"/>
      <c r="J488" s="1268"/>
      <c r="K488" s="1268"/>
      <c r="L488" s="1268"/>
      <c r="M488" s="1268"/>
      <c r="N488" s="1268"/>
      <c r="O488" s="1268"/>
      <c r="P488" s="1268"/>
      <c r="Q488" s="1268"/>
      <c r="R488" s="1268"/>
      <c r="S488" s="1268"/>
      <c r="T488" s="1268"/>
      <c r="U488" s="1268"/>
      <c r="V488" s="1268"/>
      <c r="W488" s="1268"/>
      <c r="X488" s="1268"/>
      <c r="Y488" s="1268"/>
      <c r="Z488" s="1268"/>
      <c r="AA488" s="1268"/>
      <c r="AB488" s="1268"/>
      <c r="AC488" s="1268"/>
      <c r="AD488" s="1268"/>
      <c r="AE488" s="1268"/>
      <c r="AF488" s="1268"/>
      <c r="AG488" s="1268"/>
      <c r="AH488" s="1268"/>
      <c r="AI488" s="1268"/>
      <c r="AJ488" s="1268"/>
      <c r="AK488" s="1268"/>
      <c r="AL488" s="1268"/>
    </row>
    <row r="489" spans="2:38">
      <c r="B489" s="1265"/>
      <c r="C489" s="1266"/>
      <c r="D489" s="1266"/>
      <c r="E489" s="1266"/>
      <c r="F489" s="1266"/>
      <c r="G489" s="1266"/>
      <c r="H489" s="1266"/>
      <c r="I489" s="1268"/>
      <c r="J489" s="1268"/>
      <c r="K489" s="1268"/>
      <c r="L489" s="1268"/>
      <c r="M489" s="1268"/>
      <c r="N489" s="1268"/>
      <c r="O489" s="1268"/>
      <c r="P489" s="1268"/>
      <c r="Q489" s="1268"/>
      <c r="R489" s="1268"/>
      <c r="S489" s="1268"/>
      <c r="T489" s="1268"/>
      <c r="U489" s="1268"/>
      <c r="V489" s="1268"/>
      <c r="W489" s="1268"/>
      <c r="X489" s="1268"/>
      <c r="Y489" s="1268"/>
      <c r="Z489" s="1268"/>
      <c r="AA489" s="1268"/>
      <c r="AB489" s="1268"/>
      <c r="AC489" s="1268"/>
      <c r="AD489" s="1268"/>
      <c r="AE489" s="1268"/>
      <c r="AF489" s="1268"/>
      <c r="AG489" s="1268"/>
      <c r="AH489" s="1268"/>
      <c r="AI489" s="1268"/>
      <c r="AJ489" s="1268"/>
      <c r="AK489" s="1268"/>
      <c r="AL489" s="1268"/>
    </row>
    <row r="490" spans="2:38">
      <c r="B490" s="1265"/>
      <c r="C490" s="1266"/>
      <c r="D490" s="1266"/>
      <c r="E490" s="1266"/>
      <c r="F490" s="1266"/>
      <c r="G490" s="1266"/>
      <c r="H490" s="1266"/>
      <c r="I490" s="1268"/>
      <c r="J490" s="1268"/>
      <c r="K490" s="1268"/>
      <c r="L490" s="1268"/>
      <c r="M490" s="1268"/>
      <c r="N490" s="1268"/>
      <c r="O490" s="1268"/>
      <c r="P490" s="1268"/>
      <c r="Q490" s="1268"/>
      <c r="R490" s="1268"/>
      <c r="S490" s="1268"/>
      <c r="T490" s="1268"/>
      <c r="U490" s="1268"/>
      <c r="V490" s="1268"/>
      <c r="W490" s="1268"/>
      <c r="X490" s="1268"/>
      <c r="Y490" s="1268"/>
      <c r="Z490" s="1268"/>
      <c r="AA490" s="1268"/>
      <c r="AB490" s="1268"/>
      <c r="AC490" s="1268"/>
      <c r="AD490" s="1268"/>
      <c r="AE490" s="1268"/>
      <c r="AF490" s="1268"/>
      <c r="AG490" s="1268"/>
      <c r="AH490" s="1268"/>
      <c r="AI490" s="1268"/>
      <c r="AJ490" s="1268"/>
      <c r="AK490" s="1268"/>
      <c r="AL490" s="1268"/>
    </row>
    <row r="491" spans="2:38">
      <c r="B491" s="1189" t="s">
        <v>254</v>
      </c>
      <c r="C491" s="1190"/>
      <c r="D491" s="1190"/>
      <c r="E491" s="1190"/>
      <c r="F491" s="1190"/>
      <c r="G491" s="1190"/>
      <c r="H491" s="1190"/>
      <c r="I491" s="1190"/>
      <c r="J491" s="1190"/>
      <c r="K491" s="1190"/>
      <c r="L491" s="1190"/>
      <c r="M491" s="1190"/>
      <c r="N491" s="1190"/>
      <c r="O491" s="1190"/>
      <c r="P491" s="1190"/>
      <c r="Q491" s="1190"/>
      <c r="R491" s="1190"/>
      <c r="S491" s="1190"/>
      <c r="T491" s="1190"/>
      <c r="U491" s="1190"/>
      <c r="V491" s="1190"/>
      <c r="W491" s="1190"/>
      <c r="X491" s="1190"/>
      <c r="Y491" s="1190"/>
      <c r="Z491" s="1190"/>
      <c r="AA491" s="1190"/>
      <c r="AB491" s="1190"/>
      <c r="AC491" s="1190"/>
      <c r="AD491" s="1190"/>
      <c r="AE491" s="1190"/>
      <c r="AF491" s="1190"/>
      <c r="AG491" s="1190"/>
      <c r="AH491" s="1190"/>
      <c r="AI491" s="1190"/>
      <c r="AJ491" s="1190"/>
      <c r="AK491" s="1190"/>
      <c r="AL491" s="1190"/>
    </row>
    <row r="492" spans="2:38">
      <c r="B492" s="1200"/>
      <c r="C492" s="1201"/>
      <c r="D492" s="1201"/>
      <c r="E492" s="1201"/>
      <c r="F492" s="1201"/>
      <c r="G492" s="1201"/>
      <c r="H492" s="1201"/>
      <c r="I492" s="1201"/>
      <c r="J492" s="1201"/>
      <c r="K492" s="1201"/>
      <c r="L492" s="1201"/>
      <c r="M492" s="1201"/>
      <c r="N492" s="1201"/>
      <c r="O492" s="1201"/>
      <c r="P492" s="1201"/>
      <c r="Q492" s="1201"/>
      <c r="R492" s="1201"/>
      <c r="S492" s="1202"/>
      <c r="T492" s="1206" t="s">
        <v>255</v>
      </c>
      <c r="U492" s="1207"/>
      <c r="V492" s="1207"/>
      <c r="W492" s="1208"/>
      <c r="X492" s="1212">
        <f>' PRESUPUESTO OFICIAL GETZEN'!B26</f>
        <v>3.2</v>
      </c>
      <c r="Y492" s="1213"/>
      <c r="Z492" s="1213"/>
      <c r="AA492" s="1213"/>
      <c r="AB492" s="1213"/>
      <c r="AC492" s="1213"/>
      <c r="AD492" s="1214"/>
      <c r="AE492" s="1191" t="s">
        <v>256</v>
      </c>
      <c r="AF492" s="1191"/>
      <c r="AG492" s="1191"/>
      <c r="AH492" s="1191"/>
      <c r="AI492" s="1199" t="str">
        <f>' PRESUPUESTO OFICIAL GETZEN'!D26</f>
        <v>M2</v>
      </c>
      <c r="AJ492" s="1199"/>
      <c r="AK492" s="1199"/>
      <c r="AL492" s="1199"/>
    </row>
    <row r="493" spans="2:38">
      <c r="B493" s="1203"/>
      <c r="C493" s="1204"/>
      <c r="D493" s="1204"/>
      <c r="E493" s="1204"/>
      <c r="F493" s="1204"/>
      <c r="G493" s="1204"/>
      <c r="H493" s="1204"/>
      <c r="I493" s="1204"/>
      <c r="J493" s="1204"/>
      <c r="K493" s="1204"/>
      <c r="L493" s="1204"/>
      <c r="M493" s="1204"/>
      <c r="N493" s="1204"/>
      <c r="O493" s="1204"/>
      <c r="P493" s="1204"/>
      <c r="Q493" s="1204"/>
      <c r="R493" s="1204"/>
      <c r="S493" s="1205"/>
      <c r="T493" s="1209"/>
      <c r="U493" s="1210"/>
      <c r="V493" s="1210"/>
      <c r="W493" s="1211"/>
      <c r="X493" s="1215"/>
      <c r="Y493" s="1216"/>
      <c r="Z493" s="1216"/>
      <c r="AA493" s="1216"/>
      <c r="AB493" s="1216"/>
      <c r="AC493" s="1216"/>
      <c r="AD493" s="1217"/>
      <c r="AE493" s="1191"/>
      <c r="AF493" s="1191"/>
      <c r="AG493" s="1191"/>
      <c r="AH493" s="1191"/>
      <c r="AI493" s="1199"/>
      <c r="AJ493" s="1199"/>
      <c r="AK493" s="1199"/>
      <c r="AL493" s="1199"/>
    </row>
    <row r="494" spans="2:38">
      <c r="B494" s="1203"/>
      <c r="C494" s="1204"/>
      <c r="D494" s="1204"/>
      <c r="E494" s="1204"/>
      <c r="F494" s="1204"/>
      <c r="G494" s="1204"/>
      <c r="H494" s="1204"/>
      <c r="I494" s="1204"/>
      <c r="J494" s="1204"/>
      <c r="K494" s="1204"/>
      <c r="L494" s="1204"/>
      <c r="M494" s="1204"/>
      <c r="N494" s="1204"/>
      <c r="O494" s="1204"/>
      <c r="P494" s="1204"/>
      <c r="Q494" s="1204"/>
      <c r="R494" s="1204"/>
      <c r="S494" s="1205"/>
      <c r="T494" s="1206" t="s">
        <v>257</v>
      </c>
      <c r="U494" s="1207"/>
      <c r="V494" s="1207"/>
      <c r="W494" s="1208"/>
      <c r="X494" s="1218" t="str">
        <f>' PRESUPUESTO OFICIAL GETZEN'!C26</f>
        <v>Suministro, fabricación e instalación de cubierta autoportante a base de lámina de acero cal. 20, en paneles troquelados unidos/anclados lateralmente de una sola pieza en acabado pintro poliester estándar, fabricado a un 20% de flecha con respecto a la luz. Incluye lámina traslucida de alta resistencia en poliester reforzada con fibra de vidrio en clase 7, color opal en acabado liso cada 6-8 metros</v>
      </c>
      <c r="Y494" s="1219"/>
      <c r="Z494" s="1219"/>
      <c r="AA494" s="1219"/>
      <c r="AB494" s="1219"/>
      <c r="AC494" s="1219"/>
      <c r="AD494" s="1219"/>
      <c r="AE494" s="1219"/>
      <c r="AF494" s="1219"/>
      <c r="AG494" s="1219"/>
      <c r="AH494" s="1219"/>
      <c r="AI494" s="1219"/>
      <c r="AJ494" s="1219"/>
      <c r="AK494" s="1219"/>
      <c r="AL494" s="1219"/>
    </row>
    <row r="495" spans="2:38" ht="67.900000000000006" customHeight="1">
      <c r="B495" s="1203"/>
      <c r="C495" s="1204"/>
      <c r="D495" s="1204"/>
      <c r="E495" s="1204"/>
      <c r="F495" s="1204"/>
      <c r="G495" s="1204"/>
      <c r="H495" s="1204"/>
      <c r="I495" s="1204"/>
      <c r="J495" s="1204"/>
      <c r="K495" s="1204"/>
      <c r="L495" s="1204"/>
      <c r="M495" s="1204"/>
      <c r="N495" s="1204"/>
      <c r="O495" s="1204"/>
      <c r="P495" s="1204"/>
      <c r="Q495" s="1204"/>
      <c r="R495" s="1204"/>
      <c r="S495" s="1205"/>
      <c r="T495" s="1209"/>
      <c r="U495" s="1210"/>
      <c r="V495" s="1210"/>
      <c r="W495" s="1211"/>
      <c r="X495" s="1220"/>
      <c r="Y495" s="1221"/>
      <c r="Z495" s="1221"/>
      <c r="AA495" s="1221"/>
      <c r="AB495" s="1221"/>
      <c r="AC495" s="1221"/>
      <c r="AD495" s="1221"/>
      <c r="AE495" s="1221"/>
      <c r="AF495" s="1221"/>
      <c r="AG495" s="1221"/>
      <c r="AH495" s="1221"/>
      <c r="AI495" s="1221"/>
      <c r="AJ495" s="1221"/>
      <c r="AK495" s="1221"/>
      <c r="AL495" s="1221"/>
    </row>
    <row r="496" spans="2:38">
      <c r="B496" s="1203"/>
      <c r="C496" s="1204"/>
      <c r="D496" s="1204"/>
      <c r="E496" s="1204"/>
      <c r="F496" s="1204"/>
      <c r="G496" s="1204"/>
      <c r="H496" s="1204"/>
      <c r="I496" s="1204"/>
      <c r="J496" s="1204"/>
      <c r="K496" s="1204"/>
      <c r="L496" s="1204"/>
      <c r="M496" s="1204"/>
      <c r="N496" s="1204"/>
      <c r="O496" s="1204"/>
      <c r="P496" s="1204"/>
      <c r="Q496" s="1204"/>
      <c r="R496" s="1204"/>
      <c r="S496" s="1205"/>
      <c r="T496" s="1222" t="s">
        <v>258</v>
      </c>
      <c r="U496" s="1223"/>
      <c r="V496" s="1223"/>
      <c r="W496" s="1223"/>
      <c r="X496" s="1223"/>
      <c r="Y496" s="1224"/>
      <c r="Z496" s="1228" t="s">
        <v>259</v>
      </c>
      <c r="AA496" s="1228"/>
      <c r="AB496" s="1228"/>
      <c r="AC496" s="1228"/>
      <c r="AD496" s="1228"/>
      <c r="AE496" s="1191"/>
      <c r="AF496" s="1191"/>
      <c r="AG496" s="1191"/>
      <c r="AH496" s="1191"/>
      <c r="AI496" s="1191" t="s">
        <v>260</v>
      </c>
      <c r="AJ496" s="1191"/>
      <c r="AK496" s="1191"/>
      <c r="AL496" s="1191" t="s">
        <v>261</v>
      </c>
    </row>
    <row r="497" spans="2:38">
      <c r="B497" s="1203"/>
      <c r="C497" s="1204"/>
      <c r="D497" s="1204"/>
      <c r="E497" s="1204"/>
      <c r="F497" s="1204"/>
      <c r="G497" s="1204"/>
      <c r="H497" s="1204"/>
      <c r="I497" s="1204"/>
      <c r="J497" s="1204"/>
      <c r="K497" s="1204"/>
      <c r="L497" s="1204"/>
      <c r="M497" s="1204"/>
      <c r="N497" s="1204"/>
      <c r="O497" s="1204"/>
      <c r="P497" s="1204"/>
      <c r="Q497" s="1204"/>
      <c r="R497" s="1204"/>
      <c r="S497" s="1205"/>
      <c r="T497" s="1225"/>
      <c r="U497" s="1226"/>
      <c r="V497" s="1226"/>
      <c r="W497" s="1226"/>
      <c r="X497" s="1226"/>
      <c r="Y497" s="1227"/>
      <c r="Z497" s="1191" t="s">
        <v>262</v>
      </c>
      <c r="AA497" s="1191"/>
      <c r="AB497" s="1191"/>
      <c r="AC497" s="1191" t="s">
        <v>263</v>
      </c>
      <c r="AD497" s="1191"/>
      <c r="AE497" s="1191"/>
      <c r="AF497" s="1191" t="s">
        <v>264</v>
      </c>
      <c r="AG497" s="1191"/>
      <c r="AH497" s="1191"/>
      <c r="AI497" s="1191"/>
      <c r="AJ497" s="1191"/>
      <c r="AK497" s="1191"/>
      <c r="AL497" s="1191"/>
    </row>
    <row r="498" spans="2:38">
      <c r="B498" s="1203"/>
      <c r="C498" s="1204"/>
      <c r="D498" s="1204"/>
      <c r="E498" s="1204"/>
      <c r="F498" s="1204"/>
      <c r="G498" s="1204"/>
      <c r="H498" s="1204"/>
      <c r="I498" s="1204"/>
      <c r="J498" s="1204"/>
      <c r="K498" s="1204"/>
      <c r="L498" s="1204"/>
      <c r="M498" s="1204"/>
      <c r="N498" s="1204"/>
      <c r="O498" s="1204"/>
      <c r="P498" s="1204"/>
      <c r="Q498" s="1204"/>
      <c r="R498" s="1204"/>
      <c r="S498" s="1205"/>
      <c r="T498" s="1182" t="s">
        <v>580</v>
      </c>
      <c r="U498" s="1183"/>
      <c r="V498" s="1183"/>
      <c r="W498" s="1183"/>
      <c r="X498" s="1183"/>
      <c r="Y498" s="1184"/>
      <c r="Z498" s="1185">
        <v>27.9</v>
      </c>
      <c r="AA498" s="1185"/>
      <c r="AB498" s="1185"/>
      <c r="AC498" s="1178">
        <v>17.079999999999998</v>
      </c>
      <c r="AD498" s="1178"/>
      <c r="AE498" s="1178"/>
      <c r="AF498" s="1178"/>
      <c r="AG498" s="1178"/>
      <c r="AH498" s="1178"/>
      <c r="AI498" s="1178"/>
      <c r="AJ498" s="1178"/>
      <c r="AK498" s="1178"/>
      <c r="AL498" s="995">
        <f>+Z498*AC498</f>
        <v>476.53199999999993</v>
      </c>
    </row>
    <row r="499" spans="2:38">
      <c r="B499" s="1203"/>
      <c r="C499" s="1204"/>
      <c r="D499" s="1204"/>
      <c r="E499" s="1204"/>
      <c r="F499" s="1204"/>
      <c r="G499" s="1204"/>
      <c r="H499" s="1204"/>
      <c r="I499" s="1204"/>
      <c r="J499" s="1204"/>
      <c r="K499" s="1204"/>
      <c r="L499" s="1204"/>
      <c r="M499" s="1204"/>
      <c r="N499" s="1204"/>
      <c r="O499" s="1204"/>
      <c r="P499" s="1204"/>
      <c r="Q499" s="1204"/>
      <c r="R499" s="1204"/>
      <c r="S499" s="1205"/>
      <c r="T499" s="1182"/>
      <c r="U499" s="1183"/>
      <c r="V499" s="1183"/>
      <c r="W499" s="1183"/>
      <c r="X499" s="1183"/>
      <c r="Y499" s="1184"/>
      <c r="Z499" s="1178"/>
      <c r="AA499" s="1178"/>
      <c r="AB499" s="1178"/>
      <c r="AC499" s="1178"/>
      <c r="AD499" s="1178"/>
      <c r="AE499" s="1178"/>
      <c r="AF499" s="1178"/>
      <c r="AG499" s="1178"/>
      <c r="AH499" s="1178"/>
      <c r="AI499" s="1178"/>
      <c r="AJ499" s="1178"/>
      <c r="AK499" s="1178"/>
      <c r="AL499" s="995"/>
    </row>
    <row r="500" spans="2:38">
      <c r="B500" s="1203"/>
      <c r="C500" s="1204"/>
      <c r="D500" s="1204"/>
      <c r="E500" s="1204"/>
      <c r="F500" s="1204"/>
      <c r="G500" s="1204"/>
      <c r="H500" s="1204"/>
      <c r="I500" s="1204"/>
      <c r="J500" s="1204"/>
      <c r="K500" s="1204"/>
      <c r="L500" s="1204"/>
      <c r="M500" s="1204"/>
      <c r="N500" s="1204"/>
      <c r="O500" s="1204"/>
      <c r="P500" s="1204"/>
      <c r="Q500" s="1204"/>
      <c r="R500" s="1204"/>
      <c r="S500" s="1205"/>
      <c r="T500" s="1271"/>
      <c r="U500" s="1272"/>
      <c r="V500" s="1272"/>
      <c r="W500" s="1272"/>
      <c r="X500" s="1272"/>
      <c r="Y500" s="1273"/>
      <c r="Z500" s="1178"/>
      <c r="AA500" s="1178"/>
      <c r="AB500" s="1178"/>
      <c r="AC500" s="1178"/>
      <c r="AD500" s="1178"/>
      <c r="AE500" s="1178"/>
      <c r="AF500" s="1178"/>
      <c r="AG500" s="1178"/>
      <c r="AH500" s="1178"/>
      <c r="AI500" s="1178"/>
      <c r="AJ500" s="1178"/>
      <c r="AK500" s="1178"/>
      <c r="AL500" s="995"/>
    </row>
    <row r="501" spans="2:38">
      <c r="B501" s="1203"/>
      <c r="C501" s="1204"/>
      <c r="D501" s="1204"/>
      <c r="E501" s="1204"/>
      <c r="F501" s="1204"/>
      <c r="G501" s="1204"/>
      <c r="H501" s="1204"/>
      <c r="I501" s="1204"/>
      <c r="J501" s="1204"/>
      <c r="K501" s="1204"/>
      <c r="L501" s="1204"/>
      <c r="M501" s="1204"/>
      <c r="N501" s="1204"/>
      <c r="O501" s="1204"/>
      <c r="P501" s="1204"/>
      <c r="Q501" s="1204"/>
      <c r="R501" s="1204"/>
      <c r="S501" s="1205"/>
      <c r="T501" s="1271"/>
      <c r="U501" s="1272"/>
      <c r="V501" s="1272"/>
      <c r="W501" s="1272"/>
      <c r="X501" s="1272"/>
      <c r="Y501" s="1273"/>
      <c r="Z501" s="1178"/>
      <c r="AA501" s="1178"/>
      <c r="AB501" s="1178"/>
      <c r="AC501" s="1178"/>
      <c r="AD501" s="1178"/>
      <c r="AE501" s="1178"/>
      <c r="AF501" s="1178"/>
      <c r="AG501" s="1178"/>
      <c r="AH501" s="1178"/>
      <c r="AI501" s="1178"/>
      <c r="AJ501" s="1178"/>
      <c r="AK501" s="1178"/>
      <c r="AL501" s="995"/>
    </row>
    <row r="502" spans="2:38">
      <c r="B502" s="1203"/>
      <c r="C502" s="1204"/>
      <c r="D502" s="1204"/>
      <c r="E502" s="1204"/>
      <c r="F502" s="1204"/>
      <c r="G502" s="1204"/>
      <c r="H502" s="1204"/>
      <c r="I502" s="1204"/>
      <c r="J502" s="1204"/>
      <c r="K502" s="1204"/>
      <c r="L502" s="1204"/>
      <c r="M502" s="1204"/>
      <c r="N502" s="1204"/>
      <c r="O502" s="1204"/>
      <c r="P502" s="1204"/>
      <c r="Q502" s="1204"/>
      <c r="R502" s="1204"/>
      <c r="S502" s="1205"/>
      <c r="T502" s="1271"/>
      <c r="U502" s="1272"/>
      <c r="V502" s="1272"/>
      <c r="W502" s="1272"/>
      <c r="X502" s="1272"/>
      <c r="Y502" s="1273"/>
      <c r="Z502" s="1178"/>
      <c r="AA502" s="1178"/>
      <c r="AB502" s="1178"/>
      <c r="AC502" s="1178"/>
      <c r="AD502" s="1178"/>
      <c r="AE502" s="1178"/>
      <c r="AF502" s="1178"/>
      <c r="AG502" s="1178"/>
      <c r="AH502" s="1178"/>
      <c r="AI502" s="1178"/>
      <c r="AJ502" s="1178"/>
      <c r="AK502" s="1178"/>
      <c r="AL502" s="995"/>
    </row>
    <row r="503" spans="2:38">
      <c r="B503" s="1203"/>
      <c r="C503" s="1204"/>
      <c r="D503" s="1204"/>
      <c r="E503" s="1204"/>
      <c r="F503" s="1204"/>
      <c r="G503" s="1204"/>
      <c r="H503" s="1204"/>
      <c r="I503" s="1204"/>
      <c r="J503" s="1204"/>
      <c r="K503" s="1204"/>
      <c r="L503" s="1204"/>
      <c r="M503" s="1204"/>
      <c r="N503" s="1204"/>
      <c r="O503" s="1204"/>
      <c r="P503" s="1204"/>
      <c r="Q503" s="1204"/>
      <c r="R503" s="1204"/>
      <c r="S503" s="1205"/>
      <c r="T503" s="1271"/>
      <c r="U503" s="1272"/>
      <c r="V503" s="1272"/>
      <c r="W503" s="1272"/>
      <c r="X503" s="1272"/>
      <c r="Y503" s="1273"/>
      <c r="Z503" s="1178"/>
      <c r="AA503" s="1178"/>
      <c r="AB503" s="1178"/>
      <c r="AC503" s="1178"/>
      <c r="AD503" s="1178"/>
      <c r="AE503" s="1178"/>
      <c r="AF503" s="1178"/>
      <c r="AG503" s="1178"/>
      <c r="AH503" s="1178"/>
      <c r="AI503" s="1178"/>
      <c r="AJ503" s="1178"/>
      <c r="AK503" s="1178"/>
      <c r="AL503" s="995"/>
    </row>
    <row r="504" spans="2:38">
      <c r="B504" s="1203"/>
      <c r="C504" s="1204"/>
      <c r="D504" s="1204"/>
      <c r="E504" s="1204"/>
      <c r="F504" s="1204"/>
      <c r="G504" s="1204"/>
      <c r="H504" s="1204"/>
      <c r="I504" s="1204"/>
      <c r="J504" s="1204"/>
      <c r="K504" s="1204"/>
      <c r="L504" s="1204"/>
      <c r="M504" s="1204"/>
      <c r="N504" s="1204"/>
      <c r="O504" s="1204"/>
      <c r="P504" s="1204"/>
      <c r="Q504" s="1204"/>
      <c r="R504" s="1204"/>
      <c r="S504" s="1205"/>
      <c r="T504" s="1271"/>
      <c r="U504" s="1272"/>
      <c r="V504" s="1272"/>
      <c r="W504" s="1272"/>
      <c r="X504" s="1272"/>
      <c r="Y504" s="1273"/>
      <c r="Z504" s="1178"/>
      <c r="AA504" s="1178"/>
      <c r="AB504" s="1178"/>
      <c r="AC504" s="1178"/>
      <c r="AD504" s="1178"/>
      <c r="AE504" s="1178"/>
      <c r="AF504" s="1178"/>
      <c r="AG504" s="1178"/>
      <c r="AH504" s="1178"/>
      <c r="AI504" s="1178"/>
      <c r="AJ504" s="1178"/>
      <c r="AK504" s="1178"/>
      <c r="AL504" s="995"/>
    </row>
    <row r="505" spans="2:38">
      <c r="B505" s="1203"/>
      <c r="C505" s="1204"/>
      <c r="D505" s="1204"/>
      <c r="E505" s="1204"/>
      <c r="F505" s="1204"/>
      <c r="G505" s="1204"/>
      <c r="H505" s="1204"/>
      <c r="I505" s="1204"/>
      <c r="J505" s="1204"/>
      <c r="K505" s="1204"/>
      <c r="L505" s="1204"/>
      <c r="M505" s="1204"/>
      <c r="N505" s="1204"/>
      <c r="O505" s="1204"/>
      <c r="P505" s="1204"/>
      <c r="Q505" s="1204"/>
      <c r="R505" s="1204"/>
      <c r="S505" s="1205"/>
      <c r="T505" s="1271"/>
      <c r="U505" s="1272"/>
      <c r="V505" s="1272"/>
      <c r="W505" s="1272"/>
      <c r="X505" s="1272"/>
      <c r="Y505" s="1273"/>
      <c r="Z505" s="1178"/>
      <c r="AA505" s="1178"/>
      <c r="AB505" s="1178"/>
      <c r="AC505" s="1178"/>
      <c r="AD505" s="1178"/>
      <c r="AE505" s="1178"/>
      <c r="AF505" s="1178"/>
      <c r="AG505" s="1178"/>
      <c r="AH505" s="1178"/>
      <c r="AI505" s="1178"/>
      <c r="AJ505" s="1178"/>
      <c r="AK505" s="1178"/>
      <c r="AL505" s="995"/>
    </row>
    <row r="506" spans="2:38">
      <c r="B506" s="1203"/>
      <c r="C506" s="1204"/>
      <c r="D506" s="1204"/>
      <c r="E506" s="1204"/>
      <c r="F506" s="1204"/>
      <c r="G506" s="1204"/>
      <c r="H506" s="1204"/>
      <c r="I506" s="1204"/>
      <c r="J506" s="1204"/>
      <c r="K506" s="1204"/>
      <c r="L506" s="1204"/>
      <c r="M506" s="1204"/>
      <c r="N506" s="1204"/>
      <c r="O506" s="1204"/>
      <c r="P506" s="1204"/>
      <c r="Q506" s="1204"/>
      <c r="R506" s="1204"/>
      <c r="S506" s="1205"/>
      <c r="T506" s="1271"/>
      <c r="U506" s="1272"/>
      <c r="V506" s="1272"/>
      <c r="W506" s="1272"/>
      <c r="X506" s="1272"/>
      <c r="Y506" s="1273"/>
      <c r="Z506" s="1178"/>
      <c r="AA506" s="1178"/>
      <c r="AB506" s="1178"/>
      <c r="AC506" s="1178"/>
      <c r="AD506" s="1178"/>
      <c r="AE506" s="1178"/>
      <c r="AF506" s="1178"/>
      <c r="AG506" s="1178"/>
      <c r="AH506" s="1178"/>
      <c r="AI506" s="1178"/>
      <c r="AJ506" s="1178"/>
      <c r="AK506" s="1178"/>
      <c r="AL506" s="995"/>
    </row>
    <row r="507" spans="2:38">
      <c r="B507" s="1203"/>
      <c r="C507" s="1204"/>
      <c r="D507" s="1204"/>
      <c r="E507" s="1204"/>
      <c r="F507" s="1204"/>
      <c r="G507" s="1204"/>
      <c r="H507" s="1204"/>
      <c r="I507" s="1204"/>
      <c r="J507" s="1204"/>
      <c r="K507" s="1204"/>
      <c r="L507" s="1204"/>
      <c r="M507" s="1204"/>
      <c r="N507" s="1204"/>
      <c r="O507" s="1204"/>
      <c r="P507" s="1204"/>
      <c r="Q507" s="1204"/>
      <c r="R507" s="1204"/>
      <c r="S507" s="1205"/>
      <c r="T507" s="1182"/>
      <c r="U507" s="1183"/>
      <c r="V507" s="1183"/>
      <c r="W507" s="1183"/>
      <c r="X507" s="1183"/>
      <c r="Y507" s="1184"/>
      <c r="Z507" s="1178"/>
      <c r="AA507" s="1178"/>
      <c r="AB507" s="1178"/>
      <c r="AC507" s="1178"/>
      <c r="AD507" s="1178"/>
      <c r="AE507" s="1178"/>
      <c r="AF507" s="1178"/>
      <c r="AG507" s="1178"/>
      <c r="AH507" s="1178"/>
      <c r="AI507" s="1178"/>
      <c r="AJ507" s="1178"/>
      <c r="AK507" s="1178"/>
      <c r="AL507" s="995"/>
    </row>
    <row r="508" spans="2:38">
      <c r="B508" s="1203"/>
      <c r="C508" s="1204"/>
      <c r="D508" s="1204"/>
      <c r="E508" s="1204"/>
      <c r="F508" s="1204"/>
      <c r="G508" s="1204"/>
      <c r="H508" s="1204"/>
      <c r="I508" s="1204"/>
      <c r="J508" s="1204"/>
      <c r="K508" s="1204"/>
      <c r="L508" s="1204"/>
      <c r="M508" s="1204"/>
      <c r="N508" s="1204"/>
      <c r="O508" s="1204"/>
      <c r="P508" s="1204"/>
      <c r="Q508" s="1204"/>
      <c r="R508" s="1204"/>
      <c r="S508" s="1205"/>
      <c r="T508" s="1182"/>
      <c r="U508" s="1183"/>
      <c r="V508" s="1183"/>
      <c r="W508" s="1183"/>
      <c r="X508" s="1183"/>
      <c r="Y508" s="1184"/>
      <c r="Z508" s="1178"/>
      <c r="AA508" s="1178"/>
      <c r="AB508" s="1178"/>
      <c r="AC508" s="1178"/>
      <c r="AD508" s="1178"/>
      <c r="AE508" s="1178"/>
      <c r="AF508" s="1178"/>
      <c r="AG508" s="1178"/>
      <c r="AH508" s="1178"/>
      <c r="AI508" s="1178"/>
      <c r="AJ508" s="1178"/>
      <c r="AK508" s="1178"/>
      <c r="AL508" s="995"/>
    </row>
    <row r="509" spans="2:38">
      <c r="B509" s="1203"/>
      <c r="C509" s="1204"/>
      <c r="D509" s="1204"/>
      <c r="E509" s="1204"/>
      <c r="F509" s="1204"/>
      <c r="G509" s="1204"/>
      <c r="H509" s="1204"/>
      <c r="I509" s="1204"/>
      <c r="J509" s="1204"/>
      <c r="K509" s="1204"/>
      <c r="L509" s="1204"/>
      <c r="M509" s="1204"/>
      <c r="N509" s="1204"/>
      <c r="O509" s="1204"/>
      <c r="P509" s="1204"/>
      <c r="Q509" s="1204"/>
      <c r="R509" s="1204"/>
      <c r="S509" s="1205"/>
      <c r="T509" s="1182"/>
      <c r="U509" s="1183"/>
      <c r="V509" s="1183"/>
      <c r="W509" s="1183"/>
      <c r="X509" s="1183"/>
      <c r="Y509" s="1184"/>
      <c r="Z509" s="1178"/>
      <c r="AA509" s="1178"/>
      <c r="AB509" s="1178"/>
      <c r="AC509" s="1178"/>
      <c r="AD509" s="1178"/>
      <c r="AE509" s="1178"/>
      <c r="AF509" s="1178"/>
      <c r="AG509" s="1178"/>
      <c r="AH509" s="1178"/>
      <c r="AI509" s="1178"/>
      <c r="AJ509" s="1178"/>
      <c r="AK509" s="1178"/>
      <c r="AL509" s="995"/>
    </row>
    <row r="510" spans="2:38">
      <c r="B510" s="1203"/>
      <c r="C510" s="1204"/>
      <c r="D510" s="1204"/>
      <c r="E510" s="1204"/>
      <c r="F510" s="1204"/>
      <c r="G510" s="1204"/>
      <c r="H510" s="1204"/>
      <c r="I510" s="1204"/>
      <c r="J510" s="1204"/>
      <c r="K510" s="1204"/>
      <c r="L510" s="1204"/>
      <c r="M510" s="1204"/>
      <c r="N510" s="1204"/>
      <c r="O510" s="1204"/>
      <c r="P510" s="1204"/>
      <c r="Q510" s="1204"/>
      <c r="R510" s="1204"/>
      <c r="S510" s="1205"/>
      <c r="T510" s="1182"/>
      <c r="U510" s="1183"/>
      <c r="V510" s="1183"/>
      <c r="W510" s="1183"/>
      <c r="X510" s="1183"/>
      <c r="Y510" s="1184"/>
      <c r="Z510" s="1178"/>
      <c r="AA510" s="1178"/>
      <c r="AB510" s="1178"/>
      <c r="AC510" s="1178"/>
      <c r="AD510" s="1178"/>
      <c r="AE510" s="1178"/>
      <c r="AF510" s="1178"/>
      <c r="AG510" s="1178"/>
      <c r="AH510" s="1178"/>
      <c r="AI510" s="1178"/>
      <c r="AJ510" s="1178"/>
      <c r="AK510" s="1178"/>
      <c r="AL510" s="995"/>
    </row>
    <row r="511" spans="2:38">
      <c r="B511" s="1203"/>
      <c r="C511" s="1204"/>
      <c r="D511" s="1204"/>
      <c r="E511" s="1204"/>
      <c r="F511" s="1204"/>
      <c r="G511" s="1204"/>
      <c r="H511" s="1204"/>
      <c r="I511" s="1204"/>
      <c r="J511" s="1204"/>
      <c r="K511" s="1204"/>
      <c r="L511" s="1204"/>
      <c r="M511" s="1204"/>
      <c r="N511" s="1204"/>
      <c r="O511" s="1204"/>
      <c r="P511" s="1204"/>
      <c r="Q511" s="1204"/>
      <c r="R511" s="1204"/>
      <c r="S511" s="1205"/>
      <c r="T511" s="1276"/>
      <c r="U511" s="1277"/>
      <c r="V511" s="1277"/>
      <c r="W511" s="1277"/>
      <c r="X511" s="1277"/>
      <c r="Y511" s="1277"/>
      <c r="Z511" s="1178"/>
      <c r="AA511" s="1178"/>
      <c r="AB511" s="1178"/>
      <c r="AC511" s="1178"/>
      <c r="AD511" s="1178"/>
      <c r="AE511" s="1178"/>
      <c r="AF511" s="1178"/>
      <c r="AG511" s="1178"/>
      <c r="AH511" s="1178"/>
      <c r="AI511" s="1178"/>
      <c r="AJ511" s="1178"/>
      <c r="AK511" s="1178"/>
      <c r="AL511" s="995"/>
    </row>
    <row r="512" spans="2:38">
      <c r="B512" s="1254"/>
      <c r="C512" s="1255"/>
      <c r="D512" s="1255"/>
      <c r="E512" s="1255"/>
      <c r="F512" s="1255"/>
      <c r="G512" s="1255"/>
      <c r="H512" s="1255"/>
      <c r="I512" s="1255"/>
      <c r="J512" s="1255"/>
      <c r="K512" s="1255"/>
      <c r="L512" s="1255"/>
      <c r="M512" s="1255"/>
      <c r="N512" s="1255"/>
      <c r="O512" s="1255"/>
      <c r="P512" s="1255"/>
      <c r="Q512" s="1255"/>
      <c r="R512" s="1255"/>
      <c r="S512" s="1256"/>
      <c r="T512" s="1288"/>
      <c r="U512" s="1288"/>
      <c r="V512" s="1288"/>
      <c r="W512" s="1288"/>
      <c r="X512" s="1288"/>
      <c r="Y512" s="1288"/>
      <c r="Z512" s="1181"/>
      <c r="AA512" s="1178"/>
      <c r="AB512" s="1178"/>
      <c r="AC512" s="1178"/>
      <c r="AD512" s="1178"/>
      <c r="AE512" s="1178"/>
      <c r="AF512" s="1178"/>
      <c r="AG512" s="1178"/>
      <c r="AH512" s="1178"/>
      <c r="AI512" s="1178"/>
      <c r="AJ512" s="1178"/>
      <c r="AK512" s="1178"/>
      <c r="AL512" s="995"/>
    </row>
    <row r="513" spans="2:39">
      <c r="B513" s="1192" t="s">
        <v>265</v>
      </c>
      <c r="C513" s="1193"/>
      <c r="D513" s="1193"/>
      <c r="E513" s="1193"/>
      <c r="F513" s="1193"/>
      <c r="G513" s="1193"/>
      <c r="H513" s="1193"/>
      <c r="I513" s="1193"/>
      <c r="J513" s="1193"/>
      <c r="K513" s="1193"/>
      <c r="L513" s="1193"/>
      <c r="M513" s="1193"/>
      <c r="N513" s="1193"/>
      <c r="O513" s="1193"/>
      <c r="P513" s="1193"/>
      <c r="Q513" s="1193"/>
      <c r="R513" s="1193"/>
      <c r="S513" s="1193"/>
      <c r="T513" s="1193"/>
      <c r="U513" s="1193"/>
      <c r="V513" s="1193"/>
      <c r="W513" s="1193"/>
      <c r="X513" s="1193"/>
      <c r="Y513" s="1193"/>
      <c r="Z513" s="1229"/>
      <c r="AA513" s="1230"/>
      <c r="AB513" s="1230"/>
      <c r="AC513" s="1230"/>
      <c r="AD513" s="1230"/>
      <c r="AE513" s="1230"/>
      <c r="AF513" s="1230"/>
      <c r="AG513" s="1230"/>
      <c r="AH513" s="1231"/>
      <c r="AI513" s="1232"/>
      <c r="AJ513" s="1232"/>
      <c r="AK513" s="1232"/>
      <c r="AL513" s="997"/>
    </row>
    <row r="514" spans="2:39">
      <c r="B514" s="1242"/>
      <c r="C514" s="1243"/>
      <c r="D514" s="1243"/>
      <c r="E514" s="1243"/>
      <c r="F514" s="1243"/>
      <c r="G514" s="1243"/>
      <c r="H514" s="1243"/>
      <c r="I514" s="1243"/>
      <c r="J514" s="1243"/>
      <c r="K514" s="1243"/>
      <c r="L514" s="1243"/>
      <c r="M514" s="1243"/>
      <c r="N514" s="1243"/>
      <c r="O514" s="1243"/>
      <c r="P514" s="1243"/>
      <c r="Q514" s="1243"/>
      <c r="R514" s="1243"/>
      <c r="S514" s="1243"/>
      <c r="T514" s="1243"/>
      <c r="U514" s="1243"/>
      <c r="V514" s="1243"/>
      <c r="W514" s="1243"/>
      <c r="X514" s="1243"/>
      <c r="Y514" s="1244"/>
      <c r="Z514" s="1248"/>
      <c r="AA514" s="1201"/>
      <c r="AB514" s="1201"/>
      <c r="AC514" s="1201"/>
      <c r="AD514" s="1201"/>
      <c r="AE514" s="1201"/>
      <c r="AF514" s="1201"/>
      <c r="AG514" s="1201"/>
      <c r="AH514" s="1202"/>
      <c r="AI514" s="1190" t="s">
        <v>266</v>
      </c>
      <c r="AJ514" s="1190"/>
      <c r="AK514" s="1253"/>
      <c r="AL514" s="1003">
        <f>SUM(AL498:AL513)</f>
        <v>476.53199999999993</v>
      </c>
    </row>
    <row r="515" spans="2:39">
      <c r="B515" s="1242"/>
      <c r="C515" s="1243"/>
      <c r="D515" s="1243"/>
      <c r="E515" s="1243"/>
      <c r="F515" s="1243"/>
      <c r="G515" s="1243"/>
      <c r="H515" s="1243"/>
      <c r="I515" s="1243"/>
      <c r="J515" s="1243"/>
      <c r="K515" s="1243"/>
      <c r="L515" s="1243"/>
      <c r="M515" s="1243"/>
      <c r="N515" s="1243"/>
      <c r="O515" s="1243"/>
      <c r="P515" s="1243"/>
      <c r="Q515" s="1243"/>
      <c r="R515" s="1243"/>
      <c r="S515" s="1243"/>
      <c r="T515" s="1243"/>
      <c r="U515" s="1243"/>
      <c r="V515" s="1243"/>
      <c r="W515" s="1243"/>
      <c r="X515" s="1243"/>
      <c r="Y515" s="1244"/>
      <c r="Z515" s="1249"/>
      <c r="AA515" s="1204"/>
      <c r="AB515" s="1204"/>
      <c r="AC515" s="1204"/>
      <c r="AD515" s="1204"/>
      <c r="AE515" s="1204"/>
      <c r="AF515" s="1204"/>
      <c r="AG515" s="1204"/>
      <c r="AH515" s="1205"/>
      <c r="AI515" s="1190"/>
      <c r="AJ515" s="1190"/>
      <c r="AK515" s="1253"/>
      <c r="AL515" s="998"/>
    </row>
    <row r="516" spans="2:39" ht="16.5" thickBot="1">
      <c r="B516" s="1245"/>
      <c r="C516" s="1246"/>
      <c r="D516" s="1246"/>
      <c r="E516" s="1246"/>
      <c r="F516" s="1246"/>
      <c r="G516" s="1246"/>
      <c r="H516" s="1246"/>
      <c r="I516" s="1246"/>
      <c r="J516" s="1246"/>
      <c r="K516" s="1246"/>
      <c r="L516" s="1246"/>
      <c r="M516" s="1246"/>
      <c r="N516" s="1246"/>
      <c r="O516" s="1246"/>
      <c r="P516" s="1246"/>
      <c r="Q516" s="1246"/>
      <c r="R516" s="1246"/>
      <c r="S516" s="1246"/>
      <c r="T516" s="1246"/>
      <c r="U516" s="1246"/>
      <c r="V516" s="1246"/>
      <c r="W516" s="1246"/>
      <c r="X516" s="1246"/>
      <c r="Y516" s="1247"/>
      <c r="Z516" s="1250"/>
      <c r="AA516" s="1251"/>
      <c r="AB516" s="1251"/>
      <c r="AC516" s="1251"/>
      <c r="AD516" s="1251"/>
      <c r="AE516" s="1251"/>
      <c r="AF516" s="1251"/>
      <c r="AG516" s="1251"/>
      <c r="AH516" s="1252"/>
      <c r="AI516" s="1238" t="s">
        <v>267</v>
      </c>
      <c r="AJ516" s="1238"/>
      <c r="AK516" s="1239"/>
      <c r="AL516" s="999">
        <f>ROUND(+AL514,2)</f>
        <v>476.53</v>
      </c>
    </row>
    <row r="517" spans="2:39">
      <c r="B517" s="1263"/>
      <c r="C517" s="1264"/>
      <c r="D517" s="1264"/>
      <c r="E517" s="1264"/>
      <c r="F517" s="1264"/>
      <c r="G517" s="1264"/>
      <c r="H517" s="1264"/>
      <c r="I517" s="1267" t="str">
        <f>I256</f>
        <v>CONSTRUCCIÓN DE CUBIERTA PARA POLIDERTIVO EN LA VEREDA BAJO GETZEN DEL MUNICIPIO DE LA PLATA, DEPARTAMENTO DEL HUILA</v>
      </c>
      <c r="J517" s="1267"/>
      <c r="K517" s="1267"/>
      <c r="L517" s="1267"/>
      <c r="M517" s="1267"/>
      <c r="N517" s="1267"/>
      <c r="O517" s="1267"/>
      <c r="P517" s="1267"/>
      <c r="Q517" s="1267"/>
      <c r="R517" s="1267"/>
      <c r="S517" s="1267"/>
      <c r="T517" s="1267"/>
      <c r="U517" s="1267"/>
      <c r="V517" s="1267"/>
      <c r="W517" s="1267"/>
      <c r="X517" s="1267"/>
      <c r="Y517" s="1267"/>
      <c r="Z517" s="1267"/>
      <c r="AA517" s="1267"/>
      <c r="AB517" s="1267"/>
      <c r="AC517" s="1267"/>
      <c r="AD517" s="1267"/>
      <c r="AE517" s="1267"/>
      <c r="AF517" s="1267"/>
      <c r="AG517" s="1267"/>
      <c r="AH517" s="1267"/>
      <c r="AI517" s="1269">
        <f ca="1">TODAY()</f>
        <v>46286</v>
      </c>
      <c r="AJ517" s="1267"/>
      <c r="AK517" s="1267"/>
      <c r="AL517" s="1267"/>
      <c r="AM517" s="530"/>
    </row>
    <row r="518" spans="2:39">
      <c r="B518" s="1265"/>
      <c r="C518" s="1266"/>
      <c r="D518" s="1266"/>
      <c r="E518" s="1266"/>
      <c r="F518" s="1266"/>
      <c r="G518" s="1266"/>
      <c r="H518" s="1266"/>
      <c r="I518" s="1268"/>
      <c r="J518" s="1268"/>
      <c r="K518" s="1268"/>
      <c r="L518" s="1268"/>
      <c r="M518" s="1268"/>
      <c r="N518" s="1268"/>
      <c r="O518" s="1268"/>
      <c r="P518" s="1268"/>
      <c r="Q518" s="1268"/>
      <c r="R518" s="1268"/>
      <c r="S518" s="1268"/>
      <c r="T518" s="1268"/>
      <c r="U518" s="1268"/>
      <c r="V518" s="1268"/>
      <c r="W518" s="1268"/>
      <c r="X518" s="1268"/>
      <c r="Y518" s="1268"/>
      <c r="Z518" s="1268"/>
      <c r="AA518" s="1268"/>
      <c r="AB518" s="1268"/>
      <c r="AC518" s="1268"/>
      <c r="AD518" s="1268"/>
      <c r="AE518" s="1268"/>
      <c r="AF518" s="1268"/>
      <c r="AG518" s="1268"/>
      <c r="AH518" s="1268"/>
      <c r="AI518" s="1268"/>
      <c r="AJ518" s="1268"/>
      <c r="AK518" s="1268"/>
      <c r="AL518" s="1268"/>
      <c r="AM518" s="530"/>
    </row>
    <row r="519" spans="2:39">
      <c r="B519" s="1265"/>
      <c r="C519" s="1266"/>
      <c r="D519" s="1266"/>
      <c r="E519" s="1266"/>
      <c r="F519" s="1266"/>
      <c r="G519" s="1266"/>
      <c r="H519" s="1266"/>
      <c r="I519" s="1268"/>
      <c r="J519" s="1268"/>
      <c r="K519" s="1268"/>
      <c r="L519" s="1268"/>
      <c r="M519" s="1268"/>
      <c r="N519" s="1268"/>
      <c r="O519" s="1268"/>
      <c r="P519" s="1268"/>
      <c r="Q519" s="1268"/>
      <c r="R519" s="1268"/>
      <c r="S519" s="1268"/>
      <c r="T519" s="1268"/>
      <c r="U519" s="1268"/>
      <c r="V519" s="1268"/>
      <c r="W519" s="1268"/>
      <c r="X519" s="1268"/>
      <c r="Y519" s="1268"/>
      <c r="Z519" s="1268"/>
      <c r="AA519" s="1268"/>
      <c r="AB519" s="1268"/>
      <c r="AC519" s="1268"/>
      <c r="AD519" s="1268"/>
      <c r="AE519" s="1268"/>
      <c r="AF519" s="1268"/>
      <c r="AG519" s="1268"/>
      <c r="AH519" s="1268"/>
      <c r="AI519" s="1268"/>
      <c r="AJ519" s="1268"/>
      <c r="AK519" s="1268"/>
      <c r="AL519" s="1268"/>
      <c r="AM519" s="530"/>
    </row>
    <row r="520" spans="2:39">
      <c r="B520" s="1265"/>
      <c r="C520" s="1266"/>
      <c r="D520" s="1266"/>
      <c r="E520" s="1266"/>
      <c r="F520" s="1266"/>
      <c r="G520" s="1266"/>
      <c r="H520" s="1266"/>
      <c r="I520" s="1268"/>
      <c r="J520" s="1268"/>
      <c r="K520" s="1268"/>
      <c r="L520" s="1268"/>
      <c r="M520" s="1268"/>
      <c r="N520" s="1268"/>
      <c r="O520" s="1268"/>
      <c r="P520" s="1268"/>
      <c r="Q520" s="1268"/>
      <c r="R520" s="1268"/>
      <c r="S520" s="1268"/>
      <c r="T520" s="1268"/>
      <c r="U520" s="1268"/>
      <c r="V520" s="1268"/>
      <c r="W520" s="1268"/>
      <c r="X520" s="1268"/>
      <c r="Y520" s="1268"/>
      <c r="Z520" s="1268"/>
      <c r="AA520" s="1268"/>
      <c r="AB520" s="1268"/>
      <c r="AC520" s="1268"/>
      <c r="AD520" s="1268"/>
      <c r="AE520" s="1268"/>
      <c r="AF520" s="1268"/>
      <c r="AG520" s="1268"/>
      <c r="AH520" s="1268"/>
      <c r="AI520" s="1268"/>
      <c r="AJ520" s="1268"/>
      <c r="AK520" s="1268"/>
      <c r="AL520" s="1268"/>
      <c r="AM520" s="530"/>
    </row>
    <row r="521" spans="2:39">
      <c r="B521" s="1189" t="s">
        <v>254</v>
      </c>
      <c r="C521" s="1190"/>
      <c r="D521" s="1190"/>
      <c r="E521" s="1190"/>
      <c r="F521" s="1190"/>
      <c r="G521" s="1190"/>
      <c r="H521" s="1190"/>
      <c r="I521" s="1190"/>
      <c r="J521" s="1190"/>
      <c r="K521" s="1190"/>
      <c r="L521" s="1190"/>
      <c r="M521" s="1190"/>
      <c r="N521" s="1190"/>
      <c r="O521" s="1190"/>
      <c r="P521" s="1190"/>
      <c r="Q521" s="1190"/>
      <c r="R521" s="1190"/>
      <c r="S521" s="1190"/>
      <c r="T521" s="1190"/>
      <c r="U521" s="1190"/>
      <c r="V521" s="1190"/>
      <c r="W521" s="1190"/>
      <c r="X521" s="1190"/>
      <c r="Y521" s="1190"/>
      <c r="Z521" s="1190"/>
      <c r="AA521" s="1190"/>
      <c r="AB521" s="1190"/>
      <c r="AC521" s="1190"/>
      <c r="AD521" s="1190"/>
      <c r="AE521" s="1190"/>
      <c r="AF521" s="1190"/>
      <c r="AG521" s="1190"/>
      <c r="AH521" s="1190"/>
      <c r="AI521" s="1190"/>
      <c r="AJ521" s="1190"/>
      <c r="AK521" s="1190"/>
      <c r="AL521" s="1190"/>
    </row>
    <row r="522" spans="2:39">
      <c r="B522" s="1200"/>
      <c r="C522" s="1201"/>
      <c r="D522" s="1201"/>
      <c r="E522" s="1201"/>
      <c r="F522" s="1201"/>
      <c r="G522" s="1201"/>
      <c r="H522" s="1201"/>
      <c r="I522" s="1201"/>
      <c r="J522" s="1201"/>
      <c r="K522" s="1201"/>
      <c r="L522" s="1201"/>
      <c r="M522" s="1201"/>
      <c r="N522" s="1201"/>
      <c r="O522" s="1201"/>
      <c r="P522" s="1201"/>
      <c r="Q522" s="1201"/>
      <c r="R522" s="1201"/>
      <c r="S522" s="1202"/>
      <c r="T522" s="1206" t="s">
        <v>255</v>
      </c>
      <c r="U522" s="1207"/>
      <c r="V522" s="1207"/>
      <c r="W522" s="1208"/>
      <c r="X522" s="1212">
        <f>+'[186] PRESUPUESTO OFICIAL ESMERALDA'!B34</f>
        <v>4.0999999999999996</v>
      </c>
      <c r="Y522" s="1213"/>
      <c r="Z522" s="1213"/>
      <c r="AA522" s="1213"/>
      <c r="AB522" s="1213"/>
      <c r="AC522" s="1213"/>
      <c r="AD522" s="1214"/>
      <c r="AE522" s="1191" t="s">
        <v>256</v>
      </c>
      <c r="AF522" s="1191"/>
      <c r="AG522" s="1191"/>
      <c r="AH522" s="1191"/>
      <c r="AI522" s="1199" t="str">
        <f>+'[186] PRESUPUESTO OFICIAL ESMERALDA'!D34</f>
        <v>M2</v>
      </c>
      <c r="AJ522" s="1199"/>
      <c r="AK522" s="1199"/>
      <c r="AL522" s="1199"/>
    </row>
    <row r="523" spans="2:39">
      <c r="B523" s="1203"/>
      <c r="C523" s="1204"/>
      <c r="D523" s="1204"/>
      <c r="E523" s="1204"/>
      <c r="F523" s="1204"/>
      <c r="G523" s="1204"/>
      <c r="H523" s="1204"/>
      <c r="I523" s="1204"/>
      <c r="J523" s="1204"/>
      <c r="K523" s="1204"/>
      <c r="L523" s="1204"/>
      <c r="M523" s="1204"/>
      <c r="N523" s="1204"/>
      <c r="O523" s="1204"/>
      <c r="P523" s="1204"/>
      <c r="Q523" s="1204"/>
      <c r="R523" s="1204"/>
      <c r="S523" s="1205"/>
      <c r="T523" s="1209"/>
      <c r="U523" s="1210"/>
      <c r="V523" s="1210"/>
      <c r="W523" s="1211"/>
      <c r="X523" s="1215"/>
      <c r="Y523" s="1216"/>
      <c r="Z523" s="1216"/>
      <c r="AA523" s="1216"/>
      <c r="AB523" s="1216"/>
      <c r="AC523" s="1216"/>
      <c r="AD523" s="1217"/>
      <c r="AE523" s="1191"/>
      <c r="AF523" s="1191"/>
      <c r="AG523" s="1191"/>
      <c r="AH523" s="1191"/>
      <c r="AI523" s="1199"/>
      <c r="AJ523" s="1199"/>
      <c r="AK523" s="1199"/>
      <c r="AL523" s="1199"/>
    </row>
    <row r="524" spans="2:39">
      <c r="B524" s="1203"/>
      <c r="C524" s="1204"/>
      <c r="D524" s="1204"/>
      <c r="E524" s="1204"/>
      <c r="F524" s="1204"/>
      <c r="G524" s="1204"/>
      <c r="H524" s="1204"/>
      <c r="I524" s="1204"/>
      <c r="J524" s="1204"/>
      <c r="K524" s="1204"/>
      <c r="L524" s="1204"/>
      <c r="M524" s="1204"/>
      <c r="N524" s="1204"/>
      <c r="O524" s="1204"/>
      <c r="P524" s="1204"/>
      <c r="Q524" s="1204"/>
      <c r="R524" s="1204"/>
      <c r="S524" s="1205"/>
      <c r="T524" s="1206" t="s">
        <v>257</v>
      </c>
      <c r="U524" s="1207"/>
      <c r="V524" s="1207"/>
      <c r="W524" s="1208"/>
      <c r="X524" s="1218" t="str">
        <f>+'[186] PRESUPUESTO OFICIAL ESMERALDA'!C34</f>
        <v>Mortero Impermeabilizado para Viga Canal</v>
      </c>
      <c r="Y524" s="1219"/>
      <c r="Z524" s="1219"/>
      <c r="AA524" s="1219"/>
      <c r="AB524" s="1219"/>
      <c r="AC524" s="1219"/>
      <c r="AD524" s="1219"/>
      <c r="AE524" s="1219"/>
      <c r="AF524" s="1219"/>
      <c r="AG524" s="1219"/>
      <c r="AH524" s="1219"/>
      <c r="AI524" s="1219"/>
      <c r="AJ524" s="1219"/>
      <c r="AK524" s="1219"/>
      <c r="AL524" s="1219"/>
    </row>
    <row r="525" spans="2:39">
      <c r="B525" s="1203"/>
      <c r="C525" s="1204"/>
      <c r="D525" s="1204"/>
      <c r="E525" s="1204"/>
      <c r="F525" s="1204"/>
      <c r="G525" s="1204"/>
      <c r="H525" s="1204"/>
      <c r="I525" s="1204"/>
      <c r="J525" s="1204"/>
      <c r="K525" s="1204"/>
      <c r="L525" s="1204"/>
      <c r="M525" s="1204"/>
      <c r="N525" s="1204"/>
      <c r="O525" s="1204"/>
      <c r="P525" s="1204"/>
      <c r="Q525" s="1204"/>
      <c r="R525" s="1204"/>
      <c r="S525" s="1205"/>
      <c r="T525" s="1209"/>
      <c r="U525" s="1210"/>
      <c r="V525" s="1210"/>
      <c r="W525" s="1211"/>
      <c r="X525" s="1220"/>
      <c r="Y525" s="1221"/>
      <c r="Z525" s="1221"/>
      <c r="AA525" s="1221"/>
      <c r="AB525" s="1221"/>
      <c r="AC525" s="1221"/>
      <c r="AD525" s="1221"/>
      <c r="AE525" s="1221"/>
      <c r="AF525" s="1221"/>
      <c r="AG525" s="1221"/>
      <c r="AH525" s="1221"/>
      <c r="AI525" s="1221"/>
      <c r="AJ525" s="1221"/>
      <c r="AK525" s="1221"/>
      <c r="AL525" s="1221"/>
    </row>
    <row r="526" spans="2:39">
      <c r="B526" s="1203"/>
      <c r="C526" s="1204"/>
      <c r="D526" s="1204"/>
      <c r="E526" s="1204"/>
      <c r="F526" s="1204"/>
      <c r="G526" s="1204"/>
      <c r="H526" s="1204"/>
      <c r="I526" s="1204"/>
      <c r="J526" s="1204"/>
      <c r="K526" s="1204"/>
      <c r="L526" s="1204"/>
      <c r="M526" s="1204"/>
      <c r="N526" s="1204"/>
      <c r="O526" s="1204"/>
      <c r="P526" s="1204"/>
      <c r="Q526" s="1204"/>
      <c r="R526" s="1204"/>
      <c r="S526" s="1205"/>
      <c r="T526" s="1222" t="s">
        <v>258</v>
      </c>
      <c r="U526" s="1223"/>
      <c r="V526" s="1223"/>
      <c r="W526" s="1223"/>
      <c r="X526" s="1223"/>
      <c r="Y526" s="1224"/>
      <c r="Z526" s="1228" t="s">
        <v>259</v>
      </c>
      <c r="AA526" s="1228"/>
      <c r="AB526" s="1228"/>
      <c r="AC526" s="1228"/>
      <c r="AD526" s="1228"/>
      <c r="AE526" s="1191"/>
      <c r="AF526" s="1191"/>
      <c r="AG526" s="1191"/>
      <c r="AH526" s="1191"/>
      <c r="AI526" s="1191" t="s">
        <v>260</v>
      </c>
      <c r="AJ526" s="1191"/>
      <c r="AK526" s="1191"/>
      <c r="AL526" s="1191" t="s">
        <v>261</v>
      </c>
    </row>
    <row r="527" spans="2:39">
      <c r="B527" s="1203"/>
      <c r="C527" s="1204"/>
      <c r="D527" s="1204"/>
      <c r="E527" s="1204"/>
      <c r="F527" s="1204"/>
      <c r="G527" s="1204"/>
      <c r="H527" s="1204"/>
      <c r="I527" s="1204"/>
      <c r="J527" s="1204"/>
      <c r="K527" s="1204"/>
      <c r="L527" s="1204"/>
      <c r="M527" s="1204"/>
      <c r="N527" s="1204"/>
      <c r="O527" s="1204"/>
      <c r="P527" s="1204"/>
      <c r="Q527" s="1204"/>
      <c r="R527" s="1204"/>
      <c r="S527" s="1205"/>
      <c r="T527" s="1225"/>
      <c r="U527" s="1226"/>
      <c r="V527" s="1226"/>
      <c r="W527" s="1226"/>
      <c r="X527" s="1226"/>
      <c r="Y527" s="1227"/>
      <c r="Z527" s="1191" t="s">
        <v>262</v>
      </c>
      <c r="AA527" s="1191"/>
      <c r="AB527" s="1191"/>
      <c r="AC527" s="1191" t="s">
        <v>263</v>
      </c>
      <c r="AD527" s="1191"/>
      <c r="AE527" s="1191"/>
      <c r="AF527" s="1191" t="s">
        <v>264</v>
      </c>
      <c r="AG527" s="1191"/>
      <c r="AH527" s="1191"/>
      <c r="AI527" s="1191"/>
      <c r="AJ527" s="1191"/>
      <c r="AK527" s="1191"/>
      <c r="AL527" s="1191"/>
    </row>
    <row r="528" spans="2:39">
      <c r="B528" s="1203"/>
      <c r="C528" s="1204"/>
      <c r="D528" s="1204"/>
      <c r="E528" s="1204"/>
      <c r="F528" s="1204"/>
      <c r="G528" s="1204"/>
      <c r="H528" s="1204"/>
      <c r="I528" s="1204"/>
      <c r="J528" s="1204"/>
      <c r="K528" s="1204"/>
      <c r="L528" s="1204"/>
      <c r="M528" s="1204"/>
      <c r="N528" s="1204"/>
      <c r="O528" s="1204"/>
      <c r="P528" s="1204"/>
      <c r="Q528" s="1204"/>
      <c r="R528" s="1204"/>
      <c r="S528" s="1205"/>
      <c r="T528" s="1233" t="s">
        <v>581</v>
      </c>
      <c r="U528" s="1234"/>
      <c r="V528" s="1234"/>
      <c r="W528" s="1234"/>
      <c r="X528" s="1234"/>
      <c r="Y528" s="1235"/>
      <c r="Z528" s="1185">
        <f>[186]MemCant!G721</f>
        <v>27.8</v>
      </c>
      <c r="AA528" s="1185"/>
      <c r="AB528" s="1185"/>
      <c r="AC528" s="1178">
        <f>[186]MemCant!H721</f>
        <v>1.05</v>
      </c>
      <c r="AD528" s="1178"/>
      <c r="AE528" s="1178"/>
      <c r="AF528" s="1178"/>
      <c r="AG528" s="1178"/>
      <c r="AH528" s="1178"/>
      <c r="AI528" s="1178">
        <v>2</v>
      </c>
      <c r="AJ528" s="1178"/>
      <c r="AK528" s="1178"/>
      <c r="AL528" s="995">
        <f>Z528*AC528*AI528</f>
        <v>58.38</v>
      </c>
    </row>
    <row r="529" spans="2:38">
      <c r="B529" s="1203"/>
      <c r="C529" s="1204"/>
      <c r="D529" s="1204"/>
      <c r="E529" s="1204"/>
      <c r="F529" s="1204"/>
      <c r="G529" s="1204"/>
      <c r="H529" s="1204"/>
      <c r="I529" s="1204"/>
      <c r="J529" s="1204"/>
      <c r="K529" s="1204"/>
      <c r="L529" s="1204"/>
      <c r="M529" s="1204"/>
      <c r="N529" s="1204"/>
      <c r="O529" s="1204"/>
      <c r="P529" s="1204"/>
      <c r="Q529" s="1204"/>
      <c r="R529" s="1204"/>
      <c r="S529" s="1205"/>
      <c r="T529" s="1233"/>
      <c r="U529" s="1234"/>
      <c r="V529" s="1234"/>
      <c r="W529" s="1234"/>
      <c r="X529" s="1234"/>
      <c r="Y529" s="1235"/>
      <c r="Z529" s="1185"/>
      <c r="AA529" s="1185"/>
      <c r="AB529" s="1185"/>
      <c r="AC529" s="1178"/>
      <c r="AD529" s="1178"/>
      <c r="AE529" s="1178"/>
      <c r="AF529" s="1178"/>
      <c r="AG529" s="1178"/>
      <c r="AH529" s="1178"/>
      <c r="AI529" s="1178"/>
      <c r="AJ529" s="1178"/>
      <c r="AK529" s="1178"/>
      <c r="AL529" s="995"/>
    </row>
    <row r="530" spans="2:38">
      <c r="B530" s="1203"/>
      <c r="C530" s="1204"/>
      <c r="D530" s="1204"/>
      <c r="E530" s="1204"/>
      <c r="F530" s="1204"/>
      <c r="G530" s="1204"/>
      <c r="H530" s="1204"/>
      <c r="I530" s="1204"/>
      <c r="J530" s="1204"/>
      <c r="K530" s="1204"/>
      <c r="L530" s="1204"/>
      <c r="M530" s="1204"/>
      <c r="N530" s="1204"/>
      <c r="O530" s="1204"/>
      <c r="P530" s="1204"/>
      <c r="Q530" s="1204"/>
      <c r="R530" s="1204"/>
      <c r="S530" s="1205"/>
      <c r="T530" s="1233"/>
      <c r="U530" s="1234"/>
      <c r="V530" s="1234"/>
      <c r="W530" s="1234"/>
      <c r="X530" s="1234"/>
      <c r="Y530" s="1235"/>
      <c r="Z530" s="1385"/>
      <c r="AA530" s="1187"/>
      <c r="AB530" s="1188"/>
      <c r="AC530" s="1179"/>
      <c r="AD530" s="1180"/>
      <c r="AE530" s="1181"/>
      <c r="AF530" s="1179"/>
      <c r="AG530" s="1180"/>
      <c r="AH530" s="1181"/>
      <c r="AI530" s="1179"/>
      <c r="AJ530" s="1180"/>
      <c r="AK530" s="1181"/>
      <c r="AL530" s="996"/>
    </row>
    <row r="531" spans="2:38">
      <c r="B531" s="1203"/>
      <c r="C531" s="1204"/>
      <c r="D531" s="1204"/>
      <c r="E531" s="1204"/>
      <c r="F531" s="1204"/>
      <c r="G531" s="1204"/>
      <c r="H531" s="1204"/>
      <c r="I531" s="1204"/>
      <c r="J531" s="1204"/>
      <c r="K531" s="1204"/>
      <c r="L531" s="1204"/>
      <c r="M531" s="1204"/>
      <c r="N531" s="1204"/>
      <c r="O531" s="1204"/>
      <c r="P531" s="1204"/>
      <c r="Q531" s="1204"/>
      <c r="R531" s="1204"/>
      <c r="S531" s="1205"/>
      <c r="T531" s="1233"/>
      <c r="U531" s="1234"/>
      <c r="V531" s="1234"/>
      <c r="W531" s="1234"/>
      <c r="X531" s="1234"/>
      <c r="Y531" s="1235"/>
      <c r="Z531" s="1385"/>
      <c r="AA531" s="1187"/>
      <c r="AB531" s="1188"/>
      <c r="AC531" s="1179"/>
      <c r="AD531" s="1180"/>
      <c r="AE531" s="1181"/>
      <c r="AF531" s="1179"/>
      <c r="AG531" s="1180"/>
      <c r="AH531" s="1181"/>
      <c r="AI531" s="1179"/>
      <c r="AJ531" s="1180"/>
      <c r="AK531" s="1181"/>
      <c r="AL531" s="996"/>
    </row>
    <row r="532" spans="2:38">
      <c r="B532" s="1203"/>
      <c r="C532" s="1204"/>
      <c r="D532" s="1204"/>
      <c r="E532" s="1204"/>
      <c r="F532" s="1204"/>
      <c r="G532" s="1204"/>
      <c r="H532" s="1204"/>
      <c r="I532" s="1204"/>
      <c r="J532" s="1204"/>
      <c r="K532" s="1204"/>
      <c r="L532" s="1204"/>
      <c r="M532" s="1204"/>
      <c r="N532" s="1204"/>
      <c r="O532" s="1204"/>
      <c r="P532" s="1204"/>
      <c r="Q532" s="1204"/>
      <c r="R532" s="1204"/>
      <c r="S532" s="1205"/>
      <c r="T532" s="1233"/>
      <c r="U532" s="1234"/>
      <c r="V532" s="1234"/>
      <c r="W532" s="1234"/>
      <c r="X532" s="1234"/>
      <c r="Y532" s="1235"/>
      <c r="Z532" s="1385"/>
      <c r="AA532" s="1187"/>
      <c r="AB532" s="1188"/>
      <c r="AC532" s="1179"/>
      <c r="AD532" s="1180"/>
      <c r="AE532" s="1181"/>
      <c r="AF532" s="1179"/>
      <c r="AG532" s="1180"/>
      <c r="AH532" s="1181"/>
      <c r="AI532" s="1179"/>
      <c r="AJ532" s="1180"/>
      <c r="AK532" s="1181"/>
      <c r="AL532" s="996"/>
    </row>
    <row r="533" spans="2:38">
      <c r="B533" s="1203"/>
      <c r="C533" s="1204"/>
      <c r="D533" s="1204"/>
      <c r="E533" s="1204"/>
      <c r="F533" s="1204"/>
      <c r="G533" s="1204"/>
      <c r="H533" s="1204"/>
      <c r="I533" s="1204"/>
      <c r="J533" s="1204"/>
      <c r="K533" s="1204"/>
      <c r="L533" s="1204"/>
      <c r="M533" s="1204"/>
      <c r="N533" s="1204"/>
      <c r="O533" s="1204"/>
      <c r="P533" s="1204"/>
      <c r="Q533" s="1204"/>
      <c r="R533" s="1204"/>
      <c r="S533" s="1205"/>
      <c r="T533" s="1233"/>
      <c r="U533" s="1234"/>
      <c r="V533" s="1234"/>
      <c r="W533" s="1234"/>
      <c r="X533" s="1234"/>
      <c r="Y533" s="1235"/>
      <c r="Z533" s="1385"/>
      <c r="AA533" s="1187"/>
      <c r="AB533" s="1188"/>
      <c r="AC533" s="1179"/>
      <c r="AD533" s="1180"/>
      <c r="AE533" s="1181"/>
      <c r="AF533" s="1179"/>
      <c r="AG533" s="1180"/>
      <c r="AH533" s="1181"/>
      <c r="AI533" s="1179"/>
      <c r="AJ533" s="1180"/>
      <c r="AK533" s="1181"/>
      <c r="AL533" s="996"/>
    </row>
    <row r="534" spans="2:38">
      <c r="B534" s="1203"/>
      <c r="C534" s="1204"/>
      <c r="D534" s="1204"/>
      <c r="E534" s="1204"/>
      <c r="F534" s="1204"/>
      <c r="G534" s="1204"/>
      <c r="H534" s="1204"/>
      <c r="I534" s="1204"/>
      <c r="J534" s="1204"/>
      <c r="K534" s="1204"/>
      <c r="L534" s="1204"/>
      <c r="M534" s="1204"/>
      <c r="N534" s="1204"/>
      <c r="O534" s="1204"/>
      <c r="P534" s="1204"/>
      <c r="Q534" s="1204"/>
      <c r="R534" s="1204"/>
      <c r="S534" s="1205"/>
      <c r="T534" s="1233"/>
      <c r="U534" s="1234"/>
      <c r="V534" s="1234"/>
      <c r="W534" s="1234"/>
      <c r="X534" s="1234"/>
      <c r="Y534" s="1235"/>
      <c r="Z534" s="1385"/>
      <c r="AA534" s="1187"/>
      <c r="AB534" s="1188"/>
      <c r="AC534" s="1179"/>
      <c r="AD534" s="1180"/>
      <c r="AE534" s="1181"/>
      <c r="AF534" s="1179"/>
      <c r="AG534" s="1180"/>
      <c r="AH534" s="1181"/>
      <c r="AI534" s="1179"/>
      <c r="AJ534" s="1180"/>
      <c r="AK534" s="1181"/>
      <c r="AL534" s="996"/>
    </row>
    <row r="535" spans="2:38">
      <c r="B535" s="1203"/>
      <c r="C535" s="1204"/>
      <c r="D535" s="1204"/>
      <c r="E535" s="1204"/>
      <c r="F535" s="1204"/>
      <c r="G535" s="1204"/>
      <c r="H535" s="1204"/>
      <c r="I535" s="1204"/>
      <c r="J535" s="1204"/>
      <c r="K535" s="1204"/>
      <c r="L535" s="1204"/>
      <c r="M535" s="1204"/>
      <c r="N535" s="1204"/>
      <c r="O535" s="1204"/>
      <c r="P535" s="1204"/>
      <c r="Q535" s="1204"/>
      <c r="R535" s="1204"/>
      <c r="S535" s="1205"/>
      <c r="T535" s="1233"/>
      <c r="U535" s="1234"/>
      <c r="V535" s="1234"/>
      <c r="W535" s="1234"/>
      <c r="X535" s="1234"/>
      <c r="Y535" s="1235"/>
      <c r="Z535" s="1385"/>
      <c r="AA535" s="1187"/>
      <c r="AB535" s="1188"/>
      <c r="AC535" s="1179"/>
      <c r="AD535" s="1180"/>
      <c r="AE535" s="1181"/>
      <c r="AF535" s="1179"/>
      <c r="AG535" s="1180"/>
      <c r="AH535" s="1181"/>
      <c r="AI535" s="1179"/>
      <c r="AJ535" s="1180"/>
      <c r="AK535" s="1181"/>
      <c r="AL535" s="996"/>
    </row>
    <row r="536" spans="2:38">
      <c r="B536" s="1203"/>
      <c r="C536" s="1204"/>
      <c r="D536" s="1204"/>
      <c r="E536" s="1204"/>
      <c r="F536" s="1204"/>
      <c r="G536" s="1204"/>
      <c r="H536" s="1204"/>
      <c r="I536" s="1204"/>
      <c r="J536" s="1204"/>
      <c r="K536" s="1204"/>
      <c r="L536" s="1204"/>
      <c r="M536" s="1204"/>
      <c r="N536" s="1204"/>
      <c r="O536" s="1204"/>
      <c r="P536" s="1204"/>
      <c r="Q536" s="1204"/>
      <c r="R536" s="1204"/>
      <c r="S536" s="1205"/>
      <c r="T536" s="1233"/>
      <c r="U536" s="1234"/>
      <c r="V536" s="1234"/>
      <c r="W536" s="1234"/>
      <c r="X536" s="1234"/>
      <c r="Y536" s="1235"/>
      <c r="Z536" s="1385"/>
      <c r="AA536" s="1187"/>
      <c r="AB536" s="1188"/>
      <c r="AC536" s="1179"/>
      <c r="AD536" s="1180"/>
      <c r="AE536" s="1181"/>
      <c r="AF536" s="1179"/>
      <c r="AG536" s="1180"/>
      <c r="AH536" s="1181"/>
      <c r="AI536" s="1179"/>
      <c r="AJ536" s="1180"/>
      <c r="AK536" s="1181"/>
      <c r="AL536" s="996"/>
    </row>
    <row r="537" spans="2:38">
      <c r="B537" s="1203"/>
      <c r="C537" s="1204"/>
      <c r="D537" s="1204"/>
      <c r="E537" s="1204"/>
      <c r="F537" s="1204"/>
      <c r="G537" s="1204"/>
      <c r="H537" s="1204"/>
      <c r="I537" s="1204"/>
      <c r="J537" s="1204"/>
      <c r="K537" s="1204"/>
      <c r="L537" s="1204"/>
      <c r="M537" s="1204"/>
      <c r="N537" s="1204"/>
      <c r="O537" s="1204"/>
      <c r="P537" s="1204"/>
      <c r="Q537" s="1204"/>
      <c r="R537" s="1204"/>
      <c r="S537" s="1205"/>
      <c r="T537" s="1233"/>
      <c r="U537" s="1234"/>
      <c r="V537" s="1234"/>
      <c r="W537" s="1234"/>
      <c r="X537" s="1234"/>
      <c r="Y537" s="1235"/>
      <c r="Z537" s="1385"/>
      <c r="AA537" s="1187"/>
      <c r="AB537" s="1188"/>
      <c r="AC537" s="1179"/>
      <c r="AD537" s="1180"/>
      <c r="AE537" s="1181"/>
      <c r="AF537" s="1179"/>
      <c r="AG537" s="1180"/>
      <c r="AH537" s="1181"/>
      <c r="AI537" s="1179"/>
      <c r="AJ537" s="1180"/>
      <c r="AK537" s="1181"/>
      <c r="AL537" s="996"/>
    </row>
    <row r="538" spans="2:38">
      <c r="B538" s="1203"/>
      <c r="C538" s="1204"/>
      <c r="D538" s="1204"/>
      <c r="E538" s="1204"/>
      <c r="F538" s="1204"/>
      <c r="G538" s="1204"/>
      <c r="H538" s="1204"/>
      <c r="I538" s="1204"/>
      <c r="J538" s="1204"/>
      <c r="K538" s="1204"/>
      <c r="L538" s="1204"/>
      <c r="M538" s="1204"/>
      <c r="N538" s="1204"/>
      <c r="O538" s="1204"/>
      <c r="P538" s="1204"/>
      <c r="Q538" s="1204"/>
      <c r="R538" s="1204"/>
      <c r="S538" s="1205"/>
      <c r="T538" s="1233"/>
      <c r="U538" s="1234"/>
      <c r="V538" s="1234"/>
      <c r="W538" s="1234"/>
      <c r="X538" s="1234"/>
      <c r="Y538" s="1235"/>
      <c r="Z538" s="1385"/>
      <c r="AA538" s="1187"/>
      <c r="AB538" s="1188"/>
      <c r="AC538" s="1179"/>
      <c r="AD538" s="1180"/>
      <c r="AE538" s="1181"/>
      <c r="AF538" s="1179"/>
      <c r="AG538" s="1180"/>
      <c r="AH538" s="1181"/>
      <c r="AI538" s="1179"/>
      <c r="AJ538" s="1180"/>
      <c r="AK538" s="1181"/>
      <c r="AL538" s="996"/>
    </row>
    <row r="539" spans="2:38">
      <c r="B539" s="1203"/>
      <c r="C539" s="1204"/>
      <c r="D539" s="1204"/>
      <c r="E539" s="1204"/>
      <c r="F539" s="1204"/>
      <c r="G539" s="1204"/>
      <c r="H539" s="1204"/>
      <c r="I539" s="1204"/>
      <c r="J539" s="1204"/>
      <c r="K539" s="1204"/>
      <c r="L539" s="1204"/>
      <c r="M539" s="1204"/>
      <c r="N539" s="1204"/>
      <c r="O539" s="1204"/>
      <c r="P539" s="1204"/>
      <c r="Q539" s="1204"/>
      <c r="R539" s="1204"/>
      <c r="S539" s="1205"/>
      <c r="T539" s="1233"/>
      <c r="U539" s="1234"/>
      <c r="V539" s="1234"/>
      <c r="W539" s="1234"/>
      <c r="X539" s="1234"/>
      <c r="Y539" s="1235"/>
      <c r="Z539" s="1385"/>
      <c r="AA539" s="1187"/>
      <c r="AB539" s="1188"/>
      <c r="AC539" s="1179"/>
      <c r="AD539" s="1180"/>
      <c r="AE539" s="1181"/>
      <c r="AF539" s="1179"/>
      <c r="AG539" s="1180"/>
      <c r="AH539" s="1181"/>
      <c r="AI539" s="1179"/>
      <c r="AJ539" s="1180"/>
      <c r="AK539" s="1181"/>
      <c r="AL539" s="996"/>
    </row>
    <row r="540" spans="2:38">
      <c r="B540" s="1192" t="s">
        <v>265</v>
      </c>
      <c r="C540" s="1193"/>
      <c r="D540" s="1193"/>
      <c r="E540" s="1193"/>
      <c r="F540" s="1193"/>
      <c r="G540" s="1193"/>
      <c r="H540" s="1193"/>
      <c r="I540" s="1193"/>
      <c r="J540" s="1193"/>
      <c r="K540" s="1193"/>
      <c r="L540" s="1193"/>
      <c r="M540" s="1193"/>
      <c r="N540" s="1193"/>
      <c r="O540" s="1193"/>
      <c r="P540" s="1193"/>
      <c r="Q540" s="1193"/>
      <c r="R540" s="1193"/>
      <c r="S540" s="1193"/>
      <c r="T540" s="1193"/>
      <c r="U540" s="1193"/>
      <c r="V540" s="1193"/>
      <c r="W540" s="1193"/>
      <c r="X540" s="1193"/>
      <c r="Y540" s="1193"/>
      <c r="Z540" s="1229"/>
      <c r="AA540" s="1230"/>
      <c r="AB540" s="1230"/>
      <c r="AC540" s="1230"/>
      <c r="AD540" s="1230"/>
      <c r="AE540" s="1230"/>
      <c r="AF540" s="1230"/>
      <c r="AG540" s="1230"/>
      <c r="AH540" s="1231"/>
      <c r="AI540" s="1232"/>
      <c r="AJ540" s="1232"/>
      <c r="AK540" s="1232"/>
      <c r="AL540" s="997"/>
    </row>
    <row r="541" spans="2:38">
      <c r="B541" s="1242"/>
      <c r="C541" s="1243"/>
      <c r="D541" s="1243"/>
      <c r="E541" s="1243"/>
      <c r="F541" s="1243"/>
      <c r="G541" s="1243"/>
      <c r="H541" s="1243"/>
      <c r="I541" s="1243"/>
      <c r="J541" s="1243"/>
      <c r="K541" s="1243"/>
      <c r="L541" s="1243"/>
      <c r="M541" s="1243"/>
      <c r="N541" s="1243"/>
      <c r="O541" s="1243"/>
      <c r="P541" s="1243"/>
      <c r="Q541" s="1243"/>
      <c r="R541" s="1243"/>
      <c r="S541" s="1243"/>
      <c r="T541" s="1243"/>
      <c r="U541" s="1243"/>
      <c r="V541" s="1243"/>
      <c r="W541" s="1243"/>
      <c r="X541" s="1243"/>
      <c r="Y541" s="1244"/>
      <c r="Z541" s="1248"/>
      <c r="AA541" s="1201"/>
      <c r="AB541" s="1201"/>
      <c r="AC541" s="1201"/>
      <c r="AD541" s="1201"/>
      <c r="AE541" s="1201"/>
      <c r="AF541" s="1201"/>
      <c r="AG541" s="1201"/>
      <c r="AH541" s="1202"/>
      <c r="AI541" s="1190" t="s">
        <v>266</v>
      </c>
      <c r="AJ541" s="1190"/>
      <c r="AK541" s="1253"/>
      <c r="AL541" s="998">
        <f>SUM(AL528:AL539)</f>
        <v>58.38</v>
      </c>
    </row>
    <row r="542" spans="2:38">
      <c r="B542" s="1242"/>
      <c r="C542" s="1243"/>
      <c r="D542" s="1243"/>
      <c r="E542" s="1243"/>
      <c r="F542" s="1243"/>
      <c r="G542" s="1243"/>
      <c r="H542" s="1243"/>
      <c r="I542" s="1243"/>
      <c r="J542" s="1243"/>
      <c r="K542" s="1243"/>
      <c r="L542" s="1243"/>
      <c r="M542" s="1243"/>
      <c r="N542" s="1243"/>
      <c r="O542" s="1243"/>
      <c r="P542" s="1243"/>
      <c r="Q542" s="1243"/>
      <c r="R542" s="1243"/>
      <c r="S542" s="1243"/>
      <c r="T542" s="1243"/>
      <c r="U542" s="1243"/>
      <c r="V542" s="1243"/>
      <c r="W542" s="1243"/>
      <c r="X542" s="1243"/>
      <c r="Y542" s="1244"/>
      <c r="Z542" s="1249"/>
      <c r="AA542" s="1204"/>
      <c r="AB542" s="1204"/>
      <c r="AC542" s="1204"/>
      <c r="AD542" s="1204"/>
      <c r="AE542" s="1204"/>
      <c r="AF542" s="1204"/>
      <c r="AG542" s="1204"/>
      <c r="AH542" s="1205"/>
      <c r="AI542" s="1190"/>
      <c r="AJ542" s="1190"/>
      <c r="AK542" s="1253"/>
      <c r="AL542" s="998"/>
    </row>
    <row r="543" spans="2:38" ht="16.5" thickBot="1">
      <c r="B543" s="1245"/>
      <c r="C543" s="1246"/>
      <c r="D543" s="1246"/>
      <c r="E543" s="1246"/>
      <c r="F543" s="1246"/>
      <c r="G543" s="1246"/>
      <c r="H543" s="1246"/>
      <c r="I543" s="1246"/>
      <c r="J543" s="1246"/>
      <c r="K543" s="1246"/>
      <c r="L543" s="1246"/>
      <c r="M543" s="1246"/>
      <c r="N543" s="1246"/>
      <c r="O543" s="1246"/>
      <c r="P543" s="1246"/>
      <c r="Q543" s="1246"/>
      <c r="R543" s="1246"/>
      <c r="S543" s="1246"/>
      <c r="T543" s="1246"/>
      <c r="U543" s="1246"/>
      <c r="V543" s="1246"/>
      <c r="W543" s="1246"/>
      <c r="X543" s="1246"/>
      <c r="Y543" s="1247"/>
      <c r="Z543" s="1250"/>
      <c r="AA543" s="1251"/>
      <c r="AB543" s="1251"/>
      <c r="AC543" s="1251"/>
      <c r="AD543" s="1251"/>
      <c r="AE543" s="1251"/>
      <c r="AF543" s="1251"/>
      <c r="AG543" s="1251"/>
      <c r="AH543" s="1252"/>
      <c r="AI543" s="1238" t="s">
        <v>267</v>
      </c>
      <c r="AJ543" s="1238"/>
      <c r="AK543" s="1239"/>
      <c r="AL543" s="999">
        <f>ROUND(+AL541,2)</f>
        <v>58.38</v>
      </c>
    </row>
    <row r="544" spans="2:38">
      <c r="B544" s="1263"/>
      <c r="C544" s="1264"/>
      <c r="D544" s="1264"/>
      <c r="E544" s="1264"/>
      <c r="F544" s="1264"/>
      <c r="G544" s="1264"/>
      <c r="H544" s="1264"/>
      <c r="I544" s="1267" t="str">
        <f>+I517</f>
        <v>CONSTRUCCIÓN DE CUBIERTA PARA POLIDERTIVO EN LA VEREDA BAJO GETZEN DEL MUNICIPIO DE LA PLATA, DEPARTAMENTO DEL HUILA</v>
      </c>
      <c r="J544" s="1267"/>
      <c r="K544" s="1267"/>
      <c r="L544" s="1267"/>
      <c r="M544" s="1267"/>
      <c r="N544" s="1267"/>
      <c r="O544" s="1267"/>
      <c r="P544" s="1267"/>
      <c r="Q544" s="1267"/>
      <c r="R544" s="1267"/>
      <c r="S544" s="1267"/>
      <c r="T544" s="1267"/>
      <c r="U544" s="1267"/>
      <c r="V544" s="1267"/>
      <c r="W544" s="1267"/>
      <c r="X544" s="1267"/>
      <c r="Y544" s="1267"/>
      <c r="Z544" s="1267"/>
      <c r="AA544" s="1267"/>
      <c r="AB544" s="1267"/>
      <c r="AC544" s="1267"/>
      <c r="AD544" s="1267"/>
      <c r="AE544" s="1267"/>
      <c r="AF544" s="1267"/>
      <c r="AG544" s="1267"/>
      <c r="AH544" s="1267"/>
      <c r="AI544" s="1269">
        <f ca="1">TODAY()</f>
        <v>46286</v>
      </c>
      <c r="AJ544" s="1267"/>
      <c r="AK544" s="1267"/>
      <c r="AL544" s="1267"/>
    </row>
    <row r="545" spans="2:41">
      <c r="B545" s="1265"/>
      <c r="C545" s="1266"/>
      <c r="D545" s="1266"/>
      <c r="E545" s="1266"/>
      <c r="F545" s="1266"/>
      <c r="G545" s="1266"/>
      <c r="H545" s="1266"/>
      <c r="I545" s="1268"/>
      <c r="J545" s="1268"/>
      <c r="K545" s="1268"/>
      <c r="L545" s="1268"/>
      <c r="M545" s="1268"/>
      <c r="N545" s="1268"/>
      <c r="O545" s="1268"/>
      <c r="P545" s="1268"/>
      <c r="Q545" s="1268"/>
      <c r="R545" s="1268"/>
      <c r="S545" s="1268"/>
      <c r="T545" s="1268"/>
      <c r="U545" s="1268"/>
      <c r="V545" s="1268"/>
      <c r="W545" s="1268"/>
      <c r="X545" s="1268"/>
      <c r="Y545" s="1268"/>
      <c r="Z545" s="1268"/>
      <c r="AA545" s="1268"/>
      <c r="AB545" s="1268"/>
      <c r="AC545" s="1268"/>
      <c r="AD545" s="1268"/>
      <c r="AE545" s="1268"/>
      <c r="AF545" s="1268"/>
      <c r="AG545" s="1268"/>
      <c r="AH545" s="1268"/>
      <c r="AI545" s="1268"/>
      <c r="AJ545" s="1268"/>
      <c r="AK545" s="1268"/>
      <c r="AL545" s="1268"/>
    </row>
    <row r="546" spans="2:41">
      <c r="B546" s="1265"/>
      <c r="C546" s="1266"/>
      <c r="D546" s="1266"/>
      <c r="E546" s="1266"/>
      <c r="F546" s="1266"/>
      <c r="G546" s="1266"/>
      <c r="H546" s="1266"/>
      <c r="I546" s="1268"/>
      <c r="J546" s="1268"/>
      <c r="K546" s="1268"/>
      <c r="L546" s="1268"/>
      <c r="M546" s="1268"/>
      <c r="N546" s="1268"/>
      <c r="O546" s="1268"/>
      <c r="P546" s="1268"/>
      <c r="Q546" s="1268"/>
      <c r="R546" s="1268"/>
      <c r="S546" s="1268"/>
      <c r="T546" s="1268"/>
      <c r="U546" s="1268"/>
      <c r="V546" s="1268"/>
      <c r="W546" s="1268"/>
      <c r="X546" s="1268"/>
      <c r="Y546" s="1268"/>
      <c r="Z546" s="1268"/>
      <c r="AA546" s="1268"/>
      <c r="AB546" s="1268"/>
      <c r="AC546" s="1268"/>
      <c r="AD546" s="1268"/>
      <c r="AE546" s="1268"/>
      <c r="AF546" s="1268"/>
      <c r="AG546" s="1268"/>
      <c r="AH546" s="1268"/>
      <c r="AI546" s="1268"/>
      <c r="AJ546" s="1268"/>
      <c r="AK546" s="1268"/>
      <c r="AL546" s="1268"/>
    </row>
    <row r="547" spans="2:41">
      <c r="B547" s="1265"/>
      <c r="C547" s="1266"/>
      <c r="D547" s="1266"/>
      <c r="E547" s="1266"/>
      <c r="F547" s="1266"/>
      <c r="G547" s="1266"/>
      <c r="H547" s="1266"/>
      <c r="I547" s="1268"/>
      <c r="J547" s="1268"/>
      <c r="K547" s="1268"/>
      <c r="L547" s="1268"/>
      <c r="M547" s="1268"/>
      <c r="N547" s="1268"/>
      <c r="O547" s="1268"/>
      <c r="P547" s="1268"/>
      <c r="Q547" s="1268"/>
      <c r="R547" s="1268"/>
      <c r="S547" s="1268"/>
      <c r="T547" s="1268"/>
      <c r="U547" s="1268"/>
      <c r="V547" s="1268"/>
      <c r="W547" s="1268"/>
      <c r="X547" s="1268"/>
      <c r="Y547" s="1268"/>
      <c r="Z547" s="1268"/>
      <c r="AA547" s="1268"/>
      <c r="AB547" s="1268"/>
      <c r="AC547" s="1268"/>
      <c r="AD547" s="1268"/>
      <c r="AE547" s="1268"/>
      <c r="AF547" s="1268"/>
      <c r="AG547" s="1268"/>
      <c r="AH547" s="1268"/>
      <c r="AI547" s="1268"/>
      <c r="AJ547" s="1268"/>
      <c r="AK547" s="1268"/>
      <c r="AL547" s="1268"/>
    </row>
    <row r="548" spans="2:41">
      <c r="B548" s="1189" t="s">
        <v>254</v>
      </c>
      <c r="C548" s="1190"/>
      <c r="D548" s="1190"/>
      <c r="E548" s="1190"/>
      <c r="F548" s="1190"/>
      <c r="G548" s="1190"/>
      <c r="H548" s="1190"/>
      <c r="I548" s="1190"/>
      <c r="J548" s="1190"/>
      <c r="K548" s="1190"/>
      <c r="L548" s="1190"/>
      <c r="M548" s="1190"/>
      <c r="N548" s="1190"/>
      <c r="O548" s="1190"/>
      <c r="P548" s="1190"/>
      <c r="Q548" s="1190"/>
      <c r="R548" s="1190"/>
      <c r="S548" s="1190"/>
      <c r="T548" s="1190"/>
      <c r="U548" s="1190"/>
      <c r="V548" s="1190"/>
      <c r="W548" s="1190"/>
      <c r="X548" s="1190"/>
      <c r="Y548" s="1190"/>
      <c r="Z548" s="1190"/>
      <c r="AA548" s="1190"/>
      <c r="AB548" s="1190"/>
      <c r="AC548" s="1190"/>
      <c r="AD548" s="1190"/>
      <c r="AE548" s="1190"/>
      <c r="AF548" s="1190"/>
      <c r="AG548" s="1190"/>
      <c r="AH548" s="1190"/>
      <c r="AI548" s="1190"/>
      <c r="AJ548" s="1190"/>
      <c r="AK548" s="1190"/>
      <c r="AL548" s="1190"/>
    </row>
    <row r="549" spans="2:41">
      <c r="B549" s="1200"/>
      <c r="C549" s="1201"/>
      <c r="D549" s="1201"/>
      <c r="E549" s="1201"/>
      <c r="F549" s="1201"/>
      <c r="G549" s="1201"/>
      <c r="H549" s="1201"/>
      <c r="I549" s="1201"/>
      <c r="J549" s="1201"/>
      <c r="K549" s="1201"/>
      <c r="L549" s="1201"/>
      <c r="M549" s="1201"/>
      <c r="N549" s="1201"/>
      <c r="O549" s="1201"/>
      <c r="P549" s="1201"/>
      <c r="Q549" s="1201"/>
      <c r="R549" s="1201"/>
      <c r="S549" s="1202"/>
      <c r="T549" s="1206" t="s">
        <v>255</v>
      </c>
      <c r="U549" s="1207"/>
      <c r="V549" s="1207"/>
      <c r="W549" s="1208"/>
      <c r="X549" s="1257">
        <f>+'[186] PRESUPUESTO OFICIAL ESMERALDA'!B35</f>
        <v>4.2</v>
      </c>
      <c r="Y549" s="1258"/>
      <c r="Z549" s="1258"/>
      <c r="AA549" s="1258"/>
      <c r="AB549" s="1258"/>
      <c r="AC549" s="1258"/>
      <c r="AD549" s="1259"/>
      <c r="AE549" s="1191" t="s">
        <v>256</v>
      </c>
      <c r="AF549" s="1191"/>
      <c r="AG549" s="1191"/>
      <c r="AH549" s="1191"/>
      <c r="AI549" s="1199" t="str">
        <f>+'[186] PRESUPUESTO OFICIAL ESMERALDA'!D35</f>
        <v>ML</v>
      </c>
      <c r="AJ549" s="1199"/>
      <c r="AK549" s="1199"/>
      <c r="AL549" s="1199"/>
    </row>
    <row r="550" spans="2:41">
      <c r="B550" s="1203"/>
      <c r="C550" s="1204"/>
      <c r="D550" s="1204"/>
      <c r="E550" s="1204"/>
      <c r="F550" s="1204"/>
      <c r="G550" s="1204"/>
      <c r="H550" s="1204"/>
      <c r="I550" s="1204"/>
      <c r="J550" s="1204"/>
      <c r="K550" s="1204"/>
      <c r="L550" s="1204"/>
      <c r="M550" s="1204"/>
      <c r="N550" s="1204"/>
      <c r="O550" s="1204"/>
      <c r="P550" s="1204"/>
      <c r="Q550" s="1204"/>
      <c r="R550" s="1204"/>
      <c r="S550" s="1205"/>
      <c r="T550" s="1209"/>
      <c r="U550" s="1210"/>
      <c r="V550" s="1210"/>
      <c r="W550" s="1211"/>
      <c r="X550" s="1260"/>
      <c r="Y550" s="1261"/>
      <c r="Z550" s="1261"/>
      <c r="AA550" s="1261"/>
      <c r="AB550" s="1261"/>
      <c r="AC550" s="1261"/>
      <c r="AD550" s="1262"/>
      <c r="AE550" s="1191"/>
      <c r="AF550" s="1191"/>
      <c r="AG550" s="1191"/>
      <c r="AH550" s="1191"/>
      <c r="AI550" s="1199"/>
      <c r="AJ550" s="1199"/>
      <c r="AK550" s="1199"/>
      <c r="AL550" s="1199"/>
    </row>
    <row r="551" spans="2:41">
      <c r="B551" s="1203"/>
      <c r="C551" s="1204"/>
      <c r="D551" s="1204"/>
      <c r="E551" s="1204"/>
      <c r="F551" s="1204"/>
      <c r="G551" s="1204"/>
      <c r="H551" s="1204"/>
      <c r="I551" s="1204"/>
      <c r="J551" s="1204"/>
      <c r="K551" s="1204"/>
      <c r="L551" s="1204"/>
      <c r="M551" s="1204"/>
      <c r="N551" s="1204"/>
      <c r="O551" s="1204"/>
      <c r="P551" s="1204"/>
      <c r="Q551" s="1204"/>
      <c r="R551" s="1204"/>
      <c r="S551" s="1205"/>
      <c r="T551" s="1206" t="s">
        <v>257</v>
      </c>
      <c r="U551" s="1207"/>
      <c r="V551" s="1207"/>
      <c r="W551" s="1208"/>
      <c r="X551" s="1218" t="str">
        <f>+'[186] PRESUPUESTO OFICIAL ESMERALDA'!C35</f>
        <v>Demarcación  de  cancha  en  pintura  tráfico  pesado,  para demarcación de las tres actividades básicas: microfútbol, voleibol y baloncesto.</v>
      </c>
      <c r="Y551" s="1219"/>
      <c r="Z551" s="1219"/>
      <c r="AA551" s="1219"/>
      <c r="AB551" s="1219"/>
      <c r="AC551" s="1219"/>
      <c r="AD551" s="1219"/>
      <c r="AE551" s="1219"/>
      <c r="AF551" s="1219"/>
      <c r="AG551" s="1219"/>
      <c r="AH551" s="1219"/>
      <c r="AI551" s="1219"/>
      <c r="AJ551" s="1219"/>
      <c r="AK551" s="1219"/>
      <c r="AL551" s="1219"/>
    </row>
    <row r="552" spans="2:41">
      <c r="B552" s="1203"/>
      <c r="C552" s="1204"/>
      <c r="D552" s="1204"/>
      <c r="E552" s="1204"/>
      <c r="F552" s="1204"/>
      <c r="G552" s="1204"/>
      <c r="H552" s="1204"/>
      <c r="I552" s="1204"/>
      <c r="J552" s="1204"/>
      <c r="K552" s="1204"/>
      <c r="L552" s="1204"/>
      <c r="M552" s="1204"/>
      <c r="N552" s="1204"/>
      <c r="O552" s="1204"/>
      <c r="P552" s="1204"/>
      <c r="Q552" s="1204"/>
      <c r="R552" s="1204"/>
      <c r="S552" s="1205"/>
      <c r="T552" s="1209"/>
      <c r="U552" s="1210"/>
      <c r="V552" s="1210"/>
      <c r="W552" s="1211"/>
      <c r="X552" s="1220"/>
      <c r="Y552" s="1221"/>
      <c r="Z552" s="1221"/>
      <c r="AA552" s="1221"/>
      <c r="AB552" s="1221"/>
      <c r="AC552" s="1221"/>
      <c r="AD552" s="1221"/>
      <c r="AE552" s="1221"/>
      <c r="AF552" s="1221"/>
      <c r="AG552" s="1221"/>
      <c r="AH552" s="1221"/>
      <c r="AI552" s="1221"/>
      <c r="AJ552" s="1221"/>
      <c r="AK552" s="1221"/>
      <c r="AL552" s="1221"/>
    </row>
    <row r="553" spans="2:41">
      <c r="B553" s="1203"/>
      <c r="C553" s="1204"/>
      <c r="D553" s="1204"/>
      <c r="E553" s="1204"/>
      <c r="F553" s="1204"/>
      <c r="G553" s="1204"/>
      <c r="H553" s="1204"/>
      <c r="I553" s="1204"/>
      <c r="J553" s="1204"/>
      <c r="K553" s="1204"/>
      <c r="L553" s="1204"/>
      <c r="M553" s="1204"/>
      <c r="N553" s="1204"/>
      <c r="O553" s="1204"/>
      <c r="P553" s="1204"/>
      <c r="Q553" s="1204"/>
      <c r="R553" s="1204"/>
      <c r="S553" s="1205"/>
      <c r="T553" s="1222" t="s">
        <v>258</v>
      </c>
      <c r="U553" s="1223"/>
      <c r="V553" s="1223"/>
      <c r="W553" s="1223"/>
      <c r="X553" s="1223"/>
      <c r="Y553" s="1224"/>
      <c r="Z553" s="1228" t="s">
        <v>259</v>
      </c>
      <c r="AA553" s="1228"/>
      <c r="AB553" s="1228"/>
      <c r="AC553" s="1228"/>
      <c r="AD553" s="1228"/>
      <c r="AE553" s="1191"/>
      <c r="AF553" s="1191"/>
      <c r="AG553" s="1191"/>
      <c r="AH553" s="1191"/>
      <c r="AI553" s="1191" t="s">
        <v>260</v>
      </c>
      <c r="AJ553" s="1191"/>
      <c r="AK553" s="1191"/>
      <c r="AL553" s="1191" t="s">
        <v>261</v>
      </c>
    </row>
    <row r="554" spans="2:41">
      <c r="B554" s="1203"/>
      <c r="C554" s="1204"/>
      <c r="D554" s="1204"/>
      <c r="E554" s="1204"/>
      <c r="F554" s="1204"/>
      <c r="G554" s="1204"/>
      <c r="H554" s="1204"/>
      <c r="I554" s="1204"/>
      <c r="J554" s="1204"/>
      <c r="K554" s="1204"/>
      <c r="L554" s="1204"/>
      <c r="M554" s="1204"/>
      <c r="N554" s="1204"/>
      <c r="O554" s="1204"/>
      <c r="P554" s="1204"/>
      <c r="Q554" s="1204"/>
      <c r="R554" s="1204"/>
      <c r="S554" s="1205"/>
      <c r="T554" s="1225"/>
      <c r="U554" s="1226"/>
      <c r="V554" s="1226"/>
      <c r="W554" s="1226"/>
      <c r="X554" s="1226"/>
      <c r="Y554" s="1227"/>
      <c r="Z554" s="1191" t="s">
        <v>262</v>
      </c>
      <c r="AA554" s="1191"/>
      <c r="AB554" s="1191"/>
      <c r="AC554" s="1191" t="s">
        <v>263</v>
      </c>
      <c r="AD554" s="1191"/>
      <c r="AE554" s="1191"/>
      <c r="AF554" s="1191" t="s">
        <v>264</v>
      </c>
      <c r="AG554" s="1191"/>
      <c r="AH554" s="1191"/>
      <c r="AI554" s="1191"/>
      <c r="AJ554" s="1191"/>
      <c r="AK554" s="1191"/>
      <c r="AL554" s="1191"/>
    </row>
    <row r="555" spans="2:41">
      <c r="B555" s="1203"/>
      <c r="C555" s="1204"/>
      <c r="D555" s="1204"/>
      <c r="E555" s="1204"/>
      <c r="F555" s="1204"/>
      <c r="G555" s="1204"/>
      <c r="H555" s="1204"/>
      <c r="I555" s="1204"/>
      <c r="J555" s="1204"/>
      <c r="K555" s="1204"/>
      <c r="L555" s="1204"/>
      <c r="M555" s="1204"/>
      <c r="N555" s="1204"/>
      <c r="O555" s="1204"/>
      <c r="P555" s="1204"/>
      <c r="Q555" s="1204"/>
      <c r="R555" s="1204"/>
      <c r="S555" s="1205"/>
      <c r="T555" s="1182" t="s">
        <v>618</v>
      </c>
      <c r="U555" s="1183"/>
      <c r="V555" s="1183"/>
      <c r="W555" s="1183"/>
      <c r="X555" s="1183"/>
      <c r="Y555" s="1184"/>
      <c r="Z555" s="1186">
        <v>117.07</v>
      </c>
      <c r="AA555" s="1187"/>
      <c r="AB555" s="1188"/>
      <c r="AC555" s="1178"/>
      <c r="AD555" s="1178"/>
      <c r="AE555" s="1178"/>
      <c r="AF555" s="1178"/>
      <c r="AG555" s="1178"/>
      <c r="AH555" s="1178"/>
      <c r="AI555" s="1178"/>
      <c r="AJ555" s="1178"/>
      <c r="AK555" s="1178"/>
      <c r="AL555" s="1001">
        <f>+Z555</f>
        <v>117.07</v>
      </c>
      <c r="AO555" s="904"/>
    </row>
    <row r="556" spans="2:41">
      <c r="B556" s="1203"/>
      <c r="C556" s="1204"/>
      <c r="D556" s="1204"/>
      <c r="E556" s="1204"/>
      <c r="F556" s="1204"/>
      <c r="G556" s="1204"/>
      <c r="H556" s="1204"/>
      <c r="I556" s="1204"/>
      <c r="J556" s="1204"/>
      <c r="K556" s="1204"/>
      <c r="L556" s="1204"/>
      <c r="M556" s="1204"/>
      <c r="N556" s="1204"/>
      <c r="O556" s="1204"/>
      <c r="P556" s="1204"/>
      <c r="Q556" s="1204"/>
      <c r="R556" s="1204"/>
      <c r="S556" s="1205"/>
      <c r="T556" s="1182" t="s">
        <v>619</v>
      </c>
      <c r="U556" s="1183"/>
      <c r="V556" s="1183"/>
      <c r="W556" s="1183"/>
      <c r="X556" s="1183"/>
      <c r="Y556" s="1184"/>
      <c r="Z556" s="1186">
        <v>148.02000000000001</v>
      </c>
      <c r="AA556" s="1187"/>
      <c r="AB556" s="1188"/>
      <c r="AC556" s="1178"/>
      <c r="AD556" s="1178"/>
      <c r="AE556" s="1178"/>
      <c r="AF556" s="1178"/>
      <c r="AG556" s="1178"/>
      <c r="AH556" s="1178"/>
      <c r="AI556" s="1178"/>
      <c r="AJ556" s="1178"/>
      <c r="AK556" s="1178"/>
      <c r="AL556" s="1001">
        <f>+Z556</f>
        <v>148.02000000000001</v>
      </c>
      <c r="AO556" s="904"/>
    </row>
    <row r="557" spans="2:41">
      <c r="B557" s="1203"/>
      <c r="C557" s="1204"/>
      <c r="D557" s="1204"/>
      <c r="E557" s="1204"/>
      <c r="F557" s="1204"/>
      <c r="G557" s="1204"/>
      <c r="H557" s="1204"/>
      <c r="I557" s="1204"/>
      <c r="J557" s="1204"/>
      <c r="K557" s="1204"/>
      <c r="L557" s="1204"/>
      <c r="M557" s="1204"/>
      <c r="N557" s="1204"/>
      <c r="O557" s="1204"/>
      <c r="P557" s="1204"/>
      <c r="Q557" s="1204"/>
      <c r="R557" s="1204"/>
      <c r="S557" s="1205"/>
      <c r="T557" s="1182" t="s">
        <v>620</v>
      </c>
      <c r="U557" s="1183"/>
      <c r="V557" s="1183"/>
      <c r="W557" s="1183"/>
      <c r="X557" s="1183"/>
      <c r="Y557" s="1184"/>
      <c r="Z557" s="1186">
        <v>53.36</v>
      </c>
      <c r="AA557" s="1187"/>
      <c r="AB557" s="1188"/>
      <c r="AC557" s="1178"/>
      <c r="AD557" s="1178"/>
      <c r="AE557" s="1178"/>
      <c r="AF557" s="1178"/>
      <c r="AG557" s="1178"/>
      <c r="AH557" s="1178"/>
      <c r="AI557" s="1178"/>
      <c r="AJ557" s="1178"/>
      <c r="AK557" s="1178"/>
      <c r="AL557" s="1001">
        <f>+Z557</f>
        <v>53.36</v>
      </c>
      <c r="AO557" s="904"/>
    </row>
    <row r="558" spans="2:41">
      <c r="B558" s="1203"/>
      <c r="C558" s="1204"/>
      <c r="D558" s="1204"/>
      <c r="E558" s="1204"/>
      <c r="F558" s="1204"/>
      <c r="G558" s="1204"/>
      <c r="H558" s="1204"/>
      <c r="I558" s="1204"/>
      <c r="J558" s="1204"/>
      <c r="K558" s="1204"/>
      <c r="L558" s="1204"/>
      <c r="M558" s="1204"/>
      <c r="N558" s="1204"/>
      <c r="O558" s="1204"/>
      <c r="P558" s="1204"/>
      <c r="Q558" s="1204"/>
      <c r="R558" s="1204"/>
      <c r="S558" s="1205"/>
      <c r="T558" s="1182"/>
      <c r="U558" s="1183"/>
      <c r="V558" s="1183"/>
      <c r="W558" s="1183"/>
      <c r="X558" s="1183"/>
      <c r="Y558" s="1184"/>
      <c r="Z558" s="1178"/>
      <c r="AA558" s="1178"/>
      <c r="AB558" s="1178"/>
      <c r="AC558" s="1178"/>
      <c r="AD558" s="1178"/>
      <c r="AE558" s="1178"/>
      <c r="AF558" s="1178"/>
      <c r="AG558" s="1178"/>
      <c r="AH558" s="1178"/>
      <c r="AI558" s="1178"/>
      <c r="AJ558" s="1178"/>
      <c r="AK558" s="1178"/>
      <c r="AL558" s="995"/>
    </row>
    <row r="559" spans="2:41">
      <c r="B559" s="1203"/>
      <c r="C559" s="1204"/>
      <c r="D559" s="1204"/>
      <c r="E559" s="1204"/>
      <c r="F559" s="1204"/>
      <c r="G559" s="1204"/>
      <c r="H559" s="1204"/>
      <c r="I559" s="1204"/>
      <c r="J559" s="1204"/>
      <c r="K559" s="1204"/>
      <c r="L559" s="1204"/>
      <c r="M559" s="1204"/>
      <c r="N559" s="1204"/>
      <c r="O559" s="1204"/>
      <c r="P559" s="1204"/>
      <c r="Q559" s="1204"/>
      <c r="R559" s="1204"/>
      <c r="S559" s="1205"/>
      <c r="T559" s="1182"/>
      <c r="U559" s="1183"/>
      <c r="V559" s="1183"/>
      <c r="W559" s="1183"/>
      <c r="X559" s="1183"/>
      <c r="Y559" s="1184"/>
      <c r="Z559" s="1178"/>
      <c r="AA559" s="1178"/>
      <c r="AB559" s="1178"/>
      <c r="AC559" s="1178"/>
      <c r="AD559" s="1178"/>
      <c r="AE559" s="1178"/>
      <c r="AF559" s="1178"/>
      <c r="AG559" s="1178"/>
      <c r="AH559" s="1178"/>
      <c r="AI559" s="1178"/>
      <c r="AJ559" s="1178"/>
      <c r="AK559" s="1178"/>
      <c r="AL559" s="995"/>
    </row>
    <row r="560" spans="2:41">
      <c r="B560" s="1203"/>
      <c r="C560" s="1204"/>
      <c r="D560" s="1204"/>
      <c r="E560" s="1204"/>
      <c r="F560" s="1204"/>
      <c r="G560" s="1204"/>
      <c r="H560" s="1204"/>
      <c r="I560" s="1204"/>
      <c r="J560" s="1204"/>
      <c r="K560" s="1204"/>
      <c r="L560" s="1204"/>
      <c r="M560" s="1204"/>
      <c r="N560" s="1204"/>
      <c r="O560" s="1204"/>
      <c r="P560" s="1204"/>
      <c r="Q560" s="1204"/>
      <c r="R560" s="1204"/>
      <c r="S560" s="1205"/>
      <c r="T560" s="1182"/>
      <c r="U560" s="1183"/>
      <c r="V560" s="1183"/>
      <c r="W560" s="1183"/>
      <c r="X560" s="1183"/>
      <c r="Y560" s="1184"/>
      <c r="Z560" s="1178"/>
      <c r="AA560" s="1178"/>
      <c r="AB560" s="1178"/>
      <c r="AC560" s="1178"/>
      <c r="AD560" s="1178"/>
      <c r="AE560" s="1178"/>
      <c r="AF560" s="1178"/>
      <c r="AG560" s="1178"/>
      <c r="AH560" s="1178"/>
      <c r="AI560" s="1178"/>
      <c r="AJ560" s="1178"/>
      <c r="AK560" s="1178"/>
      <c r="AL560" s="995"/>
    </row>
    <row r="561" spans="2:38">
      <c r="B561" s="1203"/>
      <c r="C561" s="1204"/>
      <c r="D561" s="1204"/>
      <c r="E561" s="1204"/>
      <c r="F561" s="1204"/>
      <c r="G561" s="1204"/>
      <c r="H561" s="1204"/>
      <c r="I561" s="1204"/>
      <c r="J561" s="1204"/>
      <c r="K561" s="1204"/>
      <c r="L561" s="1204"/>
      <c r="M561" s="1204"/>
      <c r="N561" s="1204"/>
      <c r="O561" s="1204"/>
      <c r="P561" s="1204"/>
      <c r="Q561" s="1204"/>
      <c r="R561" s="1204"/>
      <c r="S561" s="1205"/>
      <c r="T561" s="1182"/>
      <c r="U561" s="1183"/>
      <c r="V561" s="1183"/>
      <c r="W561" s="1183"/>
      <c r="X561" s="1183"/>
      <c r="Y561" s="1184"/>
      <c r="Z561" s="1178"/>
      <c r="AA561" s="1178"/>
      <c r="AB561" s="1178"/>
      <c r="AC561" s="1178"/>
      <c r="AD561" s="1178"/>
      <c r="AE561" s="1178"/>
      <c r="AF561" s="1178"/>
      <c r="AG561" s="1178"/>
      <c r="AH561" s="1178"/>
      <c r="AI561" s="1178"/>
      <c r="AJ561" s="1178"/>
      <c r="AK561" s="1178"/>
      <c r="AL561" s="995"/>
    </row>
    <row r="562" spans="2:38">
      <c r="B562" s="1203"/>
      <c r="C562" s="1204"/>
      <c r="D562" s="1204"/>
      <c r="E562" s="1204"/>
      <c r="F562" s="1204"/>
      <c r="G562" s="1204"/>
      <c r="H562" s="1204"/>
      <c r="I562" s="1204"/>
      <c r="J562" s="1204"/>
      <c r="K562" s="1204"/>
      <c r="L562" s="1204"/>
      <c r="M562" s="1204"/>
      <c r="N562" s="1204"/>
      <c r="O562" s="1204"/>
      <c r="P562" s="1204"/>
      <c r="Q562" s="1204"/>
      <c r="R562" s="1204"/>
      <c r="S562" s="1205"/>
      <c r="T562" s="1182"/>
      <c r="U562" s="1183"/>
      <c r="V562" s="1183"/>
      <c r="W562" s="1183"/>
      <c r="X562" s="1183"/>
      <c r="Y562" s="1184"/>
      <c r="Z562" s="1178"/>
      <c r="AA562" s="1178"/>
      <c r="AB562" s="1178"/>
      <c r="AC562" s="1178"/>
      <c r="AD562" s="1178"/>
      <c r="AE562" s="1178"/>
      <c r="AF562" s="1178"/>
      <c r="AG562" s="1178"/>
      <c r="AH562" s="1178"/>
      <c r="AI562" s="1178"/>
      <c r="AJ562" s="1178"/>
      <c r="AK562" s="1178"/>
      <c r="AL562" s="995"/>
    </row>
    <row r="563" spans="2:38">
      <c r="B563" s="1203"/>
      <c r="C563" s="1204"/>
      <c r="D563" s="1204"/>
      <c r="E563" s="1204"/>
      <c r="F563" s="1204"/>
      <c r="G563" s="1204"/>
      <c r="H563" s="1204"/>
      <c r="I563" s="1204"/>
      <c r="J563" s="1204"/>
      <c r="K563" s="1204"/>
      <c r="L563" s="1204"/>
      <c r="M563" s="1204"/>
      <c r="N563" s="1204"/>
      <c r="O563" s="1204"/>
      <c r="P563" s="1204"/>
      <c r="Q563" s="1204"/>
      <c r="R563" s="1204"/>
      <c r="S563" s="1205"/>
      <c r="T563" s="1182"/>
      <c r="U563" s="1183"/>
      <c r="V563" s="1183"/>
      <c r="W563" s="1183"/>
      <c r="X563" s="1183"/>
      <c r="Y563" s="1184"/>
      <c r="Z563" s="1178"/>
      <c r="AA563" s="1178"/>
      <c r="AB563" s="1178"/>
      <c r="AC563" s="1178"/>
      <c r="AD563" s="1178"/>
      <c r="AE563" s="1178"/>
      <c r="AF563" s="1178"/>
      <c r="AG563" s="1178"/>
      <c r="AH563" s="1178"/>
      <c r="AI563" s="1178"/>
      <c r="AJ563" s="1178"/>
      <c r="AK563" s="1178"/>
      <c r="AL563" s="995"/>
    </row>
    <row r="564" spans="2:38">
      <c r="B564" s="1203"/>
      <c r="C564" s="1204"/>
      <c r="D564" s="1204"/>
      <c r="E564" s="1204"/>
      <c r="F564" s="1204"/>
      <c r="G564" s="1204"/>
      <c r="H564" s="1204"/>
      <c r="I564" s="1204"/>
      <c r="J564" s="1204"/>
      <c r="K564" s="1204"/>
      <c r="L564" s="1204"/>
      <c r="M564" s="1204"/>
      <c r="N564" s="1204"/>
      <c r="O564" s="1204"/>
      <c r="P564" s="1204"/>
      <c r="Q564" s="1204"/>
      <c r="R564" s="1204"/>
      <c r="S564" s="1205"/>
      <c r="T564" s="1182"/>
      <c r="U564" s="1183"/>
      <c r="V564" s="1183"/>
      <c r="W564" s="1183"/>
      <c r="X564" s="1183"/>
      <c r="Y564" s="1184"/>
      <c r="Z564" s="1178"/>
      <c r="AA564" s="1178"/>
      <c r="AB564" s="1178"/>
      <c r="AC564" s="1178"/>
      <c r="AD564" s="1178"/>
      <c r="AE564" s="1178"/>
      <c r="AF564" s="1178"/>
      <c r="AG564" s="1178"/>
      <c r="AH564" s="1178"/>
      <c r="AI564" s="1178"/>
      <c r="AJ564" s="1178"/>
      <c r="AK564" s="1178"/>
      <c r="AL564" s="995"/>
    </row>
    <row r="565" spans="2:38">
      <c r="B565" s="1203"/>
      <c r="C565" s="1204"/>
      <c r="D565" s="1204"/>
      <c r="E565" s="1204"/>
      <c r="F565" s="1204"/>
      <c r="G565" s="1204"/>
      <c r="H565" s="1204"/>
      <c r="I565" s="1204"/>
      <c r="J565" s="1204"/>
      <c r="K565" s="1204"/>
      <c r="L565" s="1204"/>
      <c r="M565" s="1204"/>
      <c r="N565" s="1204"/>
      <c r="O565" s="1204"/>
      <c r="P565" s="1204"/>
      <c r="Q565" s="1204"/>
      <c r="R565" s="1204"/>
      <c r="S565" s="1205"/>
      <c r="T565" s="1182"/>
      <c r="U565" s="1183"/>
      <c r="V565" s="1183"/>
      <c r="W565" s="1183"/>
      <c r="X565" s="1183"/>
      <c r="Y565" s="1184"/>
      <c r="Z565" s="1178"/>
      <c r="AA565" s="1178"/>
      <c r="AB565" s="1178"/>
      <c r="AC565" s="1178"/>
      <c r="AD565" s="1178"/>
      <c r="AE565" s="1178"/>
      <c r="AF565" s="1178"/>
      <c r="AG565" s="1178"/>
      <c r="AH565" s="1178"/>
      <c r="AI565" s="1178"/>
      <c r="AJ565" s="1178"/>
      <c r="AK565" s="1178"/>
      <c r="AL565" s="995"/>
    </row>
    <row r="566" spans="2:38">
      <c r="B566" s="1203"/>
      <c r="C566" s="1204"/>
      <c r="D566" s="1204"/>
      <c r="E566" s="1204"/>
      <c r="F566" s="1204"/>
      <c r="G566" s="1204"/>
      <c r="H566" s="1204"/>
      <c r="I566" s="1204"/>
      <c r="J566" s="1204"/>
      <c r="K566" s="1204"/>
      <c r="L566" s="1204"/>
      <c r="M566" s="1204"/>
      <c r="N566" s="1204"/>
      <c r="O566" s="1204"/>
      <c r="P566" s="1204"/>
      <c r="Q566" s="1204"/>
      <c r="R566" s="1204"/>
      <c r="S566" s="1205"/>
      <c r="T566" s="1182"/>
      <c r="U566" s="1183"/>
      <c r="V566" s="1183"/>
      <c r="W566" s="1183"/>
      <c r="X566" s="1183"/>
      <c r="Y566" s="1184"/>
      <c r="Z566" s="1178"/>
      <c r="AA566" s="1178"/>
      <c r="AB566" s="1178"/>
      <c r="AC566" s="1178"/>
      <c r="AD566" s="1178"/>
      <c r="AE566" s="1178"/>
      <c r="AF566" s="1178"/>
      <c r="AG566" s="1178"/>
      <c r="AH566" s="1178"/>
      <c r="AI566" s="1178"/>
      <c r="AJ566" s="1178"/>
      <c r="AK566" s="1178"/>
      <c r="AL566" s="995"/>
    </row>
    <row r="567" spans="2:38">
      <c r="B567" s="1203"/>
      <c r="C567" s="1204"/>
      <c r="D567" s="1204"/>
      <c r="E567" s="1204"/>
      <c r="F567" s="1204"/>
      <c r="G567" s="1204"/>
      <c r="H567" s="1204"/>
      <c r="I567" s="1204"/>
      <c r="J567" s="1204"/>
      <c r="K567" s="1204"/>
      <c r="L567" s="1204"/>
      <c r="M567" s="1204"/>
      <c r="N567" s="1204"/>
      <c r="O567" s="1204"/>
      <c r="P567" s="1204"/>
      <c r="Q567" s="1204"/>
      <c r="R567" s="1204"/>
      <c r="S567" s="1205"/>
      <c r="T567" s="1182"/>
      <c r="U567" s="1183"/>
      <c r="V567" s="1183"/>
      <c r="W567" s="1183"/>
      <c r="X567" s="1183"/>
      <c r="Y567" s="1184"/>
      <c r="Z567" s="1178"/>
      <c r="AA567" s="1178"/>
      <c r="AB567" s="1178"/>
      <c r="AC567" s="1178"/>
      <c r="AD567" s="1178"/>
      <c r="AE567" s="1178"/>
      <c r="AF567" s="1178"/>
      <c r="AG567" s="1178"/>
      <c r="AH567" s="1178"/>
      <c r="AI567" s="1178"/>
      <c r="AJ567" s="1178"/>
      <c r="AK567" s="1178"/>
      <c r="AL567" s="995"/>
    </row>
    <row r="568" spans="2:38">
      <c r="B568" s="1203"/>
      <c r="C568" s="1204"/>
      <c r="D568" s="1204"/>
      <c r="E568" s="1204"/>
      <c r="F568" s="1204"/>
      <c r="G568" s="1204"/>
      <c r="H568" s="1204"/>
      <c r="I568" s="1204"/>
      <c r="J568" s="1204"/>
      <c r="K568" s="1204"/>
      <c r="L568" s="1204"/>
      <c r="M568" s="1204"/>
      <c r="N568" s="1204"/>
      <c r="O568" s="1204"/>
      <c r="P568" s="1204"/>
      <c r="Q568" s="1204"/>
      <c r="R568" s="1204"/>
      <c r="S568" s="1205"/>
      <c r="T568" s="1182"/>
      <c r="U568" s="1183"/>
      <c r="V568" s="1183"/>
      <c r="W568" s="1183"/>
      <c r="X568" s="1183"/>
      <c r="Y568" s="1184"/>
      <c r="Z568" s="1178"/>
      <c r="AA568" s="1178"/>
      <c r="AB568" s="1178"/>
      <c r="AC568" s="1178"/>
      <c r="AD568" s="1178"/>
      <c r="AE568" s="1178"/>
      <c r="AF568" s="1178"/>
      <c r="AG568" s="1178"/>
      <c r="AH568" s="1178"/>
      <c r="AI568" s="1178"/>
      <c r="AJ568" s="1178"/>
      <c r="AK568" s="1178"/>
      <c r="AL568" s="995"/>
    </row>
    <row r="569" spans="2:38">
      <c r="B569" s="1203"/>
      <c r="C569" s="1204"/>
      <c r="D569" s="1204"/>
      <c r="E569" s="1204"/>
      <c r="F569" s="1204"/>
      <c r="G569" s="1204"/>
      <c r="H569" s="1204"/>
      <c r="I569" s="1204"/>
      <c r="J569" s="1204"/>
      <c r="K569" s="1204"/>
      <c r="L569" s="1204"/>
      <c r="M569" s="1204"/>
      <c r="N569" s="1204"/>
      <c r="O569" s="1204"/>
      <c r="P569" s="1204"/>
      <c r="Q569" s="1204"/>
      <c r="R569" s="1204"/>
      <c r="S569" s="1205"/>
      <c r="T569" s="1182"/>
      <c r="U569" s="1183"/>
      <c r="V569" s="1183"/>
      <c r="W569" s="1183"/>
      <c r="X569" s="1183"/>
      <c r="Y569" s="1184"/>
      <c r="Z569" s="1178"/>
      <c r="AA569" s="1178"/>
      <c r="AB569" s="1178"/>
      <c r="AC569" s="1178"/>
      <c r="AD569" s="1178"/>
      <c r="AE569" s="1178"/>
      <c r="AF569" s="1178"/>
      <c r="AG569" s="1178"/>
      <c r="AH569" s="1178"/>
      <c r="AI569" s="1178"/>
      <c r="AJ569" s="1178"/>
      <c r="AK569" s="1178"/>
      <c r="AL569" s="995"/>
    </row>
    <row r="570" spans="2:38">
      <c r="B570" s="1203"/>
      <c r="C570" s="1204"/>
      <c r="D570" s="1204"/>
      <c r="E570" s="1204"/>
      <c r="F570" s="1204"/>
      <c r="G570" s="1204"/>
      <c r="H570" s="1204"/>
      <c r="I570" s="1204"/>
      <c r="J570" s="1204"/>
      <c r="K570" s="1204"/>
      <c r="L570" s="1204"/>
      <c r="M570" s="1204"/>
      <c r="N570" s="1204"/>
      <c r="O570" s="1204"/>
      <c r="P570" s="1204"/>
      <c r="Q570" s="1204"/>
      <c r="R570" s="1204"/>
      <c r="S570" s="1205"/>
      <c r="T570" s="1182"/>
      <c r="U570" s="1183"/>
      <c r="V570" s="1183"/>
      <c r="W570" s="1183"/>
      <c r="X570" s="1183"/>
      <c r="Y570" s="1184"/>
      <c r="Z570" s="1178"/>
      <c r="AA570" s="1178"/>
      <c r="AB570" s="1178"/>
      <c r="AC570" s="1178"/>
      <c r="AD570" s="1178"/>
      <c r="AE570" s="1178"/>
      <c r="AF570" s="1178"/>
      <c r="AG570" s="1178"/>
      <c r="AH570" s="1178"/>
      <c r="AI570" s="1178"/>
      <c r="AJ570" s="1178"/>
      <c r="AK570" s="1178"/>
      <c r="AL570" s="995"/>
    </row>
    <row r="571" spans="2:38">
      <c r="B571" s="1203"/>
      <c r="C571" s="1204"/>
      <c r="D571" s="1204"/>
      <c r="E571" s="1204"/>
      <c r="F571" s="1204"/>
      <c r="G571" s="1204"/>
      <c r="H571" s="1204"/>
      <c r="I571" s="1204"/>
      <c r="J571" s="1204"/>
      <c r="K571" s="1204"/>
      <c r="L571" s="1204"/>
      <c r="M571" s="1204"/>
      <c r="N571" s="1204"/>
      <c r="O571" s="1204"/>
      <c r="P571" s="1204"/>
      <c r="Q571" s="1204"/>
      <c r="R571" s="1204"/>
      <c r="S571" s="1205"/>
      <c r="T571" s="1182"/>
      <c r="U571" s="1183"/>
      <c r="V571" s="1183"/>
      <c r="W571" s="1183"/>
      <c r="X571" s="1183"/>
      <c r="Y571" s="1184"/>
      <c r="Z571" s="1178"/>
      <c r="AA571" s="1178"/>
      <c r="AB571" s="1178"/>
      <c r="AC571" s="1178"/>
      <c r="AD571" s="1178"/>
      <c r="AE571" s="1178"/>
      <c r="AF571" s="1178"/>
      <c r="AG571" s="1178"/>
      <c r="AH571" s="1178"/>
      <c r="AI571" s="1178"/>
      <c r="AJ571" s="1178"/>
      <c r="AK571" s="1178"/>
      <c r="AL571" s="995"/>
    </row>
    <row r="572" spans="2:38">
      <c r="B572" s="1203"/>
      <c r="C572" s="1204"/>
      <c r="D572" s="1204"/>
      <c r="E572" s="1204"/>
      <c r="F572" s="1204"/>
      <c r="G572" s="1204"/>
      <c r="H572" s="1204"/>
      <c r="I572" s="1204"/>
      <c r="J572" s="1204"/>
      <c r="K572" s="1204"/>
      <c r="L572" s="1204"/>
      <c r="M572" s="1204"/>
      <c r="N572" s="1204"/>
      <c r="O572" s="1204"/>
      <c r="P572" s="1204"/>
      <c r="Q572" s="1204"/>
      <c r="R572" s="1204"/>
      <c r="S572" s="1205"/>
      <c r="T572" s="1182"/>
      <c r="U572" s="1183"/>
      <c r="V572" s="1183"/>
      <c r="W572" s="1183"/>
      <c r="X572" s="1183"/>
      <c r="Y572" s="1184"/>
      <c r="Z572" s="1178"/>
      <c r="AA572" s="1178"/>
      <c r="AB572" s="1178"/>
      <c r="AC572" s="1178"/>
      <c r="AD572" s="1178"/>
      <c r="AE572" s="1178"/>
      <c r="AF572" s="1178"/>
      <c r="AG572" s="1178"/>
      <c r="AH572" s="1178"/>
      <c r="AI572" s="1178"/>
      <c r="AJ572" s="1178"/>
      <c r="AK572" s="1178"/>
      <c r="AL572" s="995"/>
    </row>
    <row r="573" spans="2:38">
      <c r="B573" s="1203"/>
      <c r="C573" s="1204"/>
      <c r="D573" s="1204"/>
      <c r="E573" s="1204"/>
      <c r="F573" s="1204"/>
      <c r="G573" s="1204"/>
      <c r="H573" s="1204"/>
      <c r="I573" s="1204"/>
      <c r="J573" s="1204"/>
      <c r="K573" s="1204"/>
      <c r="L573" s="1204"/>
      <c r="M573" s="1204"/>
      <c r="N573" s="1204"/>
      <c r="O573" s="1204"/>
      <c r="P573" s="1204"/>
      <c r="Q573" s="1204"/>
      <c r="R573" s="1204"/>
      <c r="S573" s="1205"/>
      <c r="T573" s="1182"/>
      <c r="U573" s="1183"/>
      <c r="V573" s="1183"/>
      <c r="W573" s="1183"/>
      <c r="X573" s="1183"/>
      <c r="Y573" s="1184"/>
      <c r="Z573" s="1178"/>
      <c r="AA573" s="1178"/>
      <c r="AB573" s="1178"/>
      <c r="AC573" s="1178"/>
      <c r="AD573" s="1178"/>
      <c r="AE573" s="1178"/>
      <c r="AF573" s="1178"/>
      <c r="AG573" s="1178"/>
      <c r="AH573" s="1178"/>
      <c r="AI573" s="1178"/>
      <c r="AJ573" s="1178"/>
      <c r="AK573" s="1178"/>
      <c r="AL573" s="995"/>
    </row>
    <row r="574" spans="2:38">
      <c r="B574" s="1203"/>
      <c r="C574" s="1204"/>
      <c r="D574" s="1204"/>
      <c r="E574" s="1204"/>
      <c r="F574" s="1204"/>
      <c r="G574" s="1204"/>
      <c r="H574" s="1204"/>
      <c r="I574" s="1204"/>
      <c r="J574" s="1204"/>
      <c r="K574" s="1204"/>
      <c r="L574" s="1204"/>
      <c r="M574" s="1204"/>
      <c r="N574" s="1204"/>
      <c r="O574" s="1204"/>
      <c r="P574" s="1204"/>
      <c r="Q574" s="1204"/>
      <c r="R574" s="1204"/>
      <c r="S574" s="1205"/>
      <c r="T574" s="1182"/>
      <c r="U574" s="1183"/>
      <c r="V574" s="1183"/>
      <c r="W574" s="1183"/>
      <c r="X574" s="1183"/>
      <c r="Y574" s="1184"/>
      <c r="Z574" s="1178"/>
      <c r="AA574" s="1178"/>
      <c r="AB574" s="1178"/>
      <c r="AC574" s="1178"/>
      <c r="AD574" s="1178"/>
      <c r="AE574" s="1178"/>
      <c r="AF574" s="1178"/>
      <c r="AG574" s="1178"/>
      <c r="AH574" s="1178"/>
      <c r="AI574" s="1178"/>
      <c r="AJ574" s="1178"/>
      <c r="AK574" s="1178"/>
      <c r="AL574" s="995"/>
    </row>
    <row r="575" spans="2:38">
      <c r="B575" s="1203"/>
      <c r="C575" s="1204"/>
      <c r="D575" s="1204"/>
      <c r="E575" s="1204"/>
      <c r="F575" s="1204"/>
      <c r="G575" s="1204"/>
      <c r="H575" s="1204"/>
      <c r="I575" s="1204"/>
      <c r="J575" s="1204"/>
      <c r="K575" s="1204"/>
      <c r="L575" s="1204"/>
      <c r="M575" s="1204"/>
      <c r="N575" s="1204"/>
      <c r="O575" s="1204"/>
      <c r="P575" s="1204"/>
      <c r="Q575" s="1204"/>
      <c r="R575" s="1204"/>
      <c r="S575" s="1205"/>
      <c r="T575" s="1182"/>
      <c r="U575" s="1183"/>
      <c r="V575" s="1183"/>
      <c r="W575" s="1183"/>
      <c r="X575" s="1183"/>
      <c r="Y575" s="1184"/>
      <c r="Z575" s="1178"/>
      <c r="AA575" s="1178"/>
      <c r="AB575" s="1178"/>
      <c r="AC575" s="1178"/>
      <c r="AD575" s="1178"/>
      <c r="AE575" s="1178"/>
      <c r="AF575" s="1178"/>
      <c r="AG575" s="1178"/>
      <c r="AH575" s="1178"/>
      <c r="AI575" s="1178"/>
      <c r="AJ575" s="1178"/>
      <c r="AK575" s="1178"/>
      <c r="AL575" s="995"/>
    </row>
    <row r="576" spans="2:38">
      <c r="B576" s="1203"/>
      <c r="C576" s="1204"/>
      <c r="D576" s="1204"/>
      <c r="E576" s="1204"/>
      <c r="F576" s="1204"/>
      <c r="G576" s="1204"/>
      <c r="H576" s="1204"/>
      <c r="I576" s="1204"/>
      <c r="J576" s="1204"/>
      <c r="K576" s="1204"/>
      <c r="L576" s="1204"/>
      <c r="M576" s="1204"/>
      <c r="N576" s="1204"/>
      <c r="O576" s="1204"/>
      <c r="P576" s="1204"/>
      <c r="Q576" s="1204"/>
      <c r="R576" s="1204"/>
      <c r="S576" s="1205"/>
      <c r="T576" s="1182"/>
      <c r="U576" s="1183"/>
      <c r="V576" s="1183"/>
      <c r="W576" s="1183"/>
      <c r="X576" s="1183"/>
      <c r="Y576" s="1184"/>
      <c r="Z576" s="1178"/>
      <c r="AA576" s="1178"/>
      <c r="AB576" s="1178"/>
      <c r="AC576" s="1178"/>
      <c r="AD576" s="1178"/>
      <c r="AE576" s="1178"/>
      <c r="AF576" s="1178"/>
      <c r="AG576" s="1178"/>
      <c r="AH576" s="1178"/>
      <c r="AI576" s="1178"/>
      <c r="AJ576" s="1178"/>
      <c r="AK576" s="1178"/>
      <c r="AL576" s="995"/>
    </row>
    <row r="577" spans="2:38">
      <c r="B577" s="1254"/>
      <c r="C577" s="1255"/>
      <c r="D577" s="1255"/>
      <c r="E577" s="1255"/>
      <c r="F577" s="1255"/>
      <c r="G577" s="1255"/>
      <c r="H577" s="1255"/>
      <c r="I577" s="1255"/>
      <c r="J577" s="1255"/>
      <c r="K577" s="1255"/>
      <c r="L577" s="1255"/>
      <c r="M577" s="1255"/>
      <c r="N577" s="1255"/>
      <c r="O577" s="1255"/>
      <c r="P577" s="1255"/>
      <c r="Q577" s="1255"/>
      <c r="R577" s="1255"/>
      <c r="S577" s="1256"/>
      <c r="T577" s="1182"/>
      <c r="U577" s="1183"/>
      <c r="V577" s="1183"/>
      <c r="W577" s="1183"/>
      <c r="X577" s="1183"/>
      <c r="Y577" s="1184"/>
      <c r="Z577" s="1178"/>
      <c r="AA577" s="1178"/>
      <c r="AB577" s="1178"/>
      <c r="AC577" s="1178"/>
      <c r="AD577" s="1178"/>
      <c r="AE577" s="1178"/>
      <c r="AF577" s="1178"/>
      <c r="AG577" s="1178"/>
      <c r="AH577" s="1178"/>
      <c r="AI577" s="1178"/>
      <c r="AJ577" s="1178"/>
      <c r="AK577" s="1178"/>
      <c r="AL577" s="995"/>
    </row>
    <row r="578" spans="2:38">
      <c r="B578" s="1192" t="s">
        <v>265</v>
      </c>
      <c r="C578" s="1193"/>
      <c r="D578" s="1193"/>
      <c r="E578" s="1193"/>
      <c r="F578" s="1193"/>
      <c r="G578" s="1193"/>
      <c r="H578" s="1193"/>
      <c r="I578" s="1193"/>
      <c r="J578" s="1193"/>
      <c r="K578" s="1193"/>
      <c r="L578" s="1193"/>
      <c r="M578" s="1193"/>
      <c r="N578" s="1193"/>
      <c r="O578" s="1193"/>
      <c r="P578" s="1193"/>
      <c r="Q578" s="1193"/>
      <c r="R578" s="1193"/>
      <c r="S578" s="1193"/>
      <c r="T578" s="1193"/>
      <c r="U578" s="1193"/>
      <c r="V578" s="1193"/>
      <c r="W578" s="1193"/>
      <c r="X578" s="1193"/>
      <c r="Y578" s="1193"/>
      <c r="Z578" s="1229"/>
      <c r="AA578" s="1230"/>
      <c r="AB578" s="1230"/>
      <c r="AC578" s="1230"/>
      <c r="AD578" s="1230"/>
      <c r="AE578" s="1230"/>
      <c r="AF578" s="1230"/>
      <c r="AG578" s="1230"/>
      <c r="AH578" s="1231"/>
      <c r="AI578" s="1232"/>
      <c r="AJ578" s="1232"/>
      <c r="AK578" s="1232"/>
      <c r="AL578" s="997"/>
    </row>
    <row r="579" spans="2:38">
      <c r="B579" s="1242"/>
      <c r="C579" s="1243"/>
      <c r="D579" s="1243"/>
      <c r="E579" s="1243"/>
      <c r="F579" s="1243"/>
      <c r="G579" s="1243"/>
      <c r="H579" s="1243"/>
      <c r="I579" s="1243"/>
      <c r="J579" s="1243"/>
      <c r="K579" s="1243"/>
      <c r="L579" s="1243"/>
      <c r="M579" s="1243"/>
      <c r="N579" s="1243"/>
      <c r="O579" s="1243"/>
      <c r="P579" s="1243"/>
      <c r="Q579" s="1243"/>
      <c r="R579" s="1243"/>
      <c r="S579" s="1243"/>
      <c r="T579" s="1243"/>
      <c r="U579" s="1243"/>
      <c r="V579" s="1243"/>
      <c r="W579" s="1243"/>
      <c r="X579" s="1243"/>
      <c r="Y579" s="1244"/>
      <c r="Z579" s="1248"/>
      <c r="AA579" s="1201"/>
      <c r="AB579" s="1201"/>
      <c r="AC579" s="1201"/>
      <c r="AD579" s="1201"/>
      <c r="AE579" s="1201"/>
      <c r="AF579" s="1201"/>
      <c r="AG579" s="1201"/>
      <c r="AH579" s="1202"/>
      <c r="AI579" s="1190" t="s">
        <v>266</v>
      </c>
      <c r="AJ579" s="1190"/>
      <c r="AK579" s="1253"/>
      <c r="AL579" s="998">
        <f>SUM(AL555:AL577)</f>
        <v>318.45000000000005</v>
      </c>
    </row>
    <row r="580" spans="2:38">
      <c r="B580" s="1242"/>
      <c r="C580" s="1243"/>
      <c r="D580" s="1243"/>
      <c r="E580" s="1243"/>
      <c r="F580" s="1243"/>
      <c r="G580" s="1243"/>
      <c r="H580" s="1243"/>
      <c r="I580" s="1243"/>
      <c r="J580" s="1243"/>
      <c r="K580" s="1243"/>
      <c r="L580" s="1243"/>
      <c r="M580" s="1243"/>
      <c r="N580" s="1243"/>
      <c r="O580" s="1243"/>
      <c r="P580" s="1243"/>
      <c r="Q580" s="1243"/>
      <c r="R580" s="1243"/>
      <c r="S580" s="1243"/>
      <c r="T580" s="1243"/>
      <c r="U580" s="1243"/>
      <c r="V580" s="1243"/>
      <c r="W580" s="1243"/>
      <c r="X580" s="1243"/>
      <c r="Y580" s="1244"/>
      <c r="Z580" s="1249"/>
      <c r="AA580" s="1204"/>
      <c r="AB580" s="1204"/>
      <c r="AC580" s="1204"/>
      <c r="AD580" s="1204"/>
      <c r="AE580" s="1204"/>
      <c r="AF580" s="1204"/>
      <c r="AG580" s="1204"/>
      <c r="AH580" s="1205"/>
      <c r="AI580" s="1190"/>
      <c r="AJ580" s="1190"/>
      <c r="AK580" s="1253"/>
      <c r="AL580" s="998"/>
    </row>
    <row r="581" spans="2:38" ht="16.5" thickBot="1">
      <c r="B581" s="1245"/>
      <c r="C581" s="1246"/>
      <c r="D581" s="1246"/>
      <c r="E581" s="1246"/>
      <c r="F581" s="1246"/>
      <c r="G581" s="1246"/>
      <c r="H581" s="1246"/>
      <c r="I581" s="1246"/>
      <c r="J581" s="1246"/>
      <c r="K581" s="1246"/>
      <c r="L581" s="1246"/>
      <c r="M581" s="1246"/>
      <c r="N581" s="1246"/>
      <c r="O581" s="1246"/>
      <c r="P581" s="1246"/>
      <c r="Q581" s="1246"/>
      <c r="R581" s="1246"/>
      <c r="S581" s="1246"/>
      <c r="T581" s="1246"/>
      <c r="U581" s="1246"/>
      <c r="V581" s="1246"/>
      <c r="W581" s="1246"/>
      <c r="X581" s="1246"/>
      <c r="Y581" s="1247"/>
      <c r="Z581" s="1250"/>
      <c r="AA581" s="1251"/>
      <c r="AB581" s="1251"/>
      <c r="AC581" s="1251"/>
      <c r="AD581" s="1251"/>
      <c r="AE581" s="1251"/>
      <c r="AF581" s="1251"/>
      <c r="AG581" s="1251"/>
      <c r="AH581" s="1252"/>
      <c r="AI581" s="1238" t="s">
        <v>267</v>
      </c>
      <c r="AJ581" s="1238"/>
      <c r="AK581" s="1239"/>
      <c r="AL581" s="999">
        <f>ROUND(+AL579,2)</f>
        <v>318.45</v>
      </c>
    </row>
    <row r="582" spans="2:38">
      <c r="B582" s="1355"/>
      <c r="C582" s="1356"/>
      <c r="D582" s="1356"/>
      <c r="E582" s="1356"/>
      <c r="F582" s="1356"/>
      <c r="G582" s="1356"/>
      <c r="H582" s="1357"/>
      <c r="I582" s="1349" t="str">
        <f>I544</f>
        <v>CONSTRUCCIÓN DE CUBIERTA PARA POLIDERTIVO EN LA VEREDA BAJO GETZEN DEL MUNICIPIO DE LA PLATA, DEPARTAMENTO DEL HUILA</v>
      </c>
      <c r="J582" s="1350"/>
      <c r="K582" s="1350"/>
      <c r="L582" s="1350"/>
      <c r="M582" s="1350"/>
      <c r="N582" s="1350"/>
      <c r="O582" s="1350"/>
      <c r="P582" s="1350"/>
      <c r="Q582" s="1350"/>
      <c r="R582" s="1350"/>
      <c r="S582" s="1350"/>
      <c r="T582" s="1350"/>
      <c r="U582" s="1350"/>
      <c r="V582" s="1350"/>
      <c r="W582" s="1350"/>
      <c r="X582" s="1350"/>
      <c r="Y582" s="1350"/>
      <c r="Z582" s="1350"/>
      <c r="AA582" s="1350"/>
      <c r="AB582" s="1350"/>
      <c r="AC582" s="1350"/>
      <c r="AD582" s="1350"/>
      <c r="AE582" s="1350"/>
      <c r="AF582" s="1350"/>
      <c r="AG582" s="1350"/>
      <c r="AH582" s="1351"/>
      <c r="AI582" s="1340">
        <f ca="1">TODAY()</f>
        <v>46286</v>
      </c>
      <c r="AJ582" s="1341"/>
      <c r="AK582" s="1341"/>
      <c r="AL582" s="1342"/>
    </row>
    <row r="583" spans="2:38">
      <c r="B583" s="1358"/>
      <c r="C583" s="1359"/>
      <c r="D583" s="1359"/>
      <c r="E583" s="1359"/>
      <c r="F583" s="1359"/>
      <c r="G583" s="1359"/>
      <c r="H583" s="1360"/>
      <c r="I583" s="1352"/>
      <c r="J583" s="1353"/>
      <c r="K583" s="1353"/>
      <c r="L583" s="1353"/>
      <c r="M583" s="1353"/>
      <c r="N583" s="1353"/>
      <c r="O583" s="1353"/>
      <c r="P583" s="1353"/>
      <c r="Q583" s="1353"/>
      <c r="R583" s="1353"/>
      <c r="S583" s="1353"/>
      <c r="T583" s="1353"/>
      <c r="U583" s="1353"/>
      <c r="V583" s="1353"/>
      <c r="W583" s="1353"/>
      <c r="X583" s="1353"/>
      <c r="Y583" s="1353"/>
      <c r="Z583" s="1353"/>
      <c r="AA583" s="1353"/>
      <c r="AB583" s="1353"/>
      <c r="AC583" s="1353"/>
      <c r="AD583" s="1353"/>
      <c r="AE583" s="1353"/>
      <c r="AF583" s="1353"/>
      <c r="AG583" s="1353"/>
      <c r="AH583" s="1354"/>
      <c r="AI583" s="1343"/>
      <c r="AJ583" s="1344"/>
      <c r="AK583" s="1344"/>
      <c r="AL583" s="1345"/>
    </row>
    <row r="584" spans="2:38">
      <c r="B584" s="1358"/>
      <c r="C584" s="1359"/>
      <c r="D584" s="1359"/>
      <c r="E584" s="1359"/>
      <c r="F584" s="1359"/>
      <c r="G584" s="1359"/>
      <c r="H584" s="1360"/>
      <c r="I584" s="1352"/>
      <c r="J584" s="1353"/>
      <c r="K584" s="1353"/>
      <c r="L584" s="1353"/>
      <c r="M584" s="1353"/>
      <c r="N584" s="1353"/>
      <c r="O584" s="1353"/>
      <c r="P584" s="1353"/>
      <c r="Q584" s="1353"/>
      <c r="R584" s="1353"/>
      <c r="S584" s="1353"/>
      <c r="T584" s="1353"/>
      <c r="U584" s="1353"/>
      <c r="V584" s="1353"/>
      <c r="W584" s="1353"/>
      <c r="X584" s="1353"/>
      <c r="Y584" s="1353"/>
      <c r="Z584" s="1353"/>
      <c r="AA584" s="1353"/>
      <c r="AB584" s="1353"/>
      <c r="AC584" s="1353"/>
      <c r="AD584" s="1353"/>
      <c r="AE584" s="1353"/>
      <c r="AF584" s="1353"/>
      <c r="AG584" s="1353"/>
      <c r="AH584" s="1354"/>
      <c r="AI584" s="1343"/>
      <c r="AJ584" s="1344"/>
      <c r="AK584" s="1344"/>
      <c r="AL584" s="1345"/>
    </row>
    <row r="585" spans="2:38">
      <c r="B585" s="1361"/>
      <c r="C585" s="1362"/>
      <c r="D585" s="1362"/>
      <c r="E585" s="1362"/>
      <c r="F585" s="1362"/>
      <c r="G585" s="1362"/>
      <c r="H585" s="1363"/>
      <c r="I585" s="1260"/>
      <c r="J585" s="1261"/>
      <c r="K585" s="1261"/>
      <c r="L585" s="1261"/>
      <c r="M585" s="1261"/>
      <c r="N585" s="1261"/>
      <c r="O585" s="1261"/>
      <c r="P585" s="1261"/>
      <c r="Q585" s="1261"/>
      <c r="R585" s="1261"/>
      <c r="S585" s="1261"/>
      <c r="T585" s="1261"/>
      <c r="U585" s="1261"/>
      <c r="V585" s="1261"/>
      <c r="W585" s="1261"/>
      <c r="X585" s="1261"/>
      <c r="Y585" s="1261"/>
      <c r="Z585" s="1261"/>
      <c r="AA585" s="1261"/>
      <c r="AB585" s="1261"/>
      <c r="AC585" s="1261"/>
      <c r="AD585" s="1261"/>
      <c r="AE585" s="1261"/>
      <c r="AF585" s="1261"/>
      <c r="AG585" s="1261"/>
      <c r="AH585" s="1262"/>
      <c r="AI585" s="1346"/>
      <c r="AJ585" s="1347"/>
      <c r="AK585" s="1347"/>
      <c r="AL585" s="1348"/>
    </row>
    <row r="586" spans="2:38">
      <c r="B586" s="1189" t="s">
        <v>254</v>
      </c>
      <c r="C586" s="1190"/>
      <c r="D586" s="1190"/>
      <c r="E586" s="1190"/>
      <c r="F586" s="1190"/>
      <c r="G586" s="1190"/>
      <c r="H586" s="1190"/>
      <c r="I586" s="1190"/>
      <c r="J586" s="1190"/>
      <c r="K586" s="1190"/>
      <c r="L586" s="1190"/>
      <c r="M586" s="1190"/>
      <c r="N586" s="1190"/>
      <c r="O586" s="1190"/>
      <c r="P586" s="1190"/>
      <c r="Q586" s="1190"/>
      <c r="R586" s="1190"/>
      <c r="S586" s="1190"/>
      <c r="T586" s="1190"/>
      <c r="U586" s="1190"/>
      <c r="V586" s="1190"/>
      <c r="W586" s="1190"/>
      <c r="X586" s="1190"/>
      <c r="Y586" s="1190"/>
      <c r="Z586" s="1190"/>
      <c r="AA586" s="1190"/>
      <c r="AB586" s="1190"/>
      <c r="AC586" s="1190"/>
      <c r="AD586" s="1190"/>
      <c r="AE586" s="1190"/>
      <c r="AF586" s="1190"/>
      <c r="AG586" s="1190"/>
      <c r="AH586" s="1190"/>
      <c r="AI586" s="1190"/>
      <c r="AJ586" s="1190"/>
      <c r="AK586" s="1190"/>
      <c r="AL586" s="1190"/>
    </row>
    <row r="587" spans="2:38">
      <c r="B587" s="1200"/>
      <c r="C587" s="1201"/>
      <c r="D587" s="1201"/>
      <c r="E587" s="1201"/>
      <c r="F587" s="1201"/>
      <c r="G587" s="1201"/>
      <c r="H587" s="1201"/>
      <c r="I587" s="1201"/>
      <c r="J587" s="1201"/>
      <c r="K587" s="1201"/>
      <c r="L587" s="1201"/>
      <c r="M587" s="1201"/>
      <c r="N587" s="1201"/>
      <c r="O587" s="1201"/>
      <c r="P587" s="1201"/>
      <c r="Q587" s="1201"/>
      <c r="R587" s="1201"/>
      <c r="S587" s="1202"/>
      <c r="T587" s="1206" t="s">
        <v>255</v>
      </c>
      <c r="U587" s="1207"/>
      <c r="V587" s="1207"/>
      <c r="W587" s="1208"/>
      <c r="X587" s="1257">
        <f>' PRESUPUESTO OFICIAL GETZEN'!B22</f>
        <v>2.7</v>
      </c>
      <c r="Y587" s="1258"/>
      <c r="Z587" s="1258"/>
      <c r="AA587" s="1258"/>
      <c r="AB587" s="1258"/>
      <c r="AC587" s="1258"/>
      <c r="AD587" s="1259"/>
      <c r="AE587" s="1194" t="s">
        <v>256</v>
      </c>
      <c r="AF587" s="1195"/>
      <c r="AG587" s="1195"/>
      <c r="AH587" s="1196"/>
      <c r="AI587" s="1248" t="str">
        <f>' PRESUPUESTO OFICIAL GETZEN'!D22</f>
        <v>M2</v>
      </c>
      <c r="AJ587" s="1201"/>
      <c r="AK587" s="1201"/>
      <c r="AL587" s="1202"/>
    </row>
    <row r="588" spans="2:38">
      <c r="B588" s="1203"/>
      <c r="C588" s="1204"/>
      <c r="D588" s="1204"/>
      <c r="E588" s="1204"/>
      <c r="F588" s="1204"/>
      <c r="G588" s="1204"/>
      <c r="H588" s="1204"/>
      <c r="I588" s="1204"/>
      <c r="J588" s="1204"/>
      <c r="K588" s="1204"/>
      <c r="L588" s="1204"/>
      <c r="M588" s="1204"/>
      <c r="N588" s="1204"/>
      <c r="O588" s="1204"/>
      <c r="P588" s="1204"/>
      <c r="Q588" s="1204"/>
      <c r="R588" s="1204"/>
      <c r="S588" s="1205"/>
      <c r="T588" s="1209"/>
      <c r="U588" s="1210"/>
      <c r="V588" s="1210"/>
      <c r="W588" s="1211"/>
      <c r="X588" s="1260"/>
      <c r="Y588" s="1261"/>
      <c r="Z588" s="1261"/>
      <c r="AA588" s="1261"/>
      <c r="AB588" s="1261"/>
      <c r="AC588" s="1261"/>
      <c r="AD588" s="1262"/>
      <c r="AE588" s="1225"/>
      <c r="AF588" s="1226"/>
      <c r="AG588" s="1226"/>
      <c r="AH588" s="1227"/>
      <c r="AI588" s="1381"/>
      <c r="AJ588" s="1255"/>
      <c r="AK588" s="1255"/>
      <c r="AL588" s="1256"/>
    </row>
    <row r="589" spans="2:38">
      <c r="B589" s="1203"/>
      <c r="C589" s="1204"/>
      <c r="D589" s="1204"/>
      <c r="E589" s="1204"/>
      <c r="F589" s="1204"/>
      <c r="G589" s="1204"/>
      <c r="H589" s="1204"/>
      <c r="I589" s="1204"/>
      <c r="J589" s="1204"/>
      <c r="K589" s="1204"/>
      <c r="L589" s="1204"/>
      <c r="M589" s="1204"/>
      <c r="N589" s="1204"/>
      <c r="O589" s="1204"/>
      <c r="P589" s="1204"/>
      <c r="Q589" s="1204"/>
      <c r="R589" s="1204"/>
      <c r="S589" s="1205"/>
      <c r="T589" s="1206" t="s">
        <v>257</v>
      </c>
      <c r="U589" s="1207"/>
      <c r="V589" s="1207"/>
      <c r="W589" s="1208"/>
      <c r="X589" s="1218" t="str">
        <f>' PRESUPUESTO OFICIAL GETZEN'!C22</f>
        <v>Placa de piso en concreto de 3.000 PSI e: 0,10mts, incluye malla electrosoldada, con acabado superficial liso.</v>
      </c>
      <c r="Y589" s="1219"/>
      <c r="Z589" s="1219"/>
      <c r="AA589" s="1219"/>
      <c r="AB589" s="1219"/>
      <c r="AC589" s="1219"/>
      <c r="AD589" s="1219"/>
      <c r="AE589" s="1219"/>
      <c r="AF589" s="1219"/>
      <c r="AG589" s="1219"/>
      <c r="AH589" s="1219"/>
      <c r="AI589" s="1219"/>
      <c r="AJ589" s="1219"/>
      <c r="AK589" s="1219"/>
      <c r="AL589" s="1219"/>
    </row>
    <row r="590" spans="2:38">
      <c r="B590" s="1203"/>
      <c r="C590" s="1204"/>
      <c r="D590" s="1204"/>
      <c r="E590" s="1204"/>
      <c r="F590" s="1204"/>
      <c r="G590" s="1204"/>
      <c r="H590" s="1204"/>
      <c r="I590" s="1204"/>
      <c r="J590" s="1204"/>
      <c r="K590" s="1204"/>
      <c r="L590" s="1204"/>
      <c r="M590" s="1204"/>
      <c r="N590" s="1204"/>
      <c r="O590" s="1204"/>
      <c r="P590" s="1204"/>
      <c r="Q590" s="1204"/>
      <c r="R590" s="1204"/>
      <c r="S590" s="1205"/>
      <c r="T590" s="1209"/>
      <c r="U590" s="1210"/>
      <c r="V590" s="1210"/>
      <c r="W590" s="1211"/>
      <c r="X590" s="1220"/>
      <c r="Y590" s="1221"/>
      <c r="Z590" s="1221"/>
      <c r="AA590" s="1221"/>
      <c r="AB590" s="1221"/>
      <c r="AC590" s="1221"/>
      <c r="AD590" s="1221"/>
      <c r="AE590" s="1221"/>
      <c r="AF590" s="1221"/>
      <c r="AG590" s="1221"/>
      <c r="AH590" s="1221"/>
      <c r="AI590" s="1221"/>
      <c r="AJ590" s="1221"/>
      <c r="AK590" s="1221"/>
      <c r="AL590" s="1221"/>
    </row>
    <row r="591" spans="2:38">
      <c r="B591" s="1203"/>
      <c r="C591" s="1204"/>
      <c r="D591" s="1204"/>
      <c r="E591" s="1204"/>
      <c r="F591" s="1204"/>
      <c r="G591" s="1204"/>
      <c r="H591" s="1204"/>
      <c r="I591" s="1204"/>
      <c r="J591" s="1204"/>
      <c r="K591" s="1204"/>
      <c r="L591" s="1204"/>
      <c r="M591" s="1204"/>
      <c r="N591" s="1204"/>
      <c r="O591" s="1204"/>
      <c r="P591" s="1204"/>
      <c r="Q591" s="1204"/>
      <c r="R591" s="1204"/>
      <c r="S591" s="1205"/>
      <c r="T591" s="1194" t="s">
        <v>258</v>
      </c>
      <c r="U591" s="1195"/>
      <c r="V591" s="1195"/>
      <c r="W591" s="1195"/>
      <c r="X591" s="1195"/>
      <c r="Y591" s="1196"/>
      <c r="Z591" s="1229" t="s">
        <v>259</v>
      </c>
      <c r="AA591" s="1230"/>
      <c r="AB591" s="1230"/>
      <c r="AC591" s="1230"/>
      <c r="AD591" s="1230"/>
      <c r="AE591" s="1230"/>
      <c r="AF591" s="1230"/>
      <c r="AG591" s="1230"/>
      <c r="AH591" s="1231"/>
      <c r="AI591" s="1194" t="s">
        <v>260</v>
      </c>
      <c r="AJ591" s="1195"/>
      <c r="AK591" s="1196"/>
      <c r="AL591" s="1278" t="s">
        <v>261</v>
      </c>
    </row>
    <row r="592" spans="2:38">
      <c r="B592" s="1203"/>
      <c r="C592" s="1204"/>
      <c r="D592" s="1204"/>
      <c r="E592" s="1204"/>
      <c r="F592" s="1204"/>
      <c r="G592" s="1204"/>
      <c r="H592" s="1204"/>
      <c r="I592" s="1204"/>
      <c r="J592" s="1204"/>
      <c r="K592" s="1204"/>
      <c r="L592" s="1204"/>
      <c r="M592" s="1204"/>
      <c r="N592" s="1204"/>
      <c r="O592" s="1204"/>
      <c r="P592" s="1204"/>
      <c r="Q592" s="1204"/>
      <c r="R592" s="1204"/>
      <c r="S592" s="1205"/>
      <c r="T592" s="1225"/>
      <c r="U592" s="1226"/>
      <c r="V592" s="1226"/>
      <c r="W592" s="1226"/>
      <c r="X592" s="1226"/>
      <c r="Y592" s="1227"/>
      <c r="Z592" s="1229" t="s">
        <v>262</v>
      </c>
      <c r="AA592" s="1230"/>
      <c r="AB592" s="1231"/>
      <c r="AC592" s="1229" t="s">
        <v>263</v>
      </c>
      <c r="AD592" s="1230"/>
      <c r="AE592" s="1231"/>
      <c r="AF592" s="1229" t="s">
        <v>264</v>
      </c>
      <c r="AG592" s="1230"/>
      <c r="AH592" s="1231"/>
      <c r="AI592" s="1225"/>
      <c r="AJ592" s="1226"/>
      <c r="AK592" s="1227"/>
      <c r="AL592" s="1228"/>
    </row>
    <row r="593" spans="2:38">
      <c r="B593" s="1203"/>
      <c r="C593" s="1204"/>
      <c r="D593" s="1204"/>
      <c r="E593" s="1204"/>
      <c r="F593" s="1204"/>
      <c r="G593" s="1204"/>
      <c r="H593" s="1204"/>
      <c r="I593" s="1204"/>
      <c r="J593" s="1204"/>
      <c r="K593" s="1204"/>
      <c r="L593" s="1204"/>
      <c r="M593" s="1204"/>
      <c r="N593" s="1204"/>
      <c r="O593" s="1204"/>
      <c r="P593" s="1204"/>
      <c r="Q593" s="1204"/>
      <c r="R593" s="1204"/>
      <c r="S593" s="1205"/>
      <c r="T593" s="1182" t="s">
        <v>952</v>
      </c>
      <c r="U593" s="1183"/>
      <c r="V593" s="1183"/>
      <c r="W593" s="1183"/>
      <c r="X593" s="1183"/>
      <c r="Y593" s="1184"/>
      <c r="Z593" s="1375">
        <f>[186]MemCant!G743</f>
        <v>29.1</v>
      </c>
      <c r="AA593" s="1376"/>
      <c r="AB593" s="1377"/>
      <c r="AC593" s="1375">
        <f>[186]MemCant!H743</f>
        <v>1.7</v>
      </c>
      <c r="AD593" s="1376"/>
      <c r="AE593" s="1377"/>
      <c r="AF593" s="1378"/>
      <c r="AG593" s="1379"/>
      <c r="AH593" s="1380"/>
      <c r="AI593" s="1378">
        <f>[186]MemCant!F743</f>
        <v>2</v>
      </c>
      <c r="AJ593" s="1379"/>
      <c r="AK593" s="1380"/>
      <c r="AL593" s="1012">
        <f>Z593*AC593*AI593</f>
        <v>98.94</v>
      </c>
    </row>
    <row r="594" spans="2:38">
      <c r="B594" s="1203"/>
      <c r="C594" s="1204"/>
      <c r="D594" s="1204"/>
      <c r="E594" s="1204"/>
      <c r="F594" s="1204"/>
      <c r="G594" s="1204"/>
      <c r="H594" s="1204"/>
      <c r="I594" s="1204"/>
      <c r="J594" s="1204"/>
      <c r="K594" s="1204"/>
      <c r="L594" s="1204"/>
      <c r="M594" s="1204"/>
      <c r="N594" s="1204"/>
      <c r="O594" s="1204"/>
      <c r="P594" s="1204"/>
      <c r="Q594" s="1204"/>
      <c r="R594" s="1204"/>
      <c r="S594" s="1205"/>
      <c r="T594" s="1182"/>
      <c r="U594" s="1183"/>
      <c r="V594" s="1183"/>
      <c r="W594" s="1183"/>
      <c r="X594" s="1183"/>
      <c r="Y594" s="1184"/>
      <c r="Z594" s="1382"/>
      <c r="AA594" s="1383"/>
      <c r="AB594" s="1384"/>
      <c r="AC594" s="1179"/>
      <c r="AD594" s="1180"/>
      <c r="AE594" s="1181"/>
      <c r="AF594" s="1179"/>
      <c r="AG594" s="1180"/>
      <c r="AH594" s="1181"/>
      <c r="AI594" s="1179"/>
      <c r="AJ594" s="1180"/>
      <c r="AK594" s="1181"/>
      <c r="AL594" s="1001">
        <f>+Z594</f>
        <v>0</v>
      </c>
    </row>
    <row r="595" spans="2:38">
      <c r="B595" s="1203"/>
      <c r="C595" s="1204"/>
      <c r="D595" s="1204"/>
      <c r="E595" s="1204"/>
      <c r="F595" s="1204"/>
      <c r="G595" s="1204"/>
      <c r="H595" s="1204"/>
      <c r="I595" s="1204"/>
      <c r="J595" s="1204"/>
      <c r="K595" s="1204"/>
      <c r="L595" s="1204"/>
      <c r="M595" s="1204"/>
      <c r="N595" s="1204"/>
      <c r="O595" s="1204"/>
      <c r="P595" s="1204"/>
      <c r="Q595" s="1204"/>
      <c r="R595" s="1204"/>
      <c r="S595" s="1205"/>
      <c r="T595" s="1182"/>
      <c r="U595" s="1183"/>
      <c r="V595" s="1183"/>
      <c r="W595" s="1183"/>
      <c r="X595" s="1183"/>
      <c r="Y595" s="1184"/>
      <c r="Z595" s="1382"/>
      <c r="AA595" s="1383"/>
      <c r="AB595" s="1384"/>
      <c r="AC595" s="1179"/>
      <c r="AD595" s="1180"/>
      <c r="AE595" s="1181"/>
      <c r="AF595" s="1179"/>
      <c r="AG595" s="1180"/>
      <c r="AH595" s="1181"/>
      <c r="AI595" s="1179"/>
      <c r="AJ595" s="1180"/>
      <c r="AK595" s="1181"/>
      <c r="AL595" s="1001">
        <f>+Z595</f>
        <v>0</v>
      </c>
    </row>
    <row r="596" spans="2:38">
      <c r="B596" s="1203"/>
      <c r="C596" s="1204"/>
      <c r="D596" s="1204"/>
      <c r="E596" s="1204"/>
      <c r="F596" s="1204"/>
      <c r="G596" s="1204"/>
      <c r="H596" s="1204"/>
      <c r="I596" s="1204"/>
      <c r="J596" s="1204"/>
      <c r="K596" s="1204"/>
      <c r="L596" s="1204"/>
      <c r="M596" s="1204"/>
      <c r="N596" s="1204"/>
      <c r="O596" s="1204"/>
      <c r="P596" s="1204"/>
      <c r="Q596" s="1204"/>
      <c r="R596" s="1204"/>
      <c r="S596" s="1205"/>
      <c r="T596" s="1182"/>
      <c r="U596" s="1183"/>
      <c r="V596" s="1183"/>
      <c r="W596" s="1183"/>
      <c r="X596" s="1183"/>
      <c r="Y596" s="1184"/>
      <c r="Z596" s="1179"/>
      <c r="AA596" s="1180"/>
      <c r="AB596" s="1181"/>
      <c r="AC596" s="1179"/>
      <c r="AD596" s="1180"/>
      <c r="AE596" s="1181"/>
      <c r="AF596" s="1179"/>
      <c r="AG596" s="1180"/>
      <c r="AH596" s="1181"/>
      <c r="AI596" s="1179"/>
      <c r="AJ596" s="1180"/>
      <c r="AK596" s="1181"/>
      <c r="AL596" s="995"/>
    </row>
    <row r="597" spans="2:38">
      <c r="B597" s="1203"/>
      <c r="C597" s="1204"/>
      <c r="D597" s="1204"/>
      <c r="E597" s="1204"/>
      <c r="F597" s="1204"/>
      <c r="G597" s="1204"/>
      <c r="H597" s="1204"/>
      <c r="I597" s="1204"/>
      <c r="J597" s="1204"/>
      <c r="K597" s="1204"/>
      <c r="L597" s="1204"/>
      <c r="M597" s="1204"/>
      <c r="N597" s="1204"/>
      <c r="O597" s="1204"/>
      <c r="P597" s="1204"/>
      <c r="Q597" s="1204"/>
      <c r="R597" s="1204"/>
      <c r="S597" s="1205"/>
      <c r="T597" s="1182"/>
      <c r="U597" s="1183"/>
      <c r="V597" s="1183"/>
      <c r="W597" s="1183"/>
      <c r="X597" s="1183"/>
      <c r="Y597" s="1184"/>
      <c r="Z597" s="1179"/>
      <c r="AA597" s="1180"/>
      <c r="AB597" s="1181"/>
      <c r="AC597" s="1179"/>
      <c r="AD597" s="1180"/>
      <c r="AE597" s="1181"/>
      <c r="AF597" s="1179"/>
      <c r="AG597" s="1180"/>
      <c r="AH597" s="1181"/>
      <c r="AI597" s="1179"/>
      <c r="AJ597" s="1180"/>
      <c r="AK597" s="1181"/>
      <c r="AL597" s="995"/>
    </row>
    <row r="598" spans="2:38">
      <c r="B598" s="1203"/>
      <c r="C598" s="1204"/>
      <c r="D598" s="1204"/>
      <c r="E598" s="1204"/>
      <c r="F598" s="1204"/>
      <c r="G598" s="1204"/>
      <c r="H598" s="1204"/>
      <c r="I598" s="1204"/>
      <c r="J598" s="1204"/>
      <c r="K598" s="1204"/>
      <c r="L598" s="1204"/>
      <c r="M598" s="1204"/>
      <c r="N598" s="1204"/>
      <c r="O598" s="1204"/>
      <c r="P598" s="1204"/>
      <c r="Q598" s="1204"/>
      <c r="R598" s="1204"/>
      <c r="S598" s="1205"/>
      <c r="T598" s="1182"/>
      <c r="U598" s="1183"/>
      <c r="V598" s="1183"/>
      <c r="W598" s="1183"/>
      <c r="X598" s="1183"/>
      <c r="Y598" s="1184"/>
      <c r="Z598" s="1179"/>
      <c r="AA598" s="1180"/>
      <c r="AB598" s="1181"/>
      <c r="AC598" s="1179"/>
      <c r="AD598" s="1180"/>
      <c r="AE598" s="1181"/>
      <c r="AF598" s="1179"/>
      <c r="AG598" s="1180"/>
      <c r="AH598" s="1181"/>
      <c r="AI598" s="1179"/>
      <c r="AJ598" s="1180"/>
      <c r="AK598" s="1181"/>
      <c r="AL598" s="995"/>
    </row>
    <row r="599" spans="2:38">
      <c r="B599" s="1203"/>
      <c r="C599" s="1204"/>
      <c r="D599" s="1204"/>
      <c r="E599" s="1204"/>
      <c r="F599" s="1204"/>
      <c r="G599" s="1204"/>
      <c r="H599" s="1204"/>
      <c r="I599" s="1204"/>
      <c r="J599" s="1204"/>
      <c r="K599" s="1204"/>
      <c r="L599" s="1204"/>
      <c r="M599" s="1204"/>
      <c r="N599" s="1204"/>
      <c r="O599" s="1204"/>
      <c r="P599" s="1204"/>
      <c r="Q599" s="1204"/>
      <c r="R599" s="1204"/>
      <c r="S599" s="1205"/>
      <c r="T599" s="1182"/>
      <c r="U599" s="1183"/>
      <c r="V599" s="1183"/>
      <c r="W599" s="1183"/>
      <c r="X599" s="1183"/>
      <c r="Y599" s="1184"/>
      <c r="Z599" s="1179"/>
      <c r="AA599" s="1180"/>
      <c r="AB599" s="1181"/>
      <c r="AC599" s="1179"/>
      <c r="AD599" s="1180"/>
      <c r="AE599" s="1181"/>
      <c r="AF599" s="1179"/>
      <c r="AG599" s="1180"/>
      <c r="AH599" s="1181"/>
      <c r="AI599" s="1179"/>
      <c r="AJ599" s="1180"/>
      <c r="AK599" s="1181"/>
      <c r="AL599" s="995"/>
    </row>
    <row r="600" spans="2:38">
      <c r="B600" s="1203"/>
      <c r="C600" s="1204"/>
      <c r="D600" s="1204"/>
      <c r="E600" s="1204"/>
      <c r="F600" s="1204"/>
      <c r="G600" s="1204"/>
      <c r="H600" s="1204"/>
      <c r="I600" s="1204"/>
      <c r="J600" s="1204"/>
      <c r="K600" s="1204"/>
      <c r="L600" s="1204"/>
      <c r="M600" s="1204"/>
      <c r="N600" s="1204"/>
      <c r="O600" s="1204"/>
      <c r="P600" s="1204"/>
      <c r="Q600" s="1204"/>
      <c r="R600" s="1204"/>
      <c r="S600" s="1205"/>
      <c r="T600" s="1182"/>
      <c r="U600" s="1183"/>
      <c r="V600" s="1183"/>
      <c r="W600" s="1183"/>
      <c r="X600" s="1183"/>
      <c r="Y600" s="1184"/>
      <c r="Z600" s="1179"/>
      <c r="AA600" s="1180"/>
      <c r="AB600" s="1181"/>
      <c r="AC600" s="1179"/>
      <c r="AD600" s="1180"/>
      <c r="AE600" s="1181"/>
      <c r="AF600" s="1179"/>
      <c r="AG600" s="1180"/>
      <c r="AH600" s="1181"/>
      <c r="AI600" s="1179"/>
      <c r="AJ600" s="1180"/>
      <c r="AK600" s="1181"/>
      <c r="AL600" s="995"/>
    </row>
    <row r="601" spans="2:38">
      <c r="B601" s="1203"/>
      <c r="C601" s="1204"/>
      <c r="D601" s="1204"/>
      <c r="E601" s="1204"/>
      <c r="F601" s="1204"/>
      <c r="G601" s="1204"/>
      <c r="H601" s="1204"/>
      <c r="I601" s="1204"/>
      <c r="J601" s="1204"/>
      <c r="K601" s="1204"/>
      <c r="L601" s="1204"/>
      <c r="M601" s="1204"/>
      <c r="N601" s="1204"/>
      <c r="O601" s="1204"/>
      <c r="P601" s="1204"/>
      <c r="Q601" s="1204"/>
      <c r="R601" s="1204"/>
      <c r="S601" s="1205"/>
      <c r="T601" s="1182"/>
      <c r="U601" s="1183"/>
      <c r="V601" s="1183"/>
      <c r="W601" s="1183"/>
      <c r="X601" s="1183"/>
      <c r="Y601" s="1184"/>
      <c r="Z601" s="1179"/>
      <c r="AA601" s="1180"/>
      <c r="AB601" s="1181"/>
      <c r="AC601" s="1179"/>
      <c r="AD601" s="1180"/>
      <c r="AE601" s="1181"/>
      <c r="AF601" s="1179"/>
      <c r="AG601" s="1180"/>
      <c r="AH601" s="1181"/>
      <c r="AI601" s="1179"/>
      <c r="AJ601" s="1180"/>
      <c r="AK601" s="1181"/>
      <c r="AL601" s="995"/>
    </row>
    <row r="602" spans="2:38">
      <c r="B602" s="1203"/>
      <c r="C602" s="1204"/>
      <c r="D602" s="1204"/>
      <c r="E602" s="1204"/>
      <c r="F602" s="1204"/>
      <c r="G602" s="1204"/>
      <c r="H602" s="1204"/>
      <c r="I602" s="1204"/>
      <c r="J602" s="1204"/>
      <c r="K602" s="1204"/>
      <c r="L602" s="1204"/>
      <c r="M602" s="1204"/>
      <c r="N602" s="1204"/>
      <c r="O602" s="1204"/>
      <c r="P602" s="1204"/>
      <c r="Q602" s="1204"/>
      <c r="R602" s="1204"/>
      <c r="S602" s="1205"/>
      <c r="T602" s="1182"/>
      <c r="U602" s="1183"/>
      <c r="V602" s="1183"/>
      <c r="W602" s="1183"/>
      <c r="X602" s="1183"/>
      <c r="Y602" s="1184"/>
      <c r="Z602" s="1179"/>
      <c r="AA602" s="1180"/>
      <c r="AB602" s="1181"/>
      <c r="AC602" s="1179"/>
      <c r="AD602" s="1180"/>
      <c r="AE602" s="1181"/>
      <c r="AF602" s="1179"/>
      <c r="AG602" s="1180"/>
      <c r="AH602" s="1181"/>
      <c r="AI602" s="1179"/>
      <c r="AJ602" s="1180"/>
      <c r="AK602" s="1181"/>
      <c r="AL602" s="995"/>
    </row>
    <row r="603" spans="2:38">
      <c r="B603" s="1203"/>
      <c r="C603" s="1204"/>
      <c r="D603" s="1204"/>
      <c r="E603" s="1204"/>
      <c r="F603" s="1204"/>
      <c r="G603" s="1204"/>
      <c r="H603" s="1204"/>
      <c r="I603" s="1204"/>
      <c r="J603" s="1204"/>
      <c r="K603" s="1204"/>
      <c r="L603" s="1204"/>
      <c r="M603" s="1204"/>
      <c r="N603" s="1204"/>
      <c r="O603" s="1204"/>
      <c r="P603" s="1204"/>
      <c r="Q603" s="1204"/>
      <c r="R603" s="1204"/>
      <c r="S603" s="1205"/>
      <c r="T603" s="1182"/>
      <c r="U603" s="1183"/>
      <c r="V603" s="1183"/>
      <c r="W603" s="1183"/>
      <c r="X603" s="1183"/>
      <c r="Y603" s="1184"/>
      <c r="Z603" s="1179"/>
      <c r="AA603" s="1180"/>
      <c r="AB603" s="1181"/>
      <c r="AC603" s="1179"/>
      <c r="AD603" s="1180"/>
      <c r="AE603" s="1181"/>
      <c r="AF603" s="1179"/>
      <c r="AG603" s="1180"/>
      <c r="AH603" s="1181"/>
      <c r="AI603" s="1179"/>
      <c r="AJ603" s="1180"/>
      <c r="AK603" s="1181"/>
      <c r="AL603" s="995"/>
    </row>
    <row r="604" spans="2:38">
      <c r="B604" s="1203"/>
      <c r="C604" s="1204"/>
      <c r="D604" s="1204"/>
      <c r="E604" s="1204"/>
      <c r="F604" s="1204"/>
      <c r="G604" s="1204"/>
      <c r="H604" s="1204"/>
      <c r="I604" s="1204"/>
      <c r="J604" s="1204"/>
      <c r="K604" s="1204"/>
      <c r="L604" s="1204"/>
      <c r="M604" s="1204"/>
      <c r="N604" s="1204"/>
      <c r="O604" s="1204"/>
      <c r="P604" s="1204"/>
      <c r="Q604" s="1204"/>
      <c r="R604" s="1204"/>
      <c r="S604" s="1205"/>
      <c r="T604" s="1182"/>
      <c r="U604" s="1183"/>
      <c r="V604" s="1183"/>
      <c r="W604" s="1183"/>
      <c r="X604" s="1183"/>
      <c r="Y604" s="1184"/>
      <c r="Z604" s="1179"/>
      <c r="AA604" s="1180"/>
      <c r="AB604" s="1181"/>
      <c r="AC604" s="1179"/>
      <c r="AD604" s="1180"/>
      <c r="AE604" s="1181"/>
      <c r="AF604" s="1179"/>
      <c r="AG604" s="1180"/>
      <c r="AH604" s="1181"/>
      <c r="AI604" s="1179"/>
      <c r="AJ604" s="1180"/>
      <c r="AK604" s="1181"/>
      <c r="AL604" s="995"/>
    </row>
    <row r="605" spans="2:38">
      <c r="B605" s="1203"/>
      <c r="C605" s="1204"/>
      <c r="D605" s="1204"/>
      <c r="E605" s="1204"/>
      <c r="F605" s="1204"/>
      <c r="G605" s="1204"/>
      <c r="H605" s="1204"/>
      <c r="I605" s="1204"/>
      <c r="J605" s="1204"/>
      <c r="K605" s="1204"/>
      <c r="L605" s="1204"/>
      <c r="M605" s="1204"/>
      <c r="N605" s="1204"/>
      <c r="O605" s="1204"/>
      <c r="P605" s="1204"/>
      <c r="Q605" s="1204"/>
      <c r="R605" s="1204"/>
      <c r="S605" s="1205"/>
      <c r="T605" s="1182"/>
      <c r="U605" s="1183"/>
      <c r="V605" s="1183"/>
      <c r="W605" s="1183"/>
      <c r="X605" s="1183"/>
      <c r="Y605" s="1184"/>
      <c r="Z605" s="1179"/>
      <c r="AA605" s="1180"/>
      <c r="AB605" s="1181"/>
      <c r="AC605" s="1179"/>
      <c r="AD605" s="1180"/>
      <c r="AE605" s="1181"/>
      <c r="AF605" s="1179"/>
      <c r="AG605" s="1180"/>
      <c r="AH605" s="1181"/>
      <c r="AI605" s="1179"/>
      <c r="AJ605" s="1180"/>
      <c r="AK605" s="1181"/>
      <c r="AL605" s="995"/>
    </row>
    <row r="606" spans="2:38">
      <c r="B606" s="1203"/>
      <c r="C606" s="1204"/>
      <c r="D606" s="1204"/>
      <c r="E606" s="1204"/>
      <c r="F606" s="1204"/>
      <c r="G606" s="1204"/>
      <c r="H606" s="1204"/>
      <c r="I606" s="1204"/>
      <c r="J606" s="1204"/>
      <c r="K606" s="1204"/>
      <c r="L606" s="1204"/>
      <c r="M606" s="1204"/>
      <c r="N606" s="1204"/>
      <c r="O606" s="1204"/>
      <c r="P606" s="1204"/>
      <c r="Q606" s="1204"/>
      <c r="R606" s="1204"/>
      <c r="S606" s="1205"/>
      <c r="T606" s="1182"/>
      <c r="U606" s="1183"/>
      <c r="V606" s="1183"/>
      <c r="W606" s="1183"/>
      <c r="X606" s="1183"/>
      <c r="Y606" s="1184"/>
      <c r="Z606" s="1179"/>
      <c r="AA606" s="1180"/>
      <c r="AB606" s="1181"/>
      <c r="AC606" s="1179"/>
      <c r="AD606" s="1180"/>
      <c r="AE606" s="1181"/>
      <c r="AF606" s="1179"/>
      <c r="AG606" s="1180"/>
      <c r="AH606" s="1181"/>
      <c r="AI606" s="1179"/>
      <c r="AJ606" s="1180"/>
      <c r="AK606" s="1181"/>
      <c r="AL606" s="995"/>
    </row>
    <row r="607" spans="2:38">
      <c r="B607" s="1203"/>
      <c r="C607" s="1204"/>
      <c r="D607" s="1204"/>
      <c r="E607" s="1204"/>
      <c r="F607" s="1204"/>
      <c r="G607" s="1204"/>
      <c r="H607" s="1204"/>
      <c r="I607" s="1204"/>
      <c r="J607" s="1204"/>
      <c r="K607" s="1204"/>
      <c r="L607" s="1204"/>
      <c r="M607" s="1204"/>
      <c r="N607" s="1204"/>
      <c r="O607" s="1204"/>
      <c r="P607" s="1204"/>
      <c r="Q607" s="1204"/>
      <c r="R607" s="1204"/>
      <c r="S607" s="1205"/>
      <c r="T607" s="1182"/>
      <c r="U607" s="1183"/>
      <c r="V607" s="1183"/>
      <c r="W607" s="1183"/>
      <c r="X607" s="1183"/>
      <c r="Y607" s="1184"/>
      <c r="Z607" s="1179"/>
      <c r="AA607" s="1180"/>
      <c r="AB607" s="1181"/>
      <c r="AC607" s="1179"/>
      <c r="AD607" s="1180"/>
      <c r="AE607" s="1181"/>
      <c r="AF607" s="1179"/>
      <c r="AG607" s="1180"/>
      <c r="AH607" s="1181"/>
      <c r="AI607" s="1179"/>
      <c r="AJ607" s="1180"/>
      <c r="AK607" s="1181"/>
      <c r="AL607" s="995"/>
    </row>
    <row r="608" spans="2:38">
      <c r="B608" s="1203"/>
      <c r="C608" s="1204"/>
      <c r="D608" s="1204"/>
      <c r="E608" s="1204"/>
      <c r="F608" s="1204"/>
      <c r="G608" s="1204"/>
      <c r="H608" s="1204"/>
      <c r="I608" s="1204"/>
      <c r="J608" s="1204"/>
      <c r="K608" s="1204"/>
      <c r="L608" s="1204"/>
      <c r="M608" s="1204"/>
      <c r="N608" s="1204"/>
      <c r="O608" s="1204"/>
      <c r="P608" s="1204"/>
      <c r="Q608" s="1204"/>
      <c r="R608" s="1204"/>
      <c r="S608" s="1205"/>
      <c r="T608" s="1182"/>
      <c r="U608" s="1183"/>
      <c r="V608" s="1183"/>
      <c r="W608" s="1183"/>
      <c r="X608" s="1183"/>
      <c r="Y608" s="1184"/>
      <c r="Z608" s="1179"/>
      <c r="AA608" s="1180"/>
      <c r="AB608" s="1181"/>
      <c r="AC608" s="1179"/>
      <c r="AD608" s="1180"/>
      <c r="AE608" s="1181"/>
      <c r="AF608" s="1179"/>
      <c r="AG608" s="1180"/>
      <c r="AH608" s="1181"/>
      <c r="AI608" s="1179"/>
      <c r="AJ608" s="1180"/>
      <c r="AK608" s="1181"/>
      <c r="AL608" s="995"/>
    </row>
    <row r="609" spans="2:39">
      <c r="B609" s="1203"/>
      <c r="C609" s="1204"/>
      <c r="D609" s="1204"/>
      <c r="E609" s="1204"/>
      <c r="F609" s="1204"/>
      <c r="G609" s="1204"/>
      <c r="H609" s="1204"/>
      <c r="I609" s="1204"/>
      <c r="J609" s="1204"/>
      <c r="K609" s="1204"/>
      <c r="L609" s="1204"/>
      <c r="M609" s="1204"/>
      <c r="N609" s="1204"/>
      <c r="O609" s="1204"/>
      <c r="P609" s="1204"/>
      <c r="Q609" s="1204"/>
      <c r="R609" s="1204"/>
      <c r="S609" s="1205"/>
      <c r="T609" s="1182"/>
      <c r="U609" s="1183"/>
      <c r="V609" s="1183"/>
      <c r="W609" s="1183"/>
      <c r="X609" s="1183"/>
      <c r="Y609" s="1184"/>
      <c r="Z609" s="1179"/>
      <c r="AA609" s="1180"/>
      <c r="AB609" s="1181"/>
      <c r="AC609" s="1179"/>
      <c r="AD609" s="1180"/>
      <c r="AE609" s="1181"/>
      <c r="AF609" s="1179"/>
      <c r="AG609" s="1180"/>
      <c r="AH609" s="1181"/>
      <c r="AI609" s="1179"/>
      <c r="AJ609" s="1180"/>
      <c r="AK609" s="1181"/>
      <c r="AL609" s="995"/>
    </row>
    <row r="610" spans="2:39">
      <c r="B610" s="1203"/>
      <c r="C610" s="1204"/>
      <c r="D610" s="1204"/>
      <c r="E610" s="1204"/>
      <c r="F610" s="1204"/>
      <c r="G610" s="1204"/>
      <c r="H610" s="1204"/>
      <c r="I610" s="1204"/>
      <c r="J610" s="1204"/>
      <c r="K610" s="1204"/>
      <c r="L610" s="1204"/>
      <c r="M610" s="1204"/>
      <c r="N610" s="1204"/>
      <c r="O610" s="1204"/>
      <c r="P610" s="1204"/>
      <c r="Q610" s="1204"/>
      <c r="R610" s="1204"/>
      <c r="S610" s="1205"/>
      <c r="T610" s="1182"/>
      <c r="U610" s="1183"/>
      <c r="V610" s="1183"/>
      <c r="W610" s="1183"/>
      <c r="X610" s="1183"/>
      <c r="Y610" s="1184"/>
      <c r="Z610" s="1179"/>
      <c r="AA610" s="1180"/>
      <c r="AB610" s="1181"/>
      <c r="AC610" s="1179"/>
      <c r="AD610" s="1180"/>
      <c r="AE610" s="1181"/>
      <c r="AF610" s="1179"/>
      <c r="AG610" s="1180"/>
      <c r="AH610" s="1181"/>
      <c r="AI610" s="1179"/>
      <c r="AJ610" s="1180"/>
      <c r="AK610" s="1181"/>
      <c r="AL610" s="995"/>
    </row>
    <row r="611" spans="2:39">
      <c r="B611" s="1203"/>
      <c r="C611" s="1204"/>
      <c r="D611" s="1204"/>
      <c r="E611" s="1204"/>
      <c r="F611" s="1204"/>
      <c r="G611" s="1204"/>
      <c r="H611" s="1204"/>
      <c r="I611" s="1204"/>
      <c r="J611" s="1204"/>
      <c r="K611" s="1204"/>
      <c r="L611" s="1204"/>
      <c r="M611" s="1204"/>
      <c r="N611" s="1204"/>
      <c r="O611" s="1204"/>
      <c r="P611" s="1204"/>
      <c r="Q611" s="1204"/>
      <c r="R611" s="1204"/>
      <c r="S611" s="1205"/>
      <c r="T611" s="1182"/>
      <c r="U611" s="1183"/>
      <c r="V611" s="1183"/>
      <c r="W611" s="1183"/>
      <c r="X611" s="1183"/>
      <c r="Y611" s="1184"/>
      <c r="Z611" s="1179"/>
      <c r="AA611" s="1180"/>
      <c r="AB611" s="1181"/>
      <c r="AC611" s="1179"/>
      <c r="AD611" s="1180"/>
      <c r="AE611" s="1181"/>
      <c r="AF611" s="1179"/>
      <c r="AG611" s="1180"/>
      <c r="AH611" s="1181"/>
      <c r="AI611" s="1179"/>
      <c r="AJ611" s="1180"/>
      <c r="AK611" s="1181"/>
      <c r="AL611" s="995"/>
    </row>
    <row r="612" spans="2:39">
      <c r="B612" s="1203"/>
      <c r="C612" s="1204"/>
      <c r="D612" s="1204"/>
      <c r="E612" s="1204"/>
      <c r="F612" s="1204"/>
      <c r="G612" s="1204"/>
      <c r="H612" s="1204"/>
      <c r="I612" s="1204"/>
      <c r="J612" s="1204"/>
      <c r="K612" s="1204"/>
      <c r="L612" s="1204"/>
      <c r="M612" s="1204"/>
      <c r="N612" s="1204"/>
      <c r="O612" s="1204"/>
      <c r="P612" s="1204"/>
      <c r="Q612" s="1204"/>
      <c r="R612" s="1204"/>
      <c r="S612" s="1205"/>
      <c r="T612" s="1182"/>
      <c r="U612" s="1183"/>
      <c r="V612" s="1183"/>
      <c r="W612" s="1183"/>
      <c r="X612" s="1183"/>
      <c r="Y612" s="1184"/>
      <c r="Z612" s="1179"/>
      <c r="AA612" s="1180"/>
      <c r="AB612" s="1181"/>
      <c r="AC612" s="1179"/>
      <c r="AD612" s="1180"/>
      <c r="AE612" s="1181"/>
      <c r="AF612" s="1179"/>
      <c r="AG612" s="1180"/>
      <c r="AH612" s="1181"/>
      <c r="AI612" s="1179"/>
      <c r="AJ612" s="1180"/>
      <c r="AK612" s="1181"/>
      <c r="AL612" s="995"/>
    </row>
    <row r="613" spans="2:39">
      <c r="B613" s="1203"/>
      <c r="C613" s="1204"/>
      <c r="D613" s="1204"/>
      <c r="E613" s="1204"/>
      <c r="F613" s="1204"/>
      <c r="G613" s="1204"/>
      <c r="H613" s="1204"/>
      <c r="I613" s="1204"/>
      <c r="J613" s="1204"/>
      <c r="K613" s="1204"/>
      <c r="L613" s="1204"/>
      <c r="M613" s="1204"/>
      <c r="N613" s="1204"/>
      <c r="O613" s="1204"/>
      <c r="P613" s="1204"/>
      <c r="Q613" s="1204"/>
      <c r="R613" s="1204"/>
      <c r="S613" s="1205"/>
      <c r="T613" s="1182"/>
      <c r="U613" s="1183"/>
      <c r="V613" s="1183"/>
      <c r="W613" s="1183"/>
      <c r="X613" s="1183"/>
      <c r="Y613" s="1184"/>
      <c r="Z613" s="1179"/>
      <c r="AA613" s="1180"/>
      <c r="AB613" s="1181"/>
      <c r="AC613" s="1179"/>
      <c r="AD613" s="1180"/>
      <c r="AE613" s="1181"/>
      <c r="AF613" s="1179"/>
      <c r="AG613" s="1180"/>
      <c r="AH613" s="1181"/>
      <c r="AI613" s="1179"/>
      <c r="AJ613" s="1180"/>
      <c r="AK613" s="1181"/>
      <c r="AL613" s="995"/>
    </row>
    <row r="614" spans="2:39">
      <c r="B614" s="1203"/>
      <c r="C614" s="1204"/>
      <c r="D614" s="1204"/>
      <c r="E614" s="1204"/>
      <c r="F614" s="1204"/>
      <c r="G614" s="1204"/>
      <c r="H614" s="1204"/>
      <c r="I614" s="1204"/>
      <c r="J614" s="1204"/>
      <c r="K614" s="1204"/>
      <c r="L614" s="1204"/>
      <c r="M614" s="1204"/>
      <c r="N614" s="1204"/>
      <c r="O614" s="1204"/>
      <c r="P614" s="1204"/>
      <c r="Q614" s="1204"/>
      <c r="R614" s="1204"/>
      <c r="S614" s="1205"/>
      <c r="T614" s="1182"/>
      <c r="U614" s="1183"/>
      <c r="V614" s="1183"/>
      <c r="W614" s="1183"/>
      <c r="X614" s="1183"/>
      <c r="Y614" s="1184"/>
      <c r="Z614" s="1179"/>
      <c r="AA614" s="1180"/>
      <c r="AB614" s="1181"/>
      <c r="AC614" s="1179"/>
      <c r="AD614" s="1180"/>
      <c r="AE614" s="1181"/>
      <c r="AF614" s="1179"/>
      <c r="AG614" s="1180"/>
      <c r="AH614" s="1181"/>
      <c r="AI614" s="1179"/>
      <c r="AJ614" s="1180"/>
      <c r="AK614" s="1181"/>
      <c r="AL614" s="995"/>
    </row>
    <row r="615" spans="2:39" ht="15.6" customHeight="1">
      <c r="B615" s="1254"/>
      <c r="C615" s="1255"/>
      <c r="D615" s="1255"/>
      <c r="E615" s="1255"/>
      <c r="F615" s="1255"/>
      <c r="G615" s="1255"/>
      <c r="H615" s="1255"/>
      <c r="I615" s="1255"/>
      <c r="J615" s="1255"/>
      <c r="K615" s="1255"/>
      <c r="L615" s="1255"/>
      <c r="M615" s="1255"/>
      <c r="N615" s="1255"/>
      <c r="O615" s="1255"/>
      <c r="P615" s="1255"/>
      <c r="Q615" s="1255"/>
      <c r="R615" s="1255"/>
      <c r="S615" s="1256"/>
      <c r="T615" s="1182"/>
      <c r="U615" s="1183"/>
      <c r="V615" s="1183"/>
      <c r="W615" s="1183"/>
      <c r="X615" s="1183"/>
      <c r="Y615" s="1184"/>
      <c r="Z615" s="1179"/>
      <c r="AA615" s="1180"/>
      <c r="AB615" s="1181"/>
      <c r="AC615" s="1179"/>
      <c r="AD615" s="1180"/>
      <c r="AE615" s="1181"/>
      <c r="AF615" s="1179"/>
      <c r="AG615" s="1180"/>
      <c r="AH615" s="1181"/>
      <c r="AI615" s="1179"/>
      <c r="AJ615" s="1180"/>
      <c r="AK615" s="1181"/>
      <c r="AL615" s="995"/>
      <c r="AM615" s="530"/>
    </row>
    <row r="616" spans="2:39">
      <c r="B616" s="1192" t="s">
        <v>265</v>
      </c>
      <c r="C616" s="1193"/>
      <c r="D616" s="1193"/>
      <c r="E616" s="1193"/>
      <c r="F616" s="1193"/>
      <c r="G616" s="1193"/>
      <c r="H616" s="1193"/>
      <c r="I616" s="1193"/>
      <c r="J616" s="1193"/>
      <c r="K616" s="1193"/>
      <c r="L616" s="1193"/>
      <c r="M616" s="1193"/>
      <c r="N616" s="1193"/>
      <c r="O616" s="1193"/>
      <c r="P616" s="1193"/>
      <c r="Q616" s="1193"/>
      <c r="R616" s="1193"/>
      <c r="S616" s="1193"/>
      <c r="T616" s="1193"/>
      <c r="U616" s="1193"/>
      <c r="V616" s="1193"/>
      <c r="W616" s="1193"/>
      <c r="X616" s="1193"/>
      <c r="Y616" s="1373"/>
      <c r="Z616" s="1229"/>
      <c r="AA616" s="1230"/>
      <c r="AB616" s="1230"/>
      <c r="AC616" s="1230"/>
      <c r="AD616" s="1230"/>
      <c r="AE616" s="1230"/>
      <c r="AF616" s="1230"/>
      <c r="AG616" s="1230"/>
      <c r="AH616" s="1231"/>
      <c r="AI616" s="1374"/>
      <c r="AJ616" s="1232"/>
      <c r="AK616" s="1232"/>
      <c r="AL616" s="997"/>
      <c r="AM616" s="530"/>
    </row>
    <row r="617" spans="2:39">
      <c r="B617" s="1242"/>
      <c r="C617" s="1243"/>
      <c r="D617" s="1243"/>
      <c r="E617" s="1243"/>
      <c r="F617" s="1243"/>
      <c r="G617" s="1243"/>
      <c r="H617" s="1243"/>
      <c r="I617" s="1243"/>
      <c r="J617" s="1243"/>
      <c r="K617" s="1243"/>
      <c r="L617" s="1243"/>
      <c r="M617" s="1243"/>
      <c r="N617" s="1243"/>
      <c r="O617" s="1243"/>
      <c r="P617" s="1243"/>
      <c r="Q617" s="1243"/>
      <c r="R617" s="1243"/>
      <c r="S617" s="1243"/>
      <c r="T617" s="1243"/>
      <c r="U617" s="1243"/>
      <c r="V617" s="1243"/>
      <c r="W617" s="1243"/>
      <c r="X617" s="1243"/>
      <c r="Y617" s="1244"/>
      <c r="Z617" s="1248"/>
      <c r="AA617" s="1201"/>
      <c r="AB617" s="1201"/>
      <c r="AC617" s="1201"/>
      <c r="AD617" s="1201"/>
      <c r="AE617" s="1201"/>
      <c r="AF617" s="1201"/>
      <c r="AG617" s="1201"/>
      <c r="AH617" s="1202"/>
      <c r="AI617" s="1300" t="s">
        <v>266</v>
      </c>
      <c r="AJ617" s="1190"/>
      <c r="AK617" s="1253"/>
      <c r="AL617" s="998">
        <f>SUM(AL593:AL615)</f>
        <v>98.94</v>
      </c>
      <c r="AM617" s="530"/>
    </row>
    <row r="618" spans="2:39">
      <c r="B618" s="1242"/>
      <c r="C618" s="1243"/>
      <c r="D618" s="1243"/>
      <c r="E618" s="1243"/>
      <c r="F618" s="1243"/>
      <c r="G618" s="1243"/>
      <c r="H618" s="1243"/>
      <c r="I618" s="1243"/>
      <c r="J618" s="1243"/>
      <c r="K618" s="1243"/>
      <c r="L618" s="1243"/>
      <c r="M618" s="1243"/>
      <c r="N618" s="1243"/>
      <c r="O618" s="1243"/>
      <c r="P618" s="1243"/>
      <c r="Q618" s="1243"/>
      <c r="R618" s="1243"/>
      <c r="S618" s="1243"/>
      <c r="T618" s="1243"/>
      <c r="U618" s="1243"/>
      <c r="V618" s="1243"/>
      <c r="W618" s="1243"/>
      <c r="X618" s="1243"/>
      <c r="Y618" s="1244"/>
      <c r="Z618" s="1249"/>
      <c r="AA618" s="1204"/>
      <c r="AB618" s="1204"/>
      <c r="AC618" s="1204"/>
      <c r="AD618" s="1204"/>
      <c r="AE618" s="1204"/>
      <c r="AF618" s="1204"/>
      <c r="AG618" s="1204"/>
      <c r="AH618" s="1205"/>
      <c r="AI618" s="1300"/>
      <c r="AJ618" s="1190"/>
      <c r="AK618" s="1253"/>
      <c r="AL618" s="998"/>
      <c r="AM618" s="530"/>
    </row>
    <row r="619" spans="2:39" ht="16.5" thickBot="1">
      <c r="B619" s="1245"/>
      <c r="C619" s="1246"/>
      <c r="D619" s="1246"/>
      <c r="E619" s="1246"/>
      <c r="F619" s="1246"/>
      <c r="G619" s="1246"/>
      <c r="H619" s="1246"/>
      <c r="I619" s="1246"/>
      <c r="J619" s="1246"/>
      <c r="K619" s="1246"/>
      <c r="L619" s="1246"/>
      <c r="M619" s="1246"/>
      <c r="N619" s="1246"/>
      <c r="O619" s="1246"/>
      <c r="P619" s="1246"/>
      <c r="Q619" s="1246"/>
      <c r="R619" s="1246"/>
      <c r="S619" s="1246"/>
      <c r="T619" s="1246"/>
      <c r="U619" s="1246"/>
      <c r="V619" s="1246"/>
      <c r="W619" s="1246"/>
      <c r="X619" s="1246"/>
      <c r="Y619" s="1247"/>
      <c r="Z619" s="1250"/>
      <c r="AA619" s="1251"/>
      <c r="AB619" s="1251"/>
      <c r="AC619" s="1251"/>
      <c r="AD619" s="1251"/>
      <c r="AE619" s="1251"/>
      <c r="AF619" s="1251"/>
      <c r="AG619" s="1251"/>
      <c r="AH619" s="1252"/>
      <c r="AI619" s="1295" t="s">
        <v>267</v>
      </c>
      <c r="AJ619" s="1238"/>
      <c r="AK619" s="1239"/>
      <c r="AL619" s="999">
        <f>ROUND(+AL617,2)</f>
        <v>98.94</v>
      </c>
    </row>
    <row r="620" spans="2:39">
      <c r="B620" s="1263"/>
      <c r="C620" s="1264"/>
      <c r="D620" s="1264"/>
      <c r="E620" s="1264"/>
      <c r="F620" s="1264"/>
      <c r="G620" s="1264"/>
      <c r="H620" s="1264"/>
      <c r="I620" s="1267" t="str">
        <f>I582</f>
        <v>CONSTRUCCIÓN DE CUBIERTA PARA POLIDERTIVO EN LA VEREDA BAJO GETZEN DEL MUNICIPIO DE LA PLATA, DEPARTAMENTO DEL HUILA</v>
      </c>
      <c r="J620" s="1267"/>
      <c r="K620" s="1267"/>
      <c r="L620" s="1267"/>
      <c r="M620" s="1267"/>
      <c r="N620" s="1267"/>
      <c r="O620" s="1267"/>
      <c r="P620" s="1267"/>
      <c r="Q620" s="1267"/>
      <c r="R620" s="1267"/>
      <c r="S620" s="1267"/>
      <c r="T620" s="1267"/>
      <c r="U620" s="1267"/>
      <c r="V620" s="1267"/>
      <c r="W620" s="1267"/>
      <c r="X620" s="1267"/>
      <c r="Y620" s="1267"/>
      <c r="Z620" s="1267"/>
      <c r="AA620" s="1267"/>
      <c r="AB620" s="1267"/>
      <c r="AC620" s="1267"/>
      <c r="AD620" s="1267"/>
      <c r="AE620" s="1267"/>
      <c r="AF620" s="1267"/>
      <c r="AG620" s="1267"/>
      <c r="AH620" s="1267"/>
      <c r="AI620" s="1269">
        <f ca="1">TODAY()</f>
        <v>46286</v>
      </c>
      <c r="AJ620" s="1267"/>
      <c r="AK620" s="1267"/>
      <c r="AL620" s="1267"/>
    </row>
    <row r="621" spans="2:39">
      <c r="B621" s="1265"/>
      <c r="C621" s="1266"/>
      <c r="D621" s="1266"/>
      <c r="E621" s="1266"/>
      <c r="F621" s="1266"/>
      <c r="G621" s="1266"/>
      <c r="H621" s="1266"/>
      <c r="I621" s="1268"/>
      <c r="J621" s="1268"/>
      <c r="K621" s="1268"/>
      <c r="L621" s="1268"/>
      <c r="M621" s="1268"/>
      <c r="N621" s="1268"/>
      <c r="O621" s="1268"/>
      <c r="P621" s="1268"/>
      <c r="Q621" s="1268"/>
      <c r="R621" s="1268"/>
      <c r="S621" s="1268"/>
      <c r="T621" s="1268"/>
      <c r="U621" s="1268"/>
      <c r="V621" s="1268"/>
      <c r="W621" s="1268"/>
      <c r="X621" s="1268"/>
      <c r="Y621" s="1268"/>
      <c r="Z621" s="1268"/>
      <c r="AA621" s="1268"/>
      <c r="AB621" s="1268"/>
      <c r="AC621" s="1268"/>
      <c r="AD621" s="1268"/>
      <c r="AE621" s="1268"/>
      <c r="AF621" s="1268"/>
      <c r="AG621" s="1268"/>
      <c r="AH621" s="1268"/>
      <c r="AI621" s="1268"/>
      <c r="AJ621" s="1268"/>
      <c r="AK621" s="1268"/>
      <c r="AL621" s="1268"/>
    </row>
    <row r="622" spans="2:39">
      <c r="B622" s="1265"/>
      <c r="C622" s="1266"/>
      <c r="D622" s="1266"/>
      <c r="E622" s="1266"/>
      <c r="F622" s="1266"/>
      <c r="G622" s="1266"/>
      <c r="H622" s="1266"/>
      <c r="I622" s="1268"/>
      <c r="J622" s="1268"/>
      <c r="K622" s="1268"/>
      <c r="L622" s="1268"/>
      <c r="M622" s="1268"/>
      <c r="N622" s="1268"/>
      <c r="O622" s="1268"/>
      <c r="P622" s="1268"/>
      <c r="Q622" s="1268"/>
      <c r="R622" s="1268"/>
      <c r="S622" s="1268"/>
      <c r="T622" s="1268"/>
      <c r="U622" s="1268"/>
      <c r="V622" s="1268"/>
      <c r="W622" s="1268"/>
      <c r="X622" s="1268"/>
      <c r="Y622" s="1268"/>
      <c r="Z622" s="1268"/>
      <c r="AA622" s="1268"/>
      <c r="AB622" s="1268"/>
      <c r="AC622" s="1268"/>
      <c r="AD622" s="1268"/>
      <c r="AE622" s="1268"/>
      <c r="AF622" s="1268"/>
      <c r="AG622" s="1268"/>
      <c r="AH622" s="1268"/>
      <c r="AI622" s="1268"/>
      <c r="AJ622" s="1268"/>
      <c r="AK622" s="1268"/>
      <c r="AL622" s="1268"/>
    </row>
    <row r="623" spans="2:39">
      <c r="B623" s="1265"/>
      <c r="C623" s="1266"/>
      <c r="D623" s="1266"/>
      <c r="E623" s="1266"/>
      <c r="F623" s="1266"/>
      <c r="G623" s="1266"/>
      <c r="H623" s="1266"/>
      <c r="I623" s="1268"/>
      <c r="J623" s="1268"/>
      <c r="K623" s="1268"/>
      <c r="L623" s="1268"/>
      <c r="M623" s="1268"/>
      <c r="N623" s="1268"/>
      <c r="O623" s="1268"/>
      <c r="P623" s="1268"/>
      <c r="Q623" s="1268"/>
      <c r="R623" s="1268"/>
      <c r="S623" s="1268"/>
      <c r="T623" s="1268"/>
      <c r="U623" s="1268"/>
      <c r="V623" s="1268"/>
      <c r="W623" s="1268"/>
      <c r="X623" s="1268"/>
      <c r="Y623" s="1268"/>
      <c r="Z623" s="1268"/>
      <c r="AA623" s="1268"/>
      <c r="AB623" s="1268"/>
      <c r="AC623" s="1268"/>
      <c r="AD623" s="1268"/>
      <c r="AE623" s="1268"/>
      <c r="AF623" s="1268"/>
      <c r="AG623" s="1268"/>
      <c r="AH623" s="1268"/>
      <c r="AI623" s="1268"/>
      <c r="AJ623" s="1268"/>
      <c r="AK623" s="1268"/>
      <c r="AL623" s="1268"/>
    </row>
    <row r="624" spans="2:39">
      <c r="B624" s="1189" t="s">
        <v>254</v>
      </c>
      <c r="C624" s="1190"/>
      <c r="D624" s="1190"/>
      <c r="E624" s="1190"/>
      <c r="F624" s="1190"/>
      <c r="G624" s="1190"/>
      <c r="H624" s="1190"/>
      <c r="I624" s="1190"/>
      <c r="J624" s="1190"/>
      <c r="K624" s="1190"/>
      <c r="L624" s="1190"/>
      <c r="M624" s="1190"/>
      <c r="N624" s="1190"/>
      <c r="O624" s="1190"/>
      <c r="P624" s="1190"/>
      <c r="Q624" s="1190"/>
      <c r="R624" s="1190"/>
      <c r="S624" s="1190"/>
      <c r="T624" s="1190"/>
      <c r="U624" s="1190"/>
      <c r="V624" s="1190"/>
      <c r="W624" s="1190"/>
      <c r="X624" s="1190"/>
      <c r="Y624" s="1190"/>
      <c r="Z624" s="1190"/>
      <c r="AA624" s="1190"/>
      <c r="AB624" s="1190"/>
      <c r="AC624" s="1190"/>
      <c r="AD624" s="1190"/>
      <c r="AE624" s="1190"/>
      <c r="AF624" s="1190"/>
      <c r="AG624" s="1190"/>
      <c r="AH624" s="1190"/>
      <c r="AI624" s="1190"/>
      <c r="AJ624" s="1190"/>
      <c r="AK624" s="1190"/>
      <c r="AL624" s="1190"/>
    </row>
    <row r="625" spans="2:38">
      <c r="B625" s="1200"/>
      <c r="C625" s="1201"/>
      <c r="D625" s="1201"/>
      <c r="E625" s="1201"/>
      <c r="F625" s="1201"/>
      <c r="G625" s="1201"/>
      <c r="H625" s="1201"/>
      <c r="I625" s="1201"/>
      <c r="J625" s="1201"/>
      <c r="K625" s="1201"/>
      <c r="L625" s="1201"/>
      <c r="M625" s="1201"/>
      <c r="N625" s="1201"/>
      <c r="O625" s="1201"/>
      <c r="P625" s="1201"/>
      <c r="Q625" s="1201"/>
      <c r="R625" s="1201"/>
      <c r="S625" s="1202"/>
      <c r="T625" s="1206" t="s">
        <v>255</v>
      </c>
      <c r="U625" s="1207"/>
      <c r="V625" s="1207"/>
      <c r="W625" s="1208"/>
      <c r="X625" s="1257" t="str">
        <f>+'[186] PRESUPUESTO OFICIAL ESMERALDA'!B39</f>
        <v>5.1</v>
      </c>
      <c r="Y625" s="1258"/>
      <c r="Z625" s="1258"/>
      <c r="AA625" s="1258"/>
      <c r="AB625" s="1258"/>
      <c r="AC625" s="1258"/>
      <c r="AD625" s="1259"/>
      <c r="AE625" s="1191" t="s">
        <v>256</v>
      </c>
      <c r="AF625" s="1191"/>
      <c r="AG625" s="1191"/>
      <c r="AH625" s="1191"/>
      <c r="AI625" s="1199" t="str">
        <f>+'[186] PRESUPUESTO OFICIAL ESMERALDA'!D39</f>
        <v>ML</v>
      </c>
      <c r="AJ625" s="1199"/>
      <c r="AK625" s="1199"/>
      <c r="AL625" s="1199"/>
    </row>
    <row r="626" spans="2:38">
      <c r="B626" s="1203"/>
      <c r="C626" s="1204"/>
      <c r="D626" s="1204"/>
      <c r="E626" s="1204"/>
      <c r="F626" s="1204"/>
      <c r="G626" s="1204"/>
      <c r="H626" s="1204"/>
      <c r="I626" s="1204"/>
      <c r="J626" s="1204"/>
      <c r="K626" s="1204"/>
      <c r="L626" s="1204"/>
      <c r="M626" s="1204"/>
      <c r="N626" s="1204"/>
      <c r="O626" s="1204"/>
      <c r="P626" s="1204"/>
      <c r="Q626" s="1204"/>
      <c r="R626" s="1204"/>
      <c r="S626" s="1205"/>
      <c r="T626" s="1209"/>
      <c r="U626" s="1210"/>
      <c r="V626" s="1210"/>
      <c r="W626" s="1211"/>
      <c r="X626" s="1260"/>
      <c r="Y626" s="1261"/>
      <c r="Z626" s="1261"/>
      <c r="AA626" s="1261"/>
      <c r="AB626" s="1261"/>
      <c r="AC626" s="1261"/>
      <c r="AD626" s="1262"/>
      <c r="AE626" s="1191"/>
      <c r="AF626" s="1191"/>
      <c r="AG626" s="1191"/>
      <c r="AH626" s="1191"/>
      <c r="AI626" s="1199"/>
      <c r="AJ626" s="1199"/>
      <c r="AK626" s="1199"/>
      <c r="AL626" s="1199"/>
    </row>
    <row r="627" spans="2:38">
      <c r="B627" s="1203"/>
      <c r="C627" s="1204"/>
      <c r="D627" s="1204"/>
      <c r="E627" s="1204"/>
      <c r="F627" s="1204"/>
      <c r="G627" s="1204"/>
      <c r="H627" s="1204"/>
      <c r="I627" s="1204"/>
      <c r="J627" s="1204"/>
      <c r="K627" s="1204"/>
      <c r="L627" s="1204"/>
      <c r="M627" s="1204"/>
      <c r="N627" s="1204"/>
      <c r="O627" s="1204"/>
      <c r="P627" s="1204"/>
      <c r="Q627" s="1204"/>
      <c r="R627" s="1204"/>
      <c r="S627" s="1205"/>
      <c r="T627" s="1206" t="s">
        <v>257</v>
      </c>
      <c r="U627" s="1207"/>
      <c r="V627" s="1207"/>
      <c r="W627" s="1208"/>
      <c r="X627" s="1218" t="str">
        <f>+'[186] PRESUPUESTO OFICIAL ESMERALDA'!C39</f>
        <v>Bajantes  en  tuberia  PVC-S  de  4"  con  accesorios  de conexión; para desagues y bajantes de aguas lluvias.</v>
      </c>
      <c r="Y627" s="1219"/>
      <c r="Z627" s="1219"/>
      <c r="AA627" s="1219"/>
      <c r="AB627" s="1219"/>
      <c r="AC627" s="1219"/>
      <c r="AD627" s="1219"/>
      <c r="AE627" s="1219"/>
      <c r="AF627" s="1219"/>
      <c r="AG627" s="1219"/>
      <c r="AH627" s="1219"/>
      <c r="AI627" s="1219"/>
      <c r="AJ627" s="1219"/>
      <c r="AK627" s="1219"/>
      <c r="AL627" s="1219"/>
    </row>
    <row r="628" spans="2:38">
      <c r="B628" s="1203"/>
      <c r="C628" s="1204"/>
      <c r="D628" s="1204"/>
      <c r="E628" s="1204"/>
      <c r="F628" s="1204"/>
      <c r="G628" s="1204"/>
      <c r="H628" s="1204"/>
      <c r="I628" s="1204"/>
      <c r="J628" s="1204"/>
      <c r="K628" s="1204"/>
      <c r="L628" s="1204"/>
      <c r="M628" s="1204"/>
      <c r="N628" s="1204"/>
      <c r="O628" s="1204"/>
      <c r="P628" s="1204"/>
      <c r="Q628" s="1204"/>
      <c r="R628" s="1204"/>
      <c r="S628" s="1205"/>
      <c r="T628" s="1209"/>
      <c r="U628" s="1210"/>
      <c r="V628" s="1210"/>
      <c r="W628" s="1211"/>
      <c r="X628" s="1220"/>
      <c r="Y628" s="1221"/>
      <c r="Z628" s="1221"/>
      <c r="AA628" s="1221"/>
      <c r="AB628" s="1221"/>
      <c r="AC628" s="1221"/>
      <c r="AD628" s="1221"/>
      <c r="AE628" s="1221"/>
      <c r="AF628" s="1221"/>
      <c r="AG628" s="1221"/>
      <c r="AH628" s="1221"/>
      <c r="AI628" s="1221"/>
      <c r="AJ628" s="1221"/>
      <c r="AK628" s="1221"/>
      <c r="AL628" s="1221"/>
    </row>
    <row r="629" spans="2:38">
      <c r="B629" s="1203"/>
      <c r="C629" s="1204"/>
      <c r="D629" s="1204"/>
      <c r="E629" s="1204"/>
      <c r="F629" s="1204"/>
      <c r="G629" s="1204"/>
      <c r="H629" s="1204"/>
      <c r="I629" s="1204"/>
      <c r="J629" s="1204"/>
      <c r="K629" s="1204"/>
      <c r="L629" s="1204"/>
      <c r="M629" s="1204"/>
      <c r="N629" s="1204"/>
      <c r="O629" s="1204"/>
      <c r="P629" s="1204"/>
      <c r="Q629" s="1204"/>
      <c r="R629" s="1204"/>
      <c r="S629" s="1205"/>
      <c r="T629" s="1222" t="s">
        <v>258</v>
      </c>
      <c r="U629" s="1223"/>
      <c r="V629" s="1223"/>
      <c r="W629" s="1223"/>
      <c r="X629" s="1223"/>
      <c r="Y629" s="1224"/>
      <c r="Z629" s="1228" t="s">
        <v>259</v>
      </c>
      <c r="AA629" s="1228"/>
      <c r="AB629" s="1228"/>
      <c r="AC629" s="1228"/>
      <c r="AD629" s="1228"/>
      <c r="AE629" s="1191"/>
      <c r="AF629" s="1191"/>
      <c r="AG629" s="1191"/>
      <c r="AH629" s="1191"/>
      <c r="AI629" s="1191" t="s">
        <v>260</v>
      </c>
      <c r="AJ629" s="1191"/>
      <c r="AK629" s="1191"/>
      <c r="AL629" s="1191" t="s">
        <v>261</v>
      </c>
    </row>
    <row r="630" spans="2:38">
      <c r="B630" s="1203"/>
      <c r="C630" s="1204"/>
      <c r="D630" s="1204"/>
      <c r="E630" s="1204"/>
      <c r="F630" s="1204"/>
      <c r="G630" s="1204"/>
      <c r="H630" s="1204"/>
      <c r="I630" s="1204"/>
      <c r="J630" s="1204"/>
      <c r="K630" s="1204"/>
      <c r="L630" s="1204"/>
      <c r="M630" s="1204"/>
      <c r="N630" s="1204"/>
      <c r="O630" s="1204"/>
      <c r="P630" s="1204"/>
      <c r="Q630" s="1204"/>
      <c r="R630" s="1204"/>
      <c r="S630" s="1205"/>
      <c r="T630" s="1225"/>
      <c r="U630" s="1226"/>
      <c r="V630" s="1226"/>
      <c r="W630" s="1226"/>
      <c r="X630" s="1226"/>
      <c r="Y630" s="1227"/>
      <c r="Z630" s="1191" t="s">
        <v>262</v>
      </c>
      <c r="AA630" s="1191"/>
      <c r="AB630" s="1191"/>
      <c r="AC630" s="1191" t="s">
        <v>263</v>
      </c>
      <c r="AD630" s="1191"/>
      <c r="AE630" s="1191"/>
      <c r="AF630" s="1191" t="s">
        <v>264</v>
      </c>
      <c r="AG630" s="1191"/>
      <c r="AH630" s="1191"/>
      <c r="AI630" s="1191"/>
      <c r="AJ630" s="1191"/>
      <c r="AK630" s="1191"/>
      <c r="AL630" s="1191"/>
    </row>
    <row r="631" spans="2:38">
      <c r="B631" s="1203"/>
      <c r="C631" s="1204"/>
      <c r="D631" s="1204"/>
      <c r="E631" s="1204"/>
      <c r="F631" s="1204"/>
      <c r="G631" s="1204"/>
      <c r="H631" s="1204"/>
      <c r="I631" s="1204"/>
      <c r="J631" s="1204"/>
      <c r="K631" s="1204"/>
      <c r="L631" s="1204"/>
      <c r="M631" s="1204"/>
      <c r="N631" s="1204"/>
      <c r="O631" s="1204"/>
      <c r="P631" s="1204"/>
      <c r="Q631" s="1204"/>
      <c r="R631" s="1204"/>
      <c r="S631" s="1205"/>
      <c r="T631" s="1367" t="str">
        <f>[186]MemCant!D757</f>
        <v>Bajantes  en  tuberia  PVC-S  de  4"  con  accesorios  de conexión; para desagues y bajantes de aguas lluvias.</v>
      </c>
      <c r="U631" s="1368"/>
      <c r="V631" s="1368"/>
      <c r="W631" s="1368"/>
      <c r="X631" s="1368"/>
      <c r="Y631" s="1369"/>
      <c r="Z631" s="1185"/>
      <c r="AA631" s="1185"/>
      <c r="AB631" s="1185"/>
      <c r="AC631" s="1178">
        <f>[186]MemCant!G761</f>
        <v>6.5</v>
      </c>
      <c r="AD631" s="1178"/>
      <c r="AE631" s="1178"/>
      <c r="AF631" s="1178"/>
      <c r="AG631" s="1178"/>
      <c r="AH631" s="1178"/>
      <c r="AI631" s="1178">
        <f>[186]MemCant!F761</f>
        <v>6</v>
      </c>
      <c r="AJ631" s="1178"/>
      <c r="AK631" s="1178"/>
      <c r="AL631" s="995">
        <f>AI631*AC631</f>
        <v>39</v>
      </c>
    </row>
    <row r="632" spans="2:38">
      <c r="B632" s="1203"/>
      <c r="C632" s="1204"/>
      <c r="D632" s="1204"/>
      <c r="E632" s="1204"/>
      <c r="F632" s="1204"/>
      <c r="G632" s="1204"/>
      <c r="H632" s="1204"/>
      <c r="I632" s="1204"/>
      <c r="J632" s="1204"/>
      <c r="K632" s="1204"/>
      <c r="L632" s="1204"/>
      <c r="M632" s="1204"/>
      <c r="N632" s="1204"/>
      <c r="O632" s="1204"/>
      <c r="P632" s="1204"/>
      <c r="Q632" s="1204"/>
      <c r="R632" s="1204"/>
      <c r="S632" s="1205"/>
      <c r="T632" s="1370"/>
      <c r="U632" s="1371"/>
      <c r="V632" s="1371"/>
      <c r="W632" s="1371"/>
      <c r="X632" s="1371"/>
      <c r="Y632" s="1372"/>
      <c r="Z632" s="1178"/>
      <c r="AA632" s="1178"/>
      <c r="AB632" s="1178"/>
      <c r="AC632" s="1178"/>
      <c r="AD632" s="1178"/>
      <c r="AE632" s="1178"/>
      <c r="AF632" s="1178"/>
      <c r="AG632" s="1178"/>
      <c r="AH632" s="1178"/>
      <c r="AI632" s="1178"/>
      <c r="AJ632" s="1178"/>
      <c r="AK632" s="1178"/>
      <c r="AL632" s="995"/>
    </row>
    <row r="633" spans="2:38">
      <c r="B633" s="1203"/>
      <c r="C633" s="1204"/>
      <c r="D633" s="1204"/>
      <c r="E633" s="1204"/>
      <c r="F633" s="1204"/>
      <c r="G633" s="1204"/>
      <c r="H633" s="1204"/>
      <c r="I633" s="1204"/>
      <c r="J633" s="1204"/>
      <c r="K633" s="1204"/>
      <c r="L633" s="1204"/>
      <c r="M633" s="1204"/>
      <c r="N633" s="1204"/>
      <c r="O633" s="1204"/>
      <c r="P633" s="1204"/>
      <c r="Q633" s="1204"/>
      <c r="R633" s="1204"/>
      <c r="S633" s="1205"/>
      <c r="T633" s="1271"/>
      <c r="U633" s="1272"/>
      <c r="V633" s="1272"/>
      <c r="W633" s="1272"/>
      <c r="X633" s="1272"/>
      <c r="Y633" s="1273"/>
      <c r="Z633" s="1178"/>
      <c r="AA633" s="1178"/>
      <c r="AB633" s="1178"/>
      <c r="AC633" s="1178"/>
      <c r="AD633" s="1178"/>
      <c r="AE633" s="1178"/>
      <c r="AF633" s="1178"/>
      <c r="AG633" s="1178"/>
      <c r="AH633" s="1178"/>
      <c r="AI633" s="1178"/>
      <c r="AJ633" s="1178"/>
      <c r="AK633" s="1178"/>
      <c r="AL633" s="995"/>
    </row>
    <row r="634" spans="2:38">
      <c r="B634" s="1203"/>
      <c r="C634" s="1204"/>
      <c r="D634" s="1204"/>
      <c r="E634" s="1204"/>
      <c r="F634" s="1204"/>
      <c r="G634" s="1204"/>
      <c r="H634" s="1204"/>
      <c r="I634" s="1204"/>
      <c r="J634" s="1204"/>
      <c r="K634" s="1204"/>
      <c r="L634" s="1204"/>
      <c r="M634" s="1204"/>
      <c r="N634" s="1204"/>
      <c r="O634" s="1204"/>
      <c r="P634" s="1204"/>
      <c r="Q634" s="1204"/>
      <c r="R634" s="1204"/>
      <c r="S634" s="1205"/>
      <c r="T634" s="1271"/>
      <c r="U634" s="1272"/>
      <c r="V634" s="1272"/>
      <c r="W634" s="1272"/>
      <c r="X634" s="1272"/>
      <c r="Y634" s="1273"/>
      <c r="Z634" s="1178"/>
      <c r="AA634" s="1178"/>
      <c r="AB634" s="1178"/>
      <c r="AC634" s="1178"/>
      <c r="AD634" s="1178"/>
      <c r="AE634" s="1178"/>
      <c r="AF634" s="1178"/>
      <c r="AG634" s="1178"/>
      <c r="AH634" s="1178"/>
      <c r="AI634" s="1178"/>
      <c r="AJ634" s="1178"/>
      <c r="AK634" s="1178"/>
      <c r="AL634" s="995"/>
    </row>
    <row r="635" spans="2:38">
      <c r="B635" s="1203"/>
      <c r="C635" s="1204"/>
      <c r="D635" s="1204"/>
      <c r="E635" s="1204"/>
      <c r="F635" s="1204"/>
      <c r="G635" s="1204"/>
      <c r="H635" s="1204"/>
      <c r="I635" s="1204"/>
      <c r="J635" s="1204"/>
      <c r="K635" s="1204"/>
      <c r="L635" s="1204"/>
      <c r="M635" s="1204"/>
      <c r="N635" s="1204"/>
      <c r="O635" s="1204"/>
      <c r="P635" s="1204"/>
      <c r="Q635" s="1204"/>
      <c r="R635" s="1204"/>
      <c r="S635" s="1205"/>
      <c r="T635" s="1182"/>
      <c r="U635" s="1183"/>
      <c r="V635" s="1183"/>
      <c r="W635" s="1183"/>
      <c r="X635" s="1183"/>
      <c r="Y635" s="1184"/>
      <c r="Z635" s="1178"/>
      <c r="AA635" s="1178"/>
      <c r="AB635" s="1178"/>
      <c r="AC635" s="1178"/>
      <c r="AD635" s="1178"/>
      <c r="AE635" s="1178"/>
      <c r="AF635" s="1178"/>
      <c r="AG635" s="1178"/>
      <c r="AH635" s="1178"/>
      <c r="AI635" s="1178"/>
      <c r="AJ635" s="1178"/>
      <c r="AK635" s="1178"/>
      <c r="AL635" s="995"/>
    </row>
    <row r="636" spans="2:38" ht="62.25" customHeight="1">
      <c r="B636" s="1203"/>
      <c r="C636" s="1204"/>
      <c r="D636" s="1204"/>
      <c r="E636" s="1204"/>
      <c r="F636" s="1204"/>
      <c r="G636" s="1204"/>
      <c r="H636" s="1204"/>
      <c r="I636" s="1204"/>
      <c r="J636" s="1204"/>
      <c r="K636" s="1204"/>
      <c r="L636" s="1204"/>
      <c r="M636" s="1204"/>
      <c r="N636" s="1204"/>
      <c r="O636" s="1204"/>
      <c r="P636" s="1204"/>
      <c r="Q636" s="1204"/>
      <c r="R636" s="1204"/>
      <c r="S636" s="1205"/>
      <c r="T636" s="1271"/>
      <c r="U636" s="1272"/>
      <c r="V636" s="1272"/>
      <c r="W636" s="1272"/>
      <c r="X636" s="1272"/>
      <c r="Y636" s="1273"/>
      <c r="Z636" s="1178"/>
      <c r="AA636" s="1178"/>
      <c r="AB636" s="1178"/>
      <c r="AC636" s="1178"/>
      <c r="AD636" s="1178"/>
      <c r="AE636" s="1178"/>
      <c r="AF636" s="1178"/>
      <c r="AG636" s="1178"/>
      <c r="AH636" s="1178"/>
      <c r="AI636" s="1178"/>
      <c r="AJ636" s="1178"/>
      <c r="AK636" s="1178"/>
      <c r="AL636" s="995"/>
    </row>
    <row r="637" spans="2:38">
      <c r="B637" s="1192" t="s">
        <v>265</v>
      </c>
      <c r="C637" s="1193"/>
      <c r="D637" s="1193"/>
      <c r="E637" s="1193"/>
      <c r="F637" s="1193"/>
      <c r="G637" s="1193"/>
      <c r="H637" s="1193"/>
      <c r="I637" s="1193"/>
      <c r="J637" s="1193"/>
      <c r="K637" s="1193"/>
      <c r="L637" s="1193"/>
      <c r="M637" s="1193"/>
      <c r="N637" s="1193"/>
      <c r="O637" s="1193"/>
      <c r="P637" s="1193"/>
      <c r="Q637" s="1193"/>
      <c r="R637" s="1193"/>
      <c r="S637" s="1193"/>
      <c r="T637" s="1193"/>
      <c r="U637" s="1193"/>
      <c r="V637" s="1193"/>
      <c r="W637" s="1193"/>
      <c r="X637" s="1193"/>
      <c r="Y637" s="1193"/>
      <c r="Z637" s="1229"/>
      <c r="AA637" s="1230"/>
      <c r="AB637" s="1230"/>
      <c r="AC637" s="1230"/>
      <c r="AD637" s="1230"/>
      <c r="AE637" s="1230"/>
      <c r="AF637" s="1230"/>
      <c r="AG637" s="1230"/>
      <c r="AH637" s="1231"/>
      <c r="AI637" s="1232"/>
      <c r="AJ637" s="1232"/>
      <c r="AK637" s="1232"/>
      <c r="AL637" s="997"/>
    </row>
    <row r="638" spans="2:38">
      <c r="B638" s="1242"/>
      <c r="C638" s="1243"/>
      <c r="D638" s="1243"/>
      <c r="E638" s="1243"/>
      <c r="F638" s="1243"/>
      <c r="G638" s="1243"/>
      <c r="H638" s="1243"/>
      <c r="I638" s="1243"/>
      <c r="J638" s="1243"/>
      <c r="K638" s="1243"/>
      <c r="L638" s="1243"/>
      <c r="M638" s="1243"/>
      <c r="N638" s="1243"/>
      <c r="O638" s="1243"/>
      <c r="P638" s="1243"/>
      <c r="Q638" s="1243"/>
      <c r="R638" s="1243"/>
      <c r="S638" s="1243"/>
      <c r="T638" s="1243"/>
      <c r="U638" s="1243"/>
      <c r="V638" s="1243"/>
      <c r="W638" s="1243"/>
      <c r="X638" s="1243"/>
      <c r="Y638" s="1244"/>
      <c r="Z638" s="1248"/>
      <c r="AA638" s="1201"/>
      <c r="AB638" s="1201"/>
      <c r="AC638" s="1201"/>
      <c r="AD638" s="1201"/>
      <c r="AE638" s="1201"/>
      <c r="AF638" s="1201"/>
      <c r="AG638" s="1201"/>
      <c r="AH638" s="1202"/>
      <c r="AI638" s="1190" t="s">
        <v>266</v>
      </c>
      <c r="AJ638" s="1190"/>
      <c r="AK638" s="1253"/>
      <c r="AL638" s="998">
        <f>SUM(AL631:AL636)</f>
        <v>39</v>
      </c>
    </row>
    <row r="639" spans="2:38">
      <c r="B639" s="1242"/>
      <c r="C639" s="1243"/>
      <c r="D639" s="1243"/>
      <c r="E639" s="1243"/>
      <c r="F639" s="1243"/>
      <c r="G639" s="1243"/>
      <c r="H639" s="1243"/>
      <c r="I639" s="1243"/>
      <c r="J639" s="1243"/>
      <c r="K639" s="1243"/>
      <c r="L639" s="1243"/>
      <c r="M639" s="1243"/>
      <c r="N639" s="1243"/>
      <c r="O639" s="1243"/>
      <c r="P639" s="1243"/>
      <c r="Q639" s="1243"/>
      <c r="R639" s="1243"/>
      <c r="S639" s="1243"/>
      <c r="T639" s="1243"/>
      <c r="U639" s="1243"/>
      <c r="V639" s="1243"/>
      <c r="W639" s="1243"/>
      <c r="X639" s="1243"/>
      <c r="Y639" s="1244"/>
      <c r="Z639" s="1249"/>
      <c r="AA639" s="1204"/>
      <c r="AB639" s="1204"/>
      <c r="AC639" s="1204"/>
      <c r="AD639" s="1204"/>
      <c r="AE639" s="1204"/>
      <c r="AF639" s="1204"/>
      <c r="AG639" s="1204"/>
      <c r="AH639" s="1205"/>
      <c r="AI639" s="1190"/>
      <c r="AJ639" s="1190"/>
      <c r="AK639" s="1253"/>
      <c r="AL639" s="998"/>
    </row>
    <row r="640" spans="2:38" ht="16.5" thickBot="1">
      <c r="B640" s="1245"/>
      <c r="C640" s="1246"/>
      <c r="D640" s="1246"/>
      <c r="E640" s="1246"/>
      <c r="F640" s="1246"/>
      <c r="G640" s="1246"/>
      <c r="H640" s="1246"/>
      <c r="I640" s="1246"/>
      <c r="J640" s="1246"/>
      <c r="K640" s="1246"/>
      <c r="L640" s="1246"/>
      <c r="M640" s="1246"/>
      <c r="N640" s="1246"/>
      <c r="O640" s="1246"/>
      <c r="P640" s="1246"/>
      <c r="Q640" s="1246"/>
      <c r="R640" s="1246"/>
      <c r="S640" s="1246"/>
      <c r="T640" s="1246"/>
      <c r="U640" s="1246"/>
      <c r="V640" s="1246"/>
      <c r="W640" s="1246"/>
      <c r="X640" s="1246"/>
      <c r="Y640" s="1247"/>
      <c r="Z640" s="1250"/>
      <c r="AA640" s="1251"/>
      <c r="AB640" s="1251"/>
      <c r="AC640" s="1251"/>
      <c r="AD640" s="1251"/>
      <c r="AE640" s="1251"/>
      <c r="AF640" s="1251"/>
      <c r="AG640" s="1251"/>
      <c r="AH640" s="1252"/>
      <c r="AI640" s="1238" t="s">
        <v>267</v>
      </c>
      <c r="AJ640" s="1238"/>
      <c r="AK640" s="1239"/>
      <c r="AL640" s="999">
        <f>ROUND(+AL638,2)</f>
        <v>39</v>
      </c>
    </row>
    <row r="641" spans="2:38">
      <c r="B641" s="1263"/>
      <c r="C641" s="1264"/>
      <c r="D641" s="1264"/>
      <c r="E641" s="1264"/>
      <c r="F641" s="1264"/>
      <c r="G641" s="1264"/>
      <c r="H641" s="1264"/>
      <c r="I641" s="1267" t="str">
        <f>I620</f>
        <v>CONSTRUCCIÓN DE CUBIERTA PARA POLIDERTIVO EN LA VEREDA BAJO GETZEN DEL MUNICIPIO DE LA PLATA, DEPARTAMENTO DEL HUILA</v>
      </c>
      <c r="J641" s="1267"/>
      <c r="K641" s="1267"/>
      <c r="L641" s="1267"/>
      <c r="M641" s="1267"/>
      <c r="N641" s="1267"/>
      <c r="O641" s="1267"/>
      <c r="P641" s="1267"/>
      <c r="Q641" s="1267"/>
      <c r="R641" s="1267"/>
      <c r="S641" s="1267"/>
      <c r="T641" s="1267"/>
      <c r="U641" s="1267"/>
      <c r="V641" s="1267"/>
      <c r="W641" s="1267"/>
      <c r="X641" s="1267"/>
      <c r="Y641" s="1267"/>
      <c r="Z641" s="1267"/>
      <c r="AA641" s="1267"/>
      <c r="AB641" s="1267"/>
      <c r="AC641" s="1267"/>
      <c r="AD641" s="1267"/>
      <c r="AE641" s="1267"/>
      <c r="AF641" s="1267"/>
      <c r="AG641" s="1267"/>
      <c r="AH641" s="1267"/>
      <c r="AI641" s="1269">
        <f ca="1">TODAY()</f>
        <v>46286</v>
      </c>
      <c r="AJ641" s="1267"/>
      <c r="AK641" s="1267"/>
      <c r="AL641" s="1267"/>
    </row>
    <row r="642" spans="2:38">
      <c r="B642" s="1265"/>
      <c r="C642" s="1266"/>
      <c r="D642" s="1266"/>
      <c r="E642" s="1266"/>
      <c r="F642" s="1266"/>
      <c r="G642" s="1266"/>
      <c r="H642" s="1266"/>
      <c r="I642" s="1268"/>
      <c r="J642" s="1268"/>
      <c r="K642" s="1268"/>
      <c r="L642" s="1268"/>
      <c r="M642" s="1268"/>
      <c r="N642" s="1268"/>
      <c r="O642" s="1268"/>
      <c r="P642" s="1268"/>
      <c r="Q642" s="1268"/>
      <c r="R642" s="1268"/>
      <c r="S642" s="1268"/>
      <c r="T642" s="1268"/>
      <c r="U642" s="1268"/>
      <c r="V642" s="1268"/>
      <c r="W642" s="1268"/>
      <c r="X642" s="1268"/>
      <c r="Y642" s="1268"/>
      <c r="Z642" s="1268"/>
      <c r="AA642" s="1268"/>
      <c r="AB642" s="1268"/>
      <c r="AC642" s="1268"/>
      <c r="AD642" s="1268"/>
      <c r="AE642" s="1268"/>
      <c r="AF642" s="1268"/>
      <c r="AG642" s="1268"/>
      <c r="AH642" s="1268"/>
      <c r="AI642" s="1268"/>
      <c r="AJ642" s="1268"/>
      <c r="AK642" s="1268"/>
      <c r="AL642" s="1268"/>
    </row>
    <row r="643" spans="2:38">
      <c r="B643" s="1265"/>
      <c r="C643" s="1266"/>
      <c r="D643" s="1266"/>
      <c r="E643" s="1266"/>
      <c r="F643" s="1266"/>
      <c r="G643" s="1266"/>
      <c r="H643" s="1266"/>
      <c r="I643" s="1268"/>
      <c r="J643" s="1268"/>
      <c r="K643" s="1268"/>
      <c r="L643" s="1268"/>
      <c r="M643" s="1268"/>
      <c r="N643" s="1268"/>
      <c r="O643" s="1268"/>
      <c r="P643" s="1268"/>
      <c r="Q643" s="1268"/>
      <c r="R643" s="1268"/>
      <c r="S643" s="1268"/>
      <c r="T643" s="1268"/>
      <c r="U643" s="1268"/>
      <c r="V643" s="1268"/>
      <c r="W643" s="1268"/>
      <c r="X643" s="1268"/>
      <c r="Y643" s="1268"/>
      <c r="Z643" s="1268"/>
      <c r="AA643" s="1268"/>
      <c r="AB643" s="1268"/>
      <c r="AC643" s="1268"/>
      <c r="AD643" s="1268"/>
      <c r="AE643" s="1268"/>
      <c r="AF643" s="1268"/>
      <c r="AG643" s="1268"/>
      <c r="AH643" s="1268"/>
      <c r="AI643" s="1268"/>
      <c r="AJ643" s="1268"/>
      <c r="AK643" s="1268"/>
      <c r="AL643" s="1268"/>
    </row>
    <row r="644" spans="2:38">
      <c r="B644" s="1265"/>
      <c r="C644" s="1266"/>
      <c r="D644" s="1266"/>
      <c r="E644" s="1266"/>
      <c r="F644" s="1266"/>
      <c r="G644" s="1266"/>
      <c r="H644" s="1266"/>
      <c r="I644" s="1268"/>
      <c r="J644" s="1268"/>
      <c r="K644" s="1268"/>
      <c r="L644" s="1268"/>
      <c r="M644" s="1268"/>
      <c r="N644" s="1268"/>
      <c r="O644" s="1268"/>
      <c r="P644" s="1268"/>
      <c r="Q644" s="1268"/>
      <c r="R644" s="1268"/>
      <c r="S644" s="1268"/>
      <c r="T644" s="1268"/>
      <c r="U644" s="1268"/>
      <c r="V644" s="1268"/>
      <c r="W644" s="1268"/>
      <c r="X644" s="1268"/>
      <c r="Y644" s="1268"/>
      <c r="Z644" s="1268"/>
      <c r="AA644" s="1268"/>
      <c r="AB644" s="1268"/>
      <c r="AC644" s="1268"/>
      <c r="AD644" s="1268"/>
      <c r="AE644" s="1268"/>
      <c r="AF644" s="1268"/>
      <c r="AG644" s="1268"/>
      <c r="AH644" s="1268"/>
      <c r="AI644" s="1268"/>
      <c r="AJ644" s="1268"/>
      <c r="AK644" s="1268"/>
      <c r="AL644" s="1268"/>
    </row>
    <row r="645" spans="2:38">
      <c r="B645" s="1189" t="s">
        <v>254</v>
      </c>
      <c r="C645" s="1190"/>
      <c r="D645" s="1190"/>
      <c r="E645" s="1190"/>
      <c r="F645" s="1190"/>
      <c r="G645" s="1190"/>
      <c r="H645" s="1190"/>
      <c r="I645" s="1190"/>
      <c r="J645" s="1190"/>
      <c r="K645" s="1190"/>
      <c r="L645" s="1190"/>
      <c r="M645" s="1190"/>
      <c r="N645" s="1190"/>
      <c r="O645" s="1190"/>
      <c r="P645" s="1190"/>
      <c r="Q645" s="1190"/>
      <c r="R645" s="1190"/>
      <c r="S645" s="1190"/>
      <c r="T645" s="1190"/>
      <c r="U645" s="1190"/>
      <c r="V645" s="1190"/>
      <c r="W645" s="1190"/>
      <c r="X645" s="1190"/>
      <c r="Y645" s="1190"/>
      <c r="Z645" s="1190"/>
      <c r="AA645" s="1190"/>
      <c r="AB645" s="1190"/>
      <c r="AC645" s="1190"/>
      <c r="AD645" s="1190"/>
      <c r="AE645" s="1190"/>
      <c r="AF645" s="1190"/>
      <c r="AG645" s="1190"/>
      <c r="AH645" s="1190"/>
      <c r="AI645" s="1190"/>
      <c r="AJ645" s="1190"/>
      <c r="AK645" s="1190"/>
      <c r="AL645" s="1190"/>
    </row>
    <row r="646" spans="2:38">
      <c r="B646" s="1200"/>
      <c r="C646" s="1201"/>
      <c r="D646" s="1201"/>
      <c r="E646" s="1201"/>
      <c r="F646" s="1201"/>
      <c r="G646" s="1201"/>
      <c r="H646" s="1201"/>
      <c r="I646" s="1201"/>
      <c r="J646" s="1201"/>
      <c r="K646" s="1201"/>
      <c r="L646" s="1201"/>
      <c r="M646" s="1201"/>
      <c r="N646" s="1201"/>
      <c r="O646" s="1201"/>
      <c r="P646" s="1201"/>
      <c r="Q646" s="1201"/>
      <c r="R646" s="1201"/>
      <c r="S646" s="1202"/>
      <c r="T646" s="1206" t="s">
        <v>255</v>
      </c>
      <c r="U646" s="1207"/>
      <c r="V646" s="1207"/>
      <c r="W646" s="1208"/>
      <c r="X646" s="1257" t="str">
        <f>' PRESUPUESTO OFICIAL GETZEN'!B34</f>
        <v>5.2</v>
      </c>
      <c r="Y646" s="1258"/>
      <c r="Z646" s="1258"/>
      <c r="AA646" s="1258"/>
      <c r="AB646" s="1258"/>
      <c r="AC646" s="1258"/>
      <c r="AD646" s="1259"/>
      <c r="AE646" s="1191" t="s">
        <v>256</v>
      </c>
      <c r="AF646" s="1191"/>
      <c r="AG646" s="1191"/>
      <c r="AH646" s="1191"/>
      <c r="AI646" s="1199" t="str">
        <f>' PRESUPUESTO OFICIAL GETZEN'!D34</f>
        <v>ML</v>
      </c>
      <c r="AJ646" s="1199"/>
      <c r="AK646" s="1199"/>
      <c r="AL646" s="1199"/>
    </row>
    <row r="647" spans="2:38">
      <c r="B647" s="1203"/>
      <c r="C647" s="1204"/>
      <c r="D647" s="1204"/>
      <c r="E647" s="1204"/>
      <c r="F647" s="1204"/>
      <c r="G647" s="1204"/>
      <c r="H647" s="1204"/>
      <c r="I647" s="1204"/>
      <c r="J647" s="1204"/>
      <c r="K647" s="1204"/>
      <c r="L647" s="1204"/>
      <c r="M647" s="1204"/>
      <c r="N647" s="1204"/>
      <c r="O647" s="1204"/>
      <c r="P647" s="1204"/>
      <c r="Q647" s="1204"/>
      <c r="R647" s="1204"/>
      <c r="S647" s="1205"/>
      <c r="T647" s="1209"/>
      <c r="U647" s="1210"/>
      <c r="V647" s="1210"/>
      <c r="W647" s="1211"/>
      <c r="X647" s="1260"/>
      <c r="Y647" s="1261"/>
      <c r="Z647" s="1261"/>
      <c r="AA647" s="1261"/>
      <c r="AB647" s="1261"/>
      <c r="AC647" s="1261"/>
      <c r="AD647" s="1262"/>
      <c r="AE647" s="1191"/>
      <c r="AF647" s="1191"/>
      <c r="AG647" s="1191"/>
      <c r="AH647" s="1191"/>
      <c r="AI647" s="1199"/>
      <c r="AJ647" s="1199"/>
      <c r="AK647" s="1199"/>
      <c r="AL647" s="1199"/>
    </row>
    <row r="648" spans="2:38">
      <c r="B648" s="1203"/>
      <c r="C648" s="1204"/>
      <c r="D648" s="1204"/>
      <c r="E648" s="1204"/>
      <c r="F648" s="1204"/>
      <c r="G648" s="1204"/>
      <c r="H648" s="1204"/>
      <c r="I648" s="1204"/>
      <c r="J648" s="1204"/>
      <c r="K648" s="1204"/>
      <c r="L648" s="1204"/>
      <c r="M648" s="1204"/>
      <c r="N648" s="1204"/>
      <c r="O648" s="1204"/>
      <c r="P648" s="1204"/>
      <c r="Q648" s="1204"/>
      <c r="R648" s="1204"/>
      <c r="S648" s="1205"/>
      <c r="T648" s="1206" t="s">
        <v>257</v>
      </c>
      <c r="U648" s="1207"/>
      <c r="V648" s="1207"/>
      <c r="W648" s="1208"/>
      <c r="X648" s="1218" t="str">
        <f>' PRESUPUESTO OFICIAL GETZEN'!C34</f>
        <v>Suministro  e  instalacion  de  tuberia  PVC-S  de  6",  con accesorios de conexión; para desagues.</v>
      </c>
      <c r="Y648" s="1219"/>
      <c r="Z648" s="1219"/>
      <c r="AA648" s="1219"/>
      <c r="AB648" s="1219"/>
      <c r="AC648" s="1219"/>
      <c r="AD648" s="1219"/>
      <c r="AE648" s="1219"/>
      <c r="AF648" s="1219"/>
      <c r="AG648" s="1219"/>
      <c r="AH648" s="1219"/>
      <c r="AI648" s="1219"/>
      <c r="AJ648" s="1219"/>
      <c r="AK648" s="1219"/>
      <c r="AL648" s="1219"/>
    </row>
    <row r="649" spans="2:38">
      <c r="B649" s="1203"/>
      <c r="C649" s="1204"/>
      <c r="D649" s="1204"/>
      <c r="E649" s="1204"/>
      <c r="F649" s="1204"/>
      <c r="G649" s="1204"/>
      <c r="H649" s="1204"/>
      <c r="I649" s="1204"/>
      <c r="J649" s="1204"/>
      <c r="K649" s="1204"/>
      <c r="L649" s="1204"/>
      <c r="M649" s="1204"/>
      <c r="N649" s="1204"/>
      <c r="O649" s="1204"/>
      <c r="P649" s="1204"/>
      <c r="Q649" s="1204"/>
      <c r="R649" s="1204"/>
      <c r="S649" s="1205"/>
      <c r="T649" s="1209"/>
      <c r="U649" s="1210"/>
      <c r="V649" s="1210"/>
      <c r="W649" s="1211"/>
      <c r="X649" s="1220"/>
      <c r="Y649" s="1221"/>
      <c r="Z649" s="1221"/>
      <c r="AA649" s="1221"/>
      <c r="AB649" s="1221"/>
      <c r="AC649" s="1221"/>
      <c r="AD649" s="1221"/>
      <c r="AE649" s="1221"/>
      <c r="AF649" s="1221"/>
      <c r="AG649" s="1221"/>
      <c r="AH649" s="1221"/>
      <c r="AI649" s="1221"/>
      <c r="AJ649" s="1221"/>
      <c r="AK649" s="1221"/>
      <c r="AL649" s="1221"/>
    </row>
    <row r="650" spans="2:38">
      <c r="B650" s="1203"/>
      <c r="C650" s="1204"/>
      <c r="D650" s="1204"/>
      <c r="E650" s="1204"/>
      <c r="F650" s="1204"/>
      <c r="G650" s="1204"/>
      <c r="H650" s="1204"/>
      <c r="I650" s="1204"/>
      <c r="J650" s="1204"/>
      <c r="K650" s="1204"/>
      <c r="L650" s="1204"/>
      <c r="M650" s="1204"/>
      <c r="N650" s="1204"/>
      <c r="O650" s="1204"/>
      <c r="P650" s="1204"/>
      <c r="Q650" s="1204"/>
      <c r="R650" s="1204"/>
      <c r="S650" s="1205"/>
      <c r="T650" s="1222" t="s">
        <v>258</v>
      </c>
      <c r="U650" s="1223"/>
      <c r="V650" s="1223"/>
      <c r="W650" s="1223"/>
      <c r="X650" s="1223"/>
      <c r="Y650" s="1224"/>
      <c r="Z650" s="1228" t="s">
        <v>259</v>
      </c>
      <c r="AA650" s="1228"/>
      <c r="AB650" s="1228"/>
      <c r="AC650" s="1228"/>
      <c r="AD650" s="1228"/>
      <c r="AE650" s="1191"/>
      <c r="AF650" s="1191"/>
      <c r="AG650" s="1191"/>
      <c r="AH650" s="1191"/>
      <c r="AI650" s="1191" t="s">
        <v>260</v>
      </c>
      <c r="AJ650" s="1191"/>
      <c r="AK650" s="1191"/>
      <c r="AL650" s="1191" t="s">
        <v>261</v>
      </c>
    </row>
    <row r="651" spans="2:38">
      <c r="B651" s="1203"/>
      <c r="C651" s="1204"/>
      <c r="D651" s="1204"/>
      <c r="E651" s="1204"/>
      <c r="F651" s="1204"/>
      <c r="G651" s="1204"/>
      <c r="H651" s="1204"/>
      <c r="I651" s="1204"/>
      <c r="J651" s="1204"/>
      <c r="K651" s="1204"/>
      <c r="L651" s="1204"/>
      <c r="M651" s="1204"/>
      <c r="N651" s="1204"/>
      <c r="O651" s="1204"/>
      <c r="P651" s="1204"/>
      <c r="Q651" s="1204"/>
      <c r="R651" s="1204"/>
      <c r="S651" s="1205"/>
      <c r="T651" s="1225"/>
      <c r="U651" s="1226"/>
      <c r="V651" s="1226"/>
      <c r="W651" s="1226"/>
      <c r="X651" s="1226"/>
      <c r="Y651" s="1227"/>
      <c r="Z651" s="1191" t="s">
        <v>262</v>
      </c>
      <c r="AA651" s="1191"/>
      <c r="AB651" s="1191"/>
      <c r="AC651" s="1191" t="s">
        <v>263</v>
      </c>
      <c r="AD651" s="1191"/>
      <c r="AE651" s="1191"/>
      <c r="AF651" s="1191" t="s">
        <v>264</v>
      </c>
      <c r="AG651" s="1191"/>
      <c r="AH651" s="1191"/>
      <c r="AI651" s="1191"/>
      <c r="AJ651" s="1191"/>
      <c r="AK651" s="1191"/>
      <c r="AL651" s="1191"/>
    </row>
    <row r="652" spans="2:38" ht="47.65" customHeight="1">
      <c r="B652" s="1203"/>
      <c r="C652" s="1204"/>
      <c r="D652" s="1204"/>
      <c r="E652" s="1204"/>
      <c r="F652" s="1204"/>
      <c r="G652" s="1204"/>
      <c r="H652" s="1204"/>
      <c r="I652" s="1204"/>
      <c r="J652" s="1204"/>
      <c r="K652" s="1204"/>
      <c r="L652" s="1204"/>
      <c r="M652" s="1204"/>
      <c r="N652" s="1204"/>
      <c r="O652" s="1204"/>
      <c r="P652" s="1204"/>
      <c r="Q652" s="1204"/>
      <c r="R652" s="1204"/>
      <c r="S652" s="1205"/>
      <c r="T652" s="1279" t="s">
        <v>885</v>
      </c>
      <c r="U652" s="1280"/>
      <c r="V652" s="1280"/>
      <c r="W652" s="1280"/>
      <c r="X652" s="1280"/>
      <c r="Y652" s="1281"/>
      <c r="Z652" s="1282">
        <v>74.900000000000006</v>
      </c>
      <c r="AA652" s="1282"/>
      <c r="AB652" s="1282"/>
      <c r="AC652" s="1283"/>
      <c r="AD652" s="1283"/>
      <c r="AE652" s="1283"/>
      <c r="AF652" s="1283"/>
      <c r="AG652" s="1283"/>
      <c r="AH652" s="1283"/>
      <c r="AI652" s="1283">
        <f>[186]MemCant!F730</f>
        <v>1</v>
      </c>
      <c r="AJ652" s="1283"/>
      <c r="AK652" s="1283"/>
      <c r="AL652" s="1013">
        <f>AI652*Z652</f>
        <v>74.900000000000006</v>
      </c>
    </row>
    <row r="653" spans="2:38">
      <c r="B653" s="1203"/>
      <c r="C653" s="1204"/>
      <c r="D653" s="1204"/>
      <c r="E653" s="1204"/>
      <c r="F653" s="1204"/>
      <c r="G653" s="1204"/>
      <c r="H653" s="1204"/>
      <c r="I653" s="1204"/>
      <c r="J653" s="1204"/>
      <c r="K653" s="1204"/>
      <c r="L653" s="1204"/>
      <c r="M653" s="1204"/>
      <c r="N653" s="1204"/>
      <c r="O653" s="1204"/>
      <c r="P653" s="1204"/>
      <c r="Q653" s="1204"/>
      <c r="R653" s="1204"/>
      <c r="S653" s="1205"/>
      <c r="T653" s="1271"/>
      <c r="U653" s="1272"/>
      <c r="V653" s="1272"/>
      <c r="W653" s="1272"/>
      <c r="X653" s="1272"/>
      <c r="Y653" s="1273"/>
      <c r="Z653" s="1178"/>
      <c r="AA653" s="1178"/>
      <c r="AB653" s="1178"/>
      <c r="AC653" s="1178"/>
      <c r="AD653" s="1178"/>
      <c r="AE653" s="1178"/>
      <c r="AF653" s="1178"/>
      <c r="AG653" s="1178"/>
      <c r="AH653" s="1178"/>
      <c r="AI653" s="1178"/>
      <c r="AJ653" s="1178"/>
      <c r="AK653" s="1178"/>
      <c r="AL653" s="995"/>
    </row>
    <row r="654" spans="2:38">
      <c r="B654" s="1203"/>
      <c r="C654" s="1204"/>
      <c r="D654" s="1204"/>
      <c r="E654" s="1204"/>
      <c r="F654" s="1204"/>
      <c r="G654" s="1204"/>
      <c r="H654" s="1204"/>
      <c r="I654" s="1204"/>
      <c r="J654" s="1204"/>
      <c r="K654" s="1204"/>
      <c r="L654" s="1204"/>
      <c r="M654" s="1204"/>
      <c r="N654" s="1204"/>
      <c r="O654" s="1204"/>
      <c r="P654" s="1204"/>
      <c r="Q654" s="1204"/>
      <c r="R654" s="1204"/>
      <c r="S654" s="1205"/>
      <c r="T654" s="1271"/>
      <c r="U654" s="1272"/>
      <c r="V654" s="1272"/>
      <c r="W654" s="1272"/>
      <c r="X654" s="1272"/>
      <c r="Y654" s="1273"/>
      <c r="Z654" s="1178"/>
      <c r="AA654" s="1178"/>
      <c r="AB654" s="1178"/>
      <c r="AC654" s="1178"/>
      <c r="AD654" s="1178"/>
      <c r="AE654" s="1178"/>
      <c r="AF654" s="1178"/>
      <c r="AG654" s="1178"/>
      <c r="AH654" s="1178"/>
      <c r="AI654" s="1178"/>
      <c r="AJ654" s="1178"/>
      <c r="AK654" s="1178"/>
      <c r="AL654" s="995"/>
    </row>
    <row r="655" spans="2:38">
      <c r="B655" s="1203"/>
      <c r="C655" s="1204"/>
      <c r="D655" s="1204"/>
      <c r="E655" s="1204"/>
      <c r="F655" s="1204"/>
      <c r="G655" s="1204"/>
      <c r="H655" s="1204"/>
      <c r="I655" s="1204"/>
      <c r="J655" s="1204"/>
      <c r="K655" s="1204"/>
      <c r="L655" s="1204"/>
      <c r="M655" s="1204"/>
      <c r="N655" s="1204"/>
      <c r="O655" s="1204"/>
      <c r="P655" s="1204"/>
      <c r="Q655" s="1204"/>
      <c r="R655" s="1204"/>
      <c r="S655" s="1205"/>
      <c r="T655" s="1271"/>
      <c r="U655" s="1272"/>
      <c r="V655" s="1272"/>
      <c r="W655" s="1272"/>
      <c r="X655" s="1272"/>
      <c r="Y655" s="1273"/>
      <c r="Z655" s="1178"/>
      <c r="AA655" s="1178"/>
      <c r="AB655" s="1178"/>
      <c r="AC655" s="1178"/>
      <c r="AD655" s="1178"/>
      <c r="AE655" s="1178"/>
      <c r="AF655" s="1178"/>
      <c r="AG655" s="1178"/>
      <c r="AH655" s="1178"/>
      <c r="AI655" s="1178"/>
      <c r="AJ655" s="1178"/>
      <c r="AK655" s="1178"/>
      <c r="AL655" s="995"/>
    </row>
    <row r="656" spans="2:38">
      <c r="B656" s="1203"/>
      <c r="C656" s="1204"/>
      <c r="D656" s="1204"/>
      <c r="E656" s="1204"/>
      <c r="F656" s="1204"/>
      <c r="G656" s="1204"/>
      <c r="H656" s="1204"/>
      <c r="I656" s="1204"/>
      <c r="J656" s="1204"/>
      <c r="K656" s="1204"/>
      <c r="L656" s="1204"/>
      <c r="M656" s="1204"/>
      <c r="N656" s="1204"/>
      <c r="O656" s="1204"/>
      <c r="P656" s="1204"/>
      <c r="Q656" s="1204"/>
      <c r="R656" s="1204"/>
      <c r="S656" s="1205"/>
      <c r="T656" s="1271"/>
      <c r="U656" s="1272"/>
      <c r="V656" s="1272"/>
      <c r="W656" s="1272"/>
      <c r="X656" s="1272"/>
      <c r="Y656" s="1273"/>
      <c r="Z656" s="1178"/>
      <c r="AA656" s="1178"/>
      <c r="AB656" s="1178"/>
      <c r="AC656" s="1178"/>
      <c r="AD656" s="1178"/>
      <c r="AE656" s="1178"/>
      <c r="AF656" s="1178"/>
      <c r="AG656" s="1178"/>
      <c r="AH656" s="1178"/>
      <c r="AI656" s="1178"/>
      <c r="AJ656" s="1178"/>
      <c r="AK656" s="1178"/>
      <c r="AL656" s="995"/>
    </row>
    <row r="657" spans="2:38">
      <c r="B657" s="1203"/>
      <c r="C657" s="1204"/>
      <c r="D657" s="1204"/>
      <c r="E657" s="1204"/>
      <c r="F657" s="1204"/>
      <c r="G657" s="1204"/>
      <c r="H657" s="1204"/>
      <c r="I657" s="1204"/>
      <c r="J657" s="1204"/>
      <c r="K657" s="1204"/>
      <c r="L657" s="1204"/>
      <c r="M657" s="1204"/>
      <c r="N657" s="1204"/>
      <c r="O657" s="1204"/>
      <c r="P657" s="1204"/>
      <c r="Q657" s="1204"/>
      <c r="R657" s="1204"/>
      <c r="S657" s="1205"/>
      <c r="T657" s="1271"/>
      <c r="U657" s="1272"/>
      <c r="V657" s="1272"/>
      <c r="W657" s="1272"/>
      <c r="X657" s="1272"/>
      <c r="Y657" s="1273"/>
      <c r="Z657" s="1178"/>
      <c r="AA657" s="1178"/>
      <c r="AB657" s="1178"/>
      <c r="AC657" s="1178"/>
      <c r="AD657" s="1178"/>
      <c r="AE657" s="1178"/>
      <c r="AF657" s="1178"/>
      <c r="AG657" s="1178"/>
      <c r="AH657" s="1178"/>
      <c r="AI657" s="1178"/>
      <c r="AJ657" s="1178"/>
      <c r="AK657" s="1178"/>
      <c r="AL657" s="995"/>
    </row>
    <row r="658" spans="2:38">
      <c r="B658" s="1203"/>
      <c r="C658" s="1204"/>
      <c r="D658" s="1204"/>
      <c r="E658" s="1204"/>
      <c r="F658" s="1204"/>
      <c r="G658" s="1204"/>
      <c r="H658" s="1204"/>
      <c r="I658" s="1204"/>
      <c r="J658" s="1204"/>
      <c r="K658" s="1204"/>
      <c r="L658" s="1204"/>
      <c r="M658" s="1204"/>
      <c r="N658" s="1204"/>
      <c r="O658" s="1204"/>
      <c r="P658" s="1204"/>
      <c r="Q658" s="1204"/>
      <c r="R658" s="1204"/>
      <c r="S658" s="1205"/>
      <c r="T658" s="1271"/>
      <c r="U658" s="1272"/>
      <c r="V658" s="1272"/>
      <c r="W658" s="1272"/>
      <c r="X658" s="1272"/>
      <c r="Y658" s="1273"/>
      <c r="Z658" s="1178"/>
      <c r="AA658" s="1178"/>
      <c r="AB658" s="1178"/>
      <c r="AC658" s="1178"/>
      <c r="AD658" s="1178"/>
      <c r="AE658" s="1178"/>
      <c r="AF658" s="1178"/>
      <c r="AG658" s="1178"/>
      <c r="AH658" s="1178"/>
      <c r="AI658" s="1178"/>
      <c r="AJ658" s="1178"/>
      <c r="AK658" s="1178"/>
      <c r="AL658" s="995"/>
    </row>
    <row r="659" spans="2:38">
      <c r="B659" s="1203"/>
      <c r="C659" s="1204"/>
      <c r="D659" s="1204"/>
      <c r="E659" s="1204"/>
      <c r="F659" s="1204"/>
      <c r="G659" s="1204"/>
      <c r="H659" s="1204"/>
      <c r="I659" s="1204"/>
      <c r="J659" s="1204"/>
      <c r="K659" s="1204"/>
      <c r="L659" s="1204"/>
      <c r="M659" s="1204"/>
      <c r="N659" s="1204"/>
      <c r="O659" s="1204"/>
      <c r="P659" s="1204"/>
      <c r="Q659" s="1204"/>
      <c r="R659" s="1204"/>
      <c r="S659" s="1205"/>
      <c r="T659" s="1271"/>
      <c r="U659" s="1272"/>
      <c r="V659" s="1272"/>
      <c r="W659" s="1272"/>
      <c r="X659" s="1272"/>
      <c r="Y659" s="1273"/>
      <c r="Z659" s="1178"/>
      <c r="AA659" s="1178"/>
      <c r="AB659" s="1178"/>
      <c r="AC659" s="1178"/>
      <c r="AD659" s="1178"/>
      <c r="AE659" s="1178"/>
      <c r="AF659" s="1178"/>
      <c r="AG659" s="1178"/>
      <c r="AH659" s="1178"/>
      <c r="AI659" s="1178"/>
      <c r="AJ659" s="1178"/>
      <c r="AK659" s="1178"/>
      <c r="AL659" s="995"/>
    </row>
    <row r="660" spans="2:38">
      <c r="B660" s="1203"/>
      <c r="C660" s="1204"/>
      <c r="D660" s="1204"/>
      <c r="E660" s="1204"/>
      <c r="F660" s="1204"/>
      <c r="G660" s="1204"/>
      <c r="H660" s="1204"/>
      <c r="I660" s="1204"/>
      <c r="J660" s="1204"/>
      <c r="K660" s="1204"/>
      <c r="L660" s="1204"/>
      <c r="M660" s="1204"/>
      <c r="N660" s="1204"/>
      <c r="O660" s="1204"/>
      <c r="P660" s="1204"/>
      <c r="Q660" s="1204"/>
      <c r="R660" s="1204"/>
      <c r="S660" s="1205"/>
      <c r="T660" s="1271"/>
      <c r="U660" s="1272"/>
      <c r="V660" s="1272"/>
      <c r="W660" s="1272"/>
      <c r="X660" s="1272"/>
      <c r="Y660" s="1273"/>
      <c r="Z660" s="1178"/>
      <c r="AA660" s="1178"/>
      <c r="AB660" s="1178"/>
      <c r="AC660" s="1178"/>
      <c r="AD660" s="1178"/>
      <c r="AE660" s="1178"/>
      <c r="AF660" s="1178"/>
      <c r="AG660" s="1178"/>
      <c r="AH660" s="1178"/>
      <c r="AI660" s="1178"/>
      <c r="AJ660" s="1178"/>
      <c r="AK660" s="1178"/>
      <c r="AL660" s="995"/>
    </row>
    <row r="661" spans="2:38">
      <c r="B661" s="1203"/>
      <c r="C661" s="1204"/>
      <c r="D661" s="1204"/>
      <c r="E661" s="1204"/>
      <c r="F661" s="1204"/>
      <c r="G661" s="1204"/>
      <c r="H661" s="1204"/>
      <c r="I661" s="1204"/>
      <c r="J661" s="1204"/>
      <c r="K661" s="1204"/>
      <c r="L661" s="1204"/>
      <c r="M661" s="1204"/>
      <c r="N661" s="1204"/>
      <c r="O661" s="1204"/>
      <c r="P661" s="1204"/>
      <c r="Q661" s="1204"/>
      <c r="R661" s="1204"/>
      <c r="S661" s="1205"/>
      <c r="T661" s="1271"/>
      <c r="U661" s="1272"/>
      <c r="V661" s="1272"/>
      <c r="W661" s="1272"/>
      <c r="X661" s="1272"/>
      <c r="Y661" s="1273"/>
      <c r="Z661" s="1178"/>
      <c r="AA661" s="1178"/>
      <c r="AB661" s="1178"/>
      <c r="AC661" s="1178"/>
      <c r="AD661" s="1178"/>
      <c r="AE661" s="1178"/>
      <c r="AF661" s="1178"/>
      <c r="AG661" s="1178"/>
      <c r="AH661" s="1178"/>
      <c r="AI661" s="1178"/>
      <c r="AJ661" s="1178"/>
      <c r="AK661" s="1178"/>
      <c r="AL661" s="995"/>
    </row>
    <row r="662" spans="2:38">
      <c r="B662" s="1203"/>
      <c r="C662" s="1204"/>
      <c r="D662" s="1204"/>
      <c r="E662" s="1204"/>
      <c r="F662" s="1204"/>
      <c r="G662" s="1204"/>
      <c r="H662" s="1204"/>
      <c r="I662" s="1204"/>
      <c r="J662" s="1204"/>
      <c r="K662" s="1204"/>
      <c r="L662" s="1204"/>
      <c r="M662" s="1204"/>
      <c r="N662" s="1204"/>
      <c r="O662" s="1204"/>
      <c r="P662" s="1204"/>
      <c r="Q662" s="1204"/>
      <c r="R662" s="1204"/>
      <c r="S662" s="1205"/>
      <c r="T662" s="1271"/>
      <c r="U662" s="1272"/>
      <c r="V662" s="1272"/>
      <c r="W662" s="1272"/>
      <c r="X662" s="1272"/>
      <c r="Y662" s="1273"/>
      <c r="Z662" s="1178"/>
      <c r="AA662" s="1178"/>
      <c r="AB662" s="1178"/>
      <c r="AC662" s="1178"/>
      <c r="AD662" s="1178"/>
      <c r="AE662" s="1178"/>
      <c r="AF662" s="1178"/>
      <c r="AG662" s="1178"/>
      <c r="AH662" s="1178"/>
      <c r="AI662" s="1178"/>
      <c r="AJ662" s="1178"/>
      <c r="AK662" s="1178"/>
      <c r="AL662" s="995"/>
    </row>
    <row r="663" spans="2:38">
      <c r="B663" s="1203"/>
      <c r="C663" s="1204"/>
      <c r="D663" s="1204"/>
      <c r="E663" s="1204"/>
      <c r="F663" s="1204"/>
      <c r="G663" s="1204"/>
      <c r="H663" s="1204"/>
      <c r="I663" s="1204"/>
      <c r="J663" s="1204"/>
      <c r="K663" s="1204"/>
      <c r="L663" s="1204"/>
      <c r="M663" s="1204"/>
      <c r="N663" s="1204"/>
      <c r="O663" s="1204"/>
      <c r="P663" s="1204"/>
      <c r="Q663" s="1204"/>
      <c r="R663" s="1204"/>
      <c r="S663" s="1205"/>
      <c r="T663" s="1271"/>
      <c r="U663" s="1272"/>
      <c r="V663" s="1272"/>
      <c r="W663" s="1272"/>
      <c r="X663" s="1272"/>
      <c r="Y663" s="1273"/>
      <c r="Z663" s="1178"/>
      <c r="AA663" s="1178"/>
      <c r="AB663" s="1178"/>
      <c r="AC663" s="1178"/>
      <c r="AD663" s="1178"/>
      <c r="AE663" s="1178"/>
      <c r="AF663" s="1178"/>
      <c r="AG663" s="1178"/>
      <c r="AH663" s="1178"/>
      <c r="AI663" s="1178"/>
      <c r="AJ663" s="1178"/>
      <c r="AK663" s="1178"/>
      <c r="AL663" s="995"/>
    </row>
    <row r="664" spans="2:38">
      <c r="B664" s="1203"/>
      <c r="C664" s="1204"/>
      <c r="D664" s="1204"/>
      <c r="E664" s="1204"/>
      <c r="F664" s="1204"/>
      <c r="G664" s="1204"/>
      <c r="H664" s="1204"/>
      <c r="I664" s="1204"/>
      <c r="J664" s="1204"/>
      <c r="K664" s="1204"/>
      <c r="L664" s="1204"/>
      <c r="M664" s="1204"/>
      <c r="N664" s="1204"/>
      <c r="O664" s="1204"/>
      <c r="P664" s="1204"/>
      <c r="Q664" s="1204"/>
      <c r="R664" s="1204"/>
      <c r="S664" s="1205"/>
      <c r="T664" s="1271"/>
      <c r="U664" s="1272"/>
      <c r="V664" s="1272"/>
      <c r="W664" s="1272"/>
      <c r="X664" s="1272"/>
      <c r="Y664" s="1273"/>
      <c r="Z664" s="1178"/>
      <c r="AA664" s="1178"/>
      <c r="AB664" s="1178"/>
      <c r="AC664" s="1178"/>
      <c r="AD664" s="1178"/>
      <c r="AE664" s="1178"/>
      <c r="AF664" s="1178"/>
      <c r="AG664" s="1178"/>
      <c r="AH664" s="1178"/>
      <c r="AI664" s="1178"/>
      <c r="AJ664" s="1178"/>
      <c r="AK664" s="1178"/>
      <c r="AL664" s="995"/>
    </row>
    <row r="665" spans="2:38">
      <c r="B665" s="1203"/>
      <c r="C665" s="1204"/>
      <c r="D665" s="1204"/>
      <c r="E665" s="1204"/>
      <c r="F665" s="1204"/>
      <c r="G665" s="1204"/>
      <c r="H665" s="1204"/>
      <c r="I665" s="1204"/>
      <c r="J665" s="1204"/>
      <c r="K665" s="1204"/>
      <c r="L665" s="1204"/>
      <c r="M665" s="1204"/>
      <c r="N665" s="1204"/>
      <c r="O665" s="1204"/>
      <c r="P665" s="1204"/>
      <c r="Q665" s="1204"/>
      <c r="R665" s="1204"/>
      <c r="S665" s="1205"/>
      <c r="T665" s="1271"/>
      <c r="U665" s="1272"/>
      <c r="V665" s="1272"/>
      <c r="W665" s="1272"/>
      <c r="X665" s="1272"/>
      <c r="Y665" s="1273"/>
      <c r="Z665" s="1178"/>
      <c r="AA665" s="1178"/>
      <c r="AB665" s="1178"/>
      <c r="AC665" s="1178"/>
      <c r="AD665" s="1178"/>
      <c r="AE665" s="1178"/>
      <c r="AF665" s="1178"/>
      <c r="AG665" s="1178"/>
      <c r="AH665" s="1178"/>
      <c r="AI665" s="1178"/>
      <c r="AJ665" s="1178"/>
      <c r="AK665" s="1178"/>
      <c r="AL665" s="995"/>
    </row>
    <row r="666" spans="2:38">
      <c r="B666" s="1203"/>
      <c r="C666" s="1204"/>
      <c r="D666" s="1204"/>
      <c r="E666" s="1204"/>
      <c r="F666" s="1204"/>
      <c r="G666" s="1204"/>
      <c r="H666" s="1204"/>
      <c r="I666" s="1204"/>
      <c r="J666" s="1204"/>
      <c r="K666" s="1204"/>
      <c r="L666" s="1204"/>
      <c r="M666" s="1204"/>
      <c r="N666" s="1204"/>
      <c r="O666" s="1204"/>
      <c r="P666" s="1204"/>
      <c r="Q666" s="1204"/>
      <c r="R666" s="1204"/>
      <c r="S666" s="1205"/>
      <c r="T666" s="1364"/>
      <c r="U666" s="1365"/>
      <c r="V666" s="1365"/>
      <c r="W666" s="1365"/>
      <c r="X666" s="1365"/>
      <c r="Y666" s="1366"/>
      <c r="Z666" s="1178"/>
      <c r="AA666" s="1178"/>
      <c r="AB666" s="1178"/>
      <c r="AC666" s="1178"/>
      <c r="AD666" s="1178"/>
      <c r="AE666" s="1178"/>
      <c r="AF666" s="1178"/>
      <c r="AG666" s="1178"/>
      <c r="AH666" s="1178"/>
      <c r="AI666" s="1178"/>
      <c r="AJ666" s="1178"/>
      <c r="AK666" s="1178"/>
      <c r="AL666" s="995"/>
    </row>
    <row r="667" spans="2:38">
      <c r="B667" s="1254"/>
      <c r="C667" s="1255"/>
      <c r="D667" s="1255"/>
      <c r="E667" s="1255"/>
      <c r="F667" s="1255"/>
      <c r="G667" s="1255"/>
      <c r="H667" s="1255"/>
      <c r="I667" s="1255"/>
      <c r="J667" s="1255"/>
      <c r="K667" s="1255"/>
      <c r="L667" s="1255"/>
      <c r="M667" s="1255"/>
      <c r="N667" s="1255"/>
      <c r="O667" s="1255"/>
      <c r="P667" s="1255"/>
      <c r="Q667" s="1255"/>
      <c r="R667" s="1255"/>
      <c r="S667" s="1256"/>
      <c r="T667" s="1240"/>
      <c r="U667" s="1241"/>
      <c r="V667" s="1241"/>
      <c r="W667" s="1241"/>
      <c r="X667" s="1241"/>
      <c r="Y667" s="1241"/>
      <c r="Z667" s="1178"/>
      <c r="AA667" s="1178"/>
      <c r="AB667" s="1178"/>
      <c r="AC667" s="1178"/>
      <c r="AD667" s="1178"/>
      <c r="AE667" s="1178"/>
      <c r="AF667" s="1178"/>
      <c r="AG667" s="1178"/>
      <c r="AH667" s="1178"/>
      <c r="AI667" s="1178"/>
      <c r="AJ667" s="1178"/>
      <c r="AK667" s="1178"/>
      <c r="AL667" s="995"/>
    </row>
    <row r="668" spans="2:38">
      <c r="B668" s="1192" t="s">
        <v>265</v>
      </c>
      <c r="C668" s="1193"/>
      <c r="D668" s="1193"/>
      <c r="E668" s="1193"/>
      <c r="F668" s="1193"/>
      <c r="G668" s="1193"/>
      <c r="H668" s="1193"/>
      <c r="I668" s="1193"/>
      <c r="J668" s="1193"/>
      <c r="K668" s="1193"/>
      <c r="L668" s="1193"/>
      <c r="M668" s="1193"/>
      <c r="N668" s="1193"/>
      <c r="O668" s="1193"/>
      <c r="P668" s="1193"/>
      <c r="Q668" s="1193"/>
      <c r="R668" s="1193"/>
      <c r="S668" s="1193"/>
      <c r="T668" s="1193"/>
      <c r="U668" s="1193"/>
      <c r="V668" s="1193"/>
      <c r="W668" s="1193"/>
      <c r="X668" s="1193"/>
      <c r="Y668" s="1193"/>
      <c r="Z668" s="1229"/>
      <c r="AA668" s="1230"/>
      <c r="AB668" s="1230"/>
      <c r="AC668" s="1230"/>
      <c r="AD668" s="1230"/>
      <c r="AE668" s="1230"/>
      <c r="AF668" s="1230"/>
      <c r="AG668" s="1230"/>
      <c r="AH668" s="1231"/>
      <c r="AI668" s="1232"/>
      <c r="AJ668" s="1232"/>
      <c r="AK668" s="1232"/>
      <c r="AL668" s="997"/>
    </row>
    <row r="669" spans="2:38">
      <c r="B669" s="1242"/>
      <c r="C669" s="1243"/>
      <c r="D669" s="1243"/>
      <c r="E669" s="1243"/>
      <c r="F669" s="1243"/>
      <c r="G669" s="1243"/>
      <c r="H669" s="1243"/>
      <c r="I669" s="1243"/>
      <c r="J669" s="1243"/>
      <c r="K669" s="1243"/>
      <c r="L669" s="1243"/>
      <c r="M669" s="1243"/>
      <c r="N669" s="1243"/>
      <c r="O669" s="1243"/>
      <c r="P669" s="1243"/>
      <c r="Q669" s="1243"/>
      <c r="R669" s="1243"/>
      <c r="S669" s="1243"/>
      <c r="T669" s="1243"/>
      <c r="U669" s="1243"/>
      <c r="V669" s="1243"/>
      <c r="W669" s="1243"/>
      <c r="X669" s="1243"/>
      <c r="Y669" s="1244"/>
      <c r="Z669" s="1248"/>
      <c r="AA669" s="1201"/>
      <c r="AB669" s="1201"/>
      <c r="AC669" s="1201"/>
      <c r="AD669" s="1201"/>
      <c r="AE669" s="1201"/>
      <c r="AF669" s="1201"/>
      <c r="AG669" s="1201"/>
      <c r="AH669" s="1202"/>
      <c r="AI669" s="1190" t="s">
        <v>266</v>
      </c>
      <c r="AJ669" s="1190"/>
      <c r="AK669" s="1253"/>
      <c r="AL669" s="998">
        <f>SUM(AL652:AL667)</f>
        <v>74.900000000000006</v>
      </c>
    </row>
    <row r="670" spans="2:38">
      <c r="B670" s="1242"/>
      <c r="C670" s="1243"/>
      <c r="D670" s="1243"/>
      <c r="E670" s="1243"/>
      <c r="F670" s="1243"/>
      <c r="G670" s="1243"/>
      <c r="H670" s="1243"/>
      <c r="I670" s="1243"/>
      <c r="J670" s="1243"/>
      <c r="K670" s="1243"/>
      <c r="L670" s="1243"/>
      <c r="M670" s="1243"/>
      <c r="N670" s="1243"/>
      <c r="O670" s="1243"/>
      <c r="P670" s="1243"/>
      <c r="Q670" s="1243"/>
      <c r="R670" s="1243"/>
      <c r="S670" s="1243"/>
      <c r="T670" s="1243"/>
      <c r="U670" s="1243"/>
      <c r="V670" s="1243"/>
      <c r="W670" s="1243"/>
      <c r="X670" s="1243"/>
      <c r="Y670" s="1244"/>
      <c r="Z670" s="1249"/>
      <c r="AA670" s="1204"/>
      <c r="AB670" s="1204"/>
      <c r="AC670" s="1204"/>
      <c r="AD670" s="1204"/>
      <c r="AE670" s="1204"/>
      <c r="AF670" s="1204"/>
      <c r="AG670" s="1204"/>
      <c r="AH670" s="1205"/>
      <c r="AI670" s="1190"/>
      <c r="AJ670" s="1190"/>
      <c r="AK670" s="1253"/>
      <c r="AL670" s="998"/>
    </row>
    <row r="671" spans="2:38" ht="16.5" thickBot="1">
      <c r="B671" s="1245"/>
      <c r="C671" s="1246"/>
      <c r="D671" s="1246"/>
      <c r="E671" s="1246"/>
      <c r="F671" s="1246"/>
      <c r="G671" s="1246"/>
      <c r="H671" s="1246"/>
      <c r="I671" s="1246"/>
      <c r="J671" s="1246"/>
      <c r="K671" s="1246"/>
      <c r="L671" s="1246"/>
      <c r="M671" s="1246"/>
      <c r="N671" s="1246"/>
      <c r="O671" s="1246"/>
      <c r="P671" s="1246"/>
      <c r="Q671" s="1246"/>
      <c r="R671" s="1246"/>
      <c r="S671" s="1246"/>
      <c r="T671" s="1246"/>
      <c r="U671" s="1246"/>
      <c r="V671" s="1246"/>
      <c r="W671" s="1246"/>
      <c r="X671" s="1246"/>
      <c r="Y671" s="1247"/>
      <c r="Z671" s="1250"/>
      <c r="AA671" s="1251"/>
      <c r="AB671" s="1251"/>
      <c r="AC671" s="1251"/>
      <c r="AD671" s="1251"/>
      <c r="AE671" s="1251"/>
      <c r="AF671" s="1251"/>
      <c r="AG671" s="1251"/>
      <c r="AH671" s="1252"/>
      <c r="AI671" s="1238" t="s">
        <v>267</v>
      </c>
      <c r="AJ671" s="1238"/>
      <c r="AK671" s="1239"/>
      <c r="AL671" s="999">
        <f>ROUND(+AL669+AL670,2)</f>
        <v>74.900000000000006</v>
      </c>
    </row>
    <row r="672" spans="2:38">
      <c r="B672" s="1263"/>
      <c r="C672" s="1264"/>
      <c r="D672" s="1264"/>
      <c r="E672" s="1264"/>
      <c r="F672" s="1264"/>
      <c r="G672" s="1264"/>
      <c r="H672" s="1264"/>
      <c r="I672" s="1267" t="str">
        <f>I620</f>
        <v>CONSTRUCCIÓN DE CUBIERTA PARA POLIDERTIVO EN LA VEREDA BAJO GETZEN DEL MUNICIPIO DE LA PLATA, DEPARTAMENTO DEL HUILA</v>
      </c>
      <c r="J672" s="1267"/>
      <c r="K672" s="1267"/>
      <c r="L672" s="1267"/>
      <c r="M672" s="1267"/>
      <c r="N672" s="1267"/>
      <c r="O672" s="1267"/>
      <c r="P672" s="1267"/>
      <c r="Q672" s="1267"/>
      <c r="R672" s="1267"/>
      <c r="S672" s="1267"/>
      <c r="T672" s="1267"/>
      <c r="U672" s="1267"/>
      <c r="V672" s="1267"/>
      <c r="W672" s="1267"/>
      <c r="X672" s="1267"/>
      <c r="Y672" s="1267"/>
      <c r="Z672" s="1267"/>
      <c r="AA672" s="1267"/>
      <c r="AB672" s="1267"/>
      <c r="AC672" s="1267"/>
      <c r="AD672" s="1267"/>
      <c r="AE672" s="1267"/>
      <c r="AF672" s="1267"/>
      <c r="AG672" s="1267"/>
      <c r="AH672" s="1267"/>
      <c r="AI672" s="1269">
        <f ca="1">TODAY()</f>
        <v>46286</v>
      </c>
      <c r="AJ672" s="1267"/>
      <c r="AK672" s="1267"/>
      <c r="AL672" s="1267"/>
    </row>
    <row r="673" spans="2:38">
      <c r="B673" s="1265"/>
      <c r="C673" s="1266"/>
      <c r="D673" s="1266"/>
      <c r="E673" s="1266"/>
      <c r="F673" s="1266"/>
      <c r="G673" s="1266"/>
      <c r="H673" s="1266"/>
      <c r="I673" s="1268"/>
      <c r="J673" s="1268"/>
      <c r="K673" s="1268"/>
      <c r="L673" s="1268"/>
      <c r="M673" s="1268"/>
      <c r="N673" s="1268"/>
      <c r="O673" s="1268"/>
      <c r="P673" s="1268"/>
      <c r="Q673" s="1268"/>
      <c r="R673" s="1268"/>
      <c r="S673" s="1268"/>
      <c r="T673" s="1268"/>
      <c r="U673" s="1268"/>
      <c r="V673" s="1268"/>
      <c r="W673" s="1268"/>
      <c r="X673" s="1268"/>
      <c r="Y673" s="1268"/>
      <c r="Z673" s="1268"/>
      <c r="AA673" s="1268"/>
      <c r="AB673" s="1268"/>
      <c r="AC673" s="1268"/>
      <c r="AD673" s="1268"/>
      <c r="AE673" s="1268"/>
      <c r="AF673" s="1268"/>
      <c r="AG673" s="1268"/>
      <c r="AH673" s="1268"/>
      <c r="AI673" s="1268"/>
      <c r="AJ673" s="1268"/>
      <c r="AK673" s="1268"/>
      <c r="AL673" s="1268"/>
    </row>
    <row r="674" spans="2:38">
      <c r="B674" s="1265"/>
      <c r="C674" s="1266"/>
      <c r="D674" s="1266"/>
      <c r="E674" s="1266"/>
      <c r="F674" s="1266"/>
      <c r="G674" s="1266"/>
      <c r="H674" s="1266"/>
      <c r="I674" s="1268"/>
      <c r="J674" s="1268"/>
      <c r="K674" s="1268"/>
      <c r="L674" s="1268"/>
      <c r="M674" s="1268"/>
      <c r="N674" s="1268"/>
      <c r="O674" s="1268"/>
      <c r="P674" s="1268"/>
      <c r="Q674" s="1268"/>
      <c r="R674" s="1268"/>
      <c r="S674" s="1268"/>
      <c r="T674" s="1268"/>
      <c r="U674" s="1268"/>
      <c r="V674" s="1268"/>
      <c r="W674" s="1268"/>
      <c r="X674" s="1268"/>
      <c r="Y674" s="1268"/>
      <c r="Z674" s="1268"/>
      <c r="AA674" s="1268"/>
      <c r="AB674" s="1268"/>
      <c r="AC674" s="1268"/>
      <c r="AD674" s="1268"/>
      <c r="AE674" s="1268"/>
      <c r="AF674" s="1268"/>
      <c r="AG674" s="1268"/>
      <c r="AH674" s="1268"/>
      <c r="AI674" s="1268"/>
      <c r="AJ674" s="1268"/>
      <c r="AK674" s="1268"/>
      <c r="AL674" s="1268"/>
    </row>
    <row r="675" spans="2:38">
      <c r="B675" s="1265"/>
      <c r="C675" s="1266"/>
      <c r="D675" s="1266"/>
      <c r="E675" s="1266"/>
      <c r="F675" s="1266"/>
      <c r="G675" s="1266"/>
      <c r="H675" s="1266"/>
      <c r="I675" s="1268"/>
      <c r="J675" s="1268"/>
      <c r="K675" s="1268"/>
      <c r="L675" s="1268"/>
      <c r="M675" s="1268"/>
      <c r="N675" s="1268"/>
      <c r="O675" s="1268"/>
      <c r="P675" s="1268"/>
      <c r="Q675" s="1268"/>
      <c r="R675" s="1268"/>
      <c r="S675" s="1268"/>
      <c r="T675" s="1268"/>
      <c r="U675" s="1268"/>
      <c r="V675" s="1268"/>
      <c r="W675" s="1268"/>
      <c r="X675" s="1268"/>
      <c r="Y675" s="1268"/>
      <c r="Z675" s="1268"/>
      <c r="AA675" s="1268"/>
      <c r="AB675" s="1268"/>
      <c r="AC675" s="1268"/>
      <c r="AD675" s="1268"/>
      <c r="AE675" s="1268"/>
      <c r="AF675" s="1268"/>
      <c r="AG675" s="1268"/>
      <c r="AH675" s="1268"/>
      <c r="AI675" s="1268"/>
      <c r="AJ675" s="1268"/>
      <c r="AK675" s="1268"/>
      <c r="AL675" s="1268"/>
    </row>
    <row r="676" spans="2:38">
      <c r="B676" s="1189" t="s">
        <v>254</v>
      </c>
      <c r="C676" s="1190"/>
      <c r="D676" s="1190"/>
      <c r="E676" s="1190"/>
      <c r="F676" s="1190"/>
      <c r="G676" s="1190"/>
      <c r="H676" s="1190"/>
      <c r="I676" s="1190"/>
      <c r="J676" s="1190"/>
      <c r="K676" s="1190"/>
      <c r="L676" s="1190"/>
      <c r="M676" s="1190"/>
      <c r="N676" s="1190"/>
      <c r="O676" s="1190"/>
      <c r="P676" s="1190"/>
      <c r="Q676" s="1190"/>
      <c r="R676" s="1190"/>
      <c r="S676" s="1190"/>
      <c r="T676" s="1190"/>
      <c r="U676" s="1190"/>
      <c r="V676" s="1190"/>
      <c r="W676" s="1190"/>
      <c r="X676" s="1190"/>
      <c r="Y676" s="1190"/>
      <c r="Z676" s="1190"/>
      <c r="AA676" s="1190"/>
      <c r="AB676" s="1190"/>
      <c r="AC676" s="1190"/>
      <c r="AD676" s="1190"/>
      <c r="AE676" s="1190"/>
      <c r="AF676" s="1190"/>
      <c r="AG676" s="1190"/>
      <c r="AH676" s="1190"/>
      <c r="AI676" s="1190"/>
      <c r="AJ676" s="1190"/>
      <c r="AK676" s="1190"/>
      <c r="AL676" s="1190"/>
    </row>
    <row r="677" spans="2:38">
      <c r="B677" s="1200"/>
      <c r="C677" s="1201"/>
      <c r="D677" s="1201"/>
      <c r="E677" s="1201"/>
      <c r="F677" s="1201"/>
      <c r="G677" s="1201"/>
      <c r="H677" s="1201"/>
      <c r="I677" s="1201"/>
      <c r="J677" s="1201"/>
      <c r="K677" s="1201"/>
      <c r="L677" s="1201"/>
      <c r="M677" s="1201"/>
      <c r="N677" s="1201"/>
      <c r="O677" s="1201"/>
      <c r="P677" s="1201"/>
      <c r="Q677" s="1201"/>
      <c r="R677" s="1201"/>
      <c r="S677" s="1202"/>
      <c r="T677" s="1206" t="s">
        <v>255</v>
      </c>
      <c r="U677" s="1207"/>
      <c r="V677" s="1207"/>
      <c r="W677" s="1208"/>
      <c r="X677" s="1257">
        <f>' PRESUPUESTO OFICIAL GETZEN'!B35</f>
        <v>5.3</v>
      </c>
      <c r="Y677" s="1258"/>
      <c r="Z677" s="1258"/>
      <c r="AA677" s="1258"/>
      <c r="AB677" s="1258"/>
      <c r="AC677" s="1258"/>
      <c r="AD677" s="1259"/>
      <c r="AE677" s="1191" t="s">
        <v>256</v>
      </c>
      <c r="AF677" s="1191"/>
      <c r="AG677" s="1191"/>
      <c r="AH677" s="1191"/>
      <c r="AI677" s="1199" t="str">
        <f>' PRESUPUESTO OFICIAL GETZEN'!D35</f>
        <v>ML</v>
      </c>
      <c r="AJ677" s="1199"/>
      <c r="AK677" s="1199"/>
      <c r="AL677" s="1199"/>
    </row>
    <row r="678" spans="2:38">
      <c r="B678" s="1203"/>
      <c r="C678" s="1204"/>
      <c r="D678" s="1204"/>
      <c r="E678" s="1204"/>
      <c r="F678" s="1204"/>
      <c r="G678" s="1204"/>
      <c r="H678" s="1204"/>
      <c r="I678" s="1204"/>
      <c r="J678" s="1204"/>
      <c r="K678" s="1204"/>
      <c r="L678" s="1204"/>
      <c r="M678" s="1204"/>
      <c r="N678" s="1204"/>
      <c r="O678" s="1204"/>
      <c r="P678" s="1204"/>
      <c r="Q678" s="1204"/>
      <c r="R678" s="1204"/>
      <c r="S678" s="1205"/>
      <c r="T678" s="1209"/>
      <c r="U678" s="1210"/>
      <c r="V678" s="1210"/>
      <c r="W678" s="1211"/>
      <c r="X678" s="1260"/>
      <c r="Y678" s="1261"/>
      <c r="Z678" s="1261"/>
      <c r="AA678" s="1261"/>
      <c r="AB678" s="1261"/>
      <c r="AC678" s="1261"/>
      <c r="AD678" s="1262"/>
      <c r="AE678" s="1191"/>
      <c r="AF678" s="1191"/>
      <c r="AG678" s="1191"/>
      <c r="AH678" s="1191"/>
      <c r="AI678" s="1199"/>
      <c r="AJ678" s="1199"/>
      <c r="AK678" s="1199"/>
      <c r="AL678" s="1199"/>
    </row>
    <row r="679" spans="2:38">
      <c r="B679" s="1203"/>
      <c r="C679" s="1204"/>
      <c r="D679" s="1204"/>
      <c r="E679" s="1204"/>
      <c r="F679" s="1204"/>
      <c r="G679" s="1204"/>
      <c r="H679" s="1204"/>
      <c r="I679" s="1204"/>
      <c r="J679" s="1204"/>
      <c r="K679" s="1204"/>
      <c r="L679" s="1204"/>
      <c r="M679" s="1204"/>
      <c r="N679" s="1204"/>
      <c r="O679" s="1204"/>
      <c r="P679" s="1204"/>
      <c r="Q679" s="1204"/>
      <c r="R679" s="1204"/>
      <c r="S679" s="1205"/>
      <c r="T679" s="1206" t="s">
        <v>257</v>
      </c>
      <c r="U679" s="1207"/>
      <c r="V679" s="1207"/>
      <c r="W679" s="1208"/>
      <c r="X679" s="1218" t="str">
        <f>' PRESUPUESTO OFICIAL GETZEN'!C35</f>
        <v>Suministro  e  instalacion  de  tuberia  PVC-S  de 10",  con accesorios de conexión; para desagues.</v>
      </c>
      <c r="Y679" s="1219"/>
      <c r="Z679" s="1219"/>
      <c r="AA679" s="1219"/>
      <c r="AB679" s="1219"/>
      <c r="AC679" s="1219"/>
      <c r="AD679" s="1219"/>
      <c r="AE679" s="1219"/>
      <c r="AF679" s="1219"/>
      <c r="AG679" s="1219"/>
      <c r="AH679" s="1219"/>
      <c r="AI679" s="1219"/>
      <c r="AJ679" s="1219"/>
      <c r="AK679" s="1219"/>
      <c r="AL679" s="1219"/>
    </row>
    <row r="680" spans="2:38">
      <c r="B680" s="1203"/>
      <c r="C680" s="1204"/>
      <c r="D680" s="1204"/>
      <c r="E680" s="1204"/>
      <c r="F680" s="1204"/>
      <c r="G680" s="1204"/>
      <c r="H680" s="1204"/>
      <c r="I680" s="1204"/>
      <c r="J680" s="1204"/>
      <c r="K680" s="1204"/>
      <c r="L680" s="1204"/>
      <c r="M680" s="1204"/>
      <c r="N680" s="1204"/>
      <c r="O680" s="1204"/>
      <c r="P680" s="1204"/>
      <c r="Q680" s="1204"/>
      <c r="R680" s="1204"/>
      <c r="S680" s="1205"/>
      <c r="T680" s="1209"/>
      <c r="U680" s="1210"/>
      <c r="V680" s="1210"/>
      <c r="W680" s="1211"/>
      <c r="X680" s="1220"/>
      <c r="Y680" s="1221"/>
      <c r="Z680" s="1221"/>
      <c r="AA680" s="1221"/>
      <c r="AB680" s="1221"/>
      <c r="AC680" s="1221"/>
      <c r="AD680" s="1221"/>
      <c r="AE680" s="1221"/>
      <c r="AF680" s="1221"/>
      <c r="AG680" s="1221"/>
      <c r="AH680" s="1221"/>
      <c r="AI680" s="1221"/>
      <c r="AJ680" s="1221"/>
      <c r="AK680" s="1221"/>
      <c r="AL680" s="1221"/>
    </row>
    <row r="681" spans="2:38">
      <c r="B681" s="1203"/>
      <c r="C681" s="1204"/>
      <c r="D681" s="1204"/>
      <c r="E681" s="1204"/>
      <c r="F681" s="1204"/>
      <c r="G681" s="1204"/>
      <c r="H681" s="1204"/>
      <c r="I681" s="1204"/>
      <c r="J681" s="1204"/>
      <c r="K681" s="1204"/>
      <c r="L681" s="1204"/>
      <c r="M681" s="1204"/>
      <c r="N681" s="1204"/>
      <c r="O681" s="1204"/>
      <c r="P681" s="1204"/>
      <c r="Q681" s="1204"/>
      <c r="R681" s="1204"/>
      <c r="S681" s="1205"/>
      <c r="T681" s="1222" t="s">
        <v>258</v>
      </c>
      <c r="U681" s="1223"/>
      <c r="V681" s="1223"/>
      <c r="W681" s="1223"/>
      <c r="X681" s="1223"/>
      <c r="Y681" s="1224"/>
      <c r="Z681" s="1228" t="s">
        <v>259</v>
      </c>
      <c r="AA681" s="1228"/>
      <c r="AB681" s="1228"/>
      <c r="AC681" s="1228"/>
      <c r="AD681" s="1228"/>
      <c r="AE681" s="1191"/>
      <c r="AF681" s="1191"/>
      <c r="AG681" s="1191"/>
      <c r="AH681" s="1191"/>
      <c r="AI681" s="1191" t="s">
        <v>260</v>
      </c>
      <c r="AJ681" s="1191"/>
      <c r="AK681" s="1191"/>
      <c r="AL681" s="1191" t="s">
        <v>261</v>
      </c>
    </row>
    <row r="682" spans="2:38">
      <c r="B682" s="1203"/>
      <c r="C682" s="1204"/>
      <c r="D682" s="1204"/>
      <c r="E682" s="1204"/>
      <c r="F682" s="1204"/>
      <c r="G682" s="1204"/>
      <c r="H682" s="1204"/>
      <c r="I682" s="1204"/>
      <c r="J682" s="1204"/>
      <c r="K682" s="1204"/>
      <c r="L682" s="1204"/>
      <c r="M682" s="1204"/>
      <c r="N682" s="1204"/>
      <c r="O682" s="1204"/>
      <c r="P682" s="1204"/>
      <c r="Q682" s="1204"/>
      <c r="R682" s="1204"/>
      <c r="S682" s="1205"/>
      <c r="T682" s="1225"/>
      <c r="U682" s="1226"/>
      <c r="V682" s="1226"/>
      <c r="W682" s="1226"/>
      <c r="X682" s="1226"/>
      <c r="Y682" s="1227"/>
      <c r="Z682" s="1191" t="s">
        <v>262</v>
      </c>
      <c r="AA682" s="1191"/>
      <c r="AB682" s="1191"/>
      <c r="AC682" s="1191" t="s">
        <v>263</v>
      </c>
      <c r="AD682" s="1191"/>
      <c r="AE682" s="1191"/>
      <c r="AF682" s="1191" t="s">
        <v>264</v>
      </c>
      <c r="AG682" s="1191"/>
      <c r="AH682" s="1191"/>
      <c r="AI682" s="1191"/>
      <c r="AJ682" s="1191"/>
      <c r="AK682" s="1191"/>
      <c r="AL682" s="1191"/>
    </row>
    <row r="683" spans="2:38" s="1014" customFormat="1" ht="31.9" customHeight="1">
      <c r="B683" s="1203"/>
      <c r="C683" s="1204"/>
      <c r="D683" s="1204"/>
      <c r="E683" s="1204"/>
      <c r="F683" s="1204"/>
      <c r="G683" s="1204"/>
      <c r="H683" s="1204"/>
      <c r="I683" s="1204"/>
      <c r="J683" s="1204"/>
      <c r="K683" s="1204"/>
      <c r="L683" s="1204"/>
      <c r="M683" s="1204"/>
      <c r="N683" s="1204"/>
      <c r="O683" s="1204"/>
      <c r="P683" s="1204"/>
      <c r="Q683" s="1204"/>
      <c r="R683" s="1204"/>
      <c r="S683" s="1205"/>
      <c r="T683" s="1279" t="s">
        <v>902</v>
      </c>
      <c r="U683" s="1280"/>
      <c r="V683" s="1280"/>
      <c r="W683" s="1280"/>
      <c r="X683" s="1280"/>
      <c r="Y683" s="1281"/>
      <c r="Z683" s="1282">
        <v>20</v>
      </c>
      <c r="AA683" s="1282"/>
      <c r="AB683" s="1282"/>
      <c r="AC683" s="1283"/>
      <c r="AD683" s="1283"/>
      <c r="AE683" s="1283"/>
      <c r="AF683" s="1283"/>
      <c r="AG683" s="1283"/>
      <c r="AH683" s="1283"/>
      <c r="AI683" s="1283">
        <v>1</v>
      </c>
      <c r="AJ683" s="1283"/>
      <c r="AK683" s="1283"/>
      <c r="AL683" s="1013">
        <f>AI683*Z683</f>
        <v>20</v>
      </c>
    </row>
    <row r="684" spans="2:38" ht="26.25" customHeight="1">
      <c r="B684" s="1203"/>
      <c r="C684" s="1204"/>
      <c r="D684" s="1204"/>
      <c r="E684" s="1204"/>
      <c r="F684" s="1204"/>
      <c r="G684" s="1204"/>
      <c r="H684" s="1204"/>
      <c r="I684" s="1204"/>
      <c r="J684" s="1204"/>
      <c r="K684" s="1204"/>
      <c r="L684" s="1204"/>
      <c r="M684" s="1204"/>
      <c r="N684" s="1204"/>
      <c r="O684" s="1204"/>
      <c r="P684" s="1204"/>
      <c r="Q684" s="1204"/>
      <c r="R684" s="1204"/>
      <c r="S684" s="1205"/>
      <c r="T684" s="1271"/>
      <c r="U684" s="1272"/>
      <c r="V684" s="1272"/>
      <c r="W684" s="1272"/>
      <c r="X684" s="1272"/>
      <c r="Y684" s="1273"/>
      <c r="Z684" s="1178"/>
      <c r="AA684" s="1178"/>
      <c r="AB684" s="1178"/>
      <c r="AC684" s="1178"/>
      <c r="AD684" s="1178"/>
      <c r="AE684" s="1178"/>
      <c r="AF684" s="1178"/>
      <c r="AG684" s="1178"/>
      <c r="AH684" s="1178"/>
      <c r="AI684" s="1178"/>
      <c r="AJ684" s="1178"/>
      <c r="AK684" s="1178"/>
      <c r="AL684" s="995"/>
    </row>
    <row r="685" spans="2:38" ht="26.25" customHeight="1">
      <c r="B685" s="1203"/>
      <c r="C685" s="1204"/>
      <c r="D685" s="1204"/>
      <c r="E685" s="1204"/>
      <c r="F685" s="1204"/>
      <c r="G685" s="1204"/>
      <c r="H685" s="1204"/>
      <c r="I685" s="1204"/>
      <c r="J685" s="1204"/>
      <c r="K685" s="1204"/>
      <c r="L685" s="1204"/>
      <c r="M685" s="1204"/>
      <c r="N685" s="1204"/>
      <c r="O685" s="1204"/>
      <c r="P685" s="1204"/>
      <c r="Q685" s="1204"/>
      <c r="R685" s="1204"/>
      <c r="S685" s="1205"/>
      <c r="T685" s="1271"/>
      <c r="U685" s="1272"/>
      <c r="V685" s="1272"/>
      <c r="W685" s="1272"/>
      <c r="X685" s="1272"/>
      <c r="Y685" s="1273"/>
      <c r="Z685" s="1178"/>
      <c r="AA685" s="1178"/>
      <c r="AB685" s="1178"/>
      <c r="AC685" s="1178"/>
      <c r="AD685" s="1178"/>
      <c r="AE685" s="1178"/>
      <c r="AF685" s="1178"/>
      <c r="AG685" s="1178"/>
      <c r="AH685" s="1178"/>
      <c r="AI685" s="1178"/>
      <c r="AJ685" s="1178"/>
      <c r="AK685" s="1178"/>
      <c r="AL685" s="995"/>
    </row>
    <row r="686" spans="2:38" ht="26.25" customHeight="1">
      <c r="B686" s="1203"/>
      <c r="C686" s="1204"/>
      <c r="D686" s="1204"/>
      <c r="E686" s="1204"/>
      <c r="F686" s="1204"/>
      <c r="G686" s="1204"/>
      <c r="H686" s="1204"/>
      <c r="I686" s="1204"/>
      <c r="J686" s="1204"/>
      <c r="K686" s="1204"/>
      <c r="L686" s="1204"/>
      <c r="M686" s="1204"/>
      <c r="N686" s="1204"/>
      <c r="O686" s="1204"/>
      <c r="P686" s="1204"/>
      <c r="Q686" s="1204"/>
      <c r="R686" s="1204"/>
      <c r="S686" s="1205"/>
      <c r="T686" s="1271"/>
      <c r="U686" s="1272"/>
      <c r="V686" s="1272"/>
      <c r="W686" s="1272"/>
      <c r="X686" s="1272"/>
      <c r="Y686" s="1273"/>
      <c r="Z686" s="1178"/>
      <c r="AA686" s="1178"/>
      <c r="AB686" s="1178"/>
      <c r="AC686" s="1178"/>
      <c r="AD686" s="1178"/>
      <c r="AE686" s="1178"/>
      <c r="AF686" s="1178"/>
      <c r="AG686" s="1178"/>
      <c r="AH686" s="1178"/>
      <c r="AI686" s="1178"/>
      <c r="AJ686" s="1178"/>
      <c r="AK686" s="1178"/>
      <c r="AL686" s="995"/>
    </row>
    <row r="687" spans="2:38" ht="26.25" customHeight="1">
      <c r="B687" s="1203"/>
      <c r="C687" s="1204"/>
      <c r="D687" s="1204"/>
      <c r="E687" s="1204"/>
      <c r="F687" s="1204"/>
      <c r="G687" s="1204"/>
      <c r="H687" s="1204"/>
      <c r="I687" s="1204"/>
      <c r="J687" s="1204"/>
      <c r="K687" s="1204"/>
      <c r="L687" s="1204"/>
      <c r="M687" s="1204"/>
      <c r="N687" s="1204"/>
      <c r="O687" s="1204"/>
      <c r="P687" s="1204"/>
      <c r="Q687" s="1204"/>
      <c r="R687" s="1204"/>
      <c r="S687" s="1205"/>
      <c r="T687" s="1271"/>
      <c r="U687" s="1272"/>
      <c r="V687" s="1272"/>
      <c r="W687" s="1272"/>
      <c r="X687" s="1272"/>
      <c r="Y687" s="1273"/>
      <c r="Z687" s="1178"/>
      <c r="AA687" s="1178"/>
      <c r="AB687" s="1178"/>
      <c r="AC687" s="1178"/>
      <c r="AD687" s="1178"/>
      <c r="AE687" s="1178"/>
      <c r="AF687" s="1178"/>
      <c r="AG687" s="1178"/>
      <c r="AH687" s="1178"/>
      <c r="AI687" s="1178"/>
      <c r="AJ687" s="1178"/>
      <c r="AK687" s="1178"/>
      <c r="AL687" s="995"/>
    </row>
    <row r="688" spans="2:38" ht="26.25" customHeight="1">
      <c r="B688" s="1203"/>
      <c r="C688" s="1204"/>
      <c r="D688" s="1204"/>
      <c r="E688" s="1204"/>
      <c r="F688" s="1204"/>
      <c r="G688" s="1204"/>
      <c r="H688" s="1204"/>
      <c r="I688" s="1204"/>
      <c r="J688" s="1204"/>
      <c r="K688" s="1204"/>
      <c r="L688" s="1204"/>
      <c r="M688" s="1204"/>
      <c r="N688" s="1204"/>
      <c r="O688" s="1204"/>
      <c r="P688" s="1204"/>
      <c r="Q688" s="1204"/>
      <c r="R688" s="1204"/>
      <c r="S688" s="1205"/>
      <c r="T688" s="1271"/>
      <c r="U688" s="1272"/>
      <c r="V688" s="1272"/>
      <c r="W688" s="1272"/>
      <c r="X688" s="1272"/>
      <c r="Y688" s="1273"/>
      <c r="Z688" s="1178"/>
      <c r="AA688" s="1178"/>
      <c r="AB688" s="1178"/>
      <c r="AC688" s="1178"/>
      <c r="AD688" s="1178"/>
      <c r="AE688" s="1178"/>
      <c r="AF688" s="1178"/>
      <c r="AG688" s="1178"/>
      <c r="AH688" s="1178"/>
      <c r="AI688" s="1178"/>
      <c r="AJ688" s="1178"/>
      <c r="AK688" s="1178"/>
      <c r="AL688" s="995"/>
    </row>
    <row r="689" spans="2:38" ht="26.25" customHeight="1">
      <c r="B689" s="1203"/>
      <c r="C689" s="1204"/>
      <c r="D689" s="1204"/>
      <c r="E689" s="1204"/>
      <c r="F689" s="1204"/>
      <c r="G689" s="1204"/>
      <c r="H689" s="1204"/>
      <c r="I689" s="1204"/>
      <c r="J689" s="1204"/>
      <c r="K689" s="1204"/>
      <c r="L689" s="1204"/>
      <c r="M689" s="1204"/>
      <c r="N689" s="1204"/>
      <c r="O689" s="1204"/>
      <c r="P689" s="1204"/>
      <c r="Q689" s="1204"/>
      <c r="R689" s="1204"/>
      <c r="S689" s="1205"/>
      <c r="T689" s="1271"/>
      <c r="U689" s="1272"/>
      <c r="V689" s="1272"/>
      <c r="W689" s="1272"/>
      <c r="X689" s="1272"/>
      <c r="Y689" s="1273"/>
      <c r="Z689" s="1178"/>
      <c r="AA689" s="1178"/>
      <c r="AB689" s="1178"/>
      <c r="AC689" s="1178"/>
      <c r="AD689" s="1178"/>
      <c r="AE689" s="1178"/>
      <c r="AF689" s="1178"/>
      <c r="AG689" s="1178"/>
      <c r="AH689" s="1178"/>
      <c r="AI689" s="1178"/>
      <c r="AJ689" s="1178"/>
      <c r="AK689" s="1178"/>
      <c r="AL689" s="995"/>
    </row>
    <row r="690" spans="2:38" ht="26.25" customHeight="1">
      <c r="B690" s="1203"/>
      <c r="C690" s="1204"/>
      <c r="D690" s="1204"/>
      <c r="E690" s="1204"/>
      <c r="F690" s="1204"/>
      <c r="G690" s="1204"/>
      <c r="H690" s="1204"/>
      <c r="I690" s="1204"/>
      <c r="J690" s="1204"/>
      <c r="K690" s="1204"/>
      <c r="L690" s="1204"/>
      <c r="M690" s="1204"/>
      <c r="N690" s="1204"/>
      <c r="O690" s="1204"/>
      <c r="P690" s="1204"/>
      <c r="Q690" s="1204"/>
      <c r="R690" s="1204"/>
      <c r="S690" s="1205"/>
      <c r="T690" s="1271"/>
      <c r="U690" s="1272"/>
      <c r="V690" s="1272"/>
      <c r="W690" s="1272"/>
      <c r="X690" s="1272"/>
      <c r="Y690" s="1273"/>
      <c r="Z690" s="1178"/>
      <c r="AA690" s="1178"/>
      <c r="AB690" s="1178"/>
      <c r="AC690" s="1178"/>
      <c r="AD690" s="1178"/>
      <c r="AE690" s="1178"/>
      <c r="AF690" s="1178"/>
      <c r="AG690" s="1178"/>
      <c r="AH690" s="1178"/>
      <c r="AI690" s="1178"/>
      <c r="AJ690" s="1178"/>
      <c r="AK690" s="1178"/>
      <c r="AL690" s="995"/>
    </row>
    <row r="691" spans="2:38" ht="26.25" customHeight="1">
      <c r="B691" s="1203"/>
      <c r="C691" s="1204"/>
      <c r="D691" s="1204"/>
      <c r="E691" s="1204"/>
      <c r="F691" s="1204"/>
      <c r="G691" s="1204"/>
      <c r="H691" s="1204"/>
      <c r="I691" s="1204"/>
      <c r="J691" s="1204"/>
      <c r="K691" s="1204"/>
      <c r="L691" s="1204"/>
      <c r="M691" s="1204"/>
      <c r="N691" s="1204"/>
      <c r="O691" s="1204"/>
      <c r="P691" s="1204"/>
      <c r="Q691" s="1204"/>
      <c r="R691" s="1204"/>
      <c r="S691" s="1205"/>
      <c r="T691" s="1271"/>
      <c r="U691" s="1272"/>
      <c r="V691" s="1272"/>
      <c r="W691" s="1272"/>
      <c r="X691" s="1272"/>
      <c r="Y691" s="1273"/>
      <c r="Z691" s="1178"/>
      <c r="AA691" s="1178"/>
      <c r="AB691" s="1178"/>
      <c r="AC691" s="1178"/>
      <c r="AD691" s="1178"/>
      <c r="AE691" s="1178"/>
      <c r="AF691" s="1178"/>
      <c r="AG691" s="1178"/>
      <c r="AH691" s="1178"/>
      <c r="AI691" s="1178"/>
      <c r="AJ691" s="1178"/>
      <c r="AK691" s="1178"/>
      <c r="AL691" s="995"/>
    </row>
    <row r="692" spans="2:38" ht="26.25" customHeight="1">
      <c r="B692" s="1203"/>
      <c r="C692" s="1204"/>
      <c r="D692" s="1204"/>
      <c r="E692" s="1204"/>
      <c r="F692" s="1204"/>
      <c r="G692" s="1204"/>
      <c r="H692" s="1204"/>
      <c r="I692" s="1204"/>
      <c r="J692" s="1204"/>
      <c r="K692" s="1204"/>
      <c r="L692" s="1204"/>
      <c r="M692" s="1204"/>
      <c r="N692" s="1204"/>
      <c r="O692" s="1204"/>
      <c r="P692" s="1204"/>
      <c r="Q692" s="1204"/>
      <c r="R692" s="1204"/>
      <c r="S692" s="1205"/>
      <c r="T692" s="1271"/>
      <c r="U692" s="1272"/>
      <c r="V692" s="1272"/>
      <c r="W692" s="1272"/>
      <c r="X692" s="1272"/>
      <c r="Y692" s="1273"/>
      <c r="Z692" s="1178"/>
      <c r="AA692" s="1178"/>
      <c r="AB692" s="1178"/>
      <c r="AC692" s="1178"/>
      <c r="AD692" s="1178"/>
      <c r="AE692" s="1178"/>
      <c r="AF692" s="1178"/>
      <c r="AG692" s="1178"/>
      <c r="AH692" s="1178"/>
      <c r="AI692" s="1178"/>
      <c r="AJ692" s="1178"/>
      <c r="AK692" s="1178"/>
      <c r="AL692" s="995"/>
    </row>
    <row r="693" spans="2:38" ht="26.25" customHeight="1">
      <c r="B693" s="1203"/>
      <c r="C693" s="1204"/>
      <c r="D693" s="1204"/>
      <c r="E693" s="1204"/>
      <c r="F693" s="1204"/>
      <c r="G693" s="1204"/>
      <c r="H693" s="1204"/>
      <c r="I693" s="1204"/>
      <c r="J693" s="1204"/>
      <c r="K693" s="1204"/>
      <c r="L693" s="1204"/>
      <c r="M693" s="1204"/>
      <c r="N693" s="1204"/>
      <c r="O693" s="1204"/>
      <c r="P693" s="1204"/>
      <c r="Q693" s="1204"/>
      <c r="R693" s="1204"/>
      <c r="S693" s="1205"/>
      <c r="T693" s="1271"/>
      <c r="U693" s="1272"/>
      <c r="V693" s="1272"/>
      <c r="W693" s="1272"/>
      <c r="X693" s="1272"/>
      <c r="Y693" s="1273"/>
      <c r="Z693" s="1178"/>
      <c r="AA693" s="1178"/>
      <c r="AB693" s="1178"/>
      <c r="AC693" s="1178"/>
      <c r="AD693" s="1178"/>
      <c r="AE693" s="1178"/>
      <c r="AF693" s="1178"/>
      <c r="AG693" s="1178"/>
      <c r="AH693" s="1178"/>
      <c r="AI693" s="1178"/>
      <c r="AJ693" s="1178"/>
      <c r="AK693" s="1178"/>
      <c r="AL693" s="995"/>
    </row>
    <row r="694" spans="2:38">
      <c r="B694" s="1192" t="s">
        <v>265</v>
      </c>
      <c r="C694" s="1193"/>
      <c r="D694" s="1193"/>
      <c r="E694" s="1193"/>
      <c r="F694" s="1193"/>
      <c r="G694" s="1193"/>
      <c r="H694" s="1193"/>
      <c r="I694" s="1193"/>
      <c r="J694" s="1193"/>
      <c r="K694" s="1193"/>
      <c r="L694" s="1193"/>
      <c r="M694" s="1193"/>
      <c r="N694" s="1193"/>
      <c r="O694" s="1193"/>
      <c r="P694" s="1193"/>
      <c r="Q694" s="1193"/>
      <c r="R694" s="1193"/>
      <c r="S694" s="1193"/>
      <c r="T694" s="1193"/>
      <c r="U694" s="1193"/>
      <c r="V694" s="1193"/>
      <c r="W694" s="1193"/>
      <c r="X694" s="1193"/>
      <c r="Y694" s="1193"/>
      <c r="Z694" s="1229"/>
      <c r="AA694" s="1230"/>
      <c r="AB694" s="1230"/>
      <c r="AC694" s="1230"/>
      <c r="AD694" s="1230"/>
      <c r="AE694" s="1230"/>
      <c r="AF694" s="1230"/>
      <c r="AG694" s="1230"/>
      <c r="AH694" s="1231"/>
      <c r="AI694" s="1232"/>
      <c r="AJ694" s="1232"/>
      <c r="AK694" s="1232"/>
      <c r="AL694" s="997"/>
    </row>
    <row r="695" spans="2:38">
      <c r="B695" s="1242"/>
      <c r="C695" s="1243"/>
      <c r="D695" s="1243"/>
      <c r="E695" s="1243"/>
      <c r="F695" s="1243"/>
      <c r="G695" s="1243"/>
      <c r="H695" s="1243"/>
      <c r="I695" s="1243"/>
      <c r="J695" s="1243"/>
      <c r="K695" s="1243"/>
      <c r="L695" s="1243"/>
      <c r="M695" s="1243"/>
      <c r="N695" s="1243"/>
      <c r="O695" s="1243"/>
      <c r="P695" s="1243"/>
      <c r="Q695" s="1243"/>
      <c r="R695" s="1243"/>
      <c r="S695" s="1243"/>
      <c r="T695" s="1243"/>
      <c r="U695" s="1243"/>
      <c r="V695" s="1243"/>
      <c r="W695" s="1243"/>
      <c r="X695" s="1243"/>
      <c r="Y695" s="1244"/>
      <c r="Z695" s="1248"/>
      <c r="AA695" s="1201"/>
      <c r="AB695" s="1201"/>
      <c r="AC695" s="1201"/>
      <c r="AD695" s="1201"/>
      <c r="AE695" s="1201"/>
      <c r="AF695" s="1201"/>
      <c r="AG695" s="1201"/>
      <c r="AH695" s="1202"/>
      <c r="AI695" s="1190" t="s">
        <v>266</v>
      </c>
      <c r="AJ695" s="1190"/>
      <c r="AK695" s="1253"/>
      <c r="AL695" s="998">
        <f>SUM(AL683:AL693)</f>
        <v>20</v>
      </c>
    </row>
    <row r="696" spans="2:38">
      <c r="B696" s="1242"/>
      <c r="C696" s="1243"/>
      <c r="D696" s="1243"/>
      <c r="E696" s="1243"/>
      <c r="F696" s="1243"/>
      <c r="G696" s="1243"/>
      <c r="H696" s="1243"/>
      <c r="I696" s="1243"/>
      <c r="J696" s="1243"/>
      <c r="K696" s="1243"/>
      <c r="L696" s="1243"/>
      <c r="M696" s="1243"/>
      <c r="N696" s="1243"/>
      <c r="O696" s="1243"/>
      <c r="P696" s="1243"/>
      <c r="Q696" s="1243"/>
      <c r="R696" s="1243"/>
      <c r="S696" s="1243"/>
      <c r="T696" s="1243"/>
      <c r="U696" s="1243"/>
      <c r="V696" s="1243"/>
      <c r="W696" s="1243"/>
      <c r="X696" s="1243"/>
      <c r="Y696" s="1244"/>
      <c r="Z696" s="1249"/>
      <c r="AA696" s="1204"/>
      <c r="AB696" s="1204"/>
      <c r="AC696" s="1204"/>
      <c r="AD696" s="1204"/>
      <c r="AE696" s="1204"/>
      <c r="AF696" s="1204"/>
      <c r="AG696" s="1204"/>
      <c r="AH696" s="1205"/>
      <c r="AI696" s="1190"/>
      <c r="AJ696" s="1190"/>
      <c r="AK696" s="1253"/>
      <c r="AL696" s="998"/>
    </row>
    <row r="697" spans="2:38" ht="16.5" thickBot="1">
      <c r="B697" s="1245"/>
      <c r="C697" s="1246"/>
      <c r="D697" s="1246"/>
      <c r="E697" s="1246"/>
      <c r="F697" s="1246"/>
      <c r="G697" s="1246"/>
      <c r="H697" s="1246"/>
      <c r="I697" s="1246"/>
      <c r="J697" s="1246"/>
      <c r="K697" s="1246"/>
      <c r="L697" s="1246"/>
      <c r="M697" s="1246"/>
      <c r="N697" s="1246"/>
      <c r="O697" s="1246"/>
      <c r="P697" s="1246"/>
      <c r="Q697" s="1246"/>
      <c r="R697" s="1246"/>
      <c r="S697" s="1246"/>
      <c r="T697" s="1246"/>
      <c r="U697" s="1246"/>
      <c r="V697" s="1246"/>
      <c r="W697" s="1246"/>
      <c r="X697" s="1246"/>
      <c r="Y697" s="1247"/>
      <c r="Z697" s="1250"/>
      <c r="AA697" s="1251"/>
      <c r="AB697" s="1251"/>
      <c r="AC697" s="1251"/>
      <c r="AD697" s="1251"/>
      <c r="AE697" s="1251"/>
      <c r="AF697" s="1251"/>
      <c r="AG697" s="1251"/>
      <c r="AH697" s="1252"/>
      <c r="AI697" s="1238" t="s">
        <v>267</v>
      </c>
      <c r="AJ697" s="1238"/>
      <c r="AK697" s="1239"/>
      <c r="AL697" s="999">
        <f>ROUND(+AL695+AL696,2)</f>
        <v>20</v>
      </c>
    </row>
    <row r="698" spans="2:38">
      <c r="B698" s="1263"/>
      <c r="C698" s="1264"/>
      <c r="D698" s="1264"/>
      <c r="E698" s="1264"/>
      <c r="F698" s="1264"/>
      <c r="G698" s="1264"/>
      <c r="H698" s="1264"/>
      <c r="I698" s="1267" t="str">
        <f>+I672</f>
        <v>CONSTRUCCIÓN DE CUBIERTA PARA POLIDERTIVO EN LA VEREDA BAJO GETZEN DEL MUNICIPIO DE LA PLATA, DEPARTAMENTO DEL HUILA</v>
      </c>
      <c r="J698" s="1267"/>
      <c r="K698" s="1267"/>
      <c r="L698" s="1267"/>
      <c r="M698" s="1267"/>
      <c r="N698" s="1267"/>
      <c r="O698" s="1267"/>
      <c r="P698" s="1267"/>
      <c r="Q698" s="1267"/>
      <c r="R698" s="1267"/>
      <c r="S698" s="1267"/>
      <c r="T698" s="1267"/>
      <c r="U698" s="1267"/>
      <c r="V698" s="1267"/>
      <c r="W698" s="1267"/>
      <c r="X698" s="1267"/>
      <c r="Y698" s="1267"/>
      <c r="Z698" s="1267"/>
      <c r="AA698" s="1267"/>
      <c r="AB698" s="1267"/>
      <c r="AC698" s="1267"/>
      <c r="AD698" s="1267"/>
      <c r="AE698" s="1267"/>
      <c r="AF698" s="1267"/>
      <c r="AG698" s="1267"/>
      <c r="AH698" s="1267"/>
      <c r="AI698" s="1269">
        <f ca="1">TODAY()</f>
        <v>46286</v>
      </c>
      <c r="AJ698" s="1267"/>
      <c r="AK698" s="1267"/>
      <c r="AL698" s="1267"/>
    </row>
    <row r="699" spans="2:38">
      <c r="B699" s="1265"/>
      <c r="C699" s="1266"/>
      <c r="D699" s="1266"/>
      <c r="E699" s="1266"/>
      <c r="F699" s="1266"/>
      <c r="G699" s="1266"/>
      <c r="H699" s="1266"/>
      <c r="I699" s="1268"/>
      <c r="J699" s="1268"/>
      <c r="K699" s="1268"/>
      <c r="L699" s="1268"/>
      <c r="M699" s="1268"/>
      <c r="N699" s="1268"/>
      <c r="O699" s="1268"/>
      <c r="P699" s="1268"/>
      <c r="Q699" s="1268"/>
      <c r="R699" s="1268"/>
      <c r="S699" s="1268"/>
      <c r="T699" s="1268"/>
      <c r="U699" s="1268"/>
      <c r="V699" s="1268"/>
      <c r="W699" s="1268"/>
      <c r="X699" s="1268"/>
      <c r="Y699" s="1268"/>
      <c r="Z699" s="1268"/>
      <c r="AA699" s="1268"/>
      <c r="AB699" s="1268"/>
      <c r="AC699" s="1268"/>
      <c r="AD699" s="1268"/>
      <c r="AE699" s="1268"/>
      <c r="AF699" s="1268"/>
      <c r="AG699" s="1268"/>
      <c r="AH699" s="1268"/>
      <c r="AI699" s="1268"/>
      <c r="AJ699" s="1268"/>
      <c r="AK699" s="1268"/>
      <c r="AL699" s="1268"/>
    </row>
    <row r="700" spans="2:38">
      <c r="B700" s="1265"/>
      <c r="C700" s="1266"/>
      <c r="D700" s="1266"/>
      <c r="E700" s="1266"/>
      <c r="F700" s="1266"/>
      <c r="G700" s="1266"/>
      <c r="H700" s="1266"/>
      <c r="I700" s="1268"/>
      <c r="J700" s="1268"/>
      <c r="K700" s="1268"/>
      <c r="L700" s="1268"/>
      <c r="M700" s="1268"/>
      <c r="N700" s="1268"/>
      <c r="O700" s="1268"/>
      <c r="P700" s="1268"/>
      <c r="Q700" s="1268"/>
      <c r="R700" s="1268"/>
      <c r="S700" s="1268"/>
      <c r="T700" s="1268"/>
      <c r="U700" s="1268"/>
      <c r="V700" s="1268"/>
      <c r="W700" s="1268"/>
      <c r="X700" s="1268"/>
      <c r="Y700" s="1268"/>
      <c r="Z700" s="1268"/>
      <c r="AA700" s="1268"/>
      <c r="AB700" s="1268"/>
      <c r="AC700" s="1268"/>
      <c r="AD700" s="1268"/>
      <c r="AE700" s="1268"/>
      <c r="AF700" s="1268"/>
      <c r="AG700" s="1268"/>
      <c r="AH700" s="1268"/>
      <c r="AI700" s="1268"/>
      <c r="AJ700" s="1268"/>
      <c r="AK700" s="1268"/>
      <c r="AL700" s="1268"/>
    </row>
    <row r="701" spans="2:38">
      <c r="B701" s="1265"/>
      <c r="C701" s="1266"/>
      <c r="D701" s="1266"/>
      <c r="E701" s="1266"/>
      <c r="F701" s="1266"/>
      <c r="G701" s="1266"/>
      <c r="H701" s="1266"/>
      <c r="I701" s="1268"/>
      <c r="J701" s="1268"/>
      <c r="K701" s="1268"/>
      <c r="L701" s="1268"/>
      <c r="M701" s="1268"/>
      <c r="N701" s="1268"/>
      <c r="O701" s="1268"/>
      <c r="P701" s="1268"/>
      <c r="Q701" s="1268"/>
      <c r="R701" s="1268"/>
      <c r="S701" s="1268"/>
      <c r="T701" s="1268"/>
      <c r="U701" s="1268"/>
      <c r="V701" s="1268"/>
      <c r="W701" s="1268"/>
      <c r="X701" s="1268"/>
      <c r="Y701" s="1268"/>
      <c r="Z701" s="1268"/>
      <c r="AA701" s="1268"/>
      <c r="AB701" s="1268"/>
      <c r="AC701" s="1268"/>
      <c r="AD701" s="1268"/>
      <c r="AE701" s="1268"/>
      <c r="AF701" s="1268"/>
      <c r="AG701" s="1268"/>
      <c r="AH701" s="1268"/>
      <c r="AI701" s="1268"/>
      <c r="AJ701" s="1268"/>
      <c r="AK701" s="1268"/>
      <c r="AL701" s="1268"/>
    </row>
    <row r="702" spans="2:38">
      <c r="B702" s="1189" t="s">
        <v>254</v>
      </c>
      <c r="C702" s="1190"/>
      <c r="D702" s="1190"/>
      <c r="E702" s="1190"/>
      <c r="F702" s="1190"/>
      <c r="G702" s="1190"/>
      <c r="H702" s="1190"/>
      <c r="I702" s="1190"/>
      <c r="J702" s="1190"/>
      <c r="K702" s="1190"/>
      <c r="L702" s="1190"/>
      <c r="M702" s="1190"/>
      <c r="N702" s="1190"/>
      <c r="O702" s="1190"/>
      <c r="P702" s="1190"/>
      <c r="Q702" s="1190"/>
      <c r="R702" s="1190"/>
      <c r="S702" s="1190"/>
      <c r="T702" s="1190"/>
      <c r="U702" s="1190"/>
      <c r="V702" s="1190"/>
      <c r="W702" s="1190"/>
      <c r="X702" s="1190"/>
      <c r="Y702" s="1190"/>
      <c r="Z702" s="1190"/>
      <c r="AA702" s="1190"/>
      <c r="AB702" s="1190"/>
      <c r="AC702" s="1190"/>
      <c r="AD702" s="1190"/>
      <c r="AE702" s="1190"/>
      <c r="AF702" s="1190"/>
      <c r="AG702" s="1190"/>
      <c r="AH702" s="1190"/>
      <c r="AI702" s="1190"/>
      <c r="AJ702" s="1190"/>
      <c r="AK702" s="1190"/>
      <c r="AL702" s="1190"/>
    </row>
    <row r="703" spans="2:38">
      <c r="B703" s="1200"/>
      <c r="C703" s="1201"/>
      <c r="D703" s="1201"/>
      <c r="E703" s="1201"/>
      <c r="F703" s="1201"/>
      <c r="G703" s="1201"/>
      <c r="H703" s="1201"/>
      <c r="I703" s="1201"/>
      <c r="J703" s="1201"/>
      <c r="K703" s="1201"/>
      <c r="L703" s="1201"/>
      <c r="M703" s="1201"/>
      <c r="N703" s="1201"/>
      <c r="O703" s="1201"/>
      <c r="P703" s="1201"/>
      <c r="Q703" s="1201"/>
      <c r="R703" s="1201"/>
      <c r="S703" s="1202"/>
      <c r="T703" s="1206" t="s">
        <v>255</v>
      </c>
      <c r="U703" s="1207"/>
      <c r="V703" s="1207"/>
      <c r="W703" s="1208"/>
      <c r="X703" s="1257">
        <f>' PRESUPUESTO OFICIAL GETZEN'!B36</f>
        <v>5.4</v>
      </c>
      <c r="Y703" s="1258"/>
      <c r="Z703" s="1258"/>
      <c r="AA703" s="1258"/>
      <c r="AB703" s="1258"/>
      <c r="AC703" s="1258"/>
      <c r="AD703" s="1259"/>
      <c r="AE703" s="1191" t="s">
        <v>256</v>
      </c>
      <c r="AF703" s="1191"/>
      <c r="AG703" s="1191"/>
      <c r="AH703" s="1191"/>
      <c r="AI703" s="1199" t="str">
        <f>' PRESUPUESTO OFICIAL GETZEN'!D36</f>
        <v>UND</v>
      </c>
      <c r="AJ703" s="1199"/>
      <c r="AK703" s="1199"/>
      <c r="AL703" s="1199"/>
    </row>
    <row r="704" spans="2:38">
      <c r="B704" s="1203"/>
      <c r="C704" s="1204"/>
      <c r="D704" s="1204"/>
      <c r="E704" s="1204"/>
      <c r="F704" s="1204"/>
      <c r="G704" s="1204"/>
      <c r="H704" s="1204"/>
      <c r="I704" s="1204"/>
      <c r="J704" s="1204"/>
      <c r="K704" s="1204"/>
      <c r="L704" s="1204"/>
      <c r="M704" s="1204"/>
      <c r="N704" s="1204"/>
      <c r="O704" s="1204"/>
      <c r="P704" s="1204"/>
      <c r="Q704" s="1204"/>
      <c r="R704" s="1204"/>
      <c r="S704" s="1205"/>
      <c r="T704" s="1209"/>
      <c r="U704" s="1210"/>
      <c r="V704" s="1210"/>
      <c r="W704" s="1211"/>
      <c r="X704" s="1260"/>
      <c r="Y704" s="1261"/>
      <c r="Z704" s="1261"/>
      <c r="AA704" s="1261"/>
      <c r="AB704" s="1261"/>
      <c r="AC704" s="1261"/>
      <c r="AD704" s="1262"/>
      <c r="AE704" s="1191"/>
      <c r="AF704" s="1191"/>
      <c r="AG704" s="1191"/>
      <c r="AH704" s="1191"/>
      <c r="AI704" s="1199"/>
      <c r="AJ704" s="1199"/>
      <c r="AK704" s="1199"/>
      <c r="AL704" s="1199"/>
    </row>
    <row r="705" spans="2:38">
      <c r="B705" s="1203"/>
      <c r="C705" s="1204"/>
      <c r="D705" s="1204"/>
      <c r="E705" s="1204"/>
      <c r="F705" s="1204"/>
      <c r="G705" s="1204"/>
      <c r="H705" s="1204"/>
      <c r="I705" s="1204"/>
      <c r="J705" s="1204"/>
      <c r="K705" s="1204"/>
      <c r="L705" s="1204"/>
      <c r="M705" s="1204"/>
      <c r="N705" s="1204"/>
      <c r="O705" s="1204"/>
      <c r="P705" s="1204"/>
      <c r="Q705" s="1204"/>
      <c r="R705" s="1204"/>
      <c r="S705" s="1205"/>
      <c r="T705" s="1206" t="s">
        <v>257</v>
      </c>
      <c r="U705" s="1207"/>
      <c r="V705" s="1207"/>
      <c r="W705" s="1208"/>
      <c r="X705" s="1218" t="str">
        <f>' PRESUPUESTO OFICIAL GETZEN'!C36</f>
        <v>Caja  de  inspeccion  en  concreto   de  F´c=2500  PSI,  de seccion   0.80*0.80,   H:   1M   incluye   cañuela,   tapa   en concreto reforzado de 8 cms , con espesores de paredes
de 0.10 mts.segun  diseño</v>
      </c>
      <c r="Y705" s="1219"/>
      <c r="Z705" s="1219"/>
      <c r="AA705" s="1219"/>
      <c r="AB705" s="1219"/>
      <c r="AC705" s="1219"/>
      <c r="AD705" s="1219"/>
      <c r="AE705" s="1219"/>
      <c r="AF705" s="1219"/>
      <c r="AG705" s="1219"/>
      <c r="AH705" s="1219"/>
      <c r="AI705" s="1219"/>
      <c r="AJ705" s="1219"/>
      <c r="AK705" s="1219"/>
      <c r="AL705" s="1219"/>
    </row>
    <row r="706" spans="2:38">
      <c r="B706" s="1203"/>
      <c r="C706" s="1204"/>
      <c r="D706" s="1204"/>
      <c r="E706" s="1204"/>
      <c r="F706" s="1204"/>
      <c r="G706" s="1204"/>
      <c r="H706" s="1204"/>
      <c r="I706" s="1204"/>
      <c r="J706" s="1204"/>
      <c r="K706" s="1204"/>
      <c r="L706" s="1204"/>
      <c r="M706" s="1204"/>
      <c r="N706" s="1204"/>
      <c r="O706" s="1204"/>
      <c r="P706" s="1204"/>
      <c r="Q706" s="1204"/>
      <c r="R706" s="1204"/>
      <c r="S706" s="1205"/>
      <c r="T706" s="1209"/>
      <c r="U706" s="1210"/>
      <c r="V706" s="1210"/>
      <c r="W706" s="1211"/>
      <c r="X706" s="1220"/>
      <c r="Y706" s="1221"/>
      <c r="Z706" s="1221"/>
      <c r="AA706" s="1221"/>
      <c r="AB706" s="1221"/>
      <c r="AC706" s="1221"/>
      <c r="AD706" s="1221"/>
      <c r="AE706" s="1221"/>
      <c r="AF706" s="1221"/>
      <c r="AG706" s="1221"/>
      <c r="AH706" s="1221"/>
      <c r="AI706" s="1221"/>
      <c r="AJ706" s="1221"/>
      <c r="AK706" s="1221"/>
      <c r="AL706" s="1221"/>
    </row>
    <row r="707" spans="2:38">
      <c r="B707" s="1203"/>
      <c r="C707" s="1204"/>
      <c r="D707" s="1204"/>
      <c r="E707" s="1204"/>
      <c r="F707" s="1204"/>
      <c r="G707" s="1204"/>
      <c r="H707" s="1204"/>
      <c r="I707" s="1204"/>
      <c r="J707" s="1204"/>
      <c r="K707" s="1204"/>
      <c r="L707" s="1204"/>
      <c r="M707" s="1204"/>
      <c r="N707" s="1204"/>
      <c r="O707" s="1204"/>
      <c r="P707" s="1204"/>
      <c r="Q707" s="1204"/>
      <c r="R707" s="1204"/>
      <c r="S707" s="1205"/>
      <c r="T707" s="1222" t="s">
        <v>258</v>
      </c>
      <c r="U707" s="1223"/>
      <c r="V707" s="1223"/>
      <c r="W707" s="1223"/>
      <c r="X707" s="1223"/>
      <c r="Y707" s="1224"/>
      <c r="Z707" s="1228" t="s">
        <v>259</v>
      </c>
      <c r="AA707" s="1228"/>
      <c r="AB707" s="1228"/>
      <c r="AC707" s="1228"/>
      <c r="AD707" s="1228"/>
      <c r="AE707" s="1191"/>
      <c r="AF707" s="1191"/>
      <c r="AG707" s="1191"/>
      <c r="AH707" s="1191"/>
      <c r="AI707" s="1191" t="s">
        <v>260</v>
      </c>
      <c r="AJ707" s="1191"/>
      <c r="AK707" s="1191"/>
      <c r="AL707" s="1191" t="s">
        <v>261</v>
      </c>
    </row>
    <row r="708" spans="2:38">
      <c r="B708" s="1203"/>
      <c r="C708" s="1204"/>
      <c r="D708" s="1204"/>
      <c r="E708" s="1204"/>
      <c r="F708" s="1204"/>
      <c r="G708" s="1204"/>
      <c r="H708" s="1204"/>
      <c r="I708" s="1204"/>
      <c r="J708" s="1204"/>
      <c r="K708" s="1204"/>
      <c r="L708" s="1204"/>
      <c r="M708" s="1204"/>
      <c r="N708" s="1204"/>
      <c r="O708" s="1204"/>
      <c r="P708" s="1204"/>
      <c r="Q708" s="1204"/>
      <c r="R708" s="1204"/>
      <c r="S708" s="1205"/>
      <c r="T708" s="1225"/>
      <c r="U708" s="1226"/>
      <c r="V708" s="1226"/>
      <c r="W708" s="1226"/>
      <c r="X708" s="1226"/>
      <c r="Y708" s="1227"/>
      <c r="Z708" s="1191" t="s">
        <v>262</v>
      </c>
      <c r="AA708" s="1191"/>
      <c r="AB708" s="1191"/>
      <c r="AC708" s="1191" t="s">
        <v>263</v>
      </c>
      <c r="AD708" s="1191"/>
      <c r="AE708" s="1191"/>
      <c r="AF708" s="1191" t="s">
        <v>264</v>
      </c>
      <c r="AG708" s="1191"/>
      <c r="AH708" s="1191"/>
      <c r="AI708" s="1191"/>
      <c r="AJ708" s="1191"/>
      <c r="AK708" s="1191"/>
      <c r="AL708" s="1191"/>
    </row>
    <row r="709" spans="2:38">
      <c r="B709" s="1203"/>
      <c r="C709" s="1204"/>
      <c r="D709" s="1204"/>
      <c r="E709" s="1204"/>
      <c r="F709" s="1204"/>
      <c r="G709" s="1204"/>
      <c r="H709" s="1204"/>
      <c r="I709" s="1204"/>
      <c r="J709" s="1204"/>
      <c r="K709" s="1204"/>
      <c r="L709" s="1204"/>
      <c r="M709" s="1204"/>
      <c r="N709" s="1204"/>
      <c r="O709" s="1204"/>
      <c r="P709" s="1204"/>
      <c r="Q709" s="1204"/>
      <c r="R709" s="1204"/>
      <c r="S709" s="1205"/>
      <c r="T709" s="1271" t="s">
        <v>592</v>
      </c>
      <c r="U709" s="1272"/>
      <c r="V709" s="1272"/>
      <c r="W709" s="1272"/>
      <c r="X709" s="1272"/>
      <c r="Y709" s="1273"/>
      <c r="Z709" s="1185"/>
      <c r="AA709" s="1185"/>
      <c r="AB709" s="1185"/>
      <c r="AC709" s="1178"/>
      <c r="AD709" s="1178"/>
      <c r="AE709" s="1178"/>
      <c r="AF709" s="1178"/>
      <c r="AG709" s="1178"/>
      <c r="AH709" s="1178"/>
      <c r="AI709" s="1178"/>
      <c r="AJ709" s="1178"/>
      <c r="AK709" s="1178"/>
      <c r="AL709" s="995"/>
    </row>
    <row r="710" spans="2:38">
      <c r="B710" s="1203"/>
      <c r="C710" s="1204"/>
      <c r="D710" s="1204"/>
      <c r="E710" s="1204"/>
      <c r="F710" s="1204"/>
      <c r="G710" s="1204"/>
      <c r="H710" s="1204"/>
      <c r="I710" s="1204"/>
      <c r="J710" s="1204"/>
      <c r="K710" s="1204"/>
      <c r="L710" s="1204"/>
      <c r="M710" s="1204"/>
      <c r="N710" s="1204"/>
      <c r="O710" s="1204"/>
      <c r="P710" s="1204"/>
      <c r="Q710" s="1204"/>
      <c r="R710" s="1204"/>
      <c r="S710" s="1205"/>
      <c r="T710" s="1271" t="s">
        <v>593</v>
      </c>
      <c r="U710" s="1272"/>
      <c r="V710" s="1272"/>
      <c r="W710" s="1272"/>
      <c r="X710" s="1272"/>
      <c r="Y710" s="1273"/>
      <c r="Z710" s="1178"/>
      <c r="AA710" s="1178"/>
      <c r="AB710" s="1178"/>
      <c r="AC710" s="1178"/>
      <c r="AD710" s="1178"/>
      <c r="AE710" s="1178"/>
      <c r="AF710" s="1178"/>
      <c r="AG710" s="1178"/>
      <c r="AH710" s="1178"/>
      <c r="AI710" s="1178">
        <v>1</v>
      </c>
      <c r="AJ710" s="1178"/>
      <c r="AK710" s="1178"/>
      <c r="AL710" s="995">
        <f>+AI710</f>
        <v>1</v>
      </c>
    </row>
    <row r="711" spans="2:38">
      <c r="B711" s="1203"/>
      <c r="C711" s="1204"/>
      <c r="D711" s="1204"/>
      <c r="E711" s="1204"/>
      <c r="F711" s="1204"/>
      <c r="G711" s="1204"/>
      <c r="H711" s="1204"/>
      <c r="I711" s="1204"/>
      <c r="J711" s="1204"/>
      <c r="K711" s="1204"/>
      <c r="L711" s="1204"/>
      <c r="M711" s="1204"/>
      <c r="N711" s="1204"/>
      <c r="O711" s="1204"/>
      <c r="P711" s="1204"/>
      <c r="Q711" s="1204"/>
      <c r="R711" s="1204"/>
      <c r="S711" s="1205"/>
      <c r="T711" s="1271" t="s">
        <v>594</v>
      </c>
      <c r="U711" s="1272"/>
      <c r="V711" s="1272"/>
      <c r="W711" s="1272"/>
      <c r="X711" s="1272"/>
      <c r="Y711" s="1273"/>
      <c r="Z711" s="1178"/>
      <c r="AA711" s="1178"/>
      <c r="AB711" s="1178"/>
      <c r="AC711" s="1178"/>
      <c r="AD711" s="1178"/>
      <c r="AE711" s="1178"/>
      <c r="AF711" s="1178"/>
      <c r="AG711" s="1178"/>
      <c r="AH711" s="1178"/>
      <c r="AI711" s="1178">
        <v>1</v>
      </c>
      <c r="AJ711" s="1178"/>
      <c r="AK711" s="1178"/>
      <c r="AL711" s="995">
        <f t="shared" ref="AL711:AL712" si="10">+AI711</f>
        <v>1</v>
      </c>
    </row>
    <row r="712" spans="2:38">
      <c r="B712" s="1203"/>
      <c r="C712" s="1204"/>
      <c r="D712" s="1204"/>
      <c r="E712" s="1204"/>
      <c r="F712" s="1204"/>
      <c r="G712" s="1204"/>
      <c r="H712" s="1204"/>
      <c r="I712" s="1204"/>
      <c r="J712" s="1204"/>
      <c r="K712" s="1204"/>
      <c r="L712" s="1204"/>
      <c r="M712" s="1204"/>
      <c r="N712" s="1204"/>
      <c r="O712" s="1204"/>
      <c r="P712" s="1204"/>
      <c r="Q712" s="1204"/>
      <c r="R712" s="1204"/>
      <c r="S712" s="1205"/>
      <c r="T712" s="1271" t="s">
        <v>595</v>
      </c>
      <c r="U712" s="1272"/>
      <c r="V712" s="1272"/>
      <c r="W712" s="1272"/>
      <c r="X712" s="1272"/>
      <c r="Y712" s="1273"/>
      <c r="Z712" s="1178"/>
      <c r="AA712" s="1178"/>
      <c r="AB712" s="1178"/>
      <c r="AC712" s="1178"/>
      <c r="AD712" s="1178"/>
      <c r="AE712" s="1178"/>
      <c r="AF712" s="1178"/>
      <c r="AG712" s="1178"/>
      <c r="AH712" s="1178"/>
      <c r="AI712" s="1178">
        <v>1</v>
      </c>
      <c r="AJ712" s="1178"/>
      <c r="AK712" s="1178"/>
      <c r="AL712" s="995">
        <f t="shared" si="10"/>
        <v>1</v>
      </c>
    </row>
    <row r="713" spans="2:38" ht="159" customHeight="1">
      <c r="B713" s="1203"/>
      <c r="C713" s="1204"/>
      <c r="D713" s="1204"/>
      <c r="E713" s="1204"/>
      <c r="F713" s="1204"/>
      <c r="G713" s="1204"/>
      <c r="H713" s="1204"/>
      <c r="I713" s="1204"/>
      <c r="J713" s="1204"/>
      <c r="K713" s="1204"/>
      <c r="L713" s="1204"/>
      <c r="M713" s="1204"/>
      <c r="N713" s="1204"/>
      <c r="O713" s="1204"/>
      <c r="P713" s="1204"/>
      <c r="Q713" s="1204"/>
      <c r="R713" s="1204"/>
      <c r="S713" s="1205"/>
      <c r="T713" s="1182"/>
      <c r="U713" s="1183"/>
      <c r="V713" s="1183"/>
      <c r="W713" s="1183"/>
      <c r="X713" s="1183"/>
      <c r="Y713" s="1184"/>
      <c r="Z713" s="1178"/>
      <c r="AA713" s="1178"/>
      <c r="AB713" s="1178"/>
      <c r="AC713" s="1178"/>
      <c r="AD713" s="1178"/>
      <c r="AE713" s="1178"/>
      <c r="AF713" s="1178"/>
      <c r="AG713" s="1178"/>
      <c r="AH713" s="1178"/>
      <c r="AI713" s="1178"/>
      <c r="AJ713" s="1178"/>
      <c r="AK713" s="1178"/>
      <c r="AL713" s="995"/>
    </row>
    <row r="714" spans="2:38">
      <c r="B714" s="1192" t="s">
        <v>265</v>
      </c>
      <c r="C714" s="1193"/>
      <c r="D714" s="1193"/>
      <c r="E714" s="1193"/>
      <c r="F714" s="1193"/>
      <c r="G714" s="1193"/>
      <c r="H714" s="1193"/>
      <c r="I714" s="1193"/>
      <c r="J714" s="1193"/>
      <c r="K714" s="1193"/>
      <c r="L714" s="1193"/>
      <c r="M714" s="1193"/>
      <c r="N714" s="1193"/>
      <c r="O714" s="1193"/>
      <c r="P714" s="1193"/>
      <c r="Q714" s="1193"/>
      <c r="R714" s="1193"/>
      <c r="S714" s="1193"/>
      <c r="T714" s="1193"/>
      <c r="U714" s="1193"/>
      <c r="V714" s="1193"/>
      <c r="W714" s="1193"/>
      <c r="X714" s="1193"/>
      <c r="Y714" s="1193"/>
      <c r="Z714" s="1229"/>
      <c r="AA714" s="1230"/>
      <c r="AB714" s="1230"/>
      <c r="AC714" s="1230"/>
      <c r="AD714" s="1230"/>
      <c r="AE714" s="1230"/>
      <c r="AF714" s="1230"/>
      <c r="AG714" s="1230"/>
      <c r="AH714" s="1231"/>
      <c r="AI714" s="1232"/>
      <c r="AJ714" s="1232"/>
      <c r="AK714" s="1232"/>
      <c r="AL714" s="997"/>
    </row>
    <row r="715" spans="2:38">
      <c r="B715" s="1242"/>
      <c r="C715" s="1243"/>
      <c r="D715" s="1243"/>
      <c r="E715" s="1243"/>
      <c r="F715" s="1243"/>
      <c r="G715" s="1243"/>
      <c r="H715" s="1243"/>
      <c r="I715" s="1243"/>
      <c r="J715" s="1243"/>
      <c r="K715" s="1243"/>
      <c r="L715" s="1243"/>
      <c r="M715" s="1243"/>
      <c r="N715" s="1243"/>
      <c r="O715" s="1243"/>
      <c r="P715" s="1243"/>
      <c r="Q715" s="1243"/>
      <c r="R715" s="1243"/>
      <c r="S715" s="1243"/>
      <c r="T715" s="1243"/>
      <c r="U715" s="1243"/>
      <c r="V715" s="1243"/>
      <c r="W715" s="1243"/>
      <c r="X715" s="1243"/>
      <c r="Y715" s="1244"/>
      <c r="Z715" s="1248"/>
      <c r="AA715" s="1201"/>
      <c r="AB715" s="1201"/>
      <c r="AC715" s="1201"/>
      <c r="AD715" s="1201"/>
      <c r="AE715" s="1201"/>
      <c r="AF715" s="1201"/>
      <c r="AG715" s="1201"/>
      <c r="AH715" s="1202"/>
      <c r="AI715" s="1190" t="s">
        <v>266</v>
      </c>
      <c r="AJ715" s="1190"/>
      <c r="AK715" s="1253"/>
      <c r="AL715" s="998">
        <f>SUM(AL709:AL713)</f>
        <v>3</v>
      </c>
    </row>
    <row r="716" spans="2:38">
      <c r="B716" s="1242"/>
      <c r="C716" s="1243"/>
      <c r="D716" s="1243"/>
      <c r="E716" s="1243"/>
      <c r="F716" s="1243"/>
      <c r="G716" s="1243"/>
      <c r="H716" s="1243"/>
      <c r="I716" s="1243"/>
      <c r="J716" s="1243"/>
      <c r="K716" s="1243"/>
      <c r="L716" s="1243"/>
      <c r="M716" s="1243"/>
      <c r="N716" s="1243"/>
      <c r="O716" s="1243"/>
      <c r="P716" s="1243"/>
      <c r="Q716" s="1243"/>
      <c r="R716" s="1243"/>
      <c r="S716" s="1243"/>
      <c r="T716" s="1243"/>
      <c r="U716" s="1243"/>
      <c r="V716" s="1243"/>
      <c r="W716" s="1243"/>
      <c r="X716" s="1243"/>
      <c r="Y716" s="1244"/>
      <c r="Z716" s="1249"/>
      <c r="AA716" s="1204"/>
      <c r="AB716" s="1204"/>
      <c r="AC716" s="1204"/>
      <c r="AD716" s="1204"/>
      <c r="AE716" s="1204"/>
      <c r="AF716" s="1204"/>
      <c r="AG716" s="1204"/>
      <c r="AH716" s="1205"/>
      <c r="AI716" s="1190"/>
      <c r="AJ716" s="1190"/>
      <c r="AK716" s="1253"/>
      <c r="AL716" s="998"/>
    </row>
    <row r="717" spans="2:38" ht="16.5" thickBot="1">
      <c r="B717" s="1245"/>
      <c r="C717" s="1246"/>
      <c r="D717" s="1246"/>
      <c r="E717" s="1246"/>
      <c r="F717" s="1246"/>
      <c r="G717" s="1246"/>
      <c r="H717" s="1246"/>
      <c r="I717" s="1246"/>
      <c r="J717" s="1246"/>
      <c r="K717" s="1246"/>
      <c r="L717" s="1246"/>
      <c r="M717" s="1246"/>
      <c r="N717" s="1246"/>
      <c r="O717" s="1246"/>
      <c r="P717" s="1246"/>
      <c r="Q717" s="1246"/>
      <c r="R717" s="1246"/>
      <c r="S717" s="1246"/>
      <c r="T717" s="1246"/>
      <c r="U717" s="1246"/>
      <c r="V717" s="1246"/>
      <c r="W717" s="1246"/>
      <c r="X717" s="1246"/>
      <c r="Y717" s="1247"/>
      <c r="Z717" s="1250"/>
      <c r="AA717" s="1251"/>
      <c r="AB717" s="1251"/>
      <c r="AC717" s="1251"/>
      <c r="AD717" s="1251"/>
      <c r="AE717" s="1251"/>
      <c r="AF717" s="1251"/>
      <c r="AG717" s="1251"/>
      <c r="AH717" s="1252"/>
      <c r="AI717" s="1238" t="s">
        <v>267</v>
      </c>
      <c r="AJ717" s="1238"/>
      <c r="AK717" s="1239"/>
      <c r="AL717" s="999">
        <f>ROUND(+AL715,2)</f>
        <v>3</v>
      </c>
    </row>
    <row r="718" spans="2:38">
      <c r="B718" s="1263"/>
      <c r="C718" s="1264"/>
      <c r="D718" s="1264"/>
      <c r="E718" s="1264"/>
      <c r="F718" s="1264"/>
      <c r="G718" s="1264"/>
      <c r="H718" s="1264"/>
      <c r="I718" s="1267" t="str">
        <f>+I698</f>
        <v>CONSTRUCCIÓN DE CUBIERTA PARA POLIDERTIVO EN LA VEREDA BAJO GETZEN DEL MUNICIPIO DE LA PLATA, DEPARTAMENTO DEL HUILA</v>
      </c>
      <c r="J718" s="1267"/>
      <c r="K718" s="1267"/>
      <c r="L718" s="1267"/>
      <c r="M718" s="1267"/>
      <c r="N718" s="1267"/>
      <c r="O718" s="1267"/>
      <c r="P718" s="1267"/>
      <c r="Q718" s="1267"/>
      <c r="R718" s="1267"/>
      <c r="S718" s="1267"/>
      <c r="T718" s="1267"/>
      <c r="U718" s="1267"/>
      <c r="V718" s="1267"/>
      <c r="W718" s="1267"/>
      <c r="X718" s="1267"/>
      <c r="Y718" s="1267"/>
      <c r="Z718" s="1267"/>
      <c r="AA718" s="1267"/>
      <c r="AB718" s="1267"/>
      <c r="AC718" s="1267"/>
      <c r="AD718" s="1267"/>
      <c r="AE718" s="1267"/>
      <c r="AF718" s="1267"/>
      <c r="AG718" s="1267"/>
      <c r="AH718" s="1267"/>
      <c r="AI718" s="1269">
        <f ca="1">TODAY()</f>
        <v>46286</v>
      </c>
      <c r="AJ718" s="1267"/>
      <c r="AK718" s="1267"/>
      <c r="AL718" s="1267"/>
    </row>
    <row r="719" spans="2:38">
      <c r="B719" s="1265"/>
      <c r="C719" s="1266"/>
      <c r="D719" s="1266"/>
      <c r="E719" s="1266"/>
      <c r="F719" s="1266"/>
      <c r="G719" s="1266"/>
      <c r="H719" s="1266"/>
      <c r="I719" s="1268"/>
      <c r="J719" s="1268"/>
      <c r="K719" s="1268"/>
      <c r="L719" s="1268"/>
      <c r="M719" s="1268"/>
      <c r="N719" s="1268"/>
      <c r="O719" s="1268"/>
      <c r="P719" s="1268"/>
      <c r="Q719" s="1268"/>
      <c r="R719" s="1268"/>
      <c r="S719" s="1268"/>
      <c r="T719" s="1268"/>
      <c r="U719" s="1268"/>
      <c r="V719" s="1268"/>
      <c r="W719" s="1268"/>
      <c r="X719" s="1268"/>
      <c r="Y719" s="1268"/>
      <c r="Z719" s="1268"/>
      <c r="AA719" s="1268"/>
      <c r="AB719" s="1268"/>
      <c r="AC719" s="1268"/>
      <c r="AD719" s="1268"/>
      <c r="AE719" s="1268"/>
      <c r="AF719" s="1268"/>
      <c r="AG719" s="1268"/>
      <c r="AH719" s="1268"/>
      <c r="AI719" s="1268"/>
      <c r="AJ719" s="1268"/>
      <c r="AK719" s="1268"/>
      <c r="AL719" s="1268"/>
    </row>
    <row r="720" spans="2:38">
      <c r="B720" s="1265"/>
      <c r="C720" s="1266"/>
      <c r="D720" s="1266"/>
      <c r="E720" s="1266"/>
      <c r="F720" s="1266"/>
      <c r="G720" s="1266"/>
      <c r="H720" s="1266"/>
      <c r="I720" s="1268"/>
      <c r="J720" s="1268"/>
      <c r="K720" s="1268"/>
      <c r="L720" s="1268"/>
      <c r="M720" s="1268"/>
      <c r="N720" s="1268"/>
      <c r="O720" s="1268"/>
      <c r="P720" s="1268"/>
      <c r="Q720" s="1268"/>
      <c r="R720" s="1268"/>
      <c r="S720" s="1268"/>
      <c r="T720" s="1268"/>
      <c r="U720" s="1268"/>
      <c r="V720" s="1268"/>
      <c r="W720" s="1268"/>
      <c r="X720" s="1268"/>
      <c r="Y720" s="1268"/>
      <c r="Z720" s="1268"/>
      <c r="AA720" s="1268"/>
      <c r="AB720" s="1268"/>
      <c r="AC720" s="1268"/>
      <c r="AD720" s="1268"/>
      <c r="AE720" s="1268"/>
      <c r="AF720" s="1268"/>
      <c r="AG720" s="1268"/>
      <c r="AH720" s="1268"/>
      <c r="AI720" s="1268"/>
      <c r="AJ720" s="1268"/>
      <c r="AK720" s="1268"/>
      <c r="AL720" s="1268"/>
    </row>
    <row r="721" spans="2:38">
      <c r="B721" s="1265"/>
      <c r="C721" s="1266"/>
      <c r="D721" s="1266"/>
      <c r="E721" s="1266"/>
      <c r="F721" s="1266"/>
      <c r="G721" s="1266"/>
      <c r="H721" s="1266"/>
      <c r="I721" s="1268"/>
      <c r="J721" s="1268"/>
      <c r="K721" s="1268"/>
      <c r="L721" s="1268"/>
      <c r="M721" s="1268"/>
      <c r="N721" s="1268"/>
      <c r="O721" s="1268"/>
      <c r="P721" s="1268"/>
      <c r="Q721" s="1268"/>
      <c r="R721" s="1268"/>
      <c r="S721" s="1268"/>
      <c r="T721" s="1268"/>
      <c r="U721" s="1268"/>
      <c r="V721" s="1268"/>
      <c r="W721" s="1268"/>
      <c r="X721" s="1268"/>
      <c r="Y721" s="1268"/>
      <c r="Z721" s="1268"/>
      <c r="AA721" s="1268"/>
      <c r="AB721" s="1268"/>
      <c r="AC721" s="1268"/>
      <c r="AD721" s="1268"/>
      <c r="AE721" s="1268"/>
      <c r="AF721" s="1268"/>
      <c r="AG721" s="1268"/>
      <c r="AH721" s="1268"/>
      <c r="AI721" s="1268"/>
      <c r="AJ721" s="1268"/>
      <c r="AK721" s="1268"/>
      <c r="AL721" s="1268"/>
    </row>
    <row r="722" spans="2:38">
      <c r="B722" s="1189" t="s">
        <v>254</v>
      </c>
      <c r="C722" s="1190"/>
      <c r="D722" s="1190"/>
      <c r="E722" s="1190"/>
      <c r="F722" s="1190"/>
      <c r="G722" s="1190"/>
      <c r="H722" s="1190"/>
      <c r="I722" s="1190"/>
      <c r="J722" s="1190"/>
      <c r="K722" s="1190"/>
      <c r="L722" s="1190"/>
      <c r="M722" s="1190"/>
      <c r="N722" s="1190"/>
      <c r="O722" s="1190"/>
      <c r="P722" s="1190"/>
      <c r="Q722" s="1190"/>
      <c r="R722" s="1190"/>
      <c r="S722" s="1190"/>
      <c r="T722" s="1190"/>
      <c r="U722" s="1190"/>
      <c r="V722" s="1190"/>
      <c r="W722" s="1190"/>
      <c r="X722" s="1190"/>
      <c r="Y722" s="1190"/>
      <c r="Z722" s="1190"/>
      <c r="AA722" s="1190"/>
      <c r="AB722" s="1190"/>
      <c r="AC722" s="1190"/>
      <c r="AD722" s="1190"/>
      <c r="AE722" s="1190"/>
      <c r="AF722" s="1190"/>
      <c r="AG722" s="1190"/>
      <c r="AH722" s="1190"/>
      <c r="AI722" s="1190"/>
      <c r="AJ722" s="1190"/>
      <c r="AK722" s="1190"/>
      <c r="AL722" s="1190"/>
    </row>
    <row r="723" spans="2:38">
      <c r="B723" s="1200"/>
      <c r="C723" s="1201"/>
      <c r="D723" s="1201"/>
      <c r="E723" s="1201"/>
      <c r="F723" s="1201"/>
      <c r="G723" s="1201"/>
      <c r="H723" s="1201"/>
      <c r="I723" s="1201"/>
      <c r="J723" s="1201"/>
      <c r="K723" s="1201"/>
      <c r="L723" s="1201"/>
      <c r="M723" s="1201"/>
      <c r="N723" s="1201"/>
      <c r="O723" s="1201"/>
      <c r="P723" s="1201"/>
      <c r="Q723" s="1201"/>
      <c r="R723" s="1201"/>
      <c r="S723" s="1202"/>
      <c r="T723" s="1206" t="s">
        <v>255</v>
      </c>
      <c r="U723" s="1207"/>
      <c r="V723" s="1207"/>
      <c r="W723" s="1208"/>
      <c r="X723" s="1257">
        <f>' PRESUPUESTO OFICIAL GETZEN'!B37</f>
        <v>5.5</v>
      </c>
      <c r="Y723" s="1258"/>
      <c r="Z723" s="1258"/>
      <c r="AA723" s="1258"/>
      <c r="AB723" s="1258"/>
      <c r="AC723" s="1258"/>
      <c r="AD723" s="1259"/>
      <c r="AE723" s="1191" t="s">
        <v>256</v>
      </c>
      <c r="AF723" s="1191"/>
      <c r="AG723" s="1191"/>
      <c r="AH723" s="1191"/>
      <c r="AI723" s="1199" t="str">
        <f>' PRESUPUESTO OFICIAL GETZEN'!D37</f>
        <v>UND</v>
      </c>
      <c r="AJ723" s="1199"/>
      <c r="AK723" s="1199"/>
      <c r="AL723" s="1199"/>
    </row>
    <row r="724" spans="2:38">
      <c r="B724" s="1203"/>
      <c r="C724" s="1204"/>
      <c r="D724" s="1204"/>
      <c r="E724" s="1204"/>
      <c r="F724" s="1204"/>
      <c r="G724" s="1204"/>
      <c r="H724" s="1204"/>
      <c r="I724" s="1204"/>
      <c r="J724" s="1204"/>
      <c r="K724" s="1204"/>
      <c r="L724" s="1204"/>
      <c r="M724" s="1204"/>
      <c r="N724" s="1204"/>
      <c r="O724" s="1204"/>
      <c r="P724" s="1204"/>
      <c r="Q724" s="1204"/>
      <c r="R724" s="1204"/>
      <c r="S724" s="1205"/>
      <c r="T724" s="1209"/>
      <c r="U724" s="1210"/>
      <c r="V724" s="1210"/>
      <c r="W724" s="1211"/>
      <c r="X724" s="1260"/>
      <c r="Y724" s="1261"/>
      <c r="Z724" s="1261"/>
      <c r="AA724" s="1261"/>
      <c r="AB724" s="1261"/>
      <c r="AC724" s="1261"/>
      <c r="AD724" s="1262"/>
      <c r="AE724" s="1191"/>
      <c r="AF724" s="1191"/>
      <c r="AG724" s="1191"/>
      <c r="AH724" s="1191"/>
      <c r="AI724" s="1199"/>
      <c r="AJ724" s="1199"/>
      <c r="AK724" s="1199"/>
      <c r="AL724" s="1199"/>
    </row>
    <row r="725" spans="2:38">
      <c r="B725" s="1203"/>
      <c r="C725" s="1204"/>
      <c r="D725" s="1204"/>
      <c r="E725" s="1204"/>
      <c r="F725" s="1204"/>
      <c r="G725" s="1204"/>
      <c r="H725" s="1204"/>
      <c r="I725" s="1204"/>
      <c r="J725" s="1204"/>
      <c r="K725" s="1204"/>
      <c r="L725" s="1204"/>
      <c r="M725" s="1204"/>
      <c r="N725" s="1204"/>
      <c r="O725" s="1204"/>
      <c r="P725" s="1204"/>
      <c r="Q725" s="1204"/>
      <c r="R725" s="1204"/>
      <c r="S725" s="1205"/>
      <c r="T725" s="1206" t="s">
        <v>257</v>
      </c>
      <c r="U725" s="1207"/>
      <c r="V725" s="1207"/>
      <c r="W725" s="1208"/>
      <c r="X725" s="1218" t="str">
        <f>' PRESUPUESTO OFICIAL GETZEN'!C37</f>
        <v>Caja  de  inspeccion  en  concreto   de  F´c=2500  PSI,  de seccion  1*1  H:  1M,  incluye  cañuela,  tapa  en  concreto reforzado de 8 cms , con espesores de paredes de 0.10
mts.segun  diseño</v>
      </c>
      <c r="Y725" s="1219"/>
      <c r="Z725" s="1219"/>
      <c r="AA725" s="1219"/>
      <c r="AB725" s="1219"/>
      <c r="AC725" s="1219"/>
      <c r="AD725" s="1219"/>
      <c r="AE725" s="1219"/>
      <c r="AF725" s="1219"/>
      <c r="AG725" s="1219"/>
      <c r="AH725" s="1219"/>
      <c r="AI725" s="1219"/>
      <c r="AJ725" s="1219"/>
      <c r="AK725" s="1219"/>
      <c r="AL725" s="1219"/>
    </row>
    <row r="726" spans="2:38">
      <c r="B726" s="1203"/>
      <c r="C726" s="1204"/>
      <c r="D726" s="1204"/>
      <c r="E726" s="1204"/>
      <c r="F726" s="1204"/>
      <c r="G726" s="1204"/>
      <c r="H726" s="1204"/>
      <c r="I726" s="1204"/>
      <c r="J726" s="1204"/>
      <c r="K726" s="1204"/>
      <c r="L726" s="1204"/>
      <c r="M726" s="1204"/>
      <c r="N726" s="1204"/>
      <c r="O726" s="1204"/>
      <c r="P726" s="1204"/>
      <c r="Q726" s="1204"/>
      <c r="R726" s="1204"/>
      <c r="S726" s="1205"/>
      <c r="T726" s="1209"/>
      <c r="U726" s="1210"/>
      <c r="V726" s="1210"/>
      <c r="W726" s="1211"/>
      <c r="X726" s="1220"/>
      <c r="Y726" s="1221"/>
      <c r="Z726" s="1221"/>
      <c r="AA726" s="1221"/>
      <c r="AB726" s="1221"/>
      <c r="AC726" s="1221"/>
      <c r="AD726" s="1221"/>
      <c r="AE726" s="1221"/>
      <c r="AF726" s="1221"/>
      <c r="AG726" s="1221"/>
      <c r="AH726" s="1221"/>
      <c r="AI726" s="1221"/>
      <c r="AJ726" s="1221"/>
      <c r="AK726" s="1221"/>
      <c r="AL726" s="1221"/>
    </row>
    <row r="727" spans="2:38">
      <c r="B727" s="1203"/>
      <c r="C727" s="1204"/>
      <c r="D727" s="1204"/>
      <c r="E727" s="1204"/>
      <c r="F727" s="1204"/>
      <c r="G727" s="1204"/>
      <c r="H727" s="1204"/>
      <c r="I727" s="1204"/>
      <c r="J727" s="1204"/>
      <c r="K727" s="1204"/>
      <c r="L727" s="1204"/>
      <c r="M727" s="1204"/>
      <c r="N727" s="1204"/>
      <c r="O727" s="1204"/>
      <c r="P727" s="1204"/>
      <c r="Q727" s="1204"/>
      <c r="R727" s="1204"/>
      <c r="S727" s="1205"/>
      <c r="T727" s="1222" t="s">
        <v>258</v>
      </c>
      <c r="U727" s="1223"/>
      <c r="V727" s="1223"/>
      <c r="W727" s="1223"/>
      <c r="X727" s="1223"/>
      <c r="Y727" s="1224"/>
      <c r="Z727" s="1228" t="s">
        <v>259</v>
      </c>
      <c r="AA727" s="1228"/>
      <c r="AB727" s="1228"/>
      <c r="AC727" s="1228"/>
      <c r="AD727" s="1228"/>
      <c r="AE727" s="1191"/>
      <c r="AF727" s="1191"/>
      <c r="AG727" s="1191"/>
      <c r="AH727" s="1191"/>
      <c r="AI727" s="1191" t="s">
        <v>260</v>
      </c>
      <c r="AJ727" s="1191"/>
      <c r="AK727" s="1191"/>
      <c r="AL727" s="1191" t="s">
        <v>261</v>
      </c>
    </row>
    <row r="728" spans="2:38">
      <c r="B728" s="1203"/>
      <c r="C728" s="1204"/>
      <c r="D728" s="1204"/>
      <c r="E728" s="1204"/>
      <c r="F728" s="1204"/>
      <c r="G728" s="1204"/>
      <c r="H728" s="1204"/>
      <c r="I728" s="1204"/>
      <c r="J728" s="1204"/>
      <c r="K728" s="1204"/>
      <c r="L728" s="1204"/>
      <c r="M728" s="1204"/>
      <c r="N728" s="1204"/>
      <c r="O728" s="1204"/>
      <c r="P728" s="1204"/>
      <c r="Q728" s="1204"/>
      <c r="R728" s="1204"/>
      <c r="S728" s="1205"/>
      <c r="T728" s="1225"/>
      <c r="U728" s="1226"/>
      <c r="V728" s="1226"/>
      <c r="W728" s="1226"/>
      <c r="X728" s="1226"/>
      <c r="Y728" s="1227"/>
      <c r="Z728" s="1191" t="s">
        <v>262</v>
      </c>
      <c r="AA728" s="1191"/>
      <c r="AB728" s="1191"/>
      <c r="AC728" s="1191" t="s">
        <v>263</v>
      </c>
      <c r="AD728" s="1191"/>
      <c r="AE728" s="1191"/>
      <c r="AF728" s="1191" t="s">
        <v>264</v>
      </c>
      <c r="AG728" s="1191"/>
      <c r="AH728" s="1191"/>
      <c r="AI728" s="1191"/>
      <c r="AJ728" s="1191"/>
      <c r="AK728" s="1191"/>
      <c r="AL728" s="1191"/>
    </row>
    <row r="729" spans="2:38">
      <c r="B729" s="1203"/>
      <c r="C729" s="1204"/>
      <c r="D729" s="1204"/>
      <c r="E729" s="1204"/>
      <c r="F729" s="1204"/>
      <c r="G729" s="1204"/>
      <c r="H729" s="1204"/>
      <c r="I729" s="1204"/>
      <c r="J729" s="1204"/>
      <c r="K729" s="1204"/>
      <c r="L729" s="1204"/>
      <c r="M729" s="1204"/>
      <c r="N729" s="1204"/>
      <c r="O729" s="1204"/>
      <c r="P729" s="1204"/>
      <c r="Q729" s="1204"/>
      <c r="R729" s="1204"/>
      <c r="S729" s="1205"/>
      <c r="T729" s="1182" t="s">
        <v>592</v>
      </c>
      <c r="U729" s="1183"/>
      <c r="V729" s="1183"/>
      <c r="W729" s="1183"/>
      <c r="X729" s="1183"/>
      <c r="Y729" s="1184"/>
      <c r="Z729" s="1185"/>
      <c r="AA729" s="1185"/>
      <c r="AB729" s="1185"/>
      <c r="AC729" s="1178"/>
      <c r="AD729" s="1178"/>
      <c r="AE729" s="1178"/>
      <c r="AF729" s="1178"/>
      <c r="AG729" s="1178"/>
      <c r="AH729" s="1178"/>
      <c r="AI729" s="1178"/>
      <c r="AJ729" s="1178"/>
      <c r="AK729" s="1178"/>
      <c r="AL729" s="995"/>
    </row>
    <row r="730" spans="2:38">
      <c r="B730" s="1203"/>
      <c r="C730" s="1204"/>
      <c r="D730" s="1204"/>
      <c r="E730" s="1204"/>
      <c r="F730" s="1204"/>
      <c r="G730" s="1204"/>
      <c r="H730" s="1204"/>
      <c r="I730" s="1204"/>
      <c r="J730" s="1204"/>
      <c r="K730" s="1204"/>
      <c r="L730" s="1204"/>
      <c r="M730" s="1204"/>
      <c r="N730" s="1204"/>
      <c r="O730" s="1204"/>
      <c r="P730" s="1204"/>
      <c r="Q730" s="1204"/>
      <c r="R730" s="1204"/>
      <c r="S730" s="1205"/>
      <c r="T730" s="1271" t="s">
        <v>596</v>
      </c>
      <c r="U730" s="1272"/>
      <c r="V730" s="1272"/>
      <c r="W730" s="1272"/>
      <c r="X730" s="1272"/>
      <c r="Y730" s="1273"/>
      <c r="Z730" s="1178"/>
      <c r="AA730" s="1178"/>
      <c r="AB730" s="1178"/>
      <c r="AC730" s="1178"/>
      <c r="AD730" s="1178"/>
      <c r="AE730" s="1178"/>
      <c r="AF730" s="1178"/>
      <c r="AG730" s="1178"/>
      <c r="AH730" s="1178"/>
      <c r="AI730" s="1178">
        <v>1</v>
      </c>
      <c r="AJ730" s="1178"/>
      <c r="AK730" s="1178"/>
      <c r="AL730" s="995">
        <f>+AI730</f>
        <v>1</v>
      </c>
    </row>
    <row r="731" spans="2:38" ht="90.75" customHeight="1">
      <c r="B731" s="1203"/>
      <c r="C731" s="1204"/>
      <c r="D731" s="1204"/>
      <c r="E731" s="1204"/>
      <c r="F731" s="1204"/>
      <c r="G731" s="1204"/>
      <c r="H731" s="1204"/>
      <c r="I731" s="1204"/>
      <c r="J731" s="1204"/>
      <c r="K731" s="1204"/>
      <c r="L731" s="1204"/>
      <c r="M731" s="1204"/>
      <c r="N731" s="1204"/>
      <c r="O731" s="1204"/>
      <c r="P731" s="1204"/>
      <c r="Q731" s="1204"/>
      <c r="R731" s="1204"/>
      <c r="S731" s="1205"/>
      <c r="T731" s="1271"/>
      <c r="U731" s="1272"/>
      <c r="V731" s="1272"/>
      <c r="W731" s="1272"/>
      <c r="X731" s="1272"/>
      <c r="Y731" s="1273"/>
      <c r="Z731" s="1178"/>
      <c r="AA731" s="1178"/>
      <c r="AB731" s="1178"/>
      <c r="AC731" s="1178"/>
      <c r="AD731" s="1178"/>
      <c r="AE731" s="1178"/>
      <c r="AF731" s="1178"/>
      <c r="AG731" s="1178"/>
      <c r="AH731" s="1178"/>
      <c r="AI731" s="1178"/>
      <c r="AJ731" s="1178"/>
      <c r="AK731" s="1178"/>
      <c r="AL731" s="995"/>
    </row>
    <row r="732" spans="2:38" ht="90.75" customHeight="1">
      <c r="B732" s="1203"/>
      <c r="C732" s="1204"/>
      <c r="D732" s="1204"/>
      <c r="E732" s="1204"/>
      <c r="F732" s="1204"/>
      <c r="G732" s="1204"/>
      <c r="H732" s="1204"/>
      <c r="I732" s="1204"/>
      <c r="J732" s="1204"/>
      <c r="K732" s="1204"/>
      <c r="L732" s="1204"/>
      <c r="M732" s="1204"/>
      <c r="N732" s="1204"/>
      <c r="O732" s="1204"/>
      <c r="P732" s="1204"/>
      <c r="Q732" s="1204"/>
      <c r="R732" s="1204"/>
      <c r="S732" s="1205"/>
      <c r="T732" s="1274"/>
      <c r="U732" s="1275"/>
      <c r="V732" s="1275"/>
      <c r="W732" s="1275"/>
      <c r="X732" s="1275"/>
      <c r="Y732" s="1275"/>
      <c r="Z732" s="1178"/>
      <c r="AA732" s="1178"/>
      <c r="AB732" s="1178"/>
      <c r="AC732" s="1178"/>
      <c r="AD732" s="1178"/>
      <c r="AE732" s="1178"/>
      <c r="AF732" s="1178"/>
      <c r="AG732" s="1178"/>
      <c r="AH732" s="1178"/>
      <c r="AI732" s="1178"/>
      <c r="AJ732" s="1178"/>
      <c r="AK732" s="1178"/>
      <c r="AL732" s="995"/>
    </row>
    <row r="733" spans="2:38" ht="90.75" customHeight="1">
      <c r="B733" s="1203"/>
      <c r="C733" s="1204"/>
      <c r="D733" s="1204"/>
      <c r="E733" s="1204"/>
      <c r="F733" s="1204"/>
      <c r="G733" s="1204"/>
      <c r="H733" s="1204"/>
      <c r="I733" s="1204"/>
      <c r="J733" s="1204"/>
      <c r="K733" s="1204"/>
      <c r="L733" s="1204"/>
      <c r="M733" s="1204"/>
      <c r="N733" s="1204"/>
      <c r="O733" s="1204"/>
      <c r="P733" s="1204"/>
      <c r="Q733" s="1204"/>
      <c r="R733" s="1204"/>
      <c r="S733" s="1205"/>
      <c r="T733" s="1271"/>
      <c r="U733" s="1272"/>
      <c r="V733" s="1272"/>
      <c r="W733" s="1272"/>
      <c r="X733" s="1272"/>
      <c r="Y733" s="1273"/>
      <c r="Z733" s="1178"/>
      <c r="AA733" s="1178"/>
      <c r="AB733" s="1178"/>
      <c r="AC733" s="1178"/>
      <c r="AD733" s="1178"/>
      <c r="AE733" s="1178"/>
      <c r="AF733" s="1178"/>
      <c r="AG733" s="1178"/>
      <c r="AH733" s="1178"/>
      <c r="AI733" s="1178"/>
      <c r="AJ733" s="1178"/>
      <c r="AK733" s="1178"/>
      <c r="AL733" s="995"/>
    </row>
    <row r="734" spans="2:38">
      <c r="B734" s="1192" t="s">
        <v>265</v>
      </c>
      <c r="C734" s="1193"/>
      <c r="D734" s="1193"/>
      <c r="E734" s="1193"/>
      <c r="F734" s="1193"/>
      <c r="G734" s="1193"/>
      <c r="H734" s="1193"/>
      <c r="I734" s="1193"/>
      <c r="J734" s="1193"/>
      <c r="K734" s="1193"/>
      <c r="L734" s="1193"/>
      <c r="M734" s="1193"/>
      <c r="N734" s="1193"/>
      <c r="O734" s="1193"/>
      <c r="P734" s="1193"/>
      <c r="Q734" s="1193"/>
      <c r="R734" s="1193"/>
      <c r="S734" s="1193"/>
      <c r="T734" s="1193"/>
      <c r="U734" s="1193"/>
      <c r="V734" s="1193"/>
      <c r="W734" s="1193"/>
      <c r="X734" s="1193"/>
      <c r="Y734" s="1193"/>
      <c r="Z734" s="1229"/>
      <c r="AA734" s="1230"/>
      <c r="AB734" s="1230"/>
      <c r="AC734" s="1230"/>
      <c r="AD734" s="1230"/>
      <c r="AE734" s="1230"/>
      <c r="AF734" s="1230"/>
      <c r="AG734" s="1230"/>
      <c r="AH734" s="1231"/>
      <c r="AI734" s="1232"/>
      <c r="AJ734" s="1232"/>
      <c r="AK734" s="1232"/>
      <c r="AL734" s="997"/>
    </row>
    <row r="735" spans="2:38">
      <c r="B735" s="1242"/>
      <c r="C735" s="1243"/>
      <c r="D735" s="1243"/>
      <c r="E735" s="1243"/>
      <c r="F735" s="1243"/>
      <c r="G735" s="1243"/>
      <c r="H735" s="1243"/>
      <c r="I735" s="1243"/>
      <c r="J735" s="1243"/>
      <c r="K735" s="1243"/>
      <c r="L735" s="1243"/>
      <c r="M735" s="1243"/>
      <c r="N735" s="1243"/>
      <c r="O735" s="1243"/>
      <c r="P735" s="1243"/>
      <c r="Q735" s="1243"/>
      <c r="R735" s="1243"/>
      <c r="S735" s="1243"/>
      <c r="T735" s="1243"/>
      <c r="U735" s="1243"/>
      <c r="V735" s="1243"/>
      <c r="W735" s="1243"/>
      <c r="X735" s="1243"/>
      <c r="Y735" s="1244"/>
      <c r="Z735" s="1248"/>
      <c r="AA735" s="1201"/>
      <c r="AB735" s="1201"/>
      <c r="AC735" s="1201"/>
      <c r="AD735" s="1201"/>
      <c r="AE735" s="1201"/>
      <c r="AF735" s="1201"/>
      <c r="AG735" s="1201"/>
      <c r="AH735" s="1202"/>
      <c r="AI735" s="1190" t="s">
        <v>266</v>
      </c>
      <c r="AJ735" s="1190"/>
      <c r="AK735" s="1253"/>
      <c r="AL735" s="998">
        <f>SUM(AL730:AL734)</f>
        <v>1</v>
      </c>
    </row>
    <row r="736" spans="2:38">
      <c r="B736" s="1242"/>
      <c r="C736" s="1243"/>
      <c r="D736" s="1243"/>
      <c r="E736" s="1243"/>
      <c r="F736" s="1243"/>
      <c r="G736" s="1243"/>
      <c r="H736" s="1243"/>
      <c r="I736" s="1243"/>
      <c r="J736" s="1243"/>
      <c r="K736" s="1243"/>
      <c r="L736" s="1243"/>
      <c r="M736" s="1243"/>
      <c r="N736" s="1243"/>
      <c r="O736" s="1243"/>
      <c r="P736" s="1243"/>
      <c r="Q736" s="1243"/>
      <c r="R736" s="1243"/>
      <c r="S736" s="1243"/>
      <c r="T736" s="1243"/>
      <c r="U736" s="1243"/>
      <c r="V736" s="1243"/>
      <c r="W736" s="1243"/>
      <c r="X736" s="1243"/>
      <c r="Y736" s="1244"/>
      <c r="Z736" s="1249"/>
      <c r="AA736" s="1204"/>
      <c r="AB736" s="1204"/>
      <c r="AC736" s="1204"/>
      <c r="AD736" s="1204"/>
      <c r="AE736" s="1204"/>
      <c r="AF736" s="1204"/>
      <c r="AG736" s="1204"/>
      <c r="AH736" s="1205"/>
      <c r="AI736" s="1190"/>
      <c r="AJ736" s="1190"/>
      <c r="AK736" s="1253"/>
      <c r="AL736" s="998"/>
    </row>
    <row r="737" spans="2:39" ht="16.5" thickBot="1">
      <c r="B737" s="1245"/>
      <c r="C737" s="1246"/>
      <c r="D737" s="1246"/>
      <c r="E737" s="1246"/>
      <c r="F737" s="1246"/>
      <c r="G737" s="1246"/>
      <c r="H737" s="1246"/>
      <c r="I737" s="1246"/>
      <c r="J737" s="1246"/>
      <c r="K737" s="1246"/>
      <c r="L737" s="1246"/>
      <c r="M737" s="1246"/>
      <c r="N737" s="1246"/>
      <c r="O737" s="1246"/>
      <c r="P737" s="1246"/>
      <c r="Q737" s="1246"/>
      <c r="R737" s="1246"/>
      <c r="S737" s="1246"/>
      <c r="T737" s="1246"/>
      <c r="U737" s="1246"/>
      <c r="V737" s="1246"/>
      <c r="W737" s="1246"/>
      <c r="X737" s="1246"/>
      <c r="Y737" s="1247"/>
      <c r="Z737" s="1250"/>
      <c r="AA737" s="1251"/>
      <c r="AB737" s="1251"/>
      <c r="AC737" s="1251"/>
      <c r="AD737" s="1251"/>
      <c r="AE737" s="1251"/>
      <c r="AF737" s="1251"/>
      <c r="AG737" s="1251"/>
      <c r="AH737" s="1252"/>
      <c r="AI737" s="1238" t="s">
        <v>267</v>
      </c>
      <c r="AJ737" s="1238"/>
      <c r="AK737" s="1239"/>
      <c r="AL737" s="999">
        <f>ROUND(+AL735,2)</f>
        <v>1</v>
      </c>
    </row>
    <row r="738" spans="2:39">
      <c r="B738" s="1263"/>
      <c r="C738" s="1264"/>
      <c r="D738" s="1264"/>
      <c r="E738" s="1264"/>
      <c r="F738" s="1264"/>
      <c r="G738" s="1264"/>
      <c r="H738" s="1264"/>
      <c r="I738" s="1267" t="str">
        <f>+I718</f>
        <v>CONSTRUCCIÓN DE CUBIERTA PARA POLIDERTIVO EN LA VEREDA BAJO GETZEN DEL MUNICIPIO DE LA PLATA, DEPARTAMENTO DEL HUILA</v>
      </c>
      <c r="J738" s="1267"/>
      <c r="K738" s="1267"/>
      <c r="L738" s="1267"/>
      <c r="M738" s="1267"/>
      <c r="N738" s="1267"/>
      <c r="O738" s="1267"/>
      <c r="P738" s="1267"/>
      <c r="Q738" s="1267"/>
      <c r="R738" s="1267"/>
      <c r="S738" s="1267"/>
      <c r="T738" s="1267"/>
      <c r="U738" s="1267"/>
      <c r="V738" s="1267"/>
      <c r="W738" s="1267"/>
      <c r="X738" s="1267"/>
      <c r="Y738" s="1267"/>
      <c r="Z738" s="1267"/>
      <c r="AA738" s="1267"/>
      <c r="AB738" s="1267"/>
      <c r="AC738" s="1267"/>
      <c r="AD738" s="1267"/>
      <c r="AE738" s="1267"/>
      <c r="AF738" s="1267"/>
      <c r="AG738" s="1267"/>
      <c r="AH738" s="1267"/>
      <c r="AI738" s="1269">
        <f ca="1">TODAY()</f>
        <v>46286</v>
      </c>
      <c r="AJ738" s="1267"/>
      <c r="AK738" s="1267"/>
      <c r="AL738" s="1267"/>
      <c r="AM738" s="530"/>
    </row>
    <row r="739" spans="2:39">
      <c r="B739" s="1265"/>
      <c r="C739" s="1266"/>
      <c r="D739" s="1266"/>
      <c r="E739" s="1266"/>
      <c r="F739" s="1266"/>
      <c r="G739" s="1266"/>
      <c r="H739" s="1266"/>
      <c r="I739" s="1268"/>
      <c r="J739" s="1268"/>
      <c r="K739" s="1268"/>
      <c r="L739" s="1268"/>
      <c r="M739" s="1268"/>
      <c r="N739" s="1268"/>
      <c r="O739" s="1268"/>
      <c r="P739" s="1268"/>
      <c r="Q739" s="1268"/>
      <c r="R739" s="1268"/>
      <c r="S739" s="1268"/>
      <c r="T739" s="1268"/>
      <c r="U739" s="1268"/>
      <c r="V739" s="1268"/>
      <c r="W739" s="1268"/>
      <c r="X739" s="1268"/>
      <c r="Y739" s="1268"/>
      <c r="Z739" s="1268"/>
      <c r="AA739" s="1268"/>
      <c r="AB739" s="1268"/>
      <c r="AC739" s="1268"/>
      <c r="AD739" s="1268"/>
      <c r="AE739" s="1268"/>
      <c r="AF739" s="1268"/>
      <c r="AG739" s="1268"/>
      <c r="AH739" s="1268"/>
      <c r="AI739" s="1268"/>
      <c r="AJ739" s="1268"/>
      <c r="AK739" s="1268"/>
      <c r="AL739" s="1268"/>
      <c r="AM739" s="530"/>
    </row>
    <row r="740" spans="2:39">
      <c r="B740" s="1265"/>
      <c r="C740" s="1266"/>
      <c r="D740" s="1266"/>
      <c r="E740" s="1266"/>
      <c r="F740" s="1266"/>
      <c r="G740" s="1266"/>
      <c r="H740" s="1266"/>
      <c r="I740" s="1268"/>
      <c r="J740" s="1268"/>
      <c r="K740" s="1268"/>
      <c r="L740" s="1268"/>
      <c r="M740" s="1268"/>
      <c r="N740" s="1268"/>
      <c r="O740" s="1268"/>
      <c r="P740" s="1268"/>
      <c r="Q740" s="1268"/>
      <c r="R740" s="1268"/>
      <c r="S740" s="1268"/>
      <c r="T740" s="1268"/>
      <c r="U740" s="1268"/>
      <c r="V740" s="1268"/>
      <c r="W740" s="1268"/>
      <c r="X740" s="1268"/>
      <c r="Y740" s="1268"/>
      <c r="Z740" s="1268"/>
      <c r="AA740" s="1268"/>
      <c r="AB740" s="1268"/>
      <c r="AC740" s="1268"/>
      <c r="AD740" s="1268"/>
      <c r="AE740" s="1268"/>
      <c r="AF740" s="1268"/>
      <c r="AG740" s="1268"/>
      <c r="AH740" s="1268"/>
      <c r="AI740" s="1268"/>
      <c r="AJ740" s="1268"/>
      <c r="AK740" s="1268"/>
      <c r="AL740" s="1268"/>
      <c r="AM740" s="530"/>
    </row>
    <row r="741" spans="2:39">
      <c r="B741" s="1265"/>
      <c r="C741" s="1266"/>
      <c r="D741" s="1266"/>
      <c r="E741" s="1266"/>
      <c r="F741" s="1266"/>
      <c r="G741" s="1266"/>
      <c r="H741" s="1266"/>
      <c r="I741" s="1268"/>
      <c r="J741" s="1268"/>
      <c r="K741" s="1268"/>
      <c r="L741" s="1268"/>
      <c r="M741" s="1268"/>
      <c r="N741" s="1268"/>
      <c r="O741" s="1268"/>
      <c r="P741" s="1268"/>
      <c r="Q741" s="1268"/>
      <c r="R741" s="1268"/>
      <c r="S741" s="1268"/>
      <c r="T741" s="1268"/>
      <c r="U741" s="1268"/>
      <c r="V741" s="1268"/>
      <c r="W741" s="1268"/>
      <c r="X741" s="1268"/>
      <c r="Y741" s="1268"/>
      <c r="Z741" s="1268"/>
      <c r="AA741" s="1268"/>
      <c r="AB741" s="1268"/>
      <c r="AC741" s="1268"/>
      <c r="AD741" s="1268"/>
      <c r="AE741" s="1268"/>
      <c r="AF741" s="1268"/>
      <c r="AG741" s="1268"/>
      <c r="AH741" s="1268"/>
      <c r="AI741" s="1268"/>
      <c r="AJ741" s="1268"/>
      <c r="AK741" s="1268"/>
      <c r="AL741" s="1268"/>
      <c r="AM741" s="530"/>
    </row>
    <row r="742" spans="2:39">
      <c r="B742" s="1189" t="s">
        <v>254</v>
      </c>
      <c r="C742" s="1190"/>
      <c r="D742" s="1190"/>
      <c r="E742" s="1190"/>
      <c r="F742" s="1190"/>
      <c r="G742" s="1190"/>
      <c r="H742" s="1190"/>
      <c r="I742" s="1190"/>
      <c r="J742" s="1190"/>
      <c r="K742" s="1190"/>
      <c r="L742" s="1190"/>
      <c r="M742" s="1190"/>
      <c r="N742" s="1190"/>
      <c r="O742" s="1190"/>
      <c r="P742" s="1190"/>
      <c r="Q742" s="1190"/>
      <c r="R742" s="1190"/>
      <c r="S742" s="1190"/>
      <c r="T742" s="1190"/>
      <c r="U742" s="1190"/>
      <c r="V742" s="1190"/>
      <c r="W742" s="1190"/>
      <c r="X742" s="1190"/>
      <c r="Y742" s="1190"/>
      <c r="Z742" s="1190"/>
      <c r="AA742" s="1190"/>
      <c r="AB742" s="1190"/>
      <c r="AC742" s="1190"/>
      <c r="AD742" s="1190"/>
      <c r="AE742" s="1190"/>
      <c r="AF742" s="1190"/>
      <c r="AG742" s="1190"/>
      <c r="AH742" s="1190"/>
      <c r="AI742" s="1190"/>
      <c r="AJ742" s="1190"/>
      <c r="AK742" s="1190"/>
      <c r="AL742" s="1190"/>
    </row>
    <row r="743" spans="2:39">
      <c r="B743" s="1200"/>
      <c r="C743" s="1201"/>
      <c r="D743" s="1201"/>
      <c r="E743" s="1201"/>
      <c r="F743" s="1201"/>
      <c r="G743" s="1201"/>
      <c r="H743" s="1201"/>
      <c r="I743" s="1201"/>
      <c r="J743" s="1201"/>
      <c r="K743" s="1201"/>
      <c r="L743" s="1201"/>
      <c r="M743" s="1201"/>
      <c r="N743" s="1201"/>
      <c r="O743" s="1201"/>
      <c r="P743" s="1201"/>
      <c r="Q743" s="1201"/>
      <c r="R743" s="1201"/>
      <c r="S743" s="1202"/>
      <c r="T743" s="1206" t="s">
        <v>255</v>
      </c>
      <c r="U743" s="1207"/>
      <c r="V743" s="1207"/>
      <c r="W743" s="1208"/>
      <c r="X743" s="1257">
        <f>' PRESUPUESTO OFICIAL GETZEN'!B40</f>
        <v>6.1</v>
      </c>
      <c r="Y743" s="1258"/>
      <c r="Z743" s="1258"/>
      <c r="AA743" s="1258"/>
      <c r="AB743" s="1258"/>
      <c r="AC743" s="1258"/>
      <c r="AD743" s="1259"/>
      <c r="AE743" s="1191" t="s">
        <v>256</v>
      </c>
      <c r="AF743" s="1191"/>
      <c r="AG743" s="1191"/>
      <c r="AH743" s="1191"/>
      <c r="AI743" s="1199" t="str">
        <f>' PRESUPUESTO OFICIAL GETZEN'!D40</f>
        <v>UND</v>
      </c>
      <c r="AJ743" s="1199"/>
      <c r="AK743" s="1199"/>
      <c r="AL743" s="1199"/>
    </row>
    <row r="744" spans="2:39">
      <c r="B744" s="1203"/>
      <c r="C744" s="1204"/>
      <c r="D744" s="1204"/>
      <c r="E744" s="1204"/>
      <c r="F744" s="1204"/>
      <c r="G744" s="1204"/>
      <c r="H744" s="1204"/>
      <c r="I744" s="1204"/>
      <c r="J744" s="1204"/>
      <c r="K744" s="1204"/>
      <c r="L744" s="1204"/>
      <c r="M744" s="1204"/>
      <c r="N744" s="1204"/>
      <c r="O744" s="1204"/>
      <c r="P744" s="1204"/>
      <c r="Q744" s="1204"/>
      <c r="R744" s="1204"/>
      <c r="S744" s="1205"/>
      <c r="T744" s="1209"/>
      <c r="U744" s="1210"/>
      <c r="V744" s="1210"/>
      <c r="W744" s="1211"/>
      <c r="X744" s="1260"/>
      <c r="Y744" s="1261"/>
      <c r="Z744" s="1261"/>
      <c r="AA744" s="1261"/>
      <c r="AB744" s="1261"/>
      <c r="AC744" s="1261"/>
      <c r="AD744" s="1262"/>
      <c r="AE744" s="1191"/>
      <c r="AF744" s="1191"/>
      <c r="AG744" s="1191"/>
      <c r="AH744" s="1191"/>
      <c r="AI744" s="1199"/>
      <c r="AJ744" s="1199"/>
      <c r="AK744" s="1199"/>
      <c r="AL744" s="1199"/>
    </row>
    <row r="745" spans="2:39">
      <c r="B745" s="1203"/>
      <c r="C745" s="1204"/>
      <c r="D745" s="1204"/>
      <c r="E745" s="1204"/>
      <c r="F745" s="1204"/>
      <c r="G745" s="1204"/>
      <c r="H745" s="1204"/>
      <c r="I745" s="1204"/>
      <c r="J745" s="1204"/>
      <c r="K745" s="1204"/>
      <c r="L745" s="1204"/>
      <c r="M745" s="1204"/>
      <c r="N745" s="1204"/>
      <c r="O745" s="1204"/>
      <c r="P745" s="1204"/>
      <c r="Q745" s="1204"/>
      <c r="R745" s="1204"/>
      <c r="S745" s="1205"/>
      <c r="T745" s="1206" t="s">
        <v>257</v>
      </c>
      <c r="U745" s="1207"/>
      <c r="V745" s="1207"/>
      <c r="W745" s="1208"/>
      <c r="X745" s="1218" t="str">
        <f>' PRESUPUESTO OFICIAL GETZEN'!C40</f>
        <v>Suministro e instalación de Medidor trifilar y acometida  a red E.H.</v>
      </c>
      <c r="Y745" s="1219"/>
      <c r="Z745" s="1219"/>
      <c r="AA745" s="1219"/>
      <c r="AB745" s="1219"/>
      <c r="AC745" s="1219"/>
      <c r="AD745" s="1219"/>
      <c r="AE745" s="1219"/>
      <c r="AF745" s="1219"/>
      <c r="AG745" s="1219"/>
      <c r="AH745" s="1219"/>
      <c r="AI745" s="1219"/>
      <c r="AJ745" s="1219"/>
      <c r="AK745" s="1219"/>
      <c r="AL745" s="1219"/>
    </row>
    <row r="746" spans="2:39">
      <c r="B746" s="1203"/>
      <c r="C746" s="1204"/>
      <c r="D746" s="1204"/>
      <c r="E746" s="1204"/>
      <c r="F746" s="1204"/>
      <c r="G746" s="1204"/>
      <c r="H746" s="1204"/>
      <c r="I746" s="1204"/>
      <c r="J746" s="1204"/>
      <c r="K746" s="1204"/>
      <c r="L746" s="1204"/>
      <c r="M746" s="1204"/>
      <c r="N746" s="1204"/>
      <c r="O746" s="1204"/>
      <c r="P746" s="1204"/>
      <c r="Q746" s="1204"/>
      <c r="R746" s="1204"/>
      <c r="S746" s="1205"/>
      <c r="T746" s="1209"/>
      <c r="U746" s="1210"/>
      <c r="V746" s="1210"/>
      <c r="W746" s="1211"/>
      <c r="X746" s="1220"/>
      <c r="Y746" s="1221"/>
      <c r="Z746" s="1221"/>
      <c r="AA746" s="1221"/>
      <c r="AB746" s="1221"/>
      <c r="AC746" s="1221"/>
      <c r="AD746" s="1221"/>
      <c r="AE746" s="1221"/>
      <c r="AF746" s="1221"/>
      <c r="AG746" s="1221"/>
      <c r="AH746" s="1221"/>
      <c r="AI746" s="1221"/>
      <c r="AJ746" s="1221"/>
      <c r="AK746" s="1221"/>
      <c r="AL746" s="1221"/>
    </row>
    <row r="747" spans="2:39">
      <c r="B747" s="1203"/>
      <c r="C747" s="1204"/>
      <c r="D747" s="1204"/>
      <c r="E747" s="1204"/>
      <c r="F747" s="1204"/>
      <c r="G747" s="1204"/>
      <c r="H747" s="1204"/>
      <c r="I747" s="1204"/>
      <c r="J747" s="1204"/>
      <c r="K747" s="1204"/>
      <c r="L747" s="1204"/>
      <c r="M747" s="1204"/>
      <c r="N747" s="1204"/>
      <c r="O747" s="1204"/>
      <c r="P747" s="1204"/>
      <c r="Q747" s="1204"/>
      <c r="R747" s="1204"/>
      <c r="S747" s="1205"/>
      <c r="T747" s="1222" t="s">
        <v>258</v>
      </c>
      <c r="U747" s="1223"/>
      <c r="V747" s="1223"/>
      <c r="W747" s="1223"/>
      <c r="X747" s="1223"/>
      <c r="Y747" s="1224"/>
      <c r="Z747" s="1228" t="s">
        <v>259</v>
      </c>
      <c r="AA747" s="1228"/>
      <c r="AB747" s="1228"/>
      <c r="AC747" s="1228"/>
      <c r="AD747" s="1228"/>
      <c r="AE747" s="1191"/>
      <c r="AF747" s="1191"/>
      <c r="AG747" s="1191"/>
      <c r="AH747" s="1191"/>
      <c r="AI747" s="1278" t="s">
        <v>268</v>
      </c>
      <c r="AJ747" s="1206" t="s">
        <v>260</v>
      </c>
      <c r="AK747" s="1208"/>
      <c r="AL747" s="1191" t="s">
        <v>261</v>
      </c>
    </row>
    <row r="748" spans="2:39">
      <c r="B748" s="1203"/>
      <c r="C748" s="1204"/>
      <c r="D748" s="1204"/>
      <c r="E748" s="1204"/>
      <c r="F748" s="1204"/>
      <c r="G748" s="1204"/>
      <c r="H748" s="1204"/>
      <c r="I748" s="1204"/>
      <c r="J748" s="1204"/>
      <c r="K748" s="1204"/>
      <c r="L748" s="1204"/>
      <c r="M748" s="1204"/>
      <c r="N748" s="1204"/>
      <c r="O748" s="1204"/>
      <c r="P748" s="1204"/>
      <c r="Q748" s="1204"/>
      <c r="R748" s="1204"/>
      <c r="S748" s="1205"/>
      <c r="T748" s="1225"/>
      <c r="U748" s="1226"/>
      <c r="V748" s="1226"/>
      <c r="W748" s="1226"/>
      <c r="X748" s="1226"/>
      <c r="Y748" s="1227"/>
      <c r="Z748" s="1191" t="s">
        <v>262</v>
      </c>
      <c r="AA748" s="1191"/>
      <c r="AB748" s="1191"/>
      <c r="AC748" s="1191" t="s">
        <v>263</v>
      </c>
      <c r="AD748" s="1191"/>
      <c r="AE748" s="1191"/>
      <c r="AF748" s="1191" t="s">
        <v>264</v>
      </c>
      <c r="AG748" s="1191"/>
      <c r="AH748" s="1191"/>
      <c r="AI748" s="1228"/>
      <c r="AJ748" s="1209"/>
      <c r="AK748" s="1211"/>
      <c r="AL748" s="1191"/>
    </row>
    <row r="749" spans="2:39">
      <c r="B749" s="1203"/>
      <c r="C749" s="1204"/>
      <c r="D749" s="1204"/>
      <c r="E749" s="1204"/>
      <c r="F749" s="1204"/>
      <c r="G749" s="1204"/>
      <c r="H749" s="1204"/>
      <c r="I749" s="1204"/>
      <c r="J749" s="1204"/>
      <c r="K749" s="1204"/>
      <c r="L749" s="1204"/>
      <c r="M749" s="1204"/>
      <c r="N749" s="1204"/>
      <c r="O749" s="1204"/>
      <c r="P749" s="1204"/>
      <c r="Q749" s="1204"/>
      <c r="R749" s="1204"/>
      <c r="S749" s="1205"/>
      <c r="T749" s="1182" t="s">
        <v>598</v>
      </c>
      <c r="U749" s="1183"/>
      <c r="V749" s="1183"/>
      <c r="W749" s="1183"/>
      <c r="X749" s="1183"/>
      <c r="Y749" s="1184"/>
      <c r="Z749" s="1185"/>
      <c r="AA749" s="1185"/>
      <c r="AB749" s="1185"/>
      <c r="AC749" s="1178"/>
      <c r="AD749" s="1178"/>
      <c r="AE749" s="1178"/>
      <c r="AF749" s="1178"/>
      <c r="AG749" s="1178"/>
      <c r="AH749" s="1178"/>
      <c r="AI749" s="459"/>
      <c r="AJ749" s="1179">
        <v>1</v>
      </c>
      <c r="AK749" s="1181"/>
      <c r="AL749" s="995">
        <f>+AJ749</f>
        <v>1</v>
      </c>
    </row>
    <row r="750" spans="2:39">
      <c r="B750" s="1203"/>
      <c r="C750" s="1204"/>
      <c r="D750" s="1204"/>
      <c r="E750" s="1204"/>
      <c r="F750" s="1204"/>
      <c r="G750" s="1204"/>
      <c r="H750" s="1204"/>
      <c r="I750" s="1204"/>
      <c r="J750" s="1204"/>
      <c r="K750" s="1204"/>
      <c r="L750" s="1204"/>
      <c r="M750" s="1204"/>
      <c r="N750" s="1204"/>
      <c r="O750" s="1204"/>
      <c r="P750" s="1204"/>
      <c r="Q750" s="1204"/>
      <c r="R750" s="1204"/>
      <c r="S750" s="1205"/>
      <c r="T750" s="1236"/>
      <c r="U750" s="1237"/>
      <c r="V750" s="1237"/>
      <c r="W750" s="1237"/>
      <c r="X750" s="1237"/>
      <c r="Y750" s="1237"/>
      <c r="Z750" s="1178"/>
      <c r="AA750" s="1178"/>
      <c r="AB750" s="1178"/>
      <c r="AC750" s="1178"/>
      <c r="AD750" s="1178"/>
      <c r="AE750" s="1178"/>
      <c r="AF750" s="1178"/>
      <c r="AG750" s="1178"/>
      <c r="AH750" s="1178"/>
      <c r="AI750" s="459"/>
      <c r="AJ750" s="1179"/>
      <c r="AK750" s="1181"/>
      <c r="AL750" s="995"/>
    </row>
    <row r="751" spans="2:39">
      <c r="B751" s="1203"/>
      <c r="C751" s="1204"/>
      <c r="D751" s="1204"/>
      <c r="E751" s="1204"/>
      <c r="F751" s="1204"/>
      <c r="G751" s="1204"/>
      <c r="H751" s="1204"/>
      <c r="I751" s="1204"/>
      <c r="J751" s="1204"/>
      <c r="K751" s="1204"/>
      <c r="L751" s="1204"/>
      <c r="M751" s="1204"/>
      <c r="N751" s="1204"/>
      <c r="O751" s="1204"/>
      <c r="P751" s="1204"/>
      <c r="Q751" s="1204"/>
      <c r="R751" s="1204"/>
      <c r="S751" s="1205"/>
      <c r="T751" s="1182"/>
      <c r="U751" s="1183"/>
      <c r="V751" s="1183"/>
      <c r="W751" s="1183"/>
      <c r="X751" s="1183"/>
      <c r="Y751" s="1184"/>
      <c r="Z751" s="1178"/>
      <c r="AA751" s="1178"/>
      <c r="AB751" s="1178"/>
      <c r="AC751" s="1178"/>
      <c r="AD751" s="1178"/>
      <c r="AE751" s="1178"/>
      <c r="AF751" s="1178"/>
      <c r="AG751" s="1178"/>
      <c r="AH751" s="1178"/>
      <c r="AI751" s="459"/>
      <c r="AJ751" s="1179"/>
      <c r="AK751" s="1181"/>
      <c r="AL751" s="995"/>
    </row>
    <row r="752" spans="2:39">
      <c r="B752" s="1203"/>
      <c r="C752" s="1204"/>
      <c r="D752" s="1204"/>
      <c r="E752" s="1204"/>
      <c r="F752" s="1204"/>
      <c r="G752" s="1204"/>
      <c r="H752" s="1204"/>
      <c r="I752" s="1204"/>
      <c r="J752" s="1204"/>
      <c r="K752" s="1204"/>
      <c r="L752" s="1204"/>
      <c r="M752" s="1204"/>
      <c r="N752" s="1204"/>
      <c r="O752" s="1204"/>
      <c r="P752" s="1204"/>
      <c r="Q752" s="1204"/>
      <c r="R752" s="1204"/>
      <c r="S752" s="1205"/>
      <c r="T752" s="1236"/>
      <c r="U752" s="1237"/>
      <c r="V752" s="1237"/>
      <c r="W752" s="1237"/>
      <c r="X752" s="1237"/>
      <c r="Y752" s="1237"/>
      <c r="Z752" s="1178"/>
      <c r="AA752" s="1178"/>
      <c r="AB752" s="1178"/>
      <c r="AC752" s="1178"/>
      <c r="AD752" s="1178"/>
      <c r="AE752" s="1178"/>
      <c r="AF752" s="1178"/>
      <c r="AG752" s="1178"/>
      <c r="AH752" s="1178"/>
      <c r="AI752" s="459"/>
      <c r="AJ752" s="1179"/>
      <c r="AK752" s="1181"/>
      <c r="AL752" s="995"/>
    </row>
    <row r="753" spans="2:38">
      <c r="B753" s="1203"/>
      <c r="C753" s="1204"/>
      <c r="D753" s="1204"/>
      <c r="E753" s="1204"/>
      <c r="F753" s="1204"/>
      <c r="G753" s="1204"/>
      <c r="H753" s="1204"/>
      <c r="I753" s="1204"/>
      <c r="J753" s="1204"/>
      <c r="K753" s="1204"/>
      <c r="L753" s="1204"/>
      <c r="M753" s="1204"/>
      <c r="N753" s="1204"/>
      <c r="O753" s="1204"/>
      <c r="P753" s="1204"/>
      <c r="Q753" s="1204"/>
      <c r="R753" s="1204"/>
      <c r="S753" s="1205"/>
      <c r="T753" s="1182"/>
      <c r="U753" s="1183"/>
      <c r="V753" s="1183"/>
      <c r="W753" s="1183"/>
      <c r="X753" s="1183"/>
      <c r="Y753" s="1184"/>
      <c r="Z753" s="1178"/>
      <c r="AA753" s="1178"/>
      <c r="AB753" s="1178"/>
      <c r="AC753" s="1178"/>
      <c r="AD753" s="1178"/>
      <c r="AE753" s="1178"/>
      <c r="AF753" s="1178"/>
      <c r="AG753" s="1178"/>
      <c r="AH753" s="1178"/>
      <c r="AI753" s="459"/>
      <c r="AJ753" s="1179"/>
      <c r="AK753" s="1181"/>
      <c r="AL753" s="995"/>
    </row>
    <row r="754" spans="2:38">
      <c r="B754" s="1203"/>
      <c r="C754" s="1204"/>
      <c r="D754" s="1204"/>
      <c r="E754" s="1204"/>
      <c r="F754" s="1204"/>
      <c r="G754" s="1204"/>
      <c r="H754" s="1204"/>
      <c r="I754" s="1204"/>
      <c r="J754" s="1204"/>
      <c r="K754" s="1204"/>
      <c r="L754" s="1204"/>
      <c r="M754" s="1204"/>
      <c r="N754" s="1204"/>
      <c r="O754" s="1204"/>
      <c r="P754" s="1204"/>
      <c r="Q754" s="1204"/>
      <c r="R754" s="1204"/>
      <c r="S754" s="1205"/>
      <c r="T754" s="1182"/>
      <c r="U754" s="1183"/>
      <c r="V754" s="1183"/>
      <c r="W754" s="1183"/>
      <c r="X754" s="1183"/>
      <c r="Y754" s="1184"/>
      <c r="Z754" s="1178"/>
      <c r="AA754" s="1178"/>
      <c r="AB754" s="1178"/>
      <c r="AC754" s="1270"/>
      <c r="AD754" s="1270"/>
      <c r="AE754" s="1270"/>
      <c r="AF754" s="1178"/>
      <c r="AG754" s="1178"/>
      <c r="AH754" s="1178"/>
      <c r="AI754" s="459"/>
      <c r="AJ754" s="1179"/>
      <c r="AK754" s="1181"/>
      <c r="AL754" s="995"/>
    </row>
    <row r="755" spans="2:38">
      <c r="B755" s="1203"/>
      <c r="C755" s="1204"/>
      <c r="D755" s="1204"/>
      <c r="E755" s="1204"/>
      <c r="F755" s="1204"/>
      <c r="G755" s="1204"/>
      <c r="H755" s="1204"/>
      <c r="I755" s="1204"/>
      <c r="J755" s="1204"/>
      <c r="K755" s="1204"/>
      <c r="L755" s="1204"/>
      <c r="M755" s="1204"/>
      <c r="N755" s="1204"/>
      <c r="O755" s="1204"/>
      <c r="P755" s="1204"/>
      <c r="Q755" s="1204"/>
      <c r="R755" s="1204"/>
      <c r="S755" s="1205"/>
      <c r="T755" s="1236"/>
      <c r="U755" s="1237"/>
      <c r="V755" s="1237"/>
      <c r="W755" s="1237"/>
      <c r="X755" s="1237"/>
      <c r="Y755" s="1237"/>
      <c r="Z755" s="1178"/>
      <c r="AA755" s="1178"/>
      <c r="AB755" s="1178"/>
      <c r="AC755" s="1178"/>
      <c r="AD755" s="1178"/>
      <c r="AE755" s="1178"/>
      <c r="AF755" s="1178"/>
      <c r="AG755" s="1178"/>
      <c r="AH755" s="1178"/>
      <c r="AI755" s="459"/>
      <c r="AJ755" s="1179"/>
      <c r="AK755" s="1181"/>
      <c r="AL755" s="995"/>
    </row>
    <row r="756" spans="2:38">
      <c r="B756" s="1203"/>
      <c r="C756" s="1204"/>
      <c r="D756" s="1204"/>
      <c r="E756" s="1204"/>
      <c r="F756" s="1204"/>
      <c r="G756" s="1204"/>
      <c r="H756" s="1204"/>
      <c r="I756" s="1204"/>
      <c r="J756" s="1204"/>
      <c r="K756" s="1204"/>
      <c r="L756" s="1204"/>
      <c r="M756" s="1204"/>
      <c r="N756" s="1204"/>
      <c r="O756" s="1204"/>
      <c r="P756" s="1204"/>
      <c r="Q756" s="1204"/>
      <c r="R756" s="1204"/>
      <c r="S756" s="1205"/>
      <c r="T756" s="1182"/>
      <c r="U756" s="1183"/>
      <c r="V756" s="1183"/>
      <c r="W756" s="1183"/>
      <c r="X756" s="1183"/>
      <c r="Y756" s="1184"/>
      <c r="Z756" s="1178"/>
      <c r="AA756" s="1178"/>
      <c r="AB756" s="1178"/>
      <c r="AC756" s="1178"/>
      <c r="AD756" s="1178"/>
      <c r="AE756" s="1178"/>
      <c r="AF756" s="1178"/>
      <c r="AG756" s="1178"/>
      <c r="AH756" s="1178"/>
      <c r="AI756" s="459"/>
      <c r="AJ756" s="1179"/>
      <c r="AK756" s="1181"/>
      <c r="AL756" s="995"/>
    </row>
    <row r="757" spans="2:38">
      <c r="B757" s="1203"/>
      <c r="C757" s="1204"/>
      <c r="D757" s="1204"/>
      <c r="E757" s="1204"/>
      <c r="F757" s="1204"/>
      <c r="G757" s="1204"/>
      <c r="H757" s="1204"/>
      <c r="I757" s="1204"/>
      <c r="J757" s="1204"/>
      <c r="K757" s="1204"/>
      <c r="L757" s="1204"/>
      <c r="M757" s="1204"/>
      <c r="N757" s="1204"/>
      <c r="O757" s="1204"/>
      <c r="P757" s="1204"/>
      <c r="Q757" s="1204"/>
      <c r="R757" s="1204"/>
      <c r="S757" s="1205"/>
      <c r="T757" s="1182"/>
      <c r="U757" s="1183"/>
      <c r="V757" s="1183"/>
      <c r="W757" s="1183"/>
      <c r="X757" s="1183"/>
      <c r="Y757" s="1184"/>
      <c r="Z757" s="1178"/>
      <c r="AA757" s="1178"/>
      <c r="AB757" s="1178"/>
      <c r="AC757" s="1270"/>
      <c r="AD757" s="1270"/>
      <c r="AE757" s="1270"/>
      <c r="AF757" s="1178"/>
      <c r="AG757" s="1178"/>
      <c r="AH757" s="1178"/>
      <c r="AI757" s="459"/>
      <c r="AJ757" s="1179"/>
      <c r="AK757" s="1181"/>
      <c r="AL757" s="995"/>
    </row>
    <row r="758" spans="2:38">
      <c r="B758" s="1203"/>
      <c r="C758" s="1204"/>
      <c r="D758" s="1204"/>
      <c r="E758" s="1204"/>
      <c r="F758" s="1204"/>
      <c r="G758" s="1204"/>
      <c r="H758" s="1204"/>
      <c r="I758" s="1204"/>
      <c r="J758" s="1204"/>
      <c r="K758" s="1204"/>
      <c r="L758" s="1204"/>
      <c r="M758" s="1204"/>
      <c r="N758" s="1204"/>
      <c r="O758" s="1204"/>
      <c r="P758" s="1204"/>
      <c r="Q758" s="1204"/>
      <c r="R758" s="1204"/>
      <c r="S758" s="1205"/>
      <c r="T758" s="1236"/>
      <c r="U758" s="1237"/>
      <c r="V758" s="1237"/>
      <c r="W758" s="1237"/>
      <c r="X758" s="1237"/>
      <c r="Y758" s="1237"/>
      <c r="Z758" s="1178"/>
      <c r="AA758" s="1178"/>
      <c r="AB758" s="1178"/>
      <c r="AC758" s="1178"/>
      <c r="AD758" s="1178"/>
      <c r="AE758" s="1178"/>
      <c r="AF758" s="1178"/>
      <c r="AG758" s="1178"/>
      <c r="AH758" s="1178"/>
      <c r="AI758" s="459"/>
      <c r="AJ758" s="1179"/>
      <c r="AK758" s="1181"/>
      <c r="AL758" s="995"/>
    </row>
    <row r="759" spans="2:38">
      <c r="B759" s="1203"/>
      <c r="C759" s="1204"/>
      <c r="D759" s="1204"/>
      <c r="E759" s="1204"/>
      <c r="F759" s="1204"/>
      <c r="G759" s="1204"/>
      <c r="H759" s="1204"/>
      <c r="I759" s="1204"/>
      <c r="J759" s="1204"/>
      <c r="K759" s="1204"/>
      <c r="L759" s="1204"/>
      <c r="M759" s="1204"/>
      <c r="N759" s="1204"/>
      <c r="O759" s="1204"/>
      <c r="P759" s="1204"/>
      <c r="Q759" s="1204"/>
      <c r="R759" s="1204"/>
      <c r="S759" s="1205"/>
      <c r="T759" s="1236"/>
      <c r="U759" s="1237"/>
      <c r="V759" s="1237"/>
      <c r="W759" s="1237"/>
      <c r="X759" s="1237"/>
      <c r="Y759" s="1237"/>
      <c r="Z759" s="1178"/>
      <c r="AA759" s="1178"/>
      <c r="AB759" s="1178"/>
      <c r="AC759" s="1178"/>
      <c r="AD759" s="1178"/>
      <c r="AE759" s="1178"/>
      <c r="AF759" s="1178"/>
      <c r="AG759" s="1178"/>
      <c r="AH759" s="1178"/>
      <c r="AI759" s="459"/>
      <c r="AJ759" s="1179"/>
      <c r="AK759" s="1181"/>
      <c r="AL759" s="995"/>
    </row>
    <row r="760" spans="2:38">
      <c r="B760" s="1203"/>
      <c r="C760" s="1204"/>
      <c r="D760" s="1204"/>
      <c r="E760" s="1204"/>
      <c r="F760" s="1204"/>
      <c r="G760" s="1204"/>
      <c r="H760" s="1204"/>
      <c r="I760" s="1204"/>
      <c r="J760" s="1204"/>
      <c r="K760" s="1204"/>
      <c r="L760" s="1204"/>
      <c r="M760" s="1204"/>
      <c r="N760" s="1204"/>
      <c r="O760" s="1204"/>
      <c r="P760" s="1204"/>
      <c r="Q760" s="1204"/>
      <c r="R760" s="1204"/>
      <c r="S760" s="1205"/>
      <c r="T760" s="1182"/>
      <c r="U760" s="1183"/>
      <c r="V760" s="1183"/>
      <c r="W760" s="1183"/>
      <c r="X760" s="1183"/>
      <c r="Y760" s="1184"/>
      <c r="Z760" s="1178"/>
      <c r="AA760" s="1178"/>
      <c r="AB760" s="1178"/>
      <c r="AC760" s="1270"/>
      <c r="AD760" s="1270"/>
      <c r="AE760" s="1270"/>
      <c r="AF760" s="1178"/>
      <c r="AG760" s="1178"/>
      <c r="AH760" s="1178"/>
      <c r="AI760" s="459"/>
      <c r="AJ760" s="1179"/>
      <c r="AK760" s="1181"/>
      <c r="AL760" s="995"/>
    </row>
    <row r="761" spans="2:38">
      <c r="B761" s="1203"/>
      <c r="C761" s="1204"/>
      <c r="D761" s="1204"/>
      <c r="E761" s="1204"/>
      <c r="F761" s="1204"/>
      <c r="G761" s="1204"/>
      <c r="H761" s="1204"/>
      <c r="I761" s="1204"/>
      <c r="J761" s="1204"/>
      <c r="K761" s="1204"/>
      <c r="L761" s="1204"/>
      <c r="M761" s="1204"/>
      <c r="N761" s="1204"/>
      <c r="O761" s="1204"/>
      <c r="P761" s="1204"/>
      <c r="Q761" s="1204"/>
      <c r="R761" s="1204"/>
      <c r="S761" s="1205"/>
      <c r="T761" s="1182"/>
      <c r="U761" s="1183"/>
      <c r="V761" s="1183"/>
      <c r="W761" s="1183"/>
      <c r="X761" s="1183"/>
      <c r="Y761" s="1184"/>
      <c r="Z761" s="1178"/>
      <c r="AA761" s="1178"/>
      <c r="AB761" s="1178"/>
      <c r="AC761" s="1178"/>
      <c r="AD761" s="1178"/>
      <c r="AE761" s="1178"/>
      <c r="AF761" s="1178"/>
      <c r="AG761" s="1178"/>
      <c r="AH761" s="1178"/>
      <c r="AI761" s="459"/>
      <c r="AJ761" s="1179"/>
      <c r="AK761" s="1181"/>
      <c r="AL761" s="995"/>
    </row>
    <row r="762" spans="2:38">
      <c r="B762" s="1203"/>
      <c r="C762" s="1204"/>
      <c r="D762" s="1204"/>
      <c r="E762" s="1204"/>
      <c r="F762" s="1204"/>
      <c r="G762" s="1204"/>
      <c r="H762" s="1204"/>
      <c r="I762" s="1204"/>
      <c r="J762" s="1204"/>
      <c r="K762" s="1204"/>
      <c r="L762" s="1204"/>
      <c r="M762" s="1204"/>
      <c r="N762" s="1204"/>
      <c r="O762" s="1204"/>
      <c r="P762" s="1204"/>
      <c r="Q762" s="1204"/>
      <c r="R762" s="1204"/>
      <c r="S762" s="1205"/>
      <c r="T762" s="1276"/>
      <c r="U762" s="1277"/>
      <c r="V762" s="1277"/>
      <c r="W762" s="1277"/>
      <c r="X762" s="1277"/>
      <c r="Y762" s="1277"/>
      <c r="Z762" s="1178"/>
      <c r="AA762" s="1178"/>
      <c r="AB762" s="1178"/>
      <c r="AC762" s="1178"/>
      <c r="AD762" s="1178"/>
      <c r="AE762" s="1178"/>
      <c r="AF762" s="1178"/>
      <c r="AG762" s="1178"/>
      <c r="AH762" s="1178"/>
      <c r="AI762" s="459"/>
      <c r="AJ762" s="1179"/>
      <c r="AK762" s="1181"/>
      <c r="AL762" s="995"/>
    </row>
    <row r="763" spans="2:38">
      <c r="B763" s="1254"/>
      <c r="C763" s="1255"/>
      <c r="D763" s="1255"/>
      <c r="E763" s="1255"/>
      <c r="F763" s="1255"/>
      <c r="G763" s="1255"/>
      <c r="H763" s="1255"/>
      <c r="I763" s="1255"/>
      <c r="J763" s="1255"/>
      <c r="K763" s="1255"/>
      <c r="L763" s="1255"/>
      <c r="M763" s="1255"/>
      <c r="N763" s="1255"/>
      <c r="O763" s="1255"/>
      <c r="P763" s="1255"/>
      <c r="Q763" s="1255"/>
      <c r="R763" s="1255"/>
      <c r="S763" s="1256"/>
      <c r="T763" s="1240"/>
      <c r="U763" s="1241"/>
      <c r="V763" s="1241"/>
      <c r="W763" s="1241"/>
      <c r="X763" s="1241"/>
      <c r="Y763" s="1241"/>
      <c r="Z763" s="1178"/>
      <c r="AA763" s="1178"/>
      <c r="AB763" s="1178"/>
      <c r="AC763" s="1178"/>
      <c r="AD763" s="1178"/>
      <c r="AE763" s="1178"/>
      <c r="AF763" s="1178"/>
      <c r="AG763" s="1178"/>
      <c r="AH763" s="1178"/>
      <c r="AI763" s="459"/>
      <c r="AJ763" s="1179"/>
      <c r="AK763" s="1181"/>
      <c r="AL763" s="995"/>
    </row>
    <row r="764" spans="2:38">
      <c r="B764" s="1192" t="s">
        <v>265</v>
      </c>
      <c r="C764" s="1193"/>
      <c r="D764" s="1193"/>
      <c r="E764" s="1193"/>
      <c r="F764" s="1193"/>
      <c r="G764" s="1193"/>
      <c r="H764" s="1193"/>
      <c r="I764" s="1193"/>
      <c r="J764" s="1193"/>
      <c r="K764" s="1193"/>
      <c r="L764" s="1193"/>
      <c r="M764" s="1193"/>
      <c r="N764" s="1193"/>
      <c r="O764" s="1193"/>
      <c r="P764" s="1193"/>
      <c r="Q764" s="1193"/>
      <c r="R764" s="1193"/>
      <c r="S764" s="1193"/>
      <c r="T764" s="1193"/>
      <c r="U764" s="1193"/>
      <c r="V764" s="1193"/>
      <c r="W764" s="1193"/>
      <c r="X764" s="1193"/>
      <c r="Y764" s="1193"/>
      <c r="Z764" s="1229"/>
      <c r="AA764" s="1230"/>
      <c r="AB764" s="1230"/>
      <c r="AC764" s="1230"/>
      <c r="AD764" s="1230"/>
      <c r="AE764" s="1230"/>
      <c r="AF764" s="1230"/>
      <c r="AG764" s="1230"/>
      <c r="AH764" s="1231"/>
      <c r="AI764" s="1232"/>
      <c r="AJ764" s="1232"/>
      <c r="AK764" s="1232"/>
      <c r="AL764" s="997"/>
    </row>
    <row r="765" spans="2:38">
      <c r="B765" s="1242"/>
      <c r="C765" s="1243"/>
      <c r="D765" s="1243"/>
      <c r="E765" s="1243"/>
      <c r="F765" s="1243"/>
      <c r="G765" s="1243"/>
      <c r="H765" s="1243"/>
      <c r="I765" s="1243"/>
      <c r="J765" s="1243"/>
      <c r="K765" s="1243"/>
      <c r="L765" s="1243"/>
      <c r="M765" s="1243"/>
      <c r="N765" s="1243"/>
      <c r="O765" s="1243"/>
      <c r="P765" s="1243"/>
      <c r="Q765" s="1243"/>
      <c r="R765" s="1243"/>
      <c r="S765" s="1243"/>
      <c r="T765" s="1243"/>
      <c r="U765" s="1243"/>
      <c r="V765" s="1243"/>
      <c r="W765" s="1243"/>
      <c r="X765" s="1243"/>
      <c r="Y765" s="1244"/>
      <c r="Z765" s="1248"/>
      <c r="AA765" s="1201"/>
      <c r="AB765" s="1201"/>
      <c r="AC765" s="1201"/>
      <c r="AD765" s="1201"/>
      <c r="AE765" s="1201"/>
      <c r="AF765" s="1201"/>
      <c r="AG765" s="1201"/>
      <c r="AH765" s="1202"/>
      <c r="AI765" s="1190" t="s">
        <v>266</v>
      </c>
      <c r="AJ765" s="1190"/>
      <c r="AK765" s="1253"/>
      <c r="AL765" s="998">
        <f>+AL749</f>
        <v>1</v>
      </c>
    </row>
    <row r="766" spans="2:38">
      <c r="B766" s="1242"/>
      <c r="C766" s="1243"/>
      <c r="D766" s="1243"/>
      <c r="E766" s="1243"/>
      <c r="F766" s="1243"/>
      <c r="G766" s="1243"/>
      <c r="H766" s="1243"/>
      <c r="I766" s="1243"/>
      <c r="J766" s="1243"/>
      <c r="K766" s="1243"/>
      <c r="L766" s="1243"/>
      <c r="M766" s="1243"/>
      <c r="N766" s="1243"/>
      <c r="O766" s="1243"/>
      <c r="P766" s="1243"/>
      <c r="Q766" s="1243"/>
      <c r="R766" s="1243"/>
      <c r="S766" s="1243"/>
      <c r="T766" s="1243"/>
      <c r="U766" s="1243"/>
      <c r="V766" s="1243"/>
      <c r="W766" s="1243"/>
      <c r="X766" s="1243"/>
      <c r="Y766" s="1244"/>
      <c r="Z766" s="1249"/>
      <c r="AA766" s="1204"/>
      <c r="AB766" s="1204"/>
      <c r="AC766" s="1204"/>
      <c r="AD766" s="1204"/>
      <c r="AE766" s="1204"/>
      <c r="AF766" s="1204"/>
      <c r="AG766" s="1204"/>
      <c r="AH766" s="1205"/>
      <c r="AI766" s="1190"/>
      <c r="AJ766" s="1190"/>
      <c r="AK766" s="1253"/>
      <c r="AL766" s="998"/>
    </row>
    <row r="767" spans="2:38" ht="16.5" thickBot="1">
      <c r="B767" s="1245"/>
      <c r="C767" s="1246"/>
      <c r="D767" s="1246"/>
      <c r="E767" s="1246"/>
      <c r="F767" s="1246"/>
      <c r="G767" s="1246"/>
      <c r="H767" s="1246"/>
      <c r="I767" s="1246"/>
      <c r="J767" s="1246"/>
      <c r="K767" s="1246"/>
      <c r="L767" s="1246"/>
      <c r="M767" s="1246"/>
      <c r="N767" s="1246"/>
      <c r="O767" s="1246"/>
      <c r="P767" s="1246"/>
      <c r="Q767" s="1246"/>
      <c r="R767" s="1246"/>
      <c r="S767" s="1246"/>
      <c r="T767" s="1246"/>
      <c r="U767" s="1246"/>
      <c r="V767" s="1246"/>
      <c r="W767" s="1246"/>
      <c r="X767" s="1246"/>
      <c r="Y767" s="1247"/>
      <c r="Z767" s="1250"/>
      <c r="AA767" s="1251"/>
      <c r="AB767" s="1251"/>
      <c r="AC767" s="1251"/>
      <c r="AD767" s="1251"/>
      <c r="AE767" s="1251"/>
      <c r="AF767" s="1251"/>
      <c r="AG767" s="1251"/>
      <c r="AH767" s="1252"/>
      <c r="AI767" s="1238" t="s">
        <v>267</v>
      </c>
      <c r="AJ767" s="1238"/>
      <c r="AK767" s="1239"/>
      <c r="AL767" s="999">
        <f>ROUND(+AL765,2)</f>
        <v>1</v>
      </c>
    </row>
    <row r="768" spans="2:38">
      <c r="B768" s="1263"/>
      <c r="C768" s="1264"/>
      <c r="D768" s="1264"/>
      <c r="E768" s="1264"/>
      <c r="F768" s="1264"/>
      <c r="G768" s="1264"/>
      <c r="H768" s="1264"/>
      <c r="I768" s="1267" t="str">
        <f>+I738</f>
        <v>CONSTRUCCIÓN DE CUBIERTA PARA POLIDERTIVO EN LA VEREDA BAJO GETZEN DEL MUNICIPIO DE LA PLATA, DEPARTAMENTO DEL HUILA</v>
      </c>
      <c r="J768" s="1267"/>
      <c r="K768" s="1267"/>
      <c r="L768" s="1267"/>
      <c r="M768" s="1267"/>
      <c r="N768" s="1267"/>
      <c r="O768" s="1267"/>
      <c r="P768" s="1267"/>
      <c r="Q768" s="1267"/>
      <c r="R768" s="1267"/>
      <c r="S768" s="1267"/>
      <c r="T768" s="1267"/>
      <c r="U768" s="1267"/>
      <c r="V768" s="1267"/>
      <c r="W768" s="1267"/>
      <c r="X768" s="1267"/>
      <c r="Y768" s="1267"/>
      <c r="Z768" s="1267"/>
      <c r="AA768" s="1267"/>
      <c r="AB768" s="1267"/>
      <c r="AC768" s="1267"/>
      <c r="AD768" s="1267"/>
      <c r="AE768" s="1267"/>
      <c r="AF768" s="1267"/>
      <c r="AG768" s="1267"/>
      <c r="AH768" s="1267"/>
      <c r="AI768" s="1269">
        <f ca="1">TODAY()</f>
        <v>46286</v>
      </c>
      <c r="AJ768" s="1267"/>
      <c r="AK768" s="1267"/>
      <c r="AL768" s="1267"/>
    </row>
    <row r="769" spans="2:38">
      <c r="B769" s="1265"/>
      <c r="C769" s="1266"/>
      <c r="D769" s="1266"/>
      <c r="E769" s="1266"/>
      <c r="F769" s="1266"/>
      <c r="G769" s="1266"/>
      <c r="H769" s="1266"/>
      <c r="I769" s="1268"/>
      <c r="J769" s="1268"/>
      <c r="K769" s="1268"/>
      <c r="L769" s="1268"/>
      <c r="M769" s="1268"/>
      <c r="N769" s="1268"/>
      <c r="O769" s="1268"/>
      <c r="P769" s="1268"/>
      <c r="Q769" s="1268"/>
      <c r="R769" s="1268"/>
      <c r="S769" s="1268"/>
      <c r="T769" s="1268"/>
      <c r="U769" s="1268"/>
      <c r="V769" s="1268"/>
      <c r="W769" s="1268"/>
      <c r="X769" s="1268"/>
      <c r="Y769" s="1268"/>
      <c r="Z769" s="1268"/>
      <c r="AA769" s="1268"/>
      <c r="AB769" s="1268"/>
      <c r="AC769" s="1268"/>
      <c r="AD769" s="1268"/>
      <c r="AE769" s="1268"/>
      <c r="AF769" s="1268"/>
      <c r="AG769" s="1268"/>
      <c r="AH769" s="1268"/>
      <c r="AI769" s="1268"/>
      <c r="AJ769" s="1268"/>
      <c r="AK769" s="1268"/>
      <c r="AL769" s="1268"/>
    </row>
    <row r="770" spans="2:38">
      <c r="B770" s="1265"/>
      <c r="C770" s="1266"/>
      <c r="D770" s="1266"/>
      <c r="E770" s="1266"/>
      <c r="F770" s="1266"/>
      <c r="G770" s="1266"/>
      <c r="H770" s="1266"/>
      <c r="I770" s="1268"/>
      <c r="J770" s="1268"/>
      <c r="K770" s="1268"/>
      <c r="L770" s="1268"/>
      <c r="M770" s="1268"/>
      <c r="N770" s="1268"/>
      <c r="O770" s="1268"/>
      <c r="P770" s="1268"/>
      <c r="Q770" s="1268"/>
      <c r="R770" s="1268"/>
      <c r="S770" s="1268"/>
      <c r="T770" s="1268"/>
      <c r="U770" s="1268"/>
      <c r="V770" s="1268"/>
      <c r="W770" s="1268"/>
      <c r="X770" s="1268"/>
      <c r="Y770" s="1268"/>
      <c r="Z770" s="1268"/>
      <c r="AA770" s="1268"/>
      <c r="AB770" s="1268"/>
      <c r="AC770" s="1268"/>
      <c r="AD770" s="1268"/>
      <c r="AE770" s="1268"/>
      <c r="AF770" s="1268"/>
      <c r="AG770" s="1268"/>
      <c r="AH770" s="1268"/>
      <c r="AI770" s="1268"/>
      <c r="AJ770" s="1268"/>
      <c r="AK770" s="1268"/>
      <c r="AL770" s="1268"/>
    </row>
    <row r="771" spans="2:38">
      <c r="B771" s="1265"/>
      <c r="C771" s="1266"/>
      <c r="D771" s="1266"/>
      <c r="E771" s="1266"/>
      <c r="F771" s="1266"/>
      <c r="G771" s="1266"/>
      <c r="H771" s="1266"/>
      <c r="I771" s="1268"/>
      <c r="J771" s="1268"/>
      <c r="K771" s="1268"/>
      <c r="L771" s="1268"/>
      <c r="M771" s="1268"/>
      <c r="N771" s="1268"/>
      <c r="O771" s="1268"/>
      <c r="P771" s="1268"/>
      <c r="Q771" s="1268"/>
      <c r="R771" s="1268"/>
      <c r="S771" s="1268"/>
      <c r="T771" s="1268"/>
      <c r="U771" s="1268"/>
      <c r="V771" s="1268"/>
      <c r="W771" s="1268"/>
      <c r="X771" s="1268"/>
      <c r="Y771" s="1268"/>
      <c r="Z771" s="1268"/>
      <c r="AA771" s="1268"/>
      <c r="AB771" s="1268"/>
      <c r="AC771" s="1268"/>
      <c r="AD771" s="1268"/>
      <c r="AE771" s="1268"/>
      <c r="AF771" s="1268"/>
      <c r="AG771" s="1268"/>
      <c r="AH771" s="1268"/>
      <c r="AI771" s="1268"/>
      <c r="AJ771" s="1268"/>
      <c r="AK771" s="1268"/>
      <c r="AL771" s="1268"/>
    </row>
    <row r="772" spans="2:38">
      <c r="B772" s="1189" t="s">
        <v>254</v>
      </c>
      <c r="C772" s="1190"/>
      <c r="D772" s="1190"/>
      <c r="E772" s="1190"/>
      <c r="F772" s="1190"/>
      <c r="G772" s="1190"/>
      <c r="H772" s="1190"/>
      <c r="I772" s="1190"/>
      <c r="J772" s="1190"/>
      <c r="K772" s="1190"/>
      <c r="L772" s="1190"/>
      <c r="M772" s="1190"/>
      <c r="N772" s="1190"/>
      <c r="O772" s="1190"/>
      <c r="P772" s="1190"/>
      <c r="Q772" s="1190"/>
      <c r="R772" s="1190"/>
      <c r="S772" s="1190"/>
      <c r="T772" s="1190"/>
      <c r="U772" s="1190"/>
      <c r="V772" s="1190"/>
      <c r="W772" s="1190"/>
      <c r="X772" s="1190"/>
      <c r="Y772" s="1190"/>
      <c r="Z772" s="1190"/>
      <c r="AA772" s="1190"/>
      <c r="AB772" s="1190"/>
      <c r="AC772" s="1190"/>
      <c r="AD772" s="1190"/>
      <c r="AE772" s="1190"/>
      <c r="AF772" s="1190"/>
      <c r="AG772" s="1190"/>
      <c r="AH772" s="1190"/>
      <c r="AI772" s="1190"/>
      <c r="AJ772" s="1190"/>
      <c r="AK772" s="1190"/>
      <c r="AL772" s="1190"/>
    </row>
    <row r="773" spans="2:38">
      <c r="B773" s="1200"/>
      <c r="C773" s="1201"/>
      <c r="D773" s="1201"/>
      <c r="E773" s="1201"/>
      <c r="F773" s="1201"/>
      <c r="G773" s="1201"/>
      <c r="H773" s="1201"/>
      <c r="I773" s="1201"/>
      <c r="J773" s="1201"/>
      <c r="K773" s="1201"/>
      <c r="L773" s="1201"/>
      <c r="M773" s="1201"/>
      <c r="N773" s="1201"/>
      <c r="O773" s="1201"/>
      <c r="P773" s="1201"/>
      <c r="Q773" s="1201"/>
      <c r="R773" s="1201"/>
      <c r="S773" s="1202"/>
      <c r="T773" s="1206" t="s">
        <v>255</v>
      </c>
      <c r="U773" s="1207"/>
      <c r="V773" s="1207"/>
      <c r="W773" s="1208"/>
      <c r="X773" s="1257">
        <f>' PRESUPUESTO OFICIAL GETZEN'!B41</f>
        <v>6.2</v>
      </c>
      <c r="Y773" s="1258"/>
      <c r="Z773" s="1258"/>
      <c r="AA773" s="1258"/>
      <c r="AB773" s="1258"/>
      <c r="AC773" s="1258"/>
      <c r="AD773" s="1259"/>
      <c r="AE773" s="1191" t="s">
        <v>256</v>
      </c>
      <c r="AF773" s="1191"/>
      <c r="AG773" s="1191"/>
      <c r="AH773" s="1191"/>
      <c r="AI773" s="1199" t="str">
        <f>' PRESUPUESTO OFICIAL GETZEN'!D41</f>
        <v>UND</v>
      </c>
      <c r="AJ773" s="1199"/>
      <c r="AK773" s="1199"/>
      <c r="AL773" s="1199"/>
    </row>
    <row r="774" spans="2:38">
      <c r="B774" s="1203"/>
      <c r="C774" s="1204"/>
      <c r="D774" s="1204"/>
      <c r="E774" s="1204"/>
      <c r="F774" s="1204"/>
      <c r="G774" s="1204"/>
      <c r="H774" s="1204"/>
      <c r="I774" s="1204"/>
      <c r="J774" s="1204"/>
      <c r="K774" s="1204"/>
      <c r="L774" s="1204"/>
      <c r="M774" s="1204"/>
      <c r="N774" s="1204"/>
      <c r="O774" s="1204"/>
      <c r="P774" s="1204"/>
      <c r="Q774" s="1204"/>
      <c r="R774" s="1204"/>
      <c r="S774" s="1205"/>
      <c r="T774" s="1209"/>
      <c r="U774" s="1210"/>
      <c r="V774" s="1210"/>
      <c r="W774" s="1211"/>
      <c r="X774" s="1260"/>
      <c r="Y774" s="1261"/>
      <c r="Z774" s="1261"/>
      <c r="AA774" s="1261"/>
      <c r="AB774" s="1261"/>
      <c r="AC774" s="1261"/>
      <c r="AD774" s="1262"/>
      <c r="AE774" s="1191"/>
      <c r="AF774" s="1191"/>
      <c r="AG774" s="1191"/>
      <c r="AH774" s="1191"/>
      <c r="AI774" s="1199"/>
      <c r="AJ774" s="1199"/>
      <c r="AK774" s="1199"/>
      <c r="AL774" s="1199"/>
    </row>
    <row r="775" spans="2:38">
      <c r="B775" s="1203"/>
      <c r="C775" s="1204"/>
      <c r="D775" s="1204"/>
      <c r="E775" s="1204"/>
      <c r="F775" s="1204"/>
      <c r="G775" s="1204"/>
      <c r="H775" s="1204"/>
      <c r="I775" s="1204"/>
      <c r="J775" s="1204"/>
      <c r="K775" s="1204"/>
      <c r="L775" s="1204"/>
      <c r="M775" s="1204"/>
      <c r="N775" s="1204"/>
      <c r="O775" s="1204"/>
      <c r="P775" s="1204"/>
      <c r="Q775" s="1204"/>
      <c r="R775" s="1204"/>
      <c r="S775" s="1205"/>
      <c r="T775" s="1206" t="s">
        <v>257</v>
      </c>
      <c r="U775" s="1207"/>
      <c r="V775" s="1207"/>
      <c r="W775" s="1208"/>
      <c r="X775" s="1218" t="str">
        <f>' PRESUPUESTO OFICIAL GETZEN'!C41</f>
        <v>Construcicón Camara de inspección B.T tipo BT1 1.0 x 1.0 x 1.0 mt</v>
      </c>
      <c r="Y775" s="1219"/>
      <c r="Z775" s="1219"/>
      <c r="AA775" s="1219"/>
      <c r="AB775" s="1219"/>
      <c r="AC775" s="1219"/>
      <c r="AD775" s="1219"/>
      <c r="AE775" s="1219"/>
      <c r="AF775" s="1219"/>
      <c r="AG775" s="1219"/>
      <c r="AH775" s="1219"/>
      <c r="AI775" s="1219"/>
      <c r="AJ775" s="1219"/>
      <c r="AK775" s="1219"/>
      <c r="AL775" s="1219"/>
    </row>
    <row r="776" spans="2:38">
      <c r="B776" s="1203"/>
      <c r="C776" s="1204"/>
      <c r="D776" s="1204"/>
      <c r="E776" s="1204"/>
      <c r="F776" s="1204"/>
      <c r="G776" s="1204"/>
      <c r="H776" s="1204"/>
      <c r="I776" s="1204"/>
      <c r="J776" s="1204"/>
      <c r="K776" s="1204"/>
      <c r="L776" s="1204"/>
      <c r="M776" s="1204"/>
      <c r="N776" s="1204"/>
      <c r="O776" s="1204"/>
      <c r="P776" s="1204"/>
      <c r="Q776" s="1204"/>
      <c r="R776" s="1204"/>
      <c r="S776" s="1205"/>
      <c r="T776" s="1209"/>
      <c r="U776" s="1210"/>
      <c r="V776" s="1210"/>
      <c r="W776" s="1211"/>
      <c r="X776" s="1220"/>
      <c r="Y776" s="1221"/>
      <c r="Z776" s="1221"/>
      <c r="AA776" s="1221"/>
      <c r="AB776" s="1221"/>
      <c r="AC776" s="1221"/>
      <c r="AD776" s="1221"/>
      <c r="AE776" s="1221"/>
      <c r="AF776" s="1221"/>
      <c r="AG776" s="1221"/>
      <c r="AH776" s="1221"/>
      <c r="AI776" s="1221"/>
      <c r="AJ776" s="1221"/>
      <c r="AK776" s="1221"/>
      <c r="AL776" s="1221"/>
    </row>
    <row r="777" spans="2:38">
      <c r="B777" s="1203"/>
      <c r="C777" s="1204"/>
      <c r="D777" s="1204"/>
      <c r="E777" s="1204"/>
      <c r="F777" s="1204"/>
      <c r="G777" s="1204"/>
      <c r="H777" s="1204"/>
      <c r="I777" s="1204"/>
      <c r="J777" s="1204"/>
      <c r="K777" s="1204"/>
      <c r="L777" s="1204"/>
      <c r="M777" s="1204"/>
      <c r="N777" s="1204"/>
      <c r="O777" s="1204"/>
      <c r="P777" s="1204"/>
      <c r="Q777" s="1204"/>
      <c r="R777" s="1204"/>
      <c r="S777" s="1205"/>
      <c r="T777" s="1222" t="s">
        <v>258</v>
      </c>
      <c r="U777" s="1223"/>
      <c r="V777" s="1223"/>
      <c r="W777" s="1223"/>
      <c r="X777" s="1223"/>
      <c r="Y777" s="1224"/>
      <c r="Z777" s="1228" t="s">
        <v>259</v>
      </c>
      <c r="AA777" s="1228"/>
      <c r="AB777" s="1228"/>
      <c r="AC777" s="1228"/>
      <c r="AD777" s="1228"/>
      <c r="AE777" s="1191"/>
      <c r="AF777" s="1191"/>
      <c r="AG777" s="1191"/>
      <c r="AH777" s="1191"/>
      <c r="AI777" s="1278" t="s">
        <v>268</v>
      </c>
      <c r="AJ777" s="1206" t="s">
        <v>260</v>
      </c>
      <c r="AK777" s="1208"/>
      <c r="AL777" s="1191" t="s">
        <v>261</v>
      </c>
    </row>
    <row r="778" spans="2:38">
      <c r="B778" s="1203"/>
      <c r="C778" s="1204"/>
      <c r="D778" s="1204"/>
      <c r="E778" s="1204"/>
      <c r="F778" s="1204"/>
      <c r="G778" s="1204"/>
      <c r="H778" s="1204"/>
      <c r="I778" s="1204"/>
      <c r="J778" s="1204"/>
      <c r="K778" s="1204"/>
      <c r="L778" s="1204"/>
      <c r="M778" s="1204"/>
      <c r="N778" s="1204"/>
      <c r="O778" s="1204"/>
      <c r="P778" s="1204"/>
      <c r="Q778" s="1204"/>
      <c r="R778" s="1204"/>
      <c r="S778" s="1205"/>
      <c r="T778" s="1225"/>
      <c r="U778" s="1226"/>
      <c r="V778" s="1226"/>
      <c r="W778" s="1226"/>
      <c r="X778" s="1226"/>
      <c r="Y778" s="1227"/>
      <c r="Z778" s="1191" t="s">
        <v>262</v>
      </c>
      <c r="AA778" s="1191"/>
      <c r="AB778" s="1191"/>
      <c r="AC778" s="1191" t="s">
        <v>263</v>
      </c>
      <c r="AD778" s="1191"/>
      <c r="AE778" s="1191"/>
      <c r="AF778" s="1191" t="s">
        <v>264</v>
      </c>
      <c r="AG778" s="1191"/>
      <c r="AH778" s="1191"/>
      <c r="AI778" s="1228"/>
      <c r="AJ778" s="1209"/>
      <c r="AK778" s="1211"/>
      <c r="AL778" s="1191"/>
    </row>
    <row r="779" spans="2:38">
      <c r="B779" s="1203"/>
      <c r="C779" s="1204"/>
      <c r="D779" s="1204"/>
      <c r="E779" s="1204"/>
      <c r="F779" s="1204"/>
      <c r="G779" s="1204"/>
      <c r="H779" s="1204"/>
      <c r="I779" s="1204"/>
      <c r="J779" s="1204"/>
      <c r="K779" s="1204"/>
      <c r="L779" s="1204"/>
      <c r="M779" s="1204"/>
      <c r="N779" s="1204"/>
      <c r="O779" s="1204"/>
      <c r="P779" s="1204"/>
      <c r="Q779" s="1204"/>
      <c r="R779" s="1204"/>
      <c r="S779" s="1205"/>
      <c r="T779" s="1182" t="s">
        <v>599</v>
      </c>
      <c r="U779" s="1183"/>
      <c r="V779" s="1183"/>
      <c r="W779" s="1183"/>
      <c r="X779" s="1183"/>
      <c r="Y779" s="1184"/>
      <c r="Z779" s="1185"/>
      <c r="AA779" s="1185"/>
      <c r="AB779" s="1185"/>
      <c r="AC779" s="1178"/>
      <c r="AD779" s="1178"/>
      <c r="AE779" s="1178"/>
      <c r="AF779" s="1178"/>
      <c r="AG779" s="1178"/>
      <c r="AH779" s="1178"/>
      <c r="AI779" s="459"/>
      <c r="AJ779" s="1179">
        <v>1</v>
      </c>
      <c r="AK779" s="1181"/>
      <c r="AL779" s="995">
        <f>+AJ779</f>
        <v>1</v>
      </c>
    </row>
    <row r="780" spans="2:38">
      <c r="B780" s="1203"/>
      <c r="C780" s="1204"/>
      <c r="D780" s="1204"/>
      <c r="E780" s="1204"/>
      <c r="F780" s="1204"/>
      <c r="G780" s="1204"/>
      <c r="H780" s="1204"/>
      <c r="I780" s="1204"/>
      <c r="J780" s="1204"/>
      <c r="K780" s="1204"/>
      <c r="L780" s="1204"/>
      <c r="M780" s="1204"/>
      <c r="N780" s="1204"/>
      <c r="O780" s="1204"/>
      <c r="P780" s="1204"/>
      <c r="Q780" s="1204"/>
      <c r="R780" s="1204"/>
      <c r="S780" s="1205"/>
      <c r="T780" s="1274"/>
      <c r="U780" s="1275"/>
      <c r="V780" s="1275"/>
      <c r="W780" s="1275"/>
      <c r="X780" s="1275"/>
      <c r="Y780" s="1275"/>
      <c r="Z780" s="1178"/>
      <c r="AA780" s="1178"/>
      <c r="AB780" s="1178"/>
      <c r="AC780" s="1178"/>
      <c r="AD780" s="1178"/>
      <c r="AE780" s="1178"/>
      <c r="AF780" s="1178"/>
      <c r="AG780" s="1178"/>
      <c r="AH780" s="1178"/>
      <c r="AI780" s="459"/>
      <c r="AJ780" s="1179"/>
      <c r="AK780" s="1181"/>
      <c r="AL780" s="995"/>
    </row>
    <row r="781" spans="2:38">
      <c r="B781" s="1203"/>
      <c r="C781" s="1204"/>
      <c r="D781" s="1204"/>
      <c r="E781" s="1204"/>
      <c r="F781" s="1204"/>
      <c r="G781" s="1204"/>
      <c r="H781" s="1204"/>
      <c r="I781" s="1204"/>
      <c r="J781" s="1204"/>
      <c r="K781" s="1204"/>
      <c r="L781" s="1204"/>
      <c r="M781" s="1204"/>
      <c r="N781" s="1204"/>
      <c r="O781" s="1204"/>
      <c r="P781" s="1204"/>
      <c r="Q781" s="1204"/>
      <c r="R781" s="1204"/>
      <c r="S781" s="1205"/>
      <c r="T781" s="1271"/>
      <c r="U781" s="1272"/>
      <c r="V781" s="1272"/>
      <c r="W781" s="1272"/>
      <c r="X781" s="1272"/>
      <c r="Y781" s="1273"/>
      <c r="Z781" s="1178"/>
      <c r="AA781" s="1178"/>
      <c r="AB781" s="1178"/>
      <c r="AC781" s="1178"/>
      <c r="AD781" s="1178"/>
      <c r="AE781" s="1178"/>
      <c r="AF781" s="1178"/>
      <c r="AG781" s="1178"/>
      <c r="AH781" s="1178"/>
      <c r="AI781" s="459"/>
      <c r="AJ781" s="1179"/>
      <c r="AK781" s="1181"/>
      <c r="AL781" s="995"/>
    </row>
    <row r="782" spans="2:38">
      <c r="B782" s="1203"/>
      <c r="C782" s="1204"/>
      <c r="D782" s="1204"/>
      <c r="E782" s="1204"/>
      <c r="F782" s="1204"/>
      <c r="G782" s="1204"/>
      <c r="H782" s="1204"/>
      <c r="I782" s="1204"/>
      <c r="J782" s="1204"/>
      <c r="K782" s="1204"/>
      <c r="L782" s="1204"/>
      <c r="M782" s="1204"/>
      <c r="N782" s="1204"/>
      <c r="O782" s="1204"/>
      <c r="P782" s="1204"/>
      <c r="Q782" s="1204"/>
      <c r="R782" s="1204"/>
      <c r="S782" s="1205"/>
      <c r="T782" s="1274"/>
      <c r="U782" s="1275"/>
      <c r="V782" s="1275"/>
      <c r="W782" s="1275"/>
      <c r="X782" s="1275"/>
      <c r="Y782" s="1275"/>
      <c r="Z782" s="1178"/>
      <c r="AA782" s="1178"/>
      <c r="AB782" s="1178"/>
      <c r="AC782" s="1178"/>
      <c r="AD782" s="1178"/>
      <c r="AE782" s="1178"/>
      <c r="AF782" s="1178"/>
      <c r="AG782" s="1178"/>
      <c r="AH782" s="1178"/>
      <c r="AI782" s="459"/>
      <c r="AJ782" s="1179"/>
      <c r="AK782" s="1181"/>
      <c r="AL782" s="995"/>
    </row>
    <row r="783" spans="2:38">
      <c r="B783" s="1203"/>
      <c r="C783" s="1204"/>
      <c r="D783" s="1204"/>
      <c r="E783" s="1204"/>
      <c r="F783" s="1204"/>
      <c r="G783" s="1204"/>
      <c r="H783" s="1204"/>
      <c r="I783" s="1204"/>
      <c r="J783" s="1204"/>
      <c r="K783" s="1204"/>
      <c r="L783" s="1204"/>
      <c r="M783" s="1204"/>
      <c r="N783" s="1204"/>
      <c r="O783" s="1204"/>
      <c r="P783" s="1204"/>
      <c r="Q783" s="1204"/>
      <c r="R783" s="1204"/>
      <c r="S783" s="1205"/>
      <c r="T783" s="1271"/>
      <c r="U783" s="1272"/>
      <c r="V783" s="1272"/>
      <c r="W783" s="1272"/>
      <c r="X783" s="1272"/>
      <c r="Y783" s="1273"/>
      <c r="Z783" s="1178"/>
      <c r="AA783" s="1178"/>
      <c r="AB783" s="1178"/>
      <c r="AC783" s="1178"/>
      <c r="AD783" s="1178"/>
      <c r="AE783" s="1178"/>
      <c r="AF783" s="1178"/>
      <c r="AG783" s="1178"/>
      <c r="AH783" s="1178"/>
      <c r="AI783" s="459"/>
      <c r="AJ783" s="1179"/>
      <c r="AK783" s="1181"/>
      <c r="AL783" s="995"/>
    </row>
    <row r="784" spans="2:38">
      <c r="B784" s="1203"/>
      <c r="C784" s="1204"/>
      <c r="D784" s="1204"/>
      <c r="E784" s="1204"/>
      <c r="F784" s="1204"/>
      <c r="G784" s="1204"/>
      <c r="H784" s="1204"/>
      <c r="I784" s="1204"/>
      <c r="J784" s="1204"/>
      <c r="K784" s="1204"/>
      <c r="L784" s="1204"/>
      <c r="M784" s="1204"/>
      <c r="N784" s="1204"/>
      <c r="O784" s="1204"/>
      <c r="P784" s="1204"/>
      <c r="Q784" s="1204"/>
      <c r="R784" s="1204"/>
      <c r="S784" s="1205"/>
      <c r="T784" s="1271"/>
      <c r="U784" s="1272"/>
      <c r="V784" s="1272"/>
      <c r="W784" s="1272"/>
      <c r="X784" s="1272"/>
      <c r="Y784" s="1273"/>
      <c r="Z784" s="1178"/>
      <c r="AA784" s="1178"/>
      <c r="AB784" s="1178"/>
      <c r="AC784" s="1270"/>
      <c r="AD784" s="1270"/>
      <c r="AE784" s="1270"/>
      <c r="AF784" s="1178"/>
      <c r="AG784" s="1178"/>
      <c r="AH784" s="1178"/>
      <c r="AI784" s="459"/>
      <c r="AJ784" s="1179"/>
      <c r="AK784" s="1181"/>
      <c r="AL784" s="995"/>
    </row>
    <row r="785" spans="2:38">
      <c r="B785" s="1203"/>
      <c r="C785" s="1204"/>
      <c r="D785" s="1204"/>
      <c r="E785" s="1204"/>
      <c r="F785" s="1204"/>
      <c r="G785" s="1204"/>
      <c r="H785" s="1204"/>
      <c r="I785" s="1204"/>
      <c r="J785" s="1204"/>
      <c r="K785" s="1204"/>
      <c r="L785" s="1204"/>
      <c r="M785" s="1204"/>
      <c r="N785" s="1204"/>
      <c r="O785" s="1204"/>
      <c r="P785" s="1204"/>
      <c r="Q785" s="1204"/>
      <c r="R785" s="1204"/>
      <c r="S785" s="1205"/>
      <c r="T785" s="1236"/>
      <c r="U785" s="1237"/>
      <c r="V785" s="1237"/>
      <c r="W785" s="1237"/>
      <c r="X785" s="1237"/>
      <c r="Y785" s="1237"/>
      <c r="Z785" s="1178"/>
      <c r="AA785" s="1178"/>
      <c r="AB785" s="1178"/>
      <c r="AC785" s="1178"/>
      <c r="AD785" s="1178"/>
      <c r="AE785" s="1178"/>
      <c r="AF785" s="1178"/>
      <c r="AG785" s="1178"/>
      <c r="AH785" s="1178"/>
      <c r="AI785" s="459"/>
      <c r="AJ785" s="1179"/>
      <c r="AK785" s="1181"/>
      <c r="AL785" s="995"/>
    </row>
    <row r="786" spans="2:38">
      <c r="B786" s="1203"/>
      <c r="C786" s="1204"/>
      <c r="D786" s="1204"/>
      <c r="E786" s="1204"/>
      <c r="F786" s="1204"/>
      <c r="G786" s="1204"/>
      <c r="H786" s="1204"/>
      <c r="I786" s="1204"/>
      <c r="J786" s="1204"/>
      <c r="K786" s="1204"/>
      <c r="L786" s="1204"/>
      <c r="M786" s="1204"/>
      <c r="N786" s="1204"/>
      <c r="O786" s="1204"/>
      <c r="P786" s="1204"/>
      <c r="Q786" s="1204"/>
      <c r="R786" s="1204"/>
      <c r="S786" s="1205"/>
      <c r="T786" s="1182"/>
      <c r="U786" s="1183"/>
      <c r="V786" s="1183"/>
      <c r="W786" s="1183"/>
      <c r="X786" s="1183"/>
      <c r="Y786" s="1184"/>
      <c r="Z786" s="1178"/>
      <c r="AA786" s="1178"/>
      <c r="AB786" s="1178"/>
      <c r="AC786" s="1178"/>
      <c r="AD786" s="1178"/>
      <c r="AE786" s="1178"/>
      <c r="AF786" s="1178"/>
      <c r="AG786" s="1178"/>
      <c r="AH786" s="1178"/>
      <c r="AI786" s="459"/>
      <c r="AJ786" s="1179"/>
      <c r="AK786" s="1181"/>
      <c r="AL786" s="995"/>
    </row>
    <row r="787" spans="2:38">
      <c r="B787" s="1203"/>
      <c r="C787" s="1204"/>
      <c r="D787" s="1204"/>
      <c r="E787" s="1204"/>
      <c r="F787" s="1204"/>
      <c r="G787" s="1204"/>
      <c r="H787" s="1204"/>
      <c r="I787" s="1204"/>
      <c r="J787" s="1204"/>
      <c r="K787" s="1204"/>
      <c r="L787" s="1204"/>
      <c r="M787" s="1204"/>
      <c r="N787" s="1204"/>
      <c r="O787" s="1204"/>
      <c r="P787" s="1204"/>
      <c r="Q787" s="1204"/>
      <c r="R787" s="1204"/>
      <c r="S787" s="1205"/>
      <c r="T787" s="1182"/>
      <c r="U787" s="1183"/>
      <c r="V787" s="1183"/>
      <c r="W787" s="1183"/>
      <c r="X787" s="1183"/>
      <c r="Y787" s="1184"/>
      <c r="Z787" s="1178"/>
      <c r="AA787" s="1178"/>
      <c r="AB787" s="1178"/>
      <c r="AC787" s="1270"/>
      <c r="AD787" s="1270"/>
      <c r="AE787" s="1270"/>
      <c r="AF787" s="1178"/>
      <c r="AG787" s="1178"/>
      <c r="AH787" s="1178"/>
      <c r="AI787" s="459"/>
      <c r="AJ787" s="1179"/>
      <c r="AK787" s="1181"/>
      <c r="AL787" s="995"/>
    </row>
    <row r="788" spans="2:38">
      <c r="B788" s="1203"/>
      <c r="C788" s="1204"/>
      <c r="D788" s="1204"/>
      <c r="E788" s="1204"/>
      <c r="F788" s="1204"/>
      <c r="G788" s="1204"/>
      <c r="H788" s="1204"/>
      <c r="I788" s="1204"/>
      <c r="J788" s="1204"/>
      <c r="K788" s="1204"/>
      <c r="L788" s="1204"/>
      <c r="M788" s="1204"/>
      <c r="N788" s="1204"/>
      <c r="O788" s="1204"/>
      <c r="P788" s="1204"/>
      <c r="Q788" s="1204"/>
      <c r="R788" s="1204"/>
      <c r="S788" s="1205"/>
      <c r="T788" s="1236"/>
      <c r="U788" s="1237"/>
      <c r="V788" s="1237"/>
      <c r="W788" s="1237"/>
      <c r="X788" s="1237"/>
      <c r="Y788" s="1237"/>
      <c r="Z788" s="1178"/>
      <c r="AA788" s="1178"/>
      <c r="AB788" s="1178"/>
      <c r="AC788" s="1178"/>
      <c r="AD788" s="1178"/>
      <c r="AE788" s="1178"/>
      <c r="AF788" s="1178"/>
      <c r="AG788" s="1178"/>
      <c r="AH788" s="1178"/>
      <c r="AI788" s="459"/>
      <c r="AJ788" s="1179"/>
      <c r="AK788" s="1181"/>
      <c r="AL788" s="995"/>
    </row>
    <row r="789" spans="2:38">
      <c r="B789" s="1203"/>
      <c r="C789" s="1204"/>
      <c r="D789" s="1204"/>
      <c r="E789" s="1204"/>
      <c r="F789" s="1204"/>
      <c r="G789" s="1204"/>
      <c r="H789" s="1204"/>
      <c r="I789" s="1204"/>
      <c r="J789" s="1204"/>
      <c r="K789" s="1204"/>
      <c r="L789" s="1204"/>
      <c r="M789" s="1204"/>
      <c r="N789" s="1204"/>
      <c r="O789" s="1204"/>
      <c r="P789" s="1204"/>
      <c r="Q789" s="1204"/>
      <c r="R789" s="1204"/>
      <c r="S789" s="1205"/>
      <c r="T789" s="1182"/>
      <c r="U789" s="1183"/>
      <c r="V789" s="1183"/>
      <c r="W789" s="1183"/>
      <c r="X789" s="1183"/>
      <c r="Y789" s="1184"/>
      <c r="Z789" s="1178"/>
      <c r="AA789" s="1178"/>
      <c r="AB789" s="1178"/>
      <c r="AC789" s="1270"/>
      <c r="AD789" s="1270"/>
      <c r="AE789" s="1270"/>
      <c r="AF789" s="1178"/>
      <c r="AG789" s="1178"/>
      <c r="AH789" s="1178"/>
      <c r="AI789" s="459"/>
      <c r="AJ789" s="1179"/>
      <c r="AK789" s="1181"/>
      <c r="AL789" s="995"/>
    </row>
    <row r="790" spans="2:38">
      <c r="B790" s="1203"/>
      <c r="C790" s="1204"/>
      <c r="D790" s="1204"/>
      <c r="E790" s="1204"/>
      <c r="F790" s="1204"/>
      <c r="G790" s="1204"/>
      <c r="H790" s="1204"/>
      <c r="I790" s="1204"/>
      <c r="J790" s="1204"/>
      <c r="K790" s="1204"/>
      <c r="L790" s="1204"/>
      <c r="M790" s="1204"/>
      <c r="N790" s="1204"/>
      <c r="O790" s="1204"/>
      <c r="P790" s="1204"/>
      <c r="Q790" s="1204"/>
      <c r="R790" s="1204"/>
      <c r="S790" s="1205"/>
      <c r="T790" s="1182"/>
      <c r="U790" s="1183"/>
      <c r="V790" s="1183"/>
      <c r="W790" s="1183"/>
      <c r="X790" s="1183"/>
      <c r="Y790" s="1184"/>
      <c r="Z790" s="1178"/>
      <c r="AA790" s="1178"/>
      <c r="AB790" s="1178"/>
      <c r="AC790" s="1270"/>
      <c r="AD790" s="1270"/>
      <c r="AE790" s="1270"/>
      <c r="AF790" s="1178"/>
      <c r="AG790" s="1178"/>
      <c r="AH790" s="1178"/>
      <c r="AI790" s="459"/>
      <c r="AJ790" s="1179"/>
      <c r="AK790" s="1181"/>
      <c r="AL790" s="995"/>
    </row>
    <row r="791" spans="2:38">
      <c r="B791" s="1203"/>
      <c r="C791" s="1204"/>
      <c r="D791" s="1204"/>
      <c r="E791" s="1204"/>
      <c r="F791" s="1204"/>
      <c r="G791" s="1204"/>
      <c r="H791" s="1204"/>
      <c r="I791" s="1204"/>
      <c r="J791" s="1204"/>
      <c r="K791" s="1204"/>
      <c r="L791" s="1204"/>
      <c r="M791" s="1204"/>
      <c r="N791" s="1204"/>
      <c r="O791" s="1204"/>
      <c r="P791" s="1204"/>
      <c r="Q791" s="1204"/>
      <c r="R791" s="1204"/>
      <c r="S791" s="1205"/>
      <c r="T791" s="1182"/>
      <c r="U791" s="1183"/>
      <c r="V791" s="1183"/>
      <c r="W791" s="1183"/>
      <c r="X791" s="1183"/>
      <c r="Y791" s="1184"/>
      <c r="Z791" s="1178"/>
      <c r="AA791" s="1178"/>
      <c r="AB791" s="1178"/>
      <c r="AC791" s="1270"/>
      <c r="AD791" s="1270"/>
      <c r="AE791" s="1270"/>
      <c r="AF791" s="1178"/>
      <c r="AG791" s="1178"/>
      <c r="AH791" s="1178"/>
      <c r="AI791" s="459"/>
      <c r="AJ791" s="1179"/>
      <c r="AK791" s="1181"/>
      <c r="AL791" s="995"/>
    </row>
    <row r="792" spans="2:38">
      <c r="B792" s="1203"/>
      <c r="C792" s="1204"/>
      <c r="D792" s="1204"/>
      <c r="E792" s="1204"/>
      <c r="F792" s="1204"/>
      <c r="G792" s="1204"/>
      <c r="H792" s="1204"/>
      <c r="I792" s="1204"/>
      <c r="J792" s="1204"/>
      <c r="K792" s="1204"/>
      <c r="L792" s="1204"/>
      <c r="M792" s="1204"/>
      <c r="N792" s="1204"/>
      <c r="O792" s="1204"/>
      <c r="P792" s="1204"/>
      <c r="Q792" s="1204"/>
      <c r="R792" s="1204"/>
      <c r="S792" s="1205"/>
      <c r="T792" s="1182"/>
      <c r="U792" s="1183"/>
      <c r="V792" s="1183"/>
      <c r="W792" s="1183"/>
      <c r="X792" s="1183"/>
      <c r="Y792" s="1184"/>
      <c r="Z792" s="1178"/>
      <c r="AA792" s="1178"/>
      <c r="AB792" s="1178"/>
      <c r="AC792" s="1270"/>
      <c r="AD792" s="1270"/>
      <c r="AE792" s="1270"/>
      <c r="AF792" s="1178"/>
      <c r="AG792" s="1178"/>
      <c r="AH792" s="1178"/>
      <c r="AI792" s="459"/>
      <c r="AJ792" s="1179"/>
      <c r="AK792" s="1181"/>
      <c r="AL792" s="995"/>
    </row>
    <row r="793" spans="2:38">
      <c r="B793" s="1203"/>
      <c r="C793" s="1204"/>
      <c r="D793" s="1204"/>
      <c r="E793" s="1204"/>
      <c r="F793" s="1204"/>
      <c r="G793" s="1204"/>
      <c r="H793" s="1204"/>
      <c r="I793" s="1204"/>
      <c r="J793" s="1204"/>
      <c r="K793" s="1204"/>
      <c r="L793" s="1204"/>
      <c r="M793" s="1204"/>
      <c r="N793" s="1204"/>
      <c r="O793" s="1204"/>
      <c r="P793" s="1204"/>
      <c r="Q793" s="1204"/>
      <c r="R793" s="1204"/>
      <c r="S793" s="1205"/>
      <c r="T793" s="1182"/>
      <c r="U793" s="1183"/>
      <c r="V793" s="1183"/>
      <c r="W793" s="1183"/>
      <c r="X793" s="1183"/>
      <c r="Y793" s="1184"/>
      <c r="Z793" s="1178"/>
      <c r="AA793" s="1178"/>
      <c r="AB793" s="1178"/>
      <c r="AC793" s="1270"/>
      <c r="AD793" s="1270"/>
      <c r="AE793" s="1270"/>
      <c r="AF793" s="1178"/>
      <c r="AG793" s="1178"/>
      <c r="AH793" s="1178"/>
      <c r="AI793" s="459"/>
      <c r="AJ793" s="1179"/>
      <c r="AK793" s="1181"/>
      <c r="AL793" s="995"/>
    </row>
    <row r="794" spans="2:38">
      <c r="B794" s="1203"/>
      <c r="C794" s="1204"/>
      <c r="D794" s="1204"/>
      <c r="E794" s="1204"/>
      <c r="F794" s="1204"/>
      <c r="G794" s="1204"/>
      <c r="H794" s="1204"/>
      <c r="I794" s="1204"/>
      <c r="J794" s="1204"/>
      <c r="K794" s="1204"/>
      <c r="L794" s="1204"/>
      <c r="M794" s="1204"/>
      <c r="N794" s="1204"/>
      <c r="O794" s="1204"/>
      <c r="P794" s="1204"/>
      <c r="Q794" s="1204"/>
      <c r="R794" s="1204"/>
      <c r="S794" s="1205"/>
      <c r="T794" s="1182"/>
      <c r="U794" s="1183"/>
      <c r="V794" s="1183"/>
      <c r="W794" s="1183"/>
      <c r="X794" s="1183"/>
      <c r="Y794" s="1184"/>
      <c r="Z794" s="1178"/>
      <c r="AA794" s="1178"/>
      <c r="AB794" s="1178"/>
      <c r="AC794" s="1270"/>
      <c r="AD794" s="1270"/>
      <c r="AE794" s="1270"/>
      <c r="AF794" s="1178"/>
      <c r="AG794" s="1178"/>
      <c r="AH794" s="1178"/>
      <c r="AI794" s="459"/>
      <c r="AJ794" s="1179"/>
      <c r="AK794" s="1181"/>
      <c r="AL794" s="995"/>
    </row>
    <row r="795" spans="2:38">
      <c r="B795" s="1203"/>
      <c r="C795" s="1204"/>
      <c r="D795" s="1204"/>
      <c r="E795" s="1204"/>
      <c r="F795" s="1204"/>
      <c r="G795" s="1204"/>
      <c r="H795" s="1204"/>
      <c r="I795" s="1204"/>
      <c r="J795" s="1204"/>
      <c r="K795" s="1204"/>
      <c r="L795" s="1204"/>
      <c r="M795" s="1204"/>
      <c r="N795" s="1204"/>
      <c r="O795" s="1204"/>
      <c r="P795" s="1204"/>
      <c r="Q795" s="1204"/>
      <c r="R795" s="1204"/>
      <c r="S795" s="1205"/>
      <c r="T795" s="1182"/>
      <c r="U795" s="1183"/>
      <c r="V795" s="1183"/>
      <c r="W795" s="1183"/>
      <c r="X795" s="1183"/>
      <c r="Y795" s="1184"/>
      <c r="Z795" s="1178"/>
      <c r="AA795" s="1178"/>
      <c r="AB795" s="1178"/>
      <c r="AC795" s="1270"/>
      <c r="AD795" s="1270"/>
      <c r="AE795" s="1270"/>
      <c r="AF795" s="1178"/>
      <c r="AG795" s="1178"/>
      <c r="AH795" s="1178"/>
      <c r="AI795" s="459"/>
      <c r="AJ795" s="1179"/>
      <c r="AK795" s="1181"/>
      <c r="AL795" s="995"/>
    </row>
    <row r="796" spans="2:38">
      <c r="B796" s="1203"/>
      <c r="C796" s="1204"/>
      <c r="D796" s="1204"/>
      <c r="E796" s="1204"/>
      <c r="F796" s="1204"/>
      <c r="G796" s="1204"/>
      <c r="H796" s="1204"/>
      <c r="I796" s="1204"/>
      <c r="J796" s="1204"/>
      <c r="K796" s="1204"/>
      <c r="L796" s="1204"/>
      <c r="M796" s="1204"/>
      <c r="N796" s="1204"/>
      <c r="O796" s="1204"/>
      <c r="P796" s="1204"/>
      <c r="Q796" s="1204"/>
      <c r="R796" s="1204"/>
      <c r="S796" s="1205"/>
      <c r="T796" s="1182"/>
      <c r="U796" s="1183"/>
      <c r="V796" s="1183"/>
      <c r="W796" s="1183"/>
      <c r="X796" s="1183"/>
      <c r="Y796" s="1184"/>
      <c r="Z796" s="1178"/>
      <c r="AA796" s="1178"/>
      <c r="AB796" s="1178"/>
      <c r="AC796" s="1178"/>
      <c r="AD796" s="1178"/>
      <c r="AE796" s="1178"/>
      <c r="AF796" s="1178"/>
      <c r="AG796" s="1178"/>
      <c r="AH796" s="1178"/>
      <c r="AI796" s="459"/>
      <c r="AJ796" s="1179"/>
      <c r="AK796" s="1181"/>
      <c r="AL796" s="995"/>
    </row>
    <row r="797" spans="2:38">
      <c r="B797" s="1203"/>
      <c r="C797" s="1204"/>
      <c r="D797" s="1204"/>
      <c r="E797" s="1204"/>
      <c r="F797" s="1204"/>
      <c r="G797" s="1204"/>
      <c r="H797" s="1204"/>
      <c r="I797" s="1204"/>
      <c r="J797" s="1204"/>
      <c r="K797" s="1204"/>
      <c r="L797" s="1204"/>
      <c r="M797" s="1204"/>
      <c r="N797" s="1204"/>
      <c r="O797" s="1204"/>
      <c r="P797" s="1204"/>
      <c r="Q797" s="1204"/>
      <c r="R797" s="1204"/>
      <c r="S797" s="1205"/>
      <c r="T797" s="1276"/>
      <c r="U797" s="1277"/>
      <c r="V797" s="1277"/>
      <c r="W797" s="1277"/>
      <c r="X797" s="1277"/>
      <c r="Y797" s="1277"/>
      <c r="Z797" s="1178"/>
      <c r="AA797" s="1178"/>
      <c r="AB797" s="1178"/>
      <c r="AC797" s="1178"/>
      <c r="AD797" s="1178"/>
      <c r="AE797" s="1178"/>
      <c r="AF797" s="1178"/>
      <c r="AG797" s="1178"/>
      <c r="AH797" s="1178"/>
      <c r="AI797" s="459"/>
      <c r="AJ797" s="1179"/>
      <c r="AK797" s="1181"/>
      <c r="AL797" s="995"/>
    </row>
    <row r="798" spans="2:38">
      <c r="B798" s="1254"/>
      <c r="C798" s="1255"/>
      <c r="D798" s="1255"/>
      <c r="E798" s="1255"/>
      <c r="F798" s="1255"/>
      <c r="G798" s="1255"/>
      <c r="H798" s="1255"/>
      <c r="I798" s="1255"/>
      <c r="J798" s="1255"/>
      <c r="K798" s="1255"/>
      <c r="L798" s="1255"/>
      <c r="M798" s="1255"/>
      <c r="N798" s="1255"/>
      <c r="O798" s="1255"/>
      <c r="P798" s="1255"/>
      <c r="Q798" s="1255"/>
      <c r="R798" s="1255"/>
      <c r="S798" s="1256"/>
      <c r="T798" s="1240"/>
      <c r="U798" s="1241"/>
      <c r="V798" s="1241"/>
      <c r="W798" s="1241"/>
      <c r="X798" s="1241"/>
      <c r="Y798" s="1241"/>
      <c r="Z798" s="1178"/>
      <c r="AA798" s="1178"/>
      <c r="AB798" s="1178"/>
      <c r="AC798" s="1178"/>
      <c r="AD798" s="1178"/>
      <c r="AE798" s="1178"/>
      <c r="AF798" s="1178"/>
      <c r="AG798" s="1178"/>
      <c r="AH798" s="1178"/>
      <c r="AI798" s="459"/>
      <c r="AJ798" s="1179"/>
      <c r="AK798" s="1181"/>
      <c r="AL798" s="995"/>
    </row>
    <row r="799" spans="2:38">
      <c r="B799" s="1192" t="s">
        <v>265</v>
      </c>
      <c r="C799" s="1193"/>
      <c r="D799" s="1193"/>
      <c r="E799" s="1193"/>
      <c r="F799" s="1193"/>
      <c r="G799" s="1193"/>
      <c r="H799" s="1193"/>
      <c r="I799" s="1193"/>
      <c r="J799" s="1193"/>
      <c r="K799" s="1193"/>
      <c r="L799" s="1193"/>
      <c r="M799" s="1193"/>
      <c r="N799" s="1193"/>
      <c r="O799" s="1193"/>
      <c r="P799" s="1193"/>
      <c r="Q799" s="1193"/>
      <c r="R799" s="1193"/>
      <c r="S799" s="1193"/>
      <c r="T799" s="1193"/>
      <c r="U799" s="1193"/>
      <c r="V799" s="1193"/>
      <c r="W799" s="1193"/>
      <c r="X799" s="1193"/>
      <c r="Y799" s="1193"/>
      <c r="Z799" s="1229"/>
      <c r="AA799" s="1230"/>
      <c r="AB799" s="1230"/>
      <c r="AC799" s="1230"/>
      <c r="AD799" s="1230"/>
      <c r="AE799" s="1230"/>
      <c r="AF799" s="1230"/>
      <c r="AG799" s="1230"/>
      <c r="AH799" s="1231"/>
      <c r="AI799" s="1232"/>
      <c r="AJ799" s="1232"/>
      <c r="AK799" s="1232"/>
      <c r="AL799" s="997"/>
    </row>
    <row r="800" spans="2:38">
      <c r="B800" s="1242"/>
      <c r="C800" s="1243"/>
      <c r="D800" s="1243"/>
      <c r="E800" s="1243"/>
      <c r="F800" s="1243"/>
      <c r="G800" s="1243"/>
      <c r="H800" s="1243"/>
      <c r="I800" s="1243"/>
      <c r="J800" s="1243"/>
      <c r="K800" s="1243"/>
      <c r="L800" s="1243"/>
      <c r="M800" s="1243"/>
      <c r="N800" s="1243"/>
      <c r="O800" s="1243"/>
      <c r="P800" s="1243"/>
      <c r="Q800" s="1243"/>
      <c r="R800" s="1243"/>
      <c r="S800" s="1243"/>
      <c r="T800" s="1243"/>
      <c r="U800" s="1243"/>
      <c r="V800" s="1243"/>
      <c r="W800" s="1243"/>
      <c r="X800" s="1243"/>
      <c r="Y800" s="1244"/>
      <c r="Z800" s="1248"/>
      <c r="AA800" s="1201"/>
      <c r="AB800" s="1201"/>
      <c r="AC800" s="1201"/>
      <c r="AD800" s="1201"/>
      <c r="AE800" s="1201"/>
      <c r="AF800" s="1201"/>
      <c r="AG800" s="1201"/>
      <c r="AH800" s="1202"/>
      <c r="AI800" s="1190" t="s">
        <v>266</v>
      </c>
      <c r="AJ800" s="1190"/>
      <c r="AK800" s="1253"/>
      <c r="AL800" s="998">
        <f>SUM(AL779:AL798)</f>
        <v>1</v>
      </c>
    </row>
    <row r="801" spans="2:38">
      <c r="B801" s="1242"/>
      <c r="C801" s="1243"/>
      <c r="D801" s="1243"/>
      <c r="E801" s="1243"/>
      <c r="F801" s="1243"/>
      <c r="G801" s="1243"/>
      <c r="H801" s="1243"/>
      <c r="I801" s="1243"/>
      <c r="J801" s="1243"/>
      <c r="K801" s="1243"/>
      <c r="L801" s="1243"/>
      <c r="M801" s="1243"/>
      <c r="N801" s="1243"/>
      <c r="O801" s="1243"/>
      <c r="P801" s="1243"/>
      <c r="Q801" s="1243"/>
      <c r="R801" s="1243"/>
      <c r="S801" s="1243"/>
      <c r="T801" s="1243"/>
      <c r="U801" s="1243"/>
      <c r="V801" s="1243"/>
      <c r="W801" s="1243"/>
      <c r="X801" s="1243"/>
      <c r="Y801" s="1244"/>
      <c r="Z801" s="1249"/>
      <c r="AA801" s="1204"/>
      <c r="AB801" s="1204"/>
      <c r="AC801" s="1204"/>
      <c r="AD801" s="1204"/>
      <c r="AE801" s="1204"/>
      <c r="AF801" s="1204"/>
      <c r="AG801" s="1204"/>
      <c r="AH801" s="1205"/>
      <c r="AI801" s="1190"/>
      <c r="AJ801" s="1190"/>
      <c r="AK801" s="1253"/>
      <c r="AL801" s="998"/>
    </row>
    <row r="802" spans="2:38" ht="16.5" thickBot="1">
      <c r="B802" s="1245"/>
      <c r="C802" s="1246"/>
      <c r="D802" s="1246"/>
      <c r="E802" s="1246"/>
      <c r="F802" s="1246"/>
      <c r="G802" s="1246"/>
      <c r="H802" s="1246"/>
      <c r="I802" s="1246"/>
      <c r="J802" s="1246"/>
      <c r="K802" s="1246"/>
      <c r="L802" s="1246"/>
      <c r="M802" s="1246"/>
      <c r="N802" s="1246"/>
      <c r="O802" s="1246"/>
      <c r="P802" s="1246"/>
      <c r="Q802" s="1246"/>
      <c r="R802" s="1246"/>
      <c r="S802" s="1246"/>
      <c r="T802" s="1246"/>
      <c r="U802" s="1246"/>
      <c r="V802" s="1246"/>
      <c r="W802" s="1246"/>
      <c r="X802" s="1246"/>
      <c r="Y802" s="1247"/>
      <c r="Z802" s="1250"/>
      <c r="AA802" s="1251"/>
      <c r="AB802" s="1251"/>
      <c r="AC802" s="1251"/>
      <c r="AD802" s="1251"/>
      <c r="AE802" s="1251"/>
      <c r="AF802" s="1251"/>
      <c r="AG802" s="1251"/>
      <c r="AH802" s="1252"/>
      <c r="AI802" s="1238" t="s">
        <v>267</v>
      </c>
      <c r="AJ802" s="1238"/>
      <c r="AK802" s="1239"/>
      <c r="AL802" s="999">
        <f>ROUND(+AL800,2)</f>
        <v>1</v>
      </c>
    </row>
    <row r="803" spans="2:38">
      <c r="B803" s="1263"/>
      <c r="C803" s="1264"/>
      <c r="D803" s="1264"/>
      <c r="E803" s="1264"/>
      <c r="F803" s="1264"/>
      <c r="G803" s="1264"/>
      <c r="H803" s="1264"/>
      <c r="I803" s="1267" t="str">
        <f>+I768</f>
        <v>CONSTRUCCIÓN DE CUBIERTA PARA POLIDERTIVO EN LA VEREDA BAJO GETZEN DEL MUNICIPIO DE LA PLATA, DEPARTAMENTO DEL HUILA</v>
      </c>
      <c r="J803" s="1267"/>
      <c r="K803" s="1267"/>
      <c r="L803" s="1267"/>
      <c r="M803" s="1267"/>
      <c r="N803" s="1267"/>
      <c r="O803" s="1267"/>
      <c r="P803" s="1267"/>
      <c r="Q803" s="1267"/>
      <c r="R803" s="1267"/>
      <c r="S803" s="1267"/>
      <c r="T803" s="1267"/>
      <c r="U803" s="1267"/>
      <c r="V803" s="1267"/>
      <c r="W803" s="1267"/>
      <c r="X803" s="1267"/>
      <c r="Y803" s="1267"/>
      <c r="Z803" s="1267"/>
      <c r="AA803" s="1267"/>
      <c r="AB803" s="1267"/>
      <c r="AC803" s="1267"/>
      <c r="AD803" s="1267"/>
      <c r="AE803" s="1267"/>
      <c r="AF803" s="1267"/>
      <c r="AG803" s="1267"/>
      <c r="AH803" s="1267"/>
      <c r="AI803" s="1269">
        <f ca="1">TODAY()</f>
        <v>46286</v>
      </c>
      <c r="AJ803" s="1267"/>
      <c r="AK803" s="1267"/>
      <c r="AL803" s="1267"/>
    </row>
    <row r="804" spans="2:38">
      <c r="B804" s="1265"/>
      <c r="C804" s="1266"/>
      <c r="D804" s="1266"/>
      <c r="E804" s="1266"/>
      <c r="F804" s="1266"/>
      <c r="G804" s="1266"/>
      <c r="H804" s="1266"/>
      <c r="I804" s="1268"/>
      <c r="J804" s="1268"/>
      <c r="K804" s="1268"/>
      <c r="L804" s="1268"/>
      <c r="M804" s="1268"/>
      <c r="N804" s="1268"/>
      <c r="O804" s="1268"/>
      <c r="P804" s="1268"/>
      <c r="Q804" s="1268"/>
      <c r="R804" s="1268"/>
      <c r="S804" s="1268"/>
      <c r="T804" s="1268"/>
      <c r="U804" s="1268"/>
      <c r="V804" s="1268"/>
      <c r="W804" s="1268"/>
      <c r="X804" s="1268"/>
      <c r="Y804" s="1268"/>
      <c r="Z804" s="1268"/>
      <c r="AA804" s="1268"/>
      <c r="AB804" s="1268"/>
      <c r="AC804" s="1268"/>
      <c r="AD804" s="1268"/>
      <c r="AE804" s="1268"/>
      <c r="AF804" s="1268"/>
      <c r="AG804" s="1268"/>
      <c r="AH804" s="1268"/>
      <c r="AI804" s="1268"/>
      <c r="AJ804" s="1268"/>
      <c r="AK804" s="1268"/>
      <c r="AL804" s="1268"/>
    </row>
    <row r="805" spans="2:38">
      <c r="B805" s="1265"/>
      <c r="C805" s="1266"/>
      <c r="D805" s="1266"/>
      <c r="E805" s="1266"/>
      <c r="F805" s="1266"/>
      <c r="G805" s="1266"/>
      <c r="H805" s="1266"/>
      <c r="I805" s="1268"/>
      <c r="J805" s="1268"/>
      <c r="K805" s="1268"/>
      <c r="L805" s="1268"/>
      <c r="M805" s="1268"/>
      <c r="N805" s="1268"/>
      <c r="O805" s="1268"/>
      <c r="P805" s="1268"/>
      <c r="Q805" s="1268"/>
      <c r="R805" s="1268"/>
      <c r="S805" s="1268"/>
      <c r="T805" s="1268"/>
      <c r="U805" s="1268"/>
      <c r="V805" s="1268"/>
      <c r="W805" s="1268"/>
      <c r="X805" s="1268"/>
      <c r="Y805" s="1268"/>
      <c r="Z805" s="1268"/>
      <c r="AA805" s="1268"/>
      <c r="AB805" s="1268"/>
      <c r="AC805" s="1268"/>
      <c r="AD805" s="1268"/>
      <c r="AE805" s="1268"/>
      <c r="AF805" s="1268"/>
      <c r="AG805" s="1268"/>
      <c r="AH805" s="1268"/>
      <c r="AI805" s="1268"/>
      <c r="AJ805" s="1268"/>
      <c r="AK805" s="1268"/>
      <c r="AL805" s="1268"/>
    </row>
    <row r="806" spans="2:38">
      <c r="B806" s="1265"/>
      <c r="C806" s="1266"/>
      <c r="D806" s="1266"/>
      <c r="E806" s="1266"/>
      <c r="F806" s="1266"/>
      <c r="G806" s="1266"/>
      <c r="H806" s="1266"/>
      <c r="I806" s="1268"/>
      <c r="J806" s="1268"/>
      <c r="K806" s="1268"/>
      <c r="L806" s="1268"/>
      <c r="M806" s="1268"/>
      <c r="N806" s="1268"/>
      <c r="O806" s="1268"/>
      <c r="P806" s="1268"/>
      <c r="Q806" s="1268"/>
      <c r="R806" s="1268"/>
      <c r="S806" s="1268"/>
      <c r="T806" s="1268"/>
      <c r="U806" s="1268"/>
      <c r="V806" s="1268"/>
      <c r="W806" s="1268"/>
      <c r="X806" s="1268"/>
      <c r="Y806" s="1268"/>
      <c r="Z806" s="1268"/>
      <c r="AA806" s="1268"/>
      <c r="AB806" s="1268"/>
      <c r="AC806" s="1268"/>
      <c r="AD806" s="1268"/>
      <c r="AE806" s="1268"/>
      <c r="AF806" s="1268"/>
      <c r="AG806" s="1268"/>
      <c r="AH806" s="1268"/>
      <c r="AI806" s="1268"/>
      <c r="AJ806" s="1268"/>
      <c r="AK806" s="1268"/>
      <c r="AL806" s="1268"/>
    </row>
    <row r="807" spans="2:38">
      <c r="B807" s="1189" t="s">
        <v>254</v>
      </c>
      <c r="C807" s="1190"/>
      <c r="D807" s="1190"/>
      <c r="E807" s="1190"/>
      <c r="F807" s="1190"/>
      <c r="G807" s="1190"/>
      <c r="H807" s="1190"/>
      <c r="I807" s="1190"/>
      <c r="J807" s="1190"/>
      <c r="K807" s="1190"/>
      <c r="L807" s="1190"/>
      <c r="M807" s="1190"/>
      <c r="N807" s="1190"/>
      <c r="O807" s="1190"/>
      <c r="P807" s="1190"/>
      <c r="Q807" s="1190"/>
      <c r="R807" s="1190"/>
      <c r="S807" s="1190"/>
      <c r="T807" s="1190"/>
      <c r="U807" s="1190"/>
      <c r="V807" s="1190"/>
      <c r="W807" s="1190"/>
      <c r="X807" s="1190"/>
      <c r="Y807" s="1190"/>
      <c r="Z807" s="1190"/>
      <c r="AA807" s="1190"/>
      <c r="AB807" s="1190"/>
      <c r="AC807" s="1190"/>
      <c r="AD807" s="1190"/>
      <c r="AE807" s="1190"/>
      <c r="AF807" s="1190"/>
      <c r="AG807" s="1190"/>
      <c r="AH807" s="1190"/>
      <c r="AI807" s="1190"/>
      <c r="AJ807" s="1190"/>
      <c r="AK807" s="1190"/>
      <c r="AL807" s="1190"/>
    </row>
    <row r="808" spans="2:38">
      <c r="B808" s="1200"/>
      <c r="C808" s="1201"/>
      <c r="D808" s="1201"/>
      <c r="E808" s="1201"/>
      <c r="F808" s="1201"/>
      <c r="G808" s="1201"/>
      <c r="H808" s="1201"/>
      <c r="I808" s="1201"/>
      <c r="J808" s="1201"/>
      <c r="K808" s="1201"/>
      <c r="L808" s="1201"/>
      <c r="M808" s="1201"/>
      <c r="N808" s="1201"/>
      <c r="O808" s="1201"/>
      <c r="P808" s="1201"/>
      <c r="Q808" s="1201"/>
      <c r="R808" s="1201"/>
      <c r="S808" s="1202"/>
      <c r="T808" s="1206" t="s">
        <v>255</v>
      </c>
      <c r="U808" s="1207"/>
      <c r="V808" s="1207"/>
      <c r="W808" s="1208"/>
      <c r="X808" s="1257">
        <f>' PRESUPUESTO OFICIAL GETZEN'!B42</f>
        <v>6.3</v>
      </c>
      <c r="Y808" s="1258"/>
      <c r="Z808" s="1258"/>
      <c r="AA808" s="1258"/>
      <c r="AB808" s="1258"/>
      <c r="AC808" s="1258"/>
      <c r="AD808" s="1259"/>
      <c r="AE808" s="1191" t="s">
        <v>256</v>
      </c>
      <c r="AF808" s="1191"/>
      <c r="AG808" s="1191"/>
      <c r="AH808" s="1191"/>
      <c r="AI808" s="1199" t="str">
        <f>' PRESUPUESTO OFICIAL GETZEN'!D42</f>
        <v>ML</v>
      </c>
      <c r="AJ808" s="1199"/>
      <c r="AK808" s="1199"/>
      <c r="AL808" s="1199"/>
    </row>
    <row r="809" spans="2:38">
      <c r="B809" s="1203"/>
      <c r="C809" s="1204"/>
      <c r="D809" s="1204"/>
      <c r="E809" s="1204"/>
      <c r="F809" s="1204"/>
      <c r="G809" s="1204"/>
      <c r="H809" s="1204"/>
      <c r="I809" s="1204"/>
      <c r="J809" s="1204"/>
      <c r="K809" s="1204"/>
      <c r="L809" s="1204"/>
      <c r="M809" s="1204"/>
      <c r="N809" s="1204"/>
      <c r="O809" s="1204"/>
      <c r="P809" s="1204"/>
      <c r="Q809" s="1204"/>
      <c r="R809" s="1204"/>
      <c r="S809" s="1205"/>
      <c r="T809" s="1209"/>
      <c r="U809" s="1210"/>
      <c r="V809" s="1210"/>
      <c r="W809" s="1211"/>
      <c r="X809" s="1260"/>
      <c r="Y809" s="1261"/>
      <c r="Z809" s="1261"/>
      <c r="AA809" s="1261"/>
      <c r="AB809" s="1261"/>
      <c r="AC809" s="1261"/>
      <c r="AD809" s="1262"/>
      <c r="AE809" s="1191"/>
      <c r="AF809" s="1191"/>
      <c r="AG809" s="1191"/>
      <c r="AH809" s="1191"/>
      <c r="AI809" s="1199"/>
      <c r="AJ809" s="1199"/>
      <c r="AK809" s="1199"/>
      <c r="AL809" s="1199"/>
    </row>
    <row r="810" spans="2:38">
      <c r="B810" s="1203"/>
      <c r="C810" s="1204"/>
      <c r="D810" s="1204"/>
      <c r="E810" s="1204"/>
      <c r="F810" s="1204"/>
      <c r="G810" s="1204"/>
      <c r="H810" s="1204"/>
      <c r="I810" s="1204"/>
      <c r="J810" s="1204"/>
      <c r="K810" s="1204"/>
      <c r="L810" s="1204"/>
      <c r="M810" s="1204"/>
      <c r="N810" s="1204"/>
      <c r="O810" s="1204"/>
      <c r="P810" s="1204"/>
      <c r="Q810" s="1204"/>
      <c r="R810" s="1204"/>
      <c r="S810" s="1205"/>
      <c r="T810" s="1206" t="s">
        <v>257</v>
      </c>
      <c r="U810" s="1207"/>
      <c r="V810" s="1207"/>
      <c r="W810" s="1208"/>
      <c r="X810" s="1218" t="str">
        <f>' PRESUPUESTO OFICIAL GETZEN'!C42</f>
        <v>Suministro e instalación Acometida tablero general TG a tableros N° 6 AWG</v>
      </c>
      <c r="Y810" s="1219"/>
      <c r="Z810" s="1219"/>
      <c r="AA810" s="1219"/>
      <c r="AB810" s="1219"/>
      <c r="AC810" s="1219"/>
      <c r="AD810" s="1219"/>
      <c r="AE810" s="1219"/>
      <c r="AF810" s="1219"/>
      <c r="AG810" s="1219"/>
      <c r="AH810" s="1219"/>
      <c r="AI810" s="1219"/>
      <c r="AJ810" s="1219"/>
      <c r="AK810" s="1219"/>
      <c r="AL810" s="1219"/>
    </row>
    <row r="811" spans="2:38">
      <c r="B811" s="1203"/>
      <c r="C811" s="1204"/>
      <c r="D811" s="1204"/>
      <c r="E811" s="1204"/>
      <c r="F811" s="1204"/>
      <c r="G811" s="1204"/>
      <c r="H811" s="1204"/>
      <c r="I811" s="1204"/>
      <c r="J811" s="1204"/>
      <c r="K811" s="1204"/>
      <c r="L811" s="1204"/>
      <c r="M811" s="1204"/>
      <c r="N811" s="1204"/>
      <c r="O811" s="1204"/>
      <c r="P811" s="1204"/>
      <c r="Q811" s="1204"/>
      <c r="R811" s="1204"/>
      <c r="S811" s="1205"/>
      <c r="T811" s="1209"/>
      <c r="U811" s="1210"/>
      <c r="V811" s="1210"/>
      <c r="W811" s="1211"/>
      <c r="X811" s="1220"/>
      <c r="Y811" s="1221"/>
      <c r="Z811" s="1221"/>
      <c r="AA811" s="1221"/>
      <c r="AB811" s="1221"/>
      <c r="AC811" s="1221"/>
      <c r="AD811" s="1221"/>
      <c r="AE811" s="1221"/>
      <c r="AF811" s="1221"/>
      <c r="AG811" s="1221"/>
      <c r="AH811" s="1221"/>
      <c r="AI811" s="1221"/>
      <c r="AJ811" s="1221"/>
      <c r="AK811" s="1221"/>
      <c r="AL811" s="1221"/>
    </row>
    <row r="812" spans="2:38">
      <c r="B812" s="1203"/>
      <c r="C812" s="1204"/>
      <c r="D812" s="1204"/>
      <c r="E812" s="1204"/>
      <c r="F812" s="1204"/>
      <c r="G812" s="1204"/>
      <c r="H812" s="1204"/>
      <c r="I812" s="1204"/>
      <c r="J812" s="1204"/>
      <c r="K812" s="1204"/>
      <c r="L812" s="1204"/>
      <c r="M812" s="1204"/>
      <c r="N812" s="1204"/>
      <c r="O812" s="1204"/>
      <c r="P812" s="1204"/>
      <c r="Q812" s="1204"/>
      <c r="R812" s="1204"/>
      <c r="S812" s="1205"/>
      <c r="T812" s="1222" t="s">
        <v>258</v>
      </c>
      <c r="U812" s="1223"/>
      <c r="V812" s="1223"/>
      <c r="W812" s="1223"/>
      <c r="X812" s="1223"/>
      <c r="Y812" s="1224"/>
      <c r="Z812" s="1228" t="s">
        <v>259</v>
      </c>
      <c r="AA812" s="1228"/>
      <c r="AB812" s="1228"/>
      <c r="AC812" s="1228"/>
      <c r="AD812" s="1228"/>
      <c r="AE812" s="1191"/>
      <c r="AF812" s="1191"/>
      <c r="AG812" s="1191"/>
      <c r="AH812" s="1191"/>
      <c r="AI812" s="1191" t="s">
        <v>260</v>
      </c>
      <c r="AJ812" s="1191"/>
      <c r="AK812" s="1191"/>
      <c r="AL812" s="1191" t="s">
        <v>261</v>
      </c>
    </row>
    <row r="813" spans="2:38">
      <c r="B813" s="1203"/>
      <c r="C813" s="1204"/>
      <c r="D813" s="1204"/>
      <c r="E813" s="1204"/>
      <c r="F813" s="1204"/>
      <c r="G813" s="1204"/>
      <c r="H813" s="1204"/>
      <c r="I813" s="1204"/>
      <c r="J813" s="1204"/>
      <c r="K813" s="1204"/>
      <c r="L813" s="1204"/>
      <c r="M813" s="1204"/>
      <c r="N813" s="1204"/>
      <c r="O813" s="1204"/>
      <c r="P813" s="1204"/>
      <c r="Q813" s="1204"/>
      <c r="R813" s="1204"/>
      <c r="S813" s="1205"/>
      <c r="T813" s="1225"/>
      <c r="U813" s="1226"/>
      <c r="V813" s="1226"/>
      <c r="W813" s="1226"/>
      <c r="X813" s="1226"/>
      <c r="Y813" s="1227"/>
      <c r="Z813" s="1191" t="s">
        <v>262</v>
      </c>
      <c r="AA813" s="1191"/>
      <c r="AB813" s="1191"/>
      <c r="AC813" s="1191" t="s">
        <v>263</v>
      </c>
      <c r="AD813" s="1191"/>
      <c r="AE813" s="1191"/>
      <c r="AF813" s="1191" t="s">
        <v>264</v>
      </c>
      <c r="AG813" s="1191"/>
      <c r="AH813" s="1191"/>
      <c r="AI813" s="1191"/>
      <c r="AJ813" s="1191"/>
      <c r="AK813" s="1191"/>
      <c r="AL813" s="1191"/>
    </row>
    <row r="814" spans="2:38">
      <c r="B814" s="1203"/>
      <c r="C814" s="1204"/>
      <c r="D814" s="1204"/>
      <c r="E814" s="1204"/>
      <c r="F814" s="1204"/>
      <c r="G814" s="1204"/>
      <c r="H814" s="1204"/>
      <c r="I814" s="1204"/>
      <c r="J814" s="1204"/>
      <c r="K814" s="1204"/>
      <c r="L814" s="1204"/>
      <c r="M814" s="1204"/>
      <c r="N814" s="1204"/>
      <c r="O814" s="1204"/>
      <c r="P814" s="1204"/>
      <c r="Q814" s="1204"/>
      <c r="R814" s="1204"/>
      <c r="S814" s="1205"/>
      <c r="T814" s="1182" t="s">
        <v>445</v>
      </c>
      <c r="U814" s="1183"/>
      <c r="V814" s="1183"/>
      <c r="W814" s="1183"/>
      <c r="X814" s="1183"/>
      <c r="Y814" s="1184"/>
      <c r="Z814" s="1185"/>
      <c r="AA814" s="1185"/>
      <c r="AB814" s="1185"/>
      <c r="AC814" s="1178"/>
      <c r="AD814" s="1178"/>
      <c r="AE814" s="1178"/>
      <c r="AF814" s="1178"/>
      <c r="AG814" s="1178"/>
      <c r="AH814" s="1178"/>
      <c r="AI814" s="1178">
        <v>5.5</v>
      </c>
      <c r="AJ814" s="1178"/>
      <c r="AK814" s="1178"/>
      <c r="AL814" s="995">
        <f>+AI814</f>
        <v>5.5</v>
      </c>
    </row>
    <row r="815" spans="2:38" ht="25.5" customHeight="1">
      <c r="B815" s="1203"/>
      <c r="C815" s="1204"/>
      <c r="D815" s="1204"/>
      <c r="E815" s="1204"/>
      <c r="F815" s="1204"/>
      <c r="G815" s="1204"/>
      <c r="H815" s="1204"/>
      <c r="I815" s="1204"/>
      <c r="J815" s="1204"/>
      <c r="K815" s="1204"/>
      <c r="L815" s="1204"/>
      <c r="M815" s="1204"/>
      <c r="N815" s="1204"/>
      <c r="O815" s="1204"/>
      <c r="P815" s="1204"/>
      <c r="Q815" s="1204"/>
      <c r="R815" s="1204"/>
      <c r="S815" s="1205"/>
      <c r="T815" s="1182"/>
      <c r="U815" s="1183"/>
      <c r="V815" s="1183"/>
      <c r="W815" s="1183"/>
      <c r="X815" s="1183"/>
      <c r="Y815" s="1184"/>
      <c r="Z815" s="1178"/>
      <c r="AA815" s="1178"/>
      <c r="AB815" s="1178"/>
      <c r="AC815" s="1178"/>
      <c r="AD815" s="1178"/>
      <c r="AE815" s="1178"/>
      <c r="AF815" s="1178"/>
      <c r="AG815" s="1178"/>
      <c r="AH815" s="1178"/>
      <c r="AI815" s="1178"/>
      <c r="AJ815" s="1178"/>
      <c r="AK815" s="1178"/>
      <c r="AL815" s="995"/>
    </row>
    <row r="816" spans="2:38" ht="25.5" customHeight="1">
      <c r="B816" s="1203"/>
      <c r="C816" s="1204"/>
      <c r="D816" s="1204"/>
      <c r="E816" s="1204"/>
      <c r="F816" s="1204"/>
      <c r="G816" s="1204"/>
      <c r="H816" s="1204"/>
      <c r="I816" s="1204"/>
      <c r="J816" s="1204"/>
      <c r="K816" s="1204"/>
      <c r="L816" s="1204"/>
      <c r="M816" s="1204"/>
      <c r="N816" s="1204"/>
      <c r="O816" s="1204"/>
      <c r="P816" s="1204"/>
      <c r="Q816" s="1204"/>
      <c r="R816" s="1204"/>
      <c r="S816" s="1205"/>
      <c r="T816" s="1182"/>
      <c r="U816" s="1183"/>
      <c r="V816" s="1183"/>
      <c r="W816" s="1183"/>
      <c r="X816" s="1183"/>
      <c r="Y816" s="1184"/>
      <c r="Z816" s="1178"/>
      <c r="AA816" s="1178"/>
      <c r="AB816" s="1178"/>
      <c r="AC816" s="1178"/>
      <c r="AD816" s="1178"/>
      <c r="AE816" s="1178"/>
      <c r="AF816" s="1178"/>
      <c r="AG816" s="1178"/>
      <c r="AH816" s="1178"/>
      <c r="AI816" s="1178"/>
      <c r="AJ816" s="1178"/>
      <c r="AK816" s="1178"/>
      <c r="AL816" s="995"/>
    </row>
    <row r="817" spans="2:38" ht="25.5" customHeight="1">
      <c r="B817" s="1203"/>
      <c r="C817" s="1204"/>
      <c r="D817" s="1204"/>
      <c r="E817" s="1204"/>
      <c r="F817" s="1204"/>
      <c r="G817" s="1204"/>
      <c r="H817" s="1204"/>
      <c r="I817" s="1204"/>
      <c r="J817" s="1204"/>
      <c r="K817" s="1204"/>
      <c r="L817" s="1204"/>
      <c r="M817" s="1204"/>
      <c r="N817" s="1204"/>
      <c r="O817" s="1204"/>
      <c r="P817" s="1204"/>
      <c r="Q817" s="1204"/>
      <c r="R817" s="1204"/>
      <c r="S817" s="1205"/>
      <c r="T817" s="1182"/>
      <c r="U817" s="1183"/>
      <c r="V817" s="1183"/>
      <c r="W817" s="1183"/>
      <c r="X817" s="1183"/>
      <c r="Y817" s="1184"/>
      <c r="Z817" s="1178"/>
      <c r="AA817" s="1178"/>
      <c r="AB817" s="1178"/>
      <c r="AC817" s="1178"/>
      <c r="AD817" s="1178"/>
      <c r="AE817" s="1178"/>
      <c r="AF817" s="1178"/>
      <c r="AG817" s="1178"/>
      <c r="AH817" s="1178"/>
      <c r="AI817" s="1178"/>
      <c r="AJ817" s="1178"/>
      <c r="AK817" s="1178"/>
      <c r="AL817" s="995"/>
    </row>
    <row r="818" spans="2:38" ht="25.5" customHeight="1">
      <c r="B818" s="1203"/>
      <c r="C818" s="1204"/>
      <c r="D818" s="1204"/>
      <c r="E818" s="1204"/>
      <c r="F818" s="1204"/>
      <c r="G818" s="1204"/>
      <c r="H818" s="1204"/>
      <c r="I818" s="1204"/>
      <c r="J818" s="1204"/>
      <c r="K818" s="1204"/>
      <c r="L818" s="1204"/>
      <c r="M818" s="1204"/>
      <c r="N818" s="1204"/>
      <c r="O818" s="1204"/>
      <c r="P818" s="1204"/>
      <c r="Q818" s="1204"/>
      <c r="R818" s="1204"/>
      <c r="S818" s="1205"/>
      <c r="T818" s="1182"/>
      <c r="U818" s="1183"/>
      <c r="V818" s="1183"/>
      <c r="W818" s="1183"/>
      <c r="X818" s="1183"/>
      <c r="Y818" s="1184"/>
      <c r="Z818" s="1178"/>
      <c r="AA818" s="1178"/>
      <c r="AB818" s="1178"/>
      <c r="AC818" s="1178"/>
      <c r="AD818" s="1178"/>
      <c r="AE818" s="1178"/>
      <c r="AF818" s="1178"/>
      <c r="AG818" s="1178"/>
      <c r="AH818" s="1178"/>
      <c r="AI818" s="1178"/>
      <c r="AJ818" s="1178"/>
      <c r="AK818" s="1178"/>
      <c r="AL818" s="995"/>
    </row>
    <row r="819" spans="2:38" ht="25.5" customHeight="1">
      <c r="B819" s="1203"/>
      <c r="C819" s="1204"/>
      <c r="D819" s="1204"/>
      <c r="E819" s="1204"/>
      <c r="F819" s="1204"/>
      <c r="G819" s="1204"/>
      <c r="H819" s="1204"/>
      <c r="I819" s="1204"/>
      <c r="J819" s="1204"/>
      <c r="K819" s="1204"/>
      <c r="L819" s="1204"/>
      <c r="M819" s="1204"/>
      <c r="N819" s="1204"/>
      <c r="O819" s="1204"/>
      <c r="P819" s="1204"/>
      <c r="Q819" s="1204"/>
      <c r="R819" s="1204"/>
      <c r="S819" s="1205"/>
      <c r="T819" s="1182"/>
      <c r="U819" s="1183"/>
      <c r="V819" s="1183"/>
      <c r="W819" s="1183"/>
      <c r="X819" s="1183"/>
      <c r="Y819" s="1184"/>
      <c r="Z819" s="1178"/>
      <c r="AA819" s="1178"/>
      <c r="AB819" s="1178"/>
      <c r="AC819" s="1178"/>
      <c r="AD819" s="1178"/>
      <c r="AE819" s="1178"/>
      <c r="AF819" s="1178"/>
      <c r="AG819" s="1178"/>
      <c r="AH819" s="1178"/>
      <c r="AI819" s="1178"/>
      <c r="AJ819" s="1178"/>
      <c r="AK819" s="1178"/>
      <c r="AL819" s="995"/>
    </row>
    <row r="820" spans="2:38" ht="25.5" customHeight="1">
      <c r="B820" s="1203"/>
      <c r="C820" s="1204"/>
      <c r="D820" s="1204"/>
      <c r="E820" s="1204"/>
      <c r="F820" s="1204"/>
      <c r="G820" s="1204"/>
      <c r="H820" s="1204"/>
      <c r="I820" s="1204"/>
      <c r="J820" s="1204"/>
      <c r="K820" s="1204"/>
      <c r="L820" s="1204"/>
      <c r="M820" s="1204"/>
      <c r="N820" s="1204"/>
      <c r="O820" s="1204"/>
      <c r="P820" s="1204"/>
      <c r="Q820" s="1204"/>
      <c r="R820" s="1204"/>
      <c r="S820" s="1205"/>
      <c r="T820" s="1182"/>
      <c r="U820" s="1183"/>
      <c r="V820" s="1183"/>
      <c r="W820" s="1183"/>
      <c r="X820" s="1183"/>
      <c r="Y820" s="1184"/>
      <c r="Z820" s="1178"/>
      <c r="AA820" s="1178"/>
      <c r="AB820" s="1178"/>
      <c r="AC820" s="1178"/>
      <c r="AD820" s="1178"/>
      <c r="AE820" s="1178"/>
      <c r="AF820" s="1178"/>
      <c r="AG820" s="1178"/>
      <c r="AH820" s="1178"/>
      <c r="AI820" s="1178"/>
      <c r="AJ820" s="1178"/>
      <c r="AK820" s="1178"/>
      <c r="AL820" s="995"/>
    </row>
    <row r="821" spans="2:38" ht="25.5" customHeight="1">
      <c r="B821" s="1203"/>
      <c r="C821" s="1204"/>
      <c r="D821" s="1204"/>
      <c r="E821" s="1204"/>
      <c r="F821" s="1204"/>
      <c r="G821" s="1204"/>
      <c r="H821" s="1204"/>
      <c r="I821" s="1204"/>
      <c r="J821" s="1204"/>
      <c r="K821" s="1204"/>
      <c r="L821" s="1204"/>
      <c r="M821" s="1204"/>
      <c r="N821" s="1204"/>
      <c r="O821" s="1204"/>
      <c r="P821" s="1204"/>
      <c r="Q821" s="1204"/>
      <c r="R821" s="1204"/>
      <c r="S821" s="1205"/>
      <c r="T821" s="1276"/>
      <c r="U821" s="1277"/>
      <c r="V821" s="1277"/>
      <c r="W821" s="1277"/>
      <c r="X821" s="1277"/>
      <c r="Y821" s="1277"/>
      <c r="Z821" s="1178"/>
      <c r="AA821" s="1178"/>
      <c r="AB821" s="1178"/>
      <c r="AC821" s="1178"/>
      <c r="AD821" s="1178"/>
      <c r="AE821" s="1178"/>
      <c r="AF821" s="1178"/>
      <c r="AG821" s="1178"/>
      <c r="AH821" s="1178"/>
      <c r="AI821" s="1178"/>
      <c r="AJ821" s="1178"/>
      <c r="AK821" s="1178"/>
      <c r="AL821" s="995"/>
    </row>
    <row r="822" spans="2:38" ht="25.5" customHeight="1">
      <c r="B822" s="1254"/>
      <c r="C822" s="1255"/>
      <c r="D822" s="1255"/>
      <c r="E822" s="1255"/>
      <c r="F822" s="1255"/>
      <c r="G822" s="1255"/>
      <c r="H822" s="1255"/>
      <c r="I822" s="1255"/>
      <c r="J822" s="1255"/>
      <c r="K822" s="1255"/>
      <c r="L822" s="1255"/>
      <c r="M822" s="1255"/>
      <c r="N822" s="1255"/>
      <c r="O822" s="1255"/>
      <c r="P822" s="1255"/>
      <c r="Q822" s="1255"/>
      <c r="R822" s="1255"/>
      <c r="S822" s="1256"/>
      <c r="T822" s="1240"/>
      <c r="U822" s="1241"/>
      <c r="V822" s="1241"/>
      <c r="W822" s="1241"/>
      <c r="X822" s="1241"/>
      <c r="Y822" s="1241"/>
      <c r="Z822" s="1178"/>
      <c r="AA822" s="1178"/>
      <c r="AB822" s="1178"/>
      <c r="AC822" s="1178"/>
      <c r="AD822" s="1178"/>
      <c r="AE822" s="1178"/>
      <c r="AF822" s="1178"/>
      <c r="AG822" s="1178"/>
      <c r="AH822" s="1178"/>
      <c r="AI822" s="1178"/>
      <c r="AJ822" s="1178"/>
      <c r="AK822" s="1178"/>
      <c r="AL822" s="995"/>
    </row>
    <row r="823" spans="2:38">
      <c r="B823" s="1192" t="s">
        <v>265</v>
      </c>
      <c r="C823" s="1193"/>
      <c r="D823" s="1193"/>
      <c r="E823" s="1193"/>
      <c r="F823" s="1193"/>
      <c r="G823" s="1193"/>
      <c r="H823" s="1193"/>
      <c r="I823" s="1193"/>
      <c r="J823" s="1193"/>
      <c r="K823" s="1193"/>
      <c r="L823" s="1193"/>
      <c r="M823" s="1193"/>
      <c r="N823" s="1193"/>
      <c r="O823" s="1193"/>
      <c r="P823" s="1193"/>
      <c r="Q823" s="1193"/>
      <c r="R823" s="1193"/>
      <c r="S823" s="1193"/>
      <c r="T823" s="1193"/>
      <c r="U823" s="1193"/>
      <c r="V823" s="1193"/>
      <c r="W823" s="1193"/>
      <c r="X823" s="1193"/>
      <c r="Y823" s="1193"/>
      <c r="Z823" s="1229"/>
      <c r="AA823" s="1230"/>
      <c r="AB823" s="1230"/>
      <c r="AC823" s="1230"/>
      <c r="AD823" s="1230"/>
      <c r="AE823" s="1230"/>
      <c r="AF823" s="1230"/>
      <c r="AG823" s="1230"/>
      <c r="AH823" s="1231"/>
      <c r="AI823" s="1232"/>
      <c r="AJ823" s="1232"/>
      <c r="AK823" s="1232"/>
      <c r="AL823" s="997"/>
    </row>
    <row r="824" spans="2:38">
      <c r="B824" s="1242"/>
      <c r="C824" s="1243"/>
      <c r="D824" s="1243"/>
      <c r="E824" s="1243"/>
      <c r="F824" s="1243"/>
      <c r="G824" s="1243"/>
      <c r="H824" s="1243"/>
      <c r="I824" s="1243"/>
      <c r="J824" s="1243"/>
      <c r="K824" s="1243"/>
      <c r="L824" s="1243"/>
      <c r="M824" s="1243"/>
      <c r="N824" s="1243"/>
      <c r="O824" s="1243"/>
      <c r="P824" s="1243"/>
      <c r="Q824" s="1243"/>
      <c r="R824" s="1243"/>
      <c r="S824" s="1243"/>
      <c r="T824" s="1243"/>
      <c r="U824" s="1243"/>
      <c r="V824" s="1243"/>
      <c r="W824" s="1243"/>
      <c r="X824" s="1243"/>
      <c r="Y824" s="1244"/>
      <c r="Z824" s="1248"/>
      <c r="AA824" s="1201"/>
      <c r="AB824" s="1201"/>
      <c r="AC824" s="1201"/>
      <c r="AD824" s="1201"/>
      <c r="AE824" s="1201"/>
      <c r="AF824" s="1201"/>
      <c r="AG824" s="1201"/>
      <c r="AH824" s="1202"/>
      <c r="AI824" s="1190" t="s">
        <v>266</v>
      </c>
      <c r="AJ824" s="1190"/>
      <c r="AK824" s="1253"/>
      <c r="AL824" s="998">
        <f>SUM(AL814:AL822)</f>
        <v>5.5</v>
      </c>
    </row>
    <row r="825" spans="2:38">
      <c r="B825" s="1242"/>
      <c r="C825" s="1243"/>
      <c r="D825" s="1243"/>
      <c r="E825" s="1243"/>
      <c r="F825" s="1243"/>
      <c r="G825" s="1243"/>
      <c r="H825" s="1243"/>
      <c r="I825" s="1243"/>
      <c r="J825" s="1243"/>
      <c r="K825" s="1243"/>
      <c r="L825" s="1243"/>
      <c r="M825" s="1243"/>
      <c r="N825" s="1243"/>
      <c r="O825" s="1243"/>
      <c r="P825" s="1243"/>
      <c r="Q825" s="1243"/>
      <c r="R825" s="1243"/>
      <c r="S825" s="1243"/>
      <c r="T825" s="1243"/>
      <c r="U825" s="1243"/>
      <c r="V825" s="1243"/>
      <c r="W825" s="1243"/>
      <c r="X825" s="1243"/>
      <c r="Y825" s="1244"/>
      <c r="Z825" s="1249"/>
      <c r="AA825" s="1204"/>
      <c r="AB825" s="1204"/>
      <c r="AC825" s="1204"/>
      <c r="AD825" s="1204"/>
      <c r="AE825" s="1204"/>
      <c r="AF825" s="1204"/>
      <c r="AG825" s="1204"/>
      <c r="AH825" s="1205"/>
      <c r="AI825" s="1190"/>
      <c r="AJ825" s="1190"/>
      <c r="AK825" s="1253"/>
      <c r="AL825" s="998"/>
    </row>
    <row r="826" spans="2:38" ht="16.5" thickBot="1">
      <c r="B826" s="1245"/>
      <c r="C826" s="1246"/>
      <c r="D826" s="1246"/>
      <c r="E826" s="1246"/>
      <c r="F826" s="1246"/>
      <c r="G826" s="1246"/>
      <c r="H826" s="1246"/>
      <c r="I826" s="1246"/>
      <c r="J826" s="1246"/>
      <c r="K826" s="1246"/>
      <c r="L826" s="1246"/>
      <c r="M826" s="1246"/>
      <c r="N826" s="1246"/>
      <c r="O826" s="1246"/>
      <c r="P826" s="1246"/>
      <c r="Q826" s="1246"/>
      <c r="R826" s="1246"/>
      <c r="S826" s="1246"/>
      <c r="T826" s="1246"/>
      <c r="U826" s="1246"/>
      <c r="V826" s="1246"/>
      <c r="W826" s="1246"/>
      <c r="X826" s="1246"/>
      <c r="Y826" s="1247"/>
      <c r="Z826" s="1250"/>
      <c r="AA826" s="1251"/>
      <c r="AB826" s="1251"/>
      <c r="AC826" s="1251"/>
      <c r="AD826" s="1251"/>
      <c r="AE826" s="1251"/>
      <c r="AF826" s="1251"/>
      <c r="AG826" s="1251"/>
      <c r="AH826" s="1252"/>
      <c r="AI826" s="1238" t="s">
        <v>267</v>
      </c>
      <c r="AJ826" s="1238"/>
      <c r="AK826" s="1239"/>
      <c r="AL826" s="999">
        <f>+ROUND(AL824+AL825,2)</f>
        <v>5.5</v>
      </c>
    </row>
    <row r="827" spans="2:38">
      <c r="B827" s="1263"/>
      <c r="C827" s="1264"/>
      <c r="D827" s="1264"/>
      <c r="E827" s="1264"/>
      <c r="F827" s="1264"/>
      <c r="G827" s="1264"/>
      <c r="H827" s="1264"/>
      <c r="I827" s="1267" t="str">
        <f>+I803</f>
        <v>CONSTRUCCIÓN DE CUBIERTA PARA POLIDERTIVO EN LA VEREDA BAJO GETZEN DEL MUNICIPIO DE LA PLATA, DEPARTAMENTO DEL HUILA</v>
      </c>
      <c r="J827" s="1267"/>
      <c r="K827" s="1267"/>
      <c r="L827" s="1267"/>
      <c r="M827" s="1267"/>
      <c r="N827" s="1267"/>
      <c r="O827" s="1267"/>
      <c r="P827" s="1267"/>
      <c r="Q827" s="1267"/>
      <c r="R827" s="1267"/>
      <c r="S827" s="1267"/>
      <c r="T827" s="1267"/>
      <c r="U827" s="1267"/>
      <c r="V827" s="1267"/>
      <c r="W827" s="1267"/>
      <c r="X827" s="1267"/>
      <c r="Y827" s="1267"/>
      <c r="Z827" s="1267"/>
      <c r="AA827" s="1267"/>
      <c r="AB827" s="1267"/>
      <c r="AC827" s="1267"/>
      <c r="AD827" s="1267"/>
      <c r="AE827" s="1267"/>
      <c r="AF827" s="1267"/>
      <c r="AG827" s="1267"/>
      <c r="AH827" s="1267"/>
      <c r="AI827" s="1269">
        <f ca="1">TODAY()</f>
        <v>46286</v>
      </c>
      <c r="AJ827" s="1267"/>
      <c r="AK827" s="1267"/>
      <c r="AL827" s="1267"/>
    </row>
    <row r="828" spans="2:38">
      <c r="B828" s="1265"/>
      <c r="C828" s="1266"/>
      <c r="D828" s="1266"/>
      <c r="E828" s="1266"/>
      <c r="F828" s="1266"/>
      <c r="G828" s="1266"/>
      <c r="H828" s="1266"/>
      <c r="I828" s="1268"/>
      <c r="J828" s="1268"/>
      <c r="K828" s="1268"/>
      <c r="L828" s="1268"/>
      <c r="M828" s="1268"/>
      <c r="N828" s="1268"/>
      <c r="O828" s="1268"/>
      <c r="P828" s="1268"/>
      <c r="Q828" s="1268"/>
      <c r="R828" s="1268"/>
      <c r="S828" s="1268"/>
      <c r="T828" s="1268"/>
      <c r="U828" s="1268"/>
      <c r="V828" s="1268"/>
      <c r="W828" s="1268"/>
      <c r="X828" s="1268"/>
      <c r="Y828" s="1268"/>
      <c r="Z828" s="1268"/>
      <c r="AA828" s="1268"/>
      <c r="AB828" s="1268"/>
      <c r="AC828" s="1268"/>
      <c r="AD828" s="1268"/>
      <c r="AE828" s="1268"/>
      <c r="AF828" s="1268"/>
      <c r="AG828" s="1268"/>
      <c r="AH828" s="1268"/>
      <c r="AI828" s="1268"/>
      <c r="AJ828" s="1268"/>
      <c r="AK828" s="1268"/>
      <c r="AL828" s="1268"/>
    </row>
    <row r="829" spans="2:38">
      <c r="B829" s="1265"/>
      <c r="C829" s="1266"/>
      <c r="D829" s="1266"/>
      <c r="E829" s="1266"/>
      <c r="F829" s="1266"/>
      <c r="G829" s="1266"/>
      <c r="H829" s="1266"/>
      <c r="I829" s="1268"/>
      <c r="J829" s="1268"/>
      <c r="K829" s="1268"/>
      <c r="L829" s="1268"/>
      <c r="M829" s="1268"/>
      <c r="N829" s="1268"/>
      <c r="O829" s="1268"/>
      <c r="P829" s="1268"/>
      <c r="Q829" s="1268"/>
      <c r="R829" s="1268"/>
      <c r="S829" s="1268"/>
      <c r="T829" s="1268"/>
      <c r="U829" s="1268"/>
      <c r="V829" s="1268"/>
      <c r="W829" s="1268"/>
      <c r="X829" s="1268"/>
      <c r="Y829" s="1268"/>
      <c r="Z829" s="1268"/>
      <c r="AA829" s="1268"/>
      <c r="AB829" s="1268"/>
      <c r="AC829" s="1268"/>
      <c r="AD829" s="1268"/>
      <c r="AE829" s="1268"/>
      <c r="AF829" s="1268"/>
      <c r="AG829" s="1268"/>
      <c r="AH829" s="1268"/>
      <c r="AI829" s="1268"/>
      <c r="AJ829" s="1268"/>
      <c r="AK829" s="1268"/>
      <c r="AL829" s="1268"/>
    </row>
    <row r="830" spans="2:38">
      <c r="B830" s="1265"/>
      <c r="C830" s="1266"/>
      <c r="D830" s="1266"/>
      <c r="E830" s="1266"/>
      <c r="F830" s="1266"/>
      <c r="G830" s="1266"/>
      <c r="H830" s="1266"/>
      <c r="I830" s="1268"/>
      <c r="J830" s="1268"/>
      <c r="K830" s="1268"/>
      <c r="L830" s="1268"/>
      <c r="M830" s="1268"/>
      <c r="N830" s="1268"/>
      <c r="O830" s="1268"/>
      <c r="P830" s="1268"/>
      <c r="Q830" s="1268"/>
      <c r="R830" s="1268"/>
      <c r="S830" s="1268"/>
      <c r="T830" s="1268"/>
      <c r="U830" s="1268"/>
      <c r="V830" s="1268"/>
      <c r="W830" s="1268"/>
      <c r="X830" s="1268"/>
      <c r="Y830" s="1268"/>
      <c r="Z830" s="1268"/>
      <c r="AA830" s="1268"/>
      <c r="AB830" s="1268"/>
      <c r="AC830" s="1268"/>
      <c r="AD830" s="1268"/>
      <c r="AE830" s="1268"/>
      <c r="AF830" s="1268"/>
      <c r="AG830" s="1268"/>
      <c r="AH830" s="1268"/>
      <c r="AI830" s="1268"/>
      <c r="AJ830" s="1268"/>
      <c r="AK830" s="1268"/>
      <c r="AL830" s="1268"/>
    </row>
    <row r="831" spans="2:38">
      <c r="B831" s="1189" t="s">
        <v>254</v>
      </c>
      <c r="C831" s="1190"/>
      <c r="D831" s="1190"/>
      <c r="E831" s="1190"/>
      <c r="F831" s="1190"/>
      <c r="G831" s="1190"/>
      <c r="H831" s="1190"/>
      <c r="I831" s="1190"/>
      <c r="J831" s="1190"/>
      <c r="K831" s="1190"/>
      <c r="L831" s="1190"/>
      <c r="M831" s="1190"/>
      <c r="N831" s="1190"/>
      <c r="O831" s="1190"/>
      <c r="P831" s="1190"/>
      <c r="Q831" s="1190"/>
      <c r="R831" s="1190"/>
      <c r="S831" s="1190"/>
      <c r="T831" s="1190"/>
      <c r="U831" s="1190"/>
      <c r="V831" s="1190"/>
      <c r="W831" s="1190"/>
      <c r="X831" s="1190"/>
      <c r="Y831" s="1190"/>
      <c r="Z831" s="1190"/>
      <c r="AA831" s="1190"/>
      <c r="AB831" s="1190"/>
      <c r="AC831" s="1190"/>
      <c r="AD831" s="1190"/>
      <c r="AE831" s="1190"/>
      <c r="AF831" s="1190"/>
      <c r="AG831" s="1190"/>
      <c r="AH831" s="1190"/>
      <c r="AI831" s="1190"/>
      <c r="AJ831" s="1190"/>
      <c r="AK831" s="1190"/>
      <c r="AL831" s="1190"/>
    </row>
    <row r="832" spans="2:38">
      <c r="B832" s="1200"/>
      <c r="C832" s="1201"/>
      <c r="D832" s="1201"/>
      <c r="E832" s="1201"/>
      <c r="F832" s="1201"/>
      <c r="G832" s="1201"/>
      <c r="H832" s="1201"/>
      <c r="I832" s="1201"/>
      <c r="J832" s="1201"/>
      <c r="K832" s="1201"/>
      <c r="L832" s="1201"/>
      <c r="M832" s="1201"/>
      <c r="N832" s="1201"/>
      <c r="O832" s="1201"/>
      <c r="P832" s="1201"/>
      <c r="Q832" s="1201"/>
      <c r="R832" s="1201"/>
      <c r="S832" s="1202"/>
      <c r="T832" s="1206" t="s">
        <v>255</v>
      </c>
      <c r="U832" s="1207"/>
      <c r="V832" s="1207"/>
      <c r="W832" s="1208"/>
      <c r="X832" s="1257">
        <f>' PRESUPUESTO OFICIAL GETZEN'!B43</f>
        <v>6.4</v>
      </c>
      <c r="Y832" s="1258"/>
      <c r="Z832" s="1258"/>
      <c r="AA832" s="1258"/>
      <c r="AB832" s="1258"/>
      <c r="AC832" s="1258"/>
      <c r="AD832" s="1259"/>
      <c r="AE832" s="1191" t="s">
        <v>256</v>
      </c>
      <c r="AF832" s="1191"/>
      <c r="AG832" s="1191"/>
      <c r="AH832" s="1191"/>
      <c r="AI832" s="1199" t="str">
        <f>' PRESUPUESTO OFICIAL GETZEN'!D43</f>
        <v>UND</v>
      </c>
      <c r="AJ832" s="1199"/>
      <c r="AK832" s="1199"/>
      <c r="AL832" s="1199"/>
    </row>
    <row r="833" spans="2:38">
      <c r="B833" s="1203"/>
      <c r="C833" s="1204"/>
      <c r="D833" s="1204"/>
      <c r="E833" s="1204"/>
      <c r="F833" s="1204"/>
      <c r="G833" s="1204"/>
      <c r="H833" s="1204"/>
      <c r="I833" s="1204"/>
      <c r="J833" s="1204"/>
      <c r="K833" s="1204"/>
      <c r="L833" s="1204"/>
      <c r="M833" s="1204"/>
      <c r="N833" s="1204"/>
      <c r="O833" s="1204"/>
      <c r="P833" s="1204"/>
      <c r="Q833" s="1204"/>
      <c r="R833" s="1204"/>
      <c r="S833" s="1205"/>
      <c r="T833" s="1209"/>
      <c r="U833" s="1210"/>
      <c r="V833" s="1210"/>
      <c r="W833" s="1211"/>
      <c r="X833" s="1260"/>
      <c r="Y833" s="1261"/>
      <c r="Z833" s="1261"/>
      <c r="AA833" s="1261"/>
      <c r="AB833" s="1261"/>
      <c r="AC833" s="1261"/>
      <c r="AD833" s="1262"/>
      <c r="AE833" s="1191"/>
      <c r="AF833" s="1191"/>
      <c r="AG833" s="1191"/>
      <c r="AH833" s="1191"/>
      <c r="AI833" s="1199"/>
      <c r="AJ833" s="1199"/>
      <c r="AK833" s="1199"/>
      <c r="AL833" s="1199"/>
    </row>
    <row r="834" spans="2:38">
      <c r="B834" s="1203"/>
      <c r="C834" s="1204"/>
      <c r="D834" s="1204"/>
      <c r="E834" s="1204"/>
      <c r="F834" s="1204"/>
      <c r="G834" s="1204"/>
      <c r="H834" s="1204"/>
      <c r="I834" s="1204"/>
      <c r="J834" s="1204"/>
      <c r="K834" s="1204"/>
      <c r="L834" s="1204"/>
      <c r="M834" s="1204"/>
      <c r="N834" s="1204"/>
      <c r="O834" s="1204"/>
      <c r="P834" s="1204"/>
      <c r="Q834" s="1204"/>
      <c r="R834" s="1204"/>
      <c r="S834" s="1205"/>
      <c r="T834" s="1206" t="s">
        <v>257</v>
      </c>
      <c r="U834" s="1207"/>
      <c r="V834" s="1207"/>
      <c r="W834" s="1208"/>
      <c r="X834" s="1218" t="str">
        <f>' PRESUPUESTO OFICIAL GETZEN'!C43</f>
        <v>Suministro e Instalacion de Tablero trifilar de 12 Circuitos</v>
      </c>
      <c r="Y834" s="1219"/>
      <c r="Z834" s="1219"/>
      <c r="AA834" s="1219"/>
      <c r="AB834" s="1219"/>
      <c r="AC834" s="1219"/>
      <c r="AD834" s="1219"/>
      <c r="AE834" s="1219"/>
      <c r="AF834" s="1219"/>
      <c r="AG834" s="1219"/>
      <c r="AH834" s="1219"/>
      <c r="AI834" s="1219"/>
      <c r="AJ834" s="1219"/>
      <c r="AK834" s="1219"/>
      <c r="AL834" s="1219"/>
    </row>
    <row r="835" spans="2:38">
      <c r="B835" s="1203"/>
      <c r="C835" s="1204"/>
      <c r="D835" s="1204"/>
      <c r="E835" s="1204"/>
      <c r="F835" s="1204"/>
      <c r="G835" s="1204"/>
      <c r="H835" s="1204"/>
      <c r="I835" s="1204"/>
      <c r="J835" s="1204"/>
      <c r="K835" s="1204"/>
      <c r="L835" s="1204"/>
      <c r="M835" s="1204"/>
      <c r="N835" s="1204"/>
      <c r="O835" s="1204"/>
      <c r="P835" s="1204"/>
      <c r="Q835" s="1204"/>
      <c r="R835" s="1204"/>
      <c r="S835" s="1205"/>
      <c r="T835" s="1209"/>
      <c r="U835" s="1210"/>
      <c r="V835" s="1210"/>
      <c r="W835" s="1211"/>
      <c r="X835" s="1220"/>
      <c r="Y835" s="1221"/>
      <c r="Z835" s="1221"/>
      <c r="AA835" s="1221"/>
      <c r="AB835" s="1221"/>
      <c r="AC835" s="1221"/>
      <c r="AD835" s="1221"/>
      <c r="AE835" s="1221"/>
      <c r="AF835" s="1221"/>
      <c r="AG835" s="1221"/>
      <c r="AH835" s="1221"/>
      <c r="AI835" s="1221"/>
      <c r="AJ835" s="1221"/>
      <c r="AK835" s="1221"/>
      <c r="AL835" s="1221"/>
    </row>
    <row r="836" spans="2:38">
      <c r="B836" s="1203"/>
      <c r="C836" s="1204"/>
      <c r="D836" s="1204"/>
      <c r="E836" s="1204"/>
      <c r="F836" s="1204"/>
      <c r="G836" s="1204"/>
      <c r="H836" s="1204"/>
      <c r="I836" s="1204"/>
      <c r="J836" s="1204"/>
      <c r="K836" s="1204"/>
      <c r="L836" s="1204"/>
      <c r="M836" s="1204"/>
      <c r="N836" s="1204"/>
      <c r="O836" s="1204"/>
      <c r="P836" s="1204"/>
      <c r="Q836" s="1204"/>
      <c r="R836" s="1204"/>
      <c r="S836" s="1205"/>
      <c r="T836" s="1222" t="s">
        <v>258</v>
      </c>
      <c r="U836" s="1223"/>
      <c r="V836" s="1223"/>
      <c r="W836" s="1223"/>
      <c r="X836" s="1223"/>
      <c r="Y836" s="1224"/>
      <c r="Z836" s="1228" t="s">
        <v>259</v>
      </c>
      <c r="AA836" s="1228"/>
      <c r="AB836" s="1228"/>
      <c r="AC836" s="1228"/>
      <c r="AD836" s="1228"/>
      <c r="AE836" s="1191"/>
      <c r="AF836" s="1191"/>
      <c r="AG836" s="1191"/>
      <c r="AH836" s="1191"/>
      <c r="AI836" s="1191" t="s">
        <v>260</v>
      </c>
      <c r="AJ836" s="1191"/>
      <c r="AK836" s="1191"/>
      <c r="AL836" s="1191" t="s">
        <v>261</v>
      </c>
    </row>
    <row r="837" spans="2:38">
      <c r="B837" s="1203"/>
      <c r="C837" s="1204"/>
      <c r="D837" s="1204"/>
      <c r="E837" s="1204"/>
      <c r="F837" s="1204"/>
      <c r="G837" s="1204"/>
      <c r="H837" s="1204"/>
      <c r="I837" s="1204"/>
      <c r="J837" s="1204"/>
      <c r="K837" s="1204"/>
      <c r="L837" s="1204"/>
      <c r="M837" s="1204"/>
      <c r="N837" s="1204"/>
      <c r="O837" s="1204"/>
      <c r="P837" s="1204"/>
      <c r="Q837" s="1204"/>
      <c r="R837" s="1204"/>
      <c r="S837" s="1205"/>
      <c r="T837" s="1225"/>
      <c r="U837" s="1226"/>
      <c r="V837" s="1226"/>
      <c r="W837" s="1226"/>
      <c r="X837" s="1226"/>
      <c r="Y837" s="1227"/>
      <c r="Z837" s="1191" t="s">
        <v>262</v>
      </c>
      <c r="AA837" s="1191"/>
      <c r="AB837" s="1191"/>
      <c r="AC837" s="1191" t="s">
        <v>263</v>
      </c>
      <c r="AD837" s="1191"/>
      <c r="AE837" s="1191"/>
      <c r="AF837" s="1191" t="s">
        <v>264</v>
      </c>
      <c r="AG837" s="1191"/>
      <c r="AH837" s="1191"/>
      <c r="AI837" s="1191"/>
      <c r="AJ837" s="1191"/>
      <c r="AK837" s="1191"/>
      <c r="AL837" s="1191"/>
    </row>
    <row r="838" spans="2:38">
      <c r="B838" s="1203"/>
      <c r="C838" s="1204"/>
      <c r="D838" s="1204"/>
      <c r="E838" s="1204"/>
      <c r="F838" s="1204"/>
      <c r="G838" s="1204"/>
      <c r="H838" s="1204"/>
      <c r="I838" s="1204"/>
      <c r="J838" s="1204"/>
      <c r="K838" s="1204"/>
      <c r="L838" s="1204"/>
      <c r="M838" s="1204"/>
      <c r="N838" s="1204"/>
      <c r="O838" s="1204"/>
      <c r="P838" s="1204"/>
      <c r="Q838" s="1204"/>
      <c r="R838" s="1204"/>
      <c r="S838" s="1205"/>
      <c r="T838" s="1182" t="s">
        <v>600</v>
      </c>
      <c r="U838" s="1183"/>
      <c r="V838" s="1183"/>
      <c r="W838" s="1183"/>
      <c r="X838" s="1183"/>
      <c r="Y838" s="1184"/>
      <c r="Z838" s="1185"/>
      <c r="AA838" s="1185"/>
      <c r="AB838" s="1185"/>
      <c r="AC838" s="1178"/>
      <c r="AD838" s="1178"/>
      <c r="AE838" s="1178"/>
      <c r="AF838" s="1178"/>
      <c r="AG838" s="1178"/>
      <c r="AH838" s="1178"/>
      <c r="AI838" s="1178">
        <v>1</v>
      </c>
      <c r="AJ838" s="1178"/>
      <c r="AK838" s="1178"/>
      <c r="AL838" s="995">
        <f>+AI838</f>
        <v>1</v>
      </c>
    </row>
    <row r="839" spans="2:38" ht="40.5" customHeight="1">
      <c r="B839" s="1203"/>
      <c r="C839" s="1204"/>
      <c r="D839" s="1204"/>
      <c r="E839" s="1204"/>
      <c r="F839" s="1204"/>
      <c r="G839" s="1204"/>
      <c r="H839" s="1204"/>
      <c r="I839" s="1204"/>
      <c r="J839" s="1204"/>
      <c r="K839" s="1204"/>
      <c r="L839" s="1204"/>
      <c r="M839" s="1204"/>
      <c r="N839" s="1204"/>
      <c r="O839" s="1204"/>
      <c r="P839" s="1204"/>
      <c r="Q839" s="1204"/>
      <c r="R839" s="1204"/>
      <c r="S839" s="1205"/>
      <c r="T839" s="1182"/>
      <c r="U839" s="1183"/>
      <c r="V839" s="1183"/>
      <c r="W839" s="1183"/>
      <c r="X839" s="1183"/>
      <c r="Y839" s="1184"/>
      <c r="Z839" s="1178"/>
      <c r="AA839" s="1178"/>
      <c r="AB839" s="1178"/>
      <c r="AC839" s="1178"/>
      <c r="AD839" s="1178"/>
      <c r="AE839" s="1178"/>
      <c r="AF839" s="1178"/>
      <c r="AG839" s="1178"/>
      <c r="AH839" s="1178"/>
      <c r="AI839" s="1178"/>
      <c r="AJ839" s="1178"/>
      <c r="AK839" s="1178"/>
      <c r="AL839" s="995"/>
    </row>
    <row r="840" spans="2:38" ht="40.5" customHeight="1">
      <c r="B840" s="1203"/>
      <c r="C840" s="1204"/>
      <c r="D840" s="1204"/>
      <c r="E840" s="1204"/>
      <c r="F840" s="1204"/>
      <c r="G840" s="1204"/>
      <c r="H840" s="1204"/>
      <c r="I840" s="1204"/>
      <c r="J840" s="1204"/>
      <c r="K840" s="1204"/>
      <c r="L840" s="1204"/>
      <c r="M840" s="1204"/>
      <c r="N840" s="1204"/>
      <c r="O840" s="1204"/>
      <c r="P840" s="1204"/>
      <c r="Q840" s="1204"/>
      <c r="R840" s="1204"/>
      <c r="S840" s="1205"/>
      <c r="T840" s="1182"/>
      <c r="U840" s="1183"/>
      <c r="V840" s="1183"/>
      <c r="W840" s="1183"/>
      <c r="X840" s="1183"/>
      <c r="Y840" s="1184"/>
      <c r="Z840" s="1178"/>
      <c r="AA840" s="1178"/>
      <c r="AB840" s="1178"/>
      <c r="AC840" s="1178"/>
      <c r="AD840" s="1178"/>
      <c r="AE840" s="1178"/>
      <c r="AF840" s="1178"/>
      <c r="AG840" s="1178"/>
      <c r="AH840" s="1178"/>
      <c r="AI840" s="1178"/>
      <c r="AJ840" s="1178"/>
      <c r="AK840" s="1178"/>
      <c r="AL840" s="995"/>
    </row>
    <row r="841" spans="2:38" ht="40.5" customHeight="1">
      <c r="B841" s="1203"/>
      <c r="C841" s="1204"/>
      <c r="D841" s="1204"/>
      <c r="E841" s="1204"/>
      <c r="F841" s="1204"/>
      <c r="G841" s="1204"/>
      <c r="H841" s="1204"/>
      <c r="I841" s="1204"/>
      <c r="J841" s="1204"/>
      <c r="K841" s="1204"/>
      <c r="L841" s="1204"/>
      <c r="M841" s="1204"/>
      <c r="N841" s="1204"/>
      <c r="O841" s="1204"/>
      <c r="P841" s="1204"/>
      <c r="Q841" s="1204"/>
      <c r="R841" s="1204"/>
      <c r="S841" s="1205"/>
      <c r="T841" s="1182"/>
      <c r="U841" s="1183"/>
      <c r="V841" s="1183"/>
      <c r="W841" s="1183"/>
      <c r="X841" s="1183"/>
      <c r="Y841" s="1184"/>
      <c r="Z841" s="1178"/>
      <c r="AA841" s="1178"/>
      <c r="AB841" s="1178"/>
      <c r="AC841" s="1178"/>
      <c r="AD841" s="1178"/>
      <c r="AE841" s="1178"/>
      <c r="AF841" s="1178"/>
      <c r="AG841" s="1178"/>
      <c r="AH841" s="1178"/>
      <c r="AI841" s="1178"/>
      <c r="AJ841" s="1178"/>
      <c r="AK841" s="1178"/>
      <c r="AL841" s="995"/>
    </row>
    <row r="842" spans="2:38" ht="40.5" customHeight="1">
      <c r="B842" s="1203"/>
      <c r="C842" s="1204"/>
      <c r="D842" s="1204"/>
      <c r="E842" s="1204"/>
      <c r="F842" s="1204"/>
      <c r="G842" s="1204"/>
      <c r="H842" s="1204"/>
      <c r="I842" s="1204"/>
      <c r="J842" s="1204"/>
      <c r="K842" s="1204"/>
      <c r="L842" s="1204"/>
      <c r="M842" s="1204"/>
      <c r="N842" s="1204"/>
      <c r="O842" s="1204"/>
      <c r="P842" s="1204"/>
      <c r="Q842" s="1204"/>
      <c r="R842" s="1204"/>
      <c r="S842" s="1205"/>
      <c r="T842" s="1182"/>
      <c r="U842" s="1183"/>
      <c r="V842" s="1183"/>
      <c r="W842" s="1183"/>
      <c r="X842" s="1183"/>
      <c r="Y842" s="1184"/>
      <c r="Z842" s="1178"/>
      <c r="AA842" s="1178"/>
      <c r="AB842" s="1178"/>
      <c r="AC842" s="1178"/>
      <c r="AD842" s="1178"/>
      <c r="AE842" s="1178"/>
      <c r="AF842" s="1178"/>
      <c r="AG842" s="1178"/>
      <c r="AH842" s="1178"/>
      <c r="AI842" s="1178"/>
      <c r="AJ842" s="1178"/>
      <c r="AK842" s="1178"/>
      <c r="AL842" s="995"/>
    </row>
    <row r="843" spans="2:38" ht="40.5" customHeight="1">
      <c r="B843" s="1203"/>
      <c r="C843" s="1204"/>
      <c r="D843" s="1204"/>
      <c r="E843" s="1204"/>
      <c r="F843" s="1204"/>
      <c r="G843" s="1204"/>
      <c r="H843" s="1204"/>
      <c r="I843" s="1204"/>
      <c r="J843" s="1204"/>
      <c r="K843" s="1204"/>
      <c r="L843" s="1204"/>
      <c r="M843" s="1204"/>
      <c r="N843" s="1204"/>
      <c r="O843" s="1204"/>
      <c r="P843" s="1204"/>
      <c r="Q843" s="1204"/>
      <c r="R843" s="1204"/>
      <c r="S843" s="1205"/>
      <c r="T843" s="1182"/>
      <c r="U843" s="1183"/>
      <c r="V843" s="1183"/>
      <c r="W843" s="1183"/>
      <c r="X843" s="1183"/>
      <c r="Y843" s="1184"/>
      <c r="Z843" s="1178"/>
      <c r="AA843" s="1178"/>
      <c r="AB843" s="1178"/>
      <c r="AC843" s="1178"/>
      <c r="AD843" s="1178"/>
      <c r="AE843" s="1178"/>
      <c r="AF843" s="1178"/>
      <c r="AG843" s="1178"/>
      <c r="AH843" s="1178"/>
      <c r="AI843" s="1178"/>
      <c r="AJ843" s="1178"/>
      <c r="AK843" s="1178"/>
      <c r="AL843" s="995"/>
    </row>
    <row r="844" spans="2:38" ht="40.5" customHeight="1">
      <c r="B844" s="1203"/>
      <c r="C844" s="1204"/>
      <c r="D844" s="1204"/>
      <c r="E844" s="1204"/>
      <c r="F844" s="1204"/>
      <c r="G844" s="1204"/>
      <c r="H844" s="1204"/>
      <c r="I844" s="1204"/>
      <c r="J844" s="1204"/>
      <c r="K844" s="1204"/>
      <c r="L844" s="1204"/>
      <c r="M844" s="1204"/>
      <c r="N844" s="1204"/>
      <c r="O844" s="1204"/>
      <c r="P844" s="1204"/>
      <c r="Q844" s="1204"/>
      <c r="R844" s="1204"/>
      <c r="S844" s="1205"/>
      <c r="T844" s="1182"/>
      <c r="U844" s="1183"/>
      <c r="V844" s="1183"/>
      <c r="W844" s="1183"/>
      <c r="X844" s="1183"/>
      <c r="Y844" s="1184"/>
      <c r="Z844" s="1178"/>
      <c r="AA844" s="1178"/>
      <c r="AB844" s="1178"/>
      <c r="AC844" s="1178"/>
      <c r="AD844" s="1178"/>
      <c r="AE844" s="1178"/>
      <c r="AF844" s="1178"/>
      <c r="AG844" s="1178"/>
      <c r="AH844" s="1178"/>
      <c r="AI844" s="1178"/>
      <c r="AJ844" s="1178"/>
      <c r="AK844" s="1178"/>
      <c r="AL844" s="995"/>
    </row>
    <row r="845" spans="2:38" ht="40.5" customHeight="1">
      <c r="B845" s="1203"/>
      <c r="C845" s="1204"/>
      <c r="D845" s="1204"/>
      <c r="E845" s="1204"/>
      <c r="F845" s="1204"/>
      <c r="G845" s="1204"/>
      <c r="H845" s="1204"/>
      <c r="I845" s="1204"/>
      <c r="J845" s="1204"/>
      <c r="K845" s="1204"/>
      <c r="L845" s="1204"/>
      <c r="M845" s="1204"/>
      <c r="N845" s="1204"/>
      <c r="O845" s="1204"/>
      <c r="P845" s="1204"/>
      <c r="Q845" s="1204"/>
      <c r="R845" s="1204"/>
      <c r="S845" s="1205"/>
      <c r="T845" s="1276"/>
      <c r="U845" s="1277"/>
      <c r="V845" s="1277"/>
      <c r="W845" s="1277"/>
      <c r="X845" s="1277"/>
      <c r="Y845" s="1277"/>
      <c r="Z845" s="1178"/>
      <c r="AA845" s="1178"/>
      <c r="AB845" s="1178"/>
      <c r="AC845" s="1178"/>
      <c r="AD845" s="1178"/>
      <c r="AE845" s="1178"/>
      <c r="AF845" s="1178"/>
      <c r="AG845" s="1178"/>
      <c r="AH845" s="1178"/>
      <c r="AI845" s="1178"/>
      <c r="AJ845" s="1178"/>
      <c r="AK845" s="1178"/>
      <c r="AL845" s="995"/>
    </row>
    <row r="846" spans="2:38" ht="40.5" customHeight="1">
      <c r="B846" s="1254"/>
      <c r="C846" s="1255"/>
      <c r="D846" s="1255"/>
      <c r="E846" s="1255"/>
      <c r="F846" s="1255"/>
      <c r="G846" s="1255"/>
      <c r="H846" s="1255"/>
      <c r="I846" s="1255"/>
      <c r="J846" s="1255"/>
      <c r="K846" s="1255"/>
      <c r="L846" s="1255"/>
      <c r="M846" s="1255"/>
      <c r="N846" s="1255"/>
      <c r="O846" s="1255"/>
      <c r="P846" s="1255"/>
      <c r="Q846" s="1255"/>
      <c r="R846" s="1255"/>
      <c r="S846" s="1256"/>
      <c r="T846" s="1240"/>
      <c r="U846" s="1241"/>
      <c r="V846" s="1241"/>
      <c r="W846" s="1241"/>
      <c r="X846" s="1241"/>
      <c r="Y846" s="1241"/>
      <c r="Z846" s="1178"/>
      <c r="AA846" s="1178"/>
      <c r="AB846" s="1178"/>
      <c r="AC846" s="1178"/>
      <c r="AD846" s="1178"/>
      <c r="AE846" s="1178"/>
      <c r="AF846" s="1178"/>
      <c r="AG846" s="1178"/>
      <c r="AH846" s="1178"/>
      <c r="AI846" s="1178"/>
      <c r="AJ846" s="1178"/>
      <c r="AK846" s="1178"/>
      <c r="AL846" s="995"/>
    </row>
    <row r="847" spans="2:38">
      <c r="B847" s="1192" t="s">
        <v>265</v>
      </c>
      <c r="C847" s="1193"/>
      <c r="D847" s="1193"/>
      <c r="E847" s="1193"/>
      <c r="F847" s="1193"/>
      <c r="G847" s="1193"/>
      <c r="H847" s="1193"/>
      <c r="I847" s="1193"/>
      <c r="J847" s="1193"/>
      <c r="K847" s="1193"/>
      <c r="L847" s="1193"/>
      <c r="M847" s="1193"/>
      <c r="N847" s="1193"/>
      <c r="O847" s="1193"/>
      <c r="P847" s="1193"/>
      <c r="Q847" s="1193"/>
      <c r="R847" s="1193"/>
      <c r="S847" s="1193"/>
      <c r="T847" s="1193"/>
      <c r="U847" s="1193"/>
      <c r="V847" s="1193"/>
      <c r="W847" s="1193"/>
      <c r="X847" s="1193"/>
      <c r="Y847" s="1193"/>
      <c r="Z847" s="1229"/>
      <c r="AA847" s="1230"/>
      <c r="AB847" s="1230"/>
      <c r="AC847" s="1230"/>
      <c r="AD847" s="1230"/>
      <c r="AE847" s="1230"/>
      <c r="AF847" s="1230"/>
      <c r="AG847" s="1230"/>
      <c r="AH847" s="1231"/>
      <c r="AI847" s="1232"/>
      <c r="AJ847" s="1232"/>
      <c r="AK847" s="1232"/>
      <c r="AL847" s="997"/>
    </row>
    <row r="848" spans="2:38">
      <c r="B848" s="1242"/>
      <c r="C848" s="1243"/>
      <c r="D848" s="1243"/>
      <c r="E848" s="1243"/>
      <c r="F848" s="1243"/>
      <c r="G848" s="1243"/>
      <c r="H848" s="1243"/>
      <c r="I848" s="1243"/>
      <c r="J848" s="1243"/>
      <c r="K848" s="1243"/>
      <c r="L848" s="1243"/>
      <c r="M848" s="1243"/>
      <c r="N848" s="1243"/>
      <c r="O848" s="1243"/>
      <c r="P848" s="1243"/>
      <c r="Q848" s="1243"/>
      <c r="R848" s="1243"/>
      <c r="S848" s="1243"/>
      <c r="T848" s="1243"/>
      <c r="U848" s="1243"/>
      <c r="V848" s="1243"/>
      <c r="W848" s="1243"/>
      <c r="X848" s="1243"/>
      <c r="Y848" s="1244"/>
      <c r="Z848" s="1248"/>
      <c r="AA848" s="1201"/>
      <c r="AB848" s="1201"/>
      <c r="AC848" s="1201"/>
      <c r="AD848" s="1201"/>
      <c r="AE848" s="1201"/>
      <c r="AF848" s="1201"/>
      <c r="AG848" s="1201"/>
      <c r="AH848" s="1202"/>
      <c r="AI848" s="1190" t="s">
        <v>266</v>
      </c>
      <c r="AJ848" s="1190"/>
      <c r="AK848" s="1253"/>
      <c r="AL848" s="998">
        <f>SUM(AL838:AL846)</f>
        <v>1</v>
      </c>
    </row>
    <row r="849" spans="2:38">
      <c r="B849" s="1242"/>
      <c r="C849" s="1243"/>
      <c r="D849" s="1243"/>
      <c r="E849" s="1243"/>
      <c r="F849" s="1243"/>
      <c r="G849" s="1243"/>
      <c r="H849" s="1243"/>
      <c r="I849" s="1243"/>
      <c r="J849" s="1243"/>
      <c r="K849" s="1243"/>
      <c r="L849" s="1243"/>
      <c r="M849" s="1243"/>
      <c r="N849" s="1243"/>
      <c r="O849" s="1243"/>
      <c r="P849" s="1243"/>
      <c r="Q849" s="1243"/>
      <c r="R849" s="1243"/>
      <c r="S849" s="1243"/>
      <c r="T849" s="1243"/>
      <c r="U849" s="1243"/>
      <c r="V849" s="1243"/>
      <c r="W849" s="1243"/>
      <c r="X849" s="1243"/>
      <c r="Y849" s="1244"/>
      <c r="Z849" s="1249"/>
      <c r="AA849" s="1204"/>
      <c r="AB849" s="1204"/>
      <c r="AC849" s="1204"/>
      <c r="AD849" s="1204"/>
      <c r="AE849" s="1204"/>
      <c r="AF849" s="1204"/>
      <c r="AG849" s="1204"/>
      <c r="AH849" s="1205"/>
      <c r="AI849" s="1190"/>
      <c r="AJ849" s="1190"/>
      <c r="AK849" s="1253"/>
      <c r="AL849" s="998"/>
    </row>
    <row r="850" spans="2:38" ht="16.5" thickBot="1">
      <c r="B850" s="1245"/>
      <c r="C850" s="1246"/>
      <c r="D850" s="1246"/>
      <c r="E850" s="1246"/>
      <c r="F850" s="1246"/>
      <c r="G850" s="1246"/>
      <c r="H850" s="1246"/>
      <c r="I850" s="1246"/>
      <c r="J850" s="1246"/>
      <c r="K850" s="1246"/>
      <c r="L850" s="1246"/>
      <c r="M850" s="1246"/>
      <c r="N850" s="1246"/>
      <c r="O850" s="1246"/>
      <c r="P850" s="1246"/>
      <c r="Q850" s="1246"/>
      <c r="R850" s="1246"/>
      <c r="S850" s="1246"/>
      <c r="T850" s="1246"/>
      <c r="U850" s="1246"/>
      <c r="V850" s="1246"/>
      <c r="W850" s="1246"/>
      <c r="X850" s="1246"/>
      <c r="Y850" s="1247"/>
      <c r="Z850" s="1250"/>
      <c r="AA850" s="1251"/>
      <c r="AB850" s="1251"/>
      <c r="AC850" s="1251"/>
      <c r="AD850" s="1251"/>
      <c r="AE850" s="1251"/>
      <c r="AF850" s="1251"/>
      <c r="AG850" s="1251"/>
      <c r="AH850" s="1252"/>
      <c r="AI850" s="1238" t="s">
        <v>267</v>
      </c>
      <c r="AJ850" s="1238"/>
      <c r="AK850" s="1239"/>
      <c r="AL850" s="999">
        <f>+ROUND(AL848+AL849,0)</f>
        <v>1</v>
      </c>
    </row>
    <row r="851" spans="2:38">
      <c r="B851" s="1263"/>
      <c r="C851" s="1264"/>
      <c r="D851" s="1264"/>
      <c r="E851" s="1264"/>
      <c r="F851" s="1264"/>
      <c r="G851" s="1264"/>
      <c r="H851" s="1264"/>
      <c r="I851" s="1267" t="str">
        <f>+I827</f>
        <v>CONSTRUCCIÓN DE CUBIERTA PARA POLIDERTIVO EN LA VEREDA BAJO GETZEN DEL MUNICIPIO DE LA PLATA, DEPARTAMENTO DEL HUILA</v>
      </c>
      <c r="J851" s="1267"/>
      <c r="K851" s="1267"/>
      <c r="L851" s="1267"/>
      <c r="M851" s="1267"/>
      <c r="N851" s="1267"/>
      <c r="O851" s="1267"/>
      <c r="P851" s="1267"/>
      <c r="Q851" s="1267"/>
      <c r="R851" s="1267"/>
      <c r="S851" s="1267"/>
      <c r="T851" s="1267"/>
      <c r="U851" s="1267"/>
      <c r="V851" s="1267"/>
      <c r="W851" s="1267"/>
      <c r="X851" s="1267"/>
      <c r="Y851" s="1267"/>
      <c r="Z851" s="1267"/>
      <c r="AA851" s="1267"/>
      <c r="AB851" s="1267"/>
      <c r="AC851" s="1267"/>
      <c r="AD851" s="1267"/>
      <c r="AE851" s="1267"/>
      <c r="AF851" s="1267"/>
      <c r="AG851" s="1267"/>
      <c r="AH851" s="1267"/>
      <c r="AI851" s="1269">
        <f ca="1">TODAY()</f>
        <v>46286</v>
      </c>
      <c r="AJ851" s="1267"/>
      <c r="AK851" s="1267"/>
      <c r="AL851" s="1267"/>
    </row>
    <row r="852" spans="2:38">
      <c r="B852" s="1265"/>
      <c r="C852" s="1266"/>
      <c r="D852" s="1266"/>
      <c r="E852" s="1266"/>
      <c r="F852" s="1266"/>
      <c r="G852" s="1266"/>
      <c r="H852" s="1266"/>
      <c r="I852" s="1268"/>
      <c r="J852" s="1268"/>
      <c r="K852" s="1268"/>
      <c r="L852" s="1268"/>
      <c r="M852" s="1268"/>
      <c r="N852" s="1268"/>
      <c r="O852" s="1268"/>
      <c r="P852" s="1268"/>
      <c r="Q852" s="1268"/>
      <c r="R852" s="1268"/>
      <c r="S852" s="1268"/>
      <c r="T852" s="1268"/>
      <c r="U852" s="1268"/>
      <c r="V852" s="1268"/>
      <c r="W852" s="1268"/>
      <c r="X852" s="1268"/>
      <c r="Y852" s="1268"/>
      <c r="Z852" s="1268"/>
      <c r="AA852" s="1268"/>
      <c r="AB852" s="1268"/>
      <c r="AC852" s="1268"/>
      <c r="AD852" s="1268"/>
      <c r="AE852" s="1268"/>
      <c r="AF852" s="1268"/>
      <c r="AG852" s="1268"/>
      <c r="AH852" s="1268"/>
      <c r="AI852" s="1268"/>
      <c r="AJ852" s="1268"/>
      <c r="AK852" s="1268"/>
      <c r="AL852" s="1268"/>
    </row>
    <row r="853" spans="2:38">
      <c r="B853" s="1265"/>
      <c r="C853" s="1266"/>
      <c r="D853" s="1266"/>
      <c r="E853" s="1266"/>
      <c r="F853" s="1266"/>
      <c r="G853" s="1266"/>
      <c r="H853" s="1266"/>
      <c r="I853" s="1268"/>
      <c r="J853" s="1268"/>
      <c r="K853" s="1268"/>
      <c r="L853" s="1268"/>
      <c r="M853" s="1268"/>
      <c r="N853" s="1268"/>
      <c r="O853" s="1268"/>
      <c r="P853" s="1268"/>
      <c r="Q853" s="1268"/>
      <c r="R853" s="1268"/>
      <c r="S853" s="1268"/>
      <c r="T853" s="1268"/>
      <c r="U853" s="1268"/>
      <c r="V853" s="1268"/>
      <c r="W853" s="1268"/>
      <c r="X853" s="1268"/>
      <c r="Y853" s="1268"/>
      <c r="Z853" s="1268"/>
      <c r="AA853" s="1268"/>
      <c r="AB853" s="1268"/>
      <c r="AC853" s="1268"/>
      <c r="AD853" s="1268"/>
      <c r="AE853" s="1268"/>
      <c r="AF853" s="1268"/>
      <c r="AG853" s="1268"/>
      <c r="AH853" s="1268"/>
      <c r="AI853" s="1268"/>
      <c r="AJ853" s="1268"/>
      <c r="AK853" s="1268"/>
      <c r="AL853" s="1268"/>
    </row>
    <row r="854" spans="2:38">
      <c r="B854" s="1265"/>
      <c r="C854" s="1266"/>
      <c r="D854" s="1266"/>
      <c r="E854" s="1266"/>
      <c r="F854" s="1266"/>
      <c r="G854" s="1266"/>
      <c r="H854" s="1266"/>
      <c r="I854" s="1268"/>
      <c r="J854" s="1268"/>
      <c r="K854" s="1268"/>
      <c r="L854" s="1268"/>
      <c r="M854" s="1268"/>
      <c r="N854" s="1268"/>
      <c r="O854" s="1268"/>
      <c r="P854" s="1268"/>
      <c r="Q854" s="1268"/>
      <c r="R854" s="1268"/>
      <c r="S854" s="1268"/>
      <c r="T854" s="1268"/>
      <c r="U854" s="1268"/>
      <c r="V854" s="1268"/>
      <c r="W854" s="1268"/>
      <c r="X854" s="1268"/>
      <c r="Y854" s="1268"/>
      <c r="Z854" s="1268"/>
      <c r="AA854" s="1268"/>
      <c r="AB854" s="1268"/>
      <c r="AC854" s="1268"/>
      <c r="AD854" s="1268"/>
      <c r="AE854" s="1268"/>
      <c r="AF854" s="1268"/>
      <c r="AG854" s="1268"/>
      <c r="AH854" s="1268"/>
      <c r="AI854" s="1268"/>
      <c r="AJ854" s="1268"/>
      <c r="AK854" s="1268"/>
      <c r="AL854" s="1268"/>
    </row>
    <row r="855" spans="2:38">
      <c r="B855" s="1189" t="s">
        <v>254</v>
      </c>
      <c r="C855" s="1190"/>
      <c r="D855" s="1190"/>
      <c r="E855" s="1190"/>
      <c r="F855" s="1190"/>
      <c r="G855" s="1190"/>
      <c r="H855" s="1190"/>
      <c r="I855" s="1190"/>
      <c r="J855" s="1190"/>
      <c r="K855" s="1190"/>
      <c r="L855" s="1190"/>
      <c r="M855" s="1190"/>
      <c r="N855" s="1190"/>
      <c r="O855" s="1190"/>
      <c r="P855" s="1190"/>
      <c r="Q855" s="1190"/>
      <c r="R855" s="1190"/>
      <c r="S855" s="1190"/>
      <c r="T855" s="1190"/>
      <c r="U855" s="1190"/>
      <c r="V855" s="1190"/>
      <c r="W855" s="1190"/>
      <c r="X855" s="1190"/>
      <c r="Y855" s="1190"/>
      <c r="Z855" s="1190"/>
      <c r="AA855" s="1190"/>
      <c r="AB855" s="1190"/>
      <c r="AC855" s="1190"/>
      <c r="AD855" s="1190"/>
      <c r="AE855" s="1190"/>
      <c r="AF855" s="1190"/>
      <c r="AG855" s="1190"/>
      <c r="AH855" s="1190"/>
      <c r="AI855" s="1190"/>
      <c r="AJ855" s="1190"/>
      <c r="AK855" s="1190"/>
      <c r="AL855" s="1190"/>
    </row>
    <row r="856" spans="2:38">
      <c r="B856" s="1200"/>
      <c r="C856" s="1201"/>
      <c r="D856" s="1201"/>
      <c r="E856" s="1201"/>
      <c r="F856" s="1201"/>
      <c r="G856" s="1201"/>
      <c r="H856" s="1201"/>
      <c r="I856" s="1201"/>
      <c r="J856" s="1201"/>
      <c r="K856" s="1201"/>
      <c r="L856" s="1201"/>
      <c r="M856" s="1201"/>
      <c r="N856" s="1201"/>
      <c r="O856" s="1201"/>
      <c r="P856" s="1201"/>
      <c r="Q856" s="1201"/>
      <c r="R856" s="1201"/>
      <c r="S856" s="1202"/>
      <c r="T856" s="1206" t="s">
        <v>255</v>
      </c>
      <c r="U856" s="1207"/>
      <c r="V856" s="1207"/>
      <c r="W856" s="1208"/>
      <c r="X856" s="1257">
        <f>' PRESUPUESTO OFICIAL GETZEN'!B44</f>
        <v>6.5</v>
      </c>
      <c r="Y856" s="1258"/>
      <c r="Z856" s="1258"/>
      <c r="AA856" s="1258"/>
      <c r="AB856" s="1258"/>
      <c r="AC856" s="1258"/>
      <c r="AD856" s="1259"/>
      <c r="AE856" s="1191" t="s">
        <v>256</v>
      </c>
      <c r="AF856" s="1191"/>
      <c r="AG856" s="1191"/>
      <c r="AH856" s="1191"/>
      <c r="AI856" s="1199" t="str">
        <f>' PRESUPUESTO OFICIAL GETZEN'!D44</f>
        <v>UND</v>
      </c>
      <c r="AJ856" s="1199"/>
      <c r="AK856" s="1199"/>
      <c r="AL856" s="1199"/>
    </row>
    <row r="857" spans="2:38">
      <c r="B857" s="1203"/>
      <c r="C857" s="1204"/>
      <c r="D857" s="1204"/>
      <c r="E857" s="1204"/>
      <c r="F857" s="1204"/>
      <c r="G857" s="1204"/>
      <c r="H857" s="1204"/>
      <c r="I857" s="1204"/>
      <c r="J857" s="1204"/>
      <c r="K857" s="1204"/>
      <c r="L857" s="1204"/>
      <c r="M857" s="1204"/>
      <c r="N857" s="1204"/>
      <c r="O857" s="1204"/>
      <c r="P857" s="1204"/>
      <c r="Q857" s="1204"/>
      <c r="R857" s="1204"/>
      <c r="S857" s="1205"/>
      <c r="T857" s="1209"/>
      <c r="U857" s="1210"/>
      <c r="V857" s="1210"/>
      <c r="W857" s="1211"/>
      <c r="X857" s="1260"/>
      <c r="Y857" s="1261"/>
      <c r="Z857" s="1261"/>
      <c r="AA857" s="1261"/>
      <c r="AB857" s="1261"/>
      <c r="AC857" s="1261"/>
      <c r="AD857" s="1262"/>
      <c r="AE857" s="1191"/>
      <c r="AF857" s="1191"/>
      <c r="AG857" s="1191"/>
      <c r="AH857" s="1191"/>
      <c r="AI857" s="1199"/>
      <c r="AJ857" s="1199"/>
      <c r="AK857" s="1199"/>
      <c r="AL857" s="1199"/>
    </row>
    <row r="858" spans="2:38">
      <c r="B858" s="1203"/>
      <c r="C858" s="1204"/>
      <c r="D858" s="1204"/>
      <c r="E858" s="1204"/>
      <c r="F858" s="1204"/>
      <c r="G858" s="1204"/>
      <c r="H858" s="1204"/>
      <c r="I858" s="1204"/>
      <c r="J858" s="1204"/>
      <c r="K858" s="1204"/>
      <c r="L858" s="1204"/>
      <c r="M858" s="1204"/>
      <c r="N858" s="1204"/>
      <c r="O858" s="1204"/>
      <c r="P858" s="1204"/>
      <c r="Q858" s="1204"/>
      <c r="R858" s="1204"/>
      <c r="S858" s="1205"/>
      <c r="T858" s="1206" t="s">
        <v>257</v>
      </c>
      <c r="U858" s="1207"/>
      <c r="V858" s="1207"/>
      <c r="W858" s="1208"/>
      <c r="X858" s="1218" t="str">
        <f>' PRESUPUESTO OFICIAL GETZEN'!C44</f>
        <v>Suministro  e  instalación  de  proyector  LED  150W  ip65 6500K</v>
      </c>
      <c r="Y858" s="1219"/>
      <c r="Z858" s="1219"/>
      <c r="AA858" s="1219"/>
      <c r="AB858" s="1219"/>
      <c r="AC858" s="1219"/>
      <c r="AD858" s="1219"/>
      <c r="AE858" s="1219"/>
      <c r="AF858" s="1219"/>
      <c r="AG858" s="1219"/>
      <c r="AH858" s="1219"/>
      <c r="AI858" s="1219"/>
      <c r="AJ858" s="1219"/>
      <c r="AK858" s="1219"/>
      <c r="AL858" s="1219"/>
    </row>
    <row r="859" spans="2:38">
      <c r="B859" s="1203"/>
      <c r="C859" s="1204"/>
      <c r="D859" s="1204"/>
      <c r="E859" s="1204"/>
      <c r="F859" s="1204"/>
      <c r="G859" s="1204"/>
      <c r="H859" s="1204"/>
      <c r="I859" s="1204"/>
      <c r="J859" s="1204"/>
      <c r="K859" s="1204"/>
      <c r="L859" s="1204"/>
      <c r="M859" s="1204"/>
      <c r="N859" s="1204"/>
      <c r="O859" s="1204"/>
      <c r="P859" s="1204"/>
      <c r="Q859" s="1204"/>
      <c r="R859" s="1204"/>
      <c r="S859" s="1205"/>
      <c r="T859" s="1209"/>
      <c r="U859" s="1210"/>
      <c r="V859" s="1210"/>
      <c r="W859" s="1211"/>
      <c r="X859" s="1220"/>
      <c r="Y859" s="1221"/>
      <c r="Z859" s="1221"/>
      <c r="AA859" s="1221"/>
      <c r="AB859" s="1221"/>
      <c r="AC859" s="1221"/>
      <c r="AD859" s="1221"/>
      <c r="AE859" s="1221"/>
      <c r="AF859" s="1221"/>
      <c r="AG859" s="1221"/>
      <c r="AH859" s="1221"/>
      <c r="AI859" s="1221"/>
      <c r="AJ859" s="1221"/>
      <c r="AK859" s="1221"/>
      <c r="AL859" s="1221"/>
    </row>
    <row r="860" spans="2:38">
      <c r="B860" s="1203"/>
      <c r="C860" s="1204"/>
      <c r="D860" s="1204"/>
      <c r="E860" s="1204"/>
      <c r="F860" s="1204"/>
      <c r="G860" s="1204"/>
      <c r="H860" s="1204"/>
      <c r="I860" s="1204"/>
      <c r="J860" s="1204"/>
      <c r="K860" s="1204"/>
      <c r="L860" s="1204"/>
      <c r="M860" s="1204"/>
      <c r="N860" s="1204"/>
      <c r="O860" s="1204"/>
      <c r="P860" s="1204"/>
      <c r="Q860" s="1204"/>
      <c r="R860" s="1204"/>
      <c r="S860" s="1205"/>
      <c r="T860" s="1222" t="s">
        <v>258</v>
      </c>
      <c r="U860" s="1223"/>
      <c r="V860" s="1223"/>
      <c r="W860" s="1223"/>
      <c r="X860" s="1223"/>
      <c r="Y860" s="1224"/>
      <c r="Z860" s="1228" t="s">
        <v>259</v>
      </c>
      <c r="AA860" s="1228"/>
      <c r="AB860" s="1228"/>
      <c r="AC860" s="1228"/>
      <c r="AD860" s="1228"/>
      <c r="AE860" s="1191"/>
      <c r="AF860" s="1191"/>
      <c r="AG860" s="1191"/>
      <c r="AH860" s="1191"/>
      <c r="AI860" s="1191" t="s">
        <v>260</v>
      </c>
      <c r="AJ860" s="1191"/>
      <c r="AK860" s="1191"/>
      <c r="AL860" s="1191" t="s">
        <v>261</v>
      </c>
    </row>
    <row r="861" spans="2:38">
      <c r="B861" s="1203"/>
      <c r="C861" s="1204"/>
      <c r="D861" s="1204"/>
      <c r="E861" s="1204"/>
      <c r="F861" s="1204"/>
      <c r="G861" s="1204"/>
      <c r="H861" s="1204"/>
      <c r="I861" s="1204"/>
      <c r="J861" s="1204"/>
      <c r="K861" s="1204"/>
      <c r="L861" s="1204"/>
      <c r="M861" s="1204"/>
      <c r="N861" s="1204"/>
      <c r="O861" s="1204"/>
      <c r="P861" s="1204"/>
      <c r="Q861" s="1204"/>
      <c r="R861" s="1204"/>
      <c r="S861" s="1205"/>
      <c r="T861" s="1225"/>
      <c r="U861" s="1226"/>
      <c r="V861" s="1226"/>
      <c r="W861" s="1226"/>
      <c r="X861" s="1226"/>
      <c r="Y861" s="1227"/>
      <c r="Z861" s="1191" t="s">
        <v>262</v>
      </c>
      <c r="AA861" s="1191"/>
      <c r="AB861" s="1191"/>
      <c r="AC861" s="1191" t="s">
        <v>263</v>
      </c>
      <c r="AD861" s="1191"/>
      <c r="AE861" s="1191"/>
      <c r="AF861" s="1191" t="s">
        <v>264</v>
      </c>
      <c r="AG861" s="1191"/>
      <c r="AH861" s="1191"/>
      <c r="AI861" s="1191"/>
      <c r="AJ861" s="1191"/>
      <c r="AK861" s="1191"/>
      <c r="AL861" s="1191"/>
    </row>
    <row r="862" spans="2:38">
      <c r="B862" s="1203"/>
      <c r="C862" s="1204"/>
      <c r="D862" s="1204"/>
      <c r="E862" s="1204"/>
      <c r="F862" s="1204"/>
      <c r="G862" s="1204"/>
      <c r="H862" s="1204"/>
      <c r="I862" s="1204"/>
      <c r="J862" s="1204"/>
      <c r="K862" s="1204"/>
      <c r="L862" s="1204"/>
      <c r="M862" s="1204"/>
      <c r="N862" s="1204"/>
      <c r="O862" s="1204"/>
      <c r="P862" s="1204"/>
      <c r="Q862" s="1204"/>
      <c r="R862" s="1204"/>
      <c r="S862" s="1205"/>
      <c r="T862" s="1182" t="s">
        <v>601</v>
      </c>
      <c r="U862" s="1183"/>
      <c r="V862" s="1183"/>
      <c r="W862" s="1183"/>
      <c r="X862" s="1183"/>
      <c r="Y862" s="1184"/>
      <c r="Z862" s="1185"/>
      <c r="AA862" s="1185"/>
      <c r="AB862" s="1185"/>
      <c r="AC862" s="1178"/>
      <c r="AD862" s="1178"/>
      <c r="AE862" s="1178"/>
      <c r="AF862" s="1178"/>
      <c r="AG862" s="1178"/>
      <c r="AH862" s="1178"/>
      <c r="AI862" s="1179">
        <v>12</v>
      </c>
      <c r="AJ862" s="1180"/>
      <c r="AK862" s="1181"/>
      <c r="AL862" s="995">
        <f>+AI862</f>
        <v>12</v>
      </c>
    </row>
    <row r="863" spans="2:38" ht="63.75" customHeight="1">
      <c r="B863" s="1203"/>
      <c r="C863" s="1204"/>
      <c r="D863" s="1204"/>
      <c r="E863" s="1204"/>
      <c r="F863" s="1204"/>
      <c r="G863" s="1204"/>
      <c r="H863" s="1204"/>
      <c r="I863" s="1204"/>
      <c r="J863" s="1204"/>
      <c r="K863" s="1204"/>
      <c r="L863" s="1204"/>
      <c r="M863" s="1204"/>
      <c r="N863" s="1204"/>
      <c r="O863" s="1204"/>
      <c r="P863" s="1204"/>
      <c r="Q863" s="1204"/>
      <c r="R863" s="1204"/>
      <c r="S863" s="1205"/>
      <c r="T863" s="1274"/>
      <c r="U863" s="1275"/>
      <c r="V863" s="1275"/>
      <c r="W863" s="1275"/>
      <c r="X863" s="1275"/>
      <c r="Y863" s="1275"/>
      <c r="Z863" s="1178"/>
      <c r="AA863" s="1178"/>
      <c r="AB863" s="1178"/>
      <c r="AC863" s="1178"/>
      <c r="AD863" s="1178"/>
      <c r="AE863" s="1178"/>
      <c r="AF863" s="1178"/>
      <c r="AG863" s="1178"/>
      <c r="AH863" s="1178"/>
      <c r="AI863" s="1179"/>
      <c r="AJ863" s="1180"/>
      <c r="AK863" s="1181"/>
      <c r="AL863" s="995"/>
    </row>
    <row r="864" spans="2:38" ht="63.75" customHeight="1">
      <c r="B864" s="1203"/>
      <c r="C864" s="1204"/>
      <c r="D864" s="1204"/>
      <c r="E864" s="1204"/>
      <c r="F864" s="1204"/>
      <c r="G864" s="1204"/>
      <c r="H864" s="1204"/>
      <c r="I864" s="1204"/>
      <c r="J864" s="1204"/>
      <c r="K864" s="1204"/>
      <c r="L864" s="1204"/>
      <c r="M864" s="1204"/>
      <c r="N864" s="1204"/>
      <c r="O864" s="1204"/>
      <c r="P864" s="1204"/>
      <c r="Q864" s="1204"/>
      <c r="R864" s="1204"/>
      <c r="S864" s="1205"/>
      <c r="T864" s="1271"/>
      <c r="U864" s="1272"/>
      <c r="V864" s="1272"/>
      <c r="W864" s="1272"/>
      <c r="X864" s="1272"/>
      <c r="Y864" s="1273"/>
      <c r="Z864" s="1178"/>
      <c r="AA864" s="1178"/>
      <c r="AB864" s="1178"/>
      <c r="AC864" s="1178"/>
      <c r="AD864" s="1178"/>
      <c r="AE864" s="1178"/>
      <c r="AF864" s="1178"/>
      <c r="AG864" s="1178"/>
      <c r="AH864" s="1178"/>
      <c r="AI864" s="1179"/>
      <c r="AJ864" s="1180"/>
      <c r="AK864" s="1181"/>
      <c r="AL864" s="995"/>
    </row>
    <row r="865" spans="2:38" ht="63.75" customHeight="1">
      <c r="B865" s="1203"/>
      <c r="C865" s="1204"/>
      <c r="D865" s="1204"/>
      <c r="E865" s="1204"/>
      <c r="F865" s="1204"/>
      <c r="G865" s="1204"/>
      <c r="H865" s="1204"/>
      <c r="I865" s="1204"/>
      <c r="J865" s="1204"/>
      <c r="K865" s="1204"/>
      <c r="L865" s="1204"/>
      <c r="M865" s="1204"/>
      <c r="N865" s="1204"/>
      <c r="O865" s="1204"/>
      <c r="P865" s="1204"/>
      <c r="Q865" s="1204"/>
      <c r="R865" s="1204"/>
      <c r="S865" s="1205"/>
      <c r="T865" s="1274"/>
      <c r="U865" s="1275"/>
      <c r="V865" s="1275"/>
      <c r="W865" s="1275"/>
      <c r="X865" s="1275"/>
      <c r="Y865" s="1275"/>
      <c r="Z865" s="1178"/>
      <c r="AA865" s="1178"/>
      <c r="AB865" s="1178"/>
      <c r="AC865" s="1178"/>
      <c r="AD865" s="1178"/>
      <c r="AE865" s="1178"/>
      <c r="AF865" s="1178"/>
      <c r="AG865" s="1178"/>
      <c r="AH865" s="1178"/>
      <c r="AI865" s="1179"/>
      <c r="AJ865" s="1180"/>
      <c r="AK865" s="1181"/>
      <c r="AL865" s="995"/>
    </row>
    <row r="866" spans="2:38" ht="63.75" customHeight="1">
      <c r="B866" s="1203"/>
      <c r="C866" s="1204"/>
      <c r="D866" s="1204"/>
      <c r="E866" s="1204"/>
      <c r="F866" s="1204"/>
      <c r="G866" s="1204"/>
      <c r="H866" s="1204"/>
      <c r="I866" s="1204"/>
      <c r="J866" s="1204"/>
      <c r="K866" s="1204"/>
      <c r="L866" s="1204"/>
      <c r="M866" s="1204"/>
      <c r="N866" s="1204"/>
      <c r="O866" s="1204"/>
      <c r="P866" s="1204"/>
      <c r="Q866" s="1204"/>
      <c r="R866" s="1204"/>
      <c r="S866" s="1205"/>
      <c r="T866" s="1271"/>
      <c r="U866" s="1272"/>
      <c r="V866" s="1272"/>
      <c r="W866" s="1272"/>
      <c r="X866" s="1272"/>
      <c r="Y866" s="1273"/>
      <c r="Z866" s="1178"/>
      <c r="AA866" s="1178"/>
      <c r="AB866" s="1178"/>
      <c r="AC866" s="1178"/>
      <c r="AD866" s="1178"/>
      <c r="AE866" s="1178"/>
      <c r="AF866" s="1178"/>
      <c r="AG866" s="1178"/>
      <c r="AH866" s="1178"/>
      <c r="AI866" s="1179"/>
      <c r="AJ866" s="1180"/>
      <c r="AK866" s="1181"/>
      <c r="AL866" s="995"/>
    </row>
    <row r="867" spans="2:38" ht="63.75" customHeight="1">
      <c r="B867" s="1203"/>
      <c r="C867" s="1204"/>
      <c r="D867" s="1204"/>
      <c r="E867" s="1204"/>
      <c r="F867" s="1204"/>
      <c r="G867" s="1204"/>
      <c r="H867" s="1204"/>
      <c r="I867" s="1204"/>
      <c r="J867" s="1204"/>
      <c r="K867" s="1204"/>
      <c r="L867" s="1204"/>
      <c r="M867" s="1204"/>
      <c r="N867" s="1204"/>
      <c r="O867" s="1204"/>
      <c r="P867" s="1204"/>
      <c r="Q867" s="1204"/>
      <c r="R867" s="1204"/>
      <c r="S867" s="1205"/>
      <c r="T867" s="1182"/>
      <c r="U867" s="1183"/>
      <c r="V867" s="1183"/>
      <c r="W867" s="1183"/>
      <c r="X867" s="1183"/>
      <c r="Y867" s="1184"/>
      <c r="Z867" s="1178"/>
      <c r="AA867" s="1178"/>
      <c r="AB867" s="1178"/>
      <c r="AC867" s="1270"/>
      <c r="AD867" s="1270"/>
      <c r="AE867" s="1270"/>
      <c r="AF867" s="1178"/>
      <c r="AG867" s="1178"/>
      <c r="AH867" s="1178"/>
      <c r="AI867" s="1179"/>
      <c r="AJ867" s="1180"/>
      <c r="AK867" s="1181"/>
      <c r="AL867" s="995"/>
    </row>
    <row r="868" spans="2:38" ht="63.75" customHeight="1">
      <c r="B868" s="1203"/>
      <c r="C868" s="1204"/>
      <c r="D868" s="1204"/>
      <c r="E868" s="1204"/>
      <c r="F868" s="1204"/>
      <c r="G868" s="1204"/>
      <c r="H868" s="1204"/>
      <c r="I868" s="1204"/>
      <c r="J868" s="1204"/>
      <c r="K868" s="1204"/>
      <c r="L868" s="1204"/>
      <c r="M868" s="1204"/>
      <c r="N868" s="1204"/>
      <c r="O868" s="1204"/>
      <c r="P868" s="1204"/>
      <c r="Q868" s="1204"/>
      <c r="R868" s="1204"/>
      <c r="S868" s="1205"/>
      <c r="T868" s="1182"/>
      <c r="U868" s="1183"/>
      <c r="V868" s="1183"/>
      <c r="W868" s="1183"/>
      <c r="X868" s="1183"/>
      <c r="Y868" s="1184"/>
      <c r="Z868" s="1185"/>
      <c r="AA868" s="1185"/>
      <c r="AB868" s="1185"/>
      <c r="AC868" s="1178"/>
      <c r="AD868" s="1178"/>
      <c r="AE868" s="1178"/>
      <c r="AF868" s="1178"/>
      <c r="AG868" s="1178"/>
      <c r="AH868" s="1178"/>
      <c r="AI868" s="1178"/>
      <c r="AJ868" s="1178"/>
      <c r="AK868" s="1178"/>
      <c r="AL868" s="995"/>
    </row>
    <row r="869" spans="2:38" ht="63.75" customHeight="1">
      <c r="B869" s="1203"/>
      <c r="C869" s="1204"/>
      <c r="D869" s="1204"/>
      <c r="E869" s="1204"/>
      <c r="F869" s="1204"/>
      <c r="G869" s="1204"/>
      <c r="H869" s="1204"/>
      <c r="I869" s="1204"/>
      <c r="J869" s="1204"/>
      <c r="K869" s="1204"/>
      <c r="L869" s="1204"/>
      <c r="M869" s="1204"/>
      <c r="N869" s="1204"/>
      <c r="O869" s="1204"/>
      <c r="P869" s="1204"/>
      <c r="Q869" s="1204"/>
      <c r="R869" s="1204"/>
      <c r="S869" s="1205"/>
      <c r="T869" s="1182"/>
      <c r="U869" s="1183"/>
      <c r="V869" s="1183"/>
      <c r="W869" s="1183"/>
      <c r="X869" s="1183"/>
      <c r="Y869" s="1184"/>
      <c r="Z869" s="1185"/>
      <c r="AA869" s="1185"/>
      <c r="AB869" s="1185"/>
      <c r="AC869" s="1178"/>
      <c r="AD869" s="1178"/>
      <c r="AE869" s="1178"/>
      <c r="AF869" s="1178"/>
      <c r="AG869" s="1178"/>
      <c r="AH869" s="1178"/>
      <c r="AI869" s="1178"/>
      <c r="AJ869" s="1178"/>
      <c r="AK869" s="1178"/>
      <c r="AL869" s="995"/>
    </row>
    <row r="870" spans="2:38" ht="63.75" customHeight="1">
      <c r="B870" s="1203"/>
      <c r="C870" s="1204"/>
      <c r="D870" s="1204"/>
      <c r="E870" s="1204"/>
      <c r="F870" s="1204"/>
      <c r="G870" s="1204"/>
      <c r="H870" s="1204"/>
      <c r="I870" s="1204"/>
      <c r="J870" s="1204"/>
      <c r="K870" s="1204"/>
      <c r="L870" s="1204"/>
      <c r="M870" s="1204"/>
      <c r="N870" s="1204"/>
      <c r="O870" s="1204"/>
      <c r="P870" s="1204"/>
      <c r="Q870" s="1204"/>
      <c r="R870" s="1204"/>
      <c r="S870" s="1205"/>
      <c r="T870" s="1182"/>
      <c r="U870" s="1183"/>
      <c r="V870" s="1183"/>
      <c r="W870" s="1183"/>
      <c r="X870" s="1183"/>
      <c r="Y870" s="1184"/>
      <c r="Z870" s="1178"/>
      <c r="AA870" s="1178"/>
      <c r="AB870" s="1178"/>
      <c r="AC870" s="1178"/>
      <c r="AD870" s="1178"/>
      <c r="AE870" s="1178"/>
      <c r="AF870" s="1178"/>
      <c r="AG870" s="1178"/>
      <c r="AH870" s="1178"/>
      <c r="AI870" s="1178"/>
      <c r="AJ870" s="1178"/>
      <c r="AK870" s="1178"/>
      <c r="AL870" s="995"/>
    </row>
    <row r="871" spans="2:38" ht="63.75" customHeight="1">
      <c r="B871" s="1203"/>
      <c r="C871" s="1204"/>
      <c r="D871" s="1204"/>
      <c r="E871" s="1204"/>
      <c r="F871" s="1204"/>
      <c r="G871" s="1204"/>
      <c r="H871" s="1204"/>
      <c r="I871" s="1204"/>
      <c r="J871" s="1204"/>
      <c r="K871" s="1204"/>
      <c r="L871" s="1204"/>
      <c r="M871" s="1204"/>
      <c r="N871" s="1204"/>
      <c r="O871" s="1204"/>
      <c r="P871" s="1204"/>
      <c r="Q871" s="1204"/>
      <c r="R871" s="1204"/>
      <c r="S871" s="1205"/>
      <c r="T871" s="1182"/>
      <c r="U871" s="1183"/>
      <c r="V871" s="1183"/>
      <c r="W871" s="1183"/>
      <c r="X871" s="1183"/>
      <c r="Y871" s="1184"/>
      <c r="Z871" s="1178"/>
      <c r="AA871" s="1178"/>
      <c r="AB871" s="1178"/>
      <c r="AC871" s="1178"/>
      <c r="AD871" s="1178"/>
      <c r="AE871" s="1178"/>
      <c r="AF871" s="1178"/>
      <c r="AG871" s="1178"/>
      <c r="AH871" s="1178"/>
      <c r="AI871" s="1178"/>
      <c r="AJ871" s="1178"/>
      <c r="AK871" s="1178"/>
      <c r="AL871" s="995"/>
    </row>
    <row r="872" spans="2:38" ht="63.75" customHeight="1">
      <c r="B872" s="1254"/>
      <c r="C872" s="1255"/>
      <c r="D872" s="1255"/>
      <c r="E872" s="1255"/>
      <c r="F872" s="1255"/>
      <c r="G872" s="1255"/>
      <c r="H872" s="1255"/>
      <c r="I872" s="1255"/>
      <c r="J872" s="1255"/>
      <c r="K872" s="1255"/>
      <c r="L872" s="1255"/>
      <c r="M872" s="1255"/>
      <c r="N872" s="1255"/>
      <c r="O872" s="1255"/>
      <c r="P872" s="1255"/>
      <c r="Q872" s="1255"/>
      <c r="R872" s="1255"/>
      <c r="S872" s="1256"/>
      <c r="T872" s="1240"/>
      <c r="U872" s="1241"/>
      <c r="V872" s="1241"/>
      <c r="W872" s="1241"/>
      <c r="X872" s="1241"/>
      <c r="Y872" s="1241"/>
      <c r="Z872" s="1178"/>
      <c r="AA872" s="1178"/>
      <c r="AB872" s="1178"/>
      <c r="AC872" s="1178"/>
      <c r="AD872" s="1178"/>
      <c r="AE872" s="1178"/>
      <c r="AF872" s="1178"/>
      <c r="AG872" s="1178"/>
      <c r="AH872" s="1178"/>
      <c r="AI872" s="1178"/>
      <c r="AJ872" s="1178"/>
      <c r="AK872" s="1178"/>
      <c r="AL872" s="995"/>
    </row>
    <row r="873" spans="2:38">
      <c r="B873" s="1192" t="s">
        <v>265</v>
      </c>
      <c r="C873" s="1193"/>
      <c r="D873" s="1193"/>
      <c r="E873" s="1193"/>
      <c r="F873" s="1193"/>
      <c r="G873" s="1193"/>
      <c r="H873" s="1193"/>
      <c r="I873" s="1193"/>
      <c r="J873" s="1193"/>
      <c r="K873" s="1193"/>
      <c r="L873" s="1193"/>
      <c r="M873" s="1193"/>
      <c r="N873" s="1193"/>
      <c r="O873" s="1193"/>
      <c r="P873" s="1193"/>
      <c r="Q873" s="1193"/>
      <c r="R873" s="1193"/>
      <c r="S873" s="1193"/>
      <c r="T873" s="1193"/>
      <c r="U873" s="1193"/>
      <c r="V873" s="1193"/>
      <c r="W873" s="1193"/>
      <c r="X873" s="1193"/>
      <c r="Y873" s="1193"/>
      <c r="Z873" s="1229"/>
      <c r="AA873" s="1230"/>
      <c r="AB873" s="1230"/>
      <c r="AC873" s="1230"/>
      <c r="AD873" s="1230"/>
      <c r="AE873" s="1230"/>
      <c r="AF873" s="1230"/>
      <c r="AG873" s="1230"/>
      <c r="AH873" s="1231"/>
      <c r="AI873" s="1232"/>
      <c r="AJ873" s="1232"/>
      <c r="AK873" s="1232"/>
      <c r="AL873" s="997"/>
    </row>
    <row r="874" spans="2:38">
      <c r="B874" s="1242"/>
      <c r="C874" s="1243"/>
      <c r="D874" s="1243"/>
      <c r="E874" s="1243"/>
      <c r="F874" s="1243"/>
      <c r="G874" s="1243"/>
      <c r="H874" s="1243"/>
      <c r="I874" s="1243"/>
      <c r="J874" s="1243"/>
      <c r="K874" s="1243"/>
      <c r="L874" s="1243"/>
      <c r="M874" s="1243"/>
      <c r="N874" s="1243"/>
      <c r="O874" s="1243"/>
      <c r="P874" s="1243"/>
      <c r="Q874" s="1243"/>
      <c r="R874" s="1243"/>
      <c r="S874" s="1243"/>
      <c r="T874" s="1243"/>
      <c r="U874" s="1243"/>
      <c r="V874" s="1243"/>
      <c r="W874" s="1243"/>
      <c r="X874" s="1243"/>
      <c r="Y874" s="1244"/>
      <c r="Z874" s="1248"/>
      <c r="AA874" s="1201"/>
      <c r="AB874" s="1201"/>
      <c r="AC874" s="1201"/>
      <c r="AD874" s="1201"/>
      <c r="AE874" s="1201"/>
      <c r="AF874" s="1201"/>
      <c r="AG874" s="1201"/>
      <c r="AH874" s="1202"/>
      <c r="AI874" s="1190" t="s">
        <v>266</v>
      </c>
      <c r="AJ874" s="1190"/>
      <c r="AK874" s="1253"/>
      <c r="AL874" s="998">
        <f>SUM(AL862:AL872)</f>
        <v>12</v>
      </c>
    </row>
    <row r="875" spans="2:38">
      <c r="B875" s="1242"/>
      <c r="C875" s="1243"/>
      <c r="D875" s="1243"/>
      <c r="E875" s="1243"/>
      <c r="F875" s="1243"/>
      <c r="G875" s="1243"/>
      <c r="H875" s="1243"/>
      <c r="I875" s="1243"/>
      <c r="J875" s="1243"/>
      <c r="K875" s="1243"/>
      <c r="L875" s="1243"/>
      <c r="M875" s="1243"/>
      <c r="N875" s="1243"/>
      <c r="O875" s="1243"/>
      <c r="P875" s="1243"/>
      <c r="Q875" s="1243"/>
      <c r="R875" s="1243"/>
      <c r="S875" s="1243"/>
      <c r="T875" s="1243"/>
      <c r="U875" s="1243"/>
      <c r="V875" s="1243"/>
      <c r="W875" s="1243"/>
      <c r="X875" s="1243"/>
      <c r="Y875" s="1244"/>
      <c r="Z875" s="1249"/>
      <c r="AA875" s="1204"/>
      <c r="AB875" s="1204"/>
      <c r="AC875" s="1204"/>
      <c r="AD875" s="1204"/>
      <c r="AE875" s="1204"/>
      <c r="AF875" s="1204"/>
      <c r="AG875" s="1204"/>
      <c r="AH875" s="1205"/>
      <c r="AI875" s="1190"/>
      <c r="AJ875" s="1190"/>
      <c r="AK875" s="1253"/>
      <c r="AL875" s="998"/>
    </row>
    <row r="876" spans="2:38" ht="16.5" thickBot="1">
      <c r="B876" s="1245"/>
      <c r="C876" s="1246"/>
      <c r="D876" s="1246"/>
      <c r="E876" s="1246"/>
      <c r="F876" s="1246"/>
      <c r="G876" s="1246"/>
      <c r="H876" s="1246"/>
      <c r="I876" s="1246"/>
      <c r="J876" s="1246"/>
      <c r="K876" s="1246"/>
      <c r="L876" s="1246"/>
      <c r="M876" s="1246"/>
      <c r="N876" s="1246"/>
      <c r="O876" s="1246"/>
      <c r="P876" s="1246"/>
      <c r="Q876" s="1246"/>
      <c r="R876" s="1246"/>
      <c r="S876" s="1246"/>
      <c r="T876" s="1246"/>
      <c r="U876" s="1246"/>
      <c r="V876" s="1246"/>
      <c r="W876" s="1246"/>
      <c r="X876" s="1246"/>
      <c r="Y876" s="1247"/>
      <c r="Z876" s="1250"/>
      <c r="AA876" s="1251"/>
      <c r="AB876" s="1251"/>
      <c r="AC876" s="1251"/>
      <c r="AD876" s="1251"/>
      <c r="AE876" s="1251"/>
      <c r="AF876" s="1251"/>
      <c r="AG876" s="1251"/>
      <c r="AH876" s="1252"/>
      <c r="AI876" s="1238" t="s">
        <v>267</v>
      </c>
      <c r="AJ876" s="1238"/>
      <c r="AK876" s="1239"/>
      <c r="AL876" s="999">
        <f>+ROUND(AL874+AL875,2)</f>
        <v>12</v>
      </c>
    </row>
    <row r="877" spans="2:38">
      <c r="B877" s="1263"/>
      <c r="C877" s="1264"/>
      <c r="D877" s="1264"/>
      <c r="E877" s="1264"/>
      <c r="F877" s="1264"/>
      <c r="G877" s="1264"/>
      <c r="H877" s="1264"/>
      <c r="I877" s="1267" t="str">
        <f>+I851</f>
        <v>CONSTRUCCIÓN DE CUBIERTA PARA POLIDERTIVO EN LA VEREDA BAJO GETZEN DEL MUNICIPIO DE LA PLATA, DEPARTAMENTO DEL HUILA</v>
      </c>
      <c r="J877" s="1267"/>
      <c r="K877" s="1267"/>
      <c r="L877" s="1267"/>
      <c r="M877" s="1267"/>
      <c r="N877" s="1267"/>
      <c r="O877" s="1267"/>
      <c r="P877" s="1267"/>
      <c r="Q877" s="1267"/>
      <c r="R877" s="1267"/>
      <c r="S877" s="1267"/>
      <c r="T877" s="1267"/>
      <c r="U877" s="1267"/>
      <c r="V877" s="1267"/>
      <c r="W877" s="1267"/>
      <c r="X877" s="1267"/>
      <c r="Y877" s="1267"/>
      <c r="Z877" s="1267"/>
      <c r="AA877" s="1267"/>
      <c r="AB877" s="1267"/>
      <c r="AC877" s="1267"/>
      <c r="AD877" s="1267"/>
      <c r="AE877" s="1267"/>
      <c r="AF877" s="1267"/>
      <c r="AG877" s="1267"/>
      <c r="AH877" s="1267"/>
      <c r="AI877" s="1269">
        <f ca="1">TODAY()</f>
        <v>46286</v>
      </c>
      <c r="AJ877" s="1267"/>
      <c r="AK877" s="1267"/>
      <c r="AL877" s="1267"/>
    </row>
    <row r="878" spans="2:38">
      <c r="B878" s="1265"/>
      <c r="C878" s="1266"/>
      <c r="D878" s="1266"/>
      <c r="E878" s="1266"/>
      <c r="F878" s="1266"/>
      <c r="G878" s="1266"/>
      <c r="H878" s="1266"/>
      <c r="I878" s="1268"/>
      <c r="J878" s="1268"/>
      <c r="K878" s="1268"/>
      <c r="L878" s="1268"/>
      <c r="M878" s="1268"/>
      <c r="N878" s="1268"/>
      <c r="O878" s="1268"/>
      <c r="P878" s="1268"/>
      <c r="Q878" s="1268"/>
      <c r="R878" s="1268"/>
      <c r="S878" s="1268"/>
      <c r="T878" s="1268"/>
      <c r="U878" s="1268"/>
      <c r="V878" s="1268"/>
      <c r="W878" s="1268"/>
      <c r="X878" s="1268"/>
      <c r="Y878" s="1268"/>
      <c r="Z878" s="1268"/>
      <c r="AA878" s="1268"/>
      <c r="AB878" s="1268"/>
      <c r="AC878" s="1268"/>
      <c r="AD878" s="1268"/>
      <c r="AE878" s="1268"/>
      <c r="AF878" s="1268"/>
      <c r="AG878" s="1268"/>
      <c r="AH878" s="1268"/>
      <c r="AI878" s="1268"/>
      <c r="AJ878" s="1268"/>
      <c r="AK878" s="1268"/>
      <c r="AL878" s="1268"/>
    </row>
    <row r="879" spans="2:38">
      <c r="B879" s="1265"/>
      <c r="C879" s="1266"/>
      <c r="D879" s="1266"/>
      <c r="E879" s="1266"/>
      <c r="F879" s="1266"/>
      <c r="G879" s="1266"/>
      <c r="H879" s="1266"/>
      <c r="I879" s="1268"/>
      <c r="J879" s="1268"/>
      <c r="K879" s="1268"/>
      <c r="L879" s="1268"/>
      <c r="M879" s="1268"/>
      <c r="N879" s="1268"/>
      <c r="O879" s="1268"/>
      <c r="P879" s="1268"/>
      <c r="Q879" s="1268"/>
      <c r="R879" s="1268"/>
      <c r="S879" s="1268"/>
      <c r="T879" s="1268"/>
      <c r="U879" s="1268"/>
      <c r="V879" s="1268"/>
      <c r="W879" s="1268"/>
      <c r="X879" s="1268"/>
      <c r="Y879" s="1268"/>
      <c r="Z879" s="1268"/>
      <c r="AA879" s="1268"/>
      <c r="AB879" s="1268"/>
      <c r="AC879" s="1268"/>
      <c r="AD879" s="1268"/>
      <c r="AE879" s="1268"/>
      <c r="AF879" s="1268"/>
      <c r="AG879" s="1268"/>
      <c r="AH879" s="1268"/>
      <c r="AI879" s="1268"/>
      <c r="AJ879" s="1268"/>
      <c r="AK879" s="1268"/>
      <c r="AL879" s="1268"/>
    </row>
    <row r="880" spans="2:38">
      <c r="B880" s="1265"/>
      <c r="C880" s="1266"/>
      <c r="D880" s="1266"/>
      <c r="E880" s="1266"/>
      <c r="F880" s="1266"/>
      <c r="G880" s="1266"/>
      <c r="H880" s="1266"/>
      <c r="I880" s="1268"/>
      <c r="J880" s="1268"/>
      <c r="K880" s="1268"/>
      <c r="L880" s="1268"/>
      <c r="M880" s="1268"/>
      <c r="N880" s="1268"/>
      <c r="O880" s="1268"/>
      <c r="P880" s="1268"/>
      <c r="Q880" s="1268"/>
      <c r="R880" s="1268"/>
      <c r="S880" s="1268"/>
      <c r="T880" s="1268"/>
      <c r="U880" s="1268"/>
      <c r="V880" s="1268"/>
      <c r="W880" s="1268"/>
      <c r="X880" s="1268"/>
      <c r="Y880" s="1268"/>
      <c r="Z880" s="1268"/>
      <c r="AA880" s="1268"/>
      <c r="AB880" s="1268"/>
      <c r="AC880" s="1268"/>
      <c r="AD880" s="1268"/>
      <c r="AE880" s="1268"/>
      <c r="AF880" s="1268"/>
      <c r="AG880" s="1268"/>
      <c r="AH880" s="1268"/>
      <c r="AI880" s="1268"/>
      <c r="AJ880" s="1268"/>
      <c r="AK880" s="1268"/>
      <c r="AL880" s="1268"/>
    </row>
    <row r="881" spans="2:38">
      <c r="B881" s="1189" t="s">
        <v>254</v>
      </c>
      <c r="C881" s="1190"/>
      <c r="D881" s="1190"/>
      <c r="E881" s="1190"/>
      <c r="F881" s="1190"/>
      <c r="G881" s="1190"/>
      <c r="H881" s="1190"/>
      <c r="I881" s="1190"/>
      <c r="J881" s="1190"/>
      <c r="K881" s="1190"/>
      <c r="L881" s="1190"/>
      <c r="M881" s="1190"/>
      <c r="N881" s="1190"/>
      <c r="O881" s="1190"/>
      <c r="P881" s="1190"/>
      <c r="Q881" s="1190"/>
      <c r="R881" s="1190"/>
      <c r="S881" s="1190"/>
      <c r="T881" s="1190"/>
      <c r="U881" s="1190"/>
      <c r="V881" s="1190"/>
      <c r="W881" s="1190"/>
      <c r="X881" s="1190"/>
      <c r="Y881" s="1190"/>
      <c r="Z881" s="1190"/>
      <c r="AA881" s="1190"/>
      <c r="AB881" s="1190"/>
      <c r="AC881" s="1190"/>
      <c r="AD881" s="1190"/>
      <c r="AE881" s="1190"/>
      <c r="AF881" s="1190"/>
      <c r="AG881" s="1190"/>
      <c r="AH881" s="1190"/>
      <c r="AI881" s="1190"/>
      <c r="AJ881" s="1190"/>
      <c r="AK881" s="1190"/>
      <c r="AL881" s="1190"/>
    </row>
    <row r="882" spans="2:38">
      <c r="B882" s="1200"/>
      <c r="C882" s="1201"/>
      <c r="D882" s="1201"/>
      <c r="E882" s="1201"/>
      <c r="F882" s="1201"/>
      <c r="G882" s="1201"/>
      <c r="H882" s="1201"/>
      <c r="I882" s="1201"/>
      <c r="J882" s="1201"/>
      <c r="K882" s="1201"/>
      <c r="L882" s="1201"/>
      <c r="M882" s="1201"/>
      <c r="N882" s="1201"/>
      <c r="O882" s="1201"/>
      <c r="P882" s="1201"/>
      <c r="Q882" s="1201"/>
      <c r="R882" s="1201"/>
      <c r="S882" s="1202"/>
      <c r="T882" s="1206" t="s">
        <v>255</v>
      </c>
      <c r="U882" s="1207"/>
      <c r="V882" s="1207"/>
      <c r="W882" s="1208"/>
      <c r="X882" s="1257">
        <f>' PRESUPUESTO OFICIAL GETZEN'!B45</f>
        <v>6.6</v>
      </c>
      <c r="Y882" s="1258"/>
      <c r="Z882" s="1258"/>
      <c r="AA882" s="1258"/>
      <c r="AB882" s="1258"/>
      <c r="AC882" s="1258"/>
      <c r="AD882" s="1259"/>
      <c r="AE882" s="1191" t="s">
        <v>256</v>
      </c>
      <c r="AF882" s="1191"/>
      <c r="AG882" s="1191"/>
      <c r="AH882" s="1191"/>
      <c r="AI882" s="1199" t="str">
        <f>' PRESUPUESTO OFICIAL GETZEN'!D45</f>
        <v>UND</v>
      </c>
      <c r="AJ882" s="1199"/>
      <c r="AK882" s="1199"/>
      <c r="AL882" s="1199"/>
    </row>
    <row r="883" spans="2:38">
      <c r="B883" s="1203"/>
      <c r="C883" s="1204"/>
      <c r="D883" s="1204"/>
      <c r="E883" s="1204"/>
      <c r="F883" s="1204"/>
      <c r="G883" s="1204"/>
      <c r="H883" s="1204"/>
      <c r="I883" s="1204"/>
      <c r="J883" s="1204"/>
      <c r="K883" s="1204"/>
      <c r="L883" s="1204"/>
      <c r="M883" s="1204"/>
      <c r="N883" s="1204"/>
      <c r="O883" s="1204"/>
      <c r="P883" s="1204"/>
      <c r="Q883" s="1204"/>
      <c r="R883" s="1204"/>
      <c r="S883" s="1205"/>
      <c r="T883" s="1209"/>
      <c r="U883" s="1210"/>
      <c r="V883" s="1210"/>
      <c r="W883" s="1211"/>
      <c r="X883" s="1260"/>
      <c r="Y883" s="1261"/>
      <c r="Z883" s="1261"/>
      <c r="AA883" s="1261"/>
      <c r="AB883" s="1261"/>
      <c r="AC883" s="1261"/>
      <c r="AD883" s="1262"/>
      <c r="AE883" s="1191"/>
      <c r="AF883" s="1191"/>
      <c r="AG883" s="1191"/>
      <c r="AH883" s="1191"/>
      <c r="AI883" s="1199"/>
      <c r="AJ883" s="1199"/>
      <c r="AK883" s="1199"/>
      <c r="AL883" s="1199"/>
    </row>
    <row r="884" spans="2:38">
      <c r="B884" s="1203"/>
      <c r="C884" s="1204"/>
      <c r="D884" s="1204"/>
      <c r="E884" s="1204"/>
      <c r="F884" s="1204"/>
      <c r="G884" s="1204"/>
      <c r="H884" s="1204"/>
      <c r="I884" s="1204"/>
      <c r="J884" s="1204"/>
      <c r="K884" s="1204"/>
      <c r="L884" s="1204"/>
      <c r="M884" s="1204"/>
      <c r="N884" s="1204"/>
      <c r="O884" s="1204"/>
      <c r="P884" s="1204"/>
      <c r="Q884" s="1204"/>
      <c r="R884" s="1204"/>
      <c r="S884" s="1205"/>
      <c r="T884" s="1206" t="s">
        <v>257</v>
      </c>
      <c r="U884" s="1207"/>
      <c r="V884" s="1207"/>
      <c r="W884" s="1208"/>
      <c r="X884" s="1218" t="str">
        <f>' PRESUPUESTO OFICIAL GETZEN'!C45</f>
        <v>Suministro e instalación Tomacorriente doble con polo a tierra</v>
      </c>
      <c r="Y884" s="1219"/>
      <c r="Z884" s="1219"/>
      <c r="AA884" s="1219"/>
      <c r="AB884" s="1219"/>
      <c r="AC884" s="1219"/>
      <c r="AD884" s="1219"/>
      <c r="AE884" s="1219"/>
      <c r="AF884" s="1219"/>
      <c r="AG884" s="1219"/>
      <c r="AH884" s="1219"/>
      <c r="AI884" s="1219"/>
      <c r="AJ884" s="1219"/>
      <c r="AK884" s="1219"/>
      <c r="AL884" s="1219"/>
    </row>
    <row r="885" spans="2:38">
      <c r="B885" s="1203"/>
      <c r="C885" s="1204"/>
      <c r="D885" s="1204"/>
      <c r="E885" s="1204"/>
      <c r="F885" s="1204"/>
      <c r="G885" s="1204"/>
      <c r="H885" s="1204"/>
      <c r="I885" s="1204"/>
      <c r="J885" s="1204"/>
      <c r="K885" s="1204"/>
      <c r="L885" s="1204"/>
      <c r="M885" s="1204"/>
      <c r="N885" s="1204"/>
      <c r="O885" s="1204"/>
      <c r="P885" s="1204"/>
      <c r="Q885" s="1204"/>
      <c r="R885" s="1204"/>
      <c r="S885" s="1205"/>
      <c r="T885" s="1209"/>
      <c r="U885" s="1210"/>
      <c r="V885" s="1210"/>
      <c r="W885" s="1211"/>
      <c r="X885" s="1220"/>
      <c r="Y885" s="1221"/>
      <c r="Z885" s="1221"/>
      <c r="AA885" s="1221"/>
      <c r="AB885" s="1221"/>
      <c r="AC885" s="1221"/>
      <c r="AD885" s="1221"/>
      <c r="AE885" s="1221"/>
      <c r="AF885" s="1221"/>
      <c r="AG885" s="1221"/>
      <c r="AH885" s="1221"/>
      <c r="AI885" s="1221"/>
      <c r="AJ885" s="1221"/>
      <c r="AK885" s="1221"/>
      <c r="AL885" s="1221"/>
    </row>
    <row r="886" spans="2:38">
      <c r="B886" s="1203"/>
      <c r="C886" s="1204"/>
      <c r="D886" s="1204"/>
      <c r="E886" s="1204"/>
      <c r="F886" s="1204"/>
      <c r="G886" s="1204"/>
      <c r="H886" s="1204"/>
      <c r="I886" s="1204"/>
      <c r="J886" s="1204"/>
      <c r="K886" s="1204"/>
      <c r="L886" s="1204"/>
      <c r="M886" s="1204"/>
      <c r="N886" s="1204"/>
      <c r="O886" s="1204"/>
      <c r="P886" s="1204"/>
      <c r="Q886" s="1204"/>
      <c r="R886" s="1204"/>
      <c r="S886" s="1205"/>
      <c r="T886" s="1222" t="s">
        <v>258</v>
      </c>
      <c r="U886" s="1223"/>
      <c r="V886" s="1223"/>
      <c r="W886" s="1223"/>
      <c r="X886" s="1223"/>
      <c r="Y886" s="1224"/>
      <c r="Z886" s="1228" t="s">
        <v>259</v>
      </c>
      <c r="AA886" s="1228"/>
      <c r="AB886" s="1228"/>
      <c r="AC886" s="1228"/>
      <c r="AD886" s="1228"/>
      <c r="AE886" s="1191"/>
      <c r="AF886" s="1191"/>
      <c r="AG886" s="1191"/>
      <c r="AH886" s="1191"/>
      <c r="AI886" s="1191" t="s">
        <v>260</v>
      </c>
      <c r="AJ886" s="1191"/>
      <c r="AK886" s="1191"/>
      <c r="AL886" s="1191" t="s">
        <v>261</v>
      </c>
    </row>
    <row r="887" spans="2:38">
      <c r="B887" s="1203"/>
      <c r="C887" s="1204"/>
      <c r="D887" s="1204"/>
      <c r="E887" s="1204"/>
      <c r="F887" s="1204"/>
      <c r="G887" s="1204"/>
      <c r="H887" s="1204"/>
      <c r="I887" s="1204"/>
      <c r="J887" s="1204"/>
      <c r="K887" s="1204"/>
      <c r="L887" s="1204"/>
      <c r="M887" s="1204"/>
      <c r="N887" s="1204"/>
      <c r="O887" s="1204"/>
      <c r="P887" s="1204"/>
      <c r="Q887" s="1204"/>
      <c r="R887" s="1204"/>
      <c r="S887" s="1205"/>
      <c r="T887" s="1225"/>
      <c r="U887" s="1226"/>
      <c r="V887" s="1226"/>
      <c r="W887" s="1226"/>
      <c r="X887" s="1226"/>
      <c r="Y887" s="1227"/>
      <c r="Z887" s="1191" t="s">
        <v>262</v>
      </c>
      <c r="AA887" s="1191"/>
      <c r="AB887" s="1191"/>
      <c r="AC887" s="1191" t="s">
        <v>263</v>
      </c>
      <c r="AD887" s="1191"/>
      <c r="AE887" s="1191"/>
      <c r="AF887" s="1191" t="s">
        <v>264</v>
      </c>
      <c r="AG887" s="1191"/>
      <c r="AH887" s="1191"/>
      <c r="AI887" s="1191"/>
      <c r="AJ887" s="1191"/>
      <c r="AK887" s="1191"/>
      <c r="AL887" s="1191"/>
    </row>
    <row r="888" spans="2:38">
      <c r="B888" s="1203"/>
      <c r="C888" s="1204"/>
      <c r="D888" s="1204"/>
      <c r="E888" s="1204"/>
      <c r="F888" s="1204"/>
      <c r="G888" s="1204"/>
      <c r="H888" s="1204"/>
      <c r="I888" s="1204"/>
      <c r="J888" s="1204"/>
      <c r="K888" s="1204"/>
      <c r="L888" s="1204"/>
      <c r="M888" s="1204"/>
      <c r="N888" s="1204"/>
      <c r="O888" s="1204"/>
      <c r="P888" s="1204"/>
      <c r="Q888" s="1204"/>
      <c r="R888" s="1204"/>
      <c r="S888" s="1205"/>
      <c r="T888" s="1182" t="s">
        <v>602</v>
      </c>
      <c r="U888" s="1183"/>
      <c r="V888" s="1183"/>
      <c r="W888" s="1183"/>
      <c r="X888" s="1183"/>
      <c r="Y888" s="1184"/>
      <c r="Z888" s="1185"/>
      <c r="AA888" s="1185"/>
      <c r="AB888" s="1185"/>
      <c r="AC888" s="1178"/>
      <c r="AD888" s="1178"/>
      <c r="AE888" s="1178"/>
      <c r="AF888" s="1178"/>
      <c r="AG888" s="1178"/>
      <c r="AH888" s="1178"/>
      <c r="AI888" s="1186">
        <v>6</v>
      </c>
      <c r="AJ888" s="1187"/>
      <c r="AK888" s="1188"/>
      <c r="AL888" s="995">
        <f>+AI888</f>
        <v>6</v>
      </c>
    </row>
    <row r="889" spans="2:38">
      <c r="B889" s="1203"/>
      <c r="C889" s="1204"/>
      <c r="D889" s="1204"/>
      <c r="E889" s="1204"/>
      <c r="F889" s="1204"/>
      <c r="G889" s="1204"/>
      <c r="H889" s="1204"/>
      <c r="I889" s="1204"/>
      <c r="J889" s="1204"/>
      <c r="K889" s="1204"/>
      <c r="L889" s="1204"/>
      <c r="M889" s="1204"/>
      <c r="N889" s="1204"/>
      <c r="O889" s="1204"/>
      <c r="P889" s="1204"/>
      <c r="Q889" s="1204"/>
      <c r="R889" s="1204"/>
      <c r="S889" s="1205"/>
      <c r="T889" s="1274"/>
      <c r="U889" s="1275"/>
      <c r="V889" s="1275"/>
      <c r="W889" s="1275"/>
      <c r="X889" s="1275"/>
      <c r="Y889" s="1275"/>
      <c r="Z889" s="1178"/>
      <c r="AA889" s="1178"/>
      <c r="AB889" s="1178"/>
      <c r="AC889" s="1178"/>
      <c r="AD889" s="1178"/>
      <c r="AE889" s="1178"/>
      <c r="AF889" s="1178"/>
      <c r="AG889" s="1178"/>
      <c r="AH889" s="1178"/>
      <c r="AI889" s="1179"/>
      <c r="AJ889" s="1180"/>
      <c r="AK889" s="1181"/>
      <c r="AL889" s="995"/>
    </row>
    <row r="890" spans="2:38">
      <c r="B890" s="1203"/>
      <c r="C890" s="1204"/>
      <c r="D890" s="1204"/>
      <c r="E890" s="1204"/>
      <c r="F890" s="1204"/>
      <c r="G890" s="1204"/>
      <c r="H890" s="1204"/>
      <c r="I890" s="1204"/>
      <c r="J890" s="1204"/>
      <c r="K890" s="1204"/>
      <c r="L890" s="1204"/>
      <c r="M890" s="1204"/>
      <c r="N890" s="1204"/>
      <c r="O890" s="1204"/>
      <c r="P890" s="1204"/>
      <c r="Q890" s="1204"/>
      <c r="R890" s="1204"/>
      <c r="S890" s="1205"/>
      <c r="T890" s="1271"/>
      <c r="U890" s="1272"/>
      <c r="V890" s="1272"/>
      <c r="W890" s="1272"/>
      <c r="X890" s="1272"/>
      <c r="Y890" s="1273"/>
      <c r="Z890" s="1178"/>
      <c r="AA890" s="1178"/>
      <c r="AB890" s="1178"/>
      <c r="AC890" s="1178"/>
      <c r="AD890" s="1178"/>
      <c r="AE890" s="1178"/>
      <c r="AF890" s="1178"/>
      <c r="AG890" s="1178"/>
      <c r="AH890" s="1178"/>
      <c r="AI890" s="1179"/>
      <c r="AJ890" s="1180"/>
      <c r="AK890" s="1181"/>
      <c r="AL890" s="995"/>
    </row>
    <row r="891" spans="2:38">
      <c r="B891" s="1203"/>
      <c r="C891" s="1204"/>
      <c r="D891" s="1204"/>
      <c r="E891" s="1204"/>
      <c r="F891" s="1204"/>
      <c r="G891" s="1204"/>
      <c r="H891" s="1204"/>
      <c r="I891" s="1204"/>
      <c r="J891" s="1204"/>
      <c r="K891" s="1204"/>
      <c r="L891" s="1204"/>
      <c r="M891" s="1204"/>
      <c r="N891" s="1204"/>
      <c r="O891" s="1204"/>
      <c r="P891" s="1204"/>
      <c r="Q891" s="1204"/>
      <c r="R891" s="1204"/>
      <c r="S891" s="1205"/>
      <c r="T891" s="1274"/>
      <c r="U891" s="1275"/>
      <c r="V891" s="1275"/>
      <c r="W891" s="1275"/>
      <c r="X891" s="1275"/>
      <c r="Y891" s="1275"/>
      <c r="Z891" s="1178"/>
      <c r="AA891" s="1178"/>
      <c r="AB891" s="1178"/>
      <c r="AC891" s="1178"/>
      <c r="AD891" s="1178"/>
      <c r="AE891" s="1178"/>
      <c r="AF891" s="1178"/>
      <c r="AG891" s="1178"/>
      <c r="AH891" s="1178"/>
      <c r="AI891" s="1179"/>
      <c r="AJ891" s="1180"/>
      <c r="AK891" s="1181"/>
      <c r="AL891" s="995"/>
    </row>
    <row r="892" spans="2:38">
      <c r="B892" s="1203"/>
      <c r="C892" s="1204"/>
      <c r="D892" s="1204"/>
      <c r="E892" s="1204"/>
      <c r="F892" s="1204"/>
      <c r="G892" s="1204"/>
      <c r="H892" s="1204"/>
      <c r="I892" s="1204"/>
      <c r="J892" s="1204"/>
      <c r="K892" s="1204"/>
      <c r="L892" s="1204"/>
      <c r="M892" s="1204"/>
      <c r="N892" s="1204"/>
      <c r="O892" s="1204"/>
      <c r="P892" s="1204"/>
      <c r="Q892" s="1204"/>
      <c r="R892" s="1204"/>
      <c r="S892" s="1205"/>
      <c r="T892" s="1271"/>
      <c r="U892" s="1272"/>
      <c r="V892" s="1272"/>
      <c r="W892" s="1272"/>
      <c r="X892" s="1272"/>
      <c r="Y892" s="1273"/>
      <c r="Z892" s="1178"/>
      <c r="AA892" s="1178"/>
      <c r="AB892" s="1178"/>
      <c r="AC892" s="1178"/>
      <c r="AD892" s="1178"/>
      <c r="AE892" s="1178"/>
      <c r="AF892" s="1178"/>
      <c r="AG892" s="1178"/>
      <c r="AH892" s="1178"/>
      <c r="AI892" s="1179"/>
      <c r="AJ892" s="1180"/>
      <c r="AK892" s="1181"/>
      <c r="AL892" s="995"/>
    </row>
    <row r="893" spans="2:38">
      <c r="B893" s="1203"/>
      <c r="C893" s="1204"/>
      <c r="D893" s="1204"/>
      <c r="E893" s="1204"/>
      <c r="F893" s="1204"/>
      <c r="G893" s="1204"/>
      <c r="H893" s="1204"/>
      <c r="I893" s="1204"/>
      <c r="J893" s="1204"/>
      <c r="K893" s="1204"/>
      <c r="L893" s="1204"/>
      <c r="M893" s="1204"/>
      <c r="N893" s="1204"/>
      <c r="O893" s="1204"/>
      <c r="P893" s="1204"/>
      <c r="Q893" s="1204"/>
      <c r="R893" s="1204"/>
      <c r="S893" s="1205"/>
      <c r="T893" s="1182"/>
      <c r="U893" s="1183"/>
      <c r="V893" s="1183"/>
      <c r="W893" s="1183"/>
      <c r="X893" s="1183"/>
      <c r="Y893" s="1184"/>
      <c r="Z893" s="1178"/>
      <c r="AA893" s="1178"/>
      <c r="AB893" s="1178"/>
      <c r="AC893" s="1270"/>
      <c r="AD893" s="1270"/>
      <c r="AE893" s="1270"/>
      <c r="AF893" s="1178"/>
      <c r="AG893" s="1178"/>
      <c r="AH893" s="1178"/>
      <c r="AI893" s="1179"/>
      <c r="AJ893" s="1180"/>
      <c r="AK893" s="1181"/>
      <c r="AL893" s="995"/>
    </row>
    <row r="894" spans="2:38">
      <c r="B894" s="1203"/>
      <c r="C894" s="1204"/>
      <c r="D894" s="1204"/>
      <c r="E894" s="1204"/>
      <c r="F894" s="1204"/>
      <c r="G894" s="1204"/>
      <c r="H894" s="1204"/>
      <c r="I894" s="1204"/>
      <c r="J894" s="1204"/>
      <c r="K894" s="1204"/>
      <c r="L894" s="1204"/>
      <c r="M894" s="1204"/>
      <c r="N894" s="1204"/>
      <c r="O894" s="1204"/>
      <c r="P894" s="1204"/>
      <c r="Q894" s="1204"/>
      <c r="R894" s="1204"/>
      <c r="S894" s="1205"/>
      <c r="T894" s="1182"/>
      <c r="U894" s="1183"/>
      <c r="V894" s="1183"/>
      <c r="W894" s="1183"/>
      <c r="X894" s="1183"/>
      <c r="Y894" s="1184"/>
      <c r="Z894" s="1185"/>
      <c r="AA894" s="1185"/>
      <c r="AB894" s="1185"/>
      <c r="AC894" s="1178"/>
      <c r="AD894" s="1178"/>
      <c r="AE894" s="1178"/>
      <c r="AF894" s="1178"/>
      <c r="AG894" s="1178"/>
      <c r="AH894" s="1178"/>
      <c r="AI894" s="1178"/>
      <c r="AJ894" s="1178"/>
      <c r="AK894" s="1178"/>
      <c r="AL894" s="995"/>
    </row>
    <row r="895" spans="2:38">
      <c r="B895" s="1203"/>
      <c r="C895" s="1204"/>
      <c r="D895" s="1204"/>
      <c r="E895" s="1204"/>
      <c r="F895" s="1204"/>
      <c r="G895" s="1204"/>
      <c r="H895" s="1204"/>
      <c r="I895" s="1204"/>
      <c r="J895" s="1204"/>
      <c r="K895" s="1204"/>
      <c r="L895" s="1204"/>
      <c r="M895" s="1204"/>
      <c r="N895" s="1204"/>
      <c r="O895" s="1204"/>
      <c r="P895" s="1204"/>
      <c r="Q895" s="1204"/>
      <c r="R895" s="1204"/>
      <c r="S895" s="1205"/>
      <c r="T895" s="1182"/>
      <c r="U895" s="1183"/>
      <c r="V895" s="1183"/>
      <c r="W895" s="1183"/>
      <c r="X895" s="1183"/>
      <c r="Y895" s="1184"/>
      <c r="Z895" s="1185"/>
      <c r="AA895" s="1185"/>
      <c r="AB895" s="1185"/>
      <c r="AC895" s="1178"/>
      <c r="AD895" s="1178"/>
      <c r="AE895" s="1178"/>
      <c r="AF895" s="1178"/>
      <c r="AG895" s="1178"/>
      <c r="AH895" s="1178"/>
      <c r="AI895" s="1178"/>
      <c r="AJ895" s="1178"/>
      <c r="AK895" s="1178"/>
      <c r="AL895" s="995"/>
    </row>
    <row r="896" spans="2:38">
      <c r="B896" s="1203"/>
      <c r="C896" s="1204"/>
      <c r="D896" s="1204"/>
      <c r="E896" s="1204"/>
      <c r="F896" s="1204"/>
      <c r="G896" s="1204"/>
      <c r="H896" s="1204"/>
      <c r="I896" s="1204"/>
      <c r="J896" s="1204"/>
      <c r="K896" s="1204"/>
      <c r="L896" s="1204"/>
      <c r="M896" s="1204"/>
      <c r="N896" s="1204"/>
      <c r="O896" s="1204"/>
      <c r="P896" s="1204"/>
      <c r="Q896" s="1204"/>
      <c r="R896" s="1204"/>
      <c r="S896" s="1205"/>
      <c r="T896" s="1182"/>
      <c r="U896" s="1183"/>
      <c r="V896" s="1183"/>
      <c r="W896" s="1183"/>
      <c r="X896" s="1183"/>
      <c r="Y896" s="1184"/>
      <c r="Z896" s="1178"/>
      <c r="AA896" s="1178"/>
      <c r="AB896" s="1178"/>
      <c r="AC896" s="1178"/>
      <c r="AD896" s="1178"/>
      <c r="AE896" s="1178"/>
      <c r="AF896" s="1178"/>
      <c r="AG896" s="1178"/>
      <c r="AH896" s="1178"/>
      <c r="AI896" s="1178"/>
      <c r="AJ896" s="1178"/>
      <c r="AK896" s="1178"/>
      <c r="AL896" s="995"/>
    </row>
    <row r="897" spans="2:38">
      <c r="B897" s="1203"/>
      <c r="C897" s="1204"/>
      <c r="D897" s="1204"/>
      <c r="E897" s="1204"/>
      <c r="F897" s="1204"/>
      <c r="G897" s="1204"/>
      <c r="H897" s="1204"/>
      <c r="I897" s="1204"/>
      <c r="J897" s="1204"/>
      <c r="K897" s="1204"/>
      <c r="L897" s="1204"/>
      <c r="M897" s="1204"/>
      <c r="N897" s="1204"/>
      <c r="O897" s="1204"/>
      <c r="P897" s="1204"/>
      <c r="Q897" s="1204"/>
      <c r="R897" s="1204"/>
      <c r="S897" s="1205"/>
      <c r="T897" s="1182"/>
      <c r="U897" s="1183"/>
      <c r="V897" s="1183"/>
      <c r="W897" s="1183"/>
      <c r="X897" s="1183"/>
      <c r="Y897" s="1184"/>
      <c r="Z897" s="1178"/>
      <c r="AA897" s="1178"/>
      <c r="AB897" s="1178"/>
      <c r="AC897" s="1178"/>
      <c r="AD897" s="1178"/>
      <c r="AE897" s="1178"/>
      <c r="AF897" s="1178"/>
      <c r="AG897" s="1178"/>
      <c r="AH897" s="1178"/>
      <c r="AI897" s="1178"/>
      <c r="AJ897" s="1178"/>
      <c r="AK897" s="1178"/>
      <c r="AL897" s="995"/>
    </row>
    <row r="898" spans="2:38">
      <c r="B898" s="1203"/>
      <c r="C898" s="1204"/>
      <c r="D898" s="1204"/>
      <c r="E898" s="1204"/>
      <c r="F898" s="1204"/>
      <c r="G898" s="1204"/>
      <c r="H898" s="1204"/>
      <c r="I898" s="1204"/>
      <c r="J898" s="1204"/>
      <c r="K898" s="1204"/>
      <c r="L898" s="1204"/>
      <c r="M898" s="1204"/>
      <c r="N898" s="1204"/>
      <c r="O898" s="1204"/>
      <c r="P898" s="1204"/>
      <c r="Q898" s="1204"/>
      <c r="R898" s="1204"/>
      <c r="S898" s="1205"/>
      <c r="T898" s="1182"/>
      <c r="U898" s="1183"/>
      <c r="V898" s="1183"/>
      <c r="W898" s="1183"/>
      <c r="X898" s="1183"/>
      <c r="Y898" s="1184"/>
      <c r="Z898" s="1178"/>
      <c r="AA898" s="1178"/>
      <c r="AB898" s="1178"/>
      <c r="AC898" s="1178"/>
      <c r="AD898" s="1178"/>
      <c r="AE898" s="1178"/>
      <c r="AF898" s="1178"/>
      <c r="AG898" s="1178"/>
      <c r="AH898" s="1178"/>
      <c r="AI898" s="1178"/>
      <c r="AJ898" s="1178"/>
      <c r="AK898" s="1178"/>
      <c r="AL898" s="995"/>
    </row>
    <row r="899" spans="2:38">
      <c r="B899" s="1203"/>
      <c r="C899" s="1204"/>
      <c r="D899" s="1204"/>
      <c r="E899" s="1204"/>
      <c r="F899" s="1204"/>
      <c r="G899" s="1204"/>
      <c r="H899" s="1204"/>
      <c r="I899" s="1204"/>
      <c r="J899" s="1204"/>
      <c r="K899" s="1204"/>
      <c r="L899" s="1204"/>
      <c r="M899" s="1204"/>
      <c r="N899" s="1204"/>
      <c r="O899" s="1204"/>
      <c r="P899" s="1204"/>
      <c r="Q899" s="1204"/>
      <c r="R899" s="1204"/>
      <c r="S899" s="1205"/>
      <c r="T899" s="1182"/>
      <c r="U899" s="1183"/>
      <c r="V899" s="1183"/>
      <c r="W899" s="1183"/>
      <c r="X899" s="1183"/>
      <c r="Y899" s="1184"/>
      <c r="Z899" s="1178"/>
      <c r="AA899" s="1178"/>
      <c r="AB899" s="1178"/>
      <c r="AC899" s="1178"/>
      <c r="AD899" s="1178"/>
      <c r="AE899" s="1178"/>
      <c r="AF899" s="1178"/>
      <c r="AG899" s="1178"/>
      <c r="AH899" s="1178"/>
      <c r="AI899" s="1178"/>
      <c r="AJ899" s="1178"/>
      <c r="AK899" s="1178"/>
      <c r="AL899" s="995"/>
    </row>
    <row r="900" spans="2:38">
      <c r="B900" s="1203"/>
      <c r="C900" s="1204"/>
      <c r="D900" s="1204"/>
      <c r="E900" s="1204"/>
      <c r="F900" s="1204"/>
      <c r="G900" s="1204"/>
      <c r="H900" s="1204"/>
      <c r="I900" s="1204"/>
      <c r="J900" s="1204"/>
      <c r="K900" s="1204"/>
      <c r="L900" s="1204"/>
      <c r="M900" s="1204"/>
      <c r="N900" s="1204"/>
      <c r="O900" s="1204"/>
      <c r="P900" s="1204"/>
      <c r="Q900" s="1204"/>
      <c r="R900" s="1204"/>
      <c r="S900" s="1205"/>
      <c r="T900" s="1182"/>
      <c r="U900" s="1183"/>
      <c r="V900" s="1183"/>
      <c r="W900" s="1183"/>
      <c r="X900" s="1183"/>
      <c r="Y900" s="1184"/>
      <c r="Z900" s="1178"/>
      <c r="AA900" s="1178"/>
      <c r="AB900" s="1178"/>
      <c r="AC900" s="1178"/>
      <c r="AD900" s="1178"/>
      <c r="AE900" s="1178"/>
      <c r="AF900" s="1178"/>
      <c r="AG900" s="1178"/>
      <c r="AH900" s="1178"/>
      <c r="AI900" s="1178"/>
      <c r="AJ900" s="1178"/>
      <c r="AK900" s="1178"/>
      <c r="AL900" s="995"/>
    </row>
    <row r="901" spans="2:38">
      <c r="B901" s="1203"/>
      <c r="C901" s="1204"/>
      <c r="D901" s="1204"/>
      <c r="E901" s="1204"/>
      <c r="F901" s="1204"/>
      <c r="G901" s="1204"/>
      <c r="H901" s="1204"/>
      <c r="I901" s="1204"/>
      <c r="J901" s="1204"/>
      <c r="K901" s="1204"/>
      <c r="L901" s="1204"/>
      <c r="M901" s="1204"/>
      <c r="N901" s="1204"/>
      <c r="O901" s="1204"/>
      <c r="P901" s="1204"/>
      <c r="Q901" s="1204"/>
      <c r="R901" s="1204"/>
      <c r="S901" s="1205"/>
      <c r="T901" s="1182"/>
      <c r="U901" s="1183"/>
      <c r="V901" s="1183"/>
      <c r="W901" s="1183"/>
      <c r="X901" s="1183"/>
      <c r="Y901" s="1184"/>
      <c r="Z901" s="1178"/>
      <c r="AA901" s="1178"/>
      <c r="AB901" s="1178"/>
      <c r="AC901" s="1178"/>
      <c r="AD901" s="1178"/>
      <c r="AE901" s="1178"/>
      <c r="AF901" s="1178"/>
      <c r="AG901" s="1178"/>
      <c r="AH901" s="1178"/>
      <c r="AI901" s="1178"/>
      <c r="AJ901" s="1178"/>
      <c r="AK901" s="1178"/>
      <c r="AL901" s="995"/>
    </row>
    <row r="902" spans="2:38">
      <c r="B902" s="1203"/>
      <c r="C902" s="1204"/>
      <c r="D902" s="1204"/>
      <c r="E902" s="1204"/>
      <c r="F902" s="1204"/>
      <c r="G902" s="1204"/>
      <c r="H902" s="1204"/>
      <c r="I902" s="1204"/>
      <c r="J902" s="1204"/>
      <c r="K902" s="1204"/>
      <c r="L902" s="1204"/>
      <c r="M902" s="1204"/>
      <c r="N902" s="1204"/>
      <c r="O902" s="1204"/>
      <c r="P902" s="1204"/>
      <c r="Q902" s="1204"/>
      <c r="R902" s="1204"/>
      <c r="S902" s="1205"/>
      <c r="T902" s="1182"/>
      <c r="U902" s="1183"/>
      <c r="V902" s="1183"/>
      <c r="W902" s="1183"/>
      <c r="X902" s="1183"/>
      <c r="Y902" s="1184"/>
      <c r="Z902" s="1178"/>
      <c r="AA902" s="1178"/>
      <c r="AB902" s="1178"/>
      <c r="AC902" s="1178"/>
      <c r="AD902" s="1178"/>
      <c r="AE902" s="1178"/>
      <c r="AF902" s="1178"/>
      <c r="AG902" s="1178"/>
      <c r="AH902" s="1178"/>
      <c r="AI902" s="1178"/>
      <c r="AJ902" s="1178"/>
      <c r="AK902" s="1178"/>
      <c r="AL902" s="995"/>
    </row>
    <row r="903" spans="2:38">
      <c r="B903" s="1203"/>
      <c r="C903" s="1204"/>
      <c r="D903" s="1204"/>
      <c r="E903" s="1204"/>
      <c r="F903" s="1204"/>
      <c r="G903" s="1204"/>
      <c r="H903" s="1204"/>
      <c r="I903" s="1204"/>
      <c r="J903" s="1204"/>
      <c r="K903" s="1204"/>
      <c r="L903" s="1204"/>
      <c r="M903" s="1204"/>
      <c r="N903" s="1204"/>
      <c r="O903" s="1204"/>
      <c r="P903" s="1204"/>
      <c r="Q903" s="1204"/>
      <c r="R903" s="1204"/>
      <c r="S903" s="1205"/>
      <c r="T903" s="1182"/>
      <c r="U903" s="1183"/>
      <c r="V903" s="1183"/>
      <c r="W903" s="1183"/>
      <c r="X903" s="1183"/>
      <c r="Y903" s="1184"/>
      <c r="Z903" s="1178"/>
      <c r="AA903" s="1178"/>
      <c r="AB903" s="1178"/>
      <c r="AC903" s="1178"/>
      <c r="AD903" s="1178"/>
      <c r="AE903" s="1178"/>
      <c r="AF903" s="1178"/>
      <c r="AG903" s="1178"/>
      <c r="AH903" s="1178"/>
      <c r="AI903" s="1178"/>
      <c r="AJ903" s="1178"/>
      <c r="AK903" s="1178"/>
      <c r="AL903" s="995"/>
    </row>
    <row r="904" spans="2:38">
      <c r="B904" s="1254"/>
      <c r="C904" s="1255"/>
      <c r="D904" s="1255"/>
      <c r="E904" s="1255"/>
      <c r="F904" s="1255"/>
      <c r="G904" s="1255"/>
      <c r="H904" s="1255"/>
      <c r="I904" s="1255"/>
      <c r="J904" s="1255"/>
      <c r="K904" s="1255"/>
      <c r="L904" s="1255"/>
      <c r="M904" s="1255"/>
      <c r="N904" s="1255"/>
      <c r="O904" s="1255"/>
      <c r="P904" s="1255"/>
      <c r="Q904" s="1255"/>
      <c r="R904" s="1255"/>
      <c r="S904" s="1256"/>
      <c r="T904" s="1240"/>
      <c r="U904" s="1241"/>
      <c r="V904" s="1241"/>
      <c r="W904" s="1241"/>
      <c r="X904" s="1241"/>
      <c r="Y904" s="1241"/>
      <c r="Z904" s="1178"/>
      <c r="AA904" s="1178"/>
      <c r="AB904" s="1178"/>
      <c r="AC904" s="1178"/>
      <c r="AD904" s="1178"/>
      <c r="AE904" s="1178"/>
      <c r="AF904" s="1178"/>
      <c r="AG904" s="1178"/>
      <c r="AH904" s="1178"/>
      <c r="AI904" s="1178"/>
      <c r="AJ904" s="1178"/>
      <c r="AK904" s="1178"/>
      <c r="AL904" s="995"/>
    </row>
    <row r="905" spans="2:38">
      <c r="B905" s="1192" t="s">
        <v>265</v>
      </c>
      <c r="C905" s="1193"/>
      <c r="D905" s="1193"/>
      <c r="E905" s="1193"/>
      <c r="F905" s="1193"/>
      <c r="G905" s="1193"/>
      <c r="H905" s="1193"/>
      <c r="I905" s="1193"/>
      <c r="J905" s="1193"/>
      <c r="K905" s="1193"/>
      <c r="L905" s="1193"/>
      <c r="M905" s="1193"/>
      <c r="N905" s="1193"/>
      <c r="O905" s="1193"/>
      <c r="P905" s="1193"/>
      <c r="Q905" s="1193"/>
      <c r="R905" s="1193"/>
      <c r="S905" s="1193"/>
      <c r="T905" s="1193"/>
      <c r="U905" s="1193"/>
      <c r="V905" s="1193"/>
      <c r="W905" s="1193"/>
      <c r="X905" s="1193"/>
      <c r="Y905" s="1193"/>
      <c r="Z905" s="1229"/>
      <c r="AA905" s="1230"/>
      <c r="AB905" s="1230"/>
      <c r="AC905" s="1230"/>
      <c r="AD905" s="1230"/>
      <c r="AE905" s="1230"/>
      <c r="AF905" s="1230"/>
      <c r="AG905" s="1230"/>
      <c r="AH905" s="1231"/>
      <c r="AI905" s="1232"/>
      <c r="AJ905" s="1232"/>
      <c r="AK905" s="1232"/>
      <c r="AL905" s="997"/>
    </row>
    <row r="906" spans="2:38">
      <c r="B906" s="1242"/>
      <c r="C906" s="1243"/>
      <c r="D906" s="1243"/>
      <c r="E906" s="1243"/>
      <c r="F906" s="1243"/>
      <c r="G906" s="1243"/>
      <c r="H906" s="1243"/>
      <c r="I906" s="1243"/>
      <c r="J906" s="1243"/>
      <c r="K906" s="1243"/>
      <c r="L906" s="1243"/>
      <c r="M906" s="1243"/>
      <c r="N906" s="1243"/>
      <c r="O906" s="1243"/>
      <c r="P906" s="1243"/>
      <c r="Q906" s="1243"/>
      <c r="R906" s="1243"/>
      <c r="S906" s="1243"/>
      <c r="T906" s="1243"/>
      <c r="U906" s="1243"/>
      <c r="V906" s="1243"/>
      <c r="W906" s="1243"/>
      <c r="X906" s="1243"/>
      <c r="Y906" s="1244"/>
      <c r="Z906" s="1248"/>
      <c r="AA906" s="1201"/>
      <c r="AB906" s="1201"/>
      <c r="AC906" s="1201"/>
      <c r="AD906" s="1201"/>
      <c r="AE906" s="1201"/>
      <c r="AF906" s="1201"/>
      <c r="AG906" s="1201"/>
      <c r="AH906" s="1202"/>
      <c r="AI906" s="1190" t="s">
        <v>266</v>
      </c>
      <c r="AJ906" s="1190"/>
      <c r="AK906" s="1253"/>
      <c r="AL906" s="998">
        <f>SUM(AL888:AL904)</f>
        <v>6</v>
      </c>
    </row>
    <row r="907" spans="2:38">
      <c r="B907" s="1242"/>
      <c r="C907" s="1243"/>
      <c r="D907" s="1243"/>
      <c r="E907" s="1243"/>
      <c r="F907" s="1243"/>
      <c r="G907" s="1243"/>
      <c r="H907" s="1243"/>
      <c r="I907" s="1243"/>
      <c r="J907" s="1243"/>
      <c r="K907" s="1243"/>
      <c r="L907" s="1243"/>
      <c r="M907" s="1243"/>
      <c r="N907" s="1243"/>
      <c r="O907" s="1243"/>
      <c r="P907" s="1243"/>
      <c r="Q907" s="1243"/>
      <c r="R907" s="1243"/>
      <c r="S907" s="1243"/>
      <c r="T907" s="1243"/>
      <c r="U907" s="1243"/>
      <c r="V907" s="1243"/>
      <c r="W907" s="1243"/>
      <c r="X907" s="1243"/>
      <c r="Y907" s="1244"/>
      <c r="Z907" s="1249"/>
      <c r="AA907" s="1204"/>
      <c r="AB907" s="1204"/>
      <c r="AC907" s="1204"/>
      <c r="AD907" s="1204"/>
      <c r="AE907" s="1204"/>
      <c r="AF907" s="1204"/>
      <c r="AG907" s="1204"/>
      <c r="AH907" s="1205"/>
      <c r="AI907" s="1190"/>
      <c r="AJ907" s="1190"/>
      <c r="AK907" s="1253"/>
      <c r="AL907" s="998"/>
    </row>
    <row r="908" spans="2:38" ht="16.5" thickBot="1">
      <c r="B908" s="1245"/>
      <c r="C908" s="1246"/>
      <c r="D908" s="1246"/>
      <c r="E908" s="1246"/>
      <c r="F908" s="1246"/>
      <c r="G908" s="1246"/>
      <c r="H908" s="1246"/>
      <c r="I908" s="1246"/>
      <c r="J908" s="1246"/>
      <c r="K908" s="1246"/>
      <c r="L908" s="1246"/>
      <c r="M908" s="1246"/>
      <c r="N908" s="1246"/>
      <c r="O908" s="1246"/>
      <c r="P908" s="1246"/>
      <c r="Q908" s="1246"/>
      <c r="R908" s="1246"/>
      <c r="S908" s="1246"/>
      <c r="T908" s="1246"/>
      <c r="U908" s="1246"/>
      <c r="V908" s="1246"/>
      <c r="W908" s="1246"/>
      <c r="X908" s="1246"/>
      <c r="Y908" s="1247"/>
      <c r="Z908" s="1250"/>
      <c r="AA908" s="1251"/>
      <c r="AB908" s="1251"/>
      <c r="AC908" s="1251"/>
      <c r="AD908" s="1251"/>
      <c r="AE908" s="1251"/>
      <c r="AF908" s="1251"/>
      <c r="AG908" s="1251"/>
      <c r="AH908" s="1252"/>
      <c r="AI908" s="1238" t="s">
        <v>267</v>
      </c>
      <c r="AJ908" s="1238"/>
      <c r="AK908" s="1239"/>
      <c r="AL908" s="999">
        <f>+ROUND(AL906+AL907,2)</f>
        <v>6</v>
      </c>
    </row>
    <row r="909" spans="2:38">
      <c r="B909" s="1263"/>
      <c r="C909" s="1264"/>
      <c r="D909" s="1264"/>
      <c r="E909" s="1264"/>
      <c r="F909" s="1264"/>
      <c r="G909" s="1264"/>
      <c r="H909" s="1264"/>
      <c r="I909" s="1267" t="str">
        <f>+I877</f>
        <v>CONSTRUCCIÓN DE CUBIERTA PARA POLIDERTIVO EN LA VEREDA BAJO GETZEN DEL MUNICIPIO DE LA PLATA, DEPARTAMENTO DEL HUILA</v>
      </c>
      <c r="J909" s="1267"/>
      <c r="K909" s="1267"/>
      <c r="L909" s="1267"/>
      <c r="M909" s="1267"/>
      <c r="N909" s="1267"/>
      <c r="O909" s="1267"/>
      <c r="P909" s="1267"/>
      <c r="Q909" s="1267"/>
      <c r="R909" s="1267"/>
      <c r="S909" s="1267"/>
      <c r="T909" s="1267"/>
      <c r="U909" s="1267"/>
      <c r="V909" s="1267"/>
      <c r="W909" s="1267"/>
      <c r="X909" s="1267"/>
      <c r="Y909" s="1267"/>
      <c r="Z909" s="1267"/>
      <c r="AA909" s="1267"/>
      <c r="AB909" s="1267"/>
      <c r="AC909" s="1267"/>
      <c r="AD909" s="1267"/>
      <c r="AE909" s="1267"/>
      <c r="AF909" s="1267"/>
      <c r="AG909" s="1267"/>
      <c r="AH909" s="1267"/>
      <c r="AI909" s="1269">
        <f ca="1">TODAY()</f>
        <v>46286</v>
      </c>
      <c r="AJ909" s="1267"/>
      <c r="AK909" s="1267"/>
      <c r="AL909" s="1267"/>
    </row>
    <row r="910" spans="2:38">
      <c r="B910" s="1265"/>
      <c r="C910" s="1266"/>
      <c r="D910" s="1266"/>
      <c r="E910" s="1266"/>
      <c r="F910" s="1266"/>
      <c r="G910" s="1266"/>
      <c r="H910" s="1266"/>
      <c r="I910" s="1268"/>
      <c r="J910" s="1268"/>
      <c r="K910" s="1268"/>
      <c r="L910" s="1268"/>
      <c r="M910" s="1268"/>
      <c r="N910" s="1268"/>
      <c r="O910" s="1268"/>
      <c r="P910" s="1268"/>
      <c r="Q910" s="1268"/>
      <c r="R910" s="1268"/>
      <c r="S910" s="1268"/>
      <c r="T910" s="1268"/>
      <c r="U910" s="1268"/>
      <c r="V910" s="1268"/>
      <c r="W910" s="1268"/>
      <c r="X910" s="1268"/>
      <c r="Y910" s="1268"/>
      <c r="Z910" s="1268"/>
      <c r="AA910" s="1268"/>
      <c r="AB910" s="1268"/>
      <c r="AC910" s="1268"/>
      <c r="AD910" s="1268"/>
      <c r="AE910" s="1268"/>
      <c r="AF910" s="1268"/>
      <c r="AG910" s="1268"/>
      <c r="AH910" s="1268"/>
      <c r="AI910" s="1268"/>
      <c r="AJ910" s="1268"/>
      <c r="AK910" s="1268"/>
      <c r="AL910" s="1268"/>
    </row>
    <row r="911" spans="2:38">
      <c r="B911" s="1265"/>
      <c r="C911" s="1266"/>
      <c r="D911" s="1266"/>
      <c r="E911" s="1266"/>
      <c r="F911" s="1266"/>
      <c r="G911" s="1266"/>
      <c r="H911" s="1266"/>
      <c r="I911" s="1268"/>
      <c r="J911" s="1268"/>
      <c r="K911" s="1268"/>
      <c r="L911" s="1268"/>
      <c r="M911" s="1268"/>
      <c r="N911" s="1268"/>
      <c r="O911" s="1268"/>
      <c r="P911" s="1268"/>
      <c r="Q911" s="1268"/>
      <c r="R911" s="1268"/>
      <c r="S911" s="1268"/>
      <c r="T911" s="1268"/>
      <c r="U911" s="1268"/>
      <c r="V911" s="1268"/>
      <c r="W911" s="1268"/>
      <c r="X911" s="1268"/>
      <c r="Y911" s="1268"/>
      <c r="Z911" s="1268"/>
      <c r="AA911" s="1268"/>
      <c r="AB911" s="1268"/>
      <c r="AC911" s="1268"/>
      <c r="AD911" s="1268"/>
      <c r="AE911" s="1268"/>
      <c r="AF911" s="1268"/>
      <c r="AG911" s="1268"/>
      <c r="AH911" s="1268"/>
      <c r="AI911" s="1268"/>
      <c r="AJ911" s="1268"/>
      <c r="AK911" s="1268"/>
      <c r="AL911" s="1268"/>
    </row>
    <row r="912" spans="2:38">
      <c r="B912" s="1265"/>
      <c r="C912" s="1266"/>
      <c r="D912" s="1266"/>
      <c r="E912" s="1266"/>
      <c r="F912" s="1266"/>
      <c r="G912" s="1266"/>
      <c r="H912" s="1266"/>
      <c r="I912" s="1268"/>
      <c r="J912" s="1268"/>
      <c r="K912" s="1268"/>
      <c r="L912" s="1268"/>
      <c r="M912" s="1268"/>
      <c r="N912" s="1268"/>
      <c r="O912" s="1268"/>
      <c r="P912" s="1268"/>
      <c r="Q912" s="1268"/>
      <c r="R912" s="1268"/>
      <c r="S912" s="1268"/>
      <c r="T912" s="1268"/>
      <c r="U912" s="1268"/>
      <c r="V912" s="1268"/>
      <c r="W912" s="1268"/>
      <c r="X912" s="1268"/>
      <c r="Y912" s="1268"/>
      <c r="Z912" s="1268"/>
      <c r="AA912" s="1268"/>
      <c r="AB912" s="1268"/>
      <c r="AC912" s="1268"/>
      <c r="AD912" s="1268"/>
      <c r="AE912" s="1268"/>
      <c r="AF912" s="1268"/>
      <c r="AG912" s="1268"/>
      <c r="AH912" s="1268"/>
      <c r="AI912" s="1268"/>
      <c r="AJ912" s="1268"/>
      <c r="AK912" s="1268"/>
      <c r="AL912" s="1268"/>
    </row>
    <row r="913" spans="2:38">
      <c r="B913" s="1189" t="s">
        <v>254</v>
      </c>
      <c r="C913" s="1190"/>
      <c r="D913" s="1190"/>
      <c r="E913" s="1190"/>
      <c r="F913" s="1190"/>
      <c r="G913" s="1190"/>
      <c r="H913" s="1190"/>
      <c r="I913" s="1190"/>
      <c r="J913" s="1190"/>
      <c r="K913" s="1190"/>
      <c r="L913" s="1190"/>
      <c r="M913" s="1190"/>
      <c r="N913" s="1190"/>
      <c r="O913" s="1190"/>
      <c r="P913" s="1190"/>
      <c r="Q913" s="1190"/>
      <c r="R913" s="1190"/>
      <c r="S913" s="1190"/>
      <c r="T913" s="1190"/>
      <c r="U913" s="1190"/>
      <c r="V913" s="1190"/>
      <c r="W913" s="1190"/>
      <c r="X913" s="1190"/>
      <c r="Y913" s="1190"/>
      <c r="Z913" s="1190"/>
      <c r="AA913" s="1190"/>
      <c r="AB913" s="1190"/>
      <c r="AC913" s="1190"/>
      <c r="AD913" s="1190"/>
      <c r="AE913" s="1190"/>
      <c r="AF913" s="1190"/>
      <c r="AG913" s="1190"/>
      <c r="AH913" s="1190"/>
      <c r="AI913" s="1190"/>
      <c r="AJ913" s="1190"/>
      <c r="AK913" s="1190"/>
      <c r="AL913" s="1190"/>
    </row>
    <row r="914" spans="2:38">
      <c r="B914" s="1200"/>
      <c r="C914" s="1201"/>
      <c r="D914" s="1201"/>
      <c r="E914" s="1201"/>
      <c r="F914" s="1201"/>
      <c r="G914" s="1201"/>
      <c r="H914" s="1201"/>
      <c r="I914" s="1201"/>
      <c r="J914" s="1201"/>
      <c r="K914" s="1201"/>
      <c r="L914" s="1201"/>
      <c r="M914" s="1201"/>
      <c r="N914" s="1201"/>
      <c r="O914" s="1201"/>
      <c r="P914" s="1201"/>
      <c r="Q914" s="1201"/>
      <c r="R914" s="1201"/>
      <c r="S914" s="1202"/>
      <c r="T914" s="1206" t="s">
        <v>255</v>
      </c>
      <c r="U914" s="1207"/>
      <c r="V914" s="1207"/>
      <c r="W914" s="1208"/>
      <c r="X914" s="1257">
        <f>' PRESUPUESTO OFICIAL GETZEN'!B46</f>
        <v>6.7</v>
      </c>
      <c r="Y914" s="1258"/>
      <c r="Z914" s="1258"/>
      <c r="AA914" s="1258"/>
      <c r="AB914" s="1258"/>
      <c r="AC914" s="1258"/>
      <c r="AD914" s="1259"/>
      <c r="AE914" s="1191" t="s">
        <v>256</v>
      </c>
      <c r="AF914" s="1191"/>
      <c r="AG914" s="1191"/>
      <c r="AH914" s="1191"/>
      <c r="AI914" s="1199" t="str">
        <f>' PRESUPUESTO OFICIAL GETZEN'!D46</f>
        <v>UND</v>
      </c>
      <c r="AJ914" s="1199"/>
      <c r="AK914" s="1199"/>
      <c r="AL914" s="1199"/>
    </row>
    <row r="915" spans="2:38">
      <c r="B915" s="1203"/>
      <c r="C915" s="1204"/>
      <c r="D915" s="1204"/>
      <c r="E915" s="1204"/>
      <c r="F915" s="1204"/>
      <c r="G915" s="1204"/>
      <c r="H915" s="1204"/>
      <c r="I915" s="1204"/>
      <c r="J915" s="1204"/>
      <c r="K915" s="1204"/>
      <c r="L915" s="1204"/>
      <c r="M915" s="1204"/>
      <c r="N915" s="1204"/>
      <c r="O915" s="1204"/>
      <c r="P915" s="1204"/>
      <c r="Q915" s="1204"/>
      <c r="R915" s="1204"/>
      <c r="S915" s="1205"/>
      <c r="T915" s="1209"/>
      <c r="U915" s="1210"/>
      <c r="V915" s="1210"/>
      <c r="W915" s="1211"/>
      <c r="X915" s="1260"/>
      <c r="Y915" s="1261"/>
      <c r="Z915" s="1261"/>
      <c r="AA915" s="1261"/>
      <c r="AB915" s="1261"/>
      <c r="AC915" s="1261"/>
      <c r="AD915" s="1262"/>
      <c r="AE915" s="1191"/>
      <c r="AF915" s="1191"/>
      <c r="AG915" s="1191"/>
      <c r="AH915" s="1191"/>
      <c r="AI915" s="1199"/>
      <c r="AJ915" s="1199"/>
      <c r="AK915" s="1199"/>
      <c r="AL915" s="1199"/>
    </row>
    <row r="916" spans="2:38">
      <c r="B916" s="1203"/>
      <c r="C916" s="1204"/>
      <c r="D916" s="1204"/>
      <c r="E916" s="1204"/>
      <c r="F916" s="1204"/>
      <c r="G916" s="1204"/>
      <c r="H916" s="1204"/>
      <c r="I916" s="1204"/>
      <c r="J916" s="1204"/>
      <c r="K916" s="1204"/>
      <c r="L916" s="1204"/>
      <c r="M916" s="1204"/>
      <c r="N916" s="1204"/>
      <c r="O916" s="1204"/>
      <c r="P916" s="1204"/>
      <c r="Q916" s="1204"/>
      <c r="R916" s="1204"/>
      <c r="S916" s="1205"/>
      <c r="T916" s="1206" t="s">
        <v>257</v>
      </c>
      <c r="U916" s="1207"/>
      <c r="V916" s="1207"/>
      <c r="W916" s="1208"/>
      <c r="X916" s="1218" t="str">
        <f>' PRESUPUESTO OFICIAL GETZEN'!C46</f>
        <v>Suministro e instalación Apantallamiento para cubierta</v>
      </c>
      <c r="Y916" s="1219"/>
      <c r="Z916" s="1219"/>
      <c r="AA916" s="1219"/>
      <c r="AB916" s="1219"/>
      <c r="AC916" s="1219"/>
      <c r="AD916" s="1219"/>
      <c r="AE916" s="1219"/>
      <c r="AF916" s="1219"/>
      <c r="AG916" s="1219"/>
      <c r="AH916" s="1219"/>
      <c r="AI916" s="1219"/>
      <c r="AJ916" s="1219"/>
      <c r="AK916" s="1219"/>
      <c r="AL916" s="1219"/>
    </row>
    <row r="917" spans="2:38" ht="18" customHeight="1">
      <c r="B917" s="1203"/>
      <c r="C917" s="1204"/>
      <c r="D917" s="1204"/>
      <c r="E917" s="1204"/>
      <c r="F917" s="1204"/>
      <c r="G917" s="1204"/>
      <c r="H917" s="1204"/>
      <c r="I917" s="1204"/>
      <c r="J917" s="1204"/>
      <c r="K917" s="1204"/>
      <c r="L917" s="1204"/>
      <c r="M917" s="1204"/>
      <c r="N917" s="1204"/>
      <c r="O917" s="1204"/>
      <c r="P917" s="1204"/>
      <c r="Q917" s="1204"/>
      <c r="R917" s="1204"/>
      <c r="S917" s="1205"/>
      <c r="T917" s="1209"/>
      <c r="U917" s="1210"/>
      <c r="V917" s="1210"/>
      <c r="W917" s="1211"/>
      <c r="X917" s="1220"/>
      <c r="Y917" s="1221"/>
      <c r="Z917" s="1221"/>
      <c r="AA917" s="1221"/>
      <c r="AB917" s="1221"/>
      <c r="AC917" s="1221"/>
      <c r="AD917" s="1221"/>
      <c r="AE917" s="1221"/>
      <c r="AF917" s="1221"/>
      <c r="AG917" s="1221"/>
      <c r="AH917" s="1221"/>
      <c r="AI917" s="1221"/>
      <c r="AJ917" s="1221"/>
      <c r="AK917" s="1221"/>
      <c r="AL917" s="1221"/>
    </row>
    <row r="918" spans="2:38">
      <c r="B918" s="1203"/>
      <c r="C918" s="1204"/>
      <c r="D918" s="1204"/>
      <c r="E918" s="1204"/>
      <c r="F918" s="1204"/>
      <c r="G918" s="1204"/>
      <c r="H918" s="1204"/>
      <c r="I918" s="1204"/>
      <c r="J918" s="1204"/>
      <c r="K918" s="1204"/>
      <c r="L918" s="1204"/>
      <c r="M918" s="1204"/>
      <c r="N918" s="1204"/>
      <c r="O918" s="1204"/>
      <c r="P918" s="1204"/>
      <c r="Q918" s="1204"/>
      <c r="R918" s="1204"/>
      <c r="S918" s="1205"/>
      <c r="T918" s="1222" t="s">
        <v>258</v>
      </c>
      <c r="U918" s="1223"/>
      <c r="V918" s="1223"/>
      <c r="W918" s="1223"/>
      <c r="X918" s="1223"/>
      <c r="Y918" s="1224"/>
      <c r="Z918" s="1228" t="s">
        <v>259</v>
      </c>
      <c r="AA918" s="1228"/>
      <c r="AB918" s="1228"/>
      <c r="AC918" s="1228"/>
      <c r="AD918" s="1228"/>
      <c r="AE918" s="1191"/>
      <c r="AF918" s="1191"/>
      <c r="AG918" s="1191"/>
      <c r="AH918" s="1191"/>
      <c r="AI918" s="1191" t="s">
        <v>260</v>
      </c>
      <c r="AJ918" s="1191"/>
      <c r="AK918" s="1191"/>
      <c r="AL918" s="1191" t="s">
        <v>261</v>
      </c>
    </row>
    <row r="919" spans="2:38">
      <c r="B919" s="1203"/>
      <c r="C919" s="1204"/>
      <c r="D919" s="1204"/>
      <c r="E919" s="1204"/>
      <c r="F919" s="1204"/>
      <c r="G919" s="1204"/>
      <c r="H919" s="1204"/>
      <c r="I919" s="1204"/>
      <c r="J919" s="1204"/>
      <c r="K919" s="1204"/>
      <c r="L919" s="1204"/>
      <c r="M919" s="1204"/>
      <c r="N919" s="1204"/>
      <c r="O919" s="1204"/>
      <c r="P919" s="1204"/>
      <c r="Q919" s="1204"/>
      <c r="R919" s="1204"/>
      <c r="S919" s="1205"/>
      <c r="T919" s="1225"/>
      <c r="U919" s="1226"/>
      <c r="V919" s="1226"/>
      <c r="W919" s="1226"/>
      <c r="X919" s="1226"/>
      <c r="Y919" s="1227"/>
      <c r="Z919" s="1191" t="s">
        <v>262</v>
      </c>
      <c r="AA919" s="1191"/>
      <c r="AB919" s="1191"/>
      <c r="AC919" s="1191" t="s">
        <v>263</v>
      </c>
      <c r="AD919" s="1191"/>
      <c r="AE919" s="1191"/>
      <c r="AF919" s="1191" t="s">
        <v>264</v>
      </c>
      <c r="AG919" s="1191"/>
      <c r="AH919" s="1191"/>
      <c r="AI919" s="1191"/>
      <c r="AJ919" s="1191"/>
      <c r="AK919" s="1191"/>
      <c r="AL919" s="1191"/>
    </row>
    <row r="920" spans="2:38">
      <c r="B920" s="1203"/>
      <c r="C920" s="1204"/>
      <c r="D920" s="1204"/>
      <c r="E920" s="1204"/>
      <c r="F920" s="1204"/>
      <c r="G920" s="1204"/>
      <c r="H920" s="1204"/>
      <c r="I920" s="1204"/>
      <c r="J920" s="1204"/>
      <c r="K920" s="1204"/>
      <c r="L920" s="1204"/>
      <c r="M920" s="1204"/>
      <c r="N920" s="1204"/>
      <c r="O920" s="1204"/>
      <c r="P920" s="1204"/>
      <c r="Q920" s="1204"/>
      <c r="R920" s="1204"/>
      <c r="S920" s="1205"/>
      <c r="T920" s="1182" t="s">
        <v>550</v>
      </c>
      <c r="U920" s="1183"/>
      <c r="V920" s="1183"/>
      <c r="W920" s="1183"/>
      <c r="X920" s="1183"/>
      <c r="Y920" s="1184"/>
      <c r="Z920" s="1185"/>
      <c r="AA920" s="1185"/>
      <c r="AB920" s="1185"/>
      <c r="AC920" s="1178"/>
      <c r="AD920" s="1178"/>
      <c r="AE920" s="1178"/>
      <c r="AF920" s="1178"/>
      <c r="AG920" s="1178"/>
      <c r="AH920" s="1178"/>
      <c r="AI920" s="1178">
        <v>1</v>
      </c>
      <c r="AJ920" s="1178"/>
      <c r="AK920" s="1178"/>
      <c r="AL920" s="995">
        <f>+AI920</f>
        <v>1</v>
      </c>
    </row>
    <row r="921" spans="2:38">
      <c r="B921" s="1203"/>
      <c r="C921" s="1204"/>
      <c r="D921" s="1204"/>
      <c r="E921" s="1204"/>
      <c r="F921" s="1204"/>
      <c r="G921" s="1204"/>
      <c r="H921" s="1204"/>
      <c r="I921" s="1204"/>
      <c r="J921" s="1204"/>
      <c r="K921" s="1204"/>
      <c r="L921" s="1204"/>
      <c r="M921" s="1204"/>
      <c r="N921" s="1204"/>
      <c r="O921" s="1204"/>
      <c r="P921" s="1204"/>
      <c r="Q921" s="1204"/>
      <c r="R921" s="1204"/>
      <c r="S921" s="1205"/>
      <c r="T921" s="1182"/>
      <c r="U921" s="1183"/>
      <c r="V921" s="1183"/>
      <c r="W921" s="1183"/>
      <c r="X921" s="1183"/>
      <c r="Y921" s="1184"/>
      <c r="Z921" s="1178"/>
      <c r="AA921" s="1178"/>
      <c r="AB921" s="1178"/>
      <c r="AC921" s="1178"/>
      <c r="AD921" s="1178"/>
      <c r="AE921" s="1178"/>
      <c r="AF921" s="1178"/>
      <c r="AG921" s="1178"/>
      <c r="AH921" s="1178"/>
      <c r="AI921" s="1178"/>
      <c r="AJ921" s="1178"/>
      <c r="AK921" s="1178"/>
      <c r="AL921" s="995"/>
    </row>
    <row r="922" spans="2:38">
      <c r="B922" s="1203"/>
      <c r="C922" s="1204"/>
      <c r="D922" s="1204"/>
      <c r="E922" s="1204"/>
      <c r="F922" s="1204"/>
      <c r="G922" s="1204"/>
      <c r="H922" s="1204"/>
      <c r="I922" s="1204"/>
      <c r="J922" s="1204"/>
      <c r="K922" s="1204"/>
      <c r="L922" s="1204"/>
      <c r="M922" s="1204"/>
      <c r="N922" s="1204"/>
      <c r="O922" s="1204"/>
      <c r="P922" s="1204"/>
      <c r="Q922" s="1204"/>
      <c r="R922" s="1204"/>
      <c r="S922" s="1205"/>
      <c r="T922" s="1182"/>
      <c r="U922" s="1183"/>
      <c r="V922" s="1183"/>
      <c r="W922" s="1183"/>
      <c r="X922" s="1183"/>
      <c r="Y922" s="1184"/>
      <c r="Z922" s="1178"/>
      <c r="AA922" s="1178"/>
      <c r="AB922" s="1178"/>
      <c r="AC922" s="1178"/>
      <c r="AD922" s="1178"/>
      <c r="AE922" s="1178"/>
      <c r="AF922" s="1178"/>
      <c r="AG922" s="1178"/>
      <c r="AH922" s="1178"/>
      <c r="AI922" s="1178"/>
      <c r="AJ922" s="1178"/>
      <c r="AK922" s="1178"/>
      <c r="AL922" s="995"/>
    </row>
    <row r="923" spans="2:38">
      <c r="B923" s="1203"/>
      <c r="C923" s="1204"/>
      <c r="D923" s="1204"/>
      <c r="E923" s="1204"/>
      <c r="F923" s="1204"/>
      <c r="G923" s="1204"/>
      <c r="H923" s="1204"/>
      <c r="I923" s="1204"/>
      <c r="J923" s="1204"/>
      <c r="K923" s="1204"/>
      <c r="L923" s="1204"/>
      <c r="M923" s="1204"/>
      <c r="N923" s="1204"/>
      <c r="O923" s="1204"/>
      <c r="P923" s="1204"/>
      <c r="Q923" s="1204"/>
      <c r="R923" s="1204"/>
      <c r="S923" s="1205"/>
      <c r="T923" s="1182"/>
      <c r="U923" s="1183"/>
      <c r="V923" s="1183"/>
      <c r="W923" s="1183"/>
      <c r="X923" s="1183"/>
      <c r="Y923" s="1184"/>
      <c r="Z923" s="1178"/>
      <c r="AA923" s="1178"/>
      <c r="AB923" s="1178"/>
      <c r="AC923" s="1178"/>
      <c r="AD923" s="1178"/>
      <c r="AE923" s="1178"/>
      <c r="AF923" s="1178"/>
      <c r="AG923" s="1178"/>
      <c r="AH923" s="1178"/>
      <c r="AI923" s="1178"/>
      <c r="AJ923" s="1178"/>
      <c r="AK923" s="1178"/>
      <c r="AL923" s="995"/>
    </row>
    <row r="924" spans="2:38">
      <c r="B924" s="1203"/>
      <c r="C924" s="1204"/>
      <c r="D924" s="1204"/>
      <c r="E924" s="1204"/>
      <c r="F924" s="1204"/>
      <c r="G924" s="1204"/>
      <c r="H924" s="1204"/>
      <c r="I924" s="1204"/>
      <c r="J924" s="1204"/>
      <c r="K924" s="1204"/>
      <c r="L924" s="1204"/>
      <c r="M924" s="1204"/>
      <c r="N924" s="1204"/>
      <c r="O924" s="1204"/>
      <c r="P924" s="1204"/>
      <c r="Q924" s="1204"/>
      <c r="R924" s="1204"/>
      <c r="S924" s="1205"/>
      <c r="T924" s="1182"/>
      <c r="U924" s="1183"/>
      <c r="V924" s="1183"/>
      <c r="W924" s="1183"/>
      <c r="X924" s="1183"/>
      <c r="Y924" s="1184"/>
      <c r="Z924" s="1178"/>
      <c r="AA924" s="1178"/>
      <c r="AB924" s="1178"/>
      <c r="AC924" s="1178"/>
      <c r="AD924" s="1178"/>
      <c r="AE924" s="1178"/>
      <c r="AF924" s="1178"/>
      <c r="AG924" s="1178"/>
      <c r="AH924" s="1178"/>
      <c r="AI924" s="1178"/>
      <c r="AJ924" s="1178"/>
      <c r="AK924" s="1178"/>
      <c r="AL924" s="995"/>
    </row>
    <row r="925" spans="2:38">
      <c r="B925" s="1203"/>
      <c r="C925" s="1204"/>
      <c r="D925" s="1204"/>
      <c r="E925" s="1204"/>
      <c r="F925" s="1204"/>
      <c r="G925" s="1204"/>
      <c r="H925" s="1204"/>
      <c r="I925" s="1204"/>
      <c r="J925" s="1204"/>
      <c r="K925" s="1204"/>
      <c r="L925" s="1204"/>
      <c r="M925" s="1204"/>
      <c r="N925" s="1204"/>
      <c r="O925" s="1204"/>
      <c r="P925" s="1204"/>
      <c r="Q925" s="1204"/>
      <c r="R925" s="1204"/>
      <c r="S925" s="1205"/>
      <c r="T925" s="1182"/>
      <c r="U925" s="1183"/>
      <c r="V925" s="1183"/>
      <c r="W925" s="1183"/>
      <c r="X925" s="1183"/>
      <c r="Y925" s="1184"/>
      <c r="Z925" s="1178"/>
      <c r="AA925" s="1178"/>
      <c r="AB925" s="1178"/>
      <c r="AC925" s="1178"/>
      <c r="AD925" s="1178"/>
      <c r="AE925" s="1178"/>
      <c r="AF925" s="1178"/>
      <c r="AG925" s="1178"/>
      <c r="AH925" s="1178"/>
      <c r="AI925" s="1178"/>
      <c r="AJ925" s="1178"/>
      <c r="AK925" s="1178"/>
      <c r="AL925" s="995"/>
    </row>
    <row r="926" spans="2:38">
      <c r="B926" s="1203"/>
      <c r="C926" s="1204"/>
      <c r="D926" s="1204"/>
      <c r="E926" s="1204"/>
      <c r="F926" s="1204"/>
      <c r="G926" s="1204"/>
      <c r="H926" s="1204"/>
      <c r="I926" s="1204"/>
      <c r="J926" s="1204"/>
      <c r="K926" s="1204"/>
      <c r="L926" s="1204"/>
      <c r="M926" s="1204"/>
      <c r="N926" s="1204"/>
      <c r="O926" s="1204"/>
      <c r="P926" s="1204"/>
      <c r="Q926" s="1204"/>
      <c r="R926" s="1204"/>
      <c r="S926" s="1205"/>
      <c r="T926" s="1182"/>
      <c r="U926" s="1183"/>
      <c r="V926" s="1183"/>
      <c r="W926" s="1183"/>
      <c r="X926" s="1183"/>
      <c r="Y926" s="1184"/>
      <c r="Z926" s="1178"/>
      <c r="AA926" s="1178"/>
      <c r="AB926" s="1178"/>
      <c r="AC926" s="1178"/>
      <c r="AD926" s="1178"/>
      <c r="AE926" s="1178"/>
      <c r="AF926" s="1178"/>
      <c r="AG926" s="1178"/>
      <c r="AH926" s="1178"/>
      <c r="AI926" s="1178"/>
      <c r="AJ926" s="1178"/>
      <c r="AK926" s="1178"/>
      <c r="AL926" s="995"/>
    </row>
    <row r="927" spans="2:38">
      <c r="B927" s="1203"/>
      <c r="C927" s="1204"/>
      <c r="D927" s="1204"/>
      <c r="E927" s="1204"/>
      <c r="F927" s="1204"/>
      <c r="G927" s="1204"/>
      <c r="H927" s="1204"/>
      <c r="I927" s="1204"/>
      <c r="J927" s="1204"/>
      <c r="K927" s="1204"/>
      <c r="L927" s="1204"/>
      <c r="M927" s="1204"/>
      <c r="N927" s="1204"/>
      <c r="O927" s="1204"/>
      <c r="P927" s="1204"/>
      <c r="Q927" s="1204"/>
      <c r="R927" s="1204"/>
      <c r="S927" s="1205"/>
      <c r="T927" s="1182"/>
      <c r="U927" s="1183"/>
      <c r="V927" s="1183"/>
      <c r="W927" s="1183"/>
      <c r="X927" s="1183"/>
      <c r="Y927" s="1184"/>
      <c r="Z927" s="1178"/>
      <c r="AA927" s="1178"/>
      <c r="AB927" s="1178"/>
      <c r="AC927" s="1178"/>
      <c r="AD927" s="1178"/>
      <c r="AE927" s="1178"/>
      <c r="AF927" s="1178"/>
      <c r="AG927" s="1178"/>
      <c r="AH927" s="1178"/>
      <c r="AI927" s="1178"/>
      <c r="AJ927" s="1178"/>
      <c r="AK927" s="1178"/>
      <c r="AL927" s="995"/>
    </row>
    <row r="928" spans="2:38">
      <c r="B928" s="1203"/>
      <c r="C928" s="1204"/>
      <c r="D928" s="1204"/>
      <c r="E928" s="1204"/>
      <c r="F928" s="1204"/>
      <c r="G928" s="1204"/>
      <c r="H928" s="1204"/>
      <c r="I928" s="1204"/>
      <c r="J928" s="1204"/>
      <c r="K928" s="1204"/>
      <c r="L928" s="1204"/>
      <c r="M928" s="1204"/>
      <c r="N928" s="1204"/>
      <c r="O928" s="1204"/>
      <c r="P928" s="1204"/>
      <c r="Q928" s="1204"/>
      <c r="R928" s="1204"/>
      <c r="S928" s="1205"/>
      <c r="T928" s="1182"/>
      <c r="U928" s="1183"/>
      <c r="V928" s="1183"/>
      <c r="W928" s="1183"/>
      <c r="X928" s="1183"/>
      <c r="Y928" s="1184"/>
      <c r="Z928" s="1178"/>
      <c r="AA928" s="1178"/>
      <c r="AB928" s="1178"/>
      <c r="AC928" s="1178"/>
      <c r="AD928" s="1178"/>
      <c r="AE928" s="1178"/>
      <c r="AF928" s="1178"/>
      <c r="AG928" s="1178"/>
      <c r="AH928" s="1178"/>
      <c r="AI928" s="1178"/>
      <c r="AJ928" s="1178"/>
      <c r="AK928" s="1178"/>
      <c r="AL928" s="995"/>
    </row>
    <row r="929" spans="2:38">
      <c r="B929" s="1203"/>
      <c r="C929" s="1204"/>
      <c r="D929" s="1204"/>
      <c r="E929" s="1204"/>
      <c r="F929" s="1204"/>
      <c r="G929" s="1204"/>
      <c r="H929" s="1204"/>
      <c r="I929" s="1204"/>
      <c r="J929" s="1204"/>
      <c r="K929" s="1204"/>
      <c r="L929" s="1204"/>
      <c r="M929" s="1204"/>
      <c r="N929" s="1204"/>
      <c r="O929" s="1204"/>
      <c r="P929" s="1204"/>
      <c r="Q929" s="1204"/>
      <c r="R929" s="1204"/>
      <c r="S929" s="1205"/>
      <c r="T929" s="1182"/>
      <c r="U929" s="1183"/>
      <c r="V929" s="1183"/>
      <c r="W929" s="1183"/>
      <c r="X929" s="1183"/>
      <c r="Y929" s="1184"/>
      <c r="Z929" s="1178"/>
      <c r="AA929" s="1178"/>
      <c r="AB929" s="1178"/>
      <c r="AC929" s="1178"/>
      <c r="AD929" s="1178"/>
      <c r="AE929" s="1178"/>
      <c r="AF929" s="1178"/>
      <c r="AG929" s="1178"/>
      <c r="AH929" s="1178"/>
      <c r="AI929" s="1178"/>
      <c r="AJ929" s="1178"/>
      <c r="AK929" s="1178"/>
      <c r="AL929" s="995"/>
    </row>
    <row r="930" spans="2:38">
      <c r="B930" s="1203"/>
      <c r="C930" s="1204"/>
      <c r="D930" s="1204"/>
      <c r="E930" s="1204"/>
      <c r="F930" s="1204"/>
      <c r="G930" s="1204"/>
      <c r="H930" s="1204"/>
      <c r="I930" s="1204"/>
      <c r="J930" s="1204"/>
      <c r="K930" s="1204"/>
      <c r="L930" s="1204"/>
      <c r="M930" s="1204"/>
      <c r="N930" s="1204"/>
      <c r="O930" s="1204"/>
      <c r="P930" s="1204"/>
      <c r="Q930" s="1204"/>
      <c r="R930" s="1204"/>
      <c r="S930" s="1205"/>
      <c r="T930" s="1182"/>
      <c r="U930" s="1183"/>
      <c r="V930" s="1183"/>
      <c r="W930" s="1183"/>
      <c r="X930" s="1183"/>
      <c r="Y930" s="1184"/>
      <c r="Z930" s="1178"/>
      <c r="AA930" s="1178"/>
      <c r="AB930" s="1178"/>
      <c r="AC930" s="1178"/>
      <c r="AD930" s="1178"/>
      <c r="AE930" s="1178"/>
      <c r="AF930" s="1178"/>
      <c r="AG930" s="1178"/>
      <c r="AH930" s="1178"/>
      <c r="AI930" s="1178"/>
      <c r="AJ930" s="1178"/>
      <c r="AK930" s="1178"/>
      <c r="AL930" s="995"/>
    </row>
    <row r="931" spans="2:38">
      <c r="B931" s="1203"/>
      <c r="C931" s="1204"/>
      <c r="D931" s="1204"/>
      <c r="E931" s="1204"/>
      <c r="F931" s="1204"/>
      <c r="G931" s="1204"/>
      <c r="H931" s="1204"/>
      <c r="I931" s="1204"/>
      <c r="J931" s="1204"/>
      <c r="K931" s="1204"/>
      <c r="L931" s="1204"/>
      <c r="M931" s="1204"/>
      <c r="N931" s="1204"/>
      <c r="O931" s="1204"/>
      <c r="P931" s="1204"/>
      <c r="Q931" s="1204"/>
      <c r="R931" s="1204"/>
      <c r="S931" s="1205"/>
      <c r="T931" s="1182"/>
      <c r="U931" s="1183"/>
      <c r="V931" s="1183"/>
      <c r="W931" s="1183"/>
      <c r="X931" s="1183"/>
      <c r="Y931" s="1184"/>
      <c r="Z931" s="1178"/>
      <c r="AA931" s="1178"/>
      <c r="AB931" s="1178"/>
      <c r="AC931" s="1178"/>
      <c r="AD931" s="1178"/>
      <c r="AE931" s="1178"/>
      <c r="AF931" s="1178"/>
      <c r="AG931" s="1178"/>
      <c r="AH931" s="1178"/>
      <c r="AI931" s="1178"/>
      <c r="AJ931" s="1178"/>
      <c r="AK931" s="1178"/>
      <c r="AL931" s="995"/>
    </row>
    <row r="932" spans="2:38">
      <c r="B932" s="1203"/>
      <c r="C932" s="1204"/>
      <c r="D932" s="1204"/>
      <c r="E932" s="1204"/>
      <c r="F932" s="1204"/>
      <c r="G932" s="1204"/>
      <c r="H932" s="1204"/>
      <c r="I932" s="1204"/>
      <c r="J932" s="1204"/>
      <c r="K932" s="1204"/>
      <c r="L932" s="1204"/>
      <c r="M932" s="1204"/>
      <c r="N932" s="1204"/>
      <c r="O932" s="1204"/>
      <c r="P932" s="1204"/>
      <c r="Q932" s="1204"/>
      <c r="R932" s="1204"/>
      <c r="S932" s="1205"/>
      <c r="T932" s="1182"/>
      <c r="U932" s="1183"/>
      <c r="V932" s="1183"/>
      <c r="W932" s="1183"/>
      <c r="X932" s="1183"/>
      <c r="Y932" s="1184"/>
      <c r="Z932" s="1178"/>
      <c r="AA932" s="1178"/>
      <c r="AB932" s="1178"/>
      <c r="AC932" s="1178"/>
      <c r="AD932" s="1178"/>
      <c r="AE932" s="1178"/>
      <c r="AF932" s="1178"/>
      <c r="AG932" s="1178"/>
      <c r="AH932" s="1178"/>
      <c r="AI932" s="1178"/>
      <c r="AJ932" s="1178"/>
      <c r="AK932" s="1178"/>
      <c r="AL932" s="995"/>
    </row>
    <row r="933" spans="2:38">
      <c r="B933" s="1203"/>
      <c r="C933" s="1204"/>
      <c r="D933" s="1204"/>
      <c r="E933" s="1204"/>
      <c r="F933" s="1204"/>
      <c r="G933" s="1204"/>
      <c r="H933" s="1204"/>
      <c r="I933" s="1204"/>
      <c r="J933" s="1204"/>
      <c r="K933" s="1204"/>
      <c r="L933" s="1204"/>
      <c r="M933" s="1204"/>
      <c r="N933" s="1204"/>
      <c r="O933" s="1204"/>
      <c r="P933" s="1204"/>
      <c r="Q933" s="1204"/>
      <c r="R933" s="1204"/>
      <c r="S933" s="1205"/>
      <c r="T933" s="1182"/>
      <c r="U933" s="1183"/>
      <c r="V933" s="1183"/>
      <c r="W933" s="1183"/>
      <c r="X933" s="1183"/>
      <c r="Y933" s="1184"/>
      <c r="Z933" s="1178"/>
      <c r="AA933" s="1178"/>
      <c r="AB933" s="1178"/>
      <c r="AC933" s="1178"/>
      <c r="AD933" s="1178"/>
      <c r="AE933" s="1178"/>
      <c r="AF933" s="1178"/>
      <c r="AG933" s="1178"/>
      <c r="AH933" s="1178"/>
      <c r="AI933" s="1178"/>
      <c r="AJ933" s="1178"/>
      <c r="AK933" s="1178"/>
      <c r="AL933" s="995"/>
    </row>
    <row r="934" spans="2:38">
      <c r="B934" s="1203"/>
      <c r="C934" s="1204"/>
      <c r="D934" s="1204"/>
      <c r="E934" s="1204"/>
      <c r="F934" s="1204"/>
      <c r="G934" s="1204"/>
      <c r="H934" s="1204"/>
      <c r="I934" s="1204"/>
      <c r="J934" s="1204"/>
      <c r="K934" s="1204"/>
      <c r="L934" s="1204"/>
      <c r="M934" s="1204"/>
      <c r="N934" s="1204"/>
      <c r="O934" s="1204"/>
      <c r="P934" s="1204"/>
      <c r="Q934" s="1204"/>
      <c r="R934" s="1204"/>
      <c r="S934" s="1205"/>
      <c r="T934" s="1182"/>
      <c r="U934" s="1183"/>
      <c r="V934" s="1183"/>
      <c r="W934" s="1183"/>
      <c r="X934" s="1183"/>
      <c r="Y934" s="1184"/>
      <c r="Z934" s="1178"/>
      <c r="AA934" s="1178"/>
      <c r="AB934" s="1178"/>
      <c r="AC934" s="1178"/>
      <c r="AD934" s="1178"/>
      <c r="AE934" s="1178"/>
      <c r="AF934" s="1178"/>
      <c r="AG934" s="1178"/>
      <c r="AH934" s="1178"/>
      <c r="AI934" s="1178"/>
      <c r="AJ934" s="1178"/>
      <c r="AK934" s="1178"/>
      <c r="AL934" s="995"/>
    </row>
    <row r="935" spans="2:38">
      <c r="B935" s="1203"/>
      <c r="C935" s="1204"/>
      <c r="D935" s="1204"/>
      <c r="E935" s="1204"/>
      <c r="F935" s="1204"/>
      <c r="G935" s="1204"/>
      <c r="H935" s="1204"/>
      <c r="I935" s="1204"/>
      <c r="J935" s="1204"/>
      <c r="K935" s="1204"/>
      <c r="L935" s="1204"/>
      <c r="M935" s="1204"/>
      <c r="N935" s="1204"/>
      <c r="O935" s="1204"/>
      <c r="P935" s="1204"/>
      <c r="Q935" s="1204"/>
      <c r="R935" s="1204"/>
      <c r="S935" s="1205"/>
      <c r="T935" s="1182"/>
      <c r="U935" s="1183"/>
      <c r="V935" s="1183"/>
      <c r="W935" s="1183"/>
      <c r="X935" s="1183"/>
      <c r="Y935" s="1184"/>
      <c r="Z935" s="1178"/>
      <c r="AA935" s="1178"/>
      <c r="AB935" s="1178"/>
      <c r="AC935" s="1178"/>
      <c r="AD935" s="1178"/>
      <c r="AE935" s="1178"/>
      <c r="AF935" s="1178"/>
      <c r="AG935" s="1178"/>
      <c r="AH935" s="1178"/>
      <c r="AI935" s="1178"/>
      <c r="AJ935" s="1178"/>
      <c r="AK935" s="1178"/>
      <c r="AL935" s="995"/>
    </row>
    <row r="936" spans="2:38">
      <c r="B936" s="1203"/>
      <c r="C936" s="1204"/>
      <c r="D936" s="1204"/>
      <c r="E936" s="1204"/>
      <c r="F936" s="1204"/>
      <c r="G936" s="1204"/>
      <c r="H936" s="1204"/>
      <c r="I936" s="1204"/>
      <c r="J936" s="1204"/>
      <c r="K936" s="1204"/>
      <c r="L936" s="1204"/>
      <c r="M936" s="1204"/>
      <c r="N936" s="1204"/>
      <c r="O936" s="1204"/>
      <c r="P936" s="1204"/>
      <c r="Q936" s="1204"/>
      <c r="R936" s="1204"/>
      <c r="S936" s="1205"/>
      <c r="T936" s="1182"/>
      <c r="U936" s="1183"/>
      <c r="V936" s="1183"/>
      <c r="W936" s="1183"/>
      <c r="X936" s="1183"/>
      <c r="Y936" s="1184"/>
      <c r="Z936" s="1178"/>
      <c r="AA936" s="1178"/>
      <c r="AB936" s="1178"/>
      <c r="AC936" s="1178"/>
      <c r="AD936" s="1178"/>
      <c r="AE936" s="1178"/>
      <c r="AF936" s="1178"/>
      <c r="AG936" s="1178"/>
      <c r="AH936" s="1178"/>
      <c r="AI936" s="1178"/>
      <c r="AJ936" s="1178"/>
      <c r="AK936" s="1178"/>
      <c r="AL936" s="995"/>
    </row>
    <row r="937" spans="2:38">
      <c r="B937" s="1203"/>
      <c r="C937" s="1204"/>
      <c r="D937" s="1204"/>
      <c r="E937" s="1204"/>
      <c r="F937" s="1204"/>
      <c r="G937" s="1204"/>
      <c r="H937" s="1204"/>
      <c r="I937" s="1204"/>
      <c r="J937" s="1204"/>
      <c r="K937" s="1204"/>
      <c r="L937" s="1204"/>
      <c r="M937" s="1204"/>
      <c r="N937" s="1204"/>
      <c r="O937" s="1204"/>
      <c r="P937" s="1204"/>
      <c r="Q937" s="1204"/>
      <c r="R937" s="1204"/>
      <c r="S937" s="1205"/>
      <c r="T937" s="1182"/>
      <c r="U937" s="1183"/>
      <c r="V937" s="1183"/>
      <c r="W937" s="1183"/>
      <c r="X937" s="1183"/>
      <c r="Y937" s="1184"/>
      <c r="Z937" s="1178"/>
      <c r="AA937" s="1178"/>
      <c r="AB937" s="1178"/>
      <c r="AC937" s="1178"/>
      <c r="AD937" s="1178"/>
      <c r="AE937" s="1178"/>
      <c r="AF937" s="1178"/>
      <c r="AG937" s="1178"/>
      <c r="AH937" s="1178"/>
      <c r="AI937" s="1178"/>
      <c r="AJ937" s="1178"/>
      <c r="AK937" s="1178"/>
      <c r="AL937" s="995"/>
    </row>
    <row r="938" spans="2:38">
      <c r="B938" s="1203"/>
      <c r="C938" s="1204"/>
      <c r="D938" s="1204"/>
      <c r="E938" s="1204"/>
      <c r="F938" s="1204"/>
      <c r="G938" s="1204"/>
      <c r="H938" s="1204"/>
      <c r="I938" s="1204"/>
      <c r="J938" s="1204"/>
      <c r="K938" s="1204"/>
      <c r="L938" s="1204"/>
      <c r="M938" s="1204"/>
      <c r="N938" s="1204"/>
      <c r="O938" s="1204"/>
      <c r="P938" s="1204"/>
      <c r="Q938" s="1204"/>
      <c r="R938" s="1204"/>
      <c r="S938" s="1205"/>
      <c r="T938" s="1182"/>
      <c r="U938" s="1183"/>
      <c r="V938" s="1183"/>
      <c r="W938" s="1183"/>
      <c r="X938" s="1183"/>
      <c r="Y938" s="1184"/>
      <c r="Z938" s="1178"/>
      <c r="AA938" s="1178"/>
      <c r="AB938" s="1178"/>
      <c r="AC938" s="1178"/>
      <c r="AD938" s="1178"/>
      <c r="AE938" s="1178"/>
      <c r="AF938" s="1178"/>
      <c r="AG938" s="1178"/>
      <c r="AH938" s="1178"/>
      <c r="AI938" s="1178"/>
      <c r="AJ938" s="1178"/>
      <c r="AK938" s="1178"/>
      <c r="AL938" s="995"/>
    </row>
    <row r="939" spans="2:38">
      <c r="B939" s="1203"/>
      <c r="C939" s="1204"/>
      <c r="D939" s="1204"/>
      <c r="E939" s="1204"/>
      <c r="F939" s="1204"/>
      <c r="G939" s="1204"/>
      <c r="H939" s="1204"/>
      <c r="I939" s="1204"/>
      <c r="J939" s="1204"/>
      <c r="K939" s="1204"/>
      <c r="L939" s="1204"/>
      <c r="M939" s="1204"/>
      <c r="N939" s="1204"/>
      <c r="O939" s="1204"/>
      <c r="P939" s="1204"/>
      <c r="Q939" s="1204"/>
      <c r="R939" s="1204"/>
      <c r="S939" s="1205"/>
      <c r="T939" s="1182"/>
      <c r="U939" s="1183"/>
      <c r="V939" s="1183"/>
      <c r="W939" s="1183"/>
      <c r="X939" s="1183"/>
      <c r="Y939" s="1184"/>
      <c r="Z939" s="1178"/>
      <c r="AA939" s="1178"/>
      <c r="AB939" s="1178"/>
      <c r="AC939" s="1178"/>
      <c r="AD939" s="1178"/>
      <c r="AE939" s="1178"/>
      <c r="AF939" s="1178"/>
      <c r="AG939" s="1178"/>
      <c r="AH939" s="1178"/>
      <c r="AI939" s="1178"/>
      <c r="AJ939" s="1178"/>
      <c r="AK939" s="1178"/>
      <c r="AL939" s="995"/>
    </row>
    <row r="940" spans="2:38">
      <c r="B940" s="1203"/>
      <c r="C940" s="1204"/>
      <c r="D940" s="1204"/>
      <c r="E940" s="1204"/>
      <c r="F940" s="1204"/>
      <c r="G940" s="1204"/>
      <c r="H940" s="1204"/>
      <c r="I940" s="1204"/>
      <c r="J940" s="1204"/>
      <c r="K940" s="1204"/>
      <c r="L940" s="1204"/>
      <c r="M940" s="1204"/>
      <c r="N940" s="1204"/>
      <c r="O940" s="1204"/>
      <c r="P940" s="1204"/>
      <c r="Q940" s="1204"/>
      <c r="R940" s="1204"/>
      <c r="S940" s="1205"/>
      <c r="T940" s="1182"/>
      <c r="U940" s="1183"/>
      <c r="V940" s="1183"/>
      <c r="W940" s="1183"/>
      <c r="X940" s="1183"/>
      <c r="Y940" s="1184"/>
      <c r="Z940" s="1178"/>
      <c r="AA940" s="1178"/>
      <c r="AB940" s="1178"/>
      <c r="AC940" s="1178"/>
      <c r="AD940" s="1178"/>
      <c r="AE940" s="1178"/>
      <c r="AF940" s="1178"/>
      <c r="AG940" s="1178"/>
      <c r="AH940" s="1178"/>
      <c r="AI940" s="1178"/>
      <c r="AJ940" s="1178"/>
      <c r="AK940" s="1178"/>
      <c r="AL940" s="995"/>
    </row>
    <row r="941" spans="2:38">
      <c r="B941" s="1203"/>
      <c r="C941" s="1204"/>
      <c r="D941" s="1204"/>
      <c r="E941" s="1204"/>
      <c r="F941" s="1204"/>
      <c r="G941" s="1204"/>
      <c r="H941" s="1204"/>
      <c r="I941" s="1204"/>
      <c r="J941" s="1204"/>
      <c r="K941" s="1204"/>
      <c r="L941" s="1204"/>
      <c r="M941" s="1204"/>
      <c r="N941" s="1204"/>
      <c r="O941" s="1204"/>
      <c r="P941" s="1204"/>
      <c r="Q941" s="1204"/>
      <c r="R941" s="1204"/>
      <c r="S941" s="1205"/>
      <c r="T941" s="1182"/>
      <c r="U941" s="1183"/>
      <c r="V941" s="1183"/>
      <c r="W941" s="1183"/>
      <c r="X941" s="1183"/>
      <c r="Y941" s="1184"/>
      <c r="Z941" s="1178"/>
      <c r="AA941" s="1178"/>
      <c r="AB941" s="1178"/>
      <c r="AC941" s="1178"/>
      <c r="AD941" s="1178"/>
      <c r="AE941" s="1178"/>
      <c r="AF941" s="1178"/>
      <c r="AG941" s="1178"/>
      <c r="AH941" s="1178"/>
      <c r="AI941" s="1178"/>
      <c r="AJ941" s="1178"/>
      <c r="AK941" s="1178"/>
      <c r="AL941" s="995"/>
    </row>
    <row r="942" spans="2:38">
      <c r="B942" s="1203"/>
      <c r="C942" s="1204"/>
      <c r="D942" s="1204"/>
      <c r="E942" s="1204"/>
      <c r="F942" s="1204"/>
      <c r="G942" s="1204"/>
      <c r="H942" s="1204"/>
      <c r="I942" s="1204"/>
      <c r="J942" s="1204"/>
      <c r="K942" s="1204"/>
      <c r="L942" s="1204"/>
      <c r="M942" s="1204"/>
      <c r="N942" s="1204"/>
      <c r="O942" s="1204"/>
      <c r="P942" s="1204"/>
      <c r="Q942" s="1204"/>
      <c r="R942" s="1204"/>
      <c r="S942" s="1205"/>
      <c r="T942" s="1182"/>
      <c r="U942" s="1183"/>
      <c r="V942" s="1183"/>
      <c r="W942" s="1183"/>
      <c r="X942" s="1183"/>
      <c r="Y942" s="1184"/>
      <c r="Z942" s="1178"/>
      <c r="AA942" s="1178"/>
      <c r="AB942" s="1178"/>
      <c r="AC942" s="1178"/>
      <c r="AD942" s="1178"/>
      <c r="AE942" s="1178"/>
      <c r="AF942" s="1178"/>
      <c r="AG942" s="1178"/>
      <c r="AH942" s="1178"/>
      <c r="AI942" s="1178"/>
      <c r="AJ942" s="1178"/>
      <c r="AK942" s="1178"/>
      <c r="AL942" s="995"/>
    </row>
    <row r="943" spans="2:38">
      <c r="B943" s="1203"/>
      <c r="C943" s="1204"/>
      <c r="D943" s="1204"/>
      <c r="E943" s="1204"/>
      <c r="F943" s="1204"/>
      <c r="G943" s="1204"/>
      <c r="H943" s="1204"/>
      <c r="I943" s="1204"/>
      <c r="J943" s="1204"/>
      <c r="K943" s="1204"/>
      <c r="L943" s="1204"/>
      <c r="M943" s="1204"/>
      <c r="N943" s="1204"/>
      <c r="O943" s="1204"/>
      <c r="P943" s="1204"/>
      <c r="Q943" s="1204"/>
      <c r="R943" s="1204"/>
      <c r="S943" s="1205"/>
      <c r="T943" s="1182"/>
      <c r="U943" s="1183"/>
      <c r="V943" s="1183"/>
      <c r="W943" s="1183"/>
      <c r="X943" s="1183"/>
      <c r="Y943" s="1184"/>
      <c r="Z943" s="1178"/>
      <c r="AA943" s="1178"/>
      <c r="AB943" s="1178"/>
      <c r="AC943" s="1178"/>
      <c r="AD943" s="1178"/>
      <c r="AE943" s="1178"/>
      <c r="AF943" s="1178"/>
      <c r="AG943" s="1178"/>
      <c r="AH943" s="1178"/>
      <c r="AI943" s="1178"/>
      <c r="AJ943" s="1178"/>
      <c r="AK943" s="1178"/>
      <c r="AL943" s="995"/>
    </row>
    <row r="944" spans="2:38">
      <c r="B944" s="1203"/>
      <c r="C944" s="1204"/>
      <c r="D944" s="1204"/>
      <c r="E944" s="1204"/>
      <c r="F944" s="1204"/>
      <c r="G944" s="1204"/>
      <c r="H944" s="1204"/>
      <c r="I944" s="1204"/>
      <c r="J944" s="1204"/>
      <c r="K944" s="1204"/>
      <c r="L944" s="1204"/>
      <c r="M944" s="1204"/>
      <c r="N944" s="1204"/>
      <c r="O944" s="1204"/>
      <c r="P944" s="1204"/>
      <c r="Q944" s="1204"/>
      <c r="R944" s="1204"/>
      <c r="S944" s="1205"/>
      <c r="T944" s="1182"/>
      <c r="U944" s="1183"/>
      <c r="V944" s="1183"/>
      <c r="W944" s="1183"/>
      <c r="X944" s="1183"/>
      <c r="Y944" s="1184"/>
      <c r="Z944" s="1178"/>
      <c r="AA944" s="1178"/>
      <c r="AB944" s="1178"/>
      <c r="AC944" s="1178"/>
      <c r="AD944" s="1178"/>
      <c r="AE944" s="1178"/>
      <c r="AF944" s="1178"/>
      <c r="AG944" s="1178"/>
      <c r="AH944" s="1178"/>
      <c r="AI944" s="1178"/>
      <c r="AJ944" s="1178"/>
      <c r="AK944" s="1178"/>
      <c r="AL944" s="995"/>
    </row>
    <row r="945" spans="2:38">
      <c r="B945" s="1203"/>
      <c r="C945" s="1204"/>
      <c r="D945" s="1204"/>
      <c r="E945" s="1204"/>
      <c r="F945" s="1204"/>
      <c r="G945" s="1204"/>
      <c r="H945" s="1204"/>
      <c r="I945" s="1204"/>
      <c r="J945" s="1204"/>
      <c r="K945" s="1204"/>
      <c r="L945" s="1204"/>
      <c r="M945" s="1204"/>
      <c r="N945" s="1204"/>
      <c r="O945" s="1204"/>
      <c r="P945" s="1204"/>
      <c r="Q945" s="1204"/>
      <c r="R945" s="1204"/>
      <c r="S945" s="1205"/>
      <c r="T945" s="1182"/>
      <c r="U945" s="1183"/>
      <c r="V945" s="1183"/>
      <c r="W945" s="1183"/>
      <c r="X945" s="1183"/>
      <c r="Y945" s="1184"/>
      <c r="Z945" s="1178"/>
      <c r="AA945" s="1178"/>
      <c r="AB945" s="1178"/>
      <c r="AC945" s="1178"/>
      <c r="AD945" s="1178"/>
      <c r="AE945" s="1178"/>
      <c r="AF945" s="1178"/>
      <c r="AG945" s="1178"/>
      <c r="AH945" s="1178"/>
      <c r="AI945" s="1178"/>
      <c r="AJ945" s="1178"/>
      <c r="AK945" s="1178"/>
      <c r="AL945" s="995"/>
    </row>
    <row r="946" spans="2:38">
      <c r="B946" s="1203"/>
      <c r="C946" s="1204"/>
      <c r="D946" s="1204"/>
      <c r="E946" s="1204"/>
      <c r="F946" s="1204"/>
      <c r="G946" s="1204"/>
      <c r="H946" s="1204"/>
      <c r="I946" s="1204"/>
      <c r="J946" s="1204"/>
      <c r="K946" s="1204"/>
      <c r="L946" s="1204"/>
      <c r="M946" s="1204"/>
      <c r="N946" s="1204"/>
      <c r="O946" s="1204"/>
      <c r="P946" s="1204"/>
      <c r="Q946" s="1204"/>
      <c r="R946" s="1204"/>
      <c r="S946" s="1205"/>
      <c r="T946" s="1182"/>
      <c r="U946" s="1183"/>
      <c r="V946" s="1183"/>
      <c r="W946" s="1183"/>
      <c r="X946" s="1183"/>
      <c r="Y946" s="1184"/>
      <c r="Z946" s="1178"/>
      <c r="AA946" s="1178"/>
      <c r="AB946" s="1178"/>
      <c r="AC946" s="1178"/>
      <c r="AD946" s="1178"/>
      <c r="AE946" s="1178"/>
      <c r="AF946" s="1178"/>
      <c r="AG946" s="1178"/>
      <c r="AH946" s="1178"/>
      <c r="AI946" s="1178"/>
      <c r="AJ946" s="1178"/>
      <c r="AK946" s="1178"/>
      <c r="AL946" s="995"/>
    </row>
    <row r="947" spans="2:38">
      <c r="B947" s="1203"/>
      <c r="C947" s="1204"/>
      <c r="D947" s="1204"/>
      <c r="E947" s="1204"/>
      <c r="F947" s="1204"/>
      <c r="G947" s="1204"/>
      <c r="H947" s="1204"/>
      <c r="I947" s="1204"/>
      <c r="J947" s="1204"/>
      <c r="K947" s="1204"/>
      <c r="L947" s="1204"/>
      <c r="M947" s="1204"/>
      <c r="N947" s="1204"/>
      <c r="O947" s="1204"/>
      <c r="P947" s="1204"/>
      <c r="Q947" s="1204"/>
      <c r="R947" s="1204"/>
      <c r="S947" s="1205"/>
      <c r="T947" s="1182"/>
      <c r="U947" s="1183"/>
      <c r="V947" s="1183"/>
      <c r="W947" s="1183"/>
      <c r="X947" s="1183"/>
      <c r="Y947" s="1184"/>
      <c r="Z947" s="1178"/>
      <c r="AA947" s="1178"/>
      <c r="AB947" s="1178"/>
      <c r="AC947" s="1178"/>
      <c r="AD947" s="1178"/>
      <c r="AE947" s="1178"/>
      <c r="AF947" s="1178"/>
      <c r="AG947" s="1178"/>
      <c r="AH947" s="1178"/>
      <c r="AI947" s="1178"/>
      <c r="AJ947" s="1178"/>
      <c r="AK947" s="1178"/>
      <c r="AL947" s="995"/>
    </row>
    <row r="948" spans="2:38">
      <c r="B948" s="1203"/>
      <c r="C948" s="1204"/>
      <c r="D948" s="1204"/>
      <c r="E948" s="1204"/>
      <c r="F948" s="1204"/>
      <c r="G948" s="1204"/>
      <c r="H948" s="1204"/>
      <c r="I948" s="1204"/>
      <c r="J948" s="1204"/>
      <c r="K948" s="1204"/>
      <c r="L948" s="1204"/>
      <c r="M948" s="1204"/>
      <c r="N948" s="1204"/>
      <c r="O948" s="1204"/>
      <c r="P948" s="1204"/>
      <c r="Q948" s="1204"/>
      <c r="R948" s="1204"/>
      <c r="S948" s="1205"/>
      <c r="T948" s="1182"/>
      <c r="U948" s="1183"/>
      <c r="V948" s="1183"/>
      <c r="W948" s="1183"/>
      <c r="X948" s="1183"/>
      <c r="Y948" s="1184"/>
      <c r="Z948" s="1178"/>
      <c r="AA948" s="1178"/>
      <c r="AB948" s="1178"/>
      <c r="AC948" s="1178"/>
      <c r="AD948" s="1178"/>
      <c r="AE948" s="1178"/>
      <c r="AF948" s="1178"/>
      <c r="AG948" s="1178"/>
      <c r="AH948" s="1178"/>
      <c r="AI948" s="1178"/>
      <c r="AJ948" s="1178"/>
      <c r="AK948" s="1178"/>
      <c r="AL948" s="995"/>
    </row>
    <row r="949" spans="2:38">
      <c r="B949" s="1203"/>
      <c r="C949" s="1204"/>
      <c r="D949" s="1204"/>
      <c r="E949" s="1204"/>
      <c r="F949" s="1204"/>
      <c r="G949" s="1204"/>
      <c r="H949" s="1204"/>
      <c r="I949" s="1204"/>
      <c r="J949" s="1204"/>
      <c r="K949" s="1204"/>
      <c r="L949" s="1204"/>
      <c r="M949" s="1204"/>
      <c r="N949" s="1204"/>
      <c r="O949" s="1204"/>
      <c r="P949" s="1204"/>
      <c r="Q949" s="1204"/>
      <c r="R949" s="1204"/>
      <c r="S949" s="1205"/>
      <c r="T949" s="1182"/>
      <c r="U949" s="1183"/>
      <c r="V949" s="1183"/>
      <c r="W949" s="1183"/>
      <c r="X949" s="1183"/>
      <c r="Y949" s="1184"/>
      <c r="Z949" s="1178"/>
      <c r="AA949" s="1178"/>
      <c r="AB949" s="1178"/>
      <c r="AC949" s="1178"/>
      <c r="AD949" s="1178"/>
      <c r="AE949" s="1178"/>
      <c r="AF949" s="1178"/>
      <c r="AG949" s="1178"/>
      <c r="AH949" s="1178"/>
      <c r="AI949" s="1178"/>
      <c r="AJ949" s="1178"/>
      <c r="AK949" s="1178"/>
      <c r="AL949" s="995"/>
    </row>
    <row r="950" spans="2:38">
      <c r="B950" s="1254"/>
      <c r="C950" s="1255"/>
      <c r="D950" s="1255"/>
      <c r="E950" s="1255"/>
      <c r="F950" s="1255"/>
      <c r="G950" s="1255"/>
      <c r="H950" s="1255"/>
      <c r="I950" s="1255"/>
      <c r="J950" s="1255"/>
      <c r="K950" s="1255"/>
      <c r="L950" s="1255"/>
      <c r="M950" s="1255"/>
      <c r="N950" s="1255"/>
      <c r="O950" s="1255"/>
      <c r="P950" s="1255"/>
      <c r="Q950" s="1255"/>
      <c r="R950" s="1255"/>
      <c r="S950" s="1256"/>
      <c r="T950" s="1182"/>
      <c r="U950" s="1183"/>
      <c r="V950" s="1183"/>
      <c r="W950" s="1183"/>
      <c r="X950" s="1183"/>
      <c r="Y950" s="1184"/>
      <c r="Z950" s="1178"/>
      <c r="AA950" s="1178"/>
      <c r="AB950" s="1178"/>
      <c r="AC950" s="1178"/>
      <c r="AD950" s="1178"/>
      <c r="AE950" s="1178"/>
      <c r="AF950" s="1178"/>
      <c r="AG950" s="1178"/>
      <c r="AH950" s="1178"/>
      <c r="AI950" s="1178"/>
      <c r="AJ950" s="1178"/>
      <c r="AK950" s="1178"/>
      <c r="AL950" s="995"/>
    </row>
    <row r="951" spans="2:38">
      <c r="B951" s="1192" t="s">
        <v>265</v>
      </c>
      <c r="C951" s="1193"/>
      <c r="D951" s="1193"/>
      <c r="E951" s="1193"/>
      <c r="F951" s="1193"/>
      <c r="G951" s="1193"/>
      <c r="H951" s="1193"/>
      <c r="I951" s="1193"/>
      <c r="J951" s="1193"/>
      <c r="K951" s="1193"/>
      <c r="L951" s="1193"/>
      <c r="M951" s="1193"/>
      <c r="N951" s="1193"/>
      <c r="O951" s="1193"/>
      <c r="P951" s="1193"/>
      <c r="Q951" s="1193"/>
      <c r="R951" s="1193"/>
      <c r="S951" s="1193"/>
      <c r="T951" s="1193"/>
      <c r="U951" s="1193"/>
      <c r="V951" s="1193"/>
      <c r="W951" s="1193"/>
      <c r="X951" s="1193"/>
      <c r="Y951" s="1193"/>
      <c r="Z951" s="1229"/>
      <c r="AA951" s="1230"/>
      <c r="AB951" s="1230"/>
      <c r="AC951" s="1230"/>
      <c r="AD951" s="1230"/>
      <c r="AE951" s="1230"/>
      <c r="AF951" s="1230"/>
      <c r="AG951" s="1230"/>
      <c r="AH951" s="1231"/>
      <c r="AI951" s="1232"/>
      <c r="AJ951" s="1232"/>
      <c r="AK951" s="1232"/>
      <c r="AL951" s="997"/>
    </row>
    <row r="952" spans="2:38">
      <c r="B952" s="1242"/>
      <c r="C952" s="1243"/>
      <c r="D952" s="1243"/>
      <c r="E952" s="1243"/>
      <c r="F952" s="1243"/>
      <c r="G952" s="1243"/>
      <c r="H952" s="1243"/>
      <c r="I952" s="1243"/>
      <c r="J952" s="1243"/>
      <c r="K952" s="1243"/>
      <c r="L952" s="1243"/>
      <c r="M952" s="1243"/>
      <c r="N952" s="1243"/>
      <c r="O952" s="1243"/>
      <c r="P952" s="1243"/>
      <c r="Q952" s="1243"/>
      <c r="R952" s="1243"/>
      <c r="S952" s="1243"/>
      <c r="T952" s="1243"/>
      <c r="U952" s="1243"/>
      <c r="V952" s="1243"/>
      <c r="W952" s="1243"/>
      <c r="X952" s="1243"/>
      <c r="Y952" s="1244"/>
      <c r="Z952" s="1248"/>
      <c r="AA952" s="1201"/>
      <c r="AB952" s="1201"/>
      <c r="AC952" s="1201"/>
      <c r="AD952" s="1201"/>
      <c r="AE952" s="1201"/>
      <c r="AF952" s="1201"/>
      <c r="AG952" s="1201"/>
      <c r="AH952" s="1202"/>
      <c r="AI952" s="1190" t="s">
        <v>266</v>
      </c>
      <c r="AJ952" s="1190"/>
      <c r="AK952" s="1253"/>
      <c r="AL952" s="998">
        <f>SUM(AL920:AL950)</f>
        <v>1</v>
      </c>
    </row>
    <row r="953" spans="2:38">
      <c r="B953" s="1242"/>
      <c r="C953" s="1243"/>
      <c r="D953" s="1243"/>
      <c r="E953" s="1243"/>
      <c r="F953" s="1243"/>
      <c r="G953" s="1243"/>
      <c r="H953" s="1243"/>
      <c r="I953" s="1243"/>
      <c r="J953" s="1243"/>
      <c r="K953" s="1243"/>
      <c r="L953" s="1243"/>
      <c r="M953" s="1243"/>
      <c r="N953" s="1243"/>
      <c r="O953" s="1243"/>
      <c r="P953" s="1243"/>
      <c r="Q953" s="1243"/>
      <c r="R953" s="1243"/>
      <c r="S953" s="1243"/>
      <c r="T953" s="1243"/>
      <c r="U953" s="1243"/>
      <c r="V953" s="1243"/>
      <c r="W953" s="1243"/>
      <c r="X953" s="1243"/>
      <c r="Y953" s="1244"/>
      <c r="Z953" s="1249"/>
      <c r="AA953" s="1204"/>
      <c r="AB953" s="1204"/>
      <c r="AC953" s="1204"/>
      <c r="AD953" s="1204"/>
      <c r="AE953" s="1204"/>
      <c r="AF953" s="1204"/>
      <c r="AG953" s="1204"/>
      <c r="AH953" s="1205"/>
      <c r="AI953" s="1190"/>
      <c r="AJ953" s="1190"/>
      <c r="AK953" s="1253"/>
      <c r="AL953" s="998"/>
    </row>
    <row r="954" spans="2:38" ht="16.5" thickBot="1">
      <c r="B954" s="1245"/>
      <c r="C954" s="1246"/>
      <c r="D954" s="1246"/>
      <c r="E954" s="1246"/>
      <c r="F954" s="1246"/>
      <c r="G954" s="1246"/>
      <c r="H954" s="1246"/>
      <c r="I954" s="1246"/>
      <c r="J954" s="1246"/>
      <c r="K954" s="1246"/>
      <c r="L954" s="1246"/>
      <c r="M954" s="1246"/>
      <c r="N954" s="1246"/>
      <c r="O954" s="1246"/>
      <c r="P954" s="1246"/>
      <c r="Q954" s="1246"/>
      <c r="R954" s="1246"/>
      <c r="S954" s="1246"/>
      <c r="T954" s="1246"/>
      <c r="U954" s="1246"/>
      <c r="V954" s="1246"/>
      <c r="W954" s="1246"/>
      <c r="X954" s="1246"/>
      <c r="Y954" s="1247"/>
      <c r="Z954" s="1250"/>
      <c r="AA954" s="1251"/>
      <c r="AB954" s="1251"/>
      <c r="AC954" s="1251"/>
      <c r="AD954" s="1251"/>
      <c r="AE954" s="1251"/>
      <c r="AF954" s="1251"/>
      <c r="AG954" s="1251"/>
      <c r="AH954" s="1252"/>
      <c r="AI954" s="1238" t="s">
        <v>267</v>
      </c>
      <c r="AJ954" s="1238"/>
      <c r="AK954" s="1239"/>
      <c r="AL954" s="999">
        <f>+ROUND(AL952+AL953,0)</f>
        <v>1</v>
      </c>
    </row>
  </sheetData>
  <mergeCells count="3057">
    <mergeCell ref="T482:Y482"/>
    <mergeCell ref="Z482:AH482"/>
    <mergeCell ref="AJ482:AK482"/>
    <mergeCell ref="T474:Y474"/>
    <mergeCell ref="Z474:AH474"/>
    <mergeCell ref="AJ474:AK474"/>
    <mergeCell ref="T475:Y475"/>
    <mergeCell ref="Z475:AH475"/>
    <mergeCell ref="AJ475:AK475"/>
    <mergeCell ref="T476:Y476"/>
    <mergeCell ref="Z476:AH476"/>
    <mergeCell ref="AJ476:AK476"/>
    <mergeCell ref="T477:Y477"/>
    <mergeCell ref="Z477:AH477"/>
    <mergeCell ref="AJ477:AK477"/>
    <mergeCell ref="T478:Y478"/>
    <mergeCell ref="Z478:AH478"/>
    <mergeCell ref="AJ478:AK478"/>
    <mergeCell ref="T479:Y479"/>
    <mergeCell ref="Z479:AH479"/>
    <mergeCell ref="AJ479:AK479"/>
    <mergeCell ref="T470:Y470"/>
    <mergeCell ref="Z470:AH470"/>
    <mergeCell ref="AJ470:AK470"/>
    <mergeCell ref="T471:Y471"/>
    <mergeCell ref="Z471:AH471"/>
    <mergeCell ref="AJ471:AK471"/>
    <mergeCell ref="T472:Y472"/>
    <mergeCell ref="Z472:AH472"/>
    <mergeCell ref="AJ472:AK472"/>
    <mergeCell ref="T473:Y473"/>
    <mergeCell ref="Z473:AH473"/>
    <mergeCell ref="AJ473:AK473"/>
    <mergeCell ref="T480:Y480"/>
    <mergeCell ref="Z480:AH480"/>
    <mergeCell ref="AJ480:AK480"/>
    <mergeCell ref="T481:Y481"/>
    <mergeCell ref="Z481:AH481"/>
    <mergeCell ref="AJ481:AK481"/>
    <mergeCell ref="T464:Y464"/>
    <mergeCell ref="Z464:AH464"/>
    <mergeCell ref="AJ464:AK464"/>
    <mergeCell ref="T465:Y465"/>
    <mergeCell ref="Z465:AH465"/>
    <mergeCell ref="AJ465:AK465"/>
    <mergeCell ref="T466:Y466"/>
    <mergeCell ref="Z466:AH466"/>
    <mergeCell ref="AJ466:AK466"/>
    <mergeCell ref="T467:Y467"/>
    <mergeCell ref="Z467:AH467"/>
    <mergeCell ref="AJ467:AK467"/>
    <mergeCell ref="T468:Y468"/>
    <mergeCell ref="Z468:AH468"/>
    <mergeCell ref="AJ468:AK468"/>
    <mergeCell ref="T469:Y469"/>
    <mergeCell ref="Z469:AH469"/>
    <mergeCell ref="AJ469:AK469"/>
    <mergeCell ref="T458:Y458"/>
    <mergeCell ref="Z458:AH458"/>
    <mergeCell ref="AJ458:AK458"/>
    <mergeCell ref="T459:Y459"/>
    <mergeCell ref="Z459:AH459"/>
    <mergeCell ref="AJ459:AK459"/>
    <mergeCell ref="T460:Y460"/>
    <mergeCell ref="Z460:AH460"/>
    <mergeCell ref="AJ460:AK460"/>
    <mergeCell ref="T461:Y461"/>
    <mergeCell ref="Z461:AH461"/>
    <mergeCell ref="AJ461:AK461"/>
    <mergeCell ref="T462:Y462"/>
    <mergeCell ref="Z462:AH462"/>
    <mergeCell ref="AJ462:AK462"/>
    <mergeCell ref="T463:Y463"/>
    <mergeCell ref="Z463:AH463"/>
    <mergeCell ref="AJ463:AK463"/>
    <mergeCell ref="T452:Y452"/>
    <mergeCell ref="Z452:AH452"/>
    <mergeCell ref="AJ452:AK452"/>
    <mergeCell ref="T453:Y453"/>
    <mergeCell ref="Z453:AH453"/>
    <mergeCell ref="AJ453:AK453"/>
    <mergeCell ref="T454:Y454"/>
    <mergeCell ref="Z454:AH454"/>
    <mergeCell ref="AJ454:AK454"/>
    <mergeCell ref="T455:Y455"/>
    <mergeCell ref="Z455:AH455"/>
    <mergeCell ref="AJ455:AK455"/>
    <mergeCell ref="T456:Y456"/>
    <mergeCell ref="Z456:AH456"/>
    <mergeCell ref="AJ456:AK456"/>
    <mergeCell ref="T457:Y457"/>
    <mergeCell ref="Z457:AH457"/>
    <mergeCell ref="AJ457:AK457"/>
    <mergeCell ref="T446:Y446"/>
    <mergeCell ref="Z446:AH446"/>
    <mergeCell ref="AJ446:AK446"/>
    <mergeCell ref="T447:Y447"/>
    <mergeCell ref="Z447:AH447"/>
    <mergeCell ref="AJ447:AK447"/>
    <mergeCell ref="T448:Y448"/>
    <mergeCell ref="Z448:AH448"/>
    <mergeCell ref="AJ448:AK448"/>
    <mergeCell ref="T449:Y449"/>
    <mergeCell ref="Z449:AH449"/>
    <mergeCell ref="AJ449:AK449"/>
    <mergeCell ref="T450:Y450"/>
    <mergeCell ref="Z450:AH450"/>
    <mergeCell ref="AJ450:AK450"/>
    <mergeCell ref="T451:Y451"/>
    <mergeCell ref="Z451:AH451"/>
    <mergeCell ref="AJ451:AK451"/>
    <mergeCell ref="T440:Y440"/>
    <mergeCell ref="Z440:AH440"/>
    <mergeCell ref="AJ440:AK440"/>
    <mergeCell ref="T441:Y441"/>
    <mergeCell ref="Z441:AH441"/>
    <mergeCell ref="AJ441:AK441"/>
    <mergeCell ref="T442:Y442"/>
    <mergeCell ref="Z442:AH442"/>
    <mergeCell ref="AJ442:AK442"/>
    <mergeCell ref="T443:Y443"/>
    <mergeCell ref="Z443:AH443"/>
    <mergeCell ref="AJ443:AK443"/>
    <mergeCell ref="T444:Y444"/>
    <mergeCell ref="Z444:AH444"/>
    <mergeCell ref="AJ444:AK444"/>
    <mergeCell ref="T445:Y445"/>
    <mergeCell ref="Z445:AH445"/>
    <mergeCell ref="AJ445:AK445"/>
    <mergeCell ref="T434:Y434"/>
    <mergeCell ref="Z434:AH434"/>
    <mergeCell ref="AJ434:AK434"/>
    <mergeCell ref="T435:Y435"/>
    <mergeCell ref="Z435:AH435"/>
    <mergeCell ref="AJ435:AK435"/>
    <mergeCell ref="T436:Y436"/>
    <mergeCell ref="Z436:AH436"/>
    <mergeCell ref="AJ436:AK436"/>
    <mergeCell ref="T437:Y437"/>
    <mergeCell ref="Z437:AH437"/>
    <mergeCell ref="AJ437:AK437"/>
    <mergeCell ref="T438:Y438"/>
    <mergeCell ref="Z438:AH438"/>
    <mergeCell ref="AJ438:AK438"/>
    <mergeCell ref="T439:Y439"/>
    <mergeCell ref="Z439:AH439"/>
    <mergeCell ref="AJ439:AK439"/>
    <mergeCell ref="T428:Y428"/>
    <mergeCell ref="Z428:AH428"/>
    <mergeCell ref="AJ428:AK428"/>
    <mergeCell ref="T429:Y429"/>
    <mergeCell ref="Z429:AH429"/>
    <mergeCell ref="AJ429:AK429"/>
    <mergeCell ref="T430:Y430"/>
    <mergeCell ref="Z430:AH430"/>
    <mergeCell ref="AJ430:AK430"/>
    <mergeCell ref="T431:Y431"/>
    <mergeCell ref="Z431:AH431"/>
    <mergeCell ref="AJ431:AK431"/>
    <mergeCell ref="T432:Y432"/>
    <mergeCell ref="Z432:AH432"/>
    <mergeCell ref="AJ432:AK432"/>
    <mergeCell ref="T433:Y433"/>
    <mergeCell ref="Z433:AH433"/>
    <mergeCell ref="AJ433:AK433"/>
    <mergeCell ref="T422:Y422"/>
    <mergeCell ref="Z422:AH422"/>
    <mergeCell ref="AJ422:AK422"/>
    <mergeCell ref="T423:Y423"/>
    <mergeCell ref="Z423:AH423"/>
    <mergeCell ref="AJ423:AK423"/>
    <mergeCell ref="T424:Y424"/>
    <mergeCell ref="Z424:AH424"/>
    <mergeCell ref="AJ424:AK424"/>
    <mergeCell ref="T425:Y425"/>
    <mergeCell ref="Z425:AH425"/>
    <mergeCell ref="AJ425:AK425"/>
    <mergeCell ref="T426:Y426"/>
    <mergeCell ref="Z426:AH426"/>
    <mergeCell ref="AJ426:AK426"/>
    <mergeCell ref="T427:Y427"/>
    <mergeCell ref="Z427:AH427"/>
    <mergeCell ref="AJ427:AK427"/>
    <mergeCell ref="T416:Y416"/>
    <mergeCell ref="Z416:AH416"/>
    <mergeCell ref="AJ416:AK416"/>
    <mergeCell ref="T417:Y417"/>
    <mergeCell ref="Z417:AH417"/>
    <mergeCell ref="AJ417:AK417"/>
    <mergeCell ref="T418:Y418"/>
    <mergeCell ref="Z418:AH418"/>
    <mergeCell ref="AJ418:AK418"/>
    <mergeCell ref="T419:Y419"/>
    <mergeCell ref="Z419:AH419"/>
    <mergeCell ref="AJ419:AK419"/>
    <mergeCell ref="T420:Y420"/>
    <mergeCell ref="Z420:AH420"/>
    <mergeCell ref="AJ420:AK420"/>
    <mergeCell ref="T421:Y421"/>
    <mergeCell ref="Z421:AH421"/>
    <mergeCell ref="AJ421:AK421"/>
    <mergeCell ref="T410:Y410"/>
    <mergeCell ref="Z410:AH410"/>
    <mergeCell ref="AJ410:AK410"/>
    <mergeCell ref="T411:Y411"/>
    <mergeCell ref="Z411:AH411"/>
    <mergeCell ref="AJ411:AK411"/>
    <mergeCell ref="T412:Y412"/>
    <mergeCell ref="Z412:AH412"/>
    <mergeCell ref="AJ412:AK412"/>
    <mergeCell ref="T413:Y413"/>
    <mergeCell ref="Z413:AH413"/>
    <mergeCell ref="AJ413:AK413"/>
    <mergeCell ref="T414:Y414"/>
    <mergeCell ref="Z414:AH414"/>
    <mergeCell ref="AJ414:AK414"/>
    <mergeCell ref="T415:Y415"/>
    <mergeCell ref="Z415:AH415"/>
    <mergeCell ref="AJ415:AK415"/>
    <mergeCell ref="T404:Y404"/>
    <mergeCell ref="Z404:AH404"/>
    <mergeCell ref="AJ404:AK404"/>
    <mergeCell ref="T405:Y405"/>
    <mergeCell ref="Z405:AH405"/>
    <mergeCell ref="AJ405:AK405"/>
    <mergeCell ref="T406:Y406"/>
    <mergeCell ref="Z406:AH406"/>
    <mergeCell ref="AJ406:AK406"/>
    <mergeCell ref="T407:Y407"/>
    <mergeCell ref="Z407:AH407"/>
    <mergeCell ref="AJ407:AK407"/>
    <mergeCell ref="T408:Y408"/>
    <mergeCell ref="Z408:AH408"/>
    <mergeCell ref="AJ408:AK408"/>
    <mergeCell ref="T409:Y409"/>
    <mergeCell ref="Z409:AH409"/>
    <mergeCell ref="AJ409:AK409"/>
    <mergeCell ref="T398:Y398"/>
    <mergeCell ref="Z398:AH398"/>
    <mergeCell ref="AJ398:AK398"/>
    <mergeCell ref="T399:Y399"/>
    <mergeCell ref="Z399:AH399"/>
    <mergeCell ref="AJ399:AK399"/>
    <mergeCell ref="T400:Y400"/>
    <mergeCell ref="Z400:AH400"/>
    <mergeCell ref="AJ400:AK400"/>
    <mergeCell ref="T401:Y401"/>
    <mergeCell ref="Z401:AH401"/>
    <mergeCell ref="AJ401:AK401"/>
    <mergeCell ref="T402:Y402"/>
    <mergeCell ref="Z402:AH402"/>
    <mergeCell ref="AJ402:AK402"/>
    <mergeCell ref="T403:Y403"/>
    <mergeCell ref="Z403:AH403"/>
    <mergeCell ref="AJ403:AK403"/>
    <mergeCell ref="T392:Y392"/>
    <mergeCell ref="Z392:AH392"/>
    <mergeCell ref="AJ392:AK392"/>
    <mergeCell ref="T393:Y393"/>
    <mergeCell ref="Z393:AH393"/>
    <mergeCell ref="AJ393:AK393"/>
    <mergeCell ref="T394:Y394"/>
    <mergeCell ref="Z394:AH394"/>
    <mergeCell ref="AJ394:AK394"/>
    <mergeCell ref="T395:Y395"/>
    <mergeCell ref="Z395:AH395"/>
    <mergeCell ref="AJ395:AK395"/>
    <mergeCell ref="T396:Y396"/>
    <mergeCell ref="Z396:AH396"/>
    <mergeCell ref="AJ396:AK396"/>
    <mergeCell ref="T397:Y397"/>
    <mergeCell ref="Z397:AH397"/>
    <mergeCell ref="AJ397:AK397"/>
    <mergeCell ref="T386:Y386"/>
    <mergeCell ref="Z386:AH386"/>
    <mergeCell ref="AJ386:AK386"/>
    <mergeCell ref="T387:Y387"/>
    <mergeCell ref="Z387:AH387"/>
    <mergeCell ref="AJ387:AK387"/>
    <mergeCell ref="T388:Y388"/>
    <mergeCell ref="Z388:AH388"/>
    <mergeCell ref="AJ388:AK388"/>
    <mergeCell ref="T389:Y389"/>
    <mergeCell ref="Z389:AH389"/>
    <mergeCell ref="AJ389:AK389"/>
    <mergeCell ref="T390:Y390"/>
    <mergeCell ref="Z390:AH390"/>
    <mergeCell ref="AJ390:AK390"/>
    <mergeCell ref="T391:Y391"/>
    <mergeCell ref="Z391:AH391"/>
    <mergeCell ref="AJ391:AK391"/>
    <mergeCell ref="T380:Y380"/>
    <mergeCell ref="Z380:AH380"/>
    <mergeCell ref="AJ380:AK380"/>
    <mergeCell ref="T381:Y381"/>
    <mergeCell ref="Z381:AH381"/>
    <mergeCell ref="AJ381:AK381"/>
    <mergeCell ref="T382:Y382"/>
    <mergeCell ref="Z382:AH382"/>
    <mergeCell ref="AJ382:AK382"/>
    <mergeCell ref="T383:Y383"/>
    <mergeCell ref="Z383:AH383"/>
    <mergeCell ref="AJ383:AK383"/>
    <mergeCell ref="T384:Y384"/>
    <mergeCell ref="Z384:AH384"/>
    <mergeCell ref="AJ384:AK384"/>
    <mergeCell ref="T385:Y385"/>
    <mergeCell ref="Z385:AH385"/>
    <mergeCell ref="AJ385:AK385"/>
    <mergeCell ref="T374:Y374"/>
    <mergeCell ref="Z374:AH374"/>
    <mergeCell ref="AJ374:AK374"/>
    <mergeCell ref="T375:Y375"/>
    <mergeCell ref="Z375:AH375"/>
    <mergeCell ref="AJ375:AK375"/>
    <mergeCell ref="T376:Y376"/>
    <mergeCell ref="Z376:AH376"/>
    <mergeCell ref="AJ376:AK376"/>
    <mergeCell ref="T377:Y377"/>
    <mergeCell ref="Z377:AH377"/>
    <mergeCell ref="AJ377:AK377"/>
    <mergeCell ref="T378:Y378"/>
    <mergeCell ref="Z378:AH378"/>
    <mergeCell ref="AJ378:AK378"/>
    <mergeCell ref="T379:Y379"/>
    <mergeCell ref="Z379:AH379"/>
    <mergeCell ref="AJ379:AK379"/>
    <mergeCell ref="T368:Y368"/>
    <mergeCell ref="Z368:AH368"/>
    <mergeCell ref="AJ368:AK368"/>
    <mergeCell ref="T369:Y369"/>
    <mergeCell ref="Z369:AH369"/>
    <mergeCell ref="AJ369:AK369"/>
    <mergeCell ref="T370:Y370"/>
    <mergeCell ref="Z370:AH370"/>
    <mergeCell ref="AJ370:AK370"/>
    <mergeCell ref="T371:Y371"/>
    <mergeCell ref="Z371:AH371"/>
    <mergeCell ref="AJ371:AK371"/>
    <mergeCell ref="T372:Y372"/>
    <mergeCell ref="Z372:AH372"/>
    <mergeCell ref="AJ372:AK372"/>
    <mergeCell ref="T373:Y373"/>
    <mergeCell ref="Z373:AH373"/>
    <mergeCell ref="AJ373:AK373"/>
    <mergeCell ref="T126:Y126"/>
    <mergeCell ref="Z126:AB126"/>
    <mergeCell ref="AC126:AE126"/>
    <mergeCell ref="AF126:AH126"/>
    <mergeCell ref="T127:Y127"/>
    <mergeCell ref="Z127:AB127"/>
    <mergeCell ref="AC127:AE127"/>
    <mergeCell ref="AF127:AH127"/>
    <mergeCell ref="AI103:AK103"/>
    <mergeCell ref="AI107:AK107"/>
    <mergeCell ref="AI109:AK109"/>
    <mergeCell ref="AI110:AK110"/>
    <mergeCell ref="AI111:AK111"/>
    <mergeCell ref="AI112:AK112"/>
    <mergeCell ref="AI113:AK113"/>
    <mergeCell ref="AI114:AK114"/>
    <mergeCell ref="AI115:AK115"/>
    <mergeCell ref="AI116:AK116"/>
    <mergeCell ref="AI117:AK117"/>
    <mergeCell ref="AI118:AK118"/>
    <mergeCell ref="AI119:AK119"/>
    <mergeCell ref="AI120:AK120"/>
    <mergeCell ref="AI121:AK121"/>
    <mergeCell ref="AI122:AK122"/>
    <mergeCell ref="AI123:AK123"/>
    <mergeCell ref="AI124:AK124"/>
    <mergeCell ref="AI125:AK125"/>
    <mergeCell ref="AI126:AK126"/>
    <mergeCell ref="AI127:AK127"/>
    <mergeCell ref="AF122:AH122"/>
    <mergeCell ref="T124:Y124"/>
    <mergeCell ref="Z124:AB124"/>
    <mergeCell ref="T125:Y125"/>
    <mergeCell ref="Z125:AB125"/>
    <mergeCell ref="AC125:AE125"/>
    <mergeCell ref="AF125:AH125"/>
    <mergeCell ref="T80:Y80"/>
    <mergeCell ref="Z80:AB80"/>
    <mergeCell ref="AC80:AE80"/>
    <mergeCell ref="AF80:AH80"/>
    <mergeCell ref="AI80:AK80"/>
    <mergeCell ref="T81:Y81"/>
    <mergeCell ref="Z81:AB81"/>
    <mergeCell ref="AC81:AE81"/>
    <mergeCell ref="AF81:AH81"/>
    <mergeCell ref="AI81:AK81"/>
    <mergeCell ref="T82:Y82"/>
    <mergeCell ref="Z82:AB82"/>
    <mergeCell ref="AC82:AE82"/>
    <mergeCell ref="AF82:AH82"/>
    <mergeCell ref="AI82:AK82"/>
    <mergeCell ref="T121:Y121"/>
    <mergeCell ref="Z121:AB121"/>
    <mergeCell ref="AC121:AE121"/>
    <mergeCell ref="AF121:AH121"/>
    <mergeCell ref="T108:Y108"/>
    <mergeCell ref="Z108:AB108"/>
    <mergeCell ref="AC108:AE108"/>
    <mergeCell ref="T115:Y115"/>
    <mergeCell ref="Z115:AB115"/>
    <mergeCell ref="AC115:AE115"/>
    <mergeCell ref="AF115:AH115"/>
    <mergeCell ref="T114:Y114"/>
    <mergeCell ref="Z114:AB114"/>
    <mergeCell ref="T77:Y77"/>
    <mergeCell ref="Z77:AB77"/>
    <mergeCell ref="AC77:AE77"/>
    <mergeCell ref="AF77:AH77"/>
    <mergeCell ref="AI77:AK77"/>
    <mergeCell ref="T78:Y78"/>
    <mergeCell ref="Z78:AB78"/>
    <mergeCell ref="AC78:AE78"/>
    <mergeCell ref="AF78:AH78"/>
    <mergeCell ref="AI78:AK78"/>
    <mergeCell ref="T79:Y79"/>
    <mergeCell ref="Z79:AB79"/>
    <mergeCell ref="AC79:AE79"/>
    <mergeCell ref="AF79:AH79"/>
    <mergeCell ref="AI79:AK79"/>
    <mergeCell ref="AC124:AE124"/>
    <mergeCell ref="AF124:AH124"/>
    <mergeCell ref="T123:Y123"/>
    <mergeCell ref="Z123:AB123"/>
    <mergeCell ref="AC123:AE123"/>
    <mergeCell ref="AF123:AH123"/>
    <mergeCell ref="AF108:AH108"/>
    <mergeCell ref="AI108:AK108"/>
    <mergeCell ref="AF112:AH112"/>
    <mergeCell ref="T111:Y111"/>
    <mergeCell ref="Z111:AB111"/>
    <mergeCell ref="AC111:AE111"/>
    <mergeCell ref="AF111:AH111"/>
    <mergeCell ref="T110:Y110"/>
    <mergeCell ref="Z110:AB110"/>
    <mergeCell ref="AC110:AE110"/>
    <mergeCell ref="AF110:AH110"/>
    <mergeCell ref="T73:Y73"/>
    <mergeCell ref="Z73:AB73"/>
    <mergeCell ref="AC73:AE73"/>
    <mergeCell ref="AF73:AH73"/>
    <mergeCell ref="AI73:AK73"/>
    <mergeCell ref="T74:Y74"/>
    <mergeCell ref="Z74:AB74"/>
    <mergeCell ref="AC74:AE74"/>
    <mergeCell ref="AF74:AH74"/>
    <mergeCell ref="AI74:AK74"/>
    <mergeCell ref="T75:Y75"/>
    <mergeCell ref="Z75:AB75"/>
    <mergeCell ref="AC75:AE75"/>
    <mergeCell ref="AF75:AH75"/>
    <mergeCell ref="AI75:AK75"/>
    <mergeCell ref="T76:Y76"/>
    <mergeCell ref="Z76:AB76"/>
    <mergeCell ref="AC76:AE76"/>
    <mergeCell ref="AF76:AH76"/>
    <mergeCell ref="AI76:AK76"/>
    <mergeCell ref="T64:Y64"/>
    <mergeCell ref="Z64:AB64"/>
    <mergeCell ref="AC64:AE64"/>
    <mergeCell ref="AF64:AH64"/>
    <mergeCell ref="AI64:AK64"/>
    <mergeCell ref="T65:Y65"/>
    <mergeCell ref="Z65:AB65"/>
    <mergeCell ref="AC65:AE65"/>
    <mergeCell ref="AF65:AH65"/>
    <mergeCell ref="AI65:AK65"/>
    <mergeCell ref="T66:Y66"/>
    <mergeCell ref="Z66:AB66"/>
    <mergeCell ref="AC66:AE66"/>
    <mergeCell ref="AF66:AH66"/>
    <mergeCell ref="AI66:AK66"/>
    <mergeCell ref="T67:Y67"/>
    <mergeCell ref="Z67:AB67"/>
    <mergeCell ref="AC67:AE67"/>
    <mergeCell ref="AF67:AH67"/>
    <mergeCell ref="AI67:AK67"/>
    <mergeCell ref="T68:Y68"/>
    <mergeCell ref="Z68:AB68"/>
    <mergeCell ref="AC68:AE68"/>
    <mergeCell ref="AF68:AH68"/>
    <mergeCell ref="AI68:AK68"/>
    <mergeCell ref="T69:Y69"/>
    <mergeCell ref="AF69:AH69"/>
    <mergeCell ref="AI69:AK69"/>
    <mergeCell ref="T70:Y70"/>
    <mergeCell ref="Z70:AB70"/>
    <mergeCell ref="T13:Y13"/>
    <mergeCell ref="Z13:AB13"/>
    <mergeCell ref="AC13:AE13"/>
    <mergeCell ref="AF13:AH13"/>
    <mergeCell ref="AI13:AK13"/>
    <mergeCell ref="X9:AL10"/>
    <mergeCell ref="T11:Y12"/>
    <mergeCell ref="Z11:AH11"/>
    <mergeCell ref="AI11:AK12"/>
    <mergeCell ref="AL11:AL12"/>
    <mergeCell ref="Z12:AB12"/>
    <mergeCell ref="AC12:AE12"/>
    <mergeCell ref="AF12:AH12"/>
    <mergeCell ref="AC18:AE18"/>
    <mergeCell ref="AF18:AH18"/>
    <mergeCell ref="AI18:AK18"/>
    <mergeCell ref="T17:Y17"/>
    <mergeCell ref="Z17:AB17"/>
    <mergeCell ref="AC17:AE17"/>
    <mergeCell ref="AF17:AH17"/>
    <mergeCell ref="AI17:AK17"/>
    <mergeCell ref="T22:Y22"/>
    <mergeCell ref="B2:H5"/>
    <mergeCell ref="I2:AH5"/>
    <mergeCell ref="AI2:AL5"/>
    <mergeCell ref="B6:AL6"/>
    <mergeCell ref="B7:S23"/>
    <mergeCell ref="T7:W8"/>
    <mergeCell ref="X7:AD8"/>
    <mergeCell ref="AE7:AH8"/>
    <mergeCell ref="AI7:AL8"/>
    <mergeCell ref="T9:W10"/>
    <mergeCell ref="T16:Y16"/>
    <mergeCell ref="Z16:AB16"/>
    <mergeCell ref="AC16:AE16"/>
    <mergeCell ref="AF16:AH16"/>
    <mergeCell ref="AI16:AK16"/>
    <mergeCell ref="T15:Y15"/>
    <mergeCell ref="Z15:AB15"/>
    <mergeCell ref="AC15:AE15"/>
    <mergeCell ref="AF15:AH15"/>
    <mergeCell ref="AI15:AK15"/>
    <mergeCell ref="T14:Y14"/>
    <mergeCell ref="Z14:AB14"/>
    <mergeCell ref="AC14:AE14"/>
    <mergeCell ref="AF14:AH14"/>
    <mergeCell ref="AI14:AK14"/>
    <mergeCell ref="T19:Y19"/>
    <mergeCell ref="Z19:AB19"/>
    <mergeCell ref="AC19:AE19"/>
    <mergeCell ref="AF19:AH19"/>
    <mergeCell ref="AI19:AK19"/>
    <mergeCell ref="T18:Y18"/>
    <mergeCell ref="Z18:AB18"/>
    <mergeCell ref="Z22:AB22"/>
    <mergeCell ref="AC22:AE22"/>
    <mergeCell ref="AF22:AH22"/>
    <mergeCell ref="AI22:AK22"/>
    <mergeCell ref="T21:Y21"/>
    <mergeCell ref="Z21:AB21"/>
    <mergeCell ref="AC21:AE21"/>
    <mergeCell ref="AF21:AH21"/>
    <mergeCell ref="AI21:AK21"/>
    <mergeCell ref="T20:Y20"/>
    <mergeCell ref="Z20:AB20"/>
    <mergeCell ref="AC20:AE20"/>
    <mergeCell ref="AF20:AH20"/>
    <mergeCell ref="AI20:AK20"/>
    <mergeCell ref="AI27:AK27"/>
    <mergeCell ref="B28:H31"/>
    <mergeCell ref="I28:AH31"/>
    <mergeCell ref="AI28:AL31"/>
    <mergeCell ref="B32:AL32"/>
    <mergeCell ref="B24:Y24"/>
    <mergeCell ref="Z24:AH24"/>
    <mergeCell ref="AI24:AK24"/>
    <mergeCell ref="B25:Y27"/>
    <mergeCell ref="Z25:AH27"/>
    <mergeCell ref="AI25:AK25"/>
    <mergeCell ref="AI26:AK26"/>
    <mergeCell ref="T23:Y23"/>
    <mergeCell ref="Z23:AB23"/>
    <mergeCell ref="AC23:AE23"/>
    <mergeCell ref="AF23:AH23"/>
    <mergeCell ref="AI23:AK23"/>
    <mergeCell ref="AL37:AL38"/>
    <mergeCell ref="Z38:AB38"/>
    <mergeCell ref="AC38:AE38"/>
    <mergeCell ref="AF38:AH38"/>
    <mergeCell ref="T39:Y39"/>
    <mergeCell ref="Z39:AB39"/>
    <mergeCell ref="AC39:AE39"/>
    <mergeCell ref="AF39:AH39"/>
    <mergeCell ref="AI39:AK39"/>
    <mergeCell ref="B33:S46"/>
    <mergeCell ref="T33:W34"/>
    <mergeCell ref="X33:AD34"/>
    <mergeCell ref="AE33:AH34"/>
    <mergeCell ref="AI33:AL34"/>
    <mergeCell ref="T35:W36"/>
    <mergeCell ref="X35:AL36"/>
    <mergeCell ref="T37:Y38"/>
    <mergeCell ref="Z37:AH37"/>
    <mergeCell ref="AI37:AK38"/>
    <mergeCell ref="T42:Y42"/>
    <mergeCell ref="Z42:AB42"/>
    <mergeCell ref="AC42:AE42"/>
    <mergeCell ref="AF42:AH42"/>
    <mergeCell ref="AI42:AK42"/>
    <mergeCell ref="T41:Y41"/>
    <mergeCell ref="Z41:AB41"/>
    <mergeCell ref="AC41:AE41"/>
    <mergeCell ref="AF41:AH41"/>
    <mergeCell ref="AI41:AK41"/>
    <mergeCell ref="T40:Y40"/>
    <mergeCell ref="Z40:AB40"/>
    <mergeCell ref="AC40:AE40"/>
    <mergeCell ref="AF40:AH40"/>
    <mergeCell ref="AI40:AK40"/>
    <mergeCell ref="T45:Y45"/>
    <mergeCell ref="Z45:AB45"/>
    <mergeCell ref="AC45:AE45"/>
    <mergeCell ref="AF45:AH45"/>
    <mergeCell ref="AI45:AK45"/>
    <mergeCell ref="T44:Y44"/>
    <mergeCell ref="Z44:AB44"/>
    <mergeCell ref="AC44:AE44"/>
    <mergeCell ref="AF44:AH44"/>
    <mergeCell ref="AI44:AK44"/>
    <mergeCell ref="T43:Y43"/>
    <mergeCell ref="Z43:AB43"/>
    <mergeCell ref="AC43:AE43"/>
    <mergeCell ref="AF43:AH43"/>
    <mergeCell ref="AI43:AK43"/>
    <mergeCell ref="AI50:AK50"/>
    <mergeCell ref="B51:H54"/>
    <mergeCell ref="I51:AH54"/>
    <mergeCell ref="AI51:AL54"/>
    <mergeCell ref="B55:AL55"/>
    <mergeCell ref="B47:Y47"/>
    <mergeCell ref="Z47:AH47"/>
    <mergeCell ref="AI47:AK47"/>
    <mergeCell ref="B48:Y50"/>
    <mergeCell ref="Z48:AH50"/>
    <mergeCell ref="AI48:AK48"/>
    <mergeCell ref="AI49:AK49"/>
    <mergeCell ref="T46:Y46"/>
    <mergeCell ref="Z46:AB46"/>
    <mergeCell ref="AC46:AE46"/>
    <mergeCell ref="AF46:AH46"/>
    <mergeCell ref="AI46:AK46"/>
    <mergeCell ref="AL60:AL61"/>
    <mergeCell ref="Z61:AB61"/>
    <mergeCell ref="AC61:AE61"/>
    <mergeCell ref="AF61:AH61"/>
    <mergeCell ref="T62:Y62"/>
    <mergeCell ref="Z62:AB62"/>
    <mergeCell ref="AC62:AE62"/>
    <mergeCell ref="AF62:AH62"/>
    <mergeCell ref="AI62:AK62"/>
    <mergeCell ref="B56:S87"/>
    <mergeCell ref="T56:W57"/>
    <mergeCell ref="X56:AD57"/>
    <mergeCell ref="AE56:AH57"/>
    <mergeCell ref="AI56:AL57"/>
    <mergeCell ref="T58:W59"/>
    <mergeCell ref="X58:AL59"/>
    <mergeCell ref="T60:Y61"/>
    <mergeCell ref="Z60:AH60"/>
    <mergeCell ref="AI60:AK61"/>
    <mergeCell ref="T84:Y84"/>
    <mergeCell ref="Z84:AB84"/>
    <mergeCell ref="AC84:AE84"/>
    <mergeCell ref="AF84:AH84"/>
    <mergeCell ref="AI84:AK84"/>
    <mergeCell ref="T83:Y83"/>
    <mergeCell ref="Z83:AB83"/>
    <mergeCell ref="AC83:AE83"/>
    <mergeCell ref="AF83:AH83"/>
    <mergeCell ref="AI83:AK83"/>
    <mergeCell ref="T63:Y63"/>
    <mergeCell ref="Z63:AB63"/>
    <mergeCell ref="AC63:AE63"/>
    <mergeCell ref="AF63:AH63"/>
    <mergeCell ref="AI63:AK63"/>
    <mergeCell ref="Z69:AB69"/>
    <mergeCell ref="AC69:AE69"/>
    <mergeCell ref="AC70:AE70"/>
    <mergeCell ref="AF70:AH70"/>
    <mergeCell ref="AI70:AK70"/>
    <mergeCell ref="T71:Y71"/>
    <mergeCell ref="Z71:AB71"/>
    <mergeCell ref="AC71:AE71"/>
    <mergeCell ref="AF71:AH71"/>
    <mergeCell ref="AI71:AK71"/>
    <mergeCell ref="AI106:AK106"/>
    <mergeCell ref="T105:Y105"/>
    <mergeCell ref="Z105:AB105"/>
    <mergeCell ref="AC105:AE105"/>
    <mergeCell ref="AF105:AH105"/>
    <mergeCell ref="AI105:AK105"/>
    <mergeCell ref="T104:Y104"/>
    <mergeCell ref="Z104:AB104"/>
    <mergeCell ref="AC104:AE104"/>
    <mergeCell ref="AF104:AH104"/>
    <mergeCell ref="AI104:AK104"/>
    <mergeCell ref="T85:Y85"/>
    <mergeCell ref="Z85:AB85"/>
    <mergeCell ref="AC85:AE85"/>
    <mergeCell ref="AF85:AH85"/>
    <mergeCell ref="AI85:AK85"/>
    <mergeCell ref="AI91:AK91"/>
    <mergeCell ref="Z86:AB86"/>
    <mergeCell ref="T86:Y86"/>
    <mergeCell ref="T72:Y72"/>
    <mergeCell ref="Z72:AB72"/>
    <mergeCell ref="AC72:AE72"/>
    <mergeCell ref="AF72:AH72"/>
    <mergeCell ref="AI72:AK72"/>
    <mergeCell ref="B92:H95"/>
    <mergeCell ref="I92:AH95"/>
    <mergeCell ref="AI92:AL95"/>
    <mergeCell ref="B96:AL96"/>
    <mergeCell ref="B88:Y88"/>
    <mergeCell ref="Z88:AH88"/>
    <mergeCell ref="AI88:AK88"/>
    <mergeCell ref="B89:Y91"/>
    <mergeCell ref="Z89:AH91"/>
    <mergeCell ref="AI89:AK89"/>
    <mergeCell ref="AI90:AK90"/>
    <mergeCell ref="T120:Y120"/>
    <mergeCell ref="Z120:AB120"/>
    <mergeCell ref="AC120:AE120"/>
    <mergeCell ref="AF120:AH120"/>
    <mergeCell ref="AJ101:AK102"/>
    <mergeCell ref="AL101:AL102"/>
    <mergeCell ref="Z102:AB102"/>
    <mergeCell ref="AC102:AE102"/>
    <mergeCell ref="AF102:AH102"/>
    <mergeCell ref="T103:Y103"/>
    <mergeCell ref="Z103:AB103"/>
    <mergeCell ref="AC103:AE103"/>
    <mergeCell ref="AF103:AH103"/>
    <mergeCell ref="T101:Y102"/>
    <mergeCell ref="Z101:AH101"/>
    <mergeCell ref="AI101:AI102"/>
    <mergeCell ref="AC107:AE107"/>
    <mergeCell ref="AF107:AH107"/>
    <mergeCell ref="T112:Y112"/>
    <mergeCell ref="Z112:AB112"/>
    <mergeCell ref="AC112:AE112"/>
    <mergeCell ref="AI132:AK132"/>
    <mergeCell ref="B133:H136"/>
    <mergeCell ref="I133:AH136"/>
    <mergeCell ref="AI133:AL136"/>
    <mergeCell ref="B137:AL137"/>
    <mergeCell ref="B129:Y129"/>
    <mergeCell ref="Z129:AH129"/>
    <mergeCell ref="AI129:AK129"/>
    <mergeCell ref="B130:Y132"/>
    <mergeCell ref="Z130:AH132"/>
    <mergeCell ref="AI130:AK130"/>
    <mergeCell ref="AI131:AK131"/>
    <mergeCell ref="T128:Y128"/>
    <mergeCell ref="Z128:AB128"/>
    <mergeCell ref="AC128:AE128"/>
    <mergeCell ref="AF128:AH128"/>
    <mergeCell ref="AJ128:AK128"/>
    <mergeCell ref="B97:S128"/>
    <mergeCell ref="T97:W98"/>
    <mergeCell ref="X97:AD98"/>
    <mergeCell ref="AE97:AH98"/>
    <mergeCell ref="AI97:AL98"/>
    <mergeCell ref="T99:W100"/>
    <mergeCell ref="X99:AL100"/>
    <mergeCell ref="T122:Y122"/>
    <mergeCell ref="Z122:AB122"/>
    <mergeCell ref="AC122:AE122"/>
    <mergeCell ref="Z109:AB109"/>
    <mergeCell ref="AC109:AE109"/>
    <mergeCell ref="AF109:AH109"/>
    <mergeCell ref="T107:Y107"/>
    <mergeCell ref="Z107:AB107"/>
    <mergeCell ref="T146:Y146"/>
    <mergeCell ref="Z146:AB146"/>
    <mergeCell ref="AC146:AE146"/>
    <mergeCell ref="AF146:AH146"/>
    <mergeCell ref="AI146:AK146"/>
    <mergeCell ref="T145:Y145"/>
    <mergeCell ref="Z145:AB145"/>
    <mergeCell ref="AC145:AE145"/>
    <mergeCell ref="AF145:AH145"/>
    <mergeCell ref="AI145:AK145"/>
    <mergeCell ref="AL142:AL143"/>
    <mergeCell ref="Z143:AB143"/>
    <mergeCell ref="AC143:AE143"/>
    <mergeCell ref="AF143:AH143"/>
    <mergeCell ref="T144:Y144"/>
    <mergeCell ref="Z144:AB144"/>
    <mergeCell ref="AC144:AE144"/>
    <mergeCell ref="AF144:AH144"/>
    <mergeCell ref="AI144:AK144"/>
    <mergeCell ref="T142:Y143"/>
    <mergeCell ref="Z142:AH142"/>
    <mergeCell ref="AI142:AK143"/>
    <mergeCell ref="AF148:AH148"/>
    <mergeCell ref="AI148:AK148"/>
    <mergeCell ref="T147:Y147"/>
    <mergeCell ref="Z147:AB147"/>
    <mergeCell ref="AC147:AE147"/>
    <mergeCell ref="AF147:AH147"/>
    <mergeCell ref="AI147:AK147"/>
    <mergeCell ref="T152:Y152"/>
    <mergeCell ref="Z152:AB152"/>
    <mergeCell ref="AC152:AE152"/>
    <mergeCell ref="AF152:AH152"/>
    <mergeCell ref="AI152:AK152"/>
    <mergeCell ref="T151:Y151"/>
    <mergeCell ref="Z151:AB151"/>
    <mergeCell ref="AC151:AE151"/>
    <mergeCell ref="AF151:AH151"/>
    <mergeCell ref="AI151:AK151"/>
    <mergeCell ref="T150:Y150"/>
    <mergeCell ref="Z150:AB150"/>
    <mergeCell ref="AC150:AE150"/>
    <mergeCell ref="AF150:AH150"/>
    <mergeCell ref="AI150:AK150"/>
    <mergeCell ref="AI157:AK157"/>
    <mergeCell ref="B158:H161"/>
    <mergeCell ref="I158:AH161"/>
    <mergeCell ref="AI158:AL161"/>
    <mergeCell ref="B162:AL162"/>
    <mergeCell ref="B154:Y154"/>
    <mergeCell ref="Z154:AH154"/>
    <mergeCell ref="AI154:AK154"/>
    <mergeCell ref="B155:Y157"/>
    <mergeCell ref="Z155:AH157"/>
    <mergeCell ref="AI155:AK155"/>
    <mergeCell ref="AI156:AK156"/>
    <mergeCell ref="T153:Y153"/>
    <mergeCell ref="Z153:AB153"/>
    <mergeCell ref="AC153:AE153"/>
    <mergeCell ref="AF153:AH153"/>
    <mergeCell ref="AI153:AK153"/>
    <mergeCell ref="B138:S153"/>
    <mergeCell ref="T138:W139"/>
    <mergeCell ref="X138:AD139"/>
    <mergeCell ref="AE138:AH139"/>
    <mergeCell ref="AI138:AL139"/>
    <mergeCell ref="T140:W141"/>
    <mergeCell ref="X140:AL141"/>
    <mergeCell ref="T149:Y149"/>
    <mergeCell ref="Z149:AB149"/>
    <mergeCell ref="AC149:AE149"/>
    <mergeCell ref="AF149:AH149"/>
    <mergeCell ref="AI149:AK149"/>
    <mergeCell ref="T148:Y148"/>
    <mergeCell ref="Z148:AB148"/>
    <mergeCell ref="AC148:AE148"/>
    <mergeCell ref="T171:Y171"/>
    <mergeCell ref="Z171:AB171"/>
    <mergeCell ref="AC171:AE171"/>
    <mergeCell ref="AF171:AH171"/>
    <mergeCell ref="AI171:AK171"/>
    <mergeCell ref="T170:Y170"/>
    <mergeCell ref="Z170:AB170"/>
    <mergeCell ref="AC170:AE170"/>
    <mergeCell ref="AF170:AH170"/>
    <mergeCell ref="AI170:AK170"/>
    <mergeCell ref="AL167:AL168"/>
    <mergeCell ref="Z168:AB168"/>
    <mergeCell ref="AC168:AE168"/>
    <mergeCell ref="AF168:AH168"/>
    <mergeCell ref="T169:Y169"/>
    <mergeCell ref="Z169:AB169"/>
    <mergeCell ref="AC169:AE169"/>
    <mergeCell ref="AF169:AH169"/>
    <mergeCell ref="AI169:AK169"/>
    <mergeCell ref="T167:Y168"/>
    <mergeCell ref="Z167:AH167"/>
    <mergeCell ref="AI167:AK168"/>
    <mergeCell ref="AF173:AH173"/>
    <mergeCell ref="AI173:AK173"/>
    <mergeCell ref="T172:Y172"/>
    <mergeCell ref="Z172:AB172"/>
    <mergeCell ref="AC172:AE172"/>
    <mergeCell ref="AF172:AH172"/>
    <mergeCell ref="AI172:AK172"/>
    <mergeCell ref="T177:Y177"/>
    <mergeCell ref="Z177:AB177"/>
    <mergeCell ref="AC177:AE177"/>
    <mergeCell ref="AF177:AH177"/>
    <mergeCell ref="AI177:AK177"/>
    <mergeCell ref="T176:Y176"/>
    <mergeCell ref="Z176:AB176"/>
    <mergeCell ref="AC176:AE176"/>
    <mergeCell ref="AF176:AH176"/>
    <mergeCell ref="AI176:AK176"/>
    <mergeCell ref="T175:Y175"/>
    <mergeCell ref="Z175:AB175"/>
    <mergeCell ref="AC175:AE175"/>
    <mergeCell ref="AF175:AH175"/>
    <mergeCell ref="AI175:AK175"/>
    <mergeCell ref="AI182:AK182"/>
    <mergeCell ref="B183:H186"/>
    <mergeCell ref="I183:AH186"/>
    <mergeCell ref="AI183:AL186"/>
    <mergeCell ref="B187:AL187"/>
    <mergeCell ref="B179:Y179"/>
    <mergeCell ref="Z179:AH179"/>
    <mergeCell ref="AI179:AK179"/>
    <mergeCell ref="B180:Y182"/>
    <mergeCell ref="Z180:AH182"/>
    <mergeCell ref="AI180:AK180"/>
    <mergeCell ref="AI181:AK181"/>
    <mergeCell ref="T178:Y178"/>
    <mergeCell ref="Z178:AB178"/>
    <mergeCell ref="AC178:AE178"/>
    <mergeCell ref="AF178:AH178"/>
    <mergeCell ref="AI178:AK178"/>
    <mergeCell ref="B163:S178"/>
    <mergeCell ref="T163:W164"/>
    <mergeCell ref="X163:AD164"/>
    <mergeCell ref="AE163:AH164"/>
    <mergeCell ref="AI163:AL164"/>
    <mergeCell ref="T165:W166"/>
    <mergeCell ref="X165:AL166"/>
    <mergeCell ref="T174:Y174"/>
    <mergeCell ref="Z174:AB174"/>
    <mergeCell ref="AC174:AE174"/>
    <mergeCell ref="AF174:AH174"/>
    <mergeCell ref="AI174:AK174"/>
    <mergeCell ref="T173:Y173"/>
    <mergeCell ref="Z173:AB173"/>
    <mergeCell ref="AC173:AE173"/>
    <mergeCell ref="T196:Y196"/>
    <mergeCell ref="Z196:AB196"/>
    <mergeCell ref="AC196:AE196"/>
    <mergeCell ref="AF196:AH196"/>
    <mergeCell ref="AI196:AK196"/>
    <mergeCell ref="T195:Y195"/>
    <mergeCell ref="Z195:AB195"/>
    <mergeCell ref="AC195:AE195"/>
    <mergeCell ref="AF195:AH195"/>
    <mergeCell ref="AI195:AK195"/>
    <mergeCell ref="AL192:AL193"/>
    <mergeCell ref="Z193:AB193"/>
    <mergeCell ref="AC193:AE193"/>
    <mergeCell ref="AF193:AH193"/>
    <mergeCell ref="T194:Y194"/>
    <mergeCell ref="Z194:AB194"/>
    <mergeCell ref="AC194:AE194"/>
    <mergeCell ref="AF194:AH194"/>
    <mergeCell ref="AI194:AK194"/>
    <mergeCell ref="T192:Y193"/>
    <mergeCell ref="Z192:AH192"/>
    <mergeCell ref="AI192:AK193"/>
    <mergeCell ref="AF198:AH198"/>
    <mergeCell ref="AI198:AK198"/>
    <mergeCell ref="T197:Y197"/>
    <mergeCell ref="Z197:AB197"/>
    <mergeCell ref="AC197:AE197"/>
    <mergeCell ref="AF197:AH197"/>
    <mergeCell ref="AI197:AK197"/>
    <mergeCell ref="T202:Y202"/>
    <mergeCell ref="Z202:AB202"/>
    <mergeCell ref="AC202:AE202"/>
    <mergeCell ref="AF202:AH202"/>
    <mergeCell ref="AI202:AK202"/>
    <mergeCell ref="T201:Y201"/>
    <mergeCell ref="Z201:AB201"/>
    <mergeCell ref="AC201:AE201"/>
    <mergeCell ref="AF201:AH201"/>
    <mergeCell ref="AI201:AK201"/>
    <mergeCell ref="T200:Y200"/>
    <mergeCell ref="Z200:AB200"/>
    <mergeCell ref="AC200:AE200"/>
    <mergeCell ref="AF200:AH200"/>
    <mergeCell ref="AI200:AK200"/>
    <mergeCell ref="AI207:AK207"/>
    <mergeCell ref="B208:H211"/>
    <mergeCell ref="I208:AH211"/>
    <mergeCell ref="AI208:AL211"/>
    <mergeCell ref="B212:AL212"/>
    <mergeCell ref="B204:Y204"/>
    <mergeCell ref="Z204:AH204"/>
    <mergeCell ref="AI204:AK204"/>
    <mergeCell ref="B205:Y207"/>
    <mergeCell ref="Z205:AH207"/>
    <mergeCell ref="AI205:AK205"/>
    <mergeCell ref="AI206:AK206"/>
    <mergeCell ref="T203:Y203"/>
    <mergeCell ref="Z203:AB203"/>
    <mergeCell ref="AC203:AE203"/>
    <mergeCell ref="AF203:AH203"/>
    <mergeCell ref="AI203:AK203"/>
    <mergeCell ref="B188:S203"/>
    <mergeCell ref="T188:W189"/>
    <mergeCell ref="X188:AD189"/>
    <mergeCell ref="AE188:AH189"/>
    <mergeCell ref="AI188:AL189"/>
    <mergeCell ref="T190:W191"/>
    <mergeCell ref="X190:AL191"/>
    <mergeCell ref="T199:Y199"/>
    <mergeCell ref="Z199:AB199"/>
    <mergeCell ref="AC199:AE199"/>
    <mergeCell ref="AF199:AH199"/>
    <mergeCell ref="AI199:AK199"/>
    <mergeCell ref="T198:Y198"/>
    <mergeCell ref="Z198:AB198"/>
    <mergeCell ref="AC198:AE198"/>
    <mergeCell ref="AL217:AL218"/>
    <mergeCell ref="Z218:AB218"/>
    <mergeCell ref="AC218:AE218"/>
    <mergeCell ref="AF218:AH218"/>
    <mergeCell ref="T219:Y219"/>
    <mergeCell ref="Z219:AB219"/>
    <mergeCell ref="AC219:AE219"/>
    <mergeCell ref="AF219:AH219"/>
    <mergeCell ref="AI219:AK219"/>
    <mergeCell ref="B213:S226"/>
    <mergeCell ref="T213:W214"/>
    <mergeCell ref="X213:AD214"/>
    <mergeCell ref="AE213:AH214"/>
    <mergeCell ref="AI213:AL214"/>
    <mergeCell ref="T215:W216"/>
    <mergeCell ref="X215:AL216"/>
    <mergeCell ref="T217:Y218"/>
    <mergeCell ref="Z217:AH217"/>
    <mergeCell ref="AI217:AK218"/>
    <mergeCell ref="T222:Y222"/>
    <mergeCell ref="Z222:AB222"/>
    <mergeCell ref="AC222:AE222"/>
    <mergeCell ref="AF222:AH222"/>
    <mergeCell ref="AI222:AK222"/>
    <mergeCell ref="T221:Y221"/>
    <mergeCell ref="Z221:AB221"/>
    <mergeCell ref="AC221:AE221"/>
    <mergeCell ref="AF221:AH221"/>
    <mergeCell ref="AI221:AK221"/>
    <mergeCell ref="T220:Y220"/>
    <mergeCell ref="Z220:AB220"/>
    <mergeCell ref="AC220:AE220"/>
    <mergeCell ref="AF220:AH220"/>
    <mergeCell ref="AI220:AK220"/>
    <mergeCell ref="T225:Y225"/>
    <mergeCell ref="Z225:AB225"/>
    <mergeCell ref="AC225:AE225"/>
    <mergeCell ref="AF225:AH225"/>
    <mergeCell ref="AI225:AK225"/>
    <mergeCell ref="T224:Y224"/>
    <mergeCell ref="Z224:AB224"/>
    <mergeCell ref="AC224:AE224"/>
    <mergeCell ref="AF224:AH224"/>
    <mergeCell ref="AI224:AK224"/>
    <mergeCell ref="T223:Y223"/>
    <mergeCell ref="Z223:AB223"/>
    <mergeCell ref="AC223:AE223"/>
    <mergeCell ref="AF223:AH223"/>
    <mergeCell ref="AI223:AK223"/>
    <mergeCell ref="AI230:AK230"/>
    <mergeCell ref="B231:H234"/>
    <mergeCell ref="I231:AH234"/>
    <mergeCell ref="AI231:AL234"/>
    <mergeCell ref="B235:AL235"/>
    <mergeCell ref="B227:Y227"/>
    <mergeCell ref="Z227:AH227"/>
    <mergeCell ref="AI227:AK227"/>
    <mergeCell ref="B228:Y230"/>
    <mergeCell ref="Z228:AH230"/>
    <mergeCell ref="AI228:AK228"/>
    <mergeCell ref="AI229:AK229"/>
    <mergeCell ref="T226:Y226"/>
    <mergeCell ref="Z226:AB226"/>
    <mergeCell ref="AC226:AE226"/>
    <mergeCell ref="AF226:AH226"/>
    <mergeCell ref="AI226:AK226"/>
    <mergeCell ref="AL240:AL241"/>
    <mergeCell ref="Z241:AB241"/>
    <mergeCell ref="AC241:AE241"/>
    <mergeCell ref="AF241:AH241"/>
    <mergeCell ref="T242:Y242"/>
    <mergeCell ref="Z242:AB242"/>
    <mergeCell ref="AC242:AE242"/>
    <mergeCell ref="AF242:AH242"/>
    <mergeCell ref="AI242:AK242"/>
    <mergeCell ref="B236:S251"/>
    <mergeCell ref="T236:W237"/>
    <mergeCell ref="X236:AD237"/>
    <mergeCell ref="AE236:AH237"/>
    <mergeCell ref="AI236:AL237"/>
    <mergeCell ref="T238:W239"/>
    <mergeCell ref="X238:AL239"/>
    <mergeCell ref="T240:Y241"/>
    <mergeCell ref="Z240:AH240"/>
    <mergeCell ref="AI240:AK241"/>
    <mergeCell ref="T245:Y245"/>
    <mergeCell ref="Z245:AB245"/>
    <mergeCell ref="AC245:AE245"/>
    <mergeCell ref="AF245:AH245"/>
    <mergeCell ref="AI245:AK245"/>
    <mergeCell ref="T244:Y244"/>
    <mergeCell ref="Z244:AB244"/>
    <mergeCell ref="AC244:AE244"/>
    <mergeCell ref="AF244:AH244"/>
    <mergeCell ref="AI244:AK244"/>
    <mergeCell ref="T243:Y243"/>
    <mergeCell ref="Z243:AB243"/>
    <mergeCell ref="AC243:AE243"/>
    <mergeCell ref="AF243:AH243"/>
    <mergeCell ref="AI243:AK243"/>
    <mergeCell ref="T248:Y248"/>
    <mergeCell ref="Z248:AB248"/>
    <mergeCell ref="AC248:AE248"/>
    <mergeCell ref="AF248:AH248"/>
    <mergeCell ref="AI248:AK248"/>
    <mergeCell ref="T247:Y247"/>
    <mergeCell ref="Z247:AB247"/>
    <mergeCell ref="AC247:AE247"/>
    <mergeCell ref="AF247:AH247"/>
    <mergeCell ref="AI247:AK247"/>
    <mergeCell ref="T246:Y246"/>
    <mergeCell ref="Z246:AB246"/>
    <mergeCell ref="AC246:AE246"/>
    <mergeCell ref="AF246:AH246"/>
    <mergeCell ref="AI246:AK246"/>
    <mergeCell ref="T251:Y251"/>
    <mergeCell ref="Z251:AB251"/>
    <mergeCell ref="AC251:AE251"/>
    <mergeCell ref="AF251:AH251"/>
    <mergeCell ref="AI251:AK251"/>
    <mergeCell ref="T250:Y250"/>
    <mergeCell ref="Z250:AB250"/>
    <mergeCell ref="AC250:AE250"/>
    <mergeCell ref="AF250:AH250"/>
    <mergeCell ref="AI250:AK250"/>
    <mergeCell ref="T249:Y249"/>
    <mergeCell ref="Z249:AB249"/>
    <mergeCell ref="AC249:AE249"/>
    <mergeCell ref="AF249:AH249"/>
    <mergeCell ref="AI249:AK249"/>
    <mergeCell ref="X263:AL264"/>
    <mergeCell ref="T265:Y266"/>
    <mergeCell ref="Z265:AH265"/>
    <mergeCell ref="AI265:AK266"/>
    <mergeCell ref="AI255:AK255"/>
    <mergeCell ref="B256:H259"/>
    <mergeCell ref="I256:AH259"/>
    <mergeCell ref="AI256:AL259"/>
    <mergeCell ref="B260:AL260"/>
    <mergeCell ref="B252:Y252"/>
    <mergeCell ref="Z252:AH252"/>
    <mergeCell ref="AI252:AK252"/>
    <mergeCell ref="B253:Y255"/>
    <mergeCell ref="Z253:AH255"/>
    <mergeCell ref="AI253:AK253"/>
    <mergeCell ref="AI254:AK254"/>
    <mergeCell ref="B269:Y269"/>
    <mergeCell ref="Z269:AH269"/>
    <mergeCell ref="AI269:AK269"/>
    <mergeCell ref="B270:Y273"/>
    <mergeCell ref="Z270:AH273"/>
    <mergeCell ref="AI270:AK270"/>
    <mergeCell ref="AI271:AK271"/>
    <mergeCell ref="T268:Y268"/>
    <mergeCell ref="Z268:AB268"/>
    <mergeCell ref="AC268:AE268"/>
    <mergeCell ref="AF268:AH268"/>
    <mergeCell ref="AI268:AK268"/>
    <mergeCell ref="AL265:AL266"/>
    <mergeCell ref="Z266:AB266"/>
    <mergeCell ref="AC266:AE266"/>
    <mergeCell ref="AF266:AH266"/>
    <mergeCell ref="T267:Y267"/>
    <mergeCell ref="Z267:AB267"/>
    <mergeCell ref="AC267:AE267"/>
    <mergeCell ref="AF267:AH267"/>
    <mergeCell ref="AI267:AK267"/>
    <mergeCell ref="B261:S268"/>
    <mergeCell ref="T261:W262"/>
    <mergeCell ref="X261:AD262"/>
    <mergeCell ref="AE261:AH262"/>
    <mergeCell ref="AI261:AL262"/>
    <mergeCell ref="T263:W264"/>
    <mergeCell ref="AJ339:AK340"/>
    <mergeCell ref="AL339:AL340"/>
    <mergeCell ref="B335:S341"/>
    <mergeCell ref="T335:W336"/>
    <mergeCell ref="X335:AD336"/>
    <mergeCell ref="AE335:AH336"/>
    <mergeCell ref="AI335:AL336"/>
    <mergeCell ref="T337:W338"/>
    <mergeCell ref="X337:AL338"/>
    <mergeCell ref="T339:Y340"/>
    <mergeCell ref="Z339:AH339"/>
    <mergeCell ref="AI339:AI340"/>
    <mergeCell ref="AI273:AK273"/>
    <mergeCell ref="B330:H333"/>
    <mergeCell ref="I330:AH333"/>
    <mergeCell ref="AI330:AL333"/>
    <mergeCell ref="B334:AL334"/>
    <mergeCell ref="AI279:AL280"/>
    <mergeCell ref="T281:W282"/>
    <mergeCell ref="X281:AL282"/>
    <mergeCell ref="T283:Y284"/>
    <mergeCell ref="Z340:AH340"/>
    <mergeCell ref="Z341:AH341"/>
    <mergeCell ref="T285:Y285"/>
    <mergeCell ref="Z285:AB285"/>
    <mergeCell ref="AC285:AE285"/>
    <mergeCell ref="AJ344:AK344"/>
    <mergeCell ref="T341:Y341"/>
    <mergeCell ref="AJ341:AK341"/>
    <mergeCell ref="T342:Y342"/>
    <mergeCell ref="Z342:AH342"/>
    <mergeCell ref="AJ342:AK342"/>
    <mergeCell ref="T343:Y343"/>
    <mergeCell ref="Z343:AH343"/>
    <mergeCell ref="T344:Y344"/>
    <mergeCell ref="Z344:AH344"/>
    <mergeCell ref="AJ346:AK346"/>
    <mergeCell ref="AJ345:AK345"/>
    <mergeCell ref="AJ343:AK343"/>
    <mergeCell ref="Z345:AH345"/>
    <mergeCell ref="Z346:AH346"/>
    <mergeCell ref="AJ349:AK349"/>
    <mergeCell ref="AJ350:AK350"/>
    <mergeCell ref="AJ348:AK348"/>
    <mergeCell ref="AJ347:AK347"/>
    <mergeCell ref="T347:Y347"/>
    <mergeCell ref="Z347:AH347"/>
    <mergeCell ref="T348:Y348"/>
    <mergeCell ref="Z348:AH348"/>
    <mergeCell ref="T349:Y349"/>
    <mergeCell ref="Z349:AH349"/>
    <mergeCell ref="T350:Y350"/>
    <mergeCell ref="AJ353:AK353"/>
    <mergeCell ref="AJ354:AK354"/>
    <mergeCell ref="AJ352:AK352"/>
    <mergeCell ref="AJ351:AK351"/>
    <mergeCell ref="T351:Y351"/>
    <mergeCell ref="Z351:AH351"/>
    <mergeCell ref="T352:Y352"/>
    <mergeCell ref="Z352:AH352"/>
    <mergeCell ref="T353:Y353"/>
    <mergeCell ref="Z353:AH353"/>
    <mergeCell ref="T354:Y354"/>
    <mergeCell ref="AJ357:AK357"/>
    <mergeCell ref="AJ356:AK356"/>
    <mergeCell ref="AJ355:AK355"/>
    <mergeCell ref="T355:Y355"/>
    <mergeCell ref="Z355:AH355"/>
    <mergeCell ref="T356:Y356"/>
    <mergeCell ref="Z356:AH356"/>
    <mergeCell ref="T357:Y357"/>
    <mergeCell ref="Z357:AH357"/>
    <mergeCell ref="T358:Y358"/>
    <mergeCell ref="Z358:AH358"/>
    <mergeCell ref="T359:Y359"/>
    <mergeCell ref="Z359:AH359"/>
    <mergeCell ref="AJ361:AK361"/>
    <mergeCell ref="AJ359:AK359"/>
    <mergeCell ref="AJ360:AK360"/>
    <mergeCell ref="AJ358:AK358"/>
    <mergeCell ref="Z360:AH360"/>
    <mergeCell ref="Z361:AH361"/>
    <mergeCell ref="AJ364:AK364"/>
    <mergeCell ref="AJ363:AK363"/>
    <mergeCell ref="AJ362:AK362"/>
    <mergeCell ref="Z362:AH362"/>
    <mergeCell ref="Z363:AH363"/>
    <mergeCell ref="Z364:AH364"/>
    <mergeCell ref="AJ367:AK367"/>
    <mergeCell ref="T365:Y365"/>
    <mergeCell ref="Z365:AH365"/>
    <mergeCell ref="T366:Y366"/>
    <mergeCell ref="Z366:AH366"/>
    <mergeCell ref="T367:Y367"/>
    <mergeCell ref="Z367:AH367"/>
    <mergeCell ref="B483:Y483"/>
    <mergeCell ref="Z483:AH483"/>
    <mergeCell ref="AI483:AK483"/>
    <mergeCell ref="AJ366:AK366"/>
    <mergeCell ref="AJ365:AK365"/>
    <mergeCell ref="T345:Y345"/>
    <mergeCell ref="T346:Y346"/>
    <mergeCell ref="Z350:AH350"/>
    <mergeCell ref="Z354:AH354"/>
    <mergeCell ref="T360:Y360"/>
    <mergeCell ref="T361:Y361"/>
    <mergeCell ref="T362:Y362"/>
    <mergeCell ref="T363:Y363"/>
    <mergeCell ref="T364:Y364"/>
    <mergeCell ref="B517:H520"/>
    <mergeCell ref="I517:AH520"/>
    <mergeCell ref="AI517:AL520"/>
    <mergeCell ref="X494:AL495"/>
    <mergeCell ref="T496:Y497"/>
    <mergeCell ref="Z496:AH496"/>
    <mergeCell ref="AI496:AK497"/>
    <mergeCell ref="AL496:AL497"/>
    <mergeCell ref="Z497:AB497"/>
    <mergeCell ref="AC497:AE497"/>
    <mergeCell ref="AF497:AH497"/>
    <mergeCell ref="B487:H490"/>
    <mergeCell ref="I487:AH490"/>
    <mergeCell ref="AI487:AL490"/>
    <mergeCell ref="B491:AL491"/>
    <mergeCell ref="B492:S512"/>
    <mergeCell ref="T492:W493"/>
    <mergeCell ref="X492:AD493"/>
    <mergeCell ref="B521:AL521"/>
    <mergeCell ref="B522:S539"/>
    <mergeCell ref="T522:W523"/>
    <mergeCell ref="X522:AD523"/>
    <mergeCell ref="AE522:AH523"/>
    <mergeCell ref="AI522:AL523"/>
    <mergeCell ref="T524:W525"/>
    <mergeCell ref="B484:Y486"/>
    <mergeCell ref="Z484:AH486"/>
    <mergeCell ref="AI484:AK484"/>
    <mergeCell ref="AI485:AK485"/>
    <mergeCell ref="AI486:AK486"/>
    <mergeCell ref="T529:Y529"/>
    <mergeCell ref="Z529:AB529"/>
    <mergeCell ref="AC529:AE529"/>
    <mergeCell ref="AF529:AH529"/>
    <mergeCell ref="AI529:AK529"/>
    <mergeCell ref="T528:Y528"/>
    <mergeCell ref="Z528:AB528"/>
    <mergeCell ref="AC528:AE528"/>
    <mergeCell ref="AF528:AH528"/>
    <mergeCell ref="AI528:AK528"/>
    <mergeCell ref="X524:AL525"/>
    <mergeCell ref="T526:Y527"/>
    <mergeCell ref="Z526:AH526"/>
    <mergeCell ref="AI526:AK527"/>
    <mergeCell ref="AL526:AL527"/>
    <mergeCell ref="Z527:AB527"/>
    <mergeCell ref="AC527:AE527"/>
    <mergeCell ref="AF527:AH527"/>
    <mergeCell ref="T532:Y532"/>
    <mergeCell ref="Z532:AB532"/>
    <mergeCell ref="AC532:AE532"/>
    <mergeCell ref="AF532:AH532"/>
    <mergeCell ref="AI532:AK532"/>
    <mergeCell ref="T531:Y531"/>
    <mergeCell ref="Z531:AB531"/>
    <mergeCell ref="AC531:AE531"/>
    <mergeCell ref="AF531:AH531"/>
    <mergeCell ref="AI531:AK531"/>
    <mergeCell ref="T530:Y530"/>
    <mergeCell ref="Z530:AB530"/>
    <mergeCell ref="AC530:AE530"/>
    <mergeCell ref="AF530:AH530"/>
    <mergeCell ref="AI530:AK530"/>
    <mergeCell ref="T535:Y535"/>
    <mergeCell ref="Z535:AB535"/>
    <mergeCell ref="AC535:AE535"/>
    <mergeCell ref="AF535:AH535"/>
    <mergeCell ref="AI535:AK535"/>
    <mergeCell ref="T534:Y534"/>
    <mergeCell ref="Z534:AB534"/>
    <mergeCell ref="AC534:AE534"/>
    <mergeCell ref="AF534:AH534"/>
    <mergeCell ref="AI534:AK534"/>
    <mergeCell ref="T533:Y533"/>
    <mergeCell ref="Z533:AB533"/>
    <mergeCell ref="AC533:AE533"/>
    <mergeCell ref="AF533:AH533"/>
    <mergeCell ref="AI533:AK533"/>
    <mergeCell ref="T538:Y538"/>
    <mergeCell ref="Z538:AB538"/>
    <mergeCell ref="AC538:AE538"/>
    <mergeCell ref="AF538:AH538"/>
    <mergeCell ref="AI538:AK538"/>
    <mergeCell ref="T537:Y537"/>
    <mergeCell ref="Z537:AB537"/>
    <mergeCell ref="AC537:AE537"/>
    <mergeCell ref="AF537:AH537"/>
    <mergeCell ref="AI537:AK537"/>
    <mergeCell ref="T536:Y536"/>
    <mergeCell ref="Z536:AB536"/>
    <mergeCell ref="AC536:AE536"/>
    <mergeCell ref="AF536:AH536"/>
    <mergeCell ref="AI536:AK536"/>
    <mergeCell ref="AI543:AK543"/>
    <mergeCell ref="B544:H547"/>
    <mergeCell ref="I544:AH547"/>
    <mergeCell ref="AI544:AL547"/>
    <mergeCell ref="B548:AL548"/>
    <mergeCell ref="B540:Y540"/>
    <mergeCell ref="Z540:AH540"/>
    <mergeCell ref="AI540:AK540"/>
    <mergeCell ref="B541:Y543"/>
    <mergeCell ref="Z541:AH543"/>
    <mergeCell ref="AI541:AK541"/>
    <mergeCell ref="AI542:AK542"/>
    <mergeCell ref="T539:Y539"/>
    <mergeCell ref="Z539:AB539"/>
    <mergeCell ref="AC539:AE539"/>
    <mergeCell ref="AF539:AH539"/>
    <mergeCell ref="AI539:AK539"/>
    <mergeCell ref="AL553:AL554"/>
    <mergeCell ref="Z554:AB554"/>
    <mergeCell ref="AC554:AE554"/>
    <mergeCell ref="AF554:AH554"/>
    <mergeCell ref="T555:Y555"/>
    <mergeCell ref="Z555:AB555"/>
    <mergeCell ref="AC555:AE555"/>
    <mergeCell ref="AF555:AH555"/>
    <mergeCell ref="AI555:AK555"/>
    <mergeCell ref="B549:S577"/>
    <mergeCell ref="T549:W550"/>
    <mergeCell ref="X549:AD550"/>
    <mergeCell ref="AE549:AH550"/>
    <mergeCell ref="AI549:AL550"/>
    <mergeCell ref="T551:W552"/>
    <mergeCell ref="X551:AL552"/>
    <mergeCell ref="T553:Y554"/>
    <mergeCell ref="Z553:AH553"/>
    <mergeCell ref="AI553:AK554"/>
    <mergeCell ref="T558:Y558"/>
    <mergeCell ref="Z558:AB558"/>
    <mergeCell ref="AC558:AE558"/>
    <mergeCell ref="AF558:AH558"/>
    <mergeCell ref="AI558:AK558"/>
    <mergeCell ref="T557:Y557"/>
    <mergeCell ref="Z557:AB557"/>
    <mergeCell ref="AC557:AE557"/>
    <mergeCell ref="AF557:AH557"/>
    <mergeCell ref="AI557:AK557"/>
    <mergeCell ref="T556:Y556"/>
    <mergeCell ref="Z556:AB556"/>
    <mergeCell ref="AC556:AE556"/>
    <mergeCell ref="AF556:AH556"/>
    <mergeCell ref="AI556:AK556"/>
    <mergeCell ref="T561:Y561"/>
    <mergeCell ref="Z561:AB561"/>
    <mergeCell ref="AC561:AE561"/>
    <mergeCell ref="AF561:AH561"/>
    <mergeCell ref="AI561:AK561"/>
    <mergeCell ref="T560:Y560"/>
    <mergeCell ref="Z560:AB560"/>
    <mergeCell ref="AC560:AE560"/>
    <mergeCell ref="AF560:AH560"/>
    <mergeCell ref="AI560:AK560"/>
    <mergeCell ref="T559:Y559"/>
    <mergeCell ref="Z559:AB559"/>
    <mergeCell ref="AC559:AE559"/>
    <mergeCell ref="AF559:AH559"/>
    <mergeCell ref="AI559:AK559"/>
    <mergeCell ref="T564:Y564"/>
    <mergeCell ref="Z564:AB564"/>
    <mergeCell ref="AC564:AE564"/>
    <mergeCell ref="AF564:AH564"/>
    <mergeCell ref="AI564:AK564"/>
    <mergeCell ref="T563:Y563"/>
    <mergeCell ref="Z563:AB563"/>
    <mergeCell ref="AC563:AE563"/>
    <mergeCell ref="AF563:AH563"/>
    <mergeCell ref="AI563:AK563"/>
    <mergeCell ref="T562:Y562"/>
    <mergeCell ref="Z562:AB562"/>
    <mergeCell ref="AC562:AE562"/>
    <mergeCell ref="AF562:AH562"/>
    <mergeCell ref="AI562:AK562"/>
    <mergeCell ref="T567:Y567"/>
    <mergeCell ref="Z567:AB567"/>
    <mergeCell ref="AC567:AE567"/>
    <mergeCell ref="AF567:AH567"/>
    <mergeCell ref="AI567:AK567"/>
    <mergeCell ref="T566:Y566"/>
    <mergeCell ref="Z566:AB566"/>
    <mergeCell ref="AC566:AE566"/>
    <mergeCell ref="AF566:AH566"/>
    <mergeCell ref="AI566:AK566"/>
    <mergeCell ref="T565:Y565"/>
    <mergeCell ref="Z565:AB565"/>
    <mergeCell ref="AC565:AE565"/>
    <mergeCell ref="AF565:AH565"/>
    <mergeCell ref="AI565:AK565"/>
    <mergeCell ref="T570:Y570"/>
    <mergeCell ref="Z570:AB570"/>
    <mergeCell ref="AC570:AE570"/>
    <mergeCell ref="AF570:AH570"/>
    <mergeCell ref="AI570:AK570"/>
    <mergeCell ref="T569:Y569"/>
    <mergeCell ref="Z569:AB569"/>
    <mergeCell ref="AC569:AE569"/>
    <mergeCell ref="AF569:AH569"/>
    <mergeCell ref="AI569:AK569"/>
    <mergeCell ref="T568:Y568"/>
    <mergeCell ref="Z568:AB568"/>
    <mergeCell ref="AC568:AE568"/>
    <mergeCell ref="AF568:AH568"/>
    <mergeCell ref="AI568:AK568"/>
    <mergeCell ref="T572:Y572"/>
    <mergeCell ref="Z572:AB572"/>
    <mergeCell ref="AC572:AE572"/>
    <mergeCell ref="AF572:AH572"/>
    <mergeCell ref="AI572:AK572"/>
    <mergeCell ref="T571:Y571"/>
    <mergeCell ref="Z571:AB571"/>
    <mergeCell ref="AC571:AE571"/>
    <mergeCell ref="AF571:AH571"/>
    <mergeCell ref="AI571:AK571"/>
    <mergeCell ref="T576:Y576"/>
    <mergeCell ref="Z576:AB576"/>
    <mergeCell ref="AC576:AE576"/>
    <mergeCell ref="AF576:AH576"/>
    <mergeCell ref="AI576:AK576"/>
    <mergeCell ref="T575:Y575"/>
    <mergeCell ref="Z575:AB575"/>
    <mergeCell ref="AC575:AE575"/>
    <mergeCell ref="AF575:AH575"/>
    <mergeCell ref="AI575:AK575"/>
    <mergeCell ref="T574:Y574"/>
    <mergeCell ref="Z574:AB574"/>
    <mergeCell ref="AC574:AE574"/>
    <mergeCell ref="AF574:AH574"/>
    <mergeCell ref="AI574:AK574"/>
    <mergeCell ref="AI581:AK581"/>
    <mergeCell ref="B578:Y578"/>
    <mergeCell ref="Z578:AH578"/>
    <mergeCell ref="AI578:AK578"/>
    <mergeCell ref="B579:Y581"/>
    <mergeCell ref="Z579:AH581"/>
    <mergeCell ref="AI579:AK579"/>
    <mergeCell ref="AI580:AK580"/>
    <mergeCell ref="T577:Y577"/>
    <mergeCell ref="Z577:AB577"/>
    <mergeCell ref="AC577:AE577"/>
    <mergeCell ref="AF577:AH577"/>
    <mergeCell ref="AI577:AK577"/>
    <mergeCell ref="T573:Y573"/>
    <mergeCell ref="Z573:AB573"/>
    <mergeCell ref="AC573:AE573"/>
    <mergeCell ref="AF573:AH573"/>
    <mergeCell ref="AI573:AK573"/>
    <mergeCell ref="AL591:AL592"/>
    <mergeCell ref="Z592:AB592"/>
    <mergeCell ref="AC592:AE592"/>
    <mergeCell ref="AF592:AH592"/>
    <mergeCell ref="T593:Y593"/>
    <mergeCell ref="Z593:AB593"/>
    <mergeCell ref="AC593:AE593"/>
    <mergeCell ref="AF593:AH593"/>
    <mergeCell ref="AI593:AK593"/>
    <mergeCell ref="B587:S615"/>
    <mergeCell ref="T587:W588"/>
    <mergeCell ref="X587:AD588"/>
    <mergeCell ref="AE587:AH588"/>
    <mergeCell ref="AI587:AL588"/>
    <mergeCell ref="T589:W590"/>
    <mergeCell ref="X589:AL590"/>
    <mergeCell ref="T591:Y592"/>
    <mergeCell ref="Z591:AH591"/>
    <mergeCell ref="AI591:AK592"/>
    <mergeCell ref="T596:Y596"/>
    <mergeCell ref="Z596:AB596"/>
    <mergeCell ref="AC596:AE596"/>
    <mergeCell ref="AF596:AH596"/>
    <mergeCell ref="AI596:AK596"/>
    <mergeCell ref="T595:Y595"/>
    <mergeCell ref="Z595:AB595"/>
    <mergeCell ref="AC595:AE595"/>
    <mergeCell ref="AF595:AH595"/>
    <mergeCell ref="AI595:AK595"/>
    <mergeCell ref="T594:Y594"/>
    <mergeCell ref="Z594:AB594"/>
    <mergeCell ref="AC594:AE594"/>
    <mergeCell ref="AI603:AK603"/>
    <mergeCell ref="AF594:AH594"/>
    <mergeCell ref="AI594:AK594"/>
    <mergeCell ref="T599:Y599"/>
    <mergeCell ref="Z599:AB599"/>
    <mergeCell ref="AC599:AE599"/>
    <mergeCell ref="AF599:AH599"/>
    <mergeCell ref="AI599:AK599"/>
    <mergeCell ref="T598:Y598"/>
    <mergeCell ref="Z598:AB598"/>
    <mergeCell ref="AC598:AE598"/>
    <mergeCell ref="AF598:AH598"/>
    <mergeCell ref="AI598:AK598"/>
    <mergeCell ref="T597:Y597"/>
    <mergeCell ref="Z597:AB597"/>
    <mergeCell ref="AC597:AE597"/>
    <mergeCell ref="AF597:AH597"/>
    <mergeCell ref="AI597:AK597"/>
    <mergeCell ref="AC609:AE609"/>
    <mergeCell ref="AF609:AH609"/>
    <mergeCell ref="AI609:AK609"/>
    <mergeCell ref="T602:Y602"/>
    <mergeCell ref="Z602:AB602"/>
    <mergeCell ref="AC602:AE602"/>
    <mergeCell ref="AF602:AH602"/>
    <mergeCell ref="AI602:AK602"/>
    <mergeCell ref="T601:Y601"/>
    <mergeCell ref="Z601:AB601"/>
    <mergeCell ref="AC601:AE601"/>
    <mergeCell ref="AF601:AH601"/>
    <mergeCell ref="AI601:AK601"/>
    <mergeCell ref="T600:Y600"/>
    <mergeCell ref="Z600:AB600"/>
    <mergeCell ref="AC600:AE600"/>
    <mergeCell ref="AF600:AH600"/>
    <mergeCell ref="AI600:AK600"/>
    <mergeCell ref="T605:Y605"/>
    <mergeCell ref="Z605:AB605"/>
    <mergeCell ref="AC605:AE605"/>
    <mergeCell ref="AF605:AH605"/>
    <mergeCell ref="AI605:AK605"/>
    <mergeCell ref="T604:Y604"/>
    <mergeCell ref="Z604:AB604"/>
    <mergeCell ref="AC604:AE604"/>
    <mergeCell ref="AF604:AH604"/>
    <mergeCell ref="AI604:AK604"/>
    <mergeCell ref="T603:Y603"/>
    <mergeCell ref="Z603:AB603"/>
    <mergeCell ref="AC603:AE603"/>
    <mergeCell ref="AF603:AH603"/>
    <mergeCell ref="AI618:AK618"/>
    <mergeCell ref="AI617:AK617"/>
    <mergeCell ref="AI616:AK616"/>
    <mergeCell ref="T615:Y615"/>
    <mergeCell ref="B586:AL586"/>
    <mergeCell ref="T608:Y608"/>
    <mergeCell ref="Z608:AB608"/>
    <mergeCell ref="AC608:AE608"/>
    <mergeCell ref="AF608:AH608"/>
    <mergeCell ref="AI608:AK608"/>
    <mergeCell ref="T607:Y607"/>
    <mergeCell ref="Z607:AB607"/>
    <mergeCell ref="AC607:AE607"/>
    <mergeCell ref="AF607:AH607"/>
    <mergeCell ref="AI607:AK607"/>
    <mergeCell ref="T606:Y606"/>
    <mergeCell ref="Z606:AB606"/>
    <mergeCell ref="AC606:AE606"/>
    <mergeCell ref="AF606:AH606"/>
    <mergeCell ref="AI606:AK606"/>
    <mergeCell ref="T611:Y611"/>
    <mergeCell ref="Z611:AB611"/>
    <mergeCell ref="AC611:AE611"/>
    <mergeCell ref="AF611:AH611"/>
    <mergeCell ref="AI611:AK611"/>
    <mergeCell ref="T610:Y610"/>
    <mergeCell ref="Z610:AB610"/>
    <mergeCell ref="AC610:AE610"/>
    <mergeCell ref="AF610:AH610"/>
    <mergeCell ref="AI610:AK610"/>
    <mergeCell ref="T609:Y609"/>
    <mergeCell ref="Z609:AB609"/>
    <mergeCell ref="B624:AL624"/>
    <mergeCell ref="AL629:AL630"/>
    <mergeCell ref="Z630:AB630"/>
    <mergeCell ref="AC630:AE630"/>
    <mergeCell ref="AF630:AH630"/>
    <mergeCell ref="T614:Y614"/>
    <mergeCell ref="Z614:AB614"/>
    <mergeCell ref="AC614:AE614"/>
    <mergeCell ref="AF614:AH614"/>
    <mergeCell ref="AI614:AK614"/>
    <mergeCell ref="T613:Y613"/>
    <mergeCell ref="Z613:AB613"/>
    <mergeCell ref="AC613:AE613"/>
    <mergeCell ref="AF613:AH613"/>
    <mergeCell ref="AI613:AK613"/>
    <mergeCell ref="T612:Y612"/>
    <mergeCell ref="Z612:AB612"/>
    <mergeCell ref="AC612:AE612"/>
    <mergeCell ref="AF612:AH612"/>
    <mergeCell ref="AI612:AK612"/>
    <mergeCell ref="AI619:AK619"/>
    <mergeCell ref="B620:H623"/>
    <mergeCell ref="I620:AH623"/>
    <mergeCell ref="AI620:AL623"/>
    <mergeCell ref="Z617:AH619"/>
    <mergeCell ref="B617:Y619"/>
    <mergeCell ref="Z616:AH616"/>
    <mergeCell ref="B616:Y616"/>
    <mergeCell ref="AF615:AH615"/>
    <mergeCell ref="AC615:AE615"/>
    <mergeCell ref="Z615:AB615"/>
    <mergeCell ref="AI615:AK615"/>
    <mergeCell ref="T631:Y632"/>
    <mergeCell ref="Z631:AB631"/>
    <mergeCell ref="AC631:AE631"/>
    <mergeCell ref="AF631:AH631"/>
    <mergeCell ref="AI631:AK631"/>
    <mergeCell ref="B625:S636"/>
    <mergeCell ref="T625:W626"/>
    <mergeCell ref="X625:AD626"/>
    <mergeCell ref="AE625:AH626"/>
    <mergeCell ref="AI625:AL626"/>
    <mergeCell ref="T627:W628"/>
    <mergeCell ref="X627:AL628"/>
    <mergeCell ref="T629:Y630"/>
    <mergeCell ref="Z629:AH629"/>
    <mergeCell ref="AI629:AK630"/>
    <mergeCell ref="T634:Y634"/>
    <mergeCell ref="Z634:AB634"/>
    <mergeCell ref="AC634:AE634"/>
    <mergeCell ref="AF634:AH634"/>
    <mergeCell ref="AI634:AK634"/>
    <mergeCell ref="Z632:AB632"/>
    <mergeCell ref="AC632:AE632"/>
    <mergeCell ref="AF632:AH632"/>
    <mergeCell ref="AI632:AK632"/>
    <mergeCell ref="T633:Y633"/>
    <mergeCell ref="Z633:AB633"/>
    <mergeCell ref="AC633:AE633"/>
    <mergeCell ref="AF633:AH633"/>
    <mergeCell ref="AI633:AK633"/>
    <mergeCell ref="T636:Y636"/>
    <mergeCell ref="Z636:AB636"/>
    <mergeCell ref="AC636:AE636"/>
    <mergeCell ref="AF636:AH636"/>
    <mergeCell ref="AI636:AK636"/>
    <mergeCell ref="T635:Y635"/>
    <mergeCell ref="Z635:AB635"/>
    <mergeCell ref="AC635:AE635"/>
    <mergeCell ref="AF635:AH635"/>
    <mergeCell ref="AI635:AK635"/>
    <mergeCell ref="AI640:AK640"/>
    <mergeCell ref="B641:H644"/>
    <mergeCell ref="I641:AH644"/>
    <mergeCell ref="AI641:AL644"/>
    <mergeCell ref="B645:AL645"/>
    <mergeCell ref="B637:Y637"/>
    <mergeCell ref="Z637:AH637"/>
    <mergeCell ref="AI637:AK637"/>
    <mergeCell ref="B638:Y640"/>
    <mergeCell ref="Z638:AH640"/>
    <mergeCell ref="AI638:AK638"/>
    <mergeCell ref="AI639:AK639"/>
    <mergeCell ref="T654:Y654"/>
    <mergeCell ref="Z654:AB654"/>
    <mergeCell ref="AC654:AE654"/>
    <mergeCell ref="AF654:AH654"/>
    <mergeCell ref="AI654:AK654"/>
    <mergeCell ref="T653:Y653"/>
    <mergeCell ref="Z653:AB653"/>
    <mergeCell ref="AC653:AE653"/>
    <mergeCell ref="AF653:AH653"/>
    <mergeCell ref="AI653:AK653"/>
    <mergeCell ref="AL650:AL651"/>
    <mergeCell ref="Z651:AB651"/>
    <mergeCell ref="AC651:AE651"/>
    <mergeCell ref="AF651:AH651"/>
    <mergeCell ref="T652:Y652"/>
    <mergeCell ref="Z652:AB652"/>
    <mergeCell ref="AC652:AE652"/>
    <mergeCell ref="AF652:AH652"/>
    <mergeCell ref="AI652:AK652"/>
    <mergeCell ref="T650:Y651"/>
    <mergeCell ref="Z650:AH650"/>
    <mergeCell ref="AI650:AK651"/>
    <mergeCell ref="T657:Y657"/>
    <mergeCell ref="Z657:AB657"/>
    <mergeCell ref="AC657:AE657"/>
    <mergeCell ref="AF657:AH657"/>
    <mergeCell ref="AI657:AK657"/>
    <mergeCell ref="T656:Y656"/>
    <mergeCell ref="Z656:AB656"/>
    <mergeCell ref="AC656:AE656"/>
    <mergeCell ref="AF656:AH656"/>
    <mergeCell ref="AI656:AK656"/>
    <mergeCell ref="T655:Y655"/>
    <mergeCell ref="Z655:AB655"/>
    <mergeCell ref="AC655:AE655"/>
    <mergeCell ref="AF655:AH655"/>
    <mergeCell ref="AI655:AK655"/>
    <mergeCell ref="T660:Y660"/>
    <mergeCell ref="Z660:AB660"/>
    <mergeCell ref="AC660:AE660"/>
    <mergeCell ref="AF660:AH660"/>
    <mergeCell ref="AI660:AK660"/>
    <mergeCell ref="T659:Y659"/>
    <mergeCell ref="Z659:AB659"/>
    <mergeCell ref="AC659:AE659"/>
    <mergeCell ref="AF659:AH659"/>
    <mergeCell ref="AI659:AK659"/>
    <mergeCell ref="T658:Y658"/>
    <mergeCell ref="Z658:AB658"/>
    <mergeCell ref="AC658:AE658"/>
    <mergeCell ref="AF658:AH658"/>
    <mergeCell ref="AI658:AK658"/>
    <mergeCell ref="AF662:AH662"/>
    <mergeCell ref="AI662:AK662"/>
    <mergeCell ref="T661:Y661"/>
    <mergeCell ref="Z661:AB661"/>
    <mergeCell ref="AC661:AE661"/>
    <mergeCell ref="AF661:AH661"/>
    <mergeCell ref="AI661:AK661"/>
    <mergeCell ref="T666:Y666"/>
    <mergeCell ref="Z666:AB666"/>
    <mergeCell ref="AC666:AE666"/>
    <mergeCell ref="AF666:AH666"/>
    <mergeCell ref="AI666:AK666"/>
    <mergeCell ref="T665:Y665"/>
    <mergeCell ref="Z665:AB665"/>
    <mergeCell ref="AC665:AE665"/>
    <mergeCell ref="AF665:AH665"/>
    <mergeCell ref="AI665:AK665"/>
    <mergeCell ref="T664:Y664"/>
    <mergeCell ref="Z664:AB664"/>
    <mergeCell ref="AC664:AE664"/>
    <mergeCell ref="AF664:AH664"/>
    <mergeCell ref="AI664:AK664"/>
    <mergeCell ref="AI671:AK671"/>
    <mergeCell ref="B672:H675"/>
    <mergeCell ref="I672:AH675"/>
    <mergeCell ref="AI672:AL675"/>
    <mergeCell ref="B676:AL676"/>
    <mergeCell ref="B668:Y668"/>
    <mergeCell ref="Z668:AH668"/>
    <mergeCell ref="AI668:AK668"/>
    <mergeCell ref="B669:Y671"/>
    <mergeCell ref="Z669:AH671"/>
    <mergeCell ref="AI669:AK669"/>
    <mergeCell ref="AI670:AK670"/>
    <mergeCell ref="T667:Y667"/>
    <mergeCell ref="Z667:AB667"/>
    <mergeCell ref="AC667:AE667"/>
    <mergeCell ref="AF667:AH667"/>
    <mergeCell ref="AI667:AK667"/>
    <mergeCell ref="B646:S667"/>
    <mergeCell ref="T646:W647"/>
    <mergeCell ref="X646:AD647"/>
    <mergeCell ref="AE646:AH647"/>
    <mergeCell ref="AI646:AL647"/>
    <mergeCell ref="T648:W649"/>
    <mergeCell ref="X648:AL649"/>
    <mergeCell ref="T663:Y663"/>
    <mergeCell ref="Z663:AB663"/>
    <mergeCell ref="AC663:AE663"/>
    <mergeCell ref="AF663:AH663"/>
    <mergeCell ref="AI663:AK663"/>
    <mergeCell ref="T662:Y662"/>
    <mergeCell ref="Z662:AB662"/>
    <mergeCell ref="AC662:AE662"/>
    <mergeCell ref="T685:Y685"/>
    <mergeCell ref="Z685:AB685"/>
    <mergeCell ref="AC685:AE685"/>
    <mergeCell ref="AF685:AH685"/>
    <mergeCell ref="AI685:AK685"/>
    <mergeCell ref="T684:Y684"/>
    <mergeCell ref="Z684:AB684"/>
    <mergeCell ref="AC684:AE684"/>
    <mergeCell ref="AF684:AH684"/>
    <mergeCell ref="AI684:AK684"/>
    <mergeCell ref="AL681:AL682"/>
    <mergeCell ref="Z682:AB682"/>
    <mergeCell ref="AC682:AE682"/>
    <mergeCell ref="AF682:AH682"/>
    <mergeCell ref="T683:Y683"/>
    <mergeCell ref="Z683:AB683"/>
    <mergeCell ref="AC683:AE683"/>
    <mergeCell ref="AF683:AH683"/>
    <mergeCell ref="AI683:AK683"/>
    <mergeCell ref="T681:Y682"/>
    <mergeCell ref="Z681:AH681"/>
    <mergeCell ref="AI681:AK682"/>
    <mergeCell ref="AF688:AH688"/>
    <mergeCell ref="AI688:AK688"/>
    <mergeCell ref="T687:Y687"/>
    <mergeCell ref="Z687:AB687"/>
    <mergeCell ref="AC687:AE687"/>
    <mergeCell ref="AF687:AH687"/>
    <mergeCell ref="AI687:AK687"/>
    <mergeCell ref="T686:Y686"/>
    <mergeCell ref="Z686:AB686"/>
    <mergeCell ref="AC686:AE686"/>
    <mergeCell ref="AF686:AH686"/>
    <mergeCell ref="AI686:AK686"/>
    <mergeCell ref="T691:Y691"/>
    <mergeCell ref="Z691:AB691"/>
    <mergeCell ref="AC691:AE691"/>
    <mergeCell ref="AF691:AH691"/>
    <mergeCell ref="AI691:AK691"/>
    <mergeCell ref="T690:Y690"/>
    <mergeCell ref="Z690:AB690"/>
    <mergeCell ref="AC690:AE690"/>
    <mergeCell ref="AF690:AH690"/>
    <mergeCell ref="AI690:AK690"/>
    <mergeCell ref="T689:Y689"/>
    <mergeCell ref="Z689:AB689"/>
    <mergeCell ref="AC689:AE689"/>
    <mergeCell ref="AF689:AH689"/>
    <mergeCell ref="AI689:AK689"/>
    <mergeCell ref="T693:Y693"/>
    <mergeCell ref="Z693:AB693"/>
    <mergeCell ref="AC693:AE693"/>
    <mergeCell ref="AF693:AH693"/>
    <mergeCell ref="AI693:AK693"/>
    <mergeCell ref="T692:Y692"/>
    <mergeCell ref="Z692:AB692"/>
    <mergeCell ref="AC692:AE692"/>
    <mergeCell ref="AF692:AH692"/>
    <mergeCell ref="AI692:AK692"/>
    <mergeCell ref="AI697:AK697"/>
    <mergeCell ref="B698:H701"/>
    <mergeCell ref="I698:AH701"/>
    <mergeCell ref="AI698:AL701"/>
    <mergeCell ref="B702:AL702"/>
    <mergeCell ref="B694:Y694"/>
    <mergeCell ref="Z694:AH694"/>
    <mergeCell ref="AI694:AK694"/>
    <mergeCell ref="B695:Y697"/>
    <mergeCell ref="Z695:AH697"/>
    <mergeCell ref="AI695:AK695"/>
    <mergeCell ref="AI696:AK696"/>
    <mergeCell ref="B677:S693"/>
    <mergeCell ref="T677:W678"/>
    <mergeCell ref="X677:AD678"/>
    <mergeCell ref="AE677:AH678"/>
    <mergeCell ref="AI677:AL678"/>
    <mergeCell ref="T679:W680"/>
    <mergeCell ref="X679:AL680"/>
    <mergeCell ref="T688:Y688"/>
    <mergeCell ref="Z688:AB688"/>
    <mergeCell ref="AC688:AE688"/>
    <mergeCell ref="AL707:AL708"/>
    <mergeCell ref="Z708:AB708"/>
    <mergeCell ref="AC708:AE708"/>
    <mergeCell ref="AF708:AH708"/>
    <mergeCell ref="T709:Y709"/>
    <mergeCell ref="Z709:AB709"/>
    <mergeCell ref="AC709:AE709"/>
    <mergeCell ref="AF709:AH709"/>
    <mergeCell ref="AI709:AK709"/>
    <mergeCell ref="B703:S713"/>
    <mergeCell ref="T703:W704"/>
    <mergeCell ref="X703:AD704"/>
    <mergeCell ref="AE703:AH704"/>
    <mergeCell ref="AI703:AL704"/>
    <mergeCell ref="T705:W706"/>
    <mergeCell ref="X705:AL706"/>
    <mergeCell ref="T707:Y708"/>
    <mergeCell ref="Z707:AH707"/>
    <mergeCell ref="AI707:AK708"/>
    <mergeCell ref="T712:Y712"/>
    <mergeCell ref="Z712:AB712"/>
    <mergeCell ref="AC712:AE712"/>
    <mergeCell ref="AF712:AH712"/>
    <mergeCell ref="AI712:AK712"/>
    <mergeCell ref="T711:Y711"/>
    <mergeCell ref="Z711:AB711"/>
    <mergeCell ref="AC711:AE711"/>
    <mergeCell ref="AF711:AH711"/>
    <mergeCell ref="AI711:AK711"/>
    <mergeCell ref="T710:Y710"/>
    <mergeCell ref="Z710:AB710"/>
    <mergeCell ref="AC710:AE710"/>
    <mergeCell ref="AF710:AH710"/>
    <mergeCell ref="AI710:AK710"/>
    <mergeCell ref="AI717:AK717"/>
    <mergeCell ref="B718:H721"/>
    <mergeCell ref="I718:AH721"/>
    <mergeCell ref="AI718:AL721"/>
    <mergeCell ref="B722:AL722"/>
    <mergeCell ref="B714:Y714"/>
    <mergeCell ref="Z714:AH714"/>
    <mergeCell ref="AI714:AK714"/>
    <mergeCell ref="B715:Y717"/>
    <mergeCell ref="Z715:AH717"/>
    <mergeCell ref="AI715:AK715"/>
    <mergeCell ref="AI716:AK716"/>
    <mergeCell ref="T713:Y713"/>
    <mergeCell ref="Z713:AB713"/>
    <mergeCell ref="AC713:AE713"/>
    <mergeCell ref="AF713:AH713"/>
    <mergeCell ref="AI713:AK713"/>
    <mergeCell ref="AL727:AL728"/>
    <mergeCell ref="Z728:AB728"/>
    <mergeCell ref="AC728:AE728"/>
    <mergeCell ref="AF728:AH728"/>
    <mergeCell ref="T729:Y729"/>
    <mergeCell ref="Z729:AB729"/>
    <mergeCell ref="AC729:AE729"/>
    <mergeCell ref="AF729:AH729"/>
    <mergeCell ref="AI729:AK729"/>
    <mergeCell ref="B723:S733"/>
    <mergeCell ref="T723:W724"/>
    <mergeCell ref="X723:AD724"/>
    <mergeCell ref="AE723:AH724"/>
    <mergeCell ref="AI723:AL724"/>
    <mergeCell ref="T725:W726"/>
    <mergeCell ref="X725:AL726"/>
    <mergeCell ref="T727:Y728"/>
    <mergeCell ref="Z727:AH727"/>
    <mergeCell ref="AI727:AK728"/>
    <mergeCell ref="T732:Y732"/>
    <mergeCell ref="Z732:AB732"/>
    <mergeCell ref="AC732:AE732"/>
    <mergeCell ref="AF732:AH732"/>
    <mergeCell ref="AI732:AK732"/>
    <mergeCell ref="T731:Y731"/>
    <mergeCell ref="Z731:AB731"/>
    <mergeCell ref="AC731:AE731"/>
    <mergeCell ref="AF731:AH731"/>
    <mergeCell ref="AI731:AK731"/>
    <mergeCell ref="T730:Y730"/>
    <mergeCell ref="Z730:AB730"/>
    <mergeCell ref="AC730:AE730"/>
    <mergeCell ref="AF730:AH730"/>
    <mergeCell ref="AI730:AK730"/>
    <mergeCell ref="AI737:AK737"/>
    <mergeCell ref="B738:H741"/>
    <mergeCell ref="I738:AH741"/>
    <mergeCell ref="AI738:AL741"/>
    <mergeCell ref="B742:AL742"/>
    <mergeCell ref="B734:Y734"/>
    <mergeCell ref="Z734:AH734"/>
    <mergeCell ref="AI734:AK734"/>
    <mergeCell ref="B735:Y737"/>
    <mergeCell ref="Z735:AH737"/>
    <mergeCell ref="AI735:AK735"/>
    <mergeCell ref="AI736:AK736"/>
    <mergeCell ref="T733:Y733"/>
    <mergeCell ref="Z733:AB733"/>
    <mergeCell ref="AC733:AE733"/>
    <mergeCell ref="AF733:AH733"/>
    <mergeCell ref="AI733:AK733"/>
    <mergeCell ref="T750:Y750"/>
    <mergeCell ref="Z750:AB750"/>
    <mergeCell ref="AC750:AE750"/>
    <mergeCell ref="AF750:AH750"/>
    <mergeCell ref="AJ750:AK750"/>
    <mergeCell ref="AJ747:AK748"/>
    <mergeCell ref="AL747:AL748"/>
    <mergeCell ref="Z748:AB748"/>
    <mergeCell ref="AC748:AE748"/>
    <mergeCell ref="AF748:AH748"/>
    <mergeCell ref="T749:Y749"/>
    <mergeCell ref="Z749:AB749"/>
    <mergeCell ref="AC749:AE749"/>
    <mergeCell ref="AF749:AH749"/>
    <mergeCell ref="AJ749:AK749"/>
    <mergeCell ref="T747:Y748"/>
    <mergeCell ref="Z747:AH747"/>
    <mergeCell ref="AI747:AI748"/>
    <mergeCell ref="T753:Y753"/>
    <mergeCell ref="Z753:AB753"/>
    <mergeCell ref="AC753:AE753"/>
    <mergeCell ref="AF753:AH753"/>
    <mergeCell ref="AJ753:AK753"/>
    <mergeCell ref="T752:Y752"/>
    <mergeCell ref="Z752:AB752"/>
    <mergeCell ref="AC752:AE752"/>
    <mergeCell ref="AF752:AH752"/>
    <mergeCell ref="AJ752:AK752"/>
    <mergeCell ref="T751:Y751"/>
    <mergeCell ref="Z751:AB751"/>
    <mergeCell ref="AC751:AE751"/>
    <mergeCell ref="AF751:AH751"/>
    <mergeCell ref="AJ751:AK751"/>
    <mergeCell ref="T756:Y756"/>
    <mergeCell ref="Z756:AB756"/>
    <mergeCell ref="AC756:AE756"/>
    <mergeCell ref="AF756:AH756"/>
    <mergeCell ref="AJ756:AK756"/>
    <mergeCell ref="T755:Y755"/>
    <mergeCell ref="Z755:AB755"/>
    <mergeCell ref="AC755:AE755"/>
    <mergeCell ref="AF755:AH755"/>
    <mergeCell ref="AJ755:AK755"/>
    <mergeCell ref="T754:Y754"/>
    <mergeCell ref="Z754:AB754"/>
    <mergeCell ref="AC754:AE754"/>
    <mergeCell ref="AF754:AH754"/>
    <mergeCell ref="AJ754:AK754"/>
    <mergeCell ref="AF758:AH758"/>
    <mergeCell ref="AJ758:AK758"/>
    <mergeCell ref="T757:Y757"/>
    <mergeCell ref="Z757:AB757"/>
    <mergeCell ref="AC757:AE757"/>
    <mergeCell ref="AF757:AH757"/>
    <mergeCell ref="AJ757:AK757"/>
    <mergeCell ref="T762:Y762"/>
    <mergeCell ref="Z762:AB762"/>
    <mergeCell ref="AC762:AE762"/>
    <mergeCell ref="AF762:AH762"/>
    <mergeCell ref="AJ762:AK762"/>
    <mergeCell ref="T761:Y761"/>
    <mergeCell ref="Z761:AB761"/>
    <mergeCell ref="AC761:AE761"/>
    <mergeCell ref="AF761:AH761"/>
    <mergeCell ref="AJ761:AK761"/>
    <mergeCell ref="T760:Y760"/>
    <mergeCell ref="Z760:AB760"/>
    <mergeCell ref="AC760:AE760"/>
    <mergeCell ref="AF760:AH760"/>
    <mergeCell ref="AJ760:AK760"/>
    <mergeCell ref="AI767:AK767"/>
    <mergeCell ref="B768:H771"/>
    <mergeCell ref="I768:AH771"/>
    <mergeCell ref="AI768:AL771"/>
    <mergeCell ref="B772:AL772"/>
    <mergeCell ref="B764:Y764"/>
    <mergeCell ref="Z764:AH764"/>
    <mergeCell ref="AI764:AK764"/>
    <mergeCell ref="B765:Y767"/>
    <mergeCell ref="Z765:AH767"/>
    <mergeCell ref="AI765:AK765"/>
    <mergeCell ref="AI766:AK766"/>
    <mergeCell ref="T763:Y763"/>
    <mergeCell ref="Z763:AB763"/>
    <mergeCell ref="AC763:AE763"/>
    <mergeCell ref="AF763:AH763"/>
    <mergeCell ref="AJ763:AK763"/>
    <mergeCell ref="B743:S763"/>
    <mergeCell ref="T743:W744"/>
    <mergeCell ref="X743:AD744"/>
    <mergeCell ref="AE743:AH744"/>
    <mergeCell ref="AI743:AL744"/>
    <mergeCell ref="T745:W746"/>
    <mergeCell ref="X745:AL746"/>
    <mergeCell ref="T759:Y759"/>
    <mergeCell ref="Z759:AB759"/>
    <mergeCell ref="AC759:AE759"/>
    <mergeCell ref="AF759:AH759"/>
    <mergeCell ref="AJ759:AK759"/>
    <mergeCell ref="T758:Y758"/>
    <mergeCell ref="Z758:AB758"/>
    <mergeCell ref="AC758:AE758"/>
    <mergeCell ref="AJ777:AK778"/>
    <mergeCell ref="AL777:AL778"/>
    <mergeCell ref="Z778:AB778"/>
    <mergeCell ref="AC778:AE778"/>
    <mergeCell ref="AF778:AH778"/>
    <mergeCell ref="T779:Y779"/>
    <mergeCell ref="Z779:AB779"/>
    <mergeCell ref="AC779:AE779"/>
    <mergeCell ref="AF779:AH779"/>
    <mergeCell ref="AJ779:AK779"/>
    <mergeCell ref="B773:S798"/>
    <mergeCell ref="T773:W774"/>
    <mergeCell ref="X773:AD774"/>
    <mergeCell ref="AE773:AH774"/>
    <mergeCell ref="AI773:AL774"/>
    <mergeCell ref="T775:W776"/>
    <mergeCell ref="X775:AL776"/>
    <mergeCell ref="T777:Y778"/>
    <mergeCell ref="Z777:AH777"/>
    <mergeCell ref="AI777:AI778"/>
    <mergeCell ref="T782:Y782"/>
    <mergeCell ref="Z782:AB782"/>
    <mergeCell ref="AC782:AE782"/>
    <mergeCell ref="AF782:AH782"/>
    <mergeCell ref="AJ782:AK782"/>
    <mergeCell ref="T781:Y781"/>
    <mergeCell ref="Z781:AB781"/>
    <mergeCell ref="AC781:AE781"/>
    <mergeCell ref="AF781:AH781"/>
    <mergeCell ref="AJ781:AK781"/>
    <mergeCell ref="T780:Y780"/>
    <mergeCell ref="Z780:AB780"/>
    <mergeCell ref="AC780:AE780"/>
    <mergeCell ref="AF780:AH780"/>
    <mergeCell ref="AJ780:AK780"/>
    <mergeCell ref="T785:Y785"/>
    <mergeCell ref="Z785:AB785"/>
    <mergeCell ref="AC785:AE785"/>
    <mergeCell ref="AF785:AH785"/>
    <mergeCell ref="AJ785:AK785"/>
    <mergeCell ref="T784:Y784"/>
    <mergeCell ref="Z784:AB784"/>
    <mergeCell ref="AC784:AE784"/>
    <mergeCell ref="AF784:AH784"/>
    <mergeCell ref="AJ784:AK784"/>
    <mergeCell ref="T783:Y783"/>
    <mergeCell ref="Z783:AB783"/>
    <mergeCell ref="AC783:AE783"/>
    <mergeCell ref="AF783:AH783"/>
    <mergeCell ref="AJ783:AK783"/>
    <mergeCell ref="T788:Y788"/>
    <mergeCell ref="Z788:AB788"/>
    <mergeCell ref="AC788:AE788"/>
    <mergeCell ref="AF788:AH788"/>
    <mergeCell ref="AJ788:AK788"/>
    <mergeCell ref="T787:Y787"/>
    <mergeCell ref="Z787:AB787"/>
    <mergeCell ref="AC787:AE787"/>
    <mergeCell ref="AF787:AH787"/>
    <mergeCell ref="AJ787:AK787"/>
    <mergeCell ref="T786:Y786"/>
    <mergeCell ref="Z786:AB786"/>
    <mergeCell ref="AC786:AE786"/>
    <mergeCell ref="AF786:AH786"/>
    <mergeCell ref="AJ786:AK786"/>
    <mergeCell ref="T791:Y791"/>
    <mergeCell ref="Z791:AB791"/>
    <mergeCell ref="AC791:AE791"/>
    <mergeCell ref="AF791:AH791"/>
    <mergeCell ref="AJ791:AK791"/>
    <mergeCell ref="T790:Y790"/>
    <mergeCell ref="Z790:AB790"/>
    <mergeCell ref="AC790:AE790"/>
    <mergeCell ref="AF790:AH790"/>
    <mergeCell ref="AJ790:AK790"/>
    <mergeCell ref="T789:Y789"/>
    <mergeCell ref="Z789:AB789"/>
    <mergeCell ref="AC789:AE789"/>
    <mergeCell ref="AF789:AH789"/>
    <mergeCell ref="AJ789:AK789"/>
    <mergeCell ref="T794:Y794"/>
    <mergeCell ref="Z794:AB794"/>
    <mergeCell ref="AC794:AE794"/>
    <mergeCell ref="AF794:AH794"/>
    <mergeCell ref="AJ794:AK794"/>
    <mergeCell ref="T793:Y793"/>
    <mergeCell ref="Z793:AB793"/>
    <mergeCell ref="AC793:AE793"/>
    <mergeCell ref="AF793:AH793"/>
    <mergeCell ref="AJ793:AK793"/>
    <mergeCell ref="T792:Y792"/>
    <mergeCell ref="Z792:AB792"/>
    <mergeCell ref="AC792:AE792"/>
    <mergeCell ref="AF792:AH792"/>
    <mergeCell ref="AJ792:AK792"/>
    <mergeCell ref="T797:Y797"/>
    <mergeCell ref="Z797:AB797"/>
    <mergeCell ref="AC797:AE797"/>
    <mergeCell ref="AF797:AH797"/>
    <mergeCell ref="AJ797:AK797"/>
    <mergeCell ref="T796:Y796"/>
    <mergeCell ref="Z796:AB796"/>
    <mergeCell ref="AC796:AE796"/>
    <mergeCell ref="AF796:AH796"/>
    <mergeCell ref="AJ796:AK796"/>
    <mergeCell ref="T795:Y795"/>
    <mergeCell ref="Z795:AB795"/>
    <mergeCell ref="AC795:AE795"/>
    <mergeCell ref="AF795:AH795"/>
    <mergeCell ref="AJ795:AK795"/>
    <mergeCell ref="AI802:AK802"/>
    <mergeCell ref="B803:H806"/>
    <mergeCell ref="I803:AH806"/>
    <mergeCell ref="AI803:AL806"/>
    <mergeCell ref="B807:AL807"/>
    <mergeCell ref="B799:Y799"/>
    <mergeCell ref="Z799:AH799"/>
    <mergeCell ref="AI799:AK799"/>
    <mergeCell ref="B800:Y802"/>
    <mergeCell ref="Z800:AH802"/>
    <mergeCell ref="AI800:AK800"/>
    <mergeCell ref="AI801:AK801"/>
    <mergeCell ref="T798:Y798"/>
    <mergeCell ref="Z798:AB798"/>
    <mergeCell ref="AC798:AE798"/>
    <mergeCell ref="AF798:AH798"/>
    <mergeCell ref="AJ798:AK798"/>
    <mergeCell ref="T815:Y815"/>
    <mergeCell ref="Z815:AB815"/>
    <mergeCell ref="AC815:AE815"/>
    <mergeCell ref="AF815:AH815"/>
    <mergeCell ref="AI815:AK815"/>
    <mergeCell ref="AL812:AL813"/>
    <mergeCell ref="Z813:AB813"/>
    <mergeCell ref="AC813:AE813"/>
    <mergeCell ref="AF813:AH813"/>
    <mergeCell ref="T814:Y814"/>
    <mergeCell ref="Z814:AB814"/>
    <mergeCell ref="AC814:AE814"/>
    <mergeCell ref="AF814:AH814"/>
    <mergeCell ref="AI814:AK814"/>
    <mergeCell ref="B808:S822"/>
    <mergeCell ref="T808:W809"/>
    <mergeCell ref="X808:AD809"/>
    <mergeCell ref="AE808:AH809"/>
    <mergeCell ref="AI808:AL809"/>
    <mergeCell ref="T810:W811"/>
    <mergeCell ref="X810:AL811"/>
    <mergeCell ref="T812:Y813"/>
    <mergeCell ref="Z812:AH812"/>
    <mergeCell ref="AI812:AK813"/>
    <mergeCell ref="T818:Y818"/>
    <mergeCell ref="Z818:AB818"/>
    <mergeCell ref="AC818:AE818"/>
    <mergeCell ref="AF818:AH818"/>
    <mergeCell ref="AI818:AK818"/>
    <mergeCell ref="T817:Y817"/>
    <mergeCell ref="Z817:AB817"/>
    <mergeCell ref="AC817:AE817"/>
    <mergeCell ref="AF817:AH817"/>
    <mergeCell ref="AI817:AK817"/>
    <mergeCell ref="T816:Y816"/>
    <mergeCell ref="Z816:AB816"/>
    <mergeCell ref="AC816:AE816"/>
    <mergeCell ref="AF816:AH816"/>
    <mergeCell ref="AI816:AK816"/>
    <mergeCell ref="T821:Y821"/>
    <mergeCell ref="Z821:AB821"/>
    <mergeCell ref="AC821:AE821"/>
    <mergeCell ref="AF821:AH821"/>
    <mergeCell ref="AI821:AK821"/>
    <mergeCell ref="T820:Y820"/>
    <mergeCell ref="Z820:AB820"/>
    <mergeCell ref="AC820:AE820"/>
    <mergeCell ref="AF820:AH820"/>
    <mergeCell ref="AI820:AK820"/>
    <mergeCell ref="T819:Y819"/>
    <mergeCell ref="Z819:AB819"/>
    <mergeCell ref="AC819:AE819"/>
    <mergeCell ref="AF819:AH819"/>
    <mergeCell ref="AI819:AK819"/>
    <mergeCell ref="AI826:AK826"/>
    <mergeCell ref="B827:H830"/>
    <mergeCell ref="I827:AH830"/>
    <mergeCell ref="AI827:AL830"/>
    <mergeCell ref="B831:AL831"/>
    <mergeCell ref="B823:Y823"/>
    <mergeCell ref="Z823:AH823"/>
    <mergeCell ref="AI823:AK823"/>
    <mergeCell ref="B824:Y826"/>
    <mergeCell ref="Z824:AH826"/>
    <mergeCell ref="AI824:AK824"/>
    <mergeCell ref="AI825:AK825"/>
    <mergeCell ref="T822:Y822"/>
    <mergeCell ref="Z822:AB822"/>
    <mergeCell ref="AC822:AE822"/>
    <mergeCell ref="AF822:AH822"/>
    <mergeCell ref="AI822:AK822"/>
    <mergeCell ref="T839:Y839"/>
    <mergeCell ref="Z839:AB839"/>
    <mergeCell ref="AC839:AE839"/>
    <mergeCell ref="AF839:AH839"/>
    <mergeCell ref="AI839:AK839"/>
    <mergeCell ref="AL836:AL837"/>
    <mergeCell ref="Z837:AB837"/>
    <mergeCell ref="AC837:AE837"/>
    <mergeCell ref="AF837:AH837"/>
    <mergeCell ref="T838:Y838"/>
    <mergeCell ref="Z838:AB838"/>
    <mergeCell ref="AC838:AE838"/>
    <mergeCell ref="AF838:AH838"/>
    <mergeCell ref="AI838:AK838"/>
    <mergeCell ref="B832:S846"/>
    <mergeCell ref="T832:W833"/>
    <mergeCell ref="X832:AD833"/>
    <mergeCell ref="AE832:AH833"/>
    <mergeCell ref="AI832:AL833"/>
    <mergeCell ref="T834:W835"/>
    <mergeCell ref="X834:AL835"/>
    <mergeCell ref="T836:Y837"/>
    <mergeCell ref="Z836:AH836"/>
    <mergeCell ref="AI836:AK837"/>
    <mergeCell ref="T842:Y842"/>
    <mergeCell ref="Z842:AB842"/>
    <mergeCell ref="AC842:AE842"/>
    <mergeCell ref="AF842:AH842"/>
    <mergeCell ref="AI842:AK842"/>
    <mergeCell ref="T841:Y841"/>
    <mergeCell ref="Z841:AB841"/>
    <mergeCell ref="AC841:AE841"/>
    <mergeCell ref="AF841:AH841"/>
    <mergeCell ref="AI841:AK841"/>
    <mergeCell ref="T840:Y840"/>
    <mergeCell ref="Z840:AB840"/>
    <mergeCell ref="AC840:AE840"/>
    <mergeCell ref="AF840:AH840"/>
    <mergeCell ref="AI840:AK840"/>
    <mergeCell ref="T845:Y845"/>
    <mergeCell ref="Z845:AB845"/>
    <mergeCell ref="AC845:AE845"/>
    <mergeCell ref="AF845:AH845"/>
    <mergeCell ref="AI845:AK845"/>
    <mergeCell ref="T844:Y844"/>
    <mergeCell ref="Z844:AB844"/>
    <mergeCell ref="AC844:AE844"/>
    <mergeCell ref="AF844:AH844"/>
    <mergeCell ref="AI844:AK844"/>
    <mergeCell ref="T843:Y843"/>
    <mergeCell ref="Z843:AB843"/>
    <mergeCell ref="AC843:AE843"/>
    <mergeCell ref="AF843:AH843"/>
    <mergeCell ref="AI843:AK843"/>
    <mergeCell ref="AI850:AK850"/>
    <mergeCell ref="B851:H854"/>
    <mergeCell ref="I851:AH854"/>
    <mergeCell ref="AI851:AL854"/>
    <mergeCell ref="B855:AL855"/>
    <mergeCell ref="B847:Y847"/>
    <mergeCell ref="Z847:AH847"/>
    <mergeCell ref="AI847:AK847"/>
    <mergeCell ref="B848:Y850"/>
    <mergeCell ref="Z848:AH850"/>
    <mergeCell ref="AI848:AK848"/>
    <mergeCell ref="AI849:AK849"/>
    <mergeCell ref="T846:Y846"/>
    <mergeCell ref="Z846:AB846"/>
    <mergeCell ref="AC846:AE846"/>
    <mergeCell ref="AF846:AH846"/>
    <mergeCell ref="AI846:AK846"/>
    <mergeCell ref="AL860:AL861"/>
    <mergeCell ref="Z861:AB861"/>
    <mergeCell ref="AC861:AE861"/>
    <mergeCell ref="AF861:AH861"/>
    <mergeCell ref="T862:Y862"/>
    <mergeCell ref="Z862:AB862"/>
    <mergeCell ref="AC862:AE862"/>
    <mergeCell ref="AF862:AH862"/>
    <mergeCell ref="AI862:AK862"/>
    <mergeCell ref="B856:S872"/>
    <mergeCell ref="T856:W857"/>
    <mergeCell ref="X856:AD857"/>
    <mergeCell ref="AE856:AH857"/>
    <mergeCell ref="AI856:AL857"/>
    <mergeCell ref="T858:W859"/>
    <mergeCell ref="X858:AL859"/>
    <mergeCell ref="T860:Y861"/>
    <mergeCell ref="Z860:AH860"/>
    <mergeCell ref="AI860:AK861"/>
    <mergeCell ref="T865:Y865"/>
    <mergeCell ref="Z865:AB865"/>
    <mergeCell ref="AC865:AE865"/>
    <mergeCell ref="AF865:AH865"/>
    <mergeCell ref="AI865:AK865"/>
    <mergeCell ref="T864:Y864"/>
    <mergeCell ref="Z864:AB864"/>
    <mergeCell ref="AC864:AE864"/>
    <mergeCell ref="AF864:AH864"/>
    <mergeCell ref="AI864:AK864"/>
    <mergeCell ref="T863:Y863"/>
    <mergeCell ref="Z863:AB863"/>
    <mergeCell ref="AC863:AE863"/>
    <mergeCell ref="AF863:AH863"/>
    <mergeCell ref="AI863:AK863"/>
    <mergeCell ref="T868:Y868"/>
    <mergeCell ref="Z868:AB868"/>
    <mergeCell ref="AC868:AE868"/>
    <mergeCell ref="AF868:AH868"/>
    <mergeCell ref="AI868:AK868"/>
    <mergeCell ref="T867:Y867"/>
    <mergeCell ref="Z867:AB867"/>
    <mergeCell ref="AC867:AE867"/>
    <mergeCell ref="AF867:AH867"/>
    <mergeCell ref="AI867:AK867"/>
    <mergeCell ref="T866:Y866"/>
    <mergeCell ref="Z866:AB866"/>
    <mergeCell ref="AC866:AE866"/>
    <mergeCell ref="AF866:AH866"/>
    <mergeCell ref="AI866:AK866"/>
    <mergeCell ref="T871:Y871"/>
    <mergeCell ref="Z871:AB871"/>
    <mergeCell ref="AC871:AE871"/>
    <mergeCell ref="AF871:AH871"/>
    <mergeCell ref="AI871:AK871"/>
    <mergeCell ref="T870:Y870"/>
    <mergeCell ref="Z870:AB870"/>
    <mergeCell ref="AC870:AE870"/>
    <mergeCell ref="AF870:AH870"/>
    <mergeCell ref="AI870:AK870"/>
    <mergeCell ref="T869:Y869"/>
    <mergeCell ref="Z869:AB869"/>
    <mergeCell ref="AC869:AE869"/>
    <mergeCell ref="AF869:AH869"/>
    <mergeCell ref="AI869:AK869"/>
    <mergeCell ref="AI876:AK876"/>
    <mergeCell ref="B877:H880"/>
    <mergeCell ref="I877:AH880"/>
    <mergeCell ref="AI877:AL880"/>
    <mergeCell ref="B881:AL881"/>
    <mergeCell ref="B873:Y873"/>
    <mergeCell ref="Z873:AH873"/>
    <mergeCell ref="AI873:AK873"/>
    <mergeCell ref="B874:Y876"/>
    <mergeCell ref="Z874:AH876"/>
    <mergeCell ref="AI874:AK874"/>
    <mergeCell ref="AI875:AK875"/>
    <mergeCell ref="T872:Y872"/>
    <mergeCell ref="Z872:AB872"/>
    <mergeCell ref="AC872:AE872"/>
    <mergeCell ref="AF872:AH872"/>
    <mergeCell ref="AI872:AK872"/>
    <mergeCell ref="AL886:AL887"/>
    <mergeCell ref="Z887:AB887"/>
    <mergeCell ref="AC887:AE887"/>
    <mergeCell ref="AF887:AH887"/>
    <mergeCell ref="T888:Y888"/>
    <mergeCell ref="Z888:AB888"/>
    <mergeCell ref="AC888:AE888"/>
    <mergeCell ref="AF888:AH888"/>
    <mergeCell ref="AI888:AK888"/>
    <mergeCell ref="B882:S904"/>
    <mergeCell ref="T882:W883"/>
    <mergeCell ref="X882:AD883"/>
    <mergeCell ref="AE882:AH883"/>
    <mergeCell ref="AI882:AL883"/>
    <mergeCell ref="T884:W885"/>
    <mergeCell ref="X884:AL885"/>
    <mergeCell ref="T886:Y887"/>
    <mergeCell ref="Z886:AH886"/>
    <mergeCell ref="AI886:AK887"/>
    <mergeCell ref="T891:Y891"/>
    <mergeCell ref="Z891:AB891"/>
    <mergeCell ref="AC891:AE891"/>
    <mergeCell ref="AF891:AH891"/>
    <mergeCell ref="AI891:AK891"/>
    <mergeCell ref="T890:Y890"/>
    <mergeCell ref="Z890:AB890"/>
    <mergeCell ref="AC890:AE890"/>
    <mergeCell ref="AF890:AH890"/>
    <mergeCell ref="AI890:AK890"/>
    <mergeCell ref="T889:Y889"/>
    <mergeCell ref="Z889:AB889"/>
    <mergeCell ref="AC889:AE889"/>
    <mergeCell ref="AF889:AH889"/>
    <mergeCell ref="AI889:AK889"/>
    <mergeCell ref="T894:Y894"/>
    <mergeCell ref="Z894:AB894"/>
    <mergeCell ref="AC894:AE894"/>
    <mergeCell ref="AF894:AH894"/>
    <mergeCell ref="AI894:AK894"/>
    <mergeCell ref="T893:Y893"/>
    <mergeCell ref="Z893:AB893"/>
    <mergeCell ref="AC893:AE893"/>
    <mergeCell ref="AF893:AH893"/>
    <mergeCell ref="AI893:AK893"/>
    <mergeCell ref="T892:Y892"/>
    <mergeCell ref="Z892:AB892"/>
    <mergeCell ref="AC892:AE892"/>
    <mergeCell ref="AF892:AH892"/>
    <mergeCell ref="AI892:AK892"/>
    <mergeCell ref="T897:Y897"/>
    <mergeCell ref="Z897:AB897"/>
    <mergeCell ref="AC897:AE897"/>
    <mergeCell ref="AF897:AH897"/>
    <mergeCell ref="AI897:AK897"/>
    <mergeCell ref="T896:Y896"/>
    <mergeCell ref="Z896:AB896"/>
    <mergeCell ref="AC896:AE896"/>
    <mergeCell ref="AF896:AH896"/>
    <mergeCell ref="AI896:AK896"/>
    <mergeCell ref="T895:Y895"/>
    <mergeCell ref="Z895:AB895"/>
    <mergeCell ref="AC895:AE895"/>
    <mergeCell ref="AF895:AH895"/>
    <mergeCell ref="AI895:AK895"/>
    <mergeCell ref="T900:Y900"/>
    <mergeCell ref="Z900:AB900"/>
    <mergeCell ref="AC900:AE900"/>
    <mergeCell ref="AF900:AH900"/>
    <mergeCell ref="AI900:AK900"/>
    <mergeCell ref="T899:Y899"/>
    <mergeCell ref="Z899:AB899"/>
    <mergeCell ref="AC899:AE899"/>
    <mergeCell ref="AF899:AH899"/>
    <mergeCell ref="AI899:AK899"/>
    <mergeCell ref="T898:Y898"/>
    <mergeCell ref="Z898:AB898"/>
    <mergeCell ref="AC898:AE898"/>
    <mergeCell ref="AF898:AH898"/>
    <mergeCell ref="AI898:AK898"/>
    <mergeCell ref="T903:Y903"/>
    <mergeCell ref="Z903:AB903"/>
    <mergeCell ref="AC903:AE903"/>
    <mergeCell ref="AF903:AH903"/>
    <mergeCell ref="AI903:AK903"/>
    <mergeCell ref="T902:Y902"/>
    <mergeCell ref="Z902:AB902"/>
    <mergeCell ref="AC902:AE902"/>
    <mergeCell ref="AF902:AH902"/>
    <mergeCell ref="AI902:AK902"/>
    <mergeCell ref="T901:Y901"/>
    <mergeCell ref="Z901:AB901"/>
    <mergeCell ref="AC901:AE901"/>
    <mergeCell ref="AF901:AH901"/>
    <mergeCell ref="AI901:AK901"/>
    <mergeCell ref="AI908:AK908"/>
    <mergeCell ref="B909:H912"/>
    <mergeCell ref="I909:AH912"/>
    <mergeCell ref="AI909:AL912"/>
    <mergeCell ref="B913:AL913"/>
    <mergeCell ref="B905:Y905"/>
    <mergeCell ref="Z905:AH905"/>
    <mergeCell ref="AI905:AK905"/>
    <mergeCell ref="B906:Y908"/>
    <mergeCell ref="Z906:AH908"/>
    <mergeCell ref="AI906:AK906"/>
    <mergeCell ref="AI907:AK907"/>
    <mergeCell ref="T904:Y904"/>
    <mergeCell ref="Z904:AB904"/>
    <mergeCell ref="AC904:AE904"/>
    <mergeCell ref="AF904:AH904"/>
    <mergeCell ref="AI904:AK904"/>
    <mergeCell ref="AL918:AL919"/>
    <mergeCell ref="Z919:AB919"/>
    <mergeCell ref="AC919:AE919"/>
    <mergeCell ref="AF919:AH919"/>
    <mergeCell ref="T920:Y920"/>
    <mergeCell ref="Z920:AB920"/>
    <mergeCell ref="AC920:AE920"/>
    <mergeCell ref="AF920:AH920"/>
    <mergeCell ref="AI920:AK920"/>
    <mergeCell ref="B914:S950"/>
    <mergeCell ref="T914:W915"/>
    <mergeCell ref="X914:AD915"/>
    <mergeCell ref="AE914:AH915"/>
    <mergeCell ref="AI914:AL915"/>
    <mergeCell ref="T916:W917"/>
    <mergeCell ref="X916:AL917"/>
    <mergeCell ref="T918:Y919"/>
    <mergeCell ref="Z918:AH918"/>
    <mergeCell ref="AI918:AK919"/>
    <mergeCell ref="T923:Y923"/>
    <mergeCell ref="Z923:AB923"/>
    <mergeCell ref="AC923:AE923"/>
    <mergeCell ref="AF923:AH923"/>
    <mergeCell ref="AI923:AK923"/>
    <mergeCell ref="T922:Y922"/>
    <mergeCell ref="Z922:AB922"/>
    <mergeCell ref="AC922:AE922"/>
    <mergeCell ref="AF922:AH922"/>
    <mergeCell ref="AI922:AK922"/>
    <mergeCell ref="T921:Y921"/>
    <mergeCell ref="Z921:AB921"/>
    <mergeCell ref="AC921:AE921"/>
    <mergeCell ref="AF921:AH921"/>
    <mergeCell ref="AI921:AK921"/>
    <mergeCell ref="T926:Y926"/>
    <mergeCell ref="Z926:AB926"/>
    <mergeCell ref="AC926:AE926"/>
    <mergeCell ref="AF926:AH926"/>
    <mergeCell ref="AI926:AK926"/>
    <mergeCell ref="T925:Y925"/>
    <mergeCell ref="Z925:AB925"/>
    <mergeCell ref="AC925:AE925"/>
    <mergeCell ref="AF925:AH925"/>
    <mergeCell ref="AI925:AK925"/>
    <mergeCell ref="T924:Y924"/>
    <mergeCell ref="Z924:AB924"/>
    <mergeCell ref="AC924:AE924"/>
    <mergeCell ref="AF924:AH924"/>
    <mergeCell ref="AI924:AK924"/>
    <mergeCell ref="T929:Y929"/>
    <mergeCell ref="Z929:AB929"/>
    <mergeCell ref="AC929:AE929"/>
    <mergeCell ref="AF929:AH929"/>
    <mergeCell ref="AI929:AK929"/>
    <mergeCell ref="T928:Y928"/>
    <mergeCell ref="Z928:AB928"/>
    <mergeCell ref="AC928:AE928"/>
    <mergeCell ref="AF928:AH928"/>
    <mergeCell ref="AI928:AK928"/>
    <mergeCell ref="T927:Y927"/>
    <mergeCell ref="Z927:AB927"/>
    <mergeCell ref="AC927:AE927"/>
    <mergeCell ref="AF927:AH927"/>
    <mergeCell ref="AI927:AK927"/>
    <mergeCell ref="T932:Y932"/>
    <mergeCell ref="Z932:AB932"/>
    <mergeCell ref="AC932:AE932"/>
    <mergeCell ref="AF932:AH932"/>
    <mergeCell ref="AI932:AK932"/>
    <mergeCell ref="T931:Y931"/>
    <mergeCell ref="Z931:AB931"/>
    <mergeCell ref="AC931:AE931"/>
    <mergeCell ref="AF931:AH931"/>
    <mergeCell ref="AI931:AK931"/>
    <mergeCell ref="T930:Y930"/>
    <mergeCell ref="Z930:AB930"/>
    <mergeCell ref="AC930:AE930"/>
    <mergeCell ref="AF930:AH930"/>
    <mergeCell ref="AI930:AK930"/>
    <mergeCell ref="T935:Y935"/>
    <mergeCell ref="Z935:AB935"/>
    <mergeCell ref="AC935:AE935"/>
    <mergeCell ref="AF935:AH935"/>
    <mergeCell ref="AI935:AK935"/>
    <mergeCell ref="T934:Y934"/>
    <mergeCell ref="Z934:AB934"/>
    <mergeCell ref="AC934:AE934"/>
    <mergeCell ref="AF934:AH934"/>
    <mergeCell ref="AI934:AK934"/>
    <mergeCell ref="T933:Y933"/>
    <mergeCell ref="Z933:AB933"/>
    <mergeCell ref="AC933:AE933"/>
    <mergeCell ref="AF933:AH933"/>
    <mergeCell ref="AI933:AK933"/>
    <mergeCell ref="T938:Y938"/>
    <mergeCell ref="Z938:AB938"/>
    <mergeCell ref="AC938:AE938"/>
    <mergeCell ref="AF938:AH938"/>
    <mergeCell ref="AI938:AK938"/>
    <mergeCell ref="T937:Y937"/>
    <mergeCell ref="Z937:AB937"/>
    <mergeCell ref="AC937:AE937"/>
    <mergeCell ref="AF937:AH937"/>
    <mergeCell ref="AI937:AK937"/>
    <mergeCell ref="T936:Y936"/>
    <mergeCell ref="Z936:AB936"/>
    <mergeCell ref="AC936:AE936"/>
    <mergeCell ref="AF936:AH936"/>
    <mergeCell ref="AI936:AK936"/>
    <mergeCell ref="T941:Y941"/>
    <mergeCell ref="Z941:AB941"/>
    <mergeCell ref="AC941:AE941"/>
    <mergeCell ref="AF941:AH941"/>
    <mergeCell ref="AI941:AK941"/>
    <mergeCell ref="T940:Y940"/>
    <mergeCell ref="Z940:AB940"/>
    <mergeCell ref="AC940:AE940"/>
    <mergeCell ref="AF940:AH940"/>
    <mergeCell ref="AI940:AK940"/>
    <mergeCell ref="T939:Y939"/>
    <mergeCell ref="Z939:AB939"/>
    <mergeCell ref="AC939:AE939"/>
    <mergeCell ref="AF939:AH939"/>
    <mergeCell ref="AI939:AK939"/>
    <mergeCell ref="T944:Y944"/>
    <mergeCell ref="Z944:AB944"/>
    <mergeCell ref="AC944:AE944"/>
    <mergeCell ref="AF944:AH944"/>
    <mergeCell ref="AI944:AK944"/>
    <mergeCell ref="T943:Y943"/>
    <mergeCell ref="Z943:AB943"/>
    <mergeCell ref="AC943:AE943"/>
    <mergeCell ref="AF943:AH943"/>
    <mergeCell ref="AI943:AK943"/>
    <mergeCell ref="T942:Y942"/>
    <mergeCell ref="Z942:AB942"/>
    <mergeCell ref="AC942:AE942"/>
    <mergeCell ref="AF942:AH942"/>
    <mergeCell ref="AI942:AK942"/>
    <mergeCell ref="T947:Y947"/>
    <mergeCell ref="Z947:AB947"/>
    <mergeCell ref="AC947:AE947"/>
    <mergeCell ref="AF947:AH947"/>
    <mergeCell ref="AI947:AK947"/>
    <mergeCell ref="T946:Y946"/>
    <mergeCell ref="Z946:AB946"/>
    <mergeCell ref="AC946:AE946"/>
    <mergeCell ref="AF946:AH946"/>
    <mergeCell ref="AI946:AK946"/>
    <mergeCell ref="T945:Y945"/>
    <mergeCell ref="Z945:AB945"/>
    <mergeCell ref="AC945:AE945"/>
    <mergeCell ref="AF945:AH945"/>
    <mergeCell ref="AI945:AK945"/>
    <mergeCell ref="AI954:AK954"/>
    <mergeCell ref="B951:Y951"/>
    <mergeCell ref="Z951:AH951"/>
    <mergeCell ref="AI951:AK951"/>
    <mergeCell ref="B952:Y954"/>
    <mergeCell ref="Z952:AH954"/>
    <mergeCell ref="AI952:AK952"/>
    <mergeCell ref="AI953:AK953"/>
    <mergeCell ref="T950:Y950"/>
    <mergeCell ref="Z950:AB950"/>
    <mergeCell ref="AC950:AE950"/>
    <mergeCell ref="AF950:AH950"/>
    <mergeCell ref="AI950:AK950"/>
    <mergeCell ref="T949:Y949"/>
    <mergeCell ref="Z949:AB949"/>
    <mergeCell ref="AC949:AE949"/>
    <mergeCell ref="AF949:AH949"/>
    <mergeCell ref="AI949:AK949"/>
    <mergeCell ref="T948:Y948"/>
    <mergeCell ref="Z948:AB948"/>
    <mergeCell ref="AC948:AE948"/>
    <mergeCell ref="AF948:AH948"/>
    <mergeCell ref="AI948:AK948"/>
    <mergeCell ref="T87:Y87"/>
    <mergeCell ref="Z87:AB87"/>
    <mergeCell ref="AC87:AE87"/>
    <mergeCell ref="AF87:AH87"/>
    <mergeCell ref="AI87:AK87"/>
    <mergeCell ref="T116:Y116"/>
    <mergeCell ref="Z116:AB116"/>
    <mergeCell ref="AC116:AE116"/>
    <mergeCell ref="AF116:AH116"/>
    <mergeCell ref="T106:Y106"/>
    <mergeCell ref="Z106:AB106"/>
    <mergeCell ref="AC106:AE106"/>
    <mergeCell ref="AF106:AH106"/>
    <mergeCell ref="T119:Y119"/>
    <mergeCell ref="Z119:AB119"/>
    <mergeCell ref="AC119:AE119"/>
    <mergeCell ref="AF119:AH119"/>
    <mergeCell ref="T118:Y118"/>
    <mergeCell ref="Z118:AB118"/>
    <mergeCell ref="AC118:AE118"/>
    <mergeCell ref="AF118:AH118"/>
    <mergeCell ref="T117:Y117"/>
    <mergeCell ref="Z117:AB117"/>
    <mergeCell ref="AC117:AE117"/>
    <mergeCell ref="AF117:AH117"/>
    <mergeCell ref="T109:Y109"/>
    <mergeCell ref="AC114:AE114"/>
    <mergeCell ref="AF114:AH114"/>
    <mergeCell ref="T113:Y113"/>
    <mergeCell ref="Z113:AB113"/>
    <mergeCell ref="AC113:AE113"/>
    <mergeCell ref="AF113:AH113"/>
    <mergeCell ref="AE492:AH493"/>
    <mergeCell ref="AI492:AL493"/>
    <mergeCell ref="T494:W495"/>
    <mergeCell ref="T500:Y500"/>
    <mergeCell ref="Z500:AB500"/>
    <mergeCell ref="AC500:AE500"/>
    <mergeCell ref="AF500:AH500"/>
    <mergeCell ref="AI500:AK500"/>
    <mergeCell ref="T499:Y499"/>
    <mergeCell ref="Z499:AB499"/>
    <mergeCell ref="AC499:AE499"/>
    <mergeCell ref="AF499:AH499"/>
    <mergeCell ref="AI499:AK499"/>
    <mergeCell ref="T498:Y498"/>
    <mergeCell ref="Z498:AB498"/>
    <mergeCell ref="AC498:AE498"/>
    <mergeCell ref="AF498:AH498"/>
    <mergeCell ref="AI498:AK498"/>
    <mergeCell ref="AI285:AK285"/>
    <mergeCell ref="Z283:AH283"/>
    <mergeCell ref="AI283:AK284"/>
    <mergeCell ref="AL283:AL284"/>
    <mergeCell ref="Z284:AB284"/>
    <mergeCell ref="AC284:AE284"/>
    <mergeCell ref="AF284:AH284"/>
    <mergeCell ref="AF304:AH304"/>
    <mergeCell ref="T502:Y502"/>
    <mergeCell ref="Z502:AB502"/>
    <mergeCell ref="AC502:AE502"/>
    <mergeCell ref="AF502:AH502"/>
    <mergeCell ref="AI502:AK502"/>
    <mergeCell ref="T501:Y501"/>
    <mergeCell ref="Z501:AB501"/>
    <mergeCell ref="AC501:AE501"/>
    <mergeCell ref="AF501:AH501"/>
    <mergeCell ref="AI501:AK501"/>
    <mergeCell ref="T506:Y506"/>
    <mergeCell ref="Z506:AB506"/>
    <mergeCell ref="AC506:AE506"/>
    <mergeCell ref="AF506:AH506"/>
    <mergeCell ref="AI506:AK506"/>
    <mergeCell ref="T505:Y505"/>
    <mergeCell ref="Z505:AB505"/>
    <mergeCell ref="AC505:AE505"/>
    <mergeCell ref="AF505:AH505"/>
    <mergeCell ref="AI505:AK505"/>
    <mergeCell ref="T504:Y504"/>
    <mergeCell ref="Z504:AB504"/>
    <mergeCell ref="AC504:AE504"/>
    <mergeCell ref="AF504:AH504"/>
    <mergeCell ref="AI504:AK504"/>
    <mergeCell ref="T512:Y512"/>
    <mergeCell ref="Z512:AB512"/>
    <mergeCell ref="AC512:AE512"/>
    <mergeCell ref="AF512:AH512"/>
    <mergeCell ref="AI512:AK512"/>
    <mergeCell ref="T511:Y511"/>
    <mergeCell ref="Z511:AB511"/>
    <mergeCell ref="AC511:AE511"/>
    <mergeCell ref="AF511:AH511"/>
    <mergeCell ref="AI511:AK511"/>
    <mergeCell ref="T510:Y510"/>
    <mergeCell ref="Z510:AB510"/>
    <mergeCell ref="AC510:AE510"/>
    <mergeCell ref="AF510:AH510"/>
    <mergeCell ref="AI510:AK510"/>
    <mergeCell ref="T503:Y503"/>
    <mergeCell ref="Z503:AB503"/>
    <mergeCell ref="AC503:AE503"/>
    <mergeCell ref="AF503:AH503"/>
    <mergeCell ref="AI503:AK503"/>
    <mergeCell ref="B274:H277"/>
    <mergeCell ref="I274:AH277"/>
    <mergeCell ref="AI274:AL277"/>
    <mergeCell ref="B278:AL278"/>
    <mergeCell ref="B279:S287"/>
    <mergeCell ref="T279:W280"/>
    <mergeCell ref="X279:AD280"/>
    <mergeCell ref="AE279:AH280"/>
    <mergeCell ref="B513:Y513"/>
    <mergeCell ref="Z513:AH513"/>
    <mergeCell ref="AI513:AK513"/>
    <mergeCell ref="Z514:AH516"/>
    <mergeCell ref="B514:Y516"/>
    <mergeCell ref="AI514:AK514"/>
    <mergeCell ref="AI515:AK515"/>
    <mergeCell ref="T509:Y509"/>
    <mergeCell ref="Z509:AB509"/>
    <mergeCell ref="AC509:AE509"/>
    <mergeCell ref="AF509:AH509"/>
    <mergeCell ref="AI509:AK509"/>
    <mergeCell ref="T508:Y508"/>
    <mergeCell ref="Z508:AB508"/>
    <mergeCell ref="AC508:AE508"/>
    <mergeCell ref="AF508:AH508"/>
    <mergeCell ref="Z303:AB303"/>
    <mergeCell ref="AC303:AE303"/>
    <mergeCell ref="AF303:AH303"/>
    <mergeCell ref="AI303:AK303"/>
    <mergeCell ref="T304:Y304"/>
    <mergeCell ref="Z304:AB304"/>
    <mergeCell ref="AC304:AE304"/>
    <mergeCell ref="AI508:AK508"/>
    <mergeCell ref="AI304:AK304"/>
    <mergeCell ref="AI272:AK272"/>
    <mergeCell ref="AI86:AK86"/>
    <mergeCell ref="AF86:AH86"/>
    <mergeCell ref="AC86:AE86"/>
    <mergeCell ref="B289:Y291"/>
    <mergeCell ref="Z289:AH291"/>
    <mergeCell ref="AI289:AK289"/>
    <mergeCell ref="AI290:AK290"/>
    <mergeCell ref="AI291:AK291"/>
    <mergeCell ref="AI288:AK288"/>
    <mergeCell ref="B288:Y288"/>
    <mergeCell ref="Z288:AH288"/>
    <mergeCell ref="T287:Y287"/>
    <mergeCell ref="Z287:AB287"/>
    <mergeCell ref="AC287:AE287"/>
    <mergeCell ref="AF287:AH287"/>
    <mergeCell ref="AI287:AK287"/>
    <mergeCell ref="T286:Y286"/>
    <mergeCell ref="Z286:AB286"/>
    <mergeCell ref="AC286:AE286"/>
    <mergeCell ref="AF286:AH286"/>
    <mergeCell ref="AI286:AK286"/>
    <mergeCell ref="AF285:AH285"/>
    <mergeCell ref="B292:H295"/>
    <mergeCell ref="I292:AH295"/>
    <mergeCell ref="AI292:AL295"/>
    <mergeCell ref="B296:AL296"/>
    <mergeCell ref="B297:S325"/>
    <mergeCell ref="T297:W298"/>
    <mergeCell ref="X297:AD298"/>
    <mergeCell ref="AE297:AH298"/>
    <mergeCell ref="T305:Y305"/>
    <mergeCell ref="Z305:AB305"/>
    <mergeCell ref="AC305:AE305"/>
    <mergeCell ref="AF305:AH305"/>
    <mergeCell ref="AI305:AK305"/>
    <mergeCell ref="T306:Y306"/>
    <mergeCell ref="Z306:AB306"/>
    <mergeCell ref="AC306:AE306"/>
    <mergeCell ref="AF306:AH306"/>
    <mergeCell ref="AI306:AK306"/>
    <mergeCell ref="T307:Y307"/>
    <mergeCell ref="Z307:AB307"/>
    <mergeCell ref="AC307:AE307"/>
    <mergeCell ref="AF307:AH307"/>
    <mergeCell ref="AI307:AK307"/>
    <mergeCell ref="T308:Y308"/>
    <mergeCell ref="Z308:AB308"/>
    <mergeCell ref="AC308:AE308"/>
    <mergeCell ref="AF308:AH308"/>
    <mergeCell ref="AI308:AK308"/>
    <mergeCell ref="T320:Y320"/>
    <mergeCell ref="Z320:AB320"/>
    <mergeCell ref="AC320:AE320"/>
    <mergeCell ref="AF320:AH320"/>
    <mergeCell ref="AI320:AK320"/>
    <mergeCell ref="T313:Y313"/>
    <mergeCell ref="Z313:AB313"/>
    <mergeCell ref="AC313:AE313"/>
    <mergeCell ref="AF313:AH313"/>
    <mergeCell ref="AI313:AK313"/>
    <mergeCell ref="T314:Y314"/>
    <mergeCell ref="Z314:AB314"/>
    <mergeCell ref="AC314:AE314"/>
    <mergeCell ref="AF314:AH314"/>
    <mergeCell ref="AI314:AK314"/>
    <mergeCell ref="T315:Y315"/>
    <mergeCell ref="Z315:AB315"/>
    <mergeCell ref="T319:Y319"/>
    <mergeCell ref="AI297:AL298"/>
    <mergeCell ref="T299:W300"/>
    <mergeCell ref="X299:AL300"/>
    <mergeCell ref="T301:Y302"/>
    <mergeCell ref="Z301:AH301"/>
    <mergeCell ref="AI301:AK302"/>
    <mergeCell ref="AL301:AL302"/>
    <mergeCell ref="Z302:AB302"/>
    <mergeCell ref="AC302:AE302"/>
    <mergeCell ref="AF302:AH302"/>
    <mergeCell ref="T303:Y303"/>
    <mergeCell ref="T321:Y321"/>
    <mergeCell ref="Z321:AB321"/>
    <mergeCell ref="AC321:AE321"/>
    <mergeCell ref="AF321:AH321"/>
    <mergeCell ref="AI321:AK321"/>
    <mergeCell ref="T322:Y322"/>
    <mergeCell ref="Z322:AB322"/>
    <mergeCell ref="AC322:AE322"/>
    <mergeCell ref="AF322:AH322"/>
    <mergeCell ref="AI322:AK322"/>
    <mergeCell ref="AF317:AH317"/>
    <mergeCell ref="AI317:AK317"/>
    <mergeCell ref="T318:Y318"/>
    <mergeCell ref="Z318:AB318"/>
    <mergeCell ref="AC318:AE318"/>
    <mergeCell ref="AF318:AH318"/>
    <mergeCell ref="AI318:AK318"/>
    <mergeCell ref="Z319:AB319"/>
    <mergeCell ref="AC319:AE319"/>
    <mergeCell ref="AF319:AH319"/>
    <mergeCell ref="AI319:AK319"/>
    <mergeCell ref="AI309:AK309"/>
    <mergeCell ref="T310:Y310"/>
    <mergeCell ref="Z310:AB310"/>
    <mergeCell ref="AC310:AE310"/>
    <mergeCell ref="AF310:AH310"/>
    <mergeCell ref="AI310:AK310"/>
    <mergeCell ref="AC315:AE315"/>
    <mergeCell ref="AF315:AH315"/>
    <mergeCell ref="AI315:AK315"/>
    <mergeCell ref="T316:Y316"/>
    <mergeCell ref="Z316:AB316"/>
    <mergeCell ref="AC316:AE316"/>
    <mergeCell ref="AF316:AH316"/>
    <mergeCell ref="AI316:AK316"/>
    <mergeCell ref="T317:Y317"/>
    <mergeCell ref="Z317:AB317"/>
    <mergeCell ref="AC317:AE317"/>
    <mergeCell ref="T311:Y311"/>
    <mergeCell ref="Z311:AB311"/>
    <mergeCell ref="AC311:AE311"/>
    <mergeCell ref="AF311:AH311"/>
    <mergeCell ref="AI311:AK311"/>
    <mergeCell ref="T312:Y312"/>
    <mergeCell ref="Z312:AB312"/>
    <mergeCell ref="AC312:AE312"/>
    <mergeCell ref="AF312:AH312"/>
    <mergeCell ref="AI312:AK312"/>
    <mergeCell ref="T309:Y309"/>
    <mergeCell ref="Z309:AB309"/>
    <mergeCell ref="AC309:AE309"/>
    <mergeCell ref="AF309:AH309"/>
    <mergeCell ref="AI582:AL585"/>
    <mergeCell ref="I582:AH585"/>
    <mergeCell ref="B582:H585"/>
    <mergeCell ref="AC323:AE323"/>
    <mergeCell ref="AF323:AH323"/>
    <mergeCell ref="AI323:AK323"/>
    <mergeCell ref="T324:Y324"/>
    <mergeCell ref="Z324:AB324"/>
    <mergeCell ref="AC324:AE324"/>
    <mergeCell ref="AF324:AH324"/>
    <mergeCell ref="AI324:AK324"/>
    <mergeCell ref="T325:Y325"/>
    <mergeCell ref="Z325:AB325"/>
    <mergeCell ref="AC325:AE325"/>
    <mergeCell ref="AF325:AH325"/>
    <mergeCell ref="AI325:AK325"/>
    <mergeCell ref="B326:Y326"/>
    <mergeCell ref="Z326:AH326"/>
    <mergeCell ref="AI326:AK326"/>
    <mergeCell ref="B327:Y329"/>
    <mergeCell ref="Z327:AH329"/>
    <mergeCell ref="AI327:AK327"/>
    <mergeCell ref="AI328:AK328"/>
    <mergeCell ref="AI329:AK329"/>
    <mergeCell ref="T323:Y323"/>
    <mergeCell ref="Z323:AB323"/>
    <mergeCell ref="AI516:AK516"/>
    <mergeCell ref="T507:Y507"/>
    <mergeCell ref="Z507:AB507"/>
    <mergeCell ref="AC507:AE507"/>
    <mergeCell ref="AF507:AH507"/>
    <mergeCell ref="AI507:AK507"/>
  </mergeCells>
  <phoneticPr fontId="17" type="noConversion"/>
  <printOptions horizontalCentered="1" verticalCentered="1"/>
  <pageMargins left="0.19685039370078741" right="0.19685039370078741" top="0.19685039370078741" bottom="0.19685039370078741" header="0.31496062992125984" footer="0.11811023622047245"/>
  <pageSetup scale="55" fitToHeight="0" orientation="portrait" r:id="rId1"/>
  <headerFooter>
    <oddFooter>&amp;LElaboró:
Julian Alberto Polo
Ing. Civil</oddFooter>
  </headerFooter>
  <rowBreaks count="14" manualBreakCount="14">
    <brk id="50" min="1" max="40" man="1"/>
    <brk id="91" min="1" max="40" man="1"/>
    <brk id="157" min="1" max="40" man="1"/>
    <brk id="182" min="1" max="40" man="1"/>
    <brk id="329" min="1" max="40" man="1"/>
    <brk id="516" min="1" max="40" man="1"/>
    <brk id="543" min="1" max="40" man="1"/>
    <brk id="619" min="1" max="40" man="1"/>
    <brk id="671" min="1" max="40" man="1"/>
    <brk id="717" min="1" max="40" man="1"/>
    <brk id="737" min="1" max="40" man="1"/>
    <brk id="802" min="1" max="40" man="1"/>
    <brk id="850" min="1" max="40" man="1"/>
    <brk id="876" min="1" max="4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2">
    <tabColor rgb="FF7030A0"/>
  </sheetPr>
  <dimension ref="B1:K83"/>
  <sheetViews>
    <sheetView view="pageBreakPreview" topLeftCell="A46" zoomScaleNormal="80" zoomScaleSheetLayoutView="100" workbookViewId="0">
      <selection activeCell="F9" sqref="F9"/>
    </sheetView>
  </sheetViews>
  <sheetFormatPr baseColWidth="10" defaultColWidth="9.140625" defaultRowHeight="15.75"/>
  <cols>
    <col min="1" max="1" width="5.28515625" style="162" customWidth="1"/>
    <col min="2" max="2" width="17.140625" style="480" customWidth="1"/>
    <col min="3" max="3" width="66.85546875" style="162" customWidth="1"/>
    <col min="4" max="4" width="9.140625" style="163"/>
    <col min="5" max="5" width="13.7109375" style="163" customWidth="1"/>
    <col min="6" max="6" width="18.85546875" style="162" bestFit="1" customWidth="1"/>
    <col min="7" max="7" width="19" style="1074" bestFit="1" customWidth="1"/>
    <col min="8" max="8" width="21.28515625" style="162" customWidth="1"/>
    <col min="9" max="9" width="20.42578125" style="162" customWidth="1"/>
    <col min="10" max="10" width="15.85546875" style="162" bestFit="1" customWidth="1"/>
    <col min="11" max="11" width="15.7109375" style="162" customWidth="1"/>
    <col min="12" max="16384" width="9.140625" style="162"/>
  </cols>
  <sheetData>
    <row r="1" spans="2:11" ht="3.75" customHeight="1" thickBot="1"/>
    <row r="2" spans="2:11" ht="79.5" customHeight="1" thickBot="1">
      <c r="B2" s="481"/>
      <c r="C2" s="1147" t="s">
        <v>912</v>
      </c>
      <c r="D2" s="1147"/>
      <c r="E2" s="1147"/>
      <c r="F2" s="1147"/>
      <c r="G2" s="1075"/>
    </row>
    <row r="3" spans="2:11" ht="16.899999999999999" customHeight="1">
      <c r="B3" s="1148" t="s">
        <v>246</v>
      </c>
      <c r="C3" s="1149"/>
      <c r="D3" s="1149"/>
      <c r="E3" s="1149"/>
      <c r="F3" s="1149"/>
      <c r="G3" s="1150"/>
    </row>
    <row r="4" spans="2:11" ht="18.75" customHeight="1" thickBot="1">
      <c r="B4" s="1394" t="s">
        <v>247</v>
      </c>
      <c r="C4" s="1395"/>
      <c r="D4" s="1395"/>
      <c r="E4" s="1395"/>
      <c r="F4" s="1395"/>
      <c r="G4" s="1396"/>
    </row>
    <row r="5" spans="2:11" ht="16.5" customHeight="1" thickBot="1">
      <c r="B5" s="482"/>
      <c r="C5" s="1397"/>
      <c r="D5" s="1397"/>
      <c r="E5" s="1397"/>
      <c r="F5" s="1397"/>
      <c r="G5" s="1398"/>
    </row>
    <row r="6" spans="2:11" ht="16.5" customHeight="1" thickBot="1">
      <c r="B6" s="484"/>
      <c r="C6" s="1156"/>
      <c r="D6" s="1156"/>
      <c r="E6" s="164"/>
      <c r="F6" s="526" t="s">
        <v>520</v>
      </c>
      <c r="G6" s="527">
        <f ca="1">TODAY()</f>
        <v>46286</v>
      </c>
    </row>
    <row r="7" spans="2:11" ht="31.5" customHeight="1" thickBot="1">
      <c r="B7" s="485" t="s">
        <v>123</v>
      </c>
      <c r="C7" s="165" t="s">
        <v>185</v>
      </c>
      <c r="D7" s="165" t="s">
        <v>248</v>
      </c>
      <c r="E7" s="166" t="s">
        <v>249</v>
      </c>
      <c r="F7" s="167" t="s">
        <v>250</v>
      </c>
      <c r="G7" s="1076" t="s">
        <v>126</v>
      </c>
    </row>
    <row r="8" spans="2:11" ht="16.5" customHeight="1" thickBot="1">
      <c r="B8" s="917">
        <v>1</v>
      </c>
      <c r="C8" s="1161" t="s">
        <v>38</v>
      </c>
      <c r="D8" s="1162"/>
      <c r="E8" s="1162"/>
      <c r="F8" s="1163"/>
      <c r="G8" s="1861">
        <f>SUM(G9:G13)+0.01</f>
        <v>41483266.009999998</v>
      </c>
      <c r="H8" s="1848">
        <v>41483266.006000005</v>
      </c>
      <c r="I8" s="1848">
        <f>SUM(I9:I13)</f>
        <v>41483266.006000005</v>
      </c>
      <c r="J8" s="1831"/>
      <c r="K8" s="1831"/>
    </row>
    <row r="9" spans="2:11" ht="16.5" customHeight="1">
      <c r="B9" s="1104" t="s">
        <v>521</v>
      </c>
      <c r="C9" s="1106" t="s">
        <v>522</v>
      </c>
      <c r="D9" s="461" t="s">
        <v>151</v>
      </c>
      <c r="E9" s="930">
        <f>+MemCant!M12</f>
        <v>540</v>
      </c>
      <c r="F9" s="1849">
        <v>5786.3</v>
      </c>
      <c r="G9" s="1078">
        <f>ROUND(E9*F9,2)</f>
        <v>3124602</v>
      </c>
      <c r="H9" s="1831">
        <v>5786.3</v>
      </c>
      <c r="I9" s="1831">
        <f>F9*E9</f>
        <v>3124602</v>
      </c>
      <c r="J9" s="1831"/>
      <c r="K9" s="1831"/>
    </row>
    <row r="10" spans="2:11" ht="32.25" customHeight="1">
      <c r="B10" s="925">
        <v>1.2</v>
      </c>
      <c r="C10" s="1107" t="s">
        <v>891</v>
      </c>
      <c r="D10" s="440" t="s">
        <v>171</v>
      </c>
      <c r="E10" s="923">
        <f>+MemCant!M69</f>
        <v>4</v>
      </c>
      <c r="F10" s="876">
        <v>2226992.3000000003</v>
      </c>
      <c r="G10" s="1079">
        <f t="shared" ref="G10:G13" si="0">ROUND(E10*F10,2)</f>
        <v>8907969.1999999993</v>
      </c>
      <c r="H10" s="1831">
        <v>2226992.3000000003</v>
      </c>
      <c r="I10" s="1831">
        <f t="shared" ref="I10:I13" si="1">F10*E10</f>
        <v>8907969.2000000011</v>
      </c>
      <c r="J10" s="1831"/>
      <c r="K10" s="1831"/>
    </row>
    <row r="11" spans="2:11" ht="31.5">
      <c r="B11" s="925">
        <v>1.3</v>
      </c>
      <c r="C11" s="1108" t="s">
        <v>523</v>
      </c>
      <c r="D11" s="440" t="s">
        <v>142</v>
      </c>
      <c r="E11" s="923">
        <f>'MEMORIA GETZEN'!AL91</f>
        <v>178.99</v>
      </c>
      <c r="F11" s="876">
        <v>40994.200000000004</v>
      </c>
      <c r="G11" s="1079">
        <f t="shared" si="0"/>
        <v>7337551.8600000003</v>
      </c>
      <c r="H11" s="1831">
        <v>40994.200000000004</v>
      </c>
      <c r="I11" s="1831">
        <f t="shared" si="1"/>
        <v>7337551.8580000009</v>
      </c>
      <c r="J11" s="1831"/>
      <c r="K11" s="1831"/>
    </row>
    <row r="12" spans="2:11">
      <c r="B12" s="925">
        <v>1.4</v>
      </c>
      <c r="C12" s="1109" t="s">
        <v>892</v>
      </c>
      <c r="D12" s="440" t="s">
        <v>142</v>
      </c>
      <c r="E12" s="923">
        <f>'MEMORIA GETZEN'!AL132</f>
        <v>178.99</v>
      </c>
      <c r="F12" s="876">
        <v>67732.600000000006</v>
      </c>
      <c r="G12" s="1079">
        <f t="shared" si="0"/>
        <v>12123458.07</v>
      </c>
      <c r="H12" s="1831">
        <v>67732.600000000006</v>
      </c>
      <c r="I12" s="1831">
        <f t="shared" si="1"/>
        <v>12123458.074000001</v>
      </c>
      <c r="J12" s="1831"/>
      <c r="K12" s="1831"/>
    </row>
    <row r="13" spans="2:11" ht="32.25" thickBot="1">
      <c r="B13" s="1105">
        <v>1.5</v>
      </c>
      <c r="C13" s="1110" t="s">
        <v>953</v>
      </c>
      <c r="D13" s="928" t="s">
        <v>151</v>
      </c>
      <c r="E13" s="929">
        <f>+E22</f>
        <v>98.94</v>
      </c>
      <c r="F13" s="1850">
        <v>100967.1</v>
      </c>
      <c r="G13" s="1080">
        <f t="shared" si="0"/>
        <v>9989684.8699999992</v>
      </c>
      <c r="H13" s="1831">
        <v>100967.1</v>
      </c>
      <c r="I13" s="1831">
        <f t="shared" si="1"/>
        <v>9989684.8739999998</v>
      </c>
      <c r="J13" s="1831"/>
      <c r="K13" s="1831"/>
    </row>
    <row r="14" spans="2:11" ht="16.5" thickBot="1">
      <c r="B14" s="908"/>
      <c r="C14" s="918"/>
      <c r="D14" s="909"/>
      <c r="E14" s="910"/>
      <c r="F14" s="911"/>
      <c r="G14" s="1081"/>
      <c r="H14" s="1831"/>
      <c r="I14" s="1831"/>
      <c r="J14" s="1831"/>
      <c r="K14" s="1831"/>
    </row>
    <row r="15" spans="2:11" ht="16.5" thickBot="1">
      <c r="B15" s="912">
        <v>2</v>
      </c>
      <c r="C15" s="1161" t="s">
        <v>252</v>
      </c>
      <c r="D15" s="1162"/>
      <c r="E15" s="1162"/>
      <c r="F15" s="1163"/>
      <c r="G15" s="1082">
        <f>+SUM(G16:G22)</f>
        <v>224832129.35999998</v>
      </c>
      <c r="H15" s="1848">
        <v>224832129.366</v>
      </c>
      <c r="I15" s="1848">
        <v>224832129.36137199</v>
      </c>
      <c r="J15" s="1831"/>
      <c r="K15" s="1831"/>
    </row>
    <row r="16" spans="2:11" ht="31.5">
      <c r="B16" s="1104" t="s">
        <v>524</v>
      </c>
      <c r="C16" s="926" t="s">
        <v>572</v>
      </c>
      <c r="D16" s="461" t="s">
        <v>151</v>
      </c>
      <c r="E16" s="1146">
        <f>+MemCant!N174</f>
        <v>94.59</v>
      </c>
      <c r="F16" s="1849">
        <v>97393.400000000009</v>
      </c>
      <c r="G16" s="1078">
        <f>ROUND(E16*F16,2)</f>
        <v>9212441.7100000009</v>
      </c>
      <c r="H16" s="1831">
        <v>97393.400000000009</v>
      </c>
      <c r="I16" s="1831">
        <v>9212441.7060000002</v>
      </c>
      <c r="J16" s="1831"/>
      <c r="K16" s="1831"/>
    </row>
    <row r="17" spans="2:11">
      <c r="B17" s="925">
        <v>2.2000000000000002</v>
      </c>
      <c r="C17" s="1108" t="s">
        <v>699</v>
      </c>
      <c r="D17" s="440" t="s">
        <v>142</v>
      </c>
      <c r="E17" s="972">
        <f>+MemCant!N249</f>
        <v>62.920000000000009</v>
      </c>
      <c r="F17" s="876">
        <v>1418656.2</v>
      </c>
      <c r="G17" s="1079">
        <f t="shared" ref="G17:G22" si="2">ROUND(E17*F17,2)</f>
        <v>89261848.099999994</v>
      </c>
      <c r="H17" s="1831">
        <v>1418656.2</v>
      </c>
      <c r="I17" s="1831">
        <v>89261848.104000002</v>
      </c>
      <c r="J17" s="1831"/>
      <c r="K17" s="1831"/>
    </row>
    <row r="18" spans="2:11">
      <c r="B18" s="925">
        <v>2.2999999999999998</v>
      </c>
      <c r="C18" s="1108" t="s">
        <v>825</v>
      </c>
      <c r="D18" s="440" t="s">
        <v>142</v>
      </c>
      <c r="E18" s="972">
        <f>+MemCant!N274</f>
        <v>11.176</v>
      </c>
      <c r="F18" s="876">
        <v>1509436.5</v>
      </c>
      <c r="G18" s="1079">
        <f t="shared" si="2"/>
        <v>16869462.32</v>
      </c>
      <c r="H18" s="1831">
        <v>1509436.5</v>
      </c>
      <c r="I18" s="1831">
        <v>16869462.324000001</v>
      </c>
      <c r="J18" s="1831"/>
      <c r="K18" s="1831"/>
    </row>
    <row r="19" spans="2:11">
      <c r="B19" s="1111">
        <v>2.4</v>
      </c>
      <c r="C19" s="1108" t="s">
        <v>826</v>
      </c>
      <c r="D19" s="440" t="s">
        <v>142</v>
      </c>
      <c r="E19" s="913">
        <f>+MemCant!N299</f>
        <v>28.105</v>
      </c>
      <c r="F19" s="876">
        <v>1773861.7</v>
      </c>
      <c r="G19" s="1079">
        <f t="shared" si="2"/>
        <v>49854383.079999998</v>
      </c>
      <c r="H19" s="1831">
        <v>1773861.7</v>
      </c>
      <c r="I19" s="1831">
        <v>49854383.078500003</v>
      </c>
      <c r="J19" s="1831"/>
      <c r="K19" s="1831"/>
    </row>
    <row r="20" spans="2:11">
      <c r="B20" s="1112">
        <v>2.5</v>
      </c>
      <c r="C20" s="1116" t="s">
        <v>827</v>
      </c>
      <c r="D20" s="1070" t="s">
        <v>142</v>
      </c>
      <c r="E20" s="1115">
        <f>+MemCant!M320</f>
        <v>15.350579999999999</v>
      </c>
      <c r="F20" s="876">
        <v>2237908.4</v>
      </c>
      <c r="G20" s="1079">
        <f t="shared" si="2"/>
        <v>34353191.93</v>
      </c>
      <c r="H20" s="1831">
        <v>2237908.4</v>
      </c>
      <c r="I20" s="1831">
        <v>34353191.926871993</v>
      </c>
      <c r="J20" s="1831"/>
      <c r="K20" s="1831"/>
    </row>
    <row r="21" spans="2:11" ht="47.25">
      <c r="B21" s="1113">
        <v>2.6</v>
      </c>
      <c r="C21" s="1116" t="s">
        <v>911</v>
      </c>
      <c r="D21" s="1070" t="s">
        <v>121</v>
      </c>
      <c r="E21" s="923">
        <f>MemCant!M872</f>
        <v>87.6</v>
      </c>
      <c r="F21" s="876">
        <v>81651.7</v>
      </c>
      <c r="G21" s="1079">
        <f t="shared" si="2"/>
        <v>7152688.9199999999</v>
      </c>
      <c r="H21" s="1831">
        <v>81651.7</v>
      </c>
      <c r="I21" s="1831">
        <v>7152688.919999999</v>
      </c>
      <c r="J21" s="1831"/>
      <c r="K21" s="1831"/>
    </row>
    <row r="22" spans="2:11" ht="32.25" thickBot="1">
      <c r="B22" s="1114">
        <v>2.7</v>
      </c>
      <c r="C22" s="1117" t="s">
        <v>831</v>
      </c>
      <c r="D22" s="928" t="s">
        <v>151</v>
      </c>
      <c r="E22" s="929">
        <f>+MemCant!M743</f>
        <v>98.94</v>
      </c>
      <c r="F22" s="1850">
        <v>183223.30000000002</v>
      </c>
      <c r="G22" s="1080">
        <f t="shared" si="2"/>
        <v>18128113.300000001</v>
      </c>
      <c r="H22" s="1831">
        <v>183223.30000000002</v>
      </c>
      <c r="I22" s="1831">
        <v>18128113.302000001</v>
      </c>
      <c r="J22" s="1831"/>
      <c r="K22" s="1831"/>
    </row>
    <row r="23" spans="2:11" ht="16.5" thickBot="1">
      <c r="B23" s="908"/>
      <c r="C23" s="918"/>
      <c r="D23" s="909"/>
      <c r="E23" s="910"/>
      <c r="F23" s="911"/>
      <c r="G23" s="1081"/>
      <c r="H23" s="1831"/>
      <c r="I23" s="1831"/>
      <c r="J23" s="1831"/>
      <c r="K23" s="1831"/>
    </row>
    <row r="24" spans="2:11" ht="16.5" thickBot="1">
      <c r="B24" s="917">
        <v>3</v>
      </c>
      <c r="C24" s="1839" t="s">
        <v>696</v>
      </c>
      <c r="D24" s="1840"/>
      <c r="E24" s="1840"/>
      <c r="F24" s="1841"/>
      <c r="G24" s="1083">
        <f>SUM(G25:G26)</f>
        <v>434422768.35000002</v>
      </c>
      <c r="H24" s="1848">
        <v>434422768.35100001</v>
      </c>
      <c r="I24" s="1848">
        <v>434422768.34891999</v>
      </c>
      <c r="J24" s="1831"/>
      <c r="K24" s="1831"/>
    </row>
    <row r="25" spans="2:11" ht="16.5" thickBot="1">
      <c r="B25" s="1104" t="s">
        <v>533</v>
      </c>
      <c r="C25" s="1118" t="s">
        <v>534</v>
      </c>
      <c r="D25" s="461" t="s">
        <v>425</v>
      </c>
      <c r="E25" s="922">
        <f>+MemCant!N470</f>
        <v>21883.270199999995</v>
      </c>
      <c r="F25" s="1849">
        <v>10142.6</v>
      </c>
      <c r="G25" s="1078">
        <f t="shared" ref="G25:G26" si="3">ROUND(E25*F25,2)</f>
        <v>221953256.33000001</v>
      </c>
      <c r="H25" s="1831">
        <v>10142.6</v>
      </c>
      <c r="I25" s="1831">
        <v>221953256.33051997</v>
      </c>
      <c r="J25" s="1831"/>
      <c r="K25" s="1831"/>
    </row>
    <row r="26" spans="2:11" s="1032" customFormat="1" ht="95.25" thickBot="1">
      <c r="B26" s="1105">
        <v>3.2</v>
      </c>
      <c r="C26" s="1119" t="s">
        <v>828</v>
      </c>
      <c r="D26" s="919" t="s">
        <v>151</v>
      </c>
      <c r="E26" s="921">
        <f>+MemCant!M642</f>
        <v>476.53199999999993</v>
      </c>
      <c r="F26" s="1851">
        <v>445866.2</v>
      </c>
      <c r="G26" s="1123">
        <f t="shared" si="3"/>
        <v>212469512.02000001</v>
      </c>
      <c r="H26" s="1832">
        <v>445866.2</v>
      </c>
      <c r="I26" s="1832">
        <v>212469512.01839998</v>
      </c>
      <c r="J26" s="1832"/>
      <c r="K26" s="1832"/>
    </row>
    <row r="27" spans="2:11" ht="16.5" thickBot="1">
      <c r="B27" s="908"/>
      <c r="C27" s="918"/>
      <c r="D27" s="909"/>
      <c r="E27" s="910"/>
      <c r="F27" s="911"/>
      <c r="G27" s="1081"/>
      <c r="H27" s="1831"/>
      <c r="I27" s="1831"/>
      <c r="J27" s="1831"/>
      <c r="K27" s="1831"/>
    </row>
    <row r="28" spans="2:11" ht="16.5" thickBot="1">
      <c r="B28" s="882">
        <v>4</v>
      </c>
      <c r="C28" s="1842" t="s">
        <v>552</v>
      </c>
      <c r="D28" s="1843"/>
      <c r="E28" s="1843"/>
      <c r="F28" s="1844"/>
      <c r="G28" s="1084">
        <f>+SUM(G29:G30)</f>
        <v>17546016.579999998</v>
      </c>
      <c r="H28" s="1848">
        <v>17546016.579</v>
      </c>
      <c r="I28" s="1848">
        <v>17546016.579000004</v>
      </c>
      <c r="J28" s="1831"/>
      <c r="K28" s="1831"/>
    </row>
    <row r="29" spans="2:11" ht="16.5" thickBot="1">
      <c r="B29" s="925">
        <v>4.0999999999999996</v>
      </c>
      <c r="C29" s="1852" t="s">
        <v>536</v>
      </c>
      <c r="D29" s="1853" t="s">
        <v>151</v>
      </c>
      <c r="E29" s="1854">
        <f>+MemCant!M721</f>
        <v>58.38</v>
      </c>
      <c r="F29" s="1855">
        <v>132224.30000000002</v>
      </c>
      <c r="G29" s="1856">
        <f t="shared" ref="G29:G30" si="4">ROUND(E29*F29,2)</f>
        <v>7719254.6299999999</v>
      </c>
      <c r="H29" s="1831">
        <v>132224.30000000002</v>
      </c>
      <c r="I29" s="1831">
        <v>7719254.6340000015</v>
      </c>
      <c r="J29" s="1831"/>
      <c r="K29" s="1831"/>
    </row>
    <row r="30" spans="2:11" ht="32.25" thickBot="1">
      <c r="B30" s="925">
        <v>4.2</v>
      </c>
      <c r="C30" s="1857" t="s">
        <v>553</v>
      </c>
      <c r="D30" s="1858" t="s">
        <v>121</v>
      </c>
      <c r="E30" s="1859">
        <f>+MemCant!N732</f>
        <v>318.45000000000005</v>
      </c>
      <c r="F30" s="1860">
        <v>30858.100000000002</v>
      </c>
      <c r="G30" s="1123">
        <f t="shared" si="4"/>
        <v>9826761.9499999993</v>
      </c>
      <c r="H30" s="1831">
        <v>30858.100000000002</v>
      </c>
      <c r="I30" s="1831">
        <v>9826761.9450000022</v>
      </c>
      <c r="J30" s="1831"/>
      <c r="K30" s="1831"/>
    </row>
    <row r="31" spans="2:11" ht="16.5" thickBot="1">
      <c r="B31" s="486"/>
      <c r="C31" s="918"/>
      <c r="D31" s="909"/>
      <c r="E31" s="910"/>
      <c r="F31" s="911"/>
      <c r="G31" s="1081"/>
      <c r="H31" s="1831"/>
      <c r="I31" s="1831"/>
      <c r="J31" s="1831"/>
      <c r="K31" s="1831"/>
    </row>
    <row r="32" spans="2:11" ht="16.5" thickBot="1">
      <c r="B32" s="882">
        <v>5</v>
      </c>
      <c r="C32" s="1161" t="s">
        <v>897</v>
      </c>
      <c r="D32" s="1162"/>
      <c r="E32" s="1162"/>
      <c r="F32" s="1163"/>
      <c r="G32" s="1077">
        <f>+SUM(G33:G37)</f>
        <v>15096915.99</v>
      </c>
      <c r="H32" s="1848">
        <v>15096915.990000002</v>
      </c>
      <c r="I32" s="1848">
        <v>15096915.990000002</v>
      </c>
      <c r="J32" s="1831"/>
      <c r="K32" s="1831"/>
    </row>
    <row r="33" spans="2:11" ht="31.5">
      <c r="B33" s="488" t="s">
        <v>538</v>
      </c>
      <c r="C33" s="1120" t="s">
        <v>558</v>
      </c>
      <c r="D33" s="461" t="s">
        <v>121</v>
      </c>
      <c r="E33" s="930">
        <f>+MemCant!M761</f>
        <v>39</v>
      </c>
      <c r="F33" s="1849">
        <v>71124.3</v>
      </c>
      <c r="G33" s="1078">
        <f t="shared" ref="G33:G37" si="5">ROUND(E33*F33,2)</f>
        <v>2773847.7</v>
      </c>
      <c r="H33" s="1831">
        <v>71124.3</v>
      </c>
      <c r="I33" s="1831">
        <v>2773847.7</v>
      </c>
      <c r="J33" s="1831"/>
      <c r="K33" s="1831"/>
    </row>
    <row r="34" spans="2:11" ht="31.5">
      <c r="B34" s="514" t="s">
        <v>539</v>
      </c>
      <c r="C34" s="1121" t="s">
        <v>559</v>
      </c>
      <c r="D34" s="440" t="s">
        <v>121</v>
      </c>
      <c r="E34" s="923">
        <f>+MemCant!M770</f>
        <v>74.900000000000006</v>
      </c>
      <c r="F34" s="876">
        <v>68532.100000000006</v>
      </c>
      <c r="G34" s="1079">
        <f t="shared" si="5"/>
        <v>5133054.29</v>
      </c>
      <c r="H34" s="1831">
        <v>68532.100000000006</v>
      </c>
      <c r="I34" s="1831">
        <v>5133054.290000001</v>
      </c>
      <c r="J34" s="1831"/>
      <c r="K34" s="1831"/>
    </row>
    <row r="35" spans="2:11" ht="31.5">
      <c r="B35" s="514">
        <v>5.3</v>
      </c>
      <c r="C35" s="1121" t="s">
        <v>833</v>
      </c>
      <c r="D35" s="440" t="s">
        <v>121</v>
      </c>
      <c r="E35" s="923">
        <f>+MemCant!M779</f>
        <v>20</v>
      </c>
      <c r="F35" s="876">
        <v>158405</v>
      </c>
      <c r="G35" s="1079">
        <f t="shared" si="5"/>
        <v>3168100</v>
      </c>
      <c r="H35" s="1831">
        <v>158405</v>
      </c>
      <c r="I35" s="1831">
        <v>3168100</v>
      </c>
      <c r="J35" s="1831"/>
      <c r="K35" s="1831"/>
    </row>
    <row r="36" spans="2:11" ht="63">
      <c r="B36" s="514">
        <v>5.4</v>
      </c>
      <c r="C36" s="1121" t="s">
        <v>540</v>
      </c>
      <c r="D36" s="440" t="s">
        <v>171</v>
      </c>
      <c r="E36" s="923">
        <f>+MemCant!M788</f>
        <v>3</v>
      </c>
      <c r="F36" s="876">
        <v>897799.5</v>
      </c>
      <c r="G36" s="1079">
        <f t="shared" si="5"/>
        <v>2693398.5</v>
      </c>
      <c r="H36" s="1831">
        <v>897799.5</v>
      </c>
      <c r="I36" s="1831">
        <v>2693398.5</v>
      </c>
      <c r="J36" s="1831"/>
      <c r="K36" s="1831"/>
    </row>
    <row r="37" spans="2:11" ht="30" customHeight="1" thickBot="1">
      <c r="B37" s="933">
        <v>5.5</v>
      </c>
      <c r="C37" s="1122" t="s">
        <v>541</v>
      </c>
      <c r="D37" s="928" t="s">
        <v>171</v>
      </c>
      <c r="E37" s="929">
        <f>+MemCant!M797</f>
        <v>1</v>
      </c>
      <c r="F37" s="1850">
        <v>1328515.5</v>
      </c>
      <c r="G37" s="1080">
        <f t="shared" si="5"/>
        <v>1328515.5</v>
      </c>
      <c r="H37" s="1831">
        <v>1328515.5</v>
      </c>
      <c r="I37" s="1831">
        <v>1328515.5</v>
      </c>
      <c r="J37" s="1831"/>
      <c r="K37" s="1831"/>
    </row>
    <row r="38" spans="2:11" ht="16.5" thickBot="1">
      <c r="B38" s="487"/>
      <c r="C38" s="462"/>
      <c r="D38" s="463"/>
      <c r="E38" s="464"/>
      <c r="F38" s="465"/>
      <c r="G38" s="1086"/>
      <c r="H38" s="1831"/>
      <c r="I38" s="1831"/>
      <c r="J38" s="1831"/>
      <c r="K38" s="1831"/>
    </row>
    <row r="39" spans="2:11" ht="16.5" thickBot="1">
      <c r="B39" s="883">
        <v>6</v>
      </c>
      <c r="C39" s="1845" t="s">
        <v>542</v>
      </c>
      <c r="D39" s="1846"/>
      <c r="E39" s="1846"/>
      <c r="F39" s="1847"/>
      <c r="G39" s="1124">
        <f>SUM(G40:G46)</f>
        <v>49729081.350000001</v>
      </c>
      <c r="H39" s="1848">
        <v>49729081.350000001</v>
      </c>
      <c r="I39" s="1848">
        <v>49729081.350000001</v>
      </c>
      <c r="J39" s="1831"/>
      <c r="K39" s="1831"/>
    </row>
    <row r="40" spans="2:11">
      <c r="B40" s="488">
        <v>6.1</v>
      </c>
      <c r="C40" s="926" t="s">
        <v>612</v>
      </c>
      <c r="D40" s="461" t="s">
        <v>171</v>
      </c>
      <c r="E40" s="930">
        <f>+MemCant!M806</f>
        <v>1</v>
      </c>
      <c r="F40" s="1849">
        <v>3734880.5</v>
      </c>
      <c r="G40" s="1078">
        <f t="shared" ref="G40:G46" si="6">ROUND(E40*F40,2)</f>
        <v>3734880.5</v>
      </c>
      <c r="H40" s="1831">
        <v>3734880.5</v>
      </c>
      <c r="I40" s="1831">
        <v>3734880.5</v>
      </c>
      <c r="J40" s="1831"/>
      <c r="K40" s="1831"/>
    </row>
    <row r="41" spans="2:11">
      <c r="B41" s="514">
        <v>6.2</v>
      </c>
      <c r="C41" s="927" t="s">
        <v>613</v>
      </c>
      <c r="D41" s="440" t="s">
        <v>171</v>
      </c>
      <c r="E41" s="923">
        <f>+MemCant!M815</f>
        <v>1</v>
      </c>
      <c r="F41" s="876">
        <v>1835350.4000000001</v>
      </c>
      <c r="G41" s="1079">
        <f t="shared" si="6"/>
        <v>1835350.4</v>
      </c>
      <c r="H41" s="1831">
        <v>1835350.4000000001</v>
      </c>
      <c r="I41" s="1831">
        <v>1835350.4000000001</v>
      </c>
      <c r="J41" s="1831"/>
      <c r="K41" s="1831"/>
    </row>
    <row r="42" spans="2:11" ht="18" customHeight="1">
      <c r="B42" s="514">
        <v>6.3</v>
      </c>
      <c r="C42" s="927" t="s">
        <v>614</v>
      </c>
      <c r="D42" s="440" t="s">
        <v>121</v>
      </c>
      <c r="E42" s="923">
        <f>+MemCant!M824</f>
        <v>5.5</v>
      </c>
      <c r="F42" s="876">
        <v>129798.5</v>
      </c>
      <c r="G42" s="1079">
        <f t="shared" si="6"/>
        <v>713891.75</v>
      </c>
      <c r="H42" s="1831">
        <v>129798.5</v>
      </c>
      <c r="I42" s="1831">
        <v>713891.75</v>
      </c>
      <c r="J42" s="1831"/>
      <c r="K42" s="1831"/>
    </row>
    <row r="43" spans="2:11">
      <c r="B43" s="514">
        <v>6.4</v>
      </c>
      <c r="C43" s="927" t="s">
        <v>615</v>
      </c>
      <c r="D43" s="440" t="s">
        <v>171</v>
      </c>
      <c r="E43" s="923">
        <f>+MemCant!M833</f>
        <v>1</v>
      </c>
      <c r="F43" s="876">
        <v>1794611</v>
      </c>
      <c r="G43" s="1079">
        <f t="shared" si="6"/>
        <v>1794611</v>
      </c>
      <c r="H43" s="1831">
        <v>1794611</v>
      </c>
      <c r="I43" s="1831">
        <v>1794611</v>
      </c>
      <c r="J43" s="1831"/>
      <c r="K43" s="1831"/>
    </row>
    <row r="44" spans="2:11">
      <c r="B44" s="514">
        <v>6.5</v>
      </c>
      <c r="C44" s="927" t="s">
        <v>560</v>
      </c>
      <c r="D44" s="440" t="s">
        <v>171</v>
      </c>
      <c r="E44" s="923">
        <f>+MemCant!M842</f>
        <v>12</v>
      </c>
      <c r="F44" s="876">
        <v>1321972.6000000001</v>
      </c>
      <c r="G44" s="1079">
        <f t="shared" si="6"/>
        <v>15863671.199999999</v>
      </c>
      <c r="H44" s="1831">
        <v>1321972.6000000001</v>
      </c>
      <c r="I44" s="1831">
        <v>15863671.200000001</v>
      </c>
      <c r="J44" s="1831"/>
      <c r="K44" s="1831"/>
    </row>
    <row r="45" spans="2:11">
      <c r="B45" s="514">
        <v>6.6</v>
      </c>
      <c r="C45" s="927" t="s">
        <v>616</v>
      </c>
      <c r="D45" s="440" t="s">
        <v>171</v>
      </c>
      <c r="E45" s="923">
        <f>+MemCant!M851</f>
        <v>6</v>
      </c>
      <c r="F45" s="876">
        <v>353026.7</v>
      </c>
      <c r="G45" s="1079">
        <f t="shared" si="6"/>
        <v>2118160.2000000002</v>
      </c>
      <c r="H45" s="1831">
        <v>353026.7</v>
      </c>
      <c r="I45" s="1831">
        <v>2118160.2000000002</v>
      </c>
      <c r="J45" s="1831"/>
      <c r="K45" s="1831"/>
    </row>
    <row r="46" spans="2:11" ht="16.5" thickBot="1">
      <c r="B46" s="933">
        <v>6.7</v>
      </c>
      <c r="C46" s="1117" t="s">
        <v>617</v>
      </c>
      <c r="D46" s="928" t="s">
        <v>171</v>
      </c>
      <c r="E46" s="929">
        <f>+MemCant!M860</f>
        <v>1</v>
      </c>
      <c r="F46" s="1850">
        <v>23668516.300000001</v>
      </c>
      <c r="G46" s="1080">
        <f t="shared" si="6"/>
        <v>23668516.300000001</v>
      </c>
      <c r="H46" s="1831">
        <v>23668516.300000001</v>
      </c>
      <c r="I46" s="1831">
        <v>23668516.300000001</v>
      </c>
      <c r="J46" s="1831"/>
      <c r="K46" s="1831"/>
    </row>
    <row r="47" spans="2:11" ht="16.5" thickBot="1">
      <c r="B47" s="489"/>
      <c r="C47" s="468"/>
      <c r="D47" s="473"/>
      <c r="E47" s="466"/>
      <c r="F47" s="474"/>
      <c r="G47" s="1087"/>
      <c r="H47" s="1831"/>
      <c r="I47" s="1831"/>
      <c r="J47" s="1831"/>
      <c r="K47" s="1831"/>
    </row>
    <row r="48" spans="2:11" ht="16.5" thickBot="1">
      <c r="B48" s="1164" t="s">
        <v>251</v>
      </c>
      <c r="C48" s="1165"/>
      <c r="D48" s="1165"/>
      <c r="E48" s="1165"/>
      <c r="F48" s="1166"/>
      <c r="G48" s="1088">
        <f>+G8+G15+G24+G28+G32+G39</f>
        <v>783110177.6400001</v>
      </c>
      <c r="H48" s="1831">
        <v>783110177.64200008</v>
      </c>
      <c r="I48" s="1831">
        <v>783110177.63529205</v>
      </c>
      <c r="J48" s="1831"/>
      <c r="K48" s="1831"/>
    </row>
    <row r="49" spans="2:11" ht="16.5" thickBot="1">
      <c r="B49" s="489"/>
      <c r="C49" s="468"/>
      <c r="D49" s="192"/>
      <c r="E49" s="466"/>
      <c r="F49" s="169"/>
      <c r="G49" s="1089"/>
      <c r="H49" s="1831"/>
      <c r="I49" s="1831"/>
      <c r="J49" s="1831"/>
      <c r="K49" s="1831"/>
    </row>
    <row r="50" spans="2:11" ht="16.5" thickBot="1">
      <c r="B50" s="484"/>
      <c r="C50" s="1170"/>
      <c r="D50" s="1170"/>
      <c r="E50" s="1170"/>
      <c r="F50" s="1170"/>
      <c r="G50" s="1171"/>
      <c r="H50" s="1831"/>
      <c r="I50" s="1831"/>
      <c r="J50" s="1831"/>
      <c r="K50" s="1831"/>
    </row>
    <row r="51" spans="2:11" ht="16.5" thickBot="1">
      <c r="B51" s="490"/>
      <c r="C51" s="1159"/>
      <c r="D51" s="1159"/>
      <c r="E51" s="1159"/>
      <c r="F51" s="1159"/>
      <c r="G51" s="1401"/>
      <c r="H51" s="1831"/>
      <c r="I51" s="1831"/>
      <c r="J51" s="1831"/>
      <c r="K51" s="1831"/>
    </row>
    <row r="52" spans="2:11" ht="16.5" thickBot="1">
      <c r="B52" s="959"/>
      <c r="C52" s="776"/>
      <c r="D52" s="776"/>
      <c r="E52" s="776"/>
      <c r="F52" s="824"/>
      <c r="G52" s="1090"/>
      <c r="H52" s="1831"/>
      <c r="I52" s="1831"/>
      <c r="J52" s="1831"/>
      <c r="K52" s="1831"/>
    </row>
    <row r="53" spans="2:11" ht="16.5" thickBot="1">
      <c r="B53" s="960"/>
      <c r="C53" s="1158" t="s">
        <v>970</v>
      </c>
      <c r="D53" s="1159"/>
      <c r="E53" s="1159"/>
      <c r="F53" s="1160"/>
      <c r="G53" s="1091">
        <f>G48</f>
        <v>783110177.6400001</v>
      </c>
      <c r="H53" s="1831"/>
      <c r="I53" s="1831"/>
      <c r="J53" s="1831"/>
      <c r="K53" s="1831"/>
    </row>
    <row r="54" spans="2:11" ht="16.5" thickBot="1">
      <c r="B54" s="490"/>
      <c r="C54" s="825"/>
      <c r="D54" s="825"/>
      <c r="E54" s="825"/>
      <c r="F54" s="825"/>
      <c r="G54" s="1092"/>
      <c r="H54" s="1831"/>
      <c r="I54" s="1831"/>
      <c r="J54" s="1831"/>
      <c r="K54" s="1831"/>
    </row>
    <row r="55" spans="2:11" ht="16.5" thickBot="1">
      <c r="B55" s="490"/>
      <c r="C55" s="1158" t="s">
        <v>669</v>
      </c>
      <c r="D55" s="1159"/>
      <c r="E55" s="1159"/>
      <c r="F55" s="1160"/>
      <c r="G55" s="1091">
        <f>+'[185]Table 1'!$F$34</f>
        <v>3450000</v>
      </c>
      <c r="H55" s="1831"/>
      <c r="I55" s="1831"/>
      <c r="J55" s="1831"/>
      <c r="K55" s="1831"/>
    </row>
    <row r="56" spans="2:11" ht="16.5" thickBot="1">
      <c r="B56" s="490"/>
      <c r="C56" s="825"/>
      <c r="D56" s="825"/>
      <c r="E56" s="825"/>
      <c r="F56" s="825"/>
      <c r="G56" s="1092"/>
      <c r="H56" s="1831"/>
      <c r="I56" s="1831"/>
      <c r="J56" s="1831"/>
      <c r="K56" s="1831"/>
    </row>
    <row r="57" spans="2:11" ht="16.5" thickBot="1">
      <c r="B57" s="490"/>
      <c r="C57" s="1174" t="s">
        <v>860</v>
      </c>
      <c r="D57" s="1172"/>
      <c r="E57" s="1172"/>
      <c r="F57" s="1172"/>
      <c r="G57" s="1093">
        <v>5136853.3099999996</v>
      </c>
      <c r="H57" s="1831"/>
      <c r="I57" s="1831"/>
      <c r="J57" s="1831"/>
      <c r="K57" s="1831"/>
    </row>
    <row r="58" spans="2:11" ht="16.5" thickBot="1">
      <c r="B58" s="490"/>
      <c r="C58" s="825"/>
      <c r="D58" s="825"/>
      <c r="E58" s="825"/>
      <c r="F58" s="825"/>
      <c r="G58" s="1092"/>
      <c r="H58" s="1831"/>
      <c r="I58" s="1831"/>
      <c r="J58" s="1831"/>
      <c r="K58" s="1831"/>
    </row>
    <row r="59" spans="2:11" ht="16.5" thickBot="1">
      <c r="B59" s="490"/>
      <c r="C59" s="1172" t="s">
        <v>862</v>
      </c>
      <c r="D59" s="1172"/>
      <c r="E59" s="1172"/>
      <c r="F59" s="1172"/>
      <c r="G59" s="1092">
        <v>1474440</v>
      </c>
      <c r="H59" s="1831"/>
      <c r="I59" s="1831"/>
      <c r="J59" s="1831"/>
      <c r="K59" s="1831"/>
    </row>
    <row r="60" spans="2:11" ht="16.5" thickBot="1">
      <c r="B60" s="490"/>
      <c r="C60" s="825"/>
      <c r="D60" s="825"/>
      <c r="E60" s="825"/>
      <c r="F60" s="825"/>
      <c r="G60" s="1092"/>
      <c r="H60" s="1831"/>
      <c r="I60" s="1831"/>
      <c r="J60" s="1831"/>
      <c r="K60" s="1831"/>
    </row>
    <row r="61" spans="2:11" ht="16.5" thickBot="1">
      <c r="B61" s="490"/>
      <c r="C61" s="1174" t="s">
        <v>861</v>
      </c>
      <c r="D61" s="1172"/>
      <c r="E61" s="1172"/>
      <c r="F61" s="1173"/>
      <c r="G61" s="1093">
        <v>7965000</v>
      </c>
      <c r="H61" s="1831"/>
      <c r="I61" s="1831"/>
      <c r="J61" s="1831"/>
      <c r="K61" s="1831"/>
    </row>
    <row r="62" spans="2:11" ht="16.5" thickBot="1">
      <c r="B62" s="490"/>
      <c r="C62" s="823"/>
      <c r="D62" s="823"/>
      <c r="E62" s="823"/>
      <c r="F62" s="823"/>
      <c r="G62" s="1092"/>
      <c r="H62" s="1831"/>
      <c r="I62" s="1831"/>
      <c r="J62" s="1831"/>
      <c r="K62" s="1831"/>
    </row>
    <row r="63" spans="2:11" ht="16.5" thickBot="1">
      <c r="B63" s="490"/>
      <c r="C63" s="1158" t="s">
        <v>667</v>
      </c>
      <c r="D63" s="1159"/>
      <c r="E63" s="1159"/>
      <c r="F63" s="1160"/>
      <c r="G63" s="1091">
        <f>+G53+G55+G57+G59+G61</f>
        <v>801136470.95000005</v>
      </c>
      <c r="H63" s="1831">
        <v>801136470.945292</v>
      </c>
      <c r="I63" s="1831"/>
      <c r="J63" s="1831"/>
      <c r="K63" s="1831"/>
    </row>
    <row r="64" spans="2:11" ht="16.5" thickBot="1">
      <c r="B64" s="490"/>
      <c r="C64" s="825"/>
      <c r="D64" s="825"/>
      <c r="E64" s="825"/>
      <c r="F64" s="825"/>
      <c r="G64" s="1092"/>
      <c r="H64" s="1831"/>
      <c r="I64" s="1831"/>
      <c r="J64" s="1831"/>
      <c r="K64" s="1831"/>
    </row>
    <row r="65" spans="2:11" ht="16.5" thickBot="1">
      <c r="B65" s="490"/>
      <c r="C65" s="1167" t="s">
        <v>253</v>
      </c>
      <c r="D65" s="1168"/>
      <c r="E65" s="1176"/>
      <c r="F65" s="1145">
        <v>7.0000000000000007E-2</v>
      </c>
      <c r="G65" s="1094">
        <f>ROUND(G63*F65,2)</f>
        <v>56079552.969999999</v>
      </c>
      <c r="H65" s="1831"/>
      <c r="I65" s="1831"/>
      <c r="J65" s="1831"/>
      <c r="K65" s="1831"/>
    </row>
    <row r="66" spans="2:11" ht="16.5" thickBot="1">
      <c r="B66" s="490"/>
      <c r="G66" s="1095"/>
      <c r="H66" s="1831"/>
      <c r="I66" s="1831"/>
      <c r="J66" s="1831"/>
      <c r="K66" s="1831"/>
    </row>
    <row r="67" spans="2:11" ht="16.5" thickBot="1">
      <c r="B67" s="490"/>
      <c r="C67" s="1167" t="s">
        <v>668</v>
      </c>
      <c r="D67" s="1168"/>
      <c r="E67" s="1168"/>
      <c r="F67" s="1169"/>
      <c r="G67" s="1096">
        <f>+G63+G65</f>
        <v>857216023.92000008</v>
      </c>
      <c r="H67" s="1831">
        <v>857216023.91529202</v>
      </c>
      <c r="I67" s="1831"/>
      <c r="J67" s="1831"/>
      <c r="K67" s="1831"/>
    </row>
    <row r="68" spans="2:11">
      <c r="B68" s="490"/>
      <c r="C68" s="191"/>
      <c r="D68" s="191"/>
      <c r="E68" s="191"/>
      <c r="F68" s="191"/>
      <c r="G68" s="1097"/>
    </row>
    <row r="69" spans="2:11">
      <c r="B69" s="490"/>
      <c r="C69" s="191"/>
      <c r="D69" s="191"/>
      <c r="F69" s="467"/>
      <c r="G69" s="1097"/>
    </row>
    <row r="70" spans="2:11">
      <c r="B70" s="490"/>
      <c r="C70" s="191"/>
      <c r="D70" s="191"/>
      <c r="E70" s="191"/>
      <c r="F70" s="191"/>
      <c r="G70" s="1097"/>
    </row>
    <row r="71" spans="2:11">
      <c r="B71" s="490"/>
      <c r="C71" s="191"/>
      <c r="D71" s="191"/>
      <c r="E71" s="193" t="s">
        <v>39</v>
      </c>
      <c r="F71" s="191"/>
      <c r="G71" s="1097"/>
    </row>
    <row r="72" spans="2:11">
      <c r="B72" s="490"/>
      <c r="C72" s="193" t="s">
        <v>850</v>
      </c>
      <c r="D72" s="191"/>
      <c r="E72" s="990" t="s">
        <v>873</v>
      </c>
      <c r="F72" s="990"/>
      <c r="G72" s="1098"/>
    </row>
    <row r="73" spans="2:11" ht="16.5">
      <c r="B73" s="490"/>
      <c r="C73" s="494" t="s">
        <v>872</v>
      </c>
      <c r="D73" s="191"/>
      <c r="E73" s="162" t="s">
        <v>874</v>
      </c>
      <c r="G73" s="1095"/>
    </row>
    <row r="74" spans="2:11">
      <c r="B74" s="490"/>
      <c r="C74" s="194" t="s">
        <v>117</v>
      </c>
      <c r="D74" s="191"/>
      <c r="E74" s="194"/>
      <c r="F74" s="191"/>
      <c r="G74" s="1097"/>
    </row>
    <row r="75" spans="2:11">
      <c r="B75" s="490"/>
      <c r="C75" s="191"/>
      <c r="E75" s="191"/>
      <c r="F75" s="191"/>
      <c r="G75" s="1097"/>
    </row>
    <row r="76" spans="2:11" ht="16.5" thickBot="1">
      <c r="B76" s="483"/>
      <c r="C76" s="171"/>
      <c r="D76" s="170"/>
      <c r="E76" s="170"/>
      <c r="F76" s="170"/>
      <c r="G76" s="1099"/>
    </row>
    <row r="81" spans="3:4">
      <c r="C81" s="493"/>
      <c r="D81" s="493"/>
    </row>
    <row r="82" spans="3:4">
      <c r="C82" s="1157"/>
      <c r="D82" s="1157"/>
    </row>
    <row r="83" spans="3:4">
      <c r="C83" s="1157"/>
      <c r="D83" s="1157"/>
    </row>
  </sheetData>
  <mergeCells count="24">
    <mergeCell ref="C83:D83"/>
    <mergeCell ref="C50:G50"/>
    <mergeCell ref="C51:G51"/>
    <mergeCell ref="C53:F53"/>
    <mergeCell ref="C55:F55"/>
    <mergeCell ref="C63:F63"/>
    <mergeCell ref="C65:E65"/>
    <mergeCell ref="C67:F67"/>
    <mergeCell ref="C82:D82"/>
    <mergeCell ref="C57:F57"/>
    <mergeCell ref="C61:F61"/>
    <mergeCell ref="C59:F59"/>
    <mergeCell ref="B48:F48"/>
    <mergeCell ref="C2:F2"/>
    <mergeCell ref="B3:G3"/>
    <mergeCell ref="B4:G4"/>
    <mergeCell ref="C5:G5"/>
    <mergeCell ref="C6:D6"/>
    <mergeCell ref="C8:F8"/>
    <mergeCell ref="C15:F15"/>
    <mergeCell ref="C24:F24"/>
    <mergeCell ref="C28:F28"/>
    <mergeCell ref="C32:F32"/>
    <mergeCell ref="C39:F39"/>
  </mergeCells>
  <phoneticPr fontId="109" type="noConversion"/>
  <printOptions horizontalCentered="1" verticalCentered="1"/>
  <pageMargins left="0.70866141732283472" right="0.70866141732283472" top="0.74803149606299213" bottom="0.74803149606299213" header="0.31496062992125984" footer="0.31496062992125984"/>
  <pageSetup scale="55" orientation="portrait" r:id="rId1"/>
  <rowBreaks count="1" manualBreakCount="1">
    <brk id="38" min="1"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P58"/>
  <sheetViews>
    <sheetView zoomScale="70" zoomScaleNormal="70" zoomScaleSheetLayoutView="91" workbookViewId="0">
      <selection activeCell="G61" sqref="G61"/>
    </sheetView>
  </sheetViews>
  <sheetFormatPr baseColWidth="10" defaultColWidth="9.140625" defaultRowHeight="15.75"/>
  <cols>
    <col min="1" max="1" width="6.42578125" style="162" customWidth="1"/>
    <col min="2" max="2" width="17.140625" style="480" customWidth="1"/>
    <col min="3" max="3" width="53.28515625" style="162" customWidth="1"/>
    <col min="4" max="4" width="9.140625" style="163" customWidth="1"/>
    <col min="5" max="5" width="13.7109375" style="163" customWidth="1"/>
    <col min="6" max="6" width="10.140625" style="162" customWidth="1"/>
    <col min="7" max="7" width="17.140625" style="512" bestFit="1" customWidth="1"/>
    <col min="8" max="9" width="7.85546875" style="512" bestFit="1" customWidth="1"/>
    <col min="10" max="11" width="17.5703125" style="162" customWidth="1"/>
    <col min="12" max="12" width="16.7109375" style="162" customWidth="1"/>
    <col min="13" max="13" width="7.85546875" style="162" bestFit="1" customWidth="1"/>
    <col min="14" max="14" width="8.5703125" style="162" customWidth="1"/>
    <col min="15" max="15" width="8.42578125" style="162" customWidth="1"/>
    <col min="16" max="16" width="18.85546875" style="162" bestFit="1" customWidth="1"/>
    <col min="17" max="16384" width="9.140625" style="162"/>
  </cols>
  <sheetData>
    <row r="1" spans="2:15" ht="3.75" customHeight="1"/>
    <row r="2" spans="2:15" ht="87" customHeight="1">
      <c r="B2" s="865"/>
      <c r="C2" s="1422" t="s">
        <v>912</v>
      </c>
      <c r="D2" s="1422"/>
      <c r="E2" s="1422"/>
      <c r="F2" s="1422"/>
      <c r="G2" s="1422"/>
      <c r="H2" s="1422"/>
      <c r="I2" s="1422"/>
      <c r="J2" s="1422"/>
      <c r="K2" s="1422"/>
      <c r="L2" s="1422"/>
      <c r="M2" s="1422"/>
      <c r="N2" s="1422"/>
      <c r="O2" s="1422"/>
    </row>
    <row r="3" spans="2:15" ht="23.25" customHeight="1">
      <c r="B3" s="1434" t="s">
        <v>246</v>
      </c>
      <c r="C3" s="1434"/>
      <c r="D3" s="1434"/>
      <c r="E3" s="1434"/>
      <c r="F3" s="1434"/>
      <c r="G3" s="1434"/>
      <c r="H3" s="1435" t="s">
        <v>688</v>
      </c>
      <c r="I3" s="1436"/>
      <c r="J3" s="1436"/>
      <c r="K3" s="1436"/>
      <c r="L3" s="1436"/>
      <c r="M3" s="1436"/>
      <c r="N3" s="1436"/>
      <c r="O3" s="1437"/>
    </row>
    <row r="4" spans="2:15" ht="18.75" customHeight="1">
      <c r="B4" s="1434" t="s">
        <v>687</v>
      </c>
      <c r="C4" s="1434"/>
      <c r="D4" s="1434"/>
      <c r="E4" s="1434"/>
      <c r="F4" s="1434"/>
      <c r="G4" s="1434"/>
      <c r="H4" s="1402" t="s">
        <v>865</v>
      </c>
      <c r="I4" s="1403"/>
      <c r="J4" s="1403"/>
      <c r="K4" s="1403"/>
      <c r="L4" s="1403"/>
      <c r="M4" s="1403"/>
      <c r="N4" s="1403"/>
      <c r="O4" s="1404"/>
    </row>
    <row r="5" spans="2:15" ht="37.5" customHeight="1">
      <c r="B5" s="860"/>
      <c r="C5" s="1432"/>
      <c r="D5" s="1433"/>
      <c r="E5" s="861"/>
      <c r="F5" s="861" t="s">
        <v>520</v>
      </c>
      <c r="G5" s="866">
        <f ca="1">TODAY()</f>
        <v>46286</v>
      </c>
      <c r="H5" s="1405" t="s">
        <v>693</v>
      </c>
      <c r="I5" s="1405"/>
      <c r="J5" s="1407" t="s">
        <v>694</v>
      </c>
      <c r="K5" s="1408"/>
      <c r="L5" s="1409"/>
      <c r="M5" s="1406" t="s">
        <v>695</v>
      </c>
      <c r="N5" s="1406"/>
      <c r="O5" s="1406"/>
    </row>
    <row r="6" spans="2:15">
      <c r="B6" s="862" t="s">
        <v>123</v>
      </c>
      <c r="C6" s="1413" t="s">
        <v>185</v>
      </c>
      <c r="D6" s="1414"/>
      <c r="E6" s="1414"/>
      <c r="F6" s="1415"/>
      <c r="G6" s="863" t="s">
        <v>126</v>
      </c>
      <c r="H6" s="863" t="s">
        <v>94</v>
      </c>
      <c r="I6" s="863" t="s">
        <v>95</v>
      </c>
      <c r="J6" s="863" t="s">
        <v>96</v>
      </c>
      <c r="K6" s="863" t="s">
        <v>689</v>
      </c>
      <c r="L6" s="863" t="s">
        <v>690</v>
      </c>
      <c r="M6" s="863" t="s">
        <v>691</v>
      </c>
      <c r="N6" s="863" t="s">
        <v>692</v>
      </c>
      <c r="O6" s="863" t="s">
        <v>864</v>
      </c>
    </row>
    <row r="7" spans="2:15">
      <c r="B7" s="864">
        <v>0</v>
      </c>
      <c r="C7" s="1429" t="s">
        <v>867</v>
      </c>
      <c r="D7" s="1430"/>
      <c r="E7" s="1430"/>
      <c r="F7" s="1431"/>
      <c r="G7" s="872"/>
      <c r="H7" s="873"/>
      <c r="I7" s="873"/>
      <c r="J7" s="872"/>
      <c r="K7" s="872"/>
      <c r="L7" s="872"/>
      <c r="M7" s="872"/>
      <c r="N7" s="872"/>
      <c r="O7" s="872"/>
    </row>
    <row r="8" spans="2:15" ht="16.5" customHeight="1">
      <c r="B8" s="864">
        <v>1</v>
      </c>
      <c r="C8" s="1429" t="s">
        <v>38</v>
      </c>
      <c r="D8" s="1430"/>
      <c r="E8" s="1430"/>
      <c r="F8" s="1431"/>
      <c r="G8" s="868">
        <f>+ ' PRESUPUESTO OFICIAL GETZEN'!G8*1.3</f>
        <v>53928245.813000001</v>
      </c>
      <c r="H8" s="848"/>
      <c r="I8" s="848"/>
      <c r="J8" s="874">
        <f>+G8</f>
        <v>53928245.813000001</v>
      </c>
      <c r="K8" s="835"/>
      <c r="L8" s="835"/>
      <c r="M8" s="835"/>
      <c r="N8" s="835"/>
      <c r="O8" s="835"/>
    </row>
    <row r="9" spans="2:15" ht="16.5" hidden="1" customHeight="1">
      <c r="B9" s="864" t="s">
        <v>521</v>
      </c>
      <c r="C9" s="839" t="s">
        <v>522</v>
      </c>
      <c r="D9" s="839" t="s">
        <v>151</v>
      </c>
      <c r="E9" s="837">
        <f>+MEMORIA_ok!AL27</f>
        <v>439.24</v>
      </c>
      <c r="F9" s="840">
        <f>+'1.1'!G42</f>
        <v>4451</v>
      </c>
      <c r="G9" s="842">
        <f>+E9*F9</f>
        <v>1955057.24</v>
      </c>
      <c r="H9" s="842"/>
      <c r="I9" s="842"/>
      <c r="J9" s="835"/>
      <c r="K9" s="835"/>
      <c r="L9" s="835"/>
      <c r="M9" s="835"/>
      <c r="N9" s="835"/>
      <c r="O9" s="835"/>
    </row>
    <row r="10" spans="2:15" ht="32.25" hidden="1" customHeight="1">
      <c r="B10" s="864">
        <v>1.2</v>
      </c>
      <c r="C10" s="843" t="s">
        <v>554</v>
      </c>
      <c r="D10" s="839" t="s">
        <v>171</v>
      </c>
      <c r="E10" s="837">
        <f>+MEMORIA_ok!AL50</f>
        <v>4</v>
      </c>
      <c r="F10" s="840">
        <f>+'1.2'!G44</f>
        <v>1713071</v>
      </c>
      <c r="G10" s="842">
        <f>+E10*F10</f>
        <v>6852284</v>
      </c>
      <c r="H10" s="842"/>
      <c r="I10" s="842"/>
      <c r="J10" s="835"/>
      <c r="K10" s="835"/>
      <c r="L10" s="835"/>
      <c r="M10" s="835"/>
      <c r="N10" s="835"/>
      <c r="O10" s="835"/>
    </row>
    <row r="11" spans="2:15" hidden="1">
      <c r="B11" s="864">
        <v>1.3</v>
      </c>
      <c r="C11" s="839" t="s">
        <v>523</v>
      </c>
      <c r="D11" s="839" t="s">
        <v>142</v>
      </c>
      <c r="E11" s="837">
        <f>+MEMORIA_ok!AL75</f>
        <v>74.03</v>
      </c>
      <c r="F11" s="840">
        <f>+'1.3'!G44</f>
        <v>31534</v>
      </c>
      <c r="G11" s="842">
        <f>+E11*F11</f>
        <v>2334462.02</v>
      </c>
      <c r="H11" s="842"/>
      <c r="I11" s="842"/>
      <c r="J11" s="835"/>
      <c r="K11" s="835"/>
      <c r="L11" s="835"/>
      <c r="M11" s="835"/>
      <c r="N11" s="835"/>
      <c r="O11" s="835"/>
    </row>
    <row r="12" spans="2:15" ht="20.25" hidden="1" customHeight="1">
      <c r="B12" s="864">
        <v>1.4</v>
      </c>
      <c r="C12" s="844" t="s">
        <v>555</v>
      </c>
      <c r="D12" s="839" t="s">
        <v>142</v>
      </c>
      <c r="E12" s="837">
        <f>+MEMORIA_ok!AL99</f>
        <v>43.64</v>
      </c>
      <c r="F12" s="845">
        <f>+'1.4'!G42</f>
        <v>52102</v>
      </c>
      <c r="G12" s="842">
        <f>+E12*F12</f>
        <v>2273731.2800000003</v>
      </c>
      <c r="H12" s="842"/>
      <c r="I12" s="842"/>
      <c r="J12" s="835"/>
      <c r="K12" s="835"/>
      <c r="L12" s="835"/>
      <c r="M12" s="835"/>
      <c r="N12" s="835"/>
      <c r="O12" s="835"/>
    </row>
    <row r="13" spans="2:15" hidden="1">
      <c r="B13" s="864"/>
      <c r="C13" s="846"/>
      <c r="D13" s="839"/>
      <c r="E13" s="837"/>
      <c r="F13" s="840"/>
      <c r="G13" s="847"/>
      <c r="H13" s="847"/>
      <c r="I13" s="847"/>
      <c r="J13" s="835"/>
      <c r="K13" s="835"/>
      <c r="L13" s="835"/>
      <c r="M13" s="835"/>
      <c r="N13" s="835"/>
      <c r="O13" s="835"/>
    </row>
    <row r="14" spans="2:15">
      <c r="B14" s="864">
        <v>2</v>
      </c>
      <c r="C14" s="1429" t="s">
        <v>252</v>
      </c>
      <c r="D14" s="1430"/>
      <c r="E14" s="1430"/>
      <c r="F14" s="1431"/>
      <c r="G14" s="868">
        <f xml:space="preserve"> + ' PRESUPUESTO OFICIAL GETZEN'!G15*1.3</f>
        <v>292281768.16799998</v>
      </c>
      <c r="H14" s="848"/>
      <c r="I14" s="848"/>
      <c r="J14" s="875">
        <f>+G14/2</f>
        <v>146140884.08399999</v>
      </c>
      <c r="K14" s="875">
        <f>+J14</f>
        <v>146140884.08399999</v>
      </c>
      <c r="L14" s="835"/>
      <c r="M14" s="835"/>
      <c r="N14" s="835"/>
      <c r="O14" s="835"/>
    </row>
    <row r="15" spans="2:15" ht="31.5" hidden="1">
      <c r="B15" s="864" t="s">
        <v>524</v>
      </c>
      <c r="C15" s="849" t="s">
        <v>572</v>
      </c>
      <c r="D15" s="839" t="s">
        <v>151</v>
      </c>
      <c r="E15" s="836">
        <f>+MEMORIA_ok!AL124</f>
        <v>25.6</v>
      </c>
      <c r="F15" s="845">
        <f>+'2.1'!G44</f>
        <v>74918</v>
      </c>
      <c r="G15" s="842">
        <f t="shared" ref="G15:G21" si="0">+E15*F15</f>
        <v>1917900.8</v>
      </c>
      <c r="H15" s="842"/>
      <c r="I15" s="842"/>
      <c r="J15" s="876"/>
      <c r="K15" s="876"/>
      <c r="L15" s="835"/>
      <c r="M15" s="835"/>
      <c r="N15" s="835"/>
      <c r="O15" s="835"/>
    </row>
    <row r="16" spans="2:15" hidden="1">
      <c r="B16" s="864" t="s">
        <v>525</v>
      </c>
      <c r="C16" s="839" t="s">
        <v>556</v>
      </c>
      <c r="D16" s="839" t="s">
        <v>142</v>
      </c>
      <c r="E16" s="836">
        <f>+MEMORIA_ok!AL148</f>
        <v>8.74</v>
      </c>
      <c r="F16" s="845" t="e">
        <f>+#REF!</f>
        <v>#REF!</v>
      </c>
      <c r="G16" s="842" t="e">
        <f t="shared" si="0"/>
        <v>#REF!</v>
      </c>
      <c r="H16" s="842"/>
      <c r="I16" s="842"/>
      <c r="J16" s="876"/>
      <c r="K16" s="876"/>
      <c r="L16" s="835"/>
      <c r="M16" s="835"/>
      <c r="N16" s="835"/>
      <c r="O16" s="835"/>
    </row>
    <row r="17" spans="2:15" hidden="1">
      <c r="B17" s="864" t="s">
        <v>526</v>
      </c>
      <c r="C17" s="839" t="s">
        <v>527</v>
      </c>
      <c r="D17" s="839" t="s">
        <v>142</v>
      </c>
      <c r="E17" s="836">
        <f>+MEMORIA_ok!AL170</f>
        <v>7.88</v>
      </c>
      <c r="F17" s="845" t="e">
        <f>+#REF!</f>
        <v>#REF!</v>
      </c>
      <c r="G17" s="842" t="e">
        <f t="shared" si="0"/>
        <v>#REF!</v>
      </c>
      <c r="H17" s="842"/>
      <c r="I17" s="842"/>
      <c r="J17" s="876"/>
      <c r="K17" s="876"/>
      <c r="L17" s="835"/>
      <c r="M17" s="835"/>
      <c r="N17" s="835"/>
      <c r="O17" s="835"/>
    </row>
    <row r="18" spans="2:15" hidden="1">
      <c r="B18" s="864" t="s">
        <v>528</v>
      </c>
      <c r="C18" s="839" t="s">
        <v>557</v>
      </c>
      <c r="D18" s="839" t="s">
        <v>142</v>
      </c>
      <c r="E18" s="836">
        <f>+MEMORIA_ok!AL193</f>
        <v>8.74</v>
      </c>
      <c r="F18" s="845" t="e">
        <f>+#REF!</f>
        <v>#REF!</v>
      </c>
      <c r="G18" s="842" t="e">
        <f t="shared" si="0"/>
        <v>#REF!</v>
      </c>
      <c r="H18" s="842"/>
      <c r="I18" s="842"/>
      <c r="J18" s="876"/>
      <c r="K18" s="876"/>
      <c r="L18" s="835"/>
      <c r="M18" s="835"/>
      <c r="N18" s="835"/>
      <c r="O18" s="835"/>
    </row>
    <row r="19" spans="2:15" hidden="1">
      <c r="B19" s="864" t="s">
        <v>529</v>
      </c>
      <c r="C19" s="839" t="s">
        <v>530</v>
      </c>
      <c r="D19" s="839" t="s">
        <v>142</v>
      </c>
      <c r="E19" s="836">
        <f>+MEMORIA_ok!AL223</f>
        <v>11.61</v>
      </c>
      <c r="F19" s="845" t="e">
        <f>+#REF!</f>
        <v>#REF!</v>
      </c>
      <c r="G19" s="842" t="e">
        <f t="shared" si="0"/>
        <v>#REF!</v>
      </c>
      <c r="H19" s="842"/>
      <c r="I19" s="842"/>
      <c r="J19" s="876"/>
      <c r="K19" s="876"/>
      <c r="L19" s="835"/>
      <c r="M19" s="835"/>
      <c r="N19" s="835"/>
      <c r="O19" s="835"/>
    </row>
    <row r="20" spans="2:15" hidden="1">
      <c r="B20" s="864" t="s">
        <v>531</v>
      </c>
      <c r="C20" s="839" t="s">
        <v>532</v>
      </c>
      <c r="D20" s="839" t="s">
        <v>142</v>
      </c>
      <c r="E20" s="837">
        <f>+MEMORIA_ok!AL247</f>
        <v>13.343999999999999</v>
      </c>
      <c r="F20" s="845" t="e">
        <f>+#REF!</f>
        <v>#REF!</v>
      </c>
      <c r="G20" s="842" t="e">
        <f t="shared" si="0"/>
        <v>#REF!</v>
      </c>
      <c r="H20" s="842"/>
      <c r="I20" s="842"/>
      <c r="J20" s="876"/>
      <c r="K20" s="876"/>
      <c r="L20" s="835"/>
      <c r="M20" s="835"/>
      <c r="N20" s="835"/>
      <c r="O20" s="835"/>
    </row>
    <row r="21" spans="2:15" hidden="1">
      <c r="B21" s="864">
        <v>2.7</v>
      </c>
      <c r="C21" s="839" t="s">
        <v>582</v>
      </c>
      <c r="D21" s="839" t="s">
        <v>121</v>
      </c>
      <c r="E21" s="836">
        <f>+MEMORIA_ok!AL271</f>
        <v>87.78</v>
      </c>
      <c r="F21" s="845" t="e">
        <f>+#REF!</f>
        <v>#REF!</v>
      </c>
      <c r="G21" s="842" t="e">
        <f t="shared" si="0"/>
        <v>#REF!</v>
      </c>
      <c r="H21" s="842"/>
      <c r="I21" s="842"/>
      <c r="J21" s="876"/>
      <c r="K21" s="876"/>
      <c r="L21" s="835"/>
      <c r="M21" s="835"/>
      <c r="N21" s="835"/>
      <c r="O21" s="835"/>
    </row>
    <row r="22" spans="2:15" hidden="1">
      <c r="B22" s="864"/>
      <c r="C22" s="841"/>
      <c r="D22" s="839"/>
      <c r="E22" s="837"/>
      <c r="F22" s="840"/>
      <c r="G22" s="850"/>
      <c r="H22" s="850"/>
      <c r="I22" s="850"/>
      <c r="J22" s="876"/>
      <c r="K22" s="876"/>
      <c r="L22" s="835"/>
      <c r="M22" s="835"/>
      <c r="N22" s="835"/>
      <c r="O22" s="835"/>
    </row>
    <row r="23" spans="2:15">
      <c r="B23" s="864">
        <v>3</v>
      </c>
      <c r="C23" s="1423" t="s">
        <v>551</v>
      </c>
      <c r="D23" s="1424"/>
      <c r="E23" s="1424"/>
      <c r="F23" s="1425"/>
      <c r="G23" s="850">
        <f>+' PRESUPUESTO OFICIAL GETZEN'!G24*1.3</f>
        <v>564749598.85500002</v>
      </c>
      <c r="H23" s="851"/>
      <c r="I23" s="851"/>
      <c r="J23" s="875">
        <f>+G23/2</f>
        <v>282374799.42750001</v>
      </c>
      <c r="K23" s="875">
        <f>+J23</f>
        <v>282374799.42750001</v>
      </c>
      <c r="L23" s="835"/>
      <c r="M23" s="835"/>
      <c r="N23" s="835"/>
      <c r="O23" s="835"/>
    </row>
    <row r="24" spans="2:15" hidden="1">
      <c r="B24" s="864" t="s">
        <v>533</v>
      </c>
      <c r="C24" s="849" t="s">
        <v>534</v>
      </c>
      <c r="D24" s="839" t="s">
        <v>425</v>
      </c>
      <c r="E24" s="837">
        <f>+MEMORIA_ok!AL313</f>
        <v>4917.12</v>
      </c>
      <c r="F24" s="840">
        <f>+'3.1'!G44</f>
        <v>7802</v>
      </c>
      <c r="G24" s="842">
        <f>+E24*F24</f>
        <v>38363370.240000002</v>
      </c>
      <c r="H24" s="842"/>
      <c r="I24" s="842"/>
      <c r="J24" s="835"/>
      <c r="K24" s="835"/>
      <c r="L24" s="835"/>
      <c r="M24" s="835"/>
      <c r="N24" s="835"/>
      <c r="O24" s="835"/>
    </row>
    <row r="25" spans="2:15" ht="94.5" hidden="1">
      <c r="B25" s="864" t="s">
        <v>535</v>
      </c>
      <c r="C25" s="838" t="s">
        <v>606</v>
      </c>
      <c r="D25" s="839" t="s">
        <v>151</v>
      </c>
      <c r="E25" s="837">
        <f>+MEMORIA_ok!AL343</f>
        <v>472.6</v>
      </c>
      <c r="F25" s="840" t="e">
        <f>+#REF!</f>
        <v>#REF!</v>
      </c>
      <c r="G25" s="842" t="e">
        <f>+E25*F25</f>
        <v>#REF!</v>
      </c>
      <c r="H25" s="842"/>
      <c r="I25" s="842"/>
      <c r="J25" s="835"/>
      <c r="K25" s="835"/>
      <c r="L25" s="835"/>
      <c r="M25" s="835"/>
      <c r="N25" s="835"/>
      <c r="O25" s="835"/>
    </row>
    <row r="26" spans="2:15" hidden="1">
      <c r="B26" s="860"/>
      <c r="C26" s="869"/>
      <c r="D26" s="869"/>
      <c r="E26" s="869"/>
      <c r="F26" s="869"/>
      <c r="G26" s="870"/>
      <c r="H26" s="852"/>
      <c r="I26" s="852"/>
      <c r="J26" s="835"/>
      <c r="K26" s="835"/>
      <c r="L26" s="835"/>
      <c r="M26" s="835"/>
      <c r="N26" s="835"/>
      <c r="O26" s="835"/>
    </row>
    <row r="27" spans="2:15">
      <c r="B27" s="864">
        <v>4</v>
      </c>
      <c r="C27" s="1426" t="s">
        <v>552</v>
      </c>
      <c r="D27" s="1427"/>
      <c r="E27" s="1427"/>
      <c r="F27" s="1428"/>
      <c r="G27" s="871">
        <f>+ ' PRESUPUESTO OFICIAL GETZEN'!G28*1.3</f>
        <v>22809821.553999998</v>
      </c>
      <c r="H27" s="853"/>
      <c r="I27" s="853"/>
      <c r="J27" s="835"/>
      <c r="K27" s="835"/>
      <c r="L27" s="874">
        <f>+G27</f>
        <v>22809821.553999998</v>
      </c>
      <c r="M27" s="835"/>
      <c r="N27" s="835"/>
      <c r="O27" s="835"/>
    </row>
    <row r="28" spans="2:15" hidden="1">
      <c r="B28" s="864">
        <v>4.0999999999999996</v>
      </c>
      <c r="C28" s="849" t="s">
        <v>536</v>
      </c>
      <c r="D28" s="839" t="s">
        <v>151</v>
      </c>
      <c r="E28" s="837">
        <f>+MEMORIA_ok!AL372</f>
        <v>27.8</v>
      </c>
      <c r="F28" s="516">
        <f>+'4.1'!G44</f>
        <v>101711</v>
      </c>
      <c r="G28" s="854">
        <f>+E28*F28</f>
        <v>2827565.8000000003</v>
      </c>
      <c r="H28" s="854"/>
      <c r="I28" s="854"/>
      <c r="J28" s="835"/>
      <c r="K28" s="835"/>
      <c r="L28" s="835"/>
      <c r="M28" s="835"/>
      <c r="N28" s="835"/>
      <c r="O28" s="835"/>
    </row>
    <row r="29" spans="2:15" ht="47.25" hidden="1">
      <c r="B29" s="864">
        <v>4.2</v>
      </c>
      <c r="C29" s="849" t="s">
        <v>553</v>
      </c>
      <c r="D29" s="839" t="s">
        <v>121</v>
      </c>
      <c r="E29" s="837">
        <f>+MEMORIA_ok!AL410</f>
        <v>248</v>
      </c>
      <c r="F29" s="516">
        <f>+'4.2'!G44</f>
        <v>23737</v>
      </c>
      <c r="G29" s="854">
        <f>+E29*F29</f>
        <v>5886776</v>
      </c>
      <c r="H29" s="854"/>
      <c r="I29" s="854"/>
      <c r="J29" s="835"/>
      <c r="K29" s="835"/>
      <c r="L29" s="835"/>
      <c r="M29" s="835"/>
      <c r="N29" s="835"/>
      <c r="O29" s="835"/>
    </row>
    <row r="30" spans="2:15" hidden="1">
      <c r="B30" s="864"/>
      <c r="C30" s="849"/>
      <c r="D30" s="855"/>
      <c r="E30" s="856"/>
      <c r="F30" s="857"/>
      <c r="G30" s="847"/>
      <c r="H30" s="847"/>
      <c r="I30" s="847"/>
      <c r="J30" s="835"/>
      <c r="K30" s="835"/>
      <c r="L30" s="835"/>
      <c r="M30" s="835"/>
      <c r="N30" s="835"/>
      <c r="O30" s="835"/>
    </row>
    <row r="31" spans="2:15">
      <c r="B31" s="864">
        <v>5</v>
      </c>
      <c r="C31" s="1429" t="s">
        <v>537</v>
      </c>
      <c r="D31" s="1430"/>
      <c r="E31" s="1430"/>
      <c r="F31" s="1431"/>
      <c r="G31" s="868">
        <f xml:space="preserve"> +' PRESUPUESTO OFICIAL GETZEN'!G32*1.3</f>
        <v>19625990.787</v>
      </c>
      <c r="H31" s="848"/>
      <c r="I31" s="848"/>
      <c r="J31" s="835"/>
      <c r="K31" s="835"/>
      <c r="L31" s="874">
        <f>+G31</f>
        <v>19625990.787</v>
      </c>
      <c r="M31" s="835"/>
      <c r="N31" s="835"/>
      <c r="O31" s="835"/>
    </row>
    <row r="32" spans="2:15" hidden="1">
      <c r="B32" s="864" t="s">
        <v>538</v>
      </c>
      <c r="C32" s="841" t="s">
        <v>558</v>
      </c>
      <c r="D32" s="839" t="s">
        <v>121</v>
      </c>
      <c r="E32" s="837">
        <f>+MEMORIA_ok!AL433</f>
        <v>43.2</v>
      </c>
      <c r="F32" s="840">
        <f>+'5.1'!G44</f>
        <v>54711</v>
      </c>
      <c r="G32" s="854">
        <f>+E32*F32</f>
        <v>2363515.2000000002</v>
      </c>
      <c r="H32" s="854"/>
      <c r="I32" s="854"/>
      <c r="J32" s="835"/>
      <c r="K32" s="835"/>
      <c r="L32" s="835"/>
      <c r="M32" s="835"/>
      <c r="N32" s="835"/>
      <c r="O32" s="835"/>
    </row>
    <row r="33" spans="2:16" hidden="1">
      <c r="B33" s="864" t="s">
        <v>539</v>
      </c>
      <c r="C33" s="841" t="s">
        <v>559</v>
      </c>
      <c r="D33" s="839" t="s">
        <v>121</v>
      </c>
      <c r="E33" s="837">
        <f>+MEMORIA_ok!AL464</f>
        <v>80.69</v>
      </c>
      <c r="F33" s="840">
        <f>+'5.2'!G41</f>
        <v>52717</v>
      </c>
      <c r="G33" s="854">
        <f>+E33*F33</f>
        <v>4253734.7299999995</v>
      </c>
      <c r="H33" s="854"/>
      <c r="I33" s="854"/>
      <c r="J33" s="835"/>
      <c r="K33" s="835"/>
      <c r="L33" s="835"/>
      <c r="M33" s="835"/>
      <c r="N33" s="835"/>
      <c r="O33" s="835"/>
    </row>
    <row r="34" spans="2:16" hidden="1">
      <c r="B34" s="864">
        <v>5.3</v>
      </c>
      <c r="C34" s="841" t="s">
        <v>540</v>
      </c>
      <c r="D34" s="839" t="s">
        <v>171</v>
      </c>
      <c r="E34" s="837">
        <f>+MEMORIA_ok!AL486</f>
        <v>3</v>
      </c>
      <c r="F34" s="840">
        <f>+'5.4'!G41</f>
        <v>152051</v>
      </c>
      <c r="G34" s="854">
        <f>+E34*F34</f>
        <v>456153</v>
      </c>
      <c r="H34" s="854"/>
      <c r="I34" s="854"/>
      <c r="J34" s="835"/>
      <c r="K34" s="835"/>
      <c r="L34" s="835"/>
      <c r="M34" s="835"/>
      <c r="N34" s="835"/>
      <c r="O34" s="835"/>
    </row>
    <row r="35" spans="2:16" ht="30" hidden="1" customHeight="1">
      <c r="B35" s="864">
        <v>5.4</v>
      </c>
      <c r="C35" s="839" t="s">
        <v>541</v>
      </c>
      <c r="D35" s="839" t="s">
        <v>171</v>
      </c>
      <c r="E35" s="837">
        <f>+MEMORIA_ok!AL509</f>
        <v>1</v>
      </c>
      <c r="F35" s="840">
        <f>+'5.5'!G44</f>
        <v>1021935</v>
      </c>
      <c r="G35" s="854">
        <f>+E35*F35</f>
        <v>1021935</v>
      </c>
      <c r="H35" s="854"/>
      <c r="I35" s="854"/>
      <c r="J35" s="835"/>
      <c r="K35" s="835"/>
      <c r="L35" s="835"/>
      <c r="M35" s="835"/>
      <c r="N35" s="835"/>
      <c r="O35" s="835"/>
    </row>
    <row r="36" spans="2:16" hidden="1">
      <c r="B36" s="864"/>
      <c r="C36" s="841"/>
      <c r="D36" s="839"/>
      <c r="E36" s="837"/>
      <c r="F36" s="840"/>
      <c r="G36" s="850"/>
      <c r="H36" s="850"/>
      <c r="I36" s="850"/>
      <c r="J36" s="835"/>
      <c r="K36" s="835"/>
      <c r="L36" s="835"/>
      <c r="M36" s="835"/>
      <c r="N36" s="835"/>
      <c r="O36" s="835"/>
    </row>
    <row r="37" spans="2:16">
      <c r="B37" s="864">
        <v>6</v>
      </c>
      <c r="C37" s="1416" t="s">
        <v>542</v>
      </c>
      <c r="D37" s="1417"/>
      <c r="E37" s="1417"/>
      <c r="F37" s="1418"/>
      <c r="G37" s="850">
        <f xml:space="preserve">  + ' PRESUPUESTO OFICIAL GETZEN'!G39*1.3</f>
        <v>64647805.755000003</v>
      </c>
      <c r="H37" s="851"/>
      <c r="I37" s="851"/>
      <c r="J37" s="835"/>
      <c r="K37" s="875">
        <f>+G37/2</f>
        <v>32323902.877500001</v>
      </c>
      <c r="L37" s="875">
        <f>+K37</f>
        <v>32323902.877500001</v>
      </c>
      <c r="M37" s="835"/>
      <c r="N37" s="835"/>
      <c r="O37" s="835"/>
    </row>
    <row r="38" spans="2:16" ht="31.5" hidden="1">
      <c r="B38" s="864" t="s">
        <v>543</v>
      </c>
      <c r="C38" s="858" t="s">
        <v>612</v>
      </c>
      <c r="D38" s="440" t="s">
        <v>171</v>
      </c>
      <c r="E38" s="441">
        <f>+MEMORIA_ok!AL539</f>
        <v>1</v>
      </c>
      <c r="F38" s="460">
        <f>+'6.1'!G57</f>
        <v>2872985</v>
      </c>
      <c r="G38" s="842">
        <f t="shared" ref="G38:G44" si="1">+E38*F38</f>
        <v>2872985</v>
      </c>
      <c r="H38" s="842"/>
      <c r="I38" s="842"/>
      <c r="J38" s="835"/>
      <c r="K38" s="835"/>
      <c r="L38" s="835"/>
      <c r="M38" s="835"/>
      <c r="N38" s="835"/>
      <c r="O38" s="835"/>
    </row>
    <row r="39" spans="2:16" ht="31.5" hidden="1">
      <c r="B39" s="864" t="s">
        <v>544</v>
      </c>
      <c r="C39" s="858" t="s">
        <v>613</v>
      </c>
      <c r="D39" s="440" t="s">
        <v>171</v>
      </c>
      <c r="E39" s="441">
        <f>+MEMORIA_ok!AL574</f>
        <v>1</v>
      </c>
      <c r="F39" s="460">
        <f>+'6.2'!G46</f>
        <v>1411808</v>
      </c>
      <c r="G39" s="842">
        <f t="shared" si="1"/>
        <v>1411808</v>
      </c>
      <c r="H39" s="842"/>
      <c r="I39" s="842"/>
      <c r="J39" s="835"/>
      <c r="K39" s="835"/>
      <c r="L39" s="835"/>
      <c r="M39" s="835"/>
      <c r="N39" s="835"/>
      <c r="O39" s="835"/>
    </row>
    <row r="40" spans="2:16" ht="18" hidden="1" customHeight="1">
      <c r="B40" s="864" t="s">
        <v>545</v>
      </c>
      <c r="C40" s="858" t="s">
        <v>614</v>
      </c>
      <c r="D40" s="440" t="s">
        <v>121</v>
      </c>
      <c r="E40" s="441">
        <f>+MEMORIA_ok!AL598</f>
        <v>15</v>
      </c>
      <c r="F40" s="460">
        <f>+'6.3'!G42</f>
        <v>99845</v>
      </c>
      <c r="G40" s="842">
        <f t="shared" si="1"/>
        <v>1497675</v>
      </c>
      <c r="H40" s="842"/>
      <c r="I40" s="842"/>
      <c r="J40" s="835"/>
      <c r="K40" s="835"/>
      <c r="L40" s="835"/>
      <c r="M40" s="835"/>
      <c r="N40" s="835"/>
      <c r="O40" s="835"/>
    </row>
    <row r="41" spans="2:16" hidden="1">
      <c r="B41" s="864" t="s">
        <v>546</v>
      </c>
      <c r="C41" s="858" t="s">
        <v>615</v>
      </c>
      <c r="D41" s="440" t="s">
        <v>171</v>
      </c>
      <c r="E41" s="441">
        <f>+MEMORIA_ok!AL622</f>
        <v>1</v>
      </c>
      <c r="F41" s="460">
        <f>+'6.4'!G42</f>
        <v>1380470</v>
      </c>
      <c r="G41" s="842">
        <f t="shared" si="1"/>
        <v>1380470</v>
      </c>
      <c r="H41" s="842"/>
      <c r="I41" s="842"/>
      <c r="J41" s="835"/>
      <c r="K41" s="835"/>
      <c r="L41" s="835"/>
      <c r="M41" s="835"/>
      <c r="N41" s="835"/>
      <c r="O41" s="835"/>
    </row>
    <row r="42" spans="2:16" ht="31.5" hidden="1">
      <c r="B42" s="864" t="s">
        <v>547</v>
      </c>
      <c r="C42" s="858" t="s">
        <v>560</v>
      </c>
      <c r="D42" s="440" t="s">
        <v>171</v>
      </c>
      <c r="E42" s="441">
        <f>+MEMORIA_ok!AL648</f>
        <v>12</v>
      </c>
      <c r="F42" s="460">
        <f>+'6.5'!G42</f>
        <v>1016902</v>
      </c>
      <c r="G42" s="842">
        <f t="shared" si="1"/>
        <v>12202824</v>
      </c>
      <c r="H42" s="842"/>
      <c r="I42" s="842"/>
      <c r="J42" s="835"/>
      <c r="K42" s="835"/>
      <c r="L42" s="835"/>
      <c r="M42" s="835"/>
      <c r="N42" s="835"/>
      <c r="O42" s="835"/>
    </row>
    <row r="43" spans="2:16" ht="31.5" hidden="1">
      <c r="B43" s="864" t="s">
        <v>548</v>
      </c>
      <c r="C43" s="858" t="s">
        <v>616</v>
      </c>
      <c r="D43" s="440" t="s">
        <v>171</v>
      </c>
      <c r="E43" s="441">
        <f>+MEMORIA_ok!AL680</f>
        <v>6</v>
      </c>
      <c r="F43" s="460">
        <f>+'6.6'!G46</f>
        <v>271559</v>
      </c>
      <c r="G43" s="842">
        <f t="shared" si="1"/>
        <v>1629354</v>
      </c>
      <c r="H43" s="842"/>
      <c r="I43" s="842"/>
      <c r="J43" s="835"/>
      <c r="K43" s="835"/>
      <c r="L43" s="835"/>
      <c r="M43" s="835"/>
      <c r="N43" s="835"/>
      <c r="O43" s="835"/>
    </row>
    <row r="44" spans="2:16" hidden="1">
      <c r="B44" s="864" t="s">
        <v>549</v>
      </c>
      <c r="C44" s="858" t="s">
        <v>617</v>
      </c>
      <c r="D44" s="440" t="s">
        <v>171</v>
      </c>
      <c r="E44" s="441">
        <f>+MEMORIA_ok!AL726</f>
        <v>1</v>
      </c>
      <c r="F44" s="460">
        <f>+'6.7'!G48</f>
        <v>18206551</v>
      </c>
      <c r="G44" s="842">
        <f t="shared" si="1"/>
        <v>18206551</v>
      </c>
      <c r="H44" s="842"/>
      <c r="I44" s="842"/>
      <c r="J44" s="835"/>
      <c r="K44" s="835"/>
      <c r="L44" s="835"/>
      <c r="M44" s="835"/>
      <c r="N44" s="835"/>
      <c r="O44" s="835"/>
    </row>
    <row r="45" spans="2:16" hidden="1">
      <c r="B45" s="864"/>
      <c r="C45" s="859"/>
      <c r="D45" s="440"/>
      <c r="E45" s="441"/>
      <c r="F45" s="460"/>
      <c r="G45" s="850"/>
      <c r="H45" s="850"/>
      <c r="I45" s="850"/>
      <c r="J45" s="835"/>
      <c r="K45" s="460"/>
      <c r="L45" s="460"/>
      <c r="M45" s="460"/>
      <c r="N45" s="460"/>
      <c r="O45" s="835"/>
      <c r="P45" s="168"/>
    </row>
    <row r="46" spans="2:16">
      <c r="B46" s="864">
        <v>7</v>
      </c>
      <c r="C46" s="1416" t="s">
        <v>669</v>
      </c>
      <c r="D46" s="1417"/>
      <c r="E46" s="1417"/>
      <c r="F46" s="1418"/>
      <c r="G46" s="850">
        <f xml:space="preserve"> + ' PRESUPUESTO OFICIAL GETZEN'!G55</f>
        <v>3450000</v>
      </c>
      <c r="H46" s="850"/>
      <c r="I46" s="850"/>
      <c r="J46" s="875">
        <f>+G46/3</f>
        <v>1150000</v>
      </c>
      <c r="K46" s="877">
        <f>+J46</f>
        <v>1150000</v>
      </c>
      <c r="L46" s="877">
        <f>+K46</f>
        <v>1150000</v>
      </c>
      <c r="M46" s="460"/>
      <c r="N46" s="460"/>
      <c r="O46" s="835"/>
      <c r="P46" s="168"/>
    </row>
    <row r="47" spans="2:16">
      <c r="B47" s="864">
        <v>8</v>
      </c>
      <c r="C47" s="1416" t="s">
        <v>860</v>
      </c>
      <c r="D47" s="1417"/>
      <c r="E47" s="1417"/>
      <c r="F47" s="1418"/>
      <c r="G47" s="850">
        <f>' PRESUPUESTO OFICIAL GETZEN'!G57</f>
        <v>5136853.3099999996</v>
      </c>
      <c r="H47" s="850"/>
      <c r="I47" s="850"/>
      <c r="J47" s="875">
        <f>G47/3</f>
        <v>1712284.4366666665</v>
      </c>
      <c r="K47" s="877">
        <f>J47</f>
        <v>1712284.4366666665</v>
      </c>
      <c r="L47" s="877">
        <f>K47</f>
        <v>1712284.4366666665</v>
      </c>
      <c r="M47" s="460"/>
      <c r="N47" s="460"/>
      <c r="O47" s="835"/>
      <c r="P47" s="168"/>
    </row>
    <row r="48" spans="2:16">
      <c r="B48" s="864">
        <v>9</v>
      </c>
      <c r="C48" s="1416" t="s">
        <v>863</v>
      </c>
      <c r="D48" s="1417"/>
      <c r="E48" s="1417"/>
      <c r="F48" s="1418"/>
      <c r="G48" s="850">
        <f>' PRESUPUESTO OFICIAL GETZEN'!G59</f>
        <v>1474440</v>
      </c>
      <c r="H48" s="850"/>
      <c r="I48" s="850"/>
      <c r="J48" s="875">
        <f t="shared" ref="J48:J49" si="2">G48/3</f>
        <v>491480</v>
      </c>
      <c r="K48" s="877">
        <f t="shared" ref="K48:L48" si="3">J48</f>
        <v>491480</v>
      </c>
      <c r="L48" s="877">
        <f t="shared" si="3"/>
        <v>491480</v>
      </c>
      <c r="M48" s="460"/>
      <c r="N48" s="460"/>
      <c r="O48" s="835"/>
      <c r="P48" s="168"/>
    </row>
    <row r="49" spans="2:16">
      <c r="B49" s="864">
        <v>10</v>
      </c>
      <c r="C49" s="1416" t="s">
        <v>861</v>
      </c>
      <c r="D49" s="1417"/>
      <c r="E49" s="1417"/>
      <c r="F49" s="1418"/>
      <c r="G49" s="850">
        <f>' PRESUPUESTO OFICIAL GETZEN'!G61</f>
        <v>7965000</v>
      </c>
      <c r="H49" s="850"/>
      <c r="I49" s="850"/>
      <c r="J49" s="875">
        <f t="shared" si="2"/>
        <v>2655000</v>
      </c>
      <c r="K49" s="877">
        <f t="shared" ref="K49:L49" si="4">J49</f>
        <v>2655000</v>
      </c>
      <c r="L49" s="877">
        <f t="shared" si="4"/>
        <v>2655000</v>
      </c>
      <c r="M49" s="460"/>
      <c r="N49" s="460"/>
      <c r="O49" s="835"/>
      <c r="P49" s="168"/>
    </row>
    <row r="50" spans="2:16">
      <c r="B50" s="864">
        <v>11</v>
      </c>
      <c r="C50" s="1416" t="s">
        <v>866</v>
      </c>
      <c r="D50" s="1417"/>
      <c r="E50" s="1417"/>
      <c r="F50" s="1418"/>
      <c r="G50" s="850">
        <v>0</v>
      </c>
      <c r="H50" s="850"/>
      <c r="I50" s="850"/>
      <c r="J50" s="956"/>
      <c r="K50" s="957"/>
      <c r="L50" s="957"/>
      <c r="M50" s="961"/>
      <c r="N50" s="961"/>
      <c r="O50" s="962"/>
      <c r="P50" s="168"/>
    </row>
    <row r="51" spans="2:16">
      <c r="B51" s="878"/>
      <c r="C51" s="1410" t="s">
        <v>667</v>
      </c>
      <c r="D51" s="1411"/>
      <c r="E51" s="1411"/>
      <c r="F51" s="1412"/>
      <c r="G51" s="867">
        <f>G8+G14+G23+G27+G31+G37+G46+G47+G48+G49</f>
        <v>1036069524.242</v>
      </c>
      <c r="H51" s="867"/>
      <c r="I51" s="867"/>
      <c r="J51" s="835"/>
      <c r="K51" s="460"/>
      <c r="L51" s="460"/>
      <c r="M51" s="460"/>
      <c r="N51" s="460"/>
      <c r="O51" s="835"/>
      <c r="P51" s="168"/>
    </row>
    <row r="52" spans="2:16">
      <c r="B52" s="860"/>
      <c r="C52" s="1419" t="s">
        <v>450</v>
      </c>
      <c r="D52" s="1420"/>
      <c r="E52" s="1420"/>
      <c r="F52" s="1421"/>
      <c r="G52" s="880">
        <f>+' PRESUPUESTO OFICIAL GETZEN'!G65</f>
        <v>56079552.969999999</v>
      </c>
      <c r="H52" s="879"/>
      <c r="I52" s="879"/>
      <c r="J52" s="881">
        <f>+G52/3</f>
        <v>18693184.323333334</v>
      </c>
      <c r="K52" s="881">
        <f>+J52</f>
        <v>18693184.323333334</v>
      </c>
      <c r="L52" s="881">
        <f>+K52</f>
        <v>18693184.323333334</v>
      </c>
      <c r="M52" s="835"/>
      <c r="N52" s="835"/>
      <c r="O52" s="835"/>
    </row>
    <row r="53" spans="2:16">
      <c r="B53" s="860"/>
      <c r="C53" s="1419" t="s">
        <v>267</v>
      </c>
      <c r="D53" s="1420"/>
      <c r="E53" s="1420"/>
      <c r="F53" s="1421"/>
      <c r="G53" s="880">
        <f>+G51+G52</f>
        <v>1092149077.2119999</v>
      </c>
      <c r="H53" s="880"/>
      <c r="I53" s="880"/>
      <c r="J53" s="880">
        <f>SUM(J7:J52)</f>
        <v>507145878.08449996</v>
      </c>
      <c r="K53" s="880">
        <f>SUM(K7:K52)</f>
        <v>485541535.14899999</v>
      </c>
      <c r="L53" s="880">
        <f>SUM(L7:L52)</f>
        <v>99461663.978500009</v>
      </c>
      <c r="M53" s="958"/>
      <c r="N53" s="958"/>
      <c r="O53" s="958"/>
    </row>
    <row r="54" spans="2:16">
      <c r="C54" s="493"/>
      <c r="D54" s="493"/>
    </row>
    <row r="55" spans="2:16">
      <c r="C55" s="1157"/>
      <c r="D55" s="1157"/>
    </row>
    <row r="56" spans="2:16">
      <c r="C56" s="193" t="s">
        <v>851</v>
      </c>
      <c r="G56" s="193" t="s">
        <v>39</v>
      </c>
      <c r="H56" s="191"/>
      <c r="I56" s="989"/>
    </row>
    <row r="57" spans="2:16" ht="16.5">
      <c r="C57" s="494" t="s">
        <v>872</v>
      </c>
      <c r="G57" s="990" t="s">
        <v>873</v>
      </c>
      <c r="H57" s="990"/>
      <c r="I57" s="990"/>
    </row>
    <row r="58" spans="2:16">
      <c r="C58" s="194" t="s">
        <v>117</v>
      </c>
      <c r="G58" s="162" t="s">
        <v>874</v>
      </c>
      <c r="H58" s="162"/>
      <c r="I58" s="162"/>
    </row>
  </sheetData>
  <mergeCells count="26">
    <mergeCell ref="C52:F52"/>
    <mergeCell ref="C53:F53"/>
    <mergeCell ref="C55:D55"/>
    <mergeCell ref="C2:O2"/>
    <mergeCell ref="C23:F23"/>
    <mergeCell ref="C27:F27"/>
    <mergeCell ref="C31:F31"/>
    <mergeCell ref="C37:F37"/>
    <mergeCell ref="C46:F46"/>
    <mergeCell ref="C5:D5"/>
    <mergeCell ref="B3:G3"/>
    <mergeCell ref="B4:G4"/>
    <mergeCell ref="C8:F8"/>
    <mergeCell ref="C14:F14"/>
    <mergeCell ref="H3:O3"/>
    <mergeCell ref="C7:F7"/>
    <mergeCell ref="H4:O4"/>
    <mergeCell ref="H5:I5"/>
    <mergeCell ref="M5:O5"/>
    <mergeCell ref="J5:L5"/>
    <mergeCell ref="C51:F51"/>
    <mergeCell ref="C6:F6"/>
    <mergeCell ref="C50:F50"/>
    <mergeCell ref="C49:F49"/>
    <mergeCell ref="C48:F48"/>
    <mergeCell ref="C47:F47"/>
  </mergeCells>
  <phoneticPr fontId="17" type="noConversion"/>
  <printOptions horizontalCentered="1" verticalCentered="1"/>
  <pageMargins left="0.19685039370078741" right="0.19685039370078741" top="0.19685039370078741" bottom="0.19685039370078741" header="0.31496062992125984" footer="0.31496062992125984"/>
  <pageSetup paperSize="9" scale="65" orientation="landscape" horizontalDpi="360" verticalDpi="36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P59"/>
  <sheetViews>
    <sheetView view="pageBreakPreview" zoomScale="85" zoomScaleNormal="80" zoomScaleSheetLayoutView="85" workbookViewId="0">
      <selection activeCell="L58" sqref="L58"/>
    </sheetView>
  </sheetViews>
  <sheetFormatPr baseColWidth="10" defaultColWidth="9.140625" defaultRowHeight="15.75"/>
  <cols>
    <col min="1" max="1" width="6.42578125" style="162" customWidth="1"/>
    <col min="2" max="2" width="17.140625" style="480" customWidth="1"/>
    <col min="3" max="3" width="45.85546875" style="162" customWidth="1"/>
    <col min="4" max="4" width="5.28515625" style="163" customWidth="1"/>
    <col min="5" max="5" width="7.28515625" style="163" customWidth="1"/>
    <col min="6" max="6" width="8.7109375" style="162" customWidth="1"/>
    <col min="7" max="7" width="14.7109375" style="512" customWidth="1"/>
    <col min="8" max="9" width="7.85546875" style="512" bestFit="1" customWidth="1"/>
    <col min="10" max="11" width="17.5703125" style="162" customWidth="1"/>
    <col min="12" max="12" width="16.7109375" style="162" customWidth="1"/>
    <col min="13" max="13" width="7.85546875" style="162" bestFit="1" customWidth="1"/>
    <col min="14" max="14" width="8.5703125" style="162" customWidth="1"/>
    <col min="15" max="15" width="8.42578125" style="162" customWidth="1"/>
    <col min="16" max="16" width="18.85546875" style="162" bestFit="1" customWidth="1"/>
    <col min="17" max="16384" width="9.140625" style="162"/>
  </cols>
  <sheetData>
    <row r="1" spans="2:15" ht="3.75" customHeight="1"/>
    <row r="2" spans="2:15" ht="87" customHeight="1">
      <c r="B2" s="865"/>
      <c r="C2" s="1422" t="s">
        <v>882</v>
      </c>
      <c r="D2" s="1422"/>
      <c r="E2" s="1422"/>
      <c r="F2" s="1422"/>
      <c r="G2" s="1422"/>
      <c r="H2" s="1422"/>
      <c r="I2" s="1422"/>
      <c r="J2" s="1422"/>
      <c r="K2" s="1422"/>
      <c r="L2" s="1422"/>
      <c r="M2" s="1422"/>
      <c r="N2" s="1422"/>
      <c r="O2" s="1422"/>
    </row>
    <row r="3" spans="2:15" ht="23.25" customHeight="1">
      <c r="B3" s="1434" t="s">
        <v>246</v>
      </c>
      <c r="C3" s="1434"/>
      <c r="D3" s="1434"/>
      <c r="E3" s="1434"/>
      <c r="F3" s="1434"/>
      <c r="G3" s="1434"/>
      <c r="H3" s="1435" t="s">
        <v>688</v>
      </c>
      <c r="I3" s="1436"/>
      <c r="J3" s="1436"/>
      <c r="K3" s="1436"/>
      <c r="L3" s="1436"/>
      <c r="M3" s="1436"/>
      <c r="N3" s="1436"/>
      <c r="O3" s="1437"/>
    </row>
    <row r="4" spans="2:15" ht="18.75" customHeight="1">
      <c r="B4" s="1434" t="s">
        <v>687</v>
      </c>
      <c r="C4" s="1434"/>
      <c r="D4" s="1434"/>
      <c r="E4" s="1434"/>
      <c r="F4" s="1434"/>
      <c r="G4" s="1434"/>
      <c r="H4" s="1402" t="s">
        <v>865</v>
      </c>
      <c r="I4" s="1403"/>
      <c r="J4" s="1403"/>
      <c r="K4" s="1403"/>
      <c r="L4" s="1403"/>
      <c r="M4" s="1403"/>
      <c r="N4" s="1403"/>
      <c r="O4" s="1404"/>
    </row>
    <row r="5" spans="2:15" ht="37.5" customHeight="1">
      <c r="B5" s="860"/>
      <c r="C5" s="1432"/>
      <c r="D5" s="1433"/>
      <c r="E5" s="861"/>
      <c r="F5" s="861" t="s">
        <v>520</v>
      </c>
      <c r="G5" s="866">
        <f ca="1">TODAY()</f>
        <v>46286</v>
      </c>
      <c r="H5" s="1405" t="s">
        <v>693</v>
      </c>
      <c r="I5" s="1405"/>
      <c r="J5" s="1407" t="s">
        <v>694</v>
      </c>
      <c r="K5" s="1408"/>
      <c r="L5" s="1409"/>
      <c r="M5" s="1406" t="s">
        <v>695</v>
      </c>
      <c r="N5" s="1406"/>
      <c r="O5" s="1406"/>
    </row>
    <row r="6" spans="2:15">
      <c r="B6" s="862" t="s">
        <v>123</v>
      </c>
      <c r="C6" s="1413" t="s">
        <v>185</v>
      </c>
      <c r="D6" s="1414"/>
      <c r="E6" s="1414"/>
      <c r="F6" s="1415"/>
      <c r="G6" s="863" t="s">
        <v>126</v>
      </c>
      <c r="H6" s="863" t="s">
        <v>94</v>
      </c>
      <c r="I6" s="863" t="s">
        <v>95</v>
      </c>
      <c r="J6" s="863" t="s">
        <v>96</v>
      </c>
      <c r="K6" s="863" t="s">
        <v>689</v>
      </c>
      <c r="L6" s="863" t="s">
        <v>690</v>
      </c>
      <c r="M6" s="863" t="s">
        <v>691</v>
      </c>
      <c r="N6" s="863" t="s">
        <v>692</v>
      </c>
      <c r="O6" s="863" t="s">
        <v>864</v>
      </c>
    </row>
    <row r="7" spans="2:15">
      <c r="B7" s="864">
        <v>0</v>
      </c>
      <c r="C7" s="1429" t="s">
        <v>867</v>
      </c>
      <c r="D7" s="1430"/>
      <c r="E7" s="1430"/>
      <c r="F7" s="1431"/>
      <c r="G7" s="872"/>
      <c r="H7" s="873"/>
      <c r="I7" s="873"/>
      <c r="J7" s="872"/>
      <c r="K7" s="872"/>
      <c r="L7" s="872"/>
      <c r="M7" s="872"/>
      <c r="N7" s="872"/>
      <c r="O7" s="872"/>
    </row>
    <row r="8" spans="2:15" ht="16.5" customHeight="1">
      <c r="B8" s="864">
        <v>1</v>
      </c>
      <c r="C8" s="1429" t="s">
        <v>38</v>
      </c>
      <c r="D8" s="1430"/>
      <c r="E8" s="1430"/>
      <c r="F8" s="1431"/>
      <c r="G8" s="868">
        <f>+ ' PRESUPUESTO OFICIAL ESMERALDA'!G8*1.3</f>
        <v>78263216.252000004</v>
      </c>
      <c r="H8" s="848"/>
      <c r="I8" s="848"/>
      <c r="J8" s="874">
        <f>+G8</f>
        <v>78263216.252000004</v>
      </c>
      <c r="K8" s="835"/>
      <c r="L8" s="835"/>
      <c r="M8" s="835"/>
      <c r="N8" s="835"/>
      <c r="O8" s="835"/>
    </row>
    <row r="9" spans="2:15" ht="16.5" hidden="1" customHeight="1">
      <c r="B9" s="864" t="s">
        <v>521</v>
      </c>
      <c r="C9" s="839" t="s">
        <v>522</v>
      </c>
      <c r="D9" s="839" t="s">
        <v>151</v>
      </c>
      <c r="E9" s="837">
        <f>+MEMORIA_ok!AL27</f>
        <v>439.24</v>
      </c>
      <c r="F9" s="840">
        <f>+'1.1'!G42</f>
        <v>4451</v>
      </c>
      <c r="G9" s="842">
        <f>+E9*F9</f>
        <v>1955057.24</v>
      </c>
      <c r="H9" s="842"/>
      <c r="I9" s="842"/>
      <c r="J9" s="835"/>
      <c r="K9" s="835"/>
      <c r="L9" s="835"/>
      <c r="M9" s="835"/>
      <c r="N9" s="835"/>
      <c r="O9" s="835"/>
    </row>
    <row r="10" spans="2:15" ht="32.25" hidden="1" customHeight="1">
      <c r="B10" s="864">
        <v>1.2</v>
      </c>
      <c r="C10" s="843" t="s">
        <v>554</v>
      </c>
      <c r="D10" s="839" t="s">
        <v>171</v>
      </c>
      <c r="E10" s="837">
        <f>+MEMORIA_ok!AL50</f>
        <v>4</v>
      </c>
      <c r="F10" s="840">
        <f>+'1.2'!G44</f>
        <v>1713071</v>
      </c>
      <c r="G10" s="842">
        <f>+E10*F10</f>
        <v>6852284</v>
      </c>
      <c r="H10" s="842"/>
      <c r="I10" s="842"/>
      <c r="J10" s="835"/>
      <c r="K10" s="835"/>
      <c r="L10" s="835"/>
      <c r="M10" s="835"/>
      <c r="N10" s="835"/>
      <c r="O10" s="835"/>
    </row>
    <row r="11" spans="2:15" hidden="1">
      <c r="B11" s="864">
        <v>1.3</v>
      </c>
      <c r="C11" s="839" t="s">
        <v>523</v>
      </c>
      <c r="D11" s="839" t="s">
        <v>142</v>
      </c>
      <c r="E11" s="837">
        <f>+MEMORIA_ok!AL75</f>
        <v>74.03</v>
      </c>
      <c r="F11" s="840">
        <f>+'1.3'!G44</f>
        <v>31534</v>
      </c>
      <c r="G11" s="842">
        <f>+E11*F11</f>
        <v>2334462.02</v>
      </c>
      <c r="H11" s="842"/>
      <c r="I11" s="842"/>
      <c r="J11" s="835"/>
      <c r="K11" s="835"/>
      <c r="L11" s="835"/>
      <c r="M11" s="835"/>
      <c r="N11" s="835"/>
      <c r="O11" s="835"/>
    </row>
    <row r="12" spans="2:15" ht="20.25" hidden="1" customHeight="1">
      <c r="B12" s="864">
        <v>1.4</v>
      </c>
      <c r="C12" s="844" t="s">
        <v>555</v>
      </c>
      <c r="D12" s="839" t="s">
        <v>142</v>
      </c>
      <c r="E12" s="837">
        <f>+MEMORIA_ok!AL99</f>
        <v>43.64</v>
      </c>
      <c r="F12" s="845">
        <f>+'1.4'!G42</f>
        <v>52102</v>
      </c>
      <c r="G12" s="842">
        <f>+E12*F12</f>
        <v>2273731.2800000003</v>
      </c>
      <c r="H12" s="842"/>
      <c r="I12" s="842"/>
      <c r="J12" s="835"/>
      <c r="K12" s="835"/>
      <c r="L12" s="835"/>
      <c r="M12" s="835"/>
      <c r="N12" s="835"/>
      <c r="O12" s="835"/>
    </row>
    <row r="13" spans="2:15" hidden="1">
      <c r="B13" s="864"/>
      <c r="C13" s="846"/>
      <c r="D13" s="839"/>
      <c r="E13" s="837"/>
      <c r="F13" s="840"/>
      <c r="G13" s="847"/>
      <c r="H13" s="847"/>
      <c r="I13" s="847"/>
      <c r="J13" s="835"/>
      <c r="K13" s="835"/>
      <c r="L13" s="835"/>
      <c r="M13" s="835"/>
      <c r="N13" s="835"/>
      <c r="O13" s="835"/>
    </row>
    <row r="14" spans="2:15">
      <c r="B14" s="864">
        <v>2</v>
      </c>
      <c r="C14" s="1429" t="s">
        <v>252</v>
      </c>
      <c r="D14" s="1430"/>
      <c r="E14" s="1430"/>
      <c r="F14" s="1431"/>
      <c r="G14" s="868">
        <f xml:space="preserve"> + ' PRESUPUESTO OFICIAL ESMERALDA'!G15*1.3</f>
        <v>362572419.287</v>
      </c>
      <c r="H14" s="848"/>
      <c r="I14" s="848"/>
      <c r="J14" s="875">
        <f>+G14/2</f>
        <v>181286209.6435</v>
      </c>
      <c r="K14" s="875">
        <f>+J14</f>
        <v>181286209.6435</v>
      </c>
      <c r="L14" s="835"/>
      <c r="M14" s="835"/>
      <c r="N14" s="835"/>
      <c r="O14" s="835"/>
    </row>
    <row r="15" spans="2:15" ht="47.25" hidden="1">
      <c r="B15" s="864" t="s">
        <v>524</v>
      </c>
      <c r="C15" s="849" t="s">
        <v>572</v>
      </c>
      <c r="D15" s="839" t="s">
        <v>151</v>
      </c>
      <c r="E15" s="836">
        <f>+MEMORIA_ok!AL124</f>
        <v>25.6</v>
      </c>
      <c r="F15" s="845">
        <f>+'2.1'!G44</f>
        <v>74918</v>
      </c>
      <c r="G15" s="842">
        <f t="shared" ref="G15:G21" si="0">+E15*F15</f>
        <v>1917900.8</v>
      </c>
      <c r="H15" s="842"/>
      <c r="I15" s="842"/>
      <c r="J15" s="876"/>
      <c r="K15" s="876"/>
      <c r="L15" s="835"/>
      <c r="M15" s="835"/>
      <c r="N15" s="835"/>
      <c r="O15" s="835"/>
    </row>
    <row r="16" spans="2:15" hidden="1">
      <c r="B16" s="864" t="s">
        <v>525</v>
      </c>
      <c r="C16" s="839" t="s">
        <v>556</v>
      </c>
      <c r="D16" s="839" t="s">
        <v>142</v>
      </c>
      <c r="E16" s="836">
        <f>+MEMORIA_ok!AL148</f>
        <v>8.74</v>
      </c>
      <c r="F16" s="845" t="e">
        <f>+#REF!</f>
        <v>#REF!</v>
      </c>
      <c r="G16" s="842" t="e">
        <f t="shared" si="0"/>
        <v>#REF!</v>
      </c>
      <c r="H16" s="842"/>
      <c r="I16" s="842"/>
      <c r="J16" s="876"/>
      <c r="K16" s="876"/>
      <c r="L16" s="835"/>
      <c r="M16" s="835"/>
      <c r="N16" s="835"/>
      <c r="O16" s="835"/>
    </row>
    <row r="17" spans="2:15" hidden="1">
      <c r="B17" s="864" t="s">
        <v>526</v>
      </c>
      <c r="C17" s="839" t="s">
        <v>527</v>
      </c>
      <c r="D17" s="839" t="s">
        <v>142</v>
      </c>
      <c r="E17" s="836">
        <f>+MEMORIA_ok!AL170</f>
        <v>7.88</v>
      </c>
      <c r="F17" s="845" t="e">
        <f>+#REF!</f>
        <v>#REF!</v>
      </c>
      <c r="G17" s="842" t="e">
        <f t="shared" si="0"/>
        <v>#REF!</v>
      </c>
      <c r="H17" s="842"/>
      <c r="I17" s="842"/>
      <c r="J17" s="876"/>
      <c r="K17" s="876"/>
      <c r="L17" s="835"/>
      <c r="M17" s="835"/>
      <c r="N17" s="835"/>
      <c r="O17" s="835"/>
    </row>
    <row r="18" spans="2:15" hidden="1">
      <c r="B18" s="864" t="s">
        <v>528</v>
      </c>
      <c r="C18" s="839" t="s">
        <v>557</v>
      </c>
      <c r="D18" s="839" t="s">
        <v>142</v>
      </c>
      <c r="E18" s="836">
        <f>+MEMORIA_ok!AL193</f>
        <v>8.74</v>
      </c>
      <c r="F18" s="845" t="e">
        <f>+#REF!</f>
        <v>#REF!</v>
      </c>
      <c r="G18" s="842" t="e">
        <f t="shared" si="0"/>
        <v>#REF!</v>
      </c>
      <c r="H18" s="842"/>
      <c r="I18" s="842"/>
      <c r="J18" s="876"/>
      <c r="K18" s="876"/>
      <c r="L18" s="835"/>
      <c r="M18" s="835"/>
      <c r="N18" s="835"/>
      <c r="O18" s="835"/>
    </row>
    <row r="19" spans="2:15" hidden="1">
      <c r="B19" s="864" t="s">
        <v>529</v>
      </c>
      <c r="C19" s="839" t="s">
        <v>530</v>
      </c>
      <c r="D19" s="839" t="s">
        <v>142</v>
      </c>
      <c r="E19" s="836">
        <f>+MEMORIA_ok!AL223</f>
        <v>11.61</v>
      </c>
      <c r="F19" s="845" t="e">
        <f>+#REF!</f>
        <v>#REF!</v>
      </c>
      <c r="G19" s="842" t="e">
        <f t="shared" si="0"/>
        <v>#REF!</v>
      </c>
      <c r="H19" s="842"/>
      <c r="I19" s="842"/>
      <c r="J19" s="876"/>
      <c r="K19" s="876"/>
      <c r="L19" s="835"/>
      <c r="M19" s="835"/>
      <c r="N19" s="835"/>
      <c r="O19" s="835"/>
    </row>
    <row r="20" spans="2:15" hidden="1">
      <c r="B20" s="864" t="s">
        <v>531</v>
      </c>
      <c r="C20" s="839" t="s">
        <v>532</v>
      </c>
      <c r="D20" s="839" t="s">
        <v>142</v>
      </c>
      <c r="E20" s="837">
        <f>+MEMORIA_ok!AL247</f>
        <v>13.343999999999999</v>
      </c>
      <c r="F20" s="845" t="e">
        <f>+#REF!</f>
        <v>#REF!</v>
      </c>
      <c r="G20" s="842" t="e">
        <f t="shared" si="0"/>
        <v>#REF!</v>
      </c>
      <c r="H20" s="842"/>
      <c r="I20" s="842"/>
      <c r="J20" s="876"/>
      <c r="K20" s="876"/>
      <c r="L20" s="835"/>
      <c r="M20" s="835"/>
      <c r="N20" s="835"/>
      <c r="O20" s="835"/>
    </row>
    <row r="21" spans="2:15" hidden="1">
      <c r="B21" s="864">
        <v>2.7</v>
      </c>
      <c r="C21" s="839" t="s">
        <v>582</v>
      </c>
      <c r="D21" s="839" t="s">
        <v>121</v>
      </c>
      <c r="E21" s="836">
        <f>+MEMORIA_ok!AL271</f>
        <v>87.78</v>
      </c>
      <c r="F21" s="845" t="e">
        <f>+#REF!</f>
        <v>#REF!</v>
      </c>
      <c r="G21" s="842" t="e">
        <f t="shared" si="0"/>
        <v>#REF!</v>
      </c>
      <c r="H21" s="842"/>
      <c r="I21" s="842"/>
      <c r="J21" s="876"/>
      <c r="K21" s="876"/>
      <c r="L21" s="835"/>
      <c r="M21" s="835"/>
      <c r="N21" s="835"/>
      <c r="O21" s="835"/>
    </row>
    <row r="22" spans="2:15" hidden="1">
      <c r="B22" s="864"/>
      <c r="C22" s="841"/>
      <c r="D22" s="839"/>
      <c r="E22" s="837"/>
      <c r="F22" s="840"/>
      <c r="G22" s="850"/>
      <c r="H22" s="850"/>
      <c r="I22" s="850"/>
      <c r="J22" s="876"/>
      <c r="K22" s="876"/>
      <c r="L22" s="835"/>
      <c r="M22" s="835"/>
      <c r="N22" s="835"/>
      <c r="O22" s="835"/>
    </row>
    <row r="23" spans="2:15">
      <c r="B23" s="864">
        <v>3</v>
      </c>
      <c r="C23" s="1423" t="s">
        <v>551</v>
      </c>
      <c r="D23" s="1424"/>
      <c r="E23" s="1424"/>
      <c r="F23" s="1425"/>
      <c r="G23" s="850">
        <f>+' PRESUPUESTO OFICIAL ESMERALDA'!G24*1.3</f>
        <v>615338078.16000009</v>
      </c>
      <c r="H23" s="851"/>
      <c r="I23" s="851"/>
      <c r="J23" s="875">
        <f>+G23/2</f>
        <v>307669039.08000004</v>
      </c>
      <c r="K23" s="875">
        <f>+J23</f>
        <v>307669039.08000004</v>
      </c>
      <c r="L23" s="835"/>
      <c r="M23" s="835"/>
      <c r="N23" s="835"/>
      <c r="O23" s="835"/>
    </row>
    <row r="24" spans="2:15" hidden="1">
      <c r="B24" s="864" t="s">
        <v>533</v>
      </c>
      <c r="C24" s="849" t="s">
        <v>534</v>
      </c>
      <c r="D24" s="839" t="s">
        <v>425</v>
      </c>
      <c r="E24" s="837">
        <f>+MEMORIA_ok!AL313</f>
        <v>4917.12</v>
      </c>
      <c r="F24" s="840">
        <f>+'3.1'!G44</f>
        <v>7802</v>
      </c>
      <c r="G24" s="842">
        <f>+E24*F24</f>
        <v>38363370.240000002</v>
      </c>
      <c r="H24" s="842"/>
      <c r="I24" s="842"/>
      <c r="J24" s="835"/>
      <c r="K24" s="835"/>
      <c r="L24" s="835"/>
      <c r="M24" s="835"/>
      <c r="N24" s="835"/>
      <c r="O24" s="835"/>
    </row>
    <row r="25" spans="2:15" ht="110.25" hidden="1">
      <c r="B25" s="864" t="s">
        <v>535</v>
      </c>
      <c r="C25" s="838" t="s">
        <v>606</v>
      </c>
      <c r="D25" s="839" t="s">
        <v>151</v>
      </c>
      <c r="E25" s="837">
        <f>+MEMORIA_ok!AL343</f>
        <v>472.6</v>
      </c>
      <c r="F25" s="840" t="e">
        <f>+#REF!</f>
        <v>#REF!</v>
      </c>
      <c r="G25" s="842" t="e">
        <f>+E25*F25</f>
        <v>#REF!</v>
      </c>
      <c r="H25" s="842"/>
      <c r="I25" s="842"/>
      <c r="J25" s="835"/>
      <c r="K25" s="835"/>
      <c r="L25" s="835"/>
      <c r="M25" s="835"/>
      <c r="N25" s="835"/>
      <c r="O25" s="835"/>
    </row>
    <row r="26" spans="2:15" hidden="1">
      <c r="B26" s="860"/>
      <c r="C26" s="869"/>
      <c r="D26" s="869"/>
      <c r="E26" s="869"/>
      <c r="F26" s="869"/>
      <c r="G26" s="870"/>
      <c r="H26" s="852"/>
      <c r="I26" s="852"/>
      <c r="J26" s="835"/>
      <c r="K26" s="835"/>
      <c r="L26" s="835"/>
      <c r="M26" s="835"/>
      <c r="N26" s="835"/>
      <c r="O26" s="835"/>
    </row>
    <row r="27" spans="2:15">
      <c r="B27" s="864">
        <v>4</v>
      </c>
      <c r="C27" s="1426" t="s">
        <v>552</v>
      </c>
      <c r="D27" s="1427"/>
      <c r="E27" s="1427"/>
      <c r="F27" s="1428"/>
      <c r="G27" s="871">
        <f>+ ' PRESUPUESTO OFICIAL ESMERALDA'!G28*1.3</f>
        <v>22809821.553999998</v>
      </c>
      <c r="H27" s="853"/>
      <c r="I27" s="853"/>
      <c r="J27" s="835"/>
      <c r="K27" s="835"/>
      <c r="L27" s="874">
        <f>+G27</f>
        <v>22809821.553999998</v>
      </c>
      <c r="M27" s="835"/>
      <c r="N27" s="835"/>
      <c r="O27" s="835"/>
    </row>
    <row r="28" spans="2:15" hidden="1">
      <c r="B28" s="864">
        <v>4.0999999999999996</v>
      </c>
      <c r="C28" s="849" t="s">
        <v>536</v>
      </c>
      <c r="D28" s="839" t="s">
        <v>151</v>
      </c>
      <c r="E28" s="837">
        <f>+MEMORIA_ok!AL372</f>
        <v>27.8</v>
      </c>
      <c r="F28" s="516">
        <f>+'4.1'!G44</f>
        <v>101711</v>
      </c>
      <c r="G28" s="854">
        <f>+E28*F28</f>
        <v>2827565.8000000003</v>
      </c>
      <c r="H28" s="854"/>
      <c r="I28" s="854"/>
      <c r="J28" s="835"/>
      <c r="K28" s="835"/>
      <c r="L28" s="835"/>
      <c r="M28" s="835"/>
      <c r="N28" s="835"/>
      <c r="O28" s="835"/>
    </row>
    <row r="29" spans="2:15" ht="47.25" hidden="1">
      <c r="B29" s="864">
        <v>4.2</v>
      </c>
      <c r="C29" s="849" t="s">
        <v>553</v>
      </c>
      <c r="D29" s="839" t="s">
        <v>121</v>
      </c>
      <c r="E29" s="837">
        <f>+MEMORIA_ok!AL410</f>
        <v>248</v>
      </c>
      <c r="F29" s="516">
        <f>+'4.2'!G44</f>
        <v>23737</v>
      </c>
      <c r="G29" s="854">
        <f>+E29*F29</f>
        <v>5886776</v>
      </c>
      <c r="H29" s="854"/>
      <c r="I29" s="854"/>
      <c r="J29" s="835"/>
      <c r="K29" s="835"/>
      <c r="L29" s="835"/>
      <c r="M29" s="835"/>
      <c r="N29" s="835"/>
      <c r="O29" s="835"/>
    </row>
    <row r="30" spans="2:15" hidden="1">
      <c r="B30" s="864"/>
      <c r="C30" s="849"/>
      <c r="D30" s="855"/>
      <c r="E30" s="856"/>
      <c r="F30" s="857"/>
      <c r="G30" s="847"/>
      <c r="H30" s="847"/>
      <c r="I30" s="847"/>
      <c r="J30" s="835"/>
      <c r="K30" s="835"/>
      <c r="L30" s="835"/>
      <c r="M30" s="835"/>
      <c r="N30" s="835"/>
      <c r="O30" s="835"/>
    </row>
    <row r="31" spans="2:15">
      <c r="B31" s="864">
        <v>5</v>
      </c>
      <c r="C31" s="1429" t="s">
        <v>537</v>
      </c>
      <c r="D31" s="1430"/>
      <c r="E31" s="1430"/>
      <c r="F31" s="1431"/>
      <c r="G31" s="868">
        <f xml:space="preserve"> +' PRESUPUESTO OFICIAL ESMERALDA'!G32*1.3</f>
        <v>19625990.787</v>
      </c>
      <c r="H31" s="848"/>
      <c r="I31" s="848"/>
      <c r="J31" s="835"/>
      <c r="K31" s="835"/>
      <c r="L31" s="874">
        <f>+G31</f>
        <v>19625990.787</v>
      </c>
      <c r="M31" s="835"/>
      <c r="N31" s="835"/>
      <c r="O31" s="835"/>
    </row>
    <row r="32" spans="2:15" hidden="1">
      <c r="B32" s="864" t="s">
        <v>538</v>
      </c>
      <c r="C32" s="841" t="s">
        <v>558</v>
      </c>
      <c r="D32" s="839" t="s">
        <v>121</v>
      </c>
      <c r="E32" s="837">
        <f>+MEMORIA_ok!AL433</f>
        <v>43.2</v>
      </c>
      <c r="F32" s="840">
        <f>+'5.1'!G44</f>
        <v>54711</v>
      </c>
      <c r="G32" s="854">
        <f>+E32*F32</f>
        <v>2363515.2000000002</v>
      </c>
      <c r="H32" s="854"/>
      <c r="I32" s="854"/>
      <c r="J32" s="835"/>
      <c r="K32" s="835"/>
      <c r="L32" s="835"/>
      <c r="M32" s="835"/>
      <c r="N32" s="835"/>
      <c r="O32" s="835"/>
    </row>
    <row r="33" spans="2:16" hidden="1">
      <c r="B33" s="864" t="s">
        <v>539</v>
      </c>
      <c r="C33" s="841" t="s">
        <v>559</v>
      </c>
      <c r="D33" s="839" t="s">
        <v>121</v>
      </c>
      <c r="E33" s="837">
        <f>+MEMORIA_ok!AL464</f>
        <v>80.69</v>
      </c>
      <c r="F33" s="840">
        <f>+'5.2'!G41</f>
        <v>52717</v>
      </c>
      <c r="G33" s="854">
        <f>+E33*F33</f>
        <v>4253734.7299999995</v>
      </c>
      <c r="H33" s="854"/>
      <c r="I33" s="854"/>
      <c r="J33" s="835"/>
      <c r="K33" s="835"/>
      <c r="L33" s="835"/>
      <c r="M33" s="835"/>
      <c r="N33" s="835"/>
      <c r="O33" s="835"/>
    </row>
    <row r="34" spans="2:16" hidden="1">
      <c r="B34" s="864">
        <v>5.3</v>
      </c>
      <c r="C34" s="841" t="s">
        <v>540</v>
      </c>
      <c r="D34" s="839" t="s">
        <v>171</v>
      </c>
      <c r="E34" s="837">
        <f>+MEMORIA_ok!AL486</f>
        <v>3</v>
      </c>
      <c r="F34" s="840">
        <f>+'5.4'!G41</f>
        <v>152051</v>
      </c>
      <c r="G34" s="854">
        <f>+E34*F34</f>
        <v>456153</v>
      </c>
      <c r="H34" s="854"/>
      <c r="I34" s="854"/>
      <c r="J34" s="835"/>
      <c r="K34" s="835"/>
      <c r="L34" s="835"/>
      <c r="M34" s="835"/>
      <c r="N34" s="835"/>
      <c r="O34" s="835"/>
    </row>
    <row r="35" spans="2:16" ht="30" hidden="1" customHeight="1">
      <c r="B35" s="864">
        <v>5.4</v>
      </c>
      <c r="C35" s="839" t="s">
        <v>541</v>
      </c>
      <c r="D35" s="839" t="s">
        <v>171</v>
      </c>
      <c r="E35" s="837">
        <f>+MEMORIA_ok!AL509</f>
        <v>1</v>
      </c>
      <c r="F35" s="840">
        <f>+'5.5'!G44</f>
        <v>1021935</v>
      </c>
      <c r="G35" s="854">
        <f>+E35*F35</f>
        <v>1021935</v>
      </c>
      <c r="H35" s="854"/>
      <c r="I35" s="854"/>
      <c r="J35" s="835"/>
      <c r="K35" s="835"/>
      <c r="L35" s="835"/>
      <c r="M35" s="835"/>
      <c r="N35" s="835"/>
      <c r="O35" s="835"/>
    </row>
    <row r="36" spans="2:16" hidden="1">
      <c r="B36" s="864"/>
      <c r="C36" s="841"/>
      <c r="D36" s="839"/>
      <c r="E36" s="837"/>
      <c r="F36" s="840"/>
      <c r="G36" s="850"/>
      <c r="H36" s="850"/>
      <c r="I36" s="850"/>
      <c r="J36" s="835"/>
      <c r="K36" s="835"/>
      <c r="L36" s="835"/>
      <c r="M36" s="835"/>
      <c r="N36" s="835"/>
      <c r="O36" s="835"/>
    </row>
    <row r="37" spans="2:16">
      <c r="B37" s="864">
        <v>6</v>
      </c>
      <c r="C37" s="1416" t="s">
        <v>542</v>
      </c>
      <c r="D37" s="1417"/>
      <c r="E37" s="1417"/>
      <c r="F37" s="1418"/>
      <c r="G37" s="850">
        <f xml:space="preserve">  + ' PRESUPUESTO OFICIAL ESMERALDA'!G39*1.3</f>
        <v>64647805.755000003</v>
      </c>
      <c r="H37" s="851"/>
      <c r="I37" s="851"/>
      <c r="J37" s="835"/>
      <c r="K37" s="875">
        <f>+G37/2</f>
        <v>32323902.877500001</v>
      </c>
      <c r="L37" s="875">
        <f>+K37</f>
        <v>32323902.877500001</v>
      </c>
      <c r="M37" s="835"/>
      <c r="N37" s="835"/>
      <c r="O37" s="835"/>
    </row>
    <row r="38" spans="2:16" ht="31.5" hidden="1">
      <c r="B38" s="864" t="s">
        <v>543</v>
      </c>
      <c r="C38" s="858" t="s">
        <v>612</v>
      </c>
      <c r="D38" s="440" t="s">
        <v>171</v>
      </c>
      <c r="E38" s="441">
        <f>+MEMORIA_ok!AL539</f>
        <v>1</v>
      </c>
      <c r="F38" s="460">
        <f>+'6.1'!G57</f>
        <v>2872985</v>
      </c>
      <c r="G38" s="842">
        <f t="shared" ref="G38:G44" si="1">+E38*F38</f>
        <v>2872985</v>
      </c>
      <c r="H38" s="842"/>
      <c r="I38" s="842"/>
      <c r="J38" s="835"/>
      <c r="K38" s="835"/>
      <c r="L38" s="835"/>
      <c r="M38" s="835"/>
      <c r="N38" s="835"/>
      <c r="O38" s="835"/>
    </row>
    <row r="39" spans="2:16" ht="31.5" hidden="1">
      <c r="B39" s="864" t="s">
        <v>544</v>
      </c>
      <c r="C39" s="858" t="s">
        <v>613</v>
      </c>
      <c r="D39" s="440" t="s">
        <v>171</v>
      </c>
      <c r="E39" s="441">
        <f>+MEMORIA_ok!AL574</f>
        <v>1</v>
      </c>
      <c r="F39" s="460">
        <f>+'6.2'!G46</f>
        <v>1411808</v>
      </c>
      <c r="G39" s="842">
        <f t="shared" si="1"/>
        <v>1411808</v>
      </c>
      <c r="H39" s="842"/>
      <c r="I39" s="842"/>
      <c r="J39" s="835"/>
      <c r="K39" s="835"/>
      <c r="L39" s="835"/>
      <c r="M39" s="835"/>
      <c r="N39" s="835"/>
      <c r="O39" s="835"/>
    </row>
    <row r="40" spans="2:16" ht="18" hidden="1" customHeight="1">
      <c r="B40" s="864" t="s">
        <v>545</v>
      </c>
      <c r="C40" s="858" t="s">
        <v>614</v>
      </c>
      <c r="D40" s="440" t="s">
        <v>121</v>
      </c>
      <c r="E40" s="441">
        <f>+MEMORIA_ok!AL598</f>
        <v>15</v>
      </c>
      <c r="F40" s="460">
        <f>+'6.3'!G42</f>
        <v>99845</v>
      </c>
      <c r="G40" s="842">
        <f t="shared" si="1"/>
        <v>1497675</v>
      </c>
      <c r="H40" s="842"/>
      <c r="I40" s="842"/>
      <c r="J40" s="835"/>
      <c r="K40" s="835"/>
      <c r="L40" s="835"/>
      <c r="M40" s="835"/>
      <c r="N40" s="835"/>
      <c r="O40" s="835"/>
    </row>
    <row r="41" spans="2:16" ht="31.5" hidden="1">
      <c r="B41" s="864" t="s">
        <v>546</v>
      </c>
      <c r="C41" s="858" t="s">
        <v>615</v>
      </c>
      <c r="D41" s="440" t="s">
        <v>171</v>
      </c>
      <c r="E41" s="441">
        <f>+MEMORIA_ok!AL622</f>
        <v>1</v>
      </c>
      <c r="F41" s="460">
        <f>+'6.4'!G42</f>
        <v>1380470</v>
      </c>
      <c r="G41" s="842">
        <f t="shared" si="1"/>
        <v>1380470</v>
      </c>
      <c r="H41" s="842"/>
      <c r="I41" s="842"/>
      <c r="J41" s="835"/>
      <c r="K41" s="835"/>
      <c r="L41" s="835"/>
      <c r="M41" s="835"/>
      <c r="N41" s="835"/>
      <c r="O41" s="835"/>
    </row>
    <row r="42" spans="2:16" ht="31.5" hidden="1">
      <c r="B42" s="864" t="s">
        <v>547</v>
      </c>
      <c r="C42" s="858" t="s">
        <v>560</v>
      </c>
      <c r="D42" s="440" t="s">
        <v>171</v>
      </c>
      <c r="E42" s="441">
        <f>+MEMORIA_ok!AL648</f>
        <v>12</v>
      </c>
      <c r="F42" s="460">
        <f>+'6.5'!G42</f>
        <v>1016902</v>
      </c>
      <c r="G42" s="842">
        <f t="shared" si="1"/>
        <v>12202824</v>
      </c>
      <c r="H42" s="842"/>
      <c r="I42" s="842"/>
      <c r="J42" s="835"/>
      <c r="K42" s="835"/>
      <c r="L42" s="835"/>
      <c r="M42" s="835"/>
      <c r="N42" s="835"/>
      <c r="O42" s="835"/>
    </row>
    <row r="43" spans="2:16" ht="31.5" hidden="1">
      <c r="B43" s="864" t="s">
        <v>548</v>
      </c>
      <c r="C43" s="858" t="s">
        <v>616</v>
      </c>
      <c r="D43" s="440" t="s">
        <v>171</v>
      </c>
      <c r="E43" s="441">
        <f>+MEMORIA_ok!AL680</f>
        <v>6</v>
      </c>
      <c r="F43" s="460">
        <f>+'6.6'!G46</f>
        <v>271559</v>
      </c>
      <c r="G43" s="842">
        <f t="shared" si="1"/>
        <v>1629354</v>
      </c>
      <c r="H43" s="842"/>
      <c r="I43" s="842"/>
      <c r="J43" s="835"/>
      <c r="K43" s="835"/>
      <c r="L43" s="835"/>
      <c r="M43" s="835"/>
      <c r="N43" s="835"/>
      <c r="O43" s="835"/>
    </row>
    <row r="44" spans="2:16" ht="31.5" hidden="1">
      <c r="B44" s="864" t="s">
        <v>549</v>
      </c>
      <c r="C44" s="858" t="s">
        <v>617</v>
      </c>
      <c r="D44" s="440" t="s">
        <v>171</v>
      </c>
      <c r="E44" s="441">
        <f>+MEMORIA_ok!AL726</f>
        <v>1</v>
      </c>
      <c r="F44" s="460">
        <f>+'6.7'!G48</f>
        <v>18206551</v>
      </c>
      <c r="G44" s="842">
        <f t="shared" si="1"/>
        <v>18206551</v>
      </c>
      <c r="H44" s="842"/>
      <c r="I44" s="842"/>
      <c r="J44" s="835"/>
      <c r="K44" s="835"/>
      <c r="L44" s="835"/>
      <c r="M44" s="835"/>
      <c r="N44" s="835"/>
      <c r="O44" s="835"/>
    </row>
    <row r="45" spans="2:16" hidden="1">
      <c r="B45" s="864"/>
      <c r="C45" s="859"/>
      <c r="D45" s="440"/>
      <c r="E45" s="441"/>
      <c r="F45" s="460"/>
      <c r="G45" s="850"/>
      <c r="H45" s="850"/>
      <c r="I45" s="850"/>
      <c r="J45" s="835"/>
      <c r="K45" s="460"/>
      <c r="L45" s="460"/>
      <c r="M45" s="460"/>
      <c r="N45" s="460"/>
      <c r="O45" s="835"/>
      <c r="P45" s="168"/>
    </row>
    <row r="46" spans="2:16">
      <c r="B46" s="864">
        <v>7</v>
      </c>
      <c r="C46" s="1416" t="s">
        <v>669</v>
      </c>
      <c r="D46" s="1417"/>
      <c r="E46" s="1417"/>
      <c r="F46" s="1418"/>
      <c r="G46" s="850">
        <f xml:space="preserve"> + ' PRESUPUESTO OFICIAL ESMERALDA'!G55</f>
        <v>3450000</v>
      </c>
      <c r="H46" s="850"/>
      <c r="I46" s="850"/>
      <c r="J46" s="875">
        <f>+G46/3</f>
        <v>1150000</v>
      </c>
      <c r="K46" s="877">
        <f>+J46</f>
        <v>1150000</v>
      </c>
      <c r="L46" s="877">
        <f>+K46</f>
        <v>1150000</v>
      </c>
      <c r="M46" s="460"/>
      <c r="N46" s="460"/>
      <c r="O46" s="835"/>
      <c r="P46" s="168"/>
    </row>
    <row r="47" spans="2:16">
      <c r="B47" s="864">
        <v>8</v>
      </c>
      <c r="C47" s="1416" t="s">
        <v>860</v>
      </c>
      <c r="D47" s="1417"/>
      <c r="E47" s="1417"/>
      <c r="F47" s="1418"/>
      <c r="G47" s="850">
        <f>' PRESUPUESTO OFICIAL ESMERALDA'!G57</f>
        <v>5136853.3099999996</v>
      </c>
      <c r="H47" s="850"/>
      <c r="I47" s="850"/>
      <c r="J47" s="875">
        <f>G47/3</f>
        <v>1712284.4366666665</v>
      </c>
      <c r="K47" s="877">
        <f>J47</f>
        <v>1712284.4366666665</v>
      </c>
      <c r="L47" s="877">
        <f>K47</f>
        <v>1712284.4366666665</v>
      </c>
      <c r="M47" s="460"/>
      <c r="N47" s="460"/>
      <c r="O47" s="835"/>
      <c r="P47" s="168"/>
    </row>
    <row r="48" spans="2:16">
      <c r="B48" s="864">
        <v>9</v>
      </c>
      <c r="C48" s="1416" t="s">
        <v>863</v>
      </c>
      <c r="D48" s="1417"/>
      <c r="E48" s="1417"/>
      <c r="F48" s="1418"/>
      <c r="G48" s="850">
        <f>' PRESUPUESTO OFICIAL ESMERALDA'!G59</f>
        <v>1474440</v>
      </c>
      <c r="H48" s="850"/>
      <c r="I48" s="850"/>
      <c r="J48" s="875">
        <f t="shared" ref="J48:J49" si="2">G48/3</f>
        <v>491480</v>
      </c>
      <c r="K48" s="877">
        <f t="shared" ref="K48:L49" si="3">J48</f>
        <v>491480</v>
      </c>
      <c r="L48" s="877">
        <f t="shared" si="3"/>
        <v>491480</v>
      </c>
      <c r="M48" s="460"/>
      <c r="N48" s="460"/>
      <c r="O48" s="835"/>
      <c r="P48" s="168"/>
    </row>
    <row r="49" spans="2:16">
      <c r="B49" s="864">
        <v>10</v>
      </c>
      <c r="C49" s="1416" t="s">
        <v>861</v>
      </c>
      <c r="D49" s="1417"/>
      <c r="E49" s="1417"/>
      <c r="F49" s="1418"/>
      <c r="G49" s="850">
        <f>' PRESUPUESTO OFICIAL ESMERALDA'!G61</f>
        <v>7965000</v>
      </c>
      <c r="H49" s="850"/>
      <c r="I49" s="850"/>
      <c r="J49" s="875">
        <f t="shared" si="2"/>
        <v>2655000</v>
      </c>
      <c r="K49" s="877">
        <f t="shared" si="3"/>
        <v>2655000</v>
      </c>
      <c r="L49" s="877">
        <f t="shared" si="3"/>
        <v>2655000</v>
      </c>
      <c r="M49" s="460"/>
      <c r="N49" s="460"/>
      <c r="O49" s="835"/>
      <c r="P49" s="168"/>
    </row>
    <row r="50" spans="2:16">
      <c r="B50" s="864">
        <v>11</v>
      </c>
      <c r="C50" s="1416" t="s">
        <v>866</v>
      </c>
      <c r="D50" s="1417"/>
      <c r="E50" s="1417"/>
      <c r="F50" s="1418"/>
      <c r="G50" s="850">
        <v>0</v>
      </c>
      <c r="H50" s="850"/>
      <c r="I50" s="850"/>
      <c r="J50" s="956"/>
      <c r="K50" s="957"/>
      <c r="L50" s="957"/>
      <c r="M50" s="961"/>
      <c r="N50" s="961"/>
      <c r="O50" s="962"/>
      <c r="P50" s="168"/>
    </row>
    <row r="51" spans="2:16">
      <c r="B51" s="878"/>
      <c r="C51" s="1410" t="s">
        <v>667</v>
      </c>
      <c r="D51" s="1411"/>
      <c r="E51" s="1411"/>
      <c r="F51" s="1412"/>
      <c r="G51" s="867">
        <f>G8+G14+G23+G27+G31+G37+G46+G47+G48+G49</f>
        <v>1181283625.105</v>
      </c>
      <c r="H51" s="867"/>
      <c r="I51" s="867"/>
      <c r="J51" s="835"/>
      <c r="K51" s="460"/>
      <c r="L51" s="460"/>
      <c r="M51" s="460"/>
      <c r="N51" s="460"/>
      <c r="O51" s="835"/>
      <c r="P51" s="168"/>
    </row>
    <row r="52" spans="2:16">
      <c r="B52" s="860"/>
      <c r="C52" s="1419" t="s">
        <v>450</v>
      </c>
      <c r="D52" s="1420"/>
      <c r="E52" s="1420"/>
      <c r="F52" s="1421"/>
      <c r="G52" s="880">
        <f>+' PRESUPUESTO OFICIAL ESMERALDA'!G65</f>
        <v>63898774</v>
      </c>
      <c r="H52" s="879"/>
      <c r="I52" s="879"/>
      <c r="J52" s="881">
        <f>+G52/3</f>
        <v>21299591.333333332</v>
      </c>
      <c r="K52" s="881">
        <f>+J52</f>
        <v>21299591.333333332</v>
      </c>
      <c r="L52" s="881">
        <f>+K52</f>
        <v>21299591.333333332</v>
      </c>
      <c r="M52" s="835"/>
      <c r="N52" s="835"/>
      <c r="O52" s="835"/>
    </row>
    <row r="53" spans="2:16">
      <c r="B53" s="860"/>
      <c r="C53" s="1419" t="s">
        <v>267</v>
      </c>
      <c r="D53" s="1420"/>
      <c r="E53" s="1420"/>
      <c r="F53" s="1421"/>
      <c r="G53" s="880">
        <f>+G51+G52</f>
        <v>1245182399.105</v>
      </c>
      <c r="H53" s="880"/>
      <c r="I53" s="880"/>
      <c r="J53" s="880">
        <f>SUM(J7:J52)</f>
        <v>594526820.74550009</v>
      </c>
      <c r="K53" s="880">
        <f>SUM(K7:K52)</f>
        <v>548587507.37100005</v>
      </c>
      <c r="L53" s="880">
        <f>SUM(L7:L52)</f>
        <v>102068070.9885</v>
      </c>
      <c r="M53" s="958"/>
      <c r="N53" s="958"/>
      <c r="O53" s="958"/>
    </row>
    <row r="54" spans="2:16">
      <c r="C54" s="493"/>
      <c r="D54" s="493"/>
    </row>
    <row r="55" spans="2:16">
      <c r="C55" s="1157"/>
      <c r="D55" s="1157"/>
    </row>
    <row r="56" spans="2:16">
      <c r="C56" s="1157"/>
      <c r="D56" s="1157"/>
      <c r="F56" s="990"/>
      <c r="G56" s="193" t="s">
        <v>39</v>
      </c>
      <c r="H56" s="191"/>
      <c r="I56" s="989"/>
    </row>
    <row r="57" spans="2:16">
      <c r="C57" s="193" t="s">
        <v>851</v>
      </c>
      <c r="F57" s="990"/>
      <c r="G57" s="990" t="s">
        <v>873</v>
      </c>
      <c r="H57" s="990"/>
      <c r="I57" s="990"/>
    </row>
    <row r="58" spans="2:16" ht="16.5">
      <c r="C58" s="494" t="s">
        <v>872</v>
      </c>
      <c r="F58" s="990"/>
      <c r="G58" s="162" t="s">
        <v>874</v>
      </c>
      <c r="H58" s="162"/>
      <c r="I58" s="162"/>
    </row>
    <row r="59" spans="2:16">
      <c r="C59" s="194" t="s">
        <v>117</v>
      </c>
    </row>
  </sheetData>
  <mergeCells count="27">
    <mergeCell ref="C56:D56"/>
    <mergeCell ref="C31:F31"/>
    <mergeCell ref="C37:F37"/>
    <mergeCell ref="C46:F46"/>
    <mergeCell ref="C47:F47"/>
    <mergeCell ref="C48:F48"/>
    <mergeCell ref="C49:F49"/>
    <mergeCell ref="C50:F50"/>
    <mergeCell ref="C51:F51"/>
    <mergeCell ref="C52:F52"/>
    <mergeCell ref="C53:F53"/>
    <mergeCell ref="C55:D55"/>
    <mergeCell ref="C27:F27"/>
    <mergeCell ref="C2:O2"/>
    <mergeCell ref="B3:G3"/>
    <mergeCell ref="H3:O3"/>
    <mergeCell ref="B4:G4"/>
    <mergeCell ref="H4:O4"/>
    <mergeCell ref="C5:D5"/>
    <mergeCell ref="H5:I5"/>
    <mergeCell ref="J5:L5"/>
    <mergeCell ref="M5:O5"/>
    <mergeCell ref="C6:F6"/>
    <mergeCell ref="C7:F7"/>
    <mergeCell ref="C8:F8"/>
    <mergeCell ref="C14:F14"/>
    <mergeCell ref="C23:F23"/>
  </mergeCells>
  <printOptions horizontalCentered="1" verticalCentered="1"/>
  <pageMargins left="0.19685039370078741" right="0.19685039370078741" top="0.19685039370078741" bottom="0.19685039370078741" header="0.31496062992125984" footer="0.31496062992125984"/>
  <pageSetup paperSize="9" scale="65" orientation="landscape" horizontalDpi="4294967293" verticalDpi="4294967293"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P59"/>
  <sheetViews>
    <sheetView view="pageBreakPreview" zoomScale="70" zoomScaleNormal="100" zoomScaleSheetLayoutView="70" workbookViewId="0">
      <selection activeCell="G54" sqref="G54"/>
    </sheetView>
  </sheetViews>
  <sheetFormatPr baseColWidth="10" defaultColWidth="9.140625" defaultRowHeight="15.75"/>
  <cols>
    <col min="1" max="1" width="6.42578125" style="162" customWidth="1"/>
    <col min="2" max="2" width="17.140625" style="480" customWidth="1"/>
    <col min="3" max="3" width="53.28515625" style="162" customWidth="1"/>
    <col min="4" max="4" width="9.140625" style="163" customWidth="1"/>
    <col min="5" max="5" width="13.7109375" style="163" customWidth="1"/>
    <col min="6" max="6" width="10.140625" style="162" customWidth="1"/>
    <col min="7" max="7" width="17.140625" style="512" bestFit="1" customWidth="1"/>
    <col min="8" max="9" width="7.85546875" style="512" bestFit="1" customWidth="1"/>
    <col min="10" max="11" width="17.5703125" style="162" customWidth="1"/>
    <col min="12" max="12" width="16.7109375" style="162" customWidth="1"/>
    <col min="13" max="13" width="7.85546875" style="162" bestFit="1" customWidth="1"/>
    <col min="14" max="14" width="8.5703125" style="162" customWidth="1"/>
    <col min="15" max="15" width="8.42578125" style="162" customWidth="1"/>
    <col min="16" max="16" width="18.85546875" style="162" bestFit="1" customWidth="1"/>
    <col min="17" max="16384" width="9.140625" style="162"/>
  </cols>
  <sheetData>
    <row r="1" spans="2:15" ht="3.75" customHeight="1"/>
    <row r="2" spans="2:15" ht="87" customHeight="1">
      <c r="B2" s="865"/>
      <c r="C2" s="1422" t="s">
        <v>868</v>
      </c>
      <c r="D2" s="1422"/>
      <c r="E2" s="1422"/>
      <c r="F2" s="1422"/>
      <c r="G2" s="1422"/>
      <c r="H2" s="1422"/>
      <c r="I2" s="1422"/>
      <c r="J2" s="1422"/>
      <c r="K2" s="1422"/>
      <c r="L2" s="1422"/>
      <c r="M2" s="1422"/>
      <c r="N2" s="1422"/>
      <c r="O2" s="1422"/>
    </row>
    <row r="3" spans="2:15" ht="23.25" customHeight="1">
      <c r="B3" s="1434" t="s">
        <v>246</v>
      </c>
      <c r="C3" s="1434"/>
      <c r="D3" s="1434"/>
      <c r="E3" s="1434"/>
      <c r="F3" s="1434"/>
      <c r="G3" s="1434"/>
      <c r="H3" s="1435" t="s">
        <v>688</v>
      </c>
      <c r="I3" s="1436"/>
      <c r="J3" s="1436"/>
      <c r="K3" s="1436"/>
      <c r="L3" s="1436"/>
      <c r="M3" s="1436"/>
      <c r="N3" s="1436"/>
      <c r="O3" s="1437"/>
    </row>
    <row r="4" spans="2:15" ht="18.75" customHeight="1">
      <c r="B4" s="1434" t="s">
        <v>687</v>
      </c>
      <c r="C4" s="1434"/>
      <c r="D4" s="1434"/>
      <c r="E4" s="1434"/>
      <c r="F4" s="1434"/>
      <c r="G4" s="1434"/>
      <c r="H4" s="1402" t="s">
        <v>865</v>
      </c>
      <c r="I4" s="1403"/>
      <c r="J4" s="1403"/>
      <c r="K4" s="1403"/>
      <c r="L4" s="1403"/>
      <c r="M4" s="1403"/>
      <c r="N4" s="1403"/>
      <c r="O4" s="1404"/>
    </row>
    <row r="5" spans="2:15" ht="37.5" customHeight="1">
      <c r="B5" s="860"/>
      <c r="C5" s="1432"/>
      <c r="D5" s="1433"/>
      <c r="E5" s="861"/>
      <c r="F5" s="861" t="s">
        <v>520</v>
      </c>
      <c r="G5" s="866">
        <f ca="1">TODAY()</f>
        <v>46286</v>
      </c>
      <c r="H5" s="1405" t="s">
        <v>693</v>
      </c>
      <c r="I5" s="1405"/>
      <c r="J5" s="1407" t="s">
        <v>694</v>
      </c>
      <c r="K5" s="1408"/>
      <c r="L5" s="1409"/>
      <c r="M5" s="1406" t="s">
        <v>695</v>
      </c>
      <c r="N5" s="1406"/>
      <c r="O5" s="1406"/>
    </row>
    <row r="6" spans="2:15">
      <c r="B6" s="862" t="s">
        <v>123</v>
      </c>
      <c r="C6" s="1413" t="s">
        <v>185</v>
      </c>
      <c r="D6" s="1414"/>
      <c r="E6" s="1414"/>
      <c r="F6" s="1415"/>
      <c r="G6" s="863" t="s">
        <v>126</v>
      </c>
      <c r="H6" s="863" t="s">
        <v>94</v>
      </c>
      <c r="I6" s="863" t="s">
        <v>95</v>
      </c>
      <c r="J6" s="863" t="s">
        <v>96</v>
      </c>
      <c r="K6" s="863" t="s">
        <v>689</v>
      </c>
      <c r="L6" s="863" t="s">
        <v>690</v>
      </c>
      <c r="M6" s="863" t="s">
        <v>691</v>
      </c>
      <c r="N6" s="863" t="s">
        <v>692</v>
      </c>
      <c r="O6" s="863" t="s">
        <v>864</v>
      </c>
    </row>
    <row r="7" spans="2:15">
      <c r="B7" s="864">
        <v>0</v>
      </c>
      <c r="C7" s="1429" t="s">
        <v>867</v>
      </c>
      <c r="D7" s="1430"/>
      <c r="E7" s="1430"/>
      <c r="F7" s="1431"/>
      <c r="G7" s="872"/>
      <c r="H7" s="873"/>
      <c r="I7" s="873"/>
      <c r="J7" s="872"/>
      <c r="K7" s="872"/>
      <c r="L7" s="872"/>
      <c r="M7" s="872"/>
      <c r="N7" s="872"/>
      <c r="O7" s="872"/>
    </row>
    <row r="8" spans="2:15" ht="16.5" customHeight="1">
      <c r="B8" s="864">
        <v>1</v>
      </c>
      <c r="C8" s="1429" t="s">
        <v>38</v>
      </c>
      <c r="D8" s="1430"/>
      <c r="E8" s="1430"/>
      <c r="F8" s="1431"/>
      <c r="G8" s="868">
        <f>+(' PRESUPUESTO OFICIAL GETZEN'!G8+ ' PRESUPUESTO OFICIAL ESMERALDA'!G8)*1.3</f>
        <v>132191462.065</v>
      </c>
      <c r="H8" s="848"/>
      <c r="I8" s="848"/>
      <c r="J8" s="874">
        <f>+G8</f>
        <v>132191462.065</v>
      </c>
      <c r="K8" s="835"/>
      <c r="L8" s="835"/>
      <c r="M8" s="835"/>
      <c r="N8" s="835"/>
      <c r="O8" s="835"/>
    </row>
    <row r="9" spans="2:15" ht="16.5" hidden="1" customHeight="1">
      <c r="B9" s="864" t="s">
        <v>521</v>
      </c>
      <c r="C9" s="839" t="s">
        <v>522</v>
      </c>
      <c r="D9" s="839" t="s">
        <v>151</v>
      </c>
      <c r="E9" s="837">
        <f>+MEMORIA_ok!AL27</f>
        <v>439.24</v>
      </c>
      <c r="F9" s="840">
        <f>+'1.1'!G42</f>
        <v>4451</v>
      </c>
      <c r="G9" s="842">
        <f>+E9*F9</f>
        <v>1955057.24</v>
      </c>
      <c r="H9" s="842"/>
      <c r="I9" s="842"/>
      <c r="J9" s="835"/>
      <c r="K9" s="835"/>
      <c r="L9" s="835"/>
      <c r="M9" s="835"/>
      <c r="N9" s="835"/>
      <c r="O9" s="835"/>
    </row>
    <row r="10" spans="2:15" ht="32.25" hidden="1" customHeight="1">
      <c r="B10" s="864">
        <v>1.2</v>
      </c>
      <c r="C10" s="843" t="s">
        <v>554</v>
      </c>
      <c r="D10" s="839" t="s">
        <v>171</v>
      </c>
      <c r="E10" s="837">
        <f>+MEMORIA_ok!AL50</f>
        <v>4</v>
      </c>
      <c r="F10" s="840">
        <f>+'1.2'!G44</f>
        <v>1713071</v>
      </c>
      <c r="G10" s="842">
        <f>+E10*F10</f>
        <v>6852284</v>
      </c>
      <c r="H10" s="842"/>
      <c r="I10" s="842"/>
      <c r="J10" s="835"/>
      <c r="K10" s="835"/>
      <c r="L10" s="835"/>
      <c r="M10" s="835"/>
      <c r="N10" s="835"/>
      <c r="O10" s="835"/>
    </row>
    <row r="11" spans="2:15" hidden="1">
      <c r="B11" s="864">
        <v>1.3</v>
      </c>
      <c r="C11" s="839" t="s">
        <v>523</v>
      </c>
      <c r="D11" s="839" t="s">
        <v>142</v>
      </c>
      <c r="E11" s="837">
        <f>+MEMORIA_ok!AL75</f>
        <v>74.03</v>
      </c>
      <c r="F11" s="840">
        <f>+'1.3'!G44</f>
        <v>31534</v>
      </c>
      <c r="G11" s="842">
        <f>+E11*F11</f>
        <v>2334462.02</v>
      </c>
      <c r="H11" s="842"/>
      <c r="I11" s="842"/>
      <c r="J11" s="835"/>
      <c r="K11" s="835"/>
      <c r="L11" s="835"/>
      <c r="M11" s="835"/>
      <c r="N11" s="835"/>
      <c r="O11" s="835"/>
    </row>
    <row r="12" spans="2:15" ht="20.25" hidden="1" customHeight="1">
      <c r="B12" s="864">
        <v>1.4</v>
      </c>
      <c r="C12" s="844" t="s">
        <v>555</v>
      </c>
      <c r="D12" s="839" t="s">
        <v>142</v>
      </c>
      <c r="E12" s="837">
        <f>+MEMORIA_ok!AL99</f>
        <v>43.64</v>
      </c>
      <c r="F12" s="845">
        <f>+'1.4'!G42</f>
        <v>52102</v>
      </c>
      <c r="G12" s="842">
        <f>+E12*F12</f>
        <v>2273731.2800000003</v>
      </c>
      <c r="H12" s="842"/>
      <c r="I12" s="842"/>
      <c r="J12" s="835"/>
      <c r="K12" s="835"/>
      <c r="L12" s="835"/>
      <c r="M12" s="835"/>
      <c r="N12" s="835"/>
      <c r="O12" s="835"/>
    </row>
    <row r="13" spans="2:15" hidden="1">
      <c r="B13" s="864"/>
      <c r="C13" s="846"/>
      <c r="D13" s="839"/>
      <c r="E13" s="837"/>
      <c r="F13" s="840"/>
      <c r="G13" s="847"/>
      <c r="H13" s="847"/>
      <c r="I13" s="847"/>
      <c r="J13" s="835"/>
      <c r="K13" s="835"/>
      <c r="L13" s="835"/>
      <c r="M13" s="835"/>
      <c r="N13" s="835"/>
      <c r="O13" s="835"/>
    </row>
    <row r="14" spans="2:15">
      <c r="B14" s="864">
        <v>2</v>
      </c>
      <c r="C14" s="1429" t="s">
        <v>252</v>
      </c>
      <c r="D14" s="1430"/>
      <c r="E14" s="1430"/>
      <c r="F14" s="1431"/>
      <c r="G14" s="868">
        <f>+(' PRESUPUESTO OFICIAL GETZEN'!G15+ ' PRESUPUESTO OFICIAL ESMERALDA'!G15)*1.3</f>
        <v>654854187.45500004</v>
      </c>
      <c r="H14" s="848"/>
      <c r="I14" s="848"/>
      <c r="J14" s="875">
        <f>+G14/2</f>
        <v>327427093.72750002</v>
      </c>
      <c r="K14" s="875">
        <f>+J14</f>
        <v>327427093.72750002</v>
      </c>
      <c r="L14" s="835"/>
      <c r="M14" s="835"/>
      <c r="N14" s="835"/>
      <c r="O14" s="835"/>
    </row>
    <row r="15" spans="2:15" ht="31.5" hidden="1">
      <c r="B15" s="864" t="s">
        <v>524</v>
      </c>
      <c r="C15" s="849" t="s">
        <v>572</v>
      </c>
      <c r="D15" s="839" t="s">
        <v>151</v>
      </c>
      <c r="E15" s="836">
        <f>+MEMORIA_ok!AL124</f>
        <v>25.6</v>
      </c>
      <c r="F15" s="845">
        <f>+'2.1'!G44</f>
        <v>74918</v>
      </c>
      <c r="G15" s="842">
        <f t="shared" ref="G15:G21" si="0">+E15*F15</f>
        <v>1917900.8</v>
      </c>
      <c r="H15" s="842"/>
      <c r="I15" s="842"/>
      <c r="J15" s="876"/>
      <c r="K15" s="876"/>
      <c r="L15" s="835"/>
      <c r="M15" s="835"/>
      <c r="N15" s="835"/>
      <c r="O15" s="835"/>
    </row>
    <row r="16" spans="2:15" hidden="1">
      <c r="B16" s="864" t="s">
        <v>525</v>
      </c>
      <c r="C16" s="839" t="s">
        <v>556</v>
      </c>
      <c r="D16" s="839" t="s">
        <v>142</v>
      </c>
      <c r="E16" s="836">
        <f>+MEMORIA_ok!AL148</f>
        <v>8.74</v>
      </c>
      <c r="F16" s="845" t="e">
        <f>+#REF!</f>
        <v>#REF!</v>
      </c>
      <c r="G16" s="842" t="e">
        <f t="shared" si="0"/>
        <v>#REF!</v>
      </c>
      <c r="H16" s="842"/>
      <c r="I16" s="842"/>
      <c r="J16" s="876"/>
      <c r="K16" s="876"/>
      <c r="L16" s="835"/>
      <c r="M16" s="835"/>
      <c r="N16" s="835"/>
      <c r="O16" s="835"/>
    </row>
    <row r="17" spans="2:15" hidden="1">
      <c r="B17" s="864" t="s">
        <v>526</v>
      </c>
      <c r="C17" s="839" t="s">
        <v>527</v>
      </c>
      <c r="D17" s="839" t="s">
        <v>142</v>
      </c>
      <c r="E17" s="836">
        <f>+MEMORIA_ok!AL170</f>
        <v>7.88</v>
      </c>
      <c r="F17" s="845" t="e">
        <f>+#REF!</f>
        <v>#REF!</v>
      </c>
      <c r="G17" s="842" t="e">
        <f t="shared" si="0"/>
        <v>#REF!</v>
      </c>
      <c r="H17" s="842"/>
      <c r="I17" s="842"/>
      <c r="J17" s="876"/>
      <c r="K17" s="876"/>
      <c r="L17" s="835"/>
      <c r="M17" s="835"/>
      <c r="N17" s="835"/>
      <c r="O17" s="835"/>
    </row>
    <row r="18" spans="2:15" hidden="1">
      <c r="B18" s="864" t="s">
        <v>528</v>
      </c>
      <c r="C18" s="839" t="s">
        <v>557</v>
      </c>
      <c r="D18" s="839" t="s">
        <v>142</v>
      </c>
      <c r="E18" s="836">
        <f>+MEMORIA_ok!AL193</f>
        <v>8.74</v>
      </c>
      <c r="F18" s="845" t="e">
        <f>+#REF!</f>
        <v>#REF!</v>
      </c>
      <c r="G18" s="842" t="e">
        <f t="shared" si="0"/>
        <v>#REF!</v>
      </c>
      <c r="H18" s="842"/>
      <c r="I18" s="842"/>
      <c r="J18" s="876"/>
      <c r="K18" s="876"/>
      <c r="L18" s="835"/>
      <c r="M18" s="835"/>
      <c r="N18" s="835"/>
      <c r="O18" s="835"/>
    </row>
    <row r="19" spans="2:15" hidden="1">
      <c r="B19" s="864" t="s">
        <v>529</v>
      </c>
      <c r="C19" s="839" t="s">
        <v>530</v>
      </c>
      <c r="D19" s="839" t="s">
        <v>142</v>
      </c>
      <c r="E19" s="836">
        <f>+MEMORIA_ok!AL223</f>
        <v>11.61</v>
      </c>
      <c r="F19" s="845" t="e">
        <f>+#REF!</f>
        <v>#REF!</v>
      </c>
      <c r="G19" s="842" t="e">
        <f t="shared" si="0"/>
        <v>#REF!</v>
      </c>
      <c r="H19" s="842"/>
      <c r="I19" s="842"/>
      <c r="J19" s="876"/>
      <c r="K19" s="876"/>
      <c r="L19" s="835"/>
      <c r="M19" s="835"/>
      <c r="N19" s="835"/>
      <c r="O19" s="835"/>
    </row>
    <row r="20" spans="2:15" hidden="1">
      <c r="B20" s="864" t="s">
        <v>531</v>
      </c>
      <c r="C20" s="839" t="s">
        <v>532</v>
      </c>
      <c r="D20" s="839" t="s">
        <v>142</v>
      </c>
      <c r="E20" s="837">
        <f>+MEMORIA_ok!AL247</f>
        <v>13.343999999999999</v>
      </c>
      <c r="F20" s="845" t="e">
        <f>+#REF!</f>
        <v>#REF!</v>
      </c>
      <c r="G20" s="842" t="e">
        <f t="shared" si="0"/>
        <v>#REF!</v>
      </c>
      <c r="H20" s="842"/>
      <c r="I20" s="842"/>
      <c r="J20" s="876"/>
      <c r="K20" s="876"/>
      <c r="L20" s="835"/>
      <c r="M20" s="835"/>
      <c r="N20" s="835"/>
      <c r="O20" s="835"/>
    </row>
    <row r="21" spans="2:15" hidden="1">
      <c r="B21" s="864">
        <v>2.7</v>
      </c>
      <c r="C21" s="839" t="s">
        <v>582</v>
      </c>
      <c r="D21" s="839" t="s">
        <v>121</v>
      </c>
      <c r="E21" s="836">
        <f>+MEMORIA_ok!AL271</f>
        <v>87.78</v>
      </c>
      <c r="F21" s="845" t="e">
        <f>+#REF!</f>
        <v>#REF!</v>
      </c>
      <c r="G21" s="842" t="e">
        <f t="shared" si="0"/>
        <v>#REF!</v>
      </c>
      <c r="H21" s="842"/>
      <c r="I21" s="842"/>
      <c r="J21" s="876"/>
      <c r="K21" s="876"/>
      <c r="L21" s="835"/>
      <c r="M21" s="835"/>
      <c r="N21" s="835"/>
      <c r="O21" s="835"/>
    </row>
    <row r="22" spans="2:15" hidden="1">
      <c r="B22" s="864"/>
      <c r="C22" s="841"/>
      <c r="D22" s="839"/>
      <c r="E22" s="837"/>
      <c r="F22" s="840"/>
      <c r="G22" s="850"/>
      <c r="H22" s="850"/>
      <c r="I22" s="850"/>
      <c r="J22" s="876"/>
      <c r="K22" s="876"/>
      <c r="L22" s="835"/>
      <c r="M22" s="835"/>
      <c r="N22" s="835"/>
      <c r="O22" s="835"/>
    </row>
    <row r="23" spans="2:15">
      <c r="B23" s="864">
        <v>3</v>
      </c>
      <c r="C23" s="1423" t="s">
        <v>551</v>
      </c>
      <c r="D23" s="1424"/>
      <c r="E23" s="1424"/>
      <c r="F23" s="1425"/>
      <c r="G23" s="850">
        <f>+(' PRESUPUESTO OFICIAL GETZEN'!G24+ ' PRESUPUESTO OFICIAL ESMERALDA'!G24)*1.3</f>
        <v>1180087677.0150001</v>
      </c>
      <c r="H23" s="851"/>
      <c r="I23" s="851"/>
      <c r="J23" s="875">
        <f>+G23/2</f>
        <v>590043838.50750005</v>
      </c>
      <c r="K23" s="875">
        <f>+J23</f>
        <v>590043838.50750005</v>
      </c>
      <c r="L23" s="835"/>
      <c r="M23" s="835"/>
      <c r="N23" s="835"/>
      <c r="O23" s="835"/>
    </row>
    <row r="24" spans="2:15" hidden="1">
      <c r="B24" s="864" t="s">
        <v>533</v>
      </c>
      <c r="C24" s="849" t="s">
        <v>534</v>
      </c>
      <c r="D24" s="839" t="s">
        <v>425</v>
      </c>
      <c r="E24" s="837">
        <f>+MEMORIA_ok!AL313</f>
        <v>4917.12</v>
      </c>
      <c r="F24" s="840">
        <f>+'3.1'!G44</f>
        <v>7802</v>
      </c>
      <c r="G24" s="842">
        <f>+E24*F24</f>
        <v>38363370.240000002</v>
      </c>
      <c r="H24" s="842"/>
      <c r="I24" s="842"/>
      <c r="J24" s="835"/>
      <c r="K24" s="835"/>
      <c r="L24" s="835"/>
      <c r="M24" s="835"/>
      <c r="N24" s="835"/>
      <c r="O24" s="835"/>
    </row>
    <row r="25" spans="2:15" ht="94.5" hidden="1">
      <c r="B25" s="864" t="s">
        <v>535</v>
      </c>
      <c r="C25" s="838" t="s">
        <v>606</v>
      </c>
      <c r="D25" s="839" t="s">
        <v>151</v>
      </c>
      <c r="E25" s="837">
        <f>+MEMORIA_ok!AL343</f>
        <v>472.6</v>
      </c>
      <c r="F25" s="840" t="e">
        <f>+#REF!</f>
        <v>#REF!</v>
      </c>
      <c r="G25" s="842" t="e">
        <f>+E25*F25</f>
        <v>#REF!</v>
      </c>
      <c r="H25" s="842"/>
      <c r="I25" s="842"/>
      <c r="J25" s="835"/>
      <c r="K25" s="835"/>
      <c r="L25" s="835"/>
      <c r="M25" s="835"/>
      <c r="N25" s="835"/>
      <c r="O25" s="835"/>
    </row>
    <row r="26" spans="2:15" hidden="1">
      <c r="B26" s="860"/>
      <c r="C26" s="869"/>
      <c r="D26" s="869"/>
      <c r="E26" s="869"/>
      <c r="F26" s="869"/>
      <c r="G26" s="870"/>
      <c r="H26" s="852"/>
      <c r="I26" s="852"/>
      <c r="J26" s="835"/>
      <c r="K26" s="835"/>
      <c r="L26" s="835"/>
      <c r="M26" s="835"/>
      <c r="N26" s="835"/>
      <c r="O26" s="835"/>
    </row>
    <row r="27" spans="2:15">
      <c r="B27" s="864">
        <v>4</v>
      </c>
      <c r="C27" s="1426" t="s">
        <v>552</v>
      </c>
      <c r="D27" s="1427"/>
      <c r="E27" s="1427"/>
      <c r="F27" s="1428"/>
      <c r="G27" s="871">
        <f>+(' PRESUPUESTO OFICIAL GETZEN'!G28+ ' PRESUPUESTO OFICIAL ESMERALDA'!G28)*1.3</f>
        <v>45619643.107999995</v>
      </c>
      <c r="H27" s="853"/>
      <c r="I27" s="853"/>
      <c r="J27" s="835"/>
      <c r="K27" s="835"/>
      <c r="L27" s="874">
        <f>+G27</f>
        <v>45619643.107999995</v>
      </c>
      <c r="M27" s="835"/>
      <c r="N27" s="835"/>
      <c r="O27" s="835"/>
    </row>
    <row r="28" spans="2:15" hidden="1">
      <c r="B28" s="864">
        <v>4.0999999999999996</v>
      </c>
      <c r="C28" s="849" t="s">
        <v>536</v>
      </c>
      <c r="D28" s="839" t="s">
        <v>151</v>
      </c>
      <c r="E28" s="837">
        <f>+MEMORIA_ok!AL372</f>
        <v>27.8</v>
      </c>
      <c r="F28" s="516">
        <f>+'4.1'!G44</f>
        <v>101711</v>
      </c>
      <c r="G28" s="854">
        <f>+E28*F28</f>
        <v>2827565.8000000003</v>
      </c>
      <c r="H28" s="854"/>
      <c r="I28" s="854"/>
      <c r="J28" s="835"/>
      <c r="K28" s="835"/>
      <c r="L28" s="835"/>
      <c r="M28" s="835"/>
      <c r="N28" s="835"/>
      <c r="O28" s="835"/>
    </row>
    <row r="29" spans="2:15" ht="47.25" hidden="1">
      <c r="B29" s="864">
        <v>4.2</v>
      </c>
      <c r="C29" s="849" t="s">
        <v>553</v>
      </c>
      <c r="D29" s="839" t="s">
        <v>121</v>
      </c>
      <c r="E29" s="837">
        <f>+MEMORIA_ok!AL410</f>
        <v>248</v>
      </c>
      <c r="F29" s="516">
        <f>+'4.2'!G44</f>
        <v>23737</v>
      </c>
      <c r="G29" s="854">
        <f>+E29*F29</f>
        <v>5886776</v>
      </c>
      <c r="H29" s="854"/>
      <c r="I29" s="854"/>
      <c r="J29" s="835"/>
      <c r="K29" s="835"/>
      <c r="L29" s="835"/>
      <c r="M29" s="835"/>
      <c r="N29" s="835"/>
      <c r="O29" s="835"/>
    </row>
    <row r="30" spans="2:15" hidden="1">
      <c r="B30" s="864"/>
      <c r="C30" s="849"/>
      <c r="D30" s="855"/>
      <c r="E30" s="856"/>
      <c r="F30" s="857"/>
      <c r="G30" s="847"/>
      <c r="H30" s="847"/>
      <c r="I30" s="847"/>
      <c r="J30" s="835"/>
      <c r="K30" s="835"/>
      <c r="L30" s="835"/>
      <c r="M30" s="835"/>
      <c r="N30" s="835"/>
      <c r="O30" s="835"/>
    </row>
    <row r="31" spans="2:15">
      <c r="B31" s="864">
        <v>5</v>
      </c>
      <c r="C31" s="1429" t="s">
        <v>537</v>
      </c>
      <c r="D31" s="1430"/>
      <c r="E31" s="1430"/>
      <c r="F31" s="1431"/>
      <c r="G31" s="868">
        <f>+(' PRESUPUESTO OFICIAL GETZEN'!G32+ ' PRESUPUESTO OFICIAL ESMERALDA'!G32)*1.3</f>
        <v>39251981.574000001</v>
      </c>
      <c r="H31" s="848"/>
      <c r="I31" s="848"/>
      <c r="J31" s="835"/>
      <c r="K31" s="835"/>
      <c r="L31" s="874">
        <f>+G31</f>
        <v>39251981.574000001</v>
      </c>
      <c r="M31" s="835"/>
      <c r="N31" s="835"/>
      <c r="O31" s="835"/>
    </row>
    <row r="32" spans="2:15" hidden="1">
      <c r="B32" s="864" t="s">
        <v>538</v>
      </c>
      <c r="C32" s="841" t="s">
        <v>558</v>
      </c>
      <c r="D32" s="839" t="s">
        <v>121</v>
      </c>
      <c r="E32" s="837">
        <f>+MEMORIA_ok!AL433</f>
        <v>43.2</v>
      </c>
      <c r="F32" s="840">
        <f>+'5.1'!G44</f>
        <v>54711</v>
      </c>
      <c r="G32" s="854">
        <f>+E32*F32</f>
        <v>2363515.2000000002</v>
      </c>
      <c r="H32" s="854"/>
      <c r="I32" s="854"/>
      <c r="J32" s="835"/>
      <c r="K32" s="835"/>
      <c r="L32" s="835"/>
      <c r="M32" s="835"/>
      <c r="N32" s="835"/>
      <c r="O32" s="835"/>
    </row>
    <row r="33" spans="2:16" hidden="1">
      <c r="B33" s="864" t="s">
        <v>539</v>
      </c>
      <c r="C33" s="841" t="s">
        <v>559</v>
      </c>
      <c r="D33" s="839" t="s">
        <v>121</v>
      </c>
      <c r="E33" s="837">
        <f>+MEMORIA_ok!AL464</f>
        <v>80.69</v>
      </c>
      <c r="F33" s="840">
        <f>+'5.2'!G41</f>
        <v>52717</v>
      </c>
      <c r="G33" s="854">
        <f>+E33*F33</f>
        <v>4253734.7299999995</v>
      </c>
      <c r="H33" s="854"/>
      <c r="I33" s="854"/>
      <c r="J33" s="835"/>
      <c r="K33" s="835"/>
      <c r="L33" s="835"/>
      <c r="M33" s="835"/>
      <c r="N33" s="835"/>
      <c r="O33" s="835"/>
    </row>
    <row r="34" spans="2:16" hidden="1">
      <c r="B34" s="864">
        <v>5.3</v>
      </c>
      <c r="C34" s="841" t="s">
        <v>540</v>
      </c>
      <c r="D34" s="839" t="s">
        <v>171</v>
      </c>
      <c r="E34" s="837">
        <f>+MEMORIA_ok!AL486</f>
        <v>3</v>
      </c>
      <c r="F34" s="840">
        <f>+'5.4'!G41</f>
        <v>152051</v>
      </c>
      <c r="G34" s="854">
        <f>+E34*F34</f>
        <v>456153</v>
      </c>
      <c r="H34" s="854"/>
      <c r="I34" s="854"/>
      <c r="J34" s="835"/>
      <c r="K34" s="835"/>
      <c r="L34" s="835"/>
      <c r="M34" s="835"/>
      <c r="N34" s="835"/>
      <c r="O34" s="835"/>
    </row>
    <row r="35" spans="2:16" ht="30" hidden="1" customHeight="1">
      <c r="B35" s="864">
        <v>5.4</v>
      </c>
      <c r="C35" s="839" t="s">
        <v>541</v>
      </c>
      <c r="D35" s="839" t="s">
        <v>171</v>
      </c>
      <c r="E35" s="837">
        <f>+MEMORIA_ok!AL509</f>
        <v>1</v>
      </c>
      <c r="F35" s="840">
        <f>+'5.5'!G44</f>
        <v>1021935</v>
      </c>
      <c r="G35" s="854">
        <f>+E35*F35</f>
        <v>1021935</v>
      </c>
      <c r="H35" s="854"/>
      <c r="I35" s="854"/>
      <c r="J35" s="835"/>
      <c r="K35" s="835"/>
      <c r="L35" s="835"/>
      <c r="M35" s="835"/>
      <c r="N35" s="835"/>
      <c r="O35" s="835"/>
    </row>
    <row r="36" spans="2:16" hidden="1">
      <c r="B36" s="864"/>
      <c r="C36" s="841"/>
      <c r="D36" s="839"/>
      <c r="E36" s="837"/>
      <c r="F36" s="840"/>
      <c r="G36" s="850"/>
      <c r="H36" s="850"/>
      <c r="I36" s="850"/>
      <c r="J36" s="835"/>
      <c r="K36" s="835"/>
      <c r="L36" s="835"/>
      <c r="M36" s="835"/>
      <c r="N36" s="835"/>
      <c r="O36" s="835"/>
    </row>
    <row r="37" spans="2:16">
      <c r="B37" s="864">
        <v>6</v>
      </c>
      <c r="C37" s="1416" t="s">
        <v>542</v>
      </c>
      <c r="D37" s="1417"/>
      <c r="E37" s="1417"/>
      <c r="F37" s="1418"/>
      <c r="G37" s="850">
        <f>+(' PRESUPUESTO OFICIAL GETZEN'!G39+ ' PRESUPUESTO OFICIAL ESMERALDA'!G39)*1.3</f>
        <v>129295611.51000001</v>
      </c>
      <c r="H37" s="851"/>
      <c r="I37" s="851"/>
      <c r="J37" s="835"/>
      <c r="K37" s="875">
        <f>+G37/2</f>
        <v>64647805.755000003</v>
      </c>
      <c r="L37" s="875">
        <f>+K37</f>
        <v>64647805.755000003</v>
      </c>
      <c r="M37" s="835"/>
      <c r="N37" s="835"/>
      <c r="O37" s="835"/>
    </row>
    <row r="38" spans="2:16" ht="31.5" hidden="1">
      <c r="B38" s="864" t="s">
        <v>543</v>
      </c>
      <c r="C38" s="858" t="s">
        <v>612</v>
      </c>
      <c r="D38" s="440" t="s">
        <v>171</v>
      </c>
      <c r="E38" s="441">
        <f>+MEMORIA_ok!AL539</f>
        <v>1</v>
      </c>
      <c r="F38" s="460">
        <f>+'6.1'!G57</f>
        <v>2872985</v>
      </c>
      <c r="G38" s="842">
        <f t="shared" ref="G38:G44" si="1">+E38*F38</f>
        <v>2872985</v>
      </c>
      <c r="H38" s="842"/>
      <c r="I38" s="842"/>
      <c r="J38" s="835"/>
      <c r="K38" s="835"/>
      <c r="L38" s="835"/>
      <c r="M38" s="835"/>
      <c r="N38" s="835"/>
      <c r="O38" s="835"/>
    </row>
    <row r="39" spans="2:16" ht="31.5" hidden="1">
      <c r="B39" s="864" t="s">
        <v>544</v>
      </c>
      <c r="C39" s="858" t="s">
        <v>613</v>
      </c>
      <c r="D39" s="440" t="s">
        <v>171</v>
      </c>
      <c r="E39" s="441">
        <f>+MEMORIA_ok!AL574</f>
        <v>1</v>
      </c>
      <c r="F39" s="460">
        <f>+'6.2'!G46</f>
        <v>1411808</v>
      </c>
      <c r="G39" s="842">
        <f t="shared" si="1"/>
        <v>1411808</v>
      </c>
      <c r="H39" s="842"/>
      <c r="I39" s="842"/>
      <c r="J39" s="835"/>
      <c r="K39" s="835"/>
      <c r="L39" s="835"/>
      <c r="M39" s="835"/>
      <c r="N39" s="835"/>
      <c r="O39" s="835"/>
    </row>
    <row r="40" spans="2:16" ht="18" hidden="1" customHeight="1">
      <c r="B40" s="864" t="s">
        <v>545</v>
      </c>
      <c r="C40" s="858" t="s">
        <v>614</v>
      </c>
      <c r="D40" s="440" t="s">
        <v>121</v>
      </c>
      <c r="E40" s="441">
        <f>+MEMORIA_ok!AL598</f>
        <v>15</v>
      </c>
      <c r="F40" s="460">
        <f>+'6.3'!G42</f>
        <v>99845</v>
      </c>
      <c r="G40" s="842">
        <f t="shared" si="1"/>
        <v>1497675</v>
      </c>
      <c r="H40" s="842"/>
      <c r="I40" s="842"/>
      <c r="J40" s="835"/>
      <c r="K40" s="835"/>
      <c r="L40" s="835"/>
      <c r="M40" s="835"/>
      <c r="N40" s="835"/>
      <c r="O40" s="835"/>
    </row>
    <row r="41" spans="2:16" hidden="1">
      <c r="B41" s="864" t="s">
        <v>546</v>
      </c>
      <c r="C41" s="858" t="s">
        <v>615</v>
      </c>
      <c r="D41" s="440" t="s">
        <v>171</v>
      </c>
      <c r="E41" s="441">
        <f>+MEMORIA_ok!AL622</f>
        <v>1</v>
      </c>
      <c r="F41" s="460">
        <f>+'6.4'!G42</f>
        <v>1380470</v>
      </c>
      <c r="G41" s="842">
        <f t="shared" si="1"/>
        <v>1380470</v>
      </c>
      <c r="H41" s="842"/>
      <c r="I41" s="842"/>
      <c r="J41" s="835"/>
      <c r="K41" s="835"/>
      <c r="L41" s="835"/>
      <c r="M41" s="835"/>
      <c r="N41" s="835"/>
      <c r="O41" s="835"/>
    </row>
    <row r="42" spans="2:16" ht="31.5" hidden="1">
      <c r="B42" s="864" t="s">
        <v>547</v>
      </c>
      <c r="C42" s="858" t="s">
        <v>560</v>
      </c>
      <c r="D42" s="440" t="s">
        <v>171</v>
      </c>
      <c r="E42" s="441">
        <f>+MEMORIA_ok!AL648</f>
        <v>12</v>
      </c>
      <c r="F42" s="460">
        <f>+'6.5'!G42</f>
        <v>1016902</v>
      </c>
      <c r="G42" s="842">
        <f t="shared" si="1"/>
        <v>12202824</v>
      </c>
      <c r="H42" s="842"/>
      <c r="I42" s="842"/>
      <c r="J42" s="835"/>
      <c r="K42" s="835"/>
      <c r="L42" s="835"/>
      <c r="M42" s="835"/>
      <c r="N42" s="835"/>
      <c r="O42" s="835"/>
    </row>
    <row r="43" spans="2:16" ht="31.5" hidden="1">
      <c r="B43" s="864" t="s">
        <v>548</v>
      </c>
      <c r="C43" s="858" t="s">
        <v>616</v>
      </c>
      <c r="D43" s="440" t="s">
        <v>171</v>
      </c>
      <c r="E43" s="441">
        <f>+MEMORIA_ok!AL680</f>
        <v>6</v>
      </c>
      <c r="F43" s="460">
        <f>+'6.6'!G46</f>
        <v>271559</v>
      </c>
      <c r="G43" s="842">
        <f t="shared" si="1"/>
        <v>1629354</v>
      </c>
      <c r="H43" s="842"/>
      <c r="I43" s="842"/>
      <c r="J43" s="835"/>
      <c r="K43" s="835"/>
      <c r="L43" s="835"/>
      <c r="M43" s="835"/>
      <c r="N43" s="835"/>
      <c r="O43" s="835"/>
    </row>
    <row r="44" spans="2:16" hidden="1">
      <c r="B44" s="864" t="s">
        <v>549</v>
      </c>
      <c r="C44" s="858" t="s">
        <v>617</v>
      </c>
      <c r="D44" s="440" t="s">
        <v>171</v>
      </c>
      <c r="E44" s="441">
        <f>+MEMORIA_ok!AL726</f>
        <v>1</v>
      </c>
      <c r="F44" s="460">
        <f>+'6.7'!G48</f>
        <v>18206551</v>
      </c>
      <c r="G44" s="842">
        <f t="shared" si="1"/>
        <v>18206551</v>
      </c>
      <c r="H44" s="842"/>
      <c r="I44" s="842"/>
      <c r="J44" s="835"/>
      <c r="K44" s="835"/>
      <c r="L44" s="835"/>
      <c r="M44" s="835"/>
      <c r="N44" s="835"/>
      <c r="O44" s="835"/>
    </row>
    <row r="45" spans="2:16" hidden="1">
      <c r="B45" s="864"/>
      <c r="C45" s="859"/>
      <c r="D45" s="440"/>
      <c r="E45" s="441"/>
      <c r="F45" s="460"/>
      <c r="G45" s="850"/>
      <c r="H45" s="850"/>
      <c r="I45" s="850"/>
      <c r="J45" s="835"/>
      <c r="K45" s="460"/>
      <c r="L45" s="460"/>
      <c r="M45" s="460"/>
      <c r="N45" s="460"/>
      <c r="O45" s="835"/>
      <c r="P45" s="168"/>
    </row>
    <row r="46" spans="2:16">
      <c r="B46" s="864">
        <v>7</v>
      </c>
      <c r="C46" s="1416" t="s">
        <v>669</v>
      </c>
      <c r="D46" s="1417"/>
      <c r="E46" s="1417"/>
      <c r="F46" s="1418"/>
      <c r="G46" s="850">
        <f>+' PRESUPUESTO OFICIAL GETZEN'!G55+ ' PRESUPUESTO OFICIAL ESMERALDA'!G55</f>
        <v>6900000</v>
      </c>
      <c r="H46" s="850"/>
      <c r="I46" s="850"/>
      <c r="J46" s="875">
        <f>+G46/3</f>
        <v>2300000</v>
      </c>
      <c r="K46" s="877">
        <f>+J46</f>
        <v>2300000</v>
      </c>
      <c r="L46" s="877">
        <f>+K46</f>
        <v>2300000</v>
      </c>
      <c r="M46" s="460"/>
      <c r="N46" s="460"/>
      <c r="O46" s="835"/>
      <c r="P46" s="168"/>
    </row>
    <row r="47" spans="2:16">
      <c r="B47" s="864">
        <v>8</v>
      </c>
      <c r="C47" s="1416" t="s">
        <v>860</v>
      </c>
      <c r="D47" s="1417"/>
      <c r="E47" s="1417"/>
      <c r="F47" s="1418"/>
      <c r="G47" s="850">
        <f>+' PRESUPUESTO OFICIAL GETZEN'!G57+ ' PRESUPUESTO OFICIAL ESMERALDA'!G57</f>
        <v>10273706.619999999</v>
      </c>
      <c r="H47" s="850"/>
      <c r="I47" s="850"/>
      <c r="J47" s="875">
        <f>G47/3</f>
        <v>3424568.8733333331</v>
      </c>
      <c r="K47" s="877">
        <f>J47</f>
        <v>3424568.8733333331</v>
      </c>
      <c r="L47" s="877">
        <f>K47</f>
        <v>3424568.8733333331</v>
      </c>
      <c r="M47" s="460"/>
      <c r="N47" s="460"/>
      <c r="O47" s="835"/>
      <c r="P47" s="168"/>
    </row>
    <row r="48" spans="2:16">
      <c r="B48" s="864">
        <v>9</v>
      </c>
      <c r="C48" s="1416" t="s">
        <v>863</v>
      </c>
      <c r="D48" s="1417"/>
      <c r="E48" s="1417"/>
      <c r="F48" s="1418"/>
      <c r="G48" s="850">
        <f>+' PRESUPUESTO OFICIAL GETZEN'!G59+ ' PRESUPUESTO OFICIAL ESMERALDA'!G59</f>
        <v>2948880</v>
      </c>
      <c r="H48" s="850"/>
      <c r="I48" s="850"/>
      <c r="J48" s="875">
        <f t="shared" ref="J48:J49" si="2">G48/3</f>
        <v>982960</v>
      </c>
      <c r="K48" s="877">
        <f t="shared" ref="K48:L49" si="3">J48</f>
        <v>982960</v>
      </c>
      <c r="L48" s="877">
        <f t="shared" si="3"/>
        <v>982960</v>
      </c>
      <c r="M48" s="460"/>
      <c r="N48" s="460"/>
      <c r="O48" s="835"/>
      <c r="P48" s="168"/>
    </row>
    <row r="49" spans="2:16">
      <c r="B49" s="864">
        <v>10</v>
      </c>
      <c r="C49" s="1416" t="s">
        <v>861</v>
      </c>
      <c r="D49" s="1417"/>
      <c r="E49" s="1417"/>
      <c r="F49" s="1418"/>
      <c r="G49" s="850">
        <f>+' PRESUPUESTO OFICIAL GETZEN'!G61+ ' PRESUPUESTO OFICIAL ESMERALDA'!G61</f>
        <v>15930000</v>
      </c>
      <c r="H49" s="850"/>
      <c r="I49" s="850"/>
      <c r="J49" s="875">
        <f t="shared" si="2"/>
        <v>5310000</v>
      </c>
      <c r="K49" s="877">
        <f t="shared" si="3"/>
        <v>5310000</v>
      </c>
      <c r="L49" s="877">
        <f t="shared" si="3"/>
        <v>5310000</v>
      </c>
      <c r="M49" s="460"/>
      <c r="N49" s="460"/>
      <c r="O49" s="835"/>
      <c r="P49" s="168"/>
    </row>
    <row r="50" spans="2:16">
      <c r="B50" s="864">
        <v>11</v>
      </c>
      <c r="C50" s="1416" t="s">
        <v>866</v>
      </c>
      <c r="D50" s="1417"/>
      <c r="E50" s="1417"/>
      <c r="F50" s="1418"/>
      <c r="G50" s="850">
        <v>0</v>
      </c>
      <c r="H50" s="850"/>
      <c r="I50" s="850"/>
      <c r="J50" s="956"/>
      <c r="K50" s="957"/>
      <c r="L50" s="957"/>
      <c r="M50" s="961"/>
      <c r="N50" s="961"/>
      <c r="O50" s="962"/>
      <c r="P50" s="168"/>
    </row>
    <row r="51" spans="2:16">
      <c r="B51" s="878"/>
      <c r="C51" s="1410" t="s">
        <v>667</v>
      </c>
      <c r="D51" s="1411"/>
      <c r="E51" s="1411"/>
      <c r="F51" s="1412"/>
      <c r="G51" s="867">
        <f>G8+G14+G23+G27+G31+G37+G46+G47+G48+G49</f>
        <v>2217353149.3470001</v>
      </c>
      <c r="H51" s="867"/>
      <c r="I51" s="867"/>
      <c r="J51" s="835"/>
      <c r="K51" s="460"/>
      <c r="L51" s="460"/>
      <c r="M51" s="460"/>
      <c r="N51" s="460"/>
      <c r="O51" s="835"/>
      <c r="P51" s="168"/>
    </row>
    <row r="52" spans="2:16">
      <c r="B52" s="860"/>
      <c r="C52" s="1419" t="s">
        <v>450</v>
      </c>
      <c r="D52" s="1420"/>
      <c r="E52" s="1420"/>
      <c r="F52" s="1421"/>
      <c r="G52" s="880">
        <f>+' PRESUPUESTO OFICIAL GETZEN'!G65+ ' PRESUPUESTO OFICIAL ESMERALDA'!G65</f>
        <v>119978326.97</v>
      </c>
      <c r="H52" s="879"/>
      <c r="I52" s="879"/>
      <c r="J52" s="881">
        <f>+G52/3</f>
        <v>39992775.656666666</v>
      </c>
      <c r="K52" s="881">
        <f>+J52</f>
        <v>39992775.656666666</v>
      </c>
      <c r="L52" s="881">
        <f>+K52</f>
        <v>39992775.656666666</v>
      </c>
      <c r="M52" s="835"/>
      <c r="N52" s="835"/>
      <c r="O52" s="835"/>
    </row>
    <row r="53" spans="2:16">
      <c r="B53" s="860"/>
      <c r="C53" s="1419" t="s">
        <v>267</v>
      </c>
      <c r="D53" s="1420"/>
      <c r="E53" s="1420"/>
      <c r="F53" s="1421"/>
      <c r="G53" s="880">
        <f>+G51+G52</f>
        <v>2337331476.3169999</v>
      </c>
      <c r="H53" s="880"/>
      <c r="I53" s="880"/>
      <c r="J53" s="880">
        <f>SUM(J7:J52)</f>
        <v>1101672698.8300002</v>
      </c>
      <c r="K53" s="880">
        <f>SUM(K7:K52)</f>
        <v>1034129042.5200001</v>
      </c>
      <c r="L53" s="880">
        <f>SUM(L7:L52)</f>
        <v>201529734.96700001</v>
      </c>
      <c r="M53" s="958"/>
      <c r="N53" s="958"/>
      <c r="O53" s="958"/>
    </row>
    <row r="54" spans="2:16">
      <c r="C54" s="493"/>
      <c r="D54" s="493"/>
    </row>
    <row r="55" spans="2:16">
      <c r="C55" s="1157"/>
      <c r="D55" s="1157"/>
    </row>
    <row r="56" spans="2:16">
      <c r="C56" s="1157"/>
      <c r="D56" s="1157"/>
      <c r="G56" s="193" t="s">
        <v>39</v>
      </c>
      <c r="H56" s="191"/>
      <c r="I56" s="990"/>
      <c r="J56" s="990"/>
    </row>
    <row r="57" spans="2:16">
      <c r="C57" s="193" t="s">
        <v>851</v>
      </c>
      <c r="G57" s="990" t="s">
        <v>873</v>
      </c>
      <c r="H57" s="990"/>
      <c r="I57" s="990"/>
      <c r="J57" s="990"/>
    </row>
    <row r="58" spans="2:16" ht="16.5">
      <c r="C58" s="494" t="s">
        <v>872</v>
      </c>
      <c r="G58" s="162" t="s">
        <v>874</v>
      </c>
      <c r="H58" s="162"/>
      <c r="I58" s="990"/>
      <c r="J58" s="990"/>
    </row>
    <row r="59" spans="2:16">
      <c r="C59" s="194" t="s">
        <v>117</v>
      </c>
    </row>
  </sheetData>
  <mergeCells count="27">
    <mergeCell ref="C56:D56"/>
    <mergeCell ref="C31:F31"/>
    <mergeCell ref="C37:F37"/>
    <mergeCell ref="C46:F46"/>
    <mergeCell ref="C47:F47"/>
    <mergeCell ref="C48:F48"/>
    <mergeCell ref="C49:F49"/>
    <mergeCell ref="C50:F50"/>
    <mergeCell ref="C51:F51"/>
    <mergeCell ref="C52:F52"/>
    <mergeCell ref="C53:F53"/>
    <mergeCell ref="C55:D55"/>
    <mergeCell ref="C27:F27"/>
    <mergeCell ref="C2:O2"/>
    <mergeCell ref="B3:G3"/>
    <mergeCell ref="H3:O3"/>
    <mergeCell ref="B4:G4"/>
    <mergeCell ref="H4:O4"/>
    <mergeCell ref="C5:D5"/>
    <mergeCell ref="H5:I5"/>
    <mergeCell ref="J5:L5"/>
    <mergeCell ref="M5:O5"/>
    <mergeCell ref="C6:F6"/>
    <mergeCell ref="C7:F7"/>
    <mergeCell ref="C8:F8"/>
    <mergeCell ref="C14:F14"/>
    <mergeCell ref="C23:F23"/>
  </mergeCells>
  <printOptions horizontalCentered="1" verticalCentered="1"/>
  <pageMargins left="0.19685039370078741" right="0.19685039370078741" top="0.19685039370078741" bottom="0.19685039370078741" header="0.31496062992125984" footer="0.31496062992125984"/>
  <pageSetup paperSize="9" scale="65" orientation="landscape" horizontalDpi="4294967293" verticalDpi="4294967293"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FFFF00"/>
  </sheetPr>
  <dimension ref="A1:O28"/>
  <sheetViews>
    <sheetView workbookViewId="0">
      <selection activeCell="H8" sqref="H8"/>
    </sheetView>
  </sheetViews>
  <sheetFormatPr baseColWidth="10" defaultColWidth="11.42578125" defaultRowHeight="15"/>
  <cols>
    <col min="4" max="4" width="17.85546875" bestFit="1" customWidth="1"/>
    <col min="5" max="5" width="16.7109375" bestFit="1" customWidth="1"/>
    <col min="6" max="6" width="18.28515625" bestFit="1" customWidth="1"/>
  </cols>
  <sheetData>
    <row r="1" spans="1:13" ht="14.65" customHeight="1">
      <c r="A1" s="133" t="s">
        <v>0</v>
      </c>
      <c r="B1" s="1438" t="s">
        <v>882</v>
      </c>
      <c r="C1" s="1438"/>
      <c r="D1" s="1438"/>
      <c r="E1" s="1438"/>
      <c r="F1" s="1438"/>
      <c r="G1" s="1438"/>
      <c r="H1" s="1438"/>
      <c r="I1" s="1438"/>
      <c r="J1" s="1438"/>
      <c r="K1" s="1438"/>
      <c r="L1" s="1438"/>
      <c r="M1" s="1438"/>
    </row>
    <row r="2" spans="1:13" ht="14.65" customHeight="1">
      <c r="A2" s="133" t="s">
        <v>0</v>
      </c>
      <c r="B2" s="1438" t="s">
        <v>882</v>
      </c>
      <c r="C2" s="1438"/>
      <c r="D2" s="1438"/>
      <c r="E2" s="1438"/>
      <c r="F2" s="1438"/>
      <c r="G2" s="1438"/>
      <c r="H2" s="1438"/>
      <c r="I2" s="1438"/>
      <c r="J2" s="1438"/>
      <c r="K2" s="1438"/>
      <c r="L2" s="1438"/>
      <c r="M2" s="1438"/>
    </row>
    <row r="3" spans="1:13">
      <c r="A3" s="133" t="s">
        <v>2</v>
      </c>
      <c r="B3" s="186" t="s">
        <v>3</v>
      </c>
    </row>
    <row r="4" spans="1:13">
      <c r="A4" s="133" t="s">
        <v>627</v>
      </c>
      <c r="B4" t="s">
        <v>697</v>
      </c>
    </row>
    <row r="5" spans="1:13">
      <c r="A5" s="133" t="s">
        <v>607</v>
      </c>
      <c r="B5" s="775">
        <f ca="1">TODAY()</f>
        <v>46286</v>
      </c>
    </row>
    <row r="7" spans="1:13" ht="15.75" thickBot="1"/>
    <row r="8" spans="1:13" ht="15.75" thickBot="1">
      <c r="D8" s="942" t="s">
        <v>845</v>
      </c>
      <c r="E8" s="943" t="s">
        <v>846</v>
      </c>
      <c r="F8" s="944" t="s">
        <v>17</v>
      </c>
    </row>
    <row r="9" spans="1:13">
      <c r="B9" s="1439" t="s">
        <v>843</v>
      </c>
      <c r="C9" s="1440"/>
      <c r="D9" s="936">
        <f>+' PRESUPUESTO OFICIAL ESMERALDA'!G63</f>
        <v>912839625.45999992</v>
      </c>
      <c r="E9" s="937">
        <f>+' PRESUPUESTO OFICIAL GETZEN'!G63</f>
        <v>801136470.95000005</v>
      </c>
      <c r="F9" s="935">
        <f>+D9+E9</f>
        <v>1713976096.4099998</v>
      </c>
    </row>
    <row r="10" spans="1:13" ht="15.75" thickBot="1">
      <c r="B10" s="1441" t="s">
        <v>844</v>
      </c>
      <c r="C10" s="1442"/>
      <c r="D10" s="1443">
        <v>7.0000000000000007E-2</v>
      </c>
      <c r="E10" s="1444"/>
      <c r="F10" s="938">
        <f>+F9*0.07</f>
        <v>119978326.74870001</v>
      </c>
      <c r="H10">
        <f>+' PRESUPUESTO OFICIAL ESMERALDA'!G65+' PRESUPUESTO OFICIAL GETZEN'!G65</f>
        <v>119978326.97</v>
      </c>
    </row>
    <row r="11" spans="1:13" ht="15.75" thickBot="1">
      <c r="B11" s="186"/>
      <c r="F11" s="953">
        <f>SUM(F9:F10)</f>
        <v>1833954423.1586998</v>
      </c>
      <c r="H11" s="134"/>
      <c r="M11" s="134"/>
    </row>
    <row r="12" spans="1:13">
      <c r="H12" s="135"/>
      <c r="M12" s="135"/>
    </row>
    <row r="13" spans="1:13">
      <c r="H13" s="136"/>
      <c r="M13" s="136"/>
    </row>
    <row r="14" spans="1:13">
      <c r="D14" s="469">
        <f>+D9*0.07</f>
        <v>63898773.782200001</v>
      </c>
      <c r="H14" s="947"/>
      <c r="M14" s="136"/>
    </row>
    <row r="15" spans="1:13">
      <c r="E15" s="934"/>
    </row>
    <row r="16" spans="1:13">
      <c r="D16" s="934">
        <f>+D9+D14</f>
        <v>976738399.2421999</v>
      </c>
    </row>
    <row r="20" spans="13:15">
      <c r="M20" t="s">
        <v>103</v>
      </c>
    </row>
    <row r="21" spans="13:15">
      <c r="M21" s="945">
        <v>0.13400000000000001</v>
      </c>
      <c r="N21" t="s">
        <v>854</v>
      </c>
    </row>
    <row r="22" spans="13:15">
      <c r="M22" s="945">
        <v>0.15</v>
      </c>
      <c r="N22" t="s">
        <v>855</v>
      </c>
    </row>
    <row r="23" spans="13:15">
      <c r="M23" s="945">
        <v>0.19</v>
      </c>
      <c r="N23" t="s">
        <v>856</v>
      </c>
    </row>
    <row r="24" spans="13:15">
      <c r="M24" s="945">
        <f>+M22*O28</f>
        <v>4.8599999999999997E-2</v>
      </c>
      <c r="N24" t="s">
        <v>857</v>
      </c>
    </row>
    <row r="25" spans="13:15">
      <c r="M25" s="946">
        <v>0.1</v>
      </c>
      <c r="N25" t="s">
        <v>858</v>
      </c>
    </row>
    <row r="26" spans="13:15">
      <c r="M26" s="55">
        <f>SUM(M21:M25)</f>
        <v>0.62260000000000004</v>
      </c>
    </row>
    <row r="28" spans="13:15">
      <c r="N28" s="45"/>
      <c r="O28" s="55">
        <f>++M21+M23</f>
        <v>0.32400000000000001</v>
      </c>
    </row>
  </sheetData>
  <mergeCells count="5">
    <mergeCell ref="B1:M1"/>
    <mergeCell ref="B2:M2"/>
    <mergeCell ref="B9:C9"/>
    <mergeCell ref="B10:C10"/>
    <mergeCell ref="D10:E10"/>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10"/>
  <sheetViews>
    <sheetView view="pageBreakPreview" zoomScale="110" zoomScaleNormal="100" zoomScaleSheetLayoutView="110" workbookViewId="0">
      <selection activeCell="A14" sqref="A14"/>
    </sheetView>
  </sheetViews>
  <sheetFormatPr baseColWidth="10" defaultRowHeight="15"/>
  <cols>
    <col min="1" max="1" width="63.28515625" customWidth="1"/>
    <col min="2" max="2" width="25.5703125" hidden="1" customWidth="1"/>
    <col min="3" max="3" width="19.5703125" customWidth="1"/>
    <col min="5" max="5" width="17.85546875" bestFit="1" customWidth="1"/>
    <col min="6" max="6" width="13.5703125" bestFit="1" customWidth="1"/>
  </cols>
  <sheetData>
    <row r="1" spans="1:6">
      <c r="A1" s="478" t="s">
        <v>446</v>
      </c>
      <c r="B1" s="478" t="s">
        <v>447</v>
      </c>
      <c r="C1" s="478" t="s">
        <v>448</v>
      </c>
    </row>
    <row r="2" spans="1:6">
      <c r="A2" s="196" t="e">
        <f>+' PRESUPUESTO OFICIAL ESMERALDA'!#REF!</f>
        <v>#REF!</v>
      </c>
      <c r="B2" s="475" t="e">
        <f>+' PRESUPUESTO OFICIAL ESMERALDA'!#REF!</f>
        <v>#REF!</v>
      </c>
      <c r="C2" s="475" t="e">
        <f t="shared" ref="C2:C8" si="0">+B2*1.27</f>
        <v>#REF!</v>
      </c>
    </row>
    <row r="3" spans="1:6">
      <c r="A3" s="196" t="e">
        <f>+' PRESUPUESTO OFICIAL ESMERALDA'!#REF!</f>
        <v>#REF!</v>
      </c>
      <c r="B3" s="475" t="e">
        <f>+' PRESUPUESTO OFICIAL ESMERALDA'!#REF!</f>
        <v>#REF!</v>
      </c>
      <c r="C3" s="475" t="e">
        <f t="shared" si="0"/>
        <v>#REF!</v>
      </c>
    </row>
    <row r="4" spans="1:6">
      <c r="A4" s="196" t="e">
        <f>+' PRESUPUESTO OFICIAL ESMERALDA'!#REF!</f>
        <v>#REF!</v>
      </c>
      <c r="B4" s="475" t="e">
        <f>+' PRESUPUESTO OFICIAL ESMERALDA'!#REF!</f>
        <v>#REF!</v>
      </c>
      <c r="C4" s="475" t="e">
        <f t="shared" si="0"/>
        <v>#REF!</v>
      </c>
    </row>
    <row r="5" spans="1:6">
      <c r="A5" s="196" t="e">
        <f>+' PRESUPUESTO OFICIAL ESMERALDA'!#REF!</f>
        <v>#REF!</v>
      </c>
      <c r="B5" s="475" t="e">
        <f>+' PRESUPUESTO OFICIAL ESMERALDA'!#REF!</f>
        <v>#REF!</v>
      </c>
      <c r="C5" s="475" t="e">
        <f t="shared" si="0"/>
        <v>#REF!</v>
      </c>
    </row>
    <row r="6" spans="1:6">
      <c r="A6" s="196" t="e">
        <f>+' PRESUPUESTO OFICIAL ESMERALDA'!#REF!</f>
        <v>#REF!</v>
      </c>
      <c r="B6" s="475" t="e">
        <f>+' PRESUPUESTO OFICIAL ESMERALDA'!#REF!</f>
        <v>#REF!</v>
      </c>
      <c r="C6" s="475" t="e">
        <f t="shared" si="0"/>
        <v>#REF!</v>
      </c>
    </row>
    <row r="7" spans="1:6">
      <c r="A7" s="196" t="e">
        <f>+' PRESUPUESTO OFICIAL ESMERALDA'!#REF!</f>
        <v>#REF!</v>
      </c>
      <c r="B7" s="475">
        <f>+' PRESUPUESTO OFICIAL ESMERALDA'!G48</f>
        <v>894813332.14999998</v>
      </c>
      <c r="C7" s="475">
        <f t="shared" si="0"/>
        <v>1136412931.8304999</v>
      </c>
    </row>
    <row r="8" spans="1:6">
      <c r="A8" s="241" t="s">
        <v>449</v>
      </c>
      <c r="B8" s="476" t="e">
        <f>SUM(B2:B7)</f>
        <v>#REF!</v>
      </c>
      <c r="C8" s="475" t="e">
        <f t="shared" si="0"/>
        <v>#REF!</v>
      </c>
      <c r="E8" s="469"/>
      <c r="F8" s="450"/>
    </row>
    <row r="9" spans="1:6">
      <c r="A9" s="241" t="s">
        <v>450</v>
      </c>
      <c r="B9" s="477" t="e">
        <f>+C9/C8</f>
        <v>#REF!</v>
      </c>
      <c r="C9" s="471">
        <f>+' PRESUPUESTO OFICIAL ESMERALDA'!G65</f>
        <v>63898774</v>
      </c>
      <c r="E9" s="469"/>
      <c r="F9" s="472"/>
    </row>
    <row r="10" spans="1:6">
      <c r="A10" s="186"/>
      <c r="B10" s="470" t="s">
        <v>267</v>
      </c>
      <c r="C10" s="479" t="e">
        <f>+C8+C9</f>
        <v>#REF!</v>
      </c>
    </row>
  </sheetData>
  <pageMargins left="0.7" right="0.7" top="0.75" bottom="0.75" header="0.3" footer="0.3"/>
  <pageSetup orientation="portrait" horizontalDpi="360" verticalDpi="36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rgb="FFFF0000"/>
  </sheetPr>
  <dimension ref="A1:M96"/>
  <sheetViews>
    <sheetView view="pageBreakPreview" topLeftCell="B1" zoomScale="70" zoomScaleNormal="70" zoomScaleSheetLayoutView="70" workbookViewId="0">
      <selection activeCell="C88" sqref="C88"/>
    </sheetView>
  </sheetViews>
  <sheetFormatPr baseColWidth="10" defaultColWidth="10.5703125" defaultRowHeight="15"/>
  <cols>
    <col min="1" max="1" width="16.28515625" style="1" customWidth="1"/>
    <col min="2" max="2" width="62.85546875" style="1" customWidth="1"/>
    <col min="3" max="3" width="9.42578125" style="3" customWidth="1"/>
    <col min="4" max="4" width="17.85546875" style="35" bestFit="1" customWidth="1"/>
    <col min="5" max="7" width="10.5703125" style="1"/>
    <col min="8" max="10" width="14" style="1" bestFit="1" customWidth="1"/>
    <col min="11" max="11" width="14.42578125" style="1" bestFit="1" customWidth="1"/>
    <col min="12" max="12" width="13.140625" style="1" bestFit="1" customWidth="1"/>
    <col min="13" max="13" width="13.5703125" style="1" bestFit="1" customWidth="1"/>
    <col min="14" max="16384" width="10.5703125" style="1"/>
  </cols>
  <sheetData>
    <row r="1" spans="1:13" ht="21" customHeight="1">
      <c r="A1" s="1446"/>
      <c r="B1" s="1449" t="str">
        <f>+INFO!B1</f>
        <v>CONSTRUCCIÓN DE CUBIERTA PARA POLIDEPORTIVO EN LA VEREDA LA ESMERALDA DEL MUNICIPIO DE LA PLATA, DEPARTAMENTO DEL HUILA</v>
      </c>
      <c r="C1" s="1449"/>
      <c r="D1" s="1452">
        <f ca="1">+INFO!B5</f>
        <v>46286</v>
      </c>
    </row>
    <row r="2" spans="1:13" ht="27.75" customHeight="1">
      <c r="A2" s="1447"/>
      <c r="B2" s="1450"/>
      <c r="C2" s="1450"/>
      <c r="D2" s="1452"/>
    </row>
    <row r="3" spans="1:13" ht="24.75" customHeight="1">
      <c r="A3" s="1447"/>
      <c r="B3" s="1450"/>
      <c r="C3" s="1450"/>
      <c r="D3" s="1452"/>
    </row>
    <row r="4" spans="1:13">
      <c r="A4" s="1448"/>
      <c r="B4" s="1451"/>
      <c r="C4" s="1451"/>
      <c r="D4" s="1453"/>
    </row>
    <row r="5" spans="1:13">
      <c r="A5" s="1445" t="s">
        <v>184</v>
      </c>
      <c r="B5" s="1445"/>
      <c r="C5" s="1445"/>
      <c r="D5" s="1445"/>
    </row>
    <row r="6" spans="1:13" s="2" customFormat="1">
      <c r="A6" s="40" t="s">
        <v>123</v>
      </c>
      <c r="B6" s="40" t="s">
        <v>185</v>
      </c>
      <c r="C6" s="39" t="s">
        <v>124</v>
      </c>
      <c r="D6" s="41" t="s">
        <v>186</v>
      </c>
    </row>
    <row r="7" spans="1:13">
      <c r="A7" s="36" t="s">
        <v>182</v>
      </c>
      <c r="B7" s="37" t="s">
        <v>456</v>
      </c>
      <c r="C7" s="38" t="s">
        <v>121</v>
      </c>
      <c r="D7" s="952">
        <v>6883</v>
      </c>
      <c r="E7" s="1" t="s">
        <v>962</v>
      </c>
      <c r="H7" s="1" t="s">
        <v>964</v>
      </c>
      <c r="K7" s="1" t="s">
        <v>966</v>
      </c>
      <c r="L7" s="1" t="s">
        <v>965</v>
      </c>
    </row>
    <row r="8" spans="1:13">
      <c r="A8" s="36" t="s">
        <v>187</v>
      </c>
      <c r="B8" s="37" t="s">
        <v>188</v>
      </c>
      <c r="C8" s="38" t="s">
        <v>189</v>
      </c>
      <c r="D8" s="952">
        <v>4851</v>
      </c>
      <c r="E8" s="1" t="s">
        <v>962</v>
      </c>
      <c r="H8" s="35">
        <v>14335</v>
      </c>
      <c r="I8" s="35">
        <v>17000</v>
      </c>
      <c r="J8" s="35">
        <v>17300</v>
      </c>
      <c r="K8" s="35">
        <f>+AVERAGE(H8:J8)</f>
        <v>16211.666666666666</v>
      </c>
      <c r="L8" s="35">
        <f>_xlfn.STDEV.S(H8:J8)</f>
        <v>1632.148379692647</v>
      </c>
      <c r="M8" s="1143">
        <f>+L8/K8</f>
        <v>0.10067739568372451</v>
      </c>
    </row>
    <row r="9" spans="1:13" ht="30">
      <c r="A9" s="36" t="s">
        <v>190</v>
      </c>
      <c r="B9" s="777" t="s">
        <v>457</v>
      </c>
      <c r="C9" s="36" t="s">
        <v>142</v>
      </c>
      <c r="D9" s="981">
        <v>59500</v>
      </c>
      <c r="E9" s="1" t="s">
        <v>962</v>
      </c>
      <c r="H9" s="1" t="s">
        <v>967</v>
      </c>
    </row>
    <row r="10" spans="1:13">
      <c r="A10" s="36" t="s">
        <v>191</v>
      </c>
      <c r="B10" s="37" t="s">
        <v>458</v>
      </c>
      <c r="C10" s="38" t="s">
        <v>451</v>
      </c>
      <c r="D10" s="491">
        <v>40</v>
      </c>
      <c r="E10" s="1" t="s">
        <v>962</v>
      </c>
      <c r="H10" s="35">
        <v>41129.67</v>
      </c>
      <c r="I10" s="35">
        <v>43215.12</v>
      </c>
      <c r="J10" s="35">
        <v>41666.67</v>
      </c>
      <c r="K10" s="35">
        <f>AVERAGE(H10:J10)</f>
        <v>42003.82</v>
      </c>
      <c r="L10" s="35">
        <f>_xlfn.STDEV.S(H10:J10)</f>
        <v>1082.8333285875558</v>
      </c>
      <c r="M10" s="1051">
        <f>L10/K10</f>
        <v>2.5779401220830767E-2</v>
      </c>
    </row>
    <row r="11" spans="1:13" ht="14.45" customHeight="1">
      <c r="A11" s="36" t="s">
        <v>192</v>
      </c>
      <c r="B11" s="37" t="s">
        <v>609</v>
      </c>
      <c r="C11" s="38" t="s">
        <v>142</v>
      </c>
      <c r="D11" s="979">
        <f>+BASICOS_ok!N152</f>
        <v>607308.96</v>
      </c>
    </row>
    <row r="12" spans="1:13" ht="14.45" customHeight="1">
      <c r="A12" s="36" t="s">
        <v>193</v>
      </c>
      <c r="B12" s="37" t="s">
        <v>608</v>
      </c>
      <c r="C12" s="38" t="s">
        <v>142</v>
      </c>
      <c r="D12" s="979">
        <f>+BASICOS_ok!N110</f>
        <v>644538.44999999995</v>
      </c>
      <c r="H12" s="1" t="s">
        <v>968</v>
      </c>
    </row>
    <row r="13" spans="1:13" ht="27" customHeight="1">
      <c r="A13" s="36" t="s">
        <v>194</v>
      </c>
      <c r="B13" s="777" t="s">
        <v>459</v>
      </c>
      <c r="C13" s="36" t="s">
        <v>142</v>
      </c>
      <c r="D13" s="980">
        <f>+BASICOS_ok!N226</f>
        <v>702042.72</v>
      </c>
      <c r="H13" s="35">
        <v>64032</v>
      </c>
      <c r="I13" s="35">
        <v>59214</v>
      </c>
      <c r="K13" s="35">
        <f>AVERAGE(H13:I13)</f>
        <v>61623</v>
      </c>
      <c r="L13" s="35">
        <f>_xlfn.STDEV.S(H13:I13)</f>
        <v>3406.840471756786</v>
      </c>
      <c r="M13" s="1051">
        <f>L13/K13</f>
        <v>5.5285209609346929E-2</v>
      </c>
    </row>
    <row r="14" spans="1:13" ht="14.45" customHeight="1">
      <c r="A14" s="36" t="s">
        <v>195</v>
      </c>
      <c r="B14" s="37" t="s">
        <v>460</v>
      </c>
      <c r="C14" s="38" t="s">
        <v>142</v>
      </c>
      <c r="D14" s="979">
        <f>+BASICOS_ok!N71</f>
        <v>755113.44000000006</v>
      </c>
      <c r="F14" s="195"/>
    </row>
    <row r="15" spans="1:13" ht="14.45" customHeight="1">
      <c r="A15" s="36" t="s">
        <v>196</v>
      </c>
      <c r="B15" s="37" t="s">
        <v>698</v>
      </c>
      <c r="C15" s="38" t="s">
        <v>142</v>
      </c>
      <c r="D15" s="979">
        <f>+BASICOS_ok!N33</f>
        <v>806131.63</v>
      </c>
      <c r="F15" s="195"/>
    </row>
    <row r="16" spans="1:13" ht="14.45" customHeight="1">
      <c r="A16" s="36" t="s">
        <v>197</v>
      </c>
      <c r="B16" s="37" t="s">
        <v>461</v>
      </c>
      <c r="C16" s="38" t="s">
        <v>425</v>
      </c>
      <c r="D16" s="952">
        <v>4823</v>
      </c>
      <c r="E16" s="1" t="s">
        <v>962</v>
      </c>
    </row>
    <row r="17" spans="1:6">
      <c r="A17" s="36" t="s">
        <v>198</v>
      </c>
      <c r="B17" s="37" t="s">
        <v>437</v>
      </c>
      <c r="C17" s="38" t="s">
        <v>425</v>
      </c>
      <c r="D17" s="952">
        <v>7778</v>
      </c>
      <c r="E17" s="1" t="s">
        <v>962</v>
      </c>
    </row>
    <row r="18" spans="1:6">
      <c r="A18" s="36" t="s">
        <v>199</v>
      </c>
      <c r="B18" s="37" t="s">
        <v>626</v>
      </c>
      <c r="C18" s="38" t="s">
        <v>142</v>
      </c>
      <c r="D18" s="979">
        <f>+BASICOS_ok!N189</f>
        <v>1315638.31</v>
      </c>
    </row>
    <row r="19" spans="1:6">
      <c r="A19" s="36" t="s">
        <v>200</v>
      </c>
      <c r="B19" s="37" t="s">
        <v>610</v>
      </c>
      <c r="C19" s="38" t="s">
        <v>425</v>
      </c>
      <c r="D19" s="952">
        <v>38414</v>
      </c>
      <c r="E19" s="1" t="s">
        <v>962</v>
      </c>
    </row>
    <row r="20" spans="1:6">
      <c r="A20" s="36" t="s">
        <v>201</v>
      </c>
      <c r="B20" s="777" t="s">
        <v>907</v>
      </c>
      <c r="C20" s="36" t="s">
        <v>151</v>
      </c>
      <c r="D20" s="980">
        <f>(240000+245000+250144)/3</f>
        <v>245048</v>
      </c>
      <c r="E20" s="1" t="s">
        <v>962</v>
      </c>
    </row>
    <row r="21" spans="1:6" ht="30">
      <c r="A21" s="36" t="s">
        <v>202</v>
      </c>
      <c r="B21" s="777" t="s">
        <v>830</v>
      </c>
      <c r="C21" s="36" t="s">
        <v>151</v>
      </c>
      <c r="D21" s="980">
        <f>+D20*0.45</f>
        <v>110271.6</v>
      </c>
      <c r="E21" s="1" t="s">
        <v>962</v>
      </c>
    </row>
    <row r="22" spans="1:6">
      <c r="A22" s="36" t="s">
        <v>203</v>
      </c>
      <c r="B22" s="37" t="s">
        <v>463</v>
      </c>
      <c r="C22" s="38" t="s">
        <v>428</v>
      </c>
      <c r="D22" s="952">
        <v>8427</v>
      </c>
      <c r="E22" s="1" t="s">
        <v>962</v>
      </c>
    </row>
    <row r="23" spans="1:6">
      <c r="A23" s="36" t="s">
        <v>204</v>
      </c>
      <c r="B23" s="37" t="s">
        <v>462</v>
      </c>
      <c r="C23" s="38" t="s">
        <v>431</v>
      </c>
      <c r="D23" s="952">
        <v>15433</v>
      </c>
      <c r="E23" s="1" t="s">
        <v>962</v>
      </c>
    </row>
    <row r="24" spans="1:6">
      <c r="A24" s="36" t="s">
        <v>205</v>
      </c>
      <c r="B24" s="37" t="s">
        <v>464</v>
      </c>
      <c r="C24" s="38" t="s">
        <v>428</v>
      </c>
      <c r="D24" s="952">
        <v>71833</v>
      </c>
      <c r="E24" s="1" t="s">
        <v>962</v>
      </c>
    </row>
    <row r="25" spans="1:6">
      <c r="A25" s="36" t="s">
        <v>206</v>
      </c>
      <c r="B25" s="37" t="s">
        <v>630</v>
      </c>
      <c r="C25" s="38" t="s">
        <v>428</v>
      </c>
      <c r="D25" s="952">
        <v>8439</v>
      </c>
      <c r="E25" s="1" t="s">
        <v>962</v>
      </c>
    </row>
    <row r="26" spans="1:6">
      <c r="A26" s="36" t="s">
        <v>207</v>
      </c>
      <c r="B26" s="37" t="s">
        <v>481</v>
      </c>
      <c r="C26" s="38" t="s">
        <v>167</v>
      </c>
      <c r="D26" s="952">
        <v>18067</v>
      </c>
      <c r="E26" s="1" t="s">
        <v>962</v>
      </c>
    </row>
    <row r="27" spans="1:6">
      <c r="A27" s="36" t="s">
        <v>208</v>
      </c>
      <c r="B27" s="37" t="s">
        <v>956</v>
      </c>
      <c r="C27" s="38" t="s">
        <v>151</v>
      </c>
      <c r="D27" s="952">
        <v>7601</v>
      </c>
      <c r="E27" s="1" t="s">
        <v>962</v>
      </c>
    </row>
    <row r="28" spans="1:6">
      <c r="A28" s="36" t="s">
        <v>209</v>
      </c>
      <c r="B28" s="37" t="s">
        <v>871</v>
      </c>
      <c r="C28" s="38" t="s">
        <v>441</v>
      </c>
      <c r="D28" s="952">
        <v>133933</v>
      </c>
      <c r="E28" s="1" t="s">
        <v>962</v>
      </c>
    </row>
    <row r="29" spans="1:6">
      <c r="A29" s="36" t="s">
        <v>210</v>
      </c>
      <c r="B29" s="37" t="s">
        <v>834</v>
      </c>
      <c r="C29" s="38" t="s">
        <v>431</v>
      </c>
      <c r="D29" s="952">
        <v>24500</v>
      </c>
      <c r="E29" s="1" t="s">
        <v>962</v>
      </c>
    </row>
    <row r="30" spans="1:6">
      <c r="A30" s="36" t="s">
        <v>211</v>
      </c>
      <c r="B30" s="37" t="s">
        <v>963</v>
      </c>
      <c r="C30" s="38" t="s">
        <v>431</v>
      </c>
      <c r="D30" s="985">
        <v>61623</v>
      </c>
      <c r="E30" s="1" t="s">
        <v>962</v>
      </c>
      <c r="F30" s="1" t="s">
        <v>969</v>
      </c>
    </row>
    <row r="31" spans="1:6">
      <c r="A31" s="36" t="s">
        <v>212</v>
      </c>
      <c r="B31" s="37" t="s">
        <v>957</v>
      </c>
      <c r="C31" s="38" t="s">
        <v>428</v>
      </c>
      <c r="D31" s="952">
        <v>36000</v>
      </c>
      <c r="E31" s="1" t="s">
        <v>962</v>
      </c>
    </row>
    <row r="32" spans="1:6">
      <c r="A32" s="36" t="s">
        <v>213</v>
      </c>
      <c r="B32" s="37" t="s">
        <v>631</v>
      </c>
      <c r="C32" s="38" t="s">
        <v>428</v>
      </c>
      <c r="D32" s="952">
        <v>16000</v>
      </c>
      <c r="E32" s="1" t="s">
        <v>962</v>
      </c>
    </row>
    <row r="33" spans="1:8">
      <c r="A33" s="36" t="s">
        <v>214</v>
      </c>
      <c r="B33" s="37" t="s">
        <v>465</v>
      </c>
      <c r="C33" s="38" t="s">
        <v>428</v>
      </c>
      <c r="D33" s="952">
        <v>109712</v>
      </c>
      <c r="E33" s="1" t="s">
        <v>962</v>
      </c>
      <c r="H33" s="1">
        <f>_xlfn.STDEV.S(41129.67,18333.33,41666.67)</f>
        <v>13319.198186272319</v>
      </c>
    </row>
    <row r="34" spans="1:8">
      <c r="A34" s="36" t="s">
        <v>157</v>
      </c>
      <c r="B34" s="37" t="s">
        <v>466</v>
      </c>
      <c r="C34" s="38" t="s">
        <v>428</v>
      </c>
      <c r="D34" s="985">
        <v>20239.995999999999</v>
      </c>
      <c r="E34" s="1" t="s">
        <v>962</v>
      </c>
      <c r="H34" s="1051">
        <f>H33/33710</f>
        <v>0.39511118915076593</v>
      </c>
    </row>
    <row r="35" spans="1:8">
      <c r="A35" s="36" t="s">
        <v>156</v>
      </c>
      <c r="B35" s="37" t="s">
        <v>467</v>
      </c>
      <c r="C35" s="38" t="s">
        <v>428</v>
      </c>
      <c r="D35" s="952">
        <v>45033</v>
      </c>
      <c r="E35" s="1" t="s">
        <v>962</v>
      </c>
    </row>
    <row r="36" spans="1:8">
      <c r="A36" s="36" t="s">
        <v>175</v>
      </c>
      <c r="B36" s="37" t="s">
        <v>468</v>
      </c>
      <c r="C36" s="38" t="s">
        <v>431</v>
      </c>
      <c r="D36" s="952">
        <v>7996</v>
      </c>
      <c r="E36" s="1" t="s">
        <v>962</v>
      </c>
    </row>
    <row r="37" spans="1:8">
      <c r="A37" s="36" t="s">
        <v>155</v>
      </c>
      <c r="B37" s="37" t="s">
        <v>469</v>
      </c>
      <c r="C37" s="38" t="s">
        <v>428</v>
      </c>
      <c r="D37" s="952">
        <v>297750</v>
      </c>
      <c r="E37" s="1" t="s">
        <v>962</v>
      </c>
    </row>
    <row r="38" spans="1:8">
      <c r="A38" s="36" t="s">
        <v>215</v>
      </c>
      <c r="B38" s="37" t="s">
        <v>470</v>
      </c>
      <c r="C38" s="38" t="s">
        <v>428</v>
      </c>
      <c r="D38" s="985">
        <v>204500</v>
      </c>
      <c r="E38" s="1" t="s">
        <v>962</v>
      </c>
    </row>
    <row r="39" spans="1:8">
      <c r="A39" s="36" t="s">
        <v>216</v>
      </c>
      <c r="B39" s="37" t="s">
        <v>471</v>
      </c>
      <c r="C39" s="38" t="s">
        <v>431</v>
      </c>
      <c r="D39" s="952">
        <v>31934</v>
      </c>
      <c r="E39" s="1" t="s">
        <v>962</v>
      </c>
    </row>
    <row r="40" spans="1:8">
      <c r="A40" s="36" t="s">
        <v>217</v>
      </c>
      <c r="B40" s="37" t="s">
        <v>472</v>
      </c>
      <c r="C40" s="38" t="s">
        <v>431</v>
      </c>
      <c r="D40" s="952">
        <v>42003.82</v>
      </c>
      <c r="E40" s="1" t="s">
        <v>962</v>
      </c>
      <c r="F40" s="1" t="s">
        <v>969</v>
      </c>
    </row>
    <row r="41" spans="1:8">
      <c r="A41" s="36" t="s">
        <v>218</v>
      </c>
      <c r="B41" s="37" t="s">
        <v>473</v>
      </c>
      <c r="C41" s="38" t="s">
        <v>428</v>
      </c>
      <c r="D41" s="952">
        <v>10151</v>
      </c>
      <c r="E41" s="1" t="s">
        <v>962</v>
      </c>
    </row>
    <row r="42" spans="1:8">
      <c r="A42" s="36" t="s">
        <v>219</v>
      </c>
      <c r="B42" s="37" t="s">
        <v>474</v>
      </c>
      <c r="C42" s="38" t="s">
        <v>428</v>
      </c>
      <c r="D42" s="952">
        <v>12260</v>
      </c>
      <c r="E42" s="1" t="s">
        <v>962</v>
      </c>
    </row>
    <row r="43" spans="1:8">
      <c r="A43" s="36" t="s">
        <v>220</v>
      </c>
      <c r="B43" s="37" t="s">
        <v>475</v>
      </c>
      <c r="C43" s="38" t="s">
        <v>431</v>
      </c>
      <c r="D43" s="952">
        <v>3503</v>
      </c>
      <c r="E43" s="1" t="s">
        <v>962</v>
      </c>
      <c r="H43" s="1050"/>
    </row>
    <row r="44" spans="1:8">
      <c r="A44" s="36" t="s">
        <v>221</v>
      </c>
      <c r="B44" s="37" t="s">
        <v>476</v>
      </c>
      <c r="C44" s="38" t="s">
        <v>428</v>
      </c>
      <c r="D44" s="982">
        <v>707</v>
      </c>
      <c r="E44" s="1" t="s">
        <v>962</v>
      </c>
      <c r="F44" s="1050"/>
      <c r="H44" s="1051"/>
    </row>
    <row r="45" spans="1:8">
      <c r="A45" s="36" t="s">
        <v>222</v>
      </c>
      <c r="B45" s="37" t="s">
        <v>611</v>
      </c>
      <c r="C45" s="38" t="s">
        <v>428</v>
      </c>
      <c r="D45" s="985">
        <v>2800</v>
      </c>
      <c r="E45" s="1" t="s">
        <v>962</v>
      </c>
      <c r="F45" s="1051"/>
    </row>
    <row r="46" spans="1:8">
      <c r="A46" s="36" t="s">
        <v>223</v>
      </c>
      <c r="B46" s="37" t="s">
        <v>632</v>
      </c>
      <c r="C46" s="38" t="s">
        <v>428</v>
      </c>
      <c r="D46" s="952">
        <v>4041</v>
      </c>
      <c r="E46" s="1" t="s">
        <v>962</v>
      </c>
    </row>
    <row r="47" spans="1:8">
      <c r="A47" s="36" t="s">
        <v>224</v>
      </c>
      <c r="B47" s="37" t="s">
        <v>477</v>
      </c>
      <c r="C47" s="38" t="s">
        <v>428</v>
      </c>
      <c r="D47" s="952">
        <v>1578</v>
      </c>
      <c r="E47" s="1" t="s">
        <v>962</v>
      </c>
    </row>
    <row r="48" spans="1:8">
      <c r="A48" s="36" t="s">
        <v>225</v>
      </c>
      <c r="B48" s="37" t="s">
        <v>908</v>
      </c>
      <c r="C48" s="38" t="s">
        <v>428</v>
      </c>
      <c r="D48" s="985">
        <v>8000</v>
      </c>
      <c r="E48" s="1" t="s">
        <v>962</v>
      </c>
    </row>
    <row r="49" spans="1:8">
      <c r="A49" s="36" t="s">
        <v>226</v>
      </c>
      <c r="B49" s="37" t="s">
        <v>478</v>
      </c>
      <c r="C49" s="38" t="s">
        <v>428</v>
      </c>
      <c r="D49" s="952">
        <v>2883</v>
      </c>
      <c r="E49" s="1" t="s">
        <v>962</v>
      </c>
    </row>
    <row r="50" spans="1:8">
      <c r="A50" s="36" t="s">
        <v>227</v>
      </c>
      <c r="B50" s="37" t="s">
        <v>626</v>
      </c>
      <c r="C50" s="38" t="s">
        <v>142</v>
      </c>
      <c r="D50" s="491">
        <f>+D18</f>
        <v>1315638.31</v>
      </c>
    </row>
    <row r="51" spans="1:8">
      <c r="A51" s="36" t="s">
        <v>228</v>
      </c>
      <c r="B51" s="777" t="s">
        <v>479</v>
      </c>
      <c r="C51" s="38" t="s">
        <v>425</v>
      </c>
      <c r="D51" s="491">
        <f>+D16</f>
        <v>4823</v>
      </c>
      <c r="E51" s="1" t="s">
        <v>962</v>
      </c>
    </row>
    <row r="52" spans="1:8">
      <c r="A52" s="36" t="s">
        <v>229</v>
      </c>
      <c r="B52" s="37" t="s">
        <v>480</v>
      </c>
      <c r="C52" s="38" t="s">
        <v>431</v>
      </c>
      <c r="D52" s="952">
        <v>13672</v>
      </c>
      <c r="E52" s="1" t="s">
        <v>962</v>
      </c>
    </row>
    <row r="53" spans="1:8">
      <c r="A53" s="36" t="s">
        <v>230</v>
      </c>
      <c r="B53" s="37" t="s">
        <v>482</v>
      </c>
      <c r="C53" s="38" t="s">
        <v>431</v>
      </c>
      <c r="D53" s="952">
        <v>8750</v>
      </c>
      <c r="E53" s="1" t="s">
        <v>962</v>
      </c>
    </row>
    <row r="54" spans="1:8">
      <c r="A54" s="36" t="s">
        <v>231</v>
      </c>
      <c r="B54" s="37" t="s">
        <v>483</v>
      </c>
      <c r="C54" s="38" t="s">
        <v>431</v>
      </c>
      <c r="D54" s="952">
        <v>13567</v>
      </c>
      <c r="E54" s="1" t="s">
        <v>962</v>
      </c>
    </row>
    <row r="55" spans="1:8">
      <c r="A55" s="36" t="s">
        <v>232</v>
      </c>
      <c r="B55" s="37" t="s">
        <v>484</v>
      </c>
      <c r="C55" s="38" t="s">
        <v>428</v>
      </c>
      <c r="D55" s="983">
        <v>1888</v>
      </c>
      <c r="E55" s="1" t="s">
        <v>962</v>
      </c>
      <c r="H55" s="1050">
        <f>_xlfn.STDEV.S(13000,14000,15900)</f>
        <v>1473.0919862656235</v>
      </c>
    </row>
    <row r="56" spans="1:8">
      <c r="A56" s="36" t="s">
        <v>178</v>
      </c>
      <c r="B56" s="37" t="s">
        <v>485</v>
      </c>
      <c r="C56" s="38" t="s">
        <v>431</v>
      </c>
      <c r="D56" s="952">
        <v>3686</v>
      </c>
      <c r="E56" s="1" t="s">
        <v>962</v>
      </c>
      <c r="H56" s="1051">
        <f>H55/14300</f>
        <v>0.10301342561298067</v>
      </c>
    </row>
    <row r="57" spans="1:8">
      <c r="A57" s="36" t="s">
        <v>180</v>
      </c>
      <c r="B57" s="37" t="s">
        <v>486</v>
      </c>
      <c r="C57" s="38" t="s">
        <v>428</v>
      </c>
      <c r="D57" s="985">
        <v>32000</v>
      </c>
      <c r="E57" s="1" t="s">
        <v>962</v>
      </c>
    </row>
    <row r="58" spans="1:8">
      <c r="A58" s="36" t="s">
        <v>233</v>
      </c>
      <c r="B58" s="37" t="s">
        <v>487</v>
      </c>
      <c r="C58" s="38" t="s">
        <v>428</v>
      </c>
      <c r="D58" s="985">
        <v>145000</v>
      </c>
      <c r="E58" s="1" t="s">
        <v>962</v>
      </c>
    </row>
    <row r="59" spans="1:8">
      <c r="A59" s="36" t="s">
        <v>234</v>
      </c>
      <c r="B59" s="37" t="s">
        <v>488</v>
      </c>
      <c r="C59" s="38" t="s">
        <v>428</v>
      </c>
      <c r="D59" s="985">
        <v>13500</v>
      </c>
      <c r="E59" s="1" t="s">
        <v>962</v>
      </c>
    </row>
    <row r="60" spans="1:8">
      <c r="A60" s="36" t="s">
        <v>235</v>
      </c>
      <c r="B60" s="37" t="s">
        <v>960</v>
      </c>
      <c r="C60" s="38" t="s">
        <v>428</v>
      </c>
      <c r="D60" s="985">
        <v>3500</v>
      </c>
      <c r="E60" s="1" t="s">
        <v>962</v>
      </c>
    </row>
    <row r="61" spans="1:8">
      <c r="A61" s="36" t="s">
        <v>236</v>
      </c>
      <c r="B61" s="37" t="s">
        <v>489</v>
      </c>
      <c r="C61" s="38" t="s">
        <v>431</v>
      </c>
      <c r="D61" s="985">
        <v>2750</v>
      </c>
      <c r="E61" s="1" t="s">
        <v>962</v>
      </c>
    </row>
    <row r="62" spans="1:8">
      <c r="A62" s="36" t="s">
        <v>237</v>
      </c>
      <c r="B62" s="778" t="s">
        <v>490</v>
      </c>
      <c r="C62" s="38" t="s">
        <v>428</v>
      </c>
      <c r="D62" s="951">
        <v>4320</v>
      </c>
      <c r="E62" s="1" t="s">
        <v>962</v>
      </c>
    </row>
    <row r="63" spans="1:8">
      <c r="A63" s="36" t="s">
        <v>238</v>
      </c>
      <c r="B63" s="778" t="s">
        <v>491</v>
      </c>
      <c r="C63" s="38" t="s">
        <v>428</v>
      </c>
      <c r="D63" s="984">
        <v>317</v>
      </c>
      <c r="E63" s="1" t="s">
        <v>962</v>
      </c>
    </row>
    <row r="64" spans="1:8">
      <c r="A64" s="36" t="s">
        <v>176</v>
      </c>
      <c r="B64" s="778" t="s">
        <v>492</v>
      </c>
      <c r="C64" s="38" t="s">
        <v>428</v>
      </c>
      <c r="D64" s="986">
        <v>14300</v>
      </c>
      <c r="E64" s="1" t="s">
        <v>962</v>
      </c>
    </row>
    <row r="65" spans="1:6">
      <c r="A65" s="36" t="s">
        <v>239</v>
      </c>
      <c r="B65" s="778" t="s">
        <v>493</v>
      </c>
      <c r="C65" s="38" t="s">
        <v>428</v>
      </c>
      <c r="D65" s="987">
        <v>450000</v>
      </c>
      <c r="E65" s="1" t="s">
        <v>962</v>
      </c>
    </row>
    <row r="66" spans="1:6">
      <c r="A66" s="36" t="s">
        <v>177</v>
      </c>
      <c r="B66" s="778" t="s">
        <v>494</v>
      </c>
      <c r="C66" s="38" t="s">
        <v>428</v>
      </c>
      <c r="D66" s="951">
        <v>8179</v>
      </c>
      <c r="E66" s="1" t="s">
        <v>962</v>
      </c>
    </row>
    <row r="67" spans="1:6">
      <c r="A67" s="36" t="s">
        <v>240</v>
      </c>
      <c r="B67" s="778" t="s">
        <v>495</v>
      </c>
      <c r="C67" s="38" t="s">
        <v>431</v>
      </c>
      <c r="D67" s="951">
        <v>5347</v>
      </c>
      <c r="E67" s="1" t="s">
        <v>962</v>
      </c>
    </row>
    <row r="68" spans="1:6">
      <c r="A68" s="36" t="s">
        <v>241</v>
      </c>
      <c r="B68" s="778" t="s">
        <v>496</v>
      </c>
      <c r="C68" s="38" t="s">
        <v>428</v>
      </c>
      <c r="D68" s="951">
        <v>322</v>
      </c>
      <c r="E68" s="1" t="s">
        <v>962</v>
      </c>
    </row>
    <row r="69" spans="1:6">
      <c r="A69" s="36" t="s">
        <v>242</v>
      </c>
      <c r="B69" s="778" t="s">
        <v>497</v>
      </c>
      <c r="C69" s="38" t="s">
        <v>431</v>
      </c>
      <c r="D69" s="951">
        <v>2073</v>
      </c>
      <c r="E69" s="1" t="s">
        <v>962</v>
      </c>
    </row>
    <row r="70" spans="1:6">
      <c r="A70" s="36" t="s">
        <v>243</v>
      </c>
      <c r="B70" s="778" t="s">
        <v>498</v>
      </c>
      <c r="C70" s="38" t="s">
        <v>431</v>
      </c>
      <c r="D70" s="951">
        <v>2661</v>
      </c>
      <c r="E70" s="1" t="s">
        <v>962</v>
      </c>
    </row>
    <row r="71" spans="1:6">
      <c r="A71" s="36" t="s">
        <v>244</v>
      </c>
      <c r="B71" s="778" t="s">
        <v>499</v>
      </c>
      <c r="C71" s="38" t="s">
        <v>500</v>
      </c>
      <c r="D71" s="951">
        <v>46800</v>
      </c>
      <c r="E71" s="1" t="s">
        <v>962</v>
      </c>
    </row>
    <row r="72" spans="1:6">
      <c r="A72" s="36" t="s">
        <v>179</v>
      </c>
      <c r="B72" s="778" t="s">
        <v>909</v>
      </c>
      <c r="C72" s="38" t="s">
        <v>428</v>
      </c>
      <c r="D72" s="986">
        <v>79000</v>
      </c>
      <c r="E72" s="1" t="s">
        <v>962</v>
      </c>
    </row>
    <row r="73" spans="1:6">
      <c r="A73" s="36" t="s">
        <v>181</v>
      </c>
      <c r="B73" s="778" t="s">
        <v>501</v>
      </c>
      <c r="C73" s="38" t="s">
        <v>428</v>
      </c>
      <c r="D73" s="988">
        <v>91299.406099999993</v>
      </c>
      <c r="E73" s="1" t="s">
        <v>962</v>
      </c>
    </row>
    <row r="74" spans="1:6">
      <c r="A74" s="36" t="s">
        <v>245</v>
      </c>
      <c r="B74" s="778" t="s">
        <v>961</v>
      </c>
      <c r="C74" s="38" t="s">
        <v>428</v>
      </c>
      <c r="D74" s="951">
        <v>16211.67</v>
      </c>
      <c r="E74" s="1" t="s">
        <v>962</v>
      </c>
      <c r="F74" s="1" t="s">
        <v>969</v>
      </c>
    </row>
    <row r="75" spans="1:6">
      <c r="A75" s="36" t="s">
        <v>840</v>
      </c>
      <c r="B75" s="778" t="s">
        <v>502</v>
      </c>
      <c r="C75" s="38" t="s">
        <v>428</v>
      </c>
      <c r="D75" s="986">
        <v>15000</v>
      </c>
      <c r="E75" s="1" t="s">
        <v>962</v>
      </c>
    </row>
    <row r="76" spans="1:6">
      <c r="A76" s="36" t="s">
        <v>841</v>
      </c>
      <c r="B76" s="778" t="s">
        <v>503</v>
      </c>
      <c r="C76" s="38" t="s">
        <v>431</v>
      </c>
      <c r="D76" s="951">
        <v>5883</v>
      </c>
      <c r="E76" s="1" t="s">
        <v>962</v>
      </c>
    </row>
    <row r="77" spans="1:6">
      <c r="A77" s="36" t="s">
        <v>842</v>
      </c>
      <c r="B77" s="778" t="s">
        <v>504</v>
      </c>
      <c r="C77" s="38" t="s">
        <v>431</v>
      </c>
      <c r="D77" s="951">
        <v>49802</v>
      </c>
      <c r="E77" s="1" t="s">
        <v>962</v>
      </c>
    </row>
    <row r="78" spans="1:6">
      <c r="A78" s="36" t="s">
        <v>898</v>
      </c>
      <c r="B78" s="778" t="s">
        <v>890</v>
      </c>
      <c r="C78" s="38" t="s">
        <v>441</v>
      </c>
      <c r="D78" s="444">
        <f>(107800+65900+74200)/3</f>
        <v>82633.333333333328</v>
      </c>
      <c r="E78" s="1" t="s">
        <v>962</v>
      </c>
    </row>
    <row r="79" spans="1:6">
      <c r="A79" s="36" t="s">
        <v>900</v>
      </c>
      <c r="B79" s="778" t="s">
        <v>895</v>
      </c>
      <c r="C79" s="38" t="s">
        <v>441</v>
      </c>
      <c r="D79" s="1008">
        <f>(293000+300000+310000)/3</f>
        <v>301000</v>
      </c>
      <c r="E79" s="1" t="s">
        <v>962</v>
      </c>
    </row>
    <row r="80" spans="1:6">
      <c r="A80" s="36" t="s">
        <v>904</v>
      </c>
      <c r="B80" s="778" t="s">
        <v>896</v>
      </c>
      <c r="C80" s="38" t="s">
        <v>431</v>
      </c>
      <c r="D80" s="1008">
        <f>ROUNDUP(((415+550+450)/3),0)</f>
        <v>472</v>
      </c>
      <c r="E80" s="1" t="s">
        <v>962</v>
      </c>
    </row>
    <row r="81" spans="1:11">
      <c r="A81" s="36" t="s">
        <v>905</v>
      </c>
      <c r="B81" s="778" t="s">
        <v>899</v>
      </c>
      <c r="C81" s="38" t="s">
        <v>428</v>
      </c>
      <c r="D81" s="1008">
        <f>(4900+5000+5350+4750)/4</f>
        <v>5000</v>
      </c>
      <c r="E81" s="1" t="s">
        <v>962</v>
      </c>
      <c r="H81" s="1046"/>
      <c r="I81" s="1046"/>
      <c r="J81" s="1046"/>
      <c r="K81" s="1046"/>
    </row>
    <row r="82" spans="1:11">
      <c r="A82" s="36" t="s">
        <v>906</v>
      </c>
      <c r="B82" s="778" t="s">
        <v>901</v>
      </c>
      <c r="C82" s="38" t="s">
        <v>428</v>
      </c>
      <c r="D82" s="1008">
        <f>ROUNDUP(((300492+353521+297100)/3),0)</f>
        <v>317038</v>
      </c>
      <c r="E82" s="1" t="s">
        <v>962</v>
      </c>
      <c r="J82" s="1047"/>
    </row>
    <row r="83" spans="1:11">
      <c r="B83" s="931"/>
    </row>
    <row r="84" spans="1:11">
      <c r="B84" s="931"/>
    </row>
    <row r="85" spans="1:11">
      <c r="B85" s="931"/>
    </row>
    <row r="86" spans="1:11">
      <c r="B86" s="931"/>
    </row>
    <row r="87" spans="1:11">
      <c r="B87" s="931"/>
    </row>
    <row r="88" spans="1:11">
      <c r="B88" s="931"/>
      <c r="I88" s="1141"/>
    </row>
    <row r="89" spans="1:11">
      <c r="B89" s="931"/>
    </row>
    <row r="90" spans="1:11">
      <c r="D90" s="991"/>
    </row>
    <row r="91" spans="1:11">
      <c r="D91" s="991"/>
    </row>
    <row r="92" spans="1:11" ht="15.6" customHeight="1">
      <c r="A92" s="193" t="s">
        <v>39</v>
      </c>
      <c r="B92" s="191"/>
      <c r="C92" s="990"/>
      <c r="D92" s="991"/>
    </row>
    <row r="93" spans="1:11" ht="15.6" customHeight="1">
      <c r="A93" s="990" t="s">
        <v>873</v>
      </c>
      <c r="B93" s="990"/>
      <c r="C93" s="990"/>
      <c r="D93" s="991"/>
    </row>
    <row r="94" spans="1:11" ht="15.6" customHeight="1">
      <c r="A94" s="162" t="s">
        <v>874</v>
      </c>
      <c r="B94" s="162"/>
      <c r="C94" s="990"/>
      <c r="D94" s="991"/>
    </row>
    <row r="95" spans="1:11" ht="14.45" customHeight="1">
      <c r="A95" s="990"/>
      <c r="B95" s="990"/>
      <c r="C95" s="990"/>
      <c r="D95" s="991"/>
    </row>
    <row r="96" spans="1:11" ht="14.45" customHeight="1">
      <c r="A96" s="990"/>
      <c r="B96" s="990"/>
      <c r="C96" s="990"/>
    </row>
  </sheetData>
  <autoFilter ref="B6:B82"/>
  <mergeCells count="4">
    <mergeCell ref="A5:D5"/>
    <mergeCell ref="A1:A4"/>
    <mergeCell ref="B1:C4"/>
    <mergeCell ref="D1:D4"/>
  </mergeCells>
  <phoneticPr fontId="17" type="noConversion"/>
  <printOptions horizontalCentered="1"/>
  <pageMargins left="0.70866141732283472" right="0.70866141732283472" top="0.74803149606299213" bottom="0.74803149606299213" header="0.31496062992125984" footer="0.31496062992125984"/>
  <pageSetup scale="78" orientation="portrait" r:id="rId1"/>
  <rowBreaks count="1" manualBreakCount="1">
    <brk id="49"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0000"/>
  </sheetPr>
  <dimension ref="A1:Q242"/>
  <sheetViews>
    <sheetView view="pageBreakPreview" topLeftCell="A206" zoomScale="85" zoomScaleNormal="100" zoomScaleSheetLayoutView="85" workbookViewId="0">
      <selection activeCell="K135" sqref="K135:L135"/>
    </sheetView>
  </sheetViews>
  <sheetFormatPr baseColWidth="10" defaultColWidth="11.42578125" defaultRowHeight="15"/>
  <cols>
    <col min="1" max="1" width="1.28515625" style="172" customWidth="1"/>
    <col min="2" max="2" width="2.140625" style="172" customWidth="1"/>
    <col min="3" max="3" width="18.42578125" style="172" customWidth="1"/>
    <col min="4" max="4" width="19.28515625" style="172" customWidth="1"/>
    <col min="5" max="5" width="6.5703125" style="172" customWidth="1"/>
    <col min="6" max="6" width="0.140625" style="172" customWidth="1"/>
    <col min="7" max="7" width="6.85546875" style="172" customWidth="1"/>
    <col min="8" max="8" width="1.5703125" style="172" customWidth="1"/>
    <col min="9" max="9" width="2.5703125" style="172" customWidth="1"/>
    <col min="10" max="10" width="1.28515625" style="172" customWidth="1"/>
    <col min="11" max="11" width="1.28515625" style="173" customWidth="1"/>
    <col min="12" max="12" width="14" style="173" customWidth="1"/>
    <col min="13" max="13" width="13.140625" style="172" customWidth="1"/>
    <col min="14" max="14" width="11.42578125" style="173" customWidth="1"/>
    <col min="15" max="15" width="18.140625" style="173" customWidth="1"/>
    <col min="16" max="16" width="4.140625" style="172" customWidth="1"/>
    <col min="17" max="17" width="11.42578125" style="948"/>
    <col min="18" max="16384" width="11.42578125" style="172"/>
  </cols>
  <sheetData>
    <row r="1" spans="1:17" ht="45" customHeight="1">
      <c r="A1" s="1491"/>
      <c r="B1" s="1492"/>
      <c r="C1" s="1492"/>
      <c r="D1" s="1492"/>
      <c r="E1" s="1493"/>
      <c r="F1" s="498"/>
      <c r="G1" s="1500" t="s">
        <v>4</v>
      </c>
      <c r="H1" s="1500"/>
      <c r="I1" s="1500"/>
      <c r="J1" s="1501" t="s">
        <v>882</v>
      </c>
      <c r="K1" s="1502"/>
      <c r="L1" s="1502"/>
      <c r="M1" s="1502"/>
      <c r="N1" s="1502"/>
      <c r="O1" s="1502"/>
      <c r="P1" s="1502"/>
    </row>
    <row r="2" spans="1:17" ht="18.2" customHeight="1">
      <c r="A2" s="1494"/>
      <c r="B2" s="1495"/>
      <c r="C2" s="1495"/>
      <c r="D2" s="1495"/>
      <c r="E2" s="1496"/>
      <c r="F2" s="499"/>
      <c r="G2" s="1503" t="s">
        <v>5</v>
      </c>
      <c r="H2" s="1503"/>
      <c r="I2" s="1503"/>
      <c r="J2" s="1504" t="s">
        <v>6</v>
      </c>
      <c r="K2" s="1504"/>
      <c r="L2" s="1504"/>
      <c r="M2" s="1504"/>
      <c r="N2" s="1504"/>
      <c r="O2" s="1504"/>
      <c r="P2" s="1504"/>
    </row>
    <row r="3" spans="1:17" ht="18.2" customHeight="1">
      <c r="A3" s="1494"/>
      <c r="B3" s="1495"/>
      <c r="C3" s="1495"/>
      <c r="D3" s="1495"/>
      <c r="E3" s="1496"/>
      <c r="F3" s="499"/>
      <c r="G3" s="1503" t="s">
        <v>7</v>
      </c>
      <c r="H3" s="1503"/>
      <c r="I3" s="1503"/>
      <c r="J3" s="1504" t="s">
        <v>698</v>
      </c>
      <c r="K3" s="1504"/>
      <c r="L3" s="1504"/>
      <c r="M3" s="1504"/>
      <c r="N3" s="1504"/>
      <c r="O3" s="1504"/>
      <c r="P3" s="1504"/>
    </row>
    <row r="4" spans="1:17" ht="18.2" customHeight="1">
      <c r="A4" s="1497"/>
      <c r="B4" s="1498"/>
      <c r="C4" s="1498"/>
      <c r="D4" s="1498"/>
      <c r="E4" s="1499"/>
      <c r="F4" s="500"/>
      <c r="G4" s="1505" t="s">
        <v>9</v>
      </c>
      <c r="H4" s="1505"/>
      <c r="I4" s="1505"/>
      <c r="J4" s="1506" t="s">
        <v>10</v>
      </c>
      <c r="K4" s="1506"/>
      <c r="L4" s="1506"/>
      <c r="M4" s="1506"/>
      <c r="N4" s="1506"/>
      <c r="O4" s="1506"/>
      <c r="P4" s="1506"/>
    </row>
    <row r="5" spans="1:17" ht="13.7" customHeight="1">
      <c r="A5" s="174"/>
      <c r="B5" s="174"/>
      <c r="C5" s="174"/>
      <c r="D5" s="174"/>
      <c r="E5" s="174"/>
      <c r="F5" s="174"/>
      <c r="G5" s="174"/>
      <c r="H5" s="174"/>
      <c r="I5" s="174"/>
      <c r="J5" s="174"/>
      <c r="K5" s="174"/>
      <c r="L5" s="174"/>
      <c r="M5" s="175"/>
      <c r="N5" s="175"/>
      <c r="O5" s="175"/>
      <c r="P5" s="176"/>
    </row>
    <row r="6" spans="1:17" ht="18.2" customHeight="1">
      <c r="A6" s="1457" t="s">
        <v>11</v>
      </c>
      <c r="B6" s="1457"/>
      <c r="C6" s="1457" t="s">
        <v>12</v>
      </c>
      <c r="D6" s="1457"/>
      <c r="E6" s="174"/>
      <c r="F6" s="174"/>
      <c r="G6" s="174"/>
      <c r="H6" s="174"/>
      <c r="I6" s="174"/>
      <c r="J6" s="174"/>
      <c r="K6" s="174"/>
      <c r="L6" s="174"/>
      <c r="M6" s="175"/>
      <c r="N6" s="175"/>
      <c r="O6" s="175"/>
      <c r="P6" s="176"/>
    </row>
    <row r="7" spans="1:17" ht="1.5" customHeight="1">
      <c r="A7" s="174"/>
      <c r="B7" s="174"/>
      <c r="C7" s="174"/>
      <c r="D7" s="174"/>
      <c r="E7" s="174"/>
      <c r="F7" s="174"/>
      <c r="G7" s="174"/>
      <c r="H7" s="174"/>
      <c r="I7" s="174"/>
      <c r="J7" s="174"/>
      <c r="K7" s="174"/>
      <c r="L7" s="174"/>
      <c r="M7" s="175"/>
      <c r="N7" s="175"/>
      <c r="O7" s="175"/>
      <c r="P7" s="176"/>
    </row>
    <row r="8" spans="1:17" ht="18.95" customHeight="1">
      <c r="A8" s="1458" t="s">
        <v>13</v>
      </c>
      <c r="B8" s="1458"/>
      <c r="C8" s="1458"/>
      <c r="D8" s="1458"/>
      <c r="E8" s="1458"/>
      <c r="F8" s="1459" t="s">
        <v>9</v>
      </c>
      <c r="G8" s="1459"/>
      <c r="H8" s="1459"/>
      <c r="I8" s="1459"/>
      <c r="J8" s="1459"/>
      <c r="K8" s="1459" t="s">
        <v>14</v>
      </c>
      <c r="L8" s="1459"/>
      <c r="M8" s="1478" t="s">
        <v>15</v>
      </c>
      <c r="N8" s="1478"/>
      <c r="O8" s="177" t="s">
        <v>16</v>
      </c>
      <c r="P8" s="176"/>
      <c r="Q8" s="949"/>
    </row>
    <row r="9" spans="1:17" ht="18.2" customHeight="1">
      <c r="A9" s="1479" t="s">
        <v>432</v>
      </c>
      <c r="B9" s="1479"/>
      <c r="C9" s="1479"/>
      <c r="D9" s="1479"/>
      <c r="E9" s="1479"/>
      <c r="F9" s="1464" t="s">
        <v>10</v>
      </c>
      <c r="G9" s="1465"/>
      <c r="H9" s="1465"/>
      <c r="I9" s="1465"/>
      <c r="J9" s="1459"/>
      <c r="K9" s="1489">
        <v>92225</v>
      </c>
      <c r="L9" s="1490"/>
      <c r="M9" s="1482">
        <v>0.67</v>
      </c>
      <c r="N9" s="1481"/>
      <c r="O9" s="178">
        <f>+TRUNC(M9*K9,2)</f>
        <v>61790.75</v>
      </c>
      <c r="P9" s="176"/>
    </row>
    <row r="10" spans="1:17" ht="18.2" customHeight="1">
      <c r="A10" s="1479" t="s">
        <v>32</v>
      </c>
      <c r="B10" s="1479"/>
      <c r="C10" s="1479"/>
      <c r="D10" s="1479"/>
      <c r="E10" s="1479"/>
      <c r="F10" s="1464" t="s">
        <v>33</v>
      </c>
      <c r="G10" s="1465"/>
      <c r="H10" s="1465"/>
      <c r="I10" s="1465"/>
      <c r="J10" s="1459"/>
      <c r="K10" s="1466">
        <v>687</v>
      </c>
      <c r="L10" s="1467"/>
      <c r="M10" s="1482">
        <f>8.5*50</f>
        <v>425</v>
      </c>
      <c r="N10" s="1481"/>
      <c r="O10" s="178">
        <f>+TRUNC(M10*K10,2)</f>
        <v>291975</v>
      </c>
      <c r="P10" s="176"/>
    </row>
    <row r="11" spans="1:17" ht="18.2" customHeight="1">
      <c r="A11" s="1479" t="s">
        <v>433</v>
      </c>
      <c r="B11" s="1479"/>
      <c r="C11" s="1479"/>
      <c r="D11" s="1479"/>
      <c r="E11" s="1479"/>
      <c r="F11" s="1464" t="s">
        <v>10</v>
      </c>
      <c r="G11" s="1465"/>
      <c r="H11" s="1465"/>
      <c r="I11" s="1465"/>
      <c r="J11" s="1459"/>
      <c r="K11" s="1489">
        <v>136850</v>
      </c>
      <c r="L11" s="1490"/>
      <c r="M11" s="1482">
        <v>0.67</v>
      </c>
      <c r="N11" s="1481"/>
      <c r="O11" s="178">
        <f>+TRUNC(M11*K11,2)</f>
        <v>91689.5</v>
      </c>
      <c r="P11" s="176"/>
    </row>
    <row r="12" spans="1:17" ht="18.2" customHeight="1">
      <c r="A12" s="1483" t="s">
        <v>34</v>
      </c>
      <c r="B12" s="1479"/>
      <c r="C12" s="1479"/>
      <c r="D12" s="1479"/>
      <c r="E12" s="1479"/>
      <c r="F12" s="1488" t="s">
        <v>35</v>
      </c>
      <c r="G12" s="1465"/>
      <c r="H12" s="1465"/>
      <c r="I12" s="1465"/>
      <c r="J12" s="1459"/>
      <c r="K12" s="1466">
        <v>100</v>
      </c>
      <c r="L12" s="1467"/>
      <c r="M12" s="1482">
        <v>190</v>
      </c>
      <c r="N12" s="1481"/>
      <c r="O12" s="178">
        <f>+TRUNC(M12*K12,2)</f>
        <v>19000</v>
      </c>
      <c r="P12" s="176"/>
    </row>
    <row r="13" spans="1:17" ht="18.2" customHeight="1">
      <c r="A13" s="1454"/>
      <c r="B13" s="1454"/>
      <c r="C13" s="1454"/>
      <c r="D13" s="1454"/>
      <c r="E13" s="1454"/>
      <c r="F13" s="1455"/>
      <c r="G13" s="1455"/>
      <c r="H13" s="1455"/>
      <c r="I13" s="1455"/>
      <c r="J13" s="1455"/>
      <c r="K13" s="1455"/>
      <c r="L13" s="179" t="s">
        <v>17</v>
      </c>
      <c r="M13" s="1475" t="s">
        <v>12</v>
      </c>
      <c r="N13" s="1475"/>
      <c r="O13" s="180">
        <f>SUM(O9:O12)</f>
        <v>464455.25</v>
      </c>
      <c r="P13" s="176"/>
    </row>
    <row r="14" spans="1:17" ht="18.2" customHeight="1">
      <c r="A14" s="1457" t="s">
        <v>18</v>
      </c>
      <c r="B14" s="1457"/>
      <c r="C14" s="1457" t="s">
        <v>19</v>
      </c>
      <c r="D14" s="1457"/>
      <c r="E14" s="174"/>
      <c r="F14" s="174"/>
      <c r="G14" s="174"/>
      <c r="H14" s="174"/>
      <c r="I14" s="174"/>
      <c r="J14" s="174"/>
      <c r="K14" s="174"/>
      <c r="L14" s="174"/>
      <c r="M14" s="175"/>
      <c r="N14" s="175"/>
      <c r="O14" s="175"/>
      <c r="P14" s="176"/>
    </row>
    <row r="15" spans="1:17" ht="2.25" customHeight="1">
      <c r="A15" s="174"/>
      <c r="B15" s="174"/>
      <c r="C15" s="174"/>
      <c r="D15" s="174"/>
      <c r="E15" s="174"/>
      <c r="F15" s="174"/>
      <c r="G15" s="174"/>
      <c r="H15" s="174"/>
      <c r="I15" s="174"/>
      <c r="J15" s="174"/>
      <c r="K15" s="174"/>
      <c r="L15" s="174"/>
      <c r="M15" s="175"/>
      <c r="N15" s="175"/>
      <c r="O15" s="175"/>
      <c r="P15" s="176"/>
    </row>
    <row r="16" spans="1:17" ht="18.95" customHeight="1">
      <c r="A16" s="1458" t="s">
        <v>13</v>
      </c>
      <c r="B16" s="1458"/>
      <c r="C16" s="1458"/>
      <c r="D16" s="1458"/>
      <c r="E16" s="1458"/>
      <c r="F16" s="1459" t="s">
        <v>9</v>
      </c>
      <c r="G16" s="1459"/>
      <c r="H16" s="1459"/>
      <c r="I16" s="1459"/>
      <c r="J16" s="1459"/>
      <c r="K16" s="1459" t="s">
        <v>14</v>
      </c>
      <c r="L16" s="1459"/>
      <c r="M16" s="1478" t="s">
        <v>15</v>
      </c>
      <c r="N16" s="1478"/>
      <c r="O16" s="177" t="s">
        <v>16</v>
      </c>
      <c r="P16" s="176"/>
    </row>
    <row r="17" spans="1:16" ht="18.2" customHeight="1">
      <c r="A17" s="1479" t="s">
        <v>434</v>
      </c>
      <c r="B17" s="1479"/>
      <c r="C17" s="1479"/>
      <c r="D17" s="1479"/>
      <c r="E17" s="1479"/>
      <c r="F17" s="1480" t="str">
        <f>+[188]INSUMOS!$F$120</f>
        <v>d</v>
      </c>
      <c r="G17" s="1480"/>
      <c r="H17" s="1480"/>
      <c r="I17" s="1480"/>
      <c r="J17" s="1480"/>
      <c r="K17" s="1481">
        <v>100000</v>
      </c>
      <c r="L17" s="1481"/>
      <c r="M17" s="1482">
        <v>0.3</v>
      </c>
      <c r="N17" s="1481"/>
      <c r="O17" s="178">
        <f>+TRUNC(M17*K17,2)</f>
        <v>30000</v>
      </c>
      <c r="P17" s="176"/>
    </row>
    <row r="18" spans="1:16" ht="18.2" customHeight="1">
      <c r="A18" s="1483" t="s">
        <v>436</v>
      </c>
      <c r="B18" s="1484"/>
      <c r="C18" s="1484"/>
      <c r="D18" s="1484"/>
      <c r="E18" s="1484"/>
      <c r="F18" s="1485" t="s">
        <v>153</v>
      </c>
      <c r="G18" s="1486"/>
      <c r="H18" s="1486"/>
      <c r="I18" s="1486"/>
      <c r="J18" s="1486"/>
      <c r="K18" s="1481">
        <f>+O25</f>
        <v>112985.79999999999</v>
      </c>
      <c r="L18" s="1481"/>
      <c r="M18" s="1487">
        <v>0.1</v>
      </c>
      <c r="N18" s="1487"/>
      <c r="O18" s="178">
        <f>+TRUNC(M18*K18,2)</f>
        <v>11298.58</v>
      </c>
      <c r="P18" s="176"/>
    </row>
    <row r="19" spans="1:16" ht="18.2" customHeight="1">
      <c r="A19" s="1454"/>
      <c r="B19" s="1454"/>
      <c r="C19" s="1454"/>
      <c r="D19" s="1454"/>
      <c r="E19" s="1454"/>
      <c r="F19" s="1455"/>
      <c r="G19" s="1455"/>
      <c r="H19" s="1455"/>
      <c r="I19" s="1455"/>
      <c r="J19" s="1455"/>
      <c r="K19" s="1455"/>
      <c r="L19" s="179" t="s">
        <v>17</v>
      </c>
      <c r="M19" s="1475" t="s">
        <v>19</v>
      </c>
      <c r="N19" s="1475"/>
      <c r="O19" s="180">
        <f>SUM(O17:O18)</f>
        <v>41298.58</v>
      </c>
      <c r="P19" s="176"/>
    </row>
    <row r="20" spans="1:16" ht="18.2" customHeight="1">
      <c r="A20" s="1457" t="s">
        <v>20</v>
      </c>
      <c r="B20" s="1457"/>
      <c r="C20" s="1457" t="s">
        <v>21</v>
      </c>
      <c r="D20" s="1457"/>
      <c r="E20" s="174"/>
      <c r="F20" s="174"/>
      <c r="G20" s="174"/>
      <c r="H20" s="174"/>
      <c r="I20" s="174"/>
      <c r="J20" s="174"/>
      <c r="K20" s="174"/>
      <c r="L20" s="174"/>
      <c r="M20" s="175"/>
      <c r="N20" s="175"/>
      <c r="O20" s="175"/>
      <c r="P20" s="176"/>
    </row>
    <row r="21" spans="1:16" ht="1.5" customHeight="1">
      <c r="A21" s="174"/>
      <c r="B21" s="174"/>
      <c r="C21" s="174"/>
      <c r="D21" s="174"/>
      <c r="E21" s="174"/>
      <c r="F21" s="174"/>
      <c r="G21" s="174"/>
      <c r="H21" s="174"/>
      <c r="I21" s="174"/>
      <c r="J21" s="174"/>
      <c r="K21" s="174"/>
      <c r="L21" s="174"/>
      <c r="M21" s="175"/>
      <c r="N21" s="175"/>
      <c r="O21" s="175"/>
      <c r="P21" s="176"/>
    </row>
    <row r="22" spans="1:16" ht="18.95" customHeight="1">
      <c r="A22" s="1458" t="s">
        <v>13</v>
      </c>
      <c r="B22" s="1458"/>
      <c r="C22" s="1458"/>
      <c r="D22" s="1458"/>
      <c r="E22" s="1458"/>
      <c r="F22" s="1459" t="s">
        <v>9</v>
      </c>
      <c r="G22" s="1459"/>
      <c r="H22" s="1459"/>
      <c r="I22" s="1459"/>
      <c r="J22" s="1459"/>
      <c r="K22" s="1459" t="s">
        <v>14</v>
      </c>
      <c r="L22" s="1459"/>
      <c r="M22" s="1478" t="s">
        <v>15</v>
      </c>
      <c r="N22" s="1478"/>
      <c r="O22" s="177" t="s">
        <v>16</v>
      </c>
      <c r="P22" s="176"/>
    </row>
    <row r="23" spans="1:16" ht="18.2" customHeight="1">
      <c r="A23" s="1461" t="s">
        <v>315</v>
      </c>
      <c r="B23" s="1462"/>
      <c r="C23" s="1462"/>
      <c r="D23" s="1462"/>
      <c r="E23" s="1463"/>
      <c r="F23" s="1464" t="s">
        <v>22</v>
      </c>
      <c r="G23" s="1465"/>
      <c r="H23" s="1465"/>
      <c r="I23" s="1465"/>
      <c r="J23" s="1459"/>
      <c r="K23" s="1466">
        <f>+'MANO DE OBRA_ok'!N23</f>
        <v>162186</v>
      </c>
      <c r="L23" s="1467"/>
      <c r="M23" s="1477">
        <v>0.23064339817428237</v>
      </c>
      <c r="N23" s="1477"/>
      <c r="O23" s="178">
        <f>+TRUNC(M23*K23,2)</f>
        <v>37407.129999999997</v>
      </c>
      <c r="P23" s="176"/>
    </row>
    <row r="24" spans="1:16" ht="18.2" customHeight="1">
      <c r="A24" s="1461" t="s">
        <v>623</v>
      </c>
      <c r="B24" s="1462"/>
      <c r="C24" s="1462"/>
      <c r="D24" s="1462"/>
      <c r="E24" s="1463"/>
      <c r="F24" s="1464" t="s">
        <v>22</v>
      </c>
      <c r="G24" s="1465"/>
      <c r="H24" s="1465"/>
      <c r="I24" s="1465"/>
      <c r="J24" s="1459"/>
      <c r="K24" s="1466">
        <f>+'MANO DE OBRA_ok'!N22*3</f>
        <v>324372</v>
      </c>
      <c r="L24" s="1467"/>
      <c r="M24" s="1477">
        <v>0.23300000000000001</v>
      </c>
      <c r="N24" s="1477"/>
      <c r="O24" s="178">
        <f>+TRUNC(M24*K24,2)</f>
        <v>75578.67</v>
      </c>
      <c r="P24" s="176"/>
    </row>
    <row r="25" spans="1:16" ht="27.75" customHeight="1">
      <c r="A25" s="1454"/>
      <c r="B25" s="1454"/>
      <c r="C25" s="1454"/>
      <c r="D25" s="1454"/>
      <c r="E25" s="1454"/>
      <c r="F25" s="1455"/>
      <c r="G25" s="1455"/>
      <c r="H25" s="1455"/>
      <c r="I25" s="1455"/>
      <c r="J25" s="1455"/>
      <c r="K25" s="1455"/>
      <c r="L25" s="179" t="s">
        <v>17</v>
      </c>
      <c r="M25" s="1475" t="s">
        <v>21</v>
      </c>
      <c r="N25" s="1475"/>
      <c r="O25" s="180">
        <f>SUM(O23:O24)</f>
        <v>112985.79999999999</v>
      </c>
      <c r="P25" s="176"/>
    </row>
    <row r="26" spans="1:16" ht="18.2" customHeight="1">
      <c r="A26" s="1457" t="s">
        <v>23</v>
      </c>
      <c r="B26" s="1457"/>
      <c r="C26" s="1457" t="s">
        <v>24</v>
      </c>
      <c r="D26" s="1457"/>
      <c r="E26" s="174"/>
      <c r="F26" s="174"/>
      <c r="G26" s="174"/>
      <c r="H26" s="174"/>
      <c r="I26" s="174"/>
      <c r="J26" s="174"/>
      <c r="K26" s="174"/>
      <c r="L26" s="174"/>
      <c r="M26" s="175"/>
      <c r="N26" s="175"/>
      <c r="O26" s="175"/>
      <c r="P26" s="176"/>
    </row>
    <row r="27" spans="1:16" ht="2.25" customHeight="1">
      <c r="A27" s="174"/>
      <c r="B27" s="174"/>
      <c r="C27" s="174"/>
      <c r="D27" s="174"/>
      <c r="E27" s="174"/>
      <c r="F27" s="174"/>
      <c r="G27" s="174"/>
      <c r="H27" s="174"/>
      <c r="I27" s="174"/>
      <c r="J27" s="174"/>
      <c r="K27" s="174"/>
      <c r="L27" s="174"/>
      <c r="M27" s="175"/>
      <c r="N27" s="175"/>
      <c r="O27" s="175"/>
      <c r="P27" s="176"/>
    </row>
    <row r="28" spans="1:16" ht="18.95" customHeight="1">
      <c r="A28" s="1458" t="s">
        <v>13</v>
      </c>
      <c r="B28" s="1458"/>
      <c r="C28" s="1458"/>
      <c r="D28" s="1458"/>
      <c r="E28" s="1458"/>
      <c r="F28" s="1459" t="s">
        <v>9</v>
      </c>
      <c r="G28" s="1459"/>
      <c r="H28" s="1459"/>
      <c r="I28" s="1459"/>
      <c r="J28" s="1459"/>
      <c r="K28" s="1459" t="s">
        <v>14</v>
      </c>
      <c r="L28" s="1459"/>
      <c r="M28" s="1004" t="s">
        <v>15</v>
      </c>
      <c r="N28" s="1004" t="s">
        <v>875</v>
      </c>
      <c r="O28" s="177" t="s">
        <v>16</v>
      </c>
      <c r="P28" s="176"/>
    </row>
    <row r="29" spans="1:16" ht="27" customHeight="1">
      <c r="A29" s="1472" t="s">
        <v>29</v>
      </c>
      <c r="B29" s="1472"/>
      <c r="C29" s="1472"/>
      <c r="D29" s="1472"/>
      <c r="E29" s="1472"/>
      <c r="F29" s="1473" t="s">
        <v>30</v>
      </c>
      <c r="G29" s="1473"/>
      <c r="H29" s="1473"/>
      <c r="I29" s="1473"/>
      <c r="J29" s="1473"/>
      <c r="K29" s="1474">
        <f>+TRANSPORTE_ok!D8</f>
        <v>2100</v>
      </c>
      <c r="L29" s="1474"/>
      <c r="M29" s="1005">
        <f>M9+M11</f>
        <v>1.34</v>
      </c>
      <c r="N29" s="1006">
        <v>53</v>
      </c>
      <c r="O29" s="1007">
        <f>+TRUNC(M29*K29*N29,2)</f>
        <v>149142</v>
      </c>
      <c r="P29" s="176"/>
    </row>
    <row r="30" spans="1:16" ht="27" customHeight="1">
      <c r="A30" s="1472" t="s">
        <v>876</v>
      </c>
      <c r="B30" s="1472"/>
      <c r="C30" s="1472"/>
      <c r="D30" s="1472"/>
      <c r="E30" s="1472"/>
      <c r="F30" s="1005"/>
      <c r="G30" s="1473" t="s">
        <v>33</v>
      </c>
      <c r="H30" s="1473"/>
      <c r="I30" s="1473"/>
      <c r="J30" s="1473"/>
      <c r="K30" s="1476">
        <v>90</v>
      </c>
      <c r="L30" s="1476"/>
      <c r="M30" s="1005">
        <f>M10</f>
        <v>425</v>
      </c>
      <c r="N30" s="1005" t="s">
        <v>877</v>
      </c>
      <c r="O30" s="1007">
        <f>+TRUNC(M30*K30,2)</f>
        <v>38250</v>
      </c>
      <c r="P30" s="176"/>
    </row>
    <row r="31" spans="1:16" ht="18.2" customHeight="1">
      <c r="A31" s="1454"/>
      <c r="B31" s="1454"/>
      <c r="C31" s="1454"/>
      <c r="D31" s="1454"/>
      <c r="E31" s="1454"/>
      <c r="F31" s="1455"/>
      <c r="G31" s="1455"/>
      <c r="H31" s="1455"/>
      <c r="I31" s="1455"/>
      <c r="J31" s="1455"/>
      <c r="K31" s="1455"/>
      <c r="L31" s="179" t="s">
        <v>17</v>
      </c>
      <c r="M31" s="1475" t="s">
        <v>24</v>
      </c>
      <c r="N31" s="1475"/>
      <c r="O31" s="180">
        <f>SUM(O29:O30)</f>
        <v>187392</v>
      </c>
      <c r="P31" s="176"/>
    </row>
    <row r="32" spans="1:16" ht="9" customHeight="1">
      <c r="A32" s="174"/>
      <c r="B32" s="174"/>
      <c r="C32" s="174"/>
      <c r="D32" s="174"/>
      <c r="E32" s="174"/>
      <c r="F32" s="174"/>
      <c r="G32" s="174"/>
      <c r="H32" s="174"/>
      <c r="I32" s="174"/>
      <c r="J32" s="174"/>
      <c r="K32" s="174"/>
      <c r="L32" s="174"/>
      <c r="M32" s="175"/>
      <c r="N32" s="175"/>
      <c r="O32" s="175"/>
      <c r="P32" s="176"/>
    </row>
    <row r="33" spans="1:17" ht="18.95" customHeight="1">
      <c r="A33" s="174"/>
      <c r="B33" s="174"/>
      <c r="C33" s="174"/>
      <c r="D33" s="174"/>
      <c r="E33" s="174"/>
      <c r="F33" s="174"/>
      <c r="G33" s="174"/>
      <c r="H33" s="174"/>
      <c r="I33" s="1469" t="s">
        <v>25</v>
      </c>
      <c r="J33" s="1469"/>
      <c r="K33" s="1469"/>
      <c r="L33" s="1469"/>
      <c r="M33" s="1469"/>
      <c r="N33" s="1470">
        <f>+O31+O25+O19+O13</f>
        <v>806131.63</v>
      </c>
      <c r="O33" s="1470"/>
      <c r="P33" s="176"/>
    </row>
    <row r="34" spans="1:17" ht="21" customHeight="1"/>
    <row r="35" spans="1:17" ht="21" customHeight="1">
      <c r="C35" s="193" t="s">
        <v>39</v>
      </c>
      <c r="L35" s="495"/>
      <c r="M35" s="255"/>
    </row>
    <row r="36" spans="1:17" ht="21" customHeight="1">
      <c r="C36" s="990" t="s">
        <v>873</v>
      </c>
      <c r="L36" s="496"/>
      <c r="M36" s="255"/>
    </row>
    <row r="37" spans="1:17" ht="21" customHeight="1">
      <c r="C37" s="162" t="s">
        <v>874</v>
      </c>
      <c r="L37" s="497"/>
      <c r="M37" s="255"/>
    </row>
    <row r="38" spans="1:17" ht="17.25" customHeight="1">
      <c r="A38" s="1471"/>
      <c r="B38" s="1471"/>
      <c r="C38" s="1471"/>
      <c r="D38" s="1471"/>
      <c r="E38" s="1471"/>
      <c r="F38" s="1471"/>
      <c r="G38" s="1471"/>
      <c r="H38" s="1471"/>
      <c r="I38" s="1471"/>
      <c r="J38" s="1471"/>
      <c r="K38" s="1471"/>
      <c r="L38" s="1471"/>
      <c r="M38" s="1471"/>
      <c r="N38" s="1471"/>
      <c r="O38" s="1471"/>
    </row>
    <row r="39" spans="1:17" ht="45" customHeight="1">
      <c r="A39" s="1491"/>
      <c r="B39" s="1492"/>
      <c r="C39" s="1492"/>
      <c r="D39" s="1492"/>
      <c r="E39" s="1493"/>
      <c r="F39" s="498"/>
      <c r="G39" s="1500" t="s">
        <v>4</v>
      </c>
      <c r="H39" s="1500"/>
      <c r="I39" s="1500"/>
      <c r="J39" s="1501" t="s">
        <v>882</v>
      </c>
      <c r="K39" s="1502"/>
      <c r="L39" s="1502"/>
      <c r="M39" s="1502"/>
      <c r="N39" s="1502"/>
      <c r="O39" s="1502"/>
      <c r="P39" s="1502"/>
    </row>
    <row r="40" spans="1:17" ht="18.2" customHeight="1">
      <c r="A40" s="1494"/>
      <c r="B40" s="1495"/>
      <c r="C40" s="1495"/>
      <c r="D40" s="1495"/>
      <c r="E40" s="1496"/>
      <c r="F40" s="499"/>
      <c r="G40" s="1503" t="s">
        <v>5</v>
      </c>
      <c r="H40" s="1503"/>
      <c r="I40" s="1503"/>
      <c r="J40" s="1504" t="s">
        <v>6</v>
      </c>
      <c r="K40" s="1504"/>
      <c r="L40" s="1504"/>
      <c r="M40" s="1504"/>
      <c r="N40" s="1504"/>
      <c r="O40" s="1504"/>
      <c r="P40" s="1504"/>
    </row>
    <row r="41" spans="1:17" ht="18.2" customHeight="1">
      <c r="A41" s="1494"/>
      <c r="B41" s="1495"/>
      <c r="C41" s="1495"/>
      <c r="D41" s="1495"/>
      <c r="E41" s="1496"/>
      <c r="F41" s="499"/>
      <c r="G41" s="1503" t="s">
        <v>7</v>
      </c>
      <c r="H41" s="1503"/>
      <c r="I41" s="1503"/>
      <c r="J41" s="1504" t="s">
        <v>8</v>
      </c>
      <c r="K41" s="1504"/>
      <c r="L41" s="1504"/>
      <c r="M41" s="1504"/>
      <c r="N41" s="1504"/>
      <c r="O41" s="1504"/>
      <c r="P41" s="1504"/>
    </row>
    <row r="42" spans="1:17" ht="18.2" customHeight="1">
      <c r="A42" s="1497"/>
      <c r="B42" s="1498"/>
      <c r="C42" s="1498"/>
      <c r="D42" s="1498"/>
      <c r="E42" s="1499"/>
      <c r="F42" s="500"/>
      <c r="G42" s="1505" t="s">
        <v>9</v>
      </c>
      <c r="H42" s="1505"/>
      <c r="I42" s="1505"/>
      <c r="J42" s="1506" t="s">
        <v>10</v>
      </c>
      <c r="K42" s="1506"/>
      <c r="L42" s="1506"/>
      <c r="M42" s="1506"/>
      <c r="N42" s="1506"/>
      <c r="O42" s="1506"/>
      <c r="P42" s="1506"/>
    </row>
    <row r="43" spans="1:17" ht="13.7" customHeight="1">
      <c r="A43" s="174"/>
      <c r="B43" s="174"/>
      <c r="C43" s="174"/>
      <c r="D43" s="174"/>
      <c r="E43" s="174"/>
      <c r="F43" s="174"/>
      <c r="G43" s="174"/>
      <c r="H43" s="174"/>
      <c r="I43" s="174"/>
      <c r="J43" s="174"/>
      <c r="K43" s="174"/>
      <c r="L43" s="174"/>
      <c r="M43" s="175"/>
      <c r="N43" s="175"/>
      <c r="O43" s="175"/>
      <c r="P43" s="176"/>
    </row>
    <row r="44" spans="1:17" ht="18.2" customHeight="1">
      <c r="A44" s="1457" t="s">
        <v>11</v>
      </c>
      <c r="B44" s="1457"/>
      <c r="C44" s="1457" t="s">
        <v>12</v>
      </c>
      <c r="D44" s="1457"/>
      <c r="E44" s="174"/>
      <c r="F44" s="174"/>
      <c r="G44" s="174"/>
      <c r="H44" s="174"/>
      <c r="I44" s="174"/>
      <c r="J44" s="174"/>
      <c r="K44" s="174"/>
      <c r="L44" s="174"/>
      <c r="M44" s="175"/>
      <c r="N44" s="175"/>
      <c r="O44" s="175"/>
      <c r="P44" s="176"/>
    </row>
    <row r="45" spans="1:17" ht="1.5" customHeight="1">
      <c r="A45" s="174"/>
      <c r="B45" s="174"/>
      <c r="C45" s="174"/>
      <c r="D45" s="174"/>
      <c r="E45" s="174"/>
      <c r="F45" s="174"/>
      <c r="G45" s="174"/>
      <c r="H45" s="174"/>
      <c r="I45" s="174"/>
      <c r="J45" s="174"/>
      <c r="K45" s="174"/>
      <c r="L45" s="174"/>
      <c r="M45" s="175"/>
      <c r="N45" s="175"/>
      <c r="O45" s="175"/>
      <c r="P45" s="176"/>
    </row>
    <row r="46" spans="1:17" ht="18.95" customHeight="1">
      <c r="A46" s="1458" t="s">
        <v>13</v>
      </c>
      <c r="B46" s="1458"/>
      <c r="C46" s="1458"/>
      <c r="D46" s="1458"/>
      <c r="E46" s="1458"/>
      <c r="F46" s="1459" t="s">
        <v>9</v>
      </c>
      <c r="G46" s="1459"/>
      <c r="H46" s="1459"/>
      <c r="I46" s="1459"/>
      <c r="J46" s="1459"/>
      <c r="K46" s="1459" t="s">
        <v>14</v>
      </c>
      <c r="L46" s="1459"/>
      <c r="M46" s="1478" t="s">
        <v>15</v>
      </c>
      <c r="N46" s="1478"/>
      <c r="O46" s="177" t="s">
        <v>16</v>
      </c>
      <c r="P46" s="176"/>
      <c r="Q46" s="949"/>
    </row>
    <row r="47" spans="1:17" ht="18.2" customHeight="1">
      <c r="A47" s="1479" t="s">
        <v>432</v>
      </c>
      <c r="B47" s="1479"/>
      <c r="C47" s="1479"/>
      <c r="D47" s="1479"/>
      <c r="E47" s="1479"/>
      <c r="F47" s="1464" t="s">
        <v>10</v>
      </c>
      <c r="G47" s="1465"/>
      <c r="H47" s="1465"/>
      <c r="I47" s="1465"/>
      <c r="J47" s="1459"/>
      <c r="K47" s="1489">
        <v>92225</v>
      </c>
      <c r="L47" s="1490"/>
      <c r="M47" s="1482">
        <v>0.56000000000000005</v>
      </c>
      <c r="N47" s="1481"/>
      <c r="O47" s="178">
        <f>+TRUNC(M47*K47,2)</f>
        <v>51646</v>
      </c>
      <c r="P47" s="176"/>
    </row>
    <row r="48" spans="1:17" ht="18.2" customHeight="1">
      <c r="A48" s="1479" t="s">
        <v>32</v>
      </c>
      <c r="B48" s="1479"/>
      <c r="C48" s="1479"/>
      <c r="D48" s="1479"/>
      <c r="E48" s="1479"/>
      <c r="F48" s="1464" t="s">
        <v>33</v>
      </c>
      <c r="G48" s="1465"/>
      <c r="H48" s="1465"/>
      <c r="I48" s="1465"/>
      <c r="J48" s="1459"/>
      <c r="K48" s="1466">
        <v>687</v>
      </c>
      <c r="L48" s="1467"/>
      <c r="M48" s="1482">
        <v>350</v>
      </c>
      <c r="N48" s="1481"/>
      <c r="O48" s="178">
        <f>+TRUNC(M48*K48,2)</f>
        <v>240450</v>
      </c>
      <c r="P48" s="176"/>
    </row>
    <row r="49" spans="1:16" ht="18.2" customHeight="1">
      <c r="A49" s="1479" t="s">
        <v>433</v>
      </c>
      <c r="B49" s="1479"/>
      <c r="C49" s="1479"/>
      <c r="D49" s="1479"/>
      <c r="E49" s="1479"/>
      <c r="F49" s="1464" t="s">
        <v>10</v>
      </c>
      <c r="G49" s="1465"/>
      <c r="H49" s="1465"/>
      <c r="I49" s="1465"/>
      <c r="J49" s="1459"/>
      <c r="K49" s="1489">
        <v>136850</v>
      </c>
      <c r="L49" s="1490"/>
      <c r="M49" s="1482">
        <v>0.84</v>
      </c>
      <c r="N49" s="1481"/>
      <c r="O49" s="178">
        <f>+TRUNC(M49*K49,2)</f>
        <v>114954</v>
      </c>
      <c r="P49" s="176"/>
    </row>
    <row r="50" spans="1:16" ht="18.2" customHeight="1">
      <c r="A50" s="1483" t="s">
        <v>34</v>
      </c>
      <c r="B50" s="1479"/>
      <c r="C50" s="1479"/>
      <c r="D50" s="1479"/>
      <c r="E50" s="1479"/>
      <c r="F50" s="1488" t="s">
        <v>35</v>
      </c>
      <c r="G50" s="1465"/>
      <c r="H50" s="1465"/>
      <c r="I50" s="1465"/>
      <c r="J50" s="1459"/>
      <c r="K50" s="1466">
        <v>100</v>
      </c>
      <c r="L50" s="1467"/>
      <c r="M50" s="1482">
        <v>180</v>
      </c>
      <c r="N50" s="1481"/>
      <c r="O50" s="178">
        <f>+TRUNC(M50*K50,2)</f>
        <v>18000</v>
      </c>
      <c r="P50" s="176"/>
    </row>
    <row r="51" spans="1:16" ht="18.2" customHeight="1">
      <c r="A51" s="1454"/>
      <c r="B51" s="1454"/>
      <c r="C51" s="1454"/>
      <c r="D51" s="1454"/>
      <c r="E51" s="1454"/>
      <c r="F51" s="1455"/>
      <c r="G51" s="1455"/>
      <c r="H51" s="1455"/>
      <c r="I51" s="1455"/>
      <c r="J51" s="1455"/>
      <c r="K51" s="1455"/>
      <c r="L51" s="179" t="s">
        <v>17</v>
      </c>
      <c r="M51" s="1475" t="s">
        <v>12</v>
      </c>
      <c r="N51" s="1475"/>
      <c r="O51" s="180">
        <f>SUM(O47:O50)</f>
        <v>425050</v>
      </c>
      <c r="P51" s="176"/>
    </row>
    <row r="52" spans="1:16" ht="18.2" customHeight="1">
      <c r="A52" s="1457" t="s">
        <v>18</v>
      </c>
      <c r="B52" s="1457"/>
      <c r="C52" s="1457" t="s">
        <v>19</v>
      </c>
      <c r="D52" s="1457"/>
      <c r="E52" s="174"/>
      <c r="F52" s="174"/>
      <c r="G52" s="174"/>
      <c r="H52" s="174"/>
      <c r="I52" s="174"/>
      <c r="J52" s="174"/>
      <c r="K52" s="174"/>
      <c r="L52" s="174"/>
      <c r="M52" s="175"/>
      <c r="N52" s="175"/>
      <c r="O52" s="175"/>
      <c r="P52" s="176"/>
    </row>
    <row r="53" spans="1:16" ht="2.25" customHeight="1">
      <c r="A53" s="174"/>
      <c r="B53" s="174"/>
      <c r="C53" s="174"/>
      <c r="D53" s="174"/>
      <c r="E53" s="174"/>
      <c r="F53" s="174"/>
      <c r="G53" s="174"/>
      <c r="H53" s="174"/>
      <c r="I53" s="174"/>
      <c r="J53" s="174"/>
      <c r="K53" s="174"/>
      <c r="L53" s="174"/>
      <c r="M53" s="175"/>
      <c r="N53" s="175"/>
      <c r="O53" s="175"/>
      <c r="P53" s="176"/>
    </row>
    <row r="54" spans="1:16" ht="18.95" customHeight="1">
      <c r="A54" s="1458" t="s">
        <v>13</v>
      </c>
      <c r="B54" s="1458"/>
      <c r="C54" s="1458"/>
      <c r="D54" s="1458"/>
      <c r="E54" s="1458"/>
      <c r="F54" s="1459" t="s">
        <v>9</v>
      </c>
      <c r="G54" s="1459"/>
      <c r="H54" s="1459"/>
      <c r="I54" s="1459"/>
      <c r="J54" s="1459"/>
      <c r="K54" s="1459" t="s">
        <v>14</v>
      </c>
      <c r="L54" s="1459"/>
      <c r="M54" s="1478" t="s">
        <v>15</v>
      </c>
      <c r="N54" s="1478"/>
      <c r="O54" s="177" t="s">
        <v>16</v>
      </c>
      <c r="P54" s="176"/>
    </row>
    <row r="55" spans="1:16" ht="18.2" customHeight="1">
      <c r="A55" s="1479" t="s">
        <v>434</v>
      </c>
      <c r="B55" s="1479"/>
      <c r="C55" s="1479"/>
      <c r="D55" s="1479"/>
      <c r="E55" s="1479"/>
      <c r="F55" s="1480" t="str">
        <f>+[188]INSUMOS!$F$120</f>
        <v>d</v>
      </c>
      <c r="G55" s="1480"/>
      <c r="H55" s="1480"/>
      <c r="I55" s="1480"/>
      <c r="J55" s="1480"/>
      <c r="K55" s="1481">
        <v>100000</v>
      </c>
      <c r="L55" s="1481"/>
      <c r="M55" s="1482">
        <v>0.3</v>
      </c>
      <c r="N55" s="1481"/>
      <c r="O55" s="178">
        <f>+TRUNC(M55*K55,2)</f>
        <v>30000</v>
      </c>
      <c r="P55" s="176"/>
    </row>
    <row r="56" spans="1:16" ht="18.2" customHeight="1">
      <c r="A56" s="1483" t="s">
        <v>436</v>
      </c>
      <c r="B56" s="1484"/>
      <c r="C56" s="1484"/>
      <c r="D56" s="1484"/>
      <c r="E56" s="1484"/>
      <c r="F56" s="1485" t="s">
        <v>153</v>
      </c>
      <c r="G56" s="1486"/>
      <c r="H56" s="1486"/>
      <c r="I56" s="1486"/>
      <c r="J56" s="1486"/>
      <c r="K56" s="1481">
        <f>+O63</f>
        <v>102494.03</v>
      </c>
      <c r="L56" s="1481"/>
      <c r="M56" s="1487">
        <v>0.1</v>
      </c>
      <c r="N56" s="1487"/>
      <c r="O56" s="178">
        <f>+TRUNC(M56*K56,2)</f>
        <v>10249.4</v>
      </c>
      <c r="P56" s="176"/>
    </row>
    <row r="57" spans="1:16" ht="18.2" customHeight="1">
      <c r="A57" s="1454"/>
      <c r="B57" s="1454"/>
      <c r="C57" s="1454"/>
      <c r="D57" s="1454"/>
      <c r="E57" s="1454"/>
      <c r="F57" s="1455"/>
      <c r="G57" s="1455"/>
      <c r="H57" s="1455"/>
      <c r="I57" s="1455"/>
      <c r="J57" s="1455"/>
      <c r="K57" s="1455"/>
      <c r="L57" s="179" t="s">
        <v>17</v>
      </c>
      <c r="M57" s="1475" t="s">
        <v>19</v>
      </c>
      <c r="N57" s="1475"/>
      <c r="O57" s="180">
        <f>SUM(O55:O56)</f>
        <v>40249.4</v>
      </c>
      <c r="P57" s="176"/>
    </row>
    <row r="58" spans="1:16" ht="18.2" customHeight="1">
      <c r="A58" s="1457" t="s">
        <v>20</v>
      </c>
      <c r="B58" s="1457"/>
      <c r="C58" s="1457" t="s">
        <v>21</v>
      </c>
      <c r="D58" s="1457"/>
      <c r="E58" s="174"/>
      <c r="F58" s="174"/>
      <c r="G58" s="174"/>
      <c r="H58" s="174"/>
      <c r="I58" s="174"/>
      <c r="J58" s="174"/>
      <c r="K58" s="174"/>
      <c r="L58" s="174"/>
      <c r="M58" s="175"/>
      <c r="N58" s="175"/>
      <c r="O58" s="175"/>
      <c r="P58" s="176"/>
    </row>
    <row r="59" spans="1:16" ht="1.5" customHeight="1">
      <c r="A59" s="174"/>
      <c r="B59" s="174"/>
      <c r="C59" s="174"/>
      <c r="D59" s="174"/>
      <c r="E59" s="174"/>
      <c r="F59" s="174"/>
      <c r="G59" s="174"/>
      <c r="H59" s="174"/>
      <c r="I59" s="174"/>
      <c r="J59" s="174"/>
      <c r="K59" s="174"/>
      <c r="L59" s="174"/>
      <c r="M59" s="175"/>
      <c r="N59" s="175"/>
      <c r="O59" s="175"/>
      <c r="P59" s="176"/>
    </row>
    <row r="60" spans="1:16" ht="18.95" customHeight="1">
      <c r="A60" s="1458" t="s">
        <v>13</v>
      </c>
      <c r="B60" s="1458"/>
      <c r="C60" s="1458"/>
      <c r="D60" s="1458"/>
      <c r="E60" s="1458"/>
      <c r="F60" s="1459" t="s">
        <v>9</v>
      </c>
      <c r="G60" s="1459"/>
      <c r="H60" s="1459"/>
      <c r="I60" s="1459"/>
      <c r="J60" s="1459"/>
      <c r="K60" s="1459" t="s">
        <v>14</v>
      </c>
      <c r="L60" s="1459"/>
      <c r="M60" s="1478" t="s">
        <v>15</v>
      </c>
      <c r="N60" s="1478"/>
      <c r="O60" s="177" t="s">
        <v>16</v>
      </c>
      <c r="P60" s="176"/>
    </row>
    <row r="61" spans="1:16" ht="18.2" customHeight="1">
      <c r="A61" s="1461" t="s">
        <v>315</v>
      </c>
      <c r="B61" s="1462"/>
      <c r="C61" s="1462"/>
      <c r="D61" s="1462"/>
      <c r="E61" s="1463"/>
      <c r="F61" s="1464" t="s">
        <v>22</v>
      </c>
      <c r="G61" s="1465"/>
      <c r="H61" s="1465"/>
      <c r="I61" s="1465"/>
      <c r="J61" s="1459"/>
      <c r="K61" s="1466">
        <f>+'MANO DE OBRA_ok'!N23</f>
        <v>162186</v>
      </c>
      <c r="L61" s="1467"/>
      <c r="M61" s="1477">
        <v>0.21195364990000001</v>
      </c>
      <c r="N61" s="1477"/>
      <c r="O61" s="178">
        <f>+TRUNC(M61*K61,2)</f>
        <v>34375.910000000003</v>
      </c>
      <c r="P61" s="176"/>
    </row>
    <row r="62" spans="1:16" ht="18.2" customHeight="1">
      <c r="A62" s="1461" t="s">
        <v>623</v>
      </c>
      <c r="B62" s="1462"/>
      <c r="C62" s="1462"/>
      <c r="D62" s="1462"/>
      <c r="E62" s="1463"/>
      <c r="F62" s="1464" t="s">
        <v>22</v>
      </c>
      <c r="G62" s="1465"/>
      <c r="H62" s="1465"/>
      <c r="I62" s="1465"/>
      <c r="J62" s="1459"/>
      <c r="K62" s="1466">
        <f>+'MANO DE OBRA_ok'!N22*3</f>
        <v>324372</v>
      </c>
      <c r="L62" s="1467"/>
      <c r="M62" s="1477">
        <v>0.21</v>
      </c>
      <c r="N62" s="1477"/>
      <c r="O62" s="178">
        <f>+TRUNC(M62*K62,2)</f>
        <v>68118.12</v>
      </c>
      <c r="P62" s="176"/>
    </row>
    <row r="63" spans="1:16" ht="27.75" customHeight="1">
      <c r="A63" s="1454"/>
      <c r="B63" s="1454"/>
      <c r="C63" s="1454"/>
      <c r="D63" s="1454"/>
      <c r="E63" s="1454"/>
      <c r="F63" s="1455"/>
      <c r="G63" s="1455"/>
      <c r="H63" s="1455"/>
      <c r="I63" s="1455"/>
      <c r="J63" s="1455"/>
      <c r="K63" s="1455"/>
      <c r="L63" s="179" t="s">
        <v>17</v>
      </c>
      <c r="M63" s="1475" t="s">
        <v>21</v>
      </c>
      <c r="N63" s="1475"/>
      <c r="O63" s="180">
        <f>SUM(O61:O62)</f>
        <v>102494.03</v>
      </c>
      <c r="P63" s="176"/>
    </row>
    <row r="64" spans="1:16" ht="18.2" customHeight="1">
      <c r="A64" s="1457" t="s">
        <v>23</v>
      </c>
      <c r="B64" s="1457"/>
      <c r="C64" s="1457" t="s">
        <v>24</v>
      </c>
      <c r="D64" s="1457"/>
      <c r="E64" s="174"/>
      <c r="F64" s="174"/>
      <c r="G64" s="174"/>
      <c r="H64" s="174"/>
      <c r="I64" s="174"/>
      <c r="J64" s="174"/>
      <c r="K64" s="174"/>
      <c r="L64" s="174"/>
      <c r="M64" s="175"/>
      <c r="N64" s="175"/>
      <c r="O64" s="175"/>
      <c r="P64" s="176"/>
    </row>
    <row r="65" spans="1:16" ht="2.25" customHeight="1">
      <c r="A65" s="174"/>
      <c r="B65" s="174"/>
      <c r="C65" s="174"/>
      <c r="D65" s="174"/>
      <c r="E65" s="174"/>
      <c r="F65" s="174"/>
      <c r="G65" s="174"/>
      <c r="H65" s="174"/>
      <c r="I65" s="174"/>
      <c r="J65" s="174"/>
      <c r="K65" s="174"/>
      <c r="L65" s="174"/>
      <c r="M65" s="175"/>
      <c r="N65" s="175"/>
      <c r="O65" s="175"/>
      <c r="P65" s="176"/>
    </row>
    <row r="66" spans="1:16" ht="18.95" customHeight="1">
      <c r="A66" s="1473" t="s">
        <v>13</v>
      </c>
      <c r="B66" s="1473"/>
      <c r="C66" s="1473"/>
      <c r="D66" s="1473"/>
      <c r="E66" s="1473"/>
      <c r="F66" s="1459" t="s">
        <v>9</v>
      </c>
      <c r="G66" s="1459"/>
      <c r="H66" s="1459"/>
      <c r="I66" s="1459"/>
      <c r="J66" s="1459"/>
      <c r="K66" s="1459" t="s">
        <v>14</v>
      </c>
      <c r="L66" s="1459"/>
      <c r="M66" s="177" t="s">
        <v>15</v>
      </c>
      <c r="N66" s="177" t="s">
        <v>875</v>
      </c>
      <c r="O66" s="177" t="s">
        <v>16</v>
      </c>
      <c r="P66" s="176"/>
    </row>
    <row r="67" spans="1:16" ht="27" customHeight="1">
      <c r="A67" s="1507" t="s">
        <v>29</v>
      </c>
      <c r="B67" s="1508"/>
      <c r="C67" s="1508"/>
      <c r="D67" s="1508"/>
      <c r="E67" s="1509"/>
      <c r="F67" s="1464" t="s">
        <v>30</v>
      </c>
      <c r="G67" s="1465"/>
      <c r="H67" s="1465"/>
      <c r="I67" s="1465"/>
      <c r="J67" s="1459"/>
      <c r="K67" s="1466">
        <f>+TRANSPORTE_ok!D8</f>
        <v>2100</v>
      </c>
      <c r="L67" s="1467"/>
      <c r="M67" s="1005">
        <f>M47+M49</f>
        <v>1.4</v>
      </c>
      <c r="N67" s="1006">
        <v>53</v>
      </c>
      <c r="O67" s="178">
        <f>+TRUNC(M67*K67*N67,2)</f>
        <v>155820</v>
      </c>
      <c r="P67" s="176"/>
    </row>
    <row r="68" spans="1:16" ht="27" customHeight="1">
      <c r="A68" s="1507" t="s">
        <v>876</v>
      </c>
      <c r="B68" s="1508"/>
      <c r="C68" s="1508"/>
      <c r="D68" s="1508"/>
      <c r="E68" s="1509"/>
      <c r="F68" s="1464" t="s">
        <v>33</v>
      </c>
      <c r="G68" s="1465"/>
      <c r="H68" s="1465"/>
      <c r="I68" s="1465"/>
      <c r="J68" s="1459"/>
      <c r="K68" s="1466">
        <v>90</v>
      </c>
      <c r="L68" s="1467"/>
      <c r="M68" s="1005">
        <f>M48</f>
        <v>350</v>
      </c>
      <c r="N68" s="1005" t="s">
        <v>877</v>
      </c>
      <c r="O68" s="178">
        <f>+TRUNC(M68*K68,2)</f>
        <v>31500</v>
      </c>
      <c r="P68" s="176"/>
    </row>
    <row r="69" spans="1:16" ht="18.2" customHeight="1">
      <c r="A69" s="1454"/>
      <c r="B69" s="1454"/>
      <c r="C69" s="1454"/>
      <c r="D69" s="1454"/>
      <c r="E69" s="1454"/>
      <c r="F69" s="1455"/>
      <c r="G69" s="1455"/>
      <c r="H69" s="1455"/>
      <c r="I69" s="1455"/>
      <c r="J69" s="1455"/>
      <c r="K69" s="1455"/>
      <c r="L69" s="179" t="s">
        <v>17</v>
      </c>
      <c r="M69" s="1475" t="s">
        <v>24</v>
      </c>
      <c r="N69" s="1475"/>
      <c r="O69" s="180">
        <f>SUM(O67:O68)</f>
        <v>187320</v>
      </c>
      <c r="P69" s="176"/>
    </row>
    <row r="70" spans="1:16" ht="9" customHeight="1">
      <c r="A70" s="174"/>
      <c r="B70" s="174"/>
      <c r="C70" s="174"/>
      <c r="D70" s="174"/>
      <c r="E70" s="174"/>
      <c r="F70" s="174"/>
      <c r="G70" s="174"/>
      <c r="H70" s="174"/>
      <c r="I70" s="174"/>
      <c r="J70" s="174"/>
      <c r="K70" s="174"/>
      <c r="L70" s="174"/>
      <c r="M70" s="175"/>
      <c r="N70" s="175"/>
      <c r="O70" s="175"/>
      <c r="P70" s="176"/>
    </row>
    <row r="71" spans="1:16" ht="18.95" customHeight="1">
      <c r="A71" s="174"/>
      <c r="B71" s="174"/>
      <c r="C71" s="174"/>
      <c r="D71" s="174"/>
      <c r="E71" s="174"/>
      <c r="F71" s="174"/>
      <c r="G71" s="174"/>
      <c r="H71" s="174"/>
      <c r="I71" s="1469" t="s">
        <v>25</v>
      </c>
      <c r="J71" s="1469"/>
      <c r="K71" s="1469"/>
      <c r="L71" s="1469"/>
      <c r="M71" s="1469"/>
      <c r="N71" s="1470">
        <f>+O69+O63+O57+O51+0.01</f>
        <v>755113.44000000006</v>
      </c>
      <c r="O71" s="1470"/>
      <c r="P71" s="176"/>
    </row>
    <row r="72" spans="1:16" ht="21" customHeight="1"/>
    <row r="73" spans="1:16" ht="21" customHeight="1">
      <c r="C73" s="193" t="s">
        <v>39</v>
      </c>
      <c r="L73" s="495"/>
      <c r="M73" s="255"/>
    </row>
    <row r="74" spans="1:16" ht="21" customHeight="1">
      <c r="C74" s="990" t="s">
        <v>873</v>
      </c>
      <c r="L74" s="496"/>
      <c r="M74" s="255"/>
    </row>
    <row r="75" spans="1:16" ht="21" customHeight="1">
      <c r="C75" s="162" t="s">
        <v>874</v>
      </c>
      <c r="L75" s="497"/>
      <c r="M75" s="255"/>
    </row>
    <row r="76" spans="1:16" ht="17.25" customHeight="1">
      <c r="A76" s="1471"/>
      <c r="B76" s="1471"/>
      <c r="C76" s="1471"/>
      <c r="D76" s="1471"/>
      <c r="E76" s="1471"/>
      <c r="F76" s="1471"/>
      <c r="G76" s="1471"/>
      <c r="H76" s="1471"/>
      <c r="I76" s="1471"/>
      <c r="J76" s="1471"/>
      <c r="K76" s="1471"/>
      <c r="L76" s="1471"/>
      <c r="M76" s="1471"/>
      <c r="N76" s="1471"/>
      <c r="O76" s="1471"/>
    </row>
    <row r="77" spans="1:16" ht="9.75" customHeight="1">
      <c r="A77" s="1531"/>
      <c r="B77" s="1531"/>
      <c r="C77" s="1531"/>
      <c r="D77" s="1531"/>
      <c r="E77" s="1531"/>
      <c r="F77" s="1531"/>
      <c r="G77" s="1531"/>
      <c r="H77" s="1531"/>
      <c r="I77" s="1531"/>
      <c r="J77" s="1531"/>
      <c r="K77" s="1531"/>
      <c r="L77" s="1531"/>
      <c r="M77" s="1531"/>
      <c r="N77" s="1531"/>
      <c r="O77" s="1531"/>
      <c r="P77" s="1531"/>
    </row>
    <row r="78" spans="1:16" ht="43.5" customHeight="1">
      <c r="A78" s="1524"/>
      <c r="B78" s="1521"/>
      <c r="C78" s="1521"/>
      <c r="D78" s="1521"/>
      <c r="E78" s="1521"/>
      <c r="F78" s="1521"/>
      <c r="G78" s="1522" t="s">
        <v>4</v>
      </c>
      <c r="H78" s="1522"/>
      <c r="I78" s="1522"/>
      <c r="J78" s="1501" t="s">
        <v>882</v>
      </c>
      <c r="K78" s="1502"/>
      <c r="L78" s="1502"/>
      <c r="M78" s="1502"/>
      <c r="N78" s="1502"/>
      <c r="O78" s="1502"/>
      <c r="P78" s="1502"/>
    </row>
    <row r="79" spans="1:16" ht="18.2" customHeight="1">
      <c r="A79" s="1521"/>
      <c r="B79" s="1521"/>
      <c r="C79" s="1521"/>
      <c r="D79" s="1521"/>
      <c r="E79" s="1521"/>
      <c r="F79" s="1521"/>
      <c r="G79" s="1522" t="s">
        <v>5</v>
      </c>
      <c r="H79" s="1522"/>
      <c r="I79" s="1522"/>
      <c r="J79" s="1525" t="str">
        <f>+J40</f>
        <v>BÁSICOS</v>
      </c>
      <c r="K79" s="1523"/>
      <c r="L79" s="1523"/>
      <c r="M79" s="1523"/>
      <c r="N79" s="1523"/>
      <c r="O79" s="1523"/>
      <c r="P79" s="1523"/>
    </row>
    <row r="80" spans="1:16" ht="18.2" customHeight="1">
      <c r="A80" s="1521"/>
      <c r="B80" s="1521"/>
      <c r="C80" s="1521"/>
      <c r="D80" s="1521"/>
      <c r="E80" s="1521"/>
      <c r="F80" s="1521"/>
      <c r="G80" s="1522" t="s">
        <v>7</v>
      </c>
      <c r="H80" s="1522"/>
      <c r="I80" s="1522"/>
      <c r="J80" s="1523" t="s">
        <v>26</v>
      </c>
      <c r="K80" s="1523"/>
      <c r="L80" s="1523"/>
      <c r="M80" s="1523"/>
      <c r="N80" s="1523"/>
      <c r="O80" s="1523"/>
      <c r="P80" s="1523"/>
    </row>
    <row r="81" spans="1:16" ht="18.2" customHeight="1">
      <c r="A81" s="1514"/>
      <c r="B81" s="1514"/>
      <c r="C81" s="1514"/>
      <c r="D81" s="1514"/>
      <c r="E81" s="1514"/>
      <c r="F81" s="1514"/>
      <c r="G81" s="1513" t="s">
        <v>9</v>
      </c>
      <c r="H81" s="1513"/>
      <c r="I81" s="1513"/>
      <c r="J81" s="1512" t="s">
        <v>10</v>
      </c>
      <c r="K81" s="1512"/>
      <c r="L81" s="1512"/>
      <c r="M81" s="1512"/>
      <c r="N81" s="1512"/>
      <c r="O81" s="1512"/>
      <c r="P81" s="1512"/>
    </row>
    <row r="82" spans="1:16" ht="13.7" customHeight="1">
      <c r="A82" s="174"/>
      <c r="B82" s="174"/>
      <c r="C82" s="174"/>
      <c r="D82" s="174"/>
      <c r="E82" s="174"/>
      <c r="F82" s="174"/>
      <c r="G82" s="174"/>
      <c r="H82" s="174"/>
      <c r="I82" s="174"/>
      <c r="J82" s="174"/>
      <c r="K82" s="174"/>
      <c r="L82" s="174"/>
      <c r="M82" s="175"/>
      <c r="N82" s="175"/>
      <c r="O82" s="175"/>
      <c r="P82" s="176"/>
    </row>
    <row r="83" spans="1:16" ht="18.2" customHeight="1">
      <c r="A83" s="1457" t="s">
        <v>11</v>
      </c>
      <c r="B83" s="1457"/>
      <c r="C83" s="1457" t="s">
        <v>12</v>
      </c>
      <c r="D83" s="1457"/>
      <c r="E83" s="174"/>
      <c r="F83" s="174"/>
      <c r="G83" s="174"/>
      <c r="H83" s="174"/>
      <c r="I83" s="174"/>
      <c r="J83" s="174"/>
      <c r="K83" s="174"/>
      <c r="L83" s="174"/>
      <c r="M83" s="175"/>
      <c r="N83" s="175"/>
      <c r="O83" s="175"/>
      <c r="P83" s="176"/>
    </row>
    <row r="84" spans="1:16" ht="1.5" customHeight="1">
      <c r="A84" s="174"/>
      <c r="B84" s="174"/>
      <c r="C84" s="174"/>
      <c r="D84" s="174"/>
      <c r="E84" s="174"/>
      <c r="F84" s="174"/>
      <c r="G84" s="174"/>
      <c r="H84" s="174"/>
      <c r="I84" s="174"/>
      <c r="J84" s="174"/>
      <c r="K84" s="174"/>
      <c r="L84" s="174"/>
      <c r="M84" s="175"/>
      <c r="N84" s="175"/>
      <c r="O84" s="175"/>
      <c r="P84" s="176"/>
    </row>
    <row r="85" spans="1:16" ht="18.95" customHeight="1">
      <c r="A85" s="1458" t="s">
        <v>13</v>
      </c>
      <c r="B85" s="1458"/>
      <c r="C85" s="1458"/>
      <c r="D85" s="1458"/>
      <c r="E85" s="1458"/>
      <c r="F85" s="1459" t="s">
        <v>9</v>
      </c>
      <c r="G85" s="1459"/>
      <c r="H85" s="1459"/>
      <c r="I85" s="1459"/>
      <c r="J85" s="1459"/>
      <c r="K85" s="1459" t="s">
        <v>14</v>
      </c>
      <c r="L85" s="1459"/>
      <c r="M85" s="1478" t="s">
        <v>15</v>
      </c>
      <c r="N85" s="1478"/>
      <c r="O85" s="177" t="s">
        <v>16</v>
      </c>
      <c r="P85" s="176"/>
    </row>
    <row r="86" spans="1:16" ht="18.2" customHeight="1">
      <c r="A86" s="1479" t="s">
        <v>432</v>
      </c>
      <c r="B86" s="1479"/>
      <c r="C86" s="1479"/>
      <c r="D86" s="1479"/>
      <c r="E86" s="1479"/>
      <c r="F86" s="1464" t="s">
        <v>10</v>
      </c>
      <c r="G86" s="1465"/>
      <c r="H86" s="1465"/>
      <c r="I86" s="1465"/>
      <c r="J86" s="1459"/>
      <c r="K86" s="1510">
        <f>+K47</f>
        <v>92225</v>
      </c>
      <c r="L86" s="1511"/>
      <c r="M86" s="1515">
        <v>0.72</v>
      </c>
      <c r="N86" s="1515"/>
      <c r="O86" s="178">
        <f>+TRUNC(M86*K86,2)</f>
        <v>66402</v>
      </c>
      <c r="P86" s="176"/>
    </row>
    <row r="87" spans="1:16" ht="18.2" customHeight="1">
      <c r="A87" s="1479" t="s">
        <v>32</v>
      </c>
      <c r="B87" s="1479"/>
      <c r="C87" s="1479"/>
      <c r="D87" s="1479"/>
      <c r="E87" s="1479"/>
      <c r="F87" s="1464" t="s">
        <v>33</v>
      </c>
      <c r="G87" s="1465"/>
      <c r="H87" s="1465"/>
      <c r="I87" s="1465"/>
      <c r="J87" s="1459"/>
      <c r="K87" s="1510">
        <f>+K48</f>
        <v>687</v>
      </c>
      <c r="L87" s="1511"/>
      <c r="M87" s="1515">
        <v>300</v>
      </c>
      <c r="N87" s="1515"/>
      <c r="O87" s="178">
        <f>+TRUNC(M87*K87,2)</f>
        <v>206100</v>
      </c>
      <c r="P87" s="176"/>
    </row>
    <row r="88" spans="1:16" ht="18.2" customHeight="1">
      <c r="A88" s="1479" t="s">
        <v>433</v>
      </c>
      <c r="B88" s="1479"/>
      <c r="C88" s="1479"/>
      <c r="D88" s="1479"/>
      <c r="E88" s="1479"/>
      <c r="F88" s="1464" t="s">
        <v>10</v>
      </c>
      <c r="G88" s="1465"/>
      <c r="H88" s="1465"/>
      <c r="I88" s="1465"/>
      <c r="J88" s="1459"/>
      <c r="K88" s="1510">
        <f>+K49</f>
        <v>136850</v>
      </c>
      <c r="L88" s="1511"/>
      <c r="M88" s="1515">
        <v>0.72</v>
      </c>
      <c r="N88" s="1515"/>
      <c r="O88" s="178">
        <f>+TRUNC(M88*K88,2)</f>
        <v>98532</v>
      </c>
      <c r="P88" s="176"/>
    </row>
    <row r="89" spans="1:16" ht="18.2" customHeight="1">
      <c r="A89" s="1483" t="s">
        <v>34</v>
      </c>
      <c r="B89" s="1484"/>
      <c r="C89" s="1484"/>
      <c r="D89" s="1484"/>
      <c r="E89" s="1484"/>
      <c r="F89" s="1488" t="s">
        <v>35</v>
      </c>
      <c r="G89" s="1465"/>
      <c r="H89" s="1465"/>
      <c r="I89" s="1465"/>
      <c r="J89" s="1459"/>
      <c r="K89" s="1510">
        <f>+K50</f>
        <v>100</v>
      </c>
      <c r="L89" s="1511"/>
      <c r="M89" s="1515">
        <v>158</v>
      </c>
      <c r="N89" s="1515"/>
      <c r="O89" s="178">
        <f>+TRUNC(M89*K89,2)</f>
        <v>15800</v>
      </c>
      <c r="P89" s="176"/>
    </row>
    <row r="90" spans="1:16" ht="18.2" customHeight="1">
      <c r="A90" s="1454"/>
      <c r="B90" s="1454"/>
      <c r="C90" s="1454"/>
      <c r="D90" s="1454"/>
      <c r="E90" s="1454"/>
      <c r="F90" s="1455"/>
      <c r="G90" s="1455"/>
      <c r="H90" s="1455"/>
      <c r="I90" s="1455"/>
      <c r="J90" s="1455"/>
      <c r="K90" s="1455"/>
      <c r="L90" s="179" t="s">
        <v>17</v>
      </c>
      <c r="M90" s="1475" t="s">
        <v>12</v>
      </c>
      <c r="N90" s="1475"/>
      <c r="O90" s="180">
        <f>SUM(O86:O89)</f>
        <v>386834</v>
      </c>
      <c r="P90" s="176"/>
    </row>
    <row r="91" spans="1:16" ht="18.2" customHeight="1">
      <c r="A91" s="1457" t="s">
        <v>18</v>
      </c>
      <c r="B91" s="1457"/>
      <c r="C91" s="1457" t="s">
        <v>19</v>
      </c>
      <c r="D91" s="1457"/>
      <c r="E91" s="174"/>
      <c r="F91" s="174"/>
      <c r="G91" s="174"/>
      <c r="H91" s="174"/>
      <c r="I91" s="174"/>
      <c r="J91" s="174"/>
      <c r="K91" s="174"/>
      <c r="L91" s="174"/>
      <c r="M91" s="175"/>
      <c r="N91" s="175"/>
      <c r="O91" s="175"/>
      <c r="P91" s="176"/>
    </row>
    <row r="92" spans="1:16" ht="2.25" customHeight="1">
      <c r="A92" s="174"/>
      <c r="B92" s="174"/>
      <c r="C92" s="174"/>
      <c r="D92" s="174"/>
      <c r="E92" s="174"/>
      <c r="F92" s="174"/>
      <c r="G92" s="174"/>
      <c r="H92" s="174"/>
      <c r="I92" s="174"/>
      <c r="J92" s="174"/>
      <c r="K92" s="174"/>
      <c r="L92" s="174"/>
      <c r="M92" s="175"/>
      <c r="N92" s="175"/>
      <c r="O92" s="175"/>
      <c r="P92" s="176"/>
    </row>
    <row r="93" spans="1:16" ht="18.95" customHeight="1">
      <c r="A93" s="1458" t="s">
        <v>13</v>
      </c>
      <c r="B93" s="1458"/>
      <c r="C93" s="1458"/>
      <c r="D93" s="1458"/>
      <c r="E93" s="1458"/>
      <c r="F93" s="1459" t="s">
        <v>9</v>
      </c>
      <c r="G93" s="1459"/>
      <c r="H93" s="1459"/>
      <c r="I93" s="1459"/>
      <c r="J93" s="1459"/>
      <c r="K93" s="1459" t="s">
        <v>14</v>
      </c>
      <c r="L93" s="1459"/>
      <c r="M93" s="1478" t="s">
        <v>15</v>
      </c>
      <c r="N93" s="1478"/>
      <c r="O93" s="177" t="s">
        <v>16</v>
      </c>
      <c r="P93" s="176"/>
    </row>
    <row r="94" spans="1:16" ht="18.2" customHeight="1">
      <c r="A94" s="1479" t="str">
        <f>+[188]INSUMOS!$A$120</f>
        <v>MEZCLADORA DE CONCRETO</v>
      </c>
      <c r="B94" s="1479"/>
      <c r="C94" s="1479"/>
      <c r="D94" s="1479"/>
      <c r="E94" s="1479"/>
      <c r="F94" s="1480" t="str">
        <f>+[188]INSUMOS!$F$120</f>
        <v>d</v>
      </c>
      <c r="G94" s="1480"/>
      <c r="H94" s="1480"/>
      <c r="I94" s="1480"/>
      <c r="J94" s="1480"/>
      <c r="K94" s="1517">
        <f>+K55</f>
        <v>100000</v>
      </c>
      <c r="L94" s="1517"/>
      <c r="M94" s="1519">
        <v>0.3</v>
      </c>
      <c r="N94" s="1519"/>
      <c r="O94" s="178">
        <f>+TRUNC(M94*K94,2)</f>
        <v>30000</v>
      </c>
      <c r="P94" s="176"/>
    </row>
    <row r="95" spans="1:16" ht="18.2" customHeight="1">
      <c r="A95" s="1483" t="str">
        <f>+[188]INSUMOS!$A$106</f>
        <v>HERRAMIENTA MENOR</v>
      </c>
      <c r="B95" s="1484"/>
      <c r="C95" s="1484"/>
      <c r="D95" s="1484"/>
      <c r="E95" s="1484"/>
      <c r="F95" s="1485" t="str">
        <f>+[188]INSUMOS!$F$106</f>
        <v>Porcentaje</v>
      </c>
      <c r="G95" s="1486"/>
      <c r="H95" s="1486"/>
      <c r="I95" s="1486"/>
      <c r="J95" s="1486"/>
      <c r="K95" s="1517">
        <f>+O102</f>
        <v>36756.78</v>
      </c>
      <c r="L95" s="1517"/>
      <c r="M95" s="1520">
        <v>0.1</v>
      </c>
      <c r="N95" s="1520"/>
      <c r="O95" s="178">
        <f>+TRUNC(M95*K95,2)</f>
        <v>3675.67</v>
      </c>
      <c r="P95" s="176"/>
    </row>
    <row r="96" spans="1:16" ht="18.2" customHeight="1">
      <c r="A96" s="1454"/>
      <c r="B96" s="1454"/>
      <c r="C96" s="1454"/>
      <c r="D96" s="1454"/>
      <c r="E96" s="1454"/>
      <c r="F96" s="1455"/>
      <c r="G96" s="1455"/>
      <c r="H96" s="1455"/>
      <c r="I96" s="1455"/>
      <c r="J96" s="1455"/>
      <c r="K96" s="1455"/>
      <c r="L96" s="179" t="s">
        <v>17</v>
      </c>
      <c r="M96" s="1475" t="s">
        <v>19</v>
      </c>
      <c r="N96" s="1475"/>
      <c r="O96" s="180">
        <f>SUM(O94:O95)</f>
        <v>33675.67</v>
      </c>
      <c r="P96" s="176"/>
    </row>
    <row r="97" spans="1:16" ht="18.2" customHeight="1">
      <c r="A97" s="1457" t="s">
        <v>20</v>
      </c>
      <c r="B97" s="1457"/>
      <c r="C97" s="1457" t="s">
        <v>21</v>
      </c>
      <c r="D97" s="1457"/>
      <c r="E97" s="174"/>
      <c r="F97" s="174"/>
      <c r="G97" s="174"/>
      <c r="H97" s="174"/>
      <c r="I97" s="174"/>
      <c r="J97" s="174"/>
      <c r="K97" s="174"/>
      <c r="L97" s="174"/>
      <c r="M97" s="175"/>
      <c r="N97" s="175"/>
      <c r="O97" s="175"/>
      <c r="P97" s="176"/>
    </row>
    <row r="98" spans="1:16" ht="2.25" customHeight="1">
      <c r="A98" s="174"/>
      <c r="B98" s="174"/>
      <c r="C98" s="174"/>
      <c r="D98" s="174"/>
      <c r="E98" s="174"/>
      <c r="F98" s="174"/>
      <c r="G98" s="174"/>
      <c r="H98" s="174"/>
      <c r="I98" s="174"/>
      <c r="J98" s="174"/>
      <c r="K98" s="174"/>
      <c r="L98" s="174"/>
      <c r="M98" s="175"/>
      <c r="N98" s="175"/>
      <c r="O98" s="175"/>
      <c r="P98" s="176"/>
    </row>
    <row r="99" spans="1:16" ht="18.95" customHeight="1">
      <c r="A99" s="1458" t="s">
        <v>13</v>
      </c>
      <c r="B99" s="1458"/>
      <c r="C99" s="1458"/>
      <c r="D99" s="1458"/>
      <c r="E99" s="1458"/>
      <c r="F99" s="1459" t="s">
        <v>9</v>
      </c>
      <c r="G99" s="1459"/>
      <c r="H99" s="1459"/>
      <c r="I99" s="1459"/>
      <c r="J99" s="1459"/>
      <c r="K99" s="1459" t="s">
        <v>14</v>
      </c>
      <c r="L99" s="1459"/>
      <c r="M99" s="1478" t="s">
        <v>15</v>
      </c>
      <c r="N99" s="1478"/>
      <c r="O99" s="177" t="s">
        <v>16</v>
      </c>
      <c r="P99" s="176"/>
    </row>
    <row r="100" spans="1:16" ht="18.2" customHeight="1">
      <c r="A100" s="1461" t="s">
        <v>315</v>
      </c>
      <c r="B100" s="1462"/>
      <c r="C100" s="1462"/>
      <c r="D100" s="1462"/>
      <c r="E100" s="1463"/>
      <c r="F100" s="1464" t="s">
        <v>22</v>
      </c>
      <c r="G100" s="1465"/>
      <c r="H100" s="1465"/>
      <c r="I100" s="1465"/>
      <c r="J100" s="1459"/>
      <c r="K100" s="1510">
        <f>+'MANO DE OBRA_ok'!N23</f>
        <v>162186</v>
      </c>
      <c r="L100" s="1511"/>
      <c r="M100" s="1534">
        <v>0.1</v>
      </c>
      <c r="N100" s="1534"/>
      <c r="O100" s="178">
        <f>+TRUNC(M100*K100,2)</f>
        <v>16218.6</v>
      </c>
      <c r="P100" s="176"/>
    </row>
    <row r="101" spans="1:16" ht="18.2" customHeight="1">
      <c r="A101" s="1461" t="s">
        <v>625</v>
      </c>
      <c r="B101" s="1462"/>
      <c r="C101" s="1462"/>
      <c r="D101" s="1462"/>
      <c r="E101" s="1463"/>
      <c r="F101" s="1464" t="s">
        <v>22</v>
      </c>
      <c r="G101" s="1465"/>
      <c r="H101" s="1465"/>
      <c r="I101" s="1465"/>
      <c r="J101" s="1459"/>
      <c r="K101" s="1510">
        <f>+'MANO DE OBRA_ok'!N22*3</f>
        <v>324372</v>
      </c>
      <c r="L101" s="1511"/>
      <c r="M101" s="1532">
        <v>6.3316772701443633E-2</v>
      </c>
      <c r="N101" s="1532"/>
      <c r="O101" s="178">
        <f>+TRUNC(M101*K101,2)</f>
        <v>20538.18</v>
      </c>
      <c r="P101" s="176"/>
    </row>
    <row r="102" spans="1:16" ht="28.5" customHeight="1">
      <c r="A102" s="1454"/>
      <c r="B102" s="1454"/>
      <c r="C102" s="1454"/>
      <c r="D102" s="1454"/>
      <c r="E102" s="1454"/>
      <c r="F102" s="1455"/>
      <c r="G102" s="1455"/>
      <c r="H102" s="1455"/>
      <c r="I102" s="1455"/>
      <c r="J102" s="1455"/>
      <c r="K102" s="1455"/>
      <c r="L102" s="179" t="s">
        <v>17</v>
      </c>
      <c r="M102" s="1475" t="s">
        <v>21</v>
      </c>
      <c r="N102" s="1475"/>
      <c r="O102" s="180">
        <f>SUM(O100:O101)</f>
        <v>36756.78</v>
      </c>
      <c r="P102" s="176"/>
    </row>
    <row r="103" spans="1:16" ht="18.2" customHeight="1">
      <c r="A103" s="1457" t="s">
        <v>23</v>
      </c>
      <c r="B103" s="1457"/>
      <c r="C103" s="1457" t="s">
        <v>24</v>
      </c>
      <c r="D103" s="1457"/>
      <c r="E103" s="174"/>
      <c r="F103" s="174"/>
      <c r="G103" s="174"/>
      <c r="H103" s="174"/>
      <c r="I103" s="174"/>
      <c r="J103" s="174"/>
      <c r="K103" s="174"/>
      <c r="L103" s="174"/>
      <c r="M103" s="175"/>
      <c r="N103" s="175"/>
      <c r="O103" s="175"/>
      <c r="P103" s="176"/>
    </row>
    <row r="104" spans="1:16" ht="1.5" customHeight="1">
      <c r="A104" s="174"/>
      <c r="B104" s="174"/>
      <c r="C104" s="174"/>
      <c r="D104" s="174"/>
      <c r="E104" s="174"/>
      <c r="F104" s="174"/>
      <c r="G104" s="174"/>
      <c r="H104" s="174"/>
      <c r="I104" s="174"/>
      <c r="J104" s="174"/>
      <c r="K104" s="174"/>
      <c r="L104" s="174"/>
      <c r="M104" s="175"/>
      <c r="N104" s="175"/>
      <c r="O104" s="175"/>
      <c r="P104" s="176"/>
    </row>
    <row r="105" spans="1:16" ht="18.95" customHeight="1">
      <c r="A105" s="1458" t="s">
        <v>13</v>
      </c>
      <c r="B105" s="1458"/>
      <c r="C105" s="1458"/>
      <c r="D105" s="1458"/>
      <c r="E105" s="1458"/>
      <c r="F105" s="1459" t="s">
        <v>9</v>
      </c>
      <c r="G105" s="1459"/>
      <c r="H105" s="1459"/>
      <c r="I105" s="1459"/>
      <c r="J105" s="1459"/>
      <c r="K105" s="1459" t="s">
        <v>14</v>
      </c>
      <c r="L105" s="1459"/>
      <c r="M105" s="1004" t="s">
        <v>15</v>
      </c>
      <c r="N105" s="1004" t="s">
        <v>875</v>
      </c>
      <c r="O105" s="177" t="s">
        <v>16</v>
      </c>
      <c r="P105" s="176"/>
    </row>
    <row r="106" spans="1:16" ht="21.75" customHeight="1">
      <c r="A106" s="1507" t="s">
        <v>29</v>
      </c>
      <c r="B106" s="1508"/>
      <c r="C106" s="1508"/>
      <c r="D106" s="1508"/>
      <c r="E106" s="1509"/>
      <c r="F106" s="1464" t="s">
        <v>30</v>
      </c>
      <c r="G106" s="1465"/>
      <c r="H106" s="1465"/>
      <c r="I106" s="1465"/>
      <c r="J106" s="1459"/>
      <c r="K106" s="1466">
        <f>+TRANSPORTE_ok!D8</f>
        <v>2100</v>
      </c>
      <c r="L106" s="1467"/>
      <c r="M106" s="1005">
        <f>M86+M88</f>
        <v>1.44</v>
      </c>
      <c r="N106" s="1006">
        <v>53</v>
      </c>
      <c r="O106" s="178">
        <f>+TRUNC(M106*K106*N106,2)</f>
        <v>160272</v>
      </c>
      <c r="P106" s="176"/>
    </row>
    <row r="107" spans="1:16" ht="21.75" customHeight="1">
      <c r="A107" s="1507" t="s">
        <v>876</v>
      </c>
      <c r="B107" s="1508"/>
      <c r="C107" s="1508"/>
      <c r="D107" s="1508"/>
      <c r="E107" s="1509"/>
      <c r="F107" s="1464" t="s">
        <v>33</v>
      </c>
      <c r="G107" s="1465"/>
      <c r="H107" s="1465"/>
      <c r="I107" s="1465"/>
      <c r="J107" s="1459"/>
      <c r="K107" s="1466">
        <v>90</v>
      </c>
      <c r="L107" s="1467"/>
      <c r="M107" s="1005">
        <f>M87</f>
        <v>300</v>
      </c>
      <c r="N107" s="1005" t="s">
        <v>877</v>
      </c>
      <c r="O107" s="178">
        <f>+TRUNC(M107*K107,2)</f>
        <v>27000</v>
      </c>
      <c r="P107" s="176"/>
    </row>
    <row r="108" spans="1:16" ht="18.2" customHeight="1">
      <c r="A108" s="1454"/>
      <c r="B108" s="1454"/>
      <c r="C108" s="1454"/>
      <c r="D108" s="1454"/>
      <c r="E108" s="1454"/>
      <c r="F108" s="1455"/>
      <c r="G108" s="1455"/>
      <c r="H108" s="1455"/>
      <c r="I108" s="1455"/>
      <c r="J108" s="1455"/>
      <c r="K108" s="1455"/>
      <c r="L108" s="179" t="s">
        <v>17</v>
      </c>
      <c r="M108" s="1475" t="s">
        <v>24</v>
      </c>
      <c r="N108" s="1475"/>
      <c r="O108" s="180">
        <f>SUM(O106:O107)</f>
        <v>187272</v>
      </c>
      <c r="P108" s="176"/>
    </row>
    <row r="109" spans="1:16" ht="9" customHeight="1">
      <c r="A109" s="174"/>
      <c r="B109" s="174"/>
      <c r="C109" s="174"/>
      <c r="D109" s="174"/>
      <c r="E109" s="174"/>
      <c r="F109" s="174"/>
      <c r="G109" s="174"/>
      <c r="H109" s="174"/>
      <c r="I109" s="174"/>
      <c r="J109" s="174"/>
      <c r="K109" s="174"/>
      <c r="L109" s="174"/>
      <c r="M109" s="175"/>
      <c r="N109" s="175"/>
      <c r="O109" s="175"/>
      <c r="P109" s="176"/>
    </row>
    <row r="110" spans="1:16" ht="18.95" customHeight="1">
      <c r="A110" s="174"/>
      <c r="B110" s="174"/>
      <c r="C110" s="174"/>
      <c r="D110" s="174"/>
      <c r="E110" s="174"/>
      <c r="F110" s="174"/>
      <c r="G110" s="174"/>
      <c r="H110" s="174"/>
      <c r="I110" s="1469" t="s">
        <v>25</v>
      </c>
      <c r="J110" s="1469"/>
      <c r="K110" s="1469"/>
      <c r="L110" s="1469"/>
      <c r="M110" s="1469"/>
      <c r="N110" s="1470">
        <f>+O108+O102+O96+O90</f>
        <v>644538.44999999995</v>
      </c>
      <c r="O110" s="1470"/>
      <c r="P110" s="176"/>
    </row>
    <row r="111" spans="1:16" ht="5.25" customHeight="1">
      <c r="A111" s="174"/>
      <c r="B111" s="174"/>
      <c r="C111" s="174"/>
      <c r="D111" s="174"/>
      <c r="E111" s="174"/>
      <c r="F111" s="174"/>
      <c r="G111" s="174"/>
      <c r="H111" s="174"/>
      <c r="I111" s="174"/>
      <c r="J111" s="174"/>
      <c r="K111" s="174"/>
      <c r="L111" s="174"/>
      <c r="M111" s="175"/>
      <c r="N111" s="175"/>
      <c r="O111" s="175"/>
      <c r="P111" s="176"/>
    </row>
    <row r="112" spans="1:16" ht="5.25" customHeight="1">
      <c r="A112" s="174"/>
      <c r="B112" s="174"/>
      <c r="C112" s="174"/>
      <c r="D112" s="174"/>
      <c r="E112" s="174"/>
      <c r="F112" s="174"/>
      <c r="G112" s="174"/>
      <c r="H112" s="174"/>
      <c r="I112" s="174"/>
      <c r="J112" s="174"/>
      <c r="K112" s="174"/>
      <c r="L112" s="174"/>
      <c r="M112" s="175"/>
      <c r="N112" s="175"/>
      <c r="O112" s="175"/>
      <c r="P112" s="176"/>
    </row>
    <row r="113" spans="1:16" ht="5.25" customHeight="1">
      <c r="A113" s="174"/>
      <c r="B113" s="174"/>
      <c r="C113" s="174"/>
      <c r="D113" s="174"/>
      <c r="E113" s="174"/>
      <c r="F113" s="174"/>
      <c r="G113" s="174"/>
      <c r="H113" s="174"/>
      <c r="I113" s="174"/>
      <c r="J113" s="174"/>
      <c r="K113" s="174"/>
      <c r="L113" s="174"/>
      <c r="M113" s="175"/>
      <c r="N113" s="175"/>
      <c r="O113" s="175"/>
      <c r="P113" s="176"/>
    </row>
    <row r="114" spans="1:16" ht="16.7" customHeight="1">
      <c r="A114" s="507"/>
      <c r="B114" s="507"/>
      <c r="C114" s="507"/>
      <c r="D114" s="507"/>
      <c r="E114" s="507"/>
      <c r="F114" s="507"/>
      <c r="G114" s="507"/>
      <c r="H114" s="507"/>
      <c r="I114" s="507"/>
      <c r="J114" s="507"/>
      <c r="K114" s="507"/>
      <c r="L114" s="507"/>
      <c r="M114" s="507"/>
      <c r="N114" s="507"/>
      <c r="O114" s="507"/>
      <c r="P114" s="507"/>
    </row>
    <row r="115" spans="1:16" ht="13.7" customHeight="1">
      <c r="A115" s="507"/>
      <c r="B115" s="507"/>
      <c r="C115" s="193" t="s">
        <v>39</v>
      </c>
      <c r="E115" s="507"/>
      <c r="F115" s="507"/>
      <c r="G115" s="507"/>
      <c r="H115" s="507"/>
      <c r="I115" s="507"/>
      <c r="J115" s="507"/>
      <c r="K115" s="507"/>
      <c r="L115" s="495"/>
      <c r="M115" s="255"/>
      <c r="N115" s="507"/>
      <c r="O115" s="507"/>
      <c r="P115" s="507"/>
    </row>
    <row r="116" spans="1:16" ht="18.75">
      <c r="A116" s="507"/>
      <c r="B116" s="507"/>
      <c r="C116" s="990" t="s">
        <v>873</v>
      </c>
      <c r="E116" s="507"/>
      <c r="F116" s="507"/>
      <c r="G116" s="507"/>
      <c r="H116" s="507"/>
      <c r="I116" s="507"/>
      <c r="J116" s="507"/>
      <c r="K116" s="507"/>
      <c r="L116" s="496"/>
      <c r="M116" s="255"/>
      <c r="N116" s="507"/>
      <c r="O116" s="507"/>
      <c r="P116" s="507"/>
    </row>
    <row r="117" spans="1:16" ht="22.5" customHeight="1">
      <c r="A117" s="507"/>
      <c r="B117" s="507"/>
      <c r="C117" s="162" t="s">
        <v>874</v>
      </c>
      <c r="E117" s="507"/>
      <c r="F117" s="507"/>
      <c r="G117" s="507"/>
      <c r="H117" s="507"/>
      <c r="I117" s="507"/>
      <c r="J117" s="507"/>
      <c r="K117" s="507"/>
      <c r="L117" s="497"/>
      <c r="M117" s="255"/>
      <c r="N117" s="507"/>
      <c r="O117" s="507"/>
      <c r="P117" s="507"/>
    </row>
    <row r="118" spans="1:16" ht="9.75" customHeight="1">
      <c r="A118" s="1531"/>
      <c r="B118" s="1531"/>
      <c r="C118" s="1531"/>
      <c r="D118" s="1531"/>
      <c r="E118" s="1531"/>
      <c r="F118" s="1531"/>
      <c r="G118" s="1531"/>
      <c r="H118" s="1531"/>
      <c r="I118" s="1531"/>
      <c r="J118" s="1531"/>
      <c r="K118" s="1531"/>
      <c r="L118" s="1531"/>
      <c r="M118" s="1531"/>
      <c r="N118" s="1531"/>
      <c r="O118" s="1531"/>
      <c r="P118" s="1531"/>
    </row>
    <row r="119" spans="1:16" ht="43.5" customHeight="1">
      <c r="A119" s="1524"/>
      <c r="B119" s="1521"/>
      <c r="C119" s="1521"/>
      <c r="D119" s="1521"/>
      <c r="E119" s="1521"/>
      <c r="F119" s="1521"/>
      <c r="G119" s="1522" t="s">
        <v>4</v>
      </c>
      <c r="H119" s="1522"/>
      <c r="I119" s="1522"/>
      <c r="J119" s="1501" t="s">
        <v>882</v>
      </c>
      <c r="K119" s="1502"/>
      <c r="L119" s="1502"/>
      <c r="M119" s="1502"/>
      <c r="N119" s="1502"/>
      <c r="O119" s="1502"/>
      <c r="P119" s="1502"/>
    </row>
    <row r="120" spans="1:16" ht="18.2" customHeight="1">
      <c r="A120" s="1521"/>
      <c r="B120" s="1521"/>
      <c r="C120" s="1521"/>
      <c r="D120" s="1521"/>
      <c r="E120" s="1521"/>
      <c r="F120" s="1521"/>
      <c r="G120" s="1522" t="s">
        <v>5</v>
      </c>
      <c r="H120" s="1522"/>
      <c r="I120" s="1522"/>
      <c r="J120" s="1525" t="str">
        <f>+J79</f>
        <v>BÁSICOS</v>
      </c>
      <c r="K120" s="1523"/>
      <c r="L120" s="1523"/>
      <c r="M120" s="1523"/>
      <c r="N120" s="1523"/>
      <c r="O120" s="1523"/>
      <c r="P120" s="1523"/>
    </row>
    <row r="121" spans="1:16" ht="18.2" customHeight="1">
      <c r="A121" s="1521"/>
      <c r="B121" s="1521"/>
      <c r="C121" s="1521"/>
      <c r="D121" s="1521"/>
      <c r="E121" s="1521"/>
      <c r="F121" s="1521"/>
      <c r="G121" s="1522" t="s">
        <v>7</v>
      </c>
      <c r="H121" s="1522"/>
      <c r="I121" s="1522"/>
      <c r="J121" s="1533" t="s">
        <v>27</v>
      </c>
      <c r="K121" s="1533"/>
      <c r="L121" s="1533"/>
      <c r="M121" s="1533"/>
      <c r="N121" s="1533"/>
      <c r="O121" s="1533"/>
      <c r="P121" s="1533"/>
    </row>
    <row r="122" spans="1:16" ht="18.2" customHeight="1">
      <c r="A122" s="1514"/>
      <c r="B122" s="1514"/>
      <c r="C122" s="1514"/>
      <c r="D122" s="1514"/>
      <c r="E122" s="1514"/>
      <c r="F122" s="1514"/>
      <c r="G122" s="1513" t="s">
        <v>9</v>
      </c>
      <c r="H122" s="1513"/>
      <c r="I122" s="1513"/>
      <c r="J122" s="1512" t="s">
        <v>10</v>
      </c>
      <c r="K122" s="1512"/>
      <c r="L122" s="1512"/>
      <c r="M122" s="1512"/>
      <c r="N122" s="1512"/>
      <c r="O122" s="1512"/>
      <c r="P122" s="1512"/>
    </row>
    <row r="123" spans="1:16" ht="13.7" customHeight="1">
      <c r="A123" s="174"/>
      <c r="B123" s="174"/>
      <c r="C123" s="174"/>
      <c r="D123" s="174"/>
      <c r="E123" s="174"/>
      <c r="F123" s="174"/>
      <c r="G123" s="174"/>
      <c r="H123" s="174"/>
      <c r="I123" s="174"/>
      <c r="J123" s="174"/>
      <c r="K123" s="174"/>
      <c r="L123" s="174"/>
      <c r="M123" s="175"/>
      <c r="N123" s="175"/>
      <c r="O123" s="175"/>
      <c r="P123" s="176"/>
    </row>
    <row r="124" spans="1:16" ht="18.2" customHeight="1">
      <c r="A124" s="1457" t="s">
        <v>11</v>
      </c>
      <c r="B124" s="1457"/>
      <c r="C124" s="1457" t="s">
        <v>12</v>
      </c>
      <c r="D124" s="1457"/>
      <c r="E124" s="174"/>
      <c r="F124" s="174"/>
      <c r="G124" s="174"/>
      <c r="H124" s="174"/>
      <c r="I124" s="174"/>
      <c r="J124" s="174"/>
      <c r="K124" s="174"/>
      <c r="L124" s="174"/>
      <c r="M124" s="175"/>
      <c r="N124" s="175"/>
      <c r="O124" s="175"/>
      <c r="P124" s="176"/>
    </row>
    <row r="125" spans="1:16" ht="1.5" customHeight="1">
      <c r="A125" s="174"/>
      <c r="B125" s="174"/>
      <c r="C125" s="174"/>
      <c r="D125" s="174"/>
      <c r="E125" s="174"/>
      <c r="F125" s="174"/>
      <c r="G125" s="174"/>
      <c r="H125" s="174"/>
      <c r="I125" s="174"/>
      <c r="J125" s="174"/>
      <c r="K125" s="174"/>
      <c r="L125" s="174"/>
      <c r="M125" s="175"/>
      <c r="N125" s="175"/>
      <c r="O125" s="175"/>
      <c r="P125" s="176"/>
    </row>
    <row r="126" spans="1:16" ht="18.95" customHeight="1">
      <c r="A126" s="1458" t="s">
        <v>13</v>
      </c>
      <c r="B126" s="1458"/>
      <c r="C126" s="1458"/>
      <c r="D126" s="1458"/>
      <c r="E126" s="1458"/>
      <c r="F126" s="1459" t="s">
        <v>9</v>
      </c>
      <c r="G126" s="1459"/>
      <c r="H126" s="1459"/>
      <c r="I126" s="1459"/>
      <c r="J126" s="1459"/>
      <c r="K126" s="1459" t="s">
        <v>14</v>
      </c>
      <c r="L126" s="1459"/>
      <c r="M126" s="1478" t="s">
        <v>15</v>
      </c>
      <c r="N126" s="1478"/>
      <c r="O126" s="177" t="s">
        <v>16</v>
      </c>
      <c r="P126" s="176"/>
    </row>
    <row r="127" spans="1:16" ht="18.2" customHeight="1">
      <c r="A127" s="1479" t="s">
        <v>432</v>
      </c>
      <c r="B127" s="1479"/>
      <c r="C127" s="1479"/>
      <c r="D127" s="1479"/>
      <c r="E127" s="1479"/>
      <c r="F127" s="1464" t="s">
        <v>10</v>
      </c>
      <c r="G127" s="1465"/>
      <c r="H127" s="1465"/>
      <c r="I127" s="1465"/>
      <c r="J127" s="1459"/>
      <c r="K127" s="1466">
        <f>+K86</f>
        <v>92225</v>
      </c>
      <c r="L127" s="1467"/>
      <c r="M127" s="1515">
        <v>0.55000000000000004</v>
      </c>
      <c r="N127" s="1515"/>
      <c r="O127" s="178">
        <f>+TRUNC(M127*K127,2)</f>
        <v>50723.75</v>
      </c>
      <c r="P127" s="176"/>
    </row>
    <row r="128" spans="1:16" ht="18.2" customHeight="1">
      <c r="A128" s="1479" t="s">
        <v>32</v>
      </c>
      <c r="B128" s="1479"/>
      <c r="C128" s="1479"/>
      <c r="D128" s="1479"/>
      <c r="E128" s="1479"/>
      <c r="F128" s="1464" t="s">
        <v>33</v>
      </c>
      <c r="G128" s="1465"/>
      <c r="H128" s="1465"/>
      <c r="I128" s="1465"/>
      <c r="J128" s="1459"/>
      <c r="K128" s="1466">
        <f>+K87</f>
        <v>687</v>
      </c>
      <c r="L128" s="1467"/>
      <c r="M128" s="1515">
        <v>230</v>
      </c>
      <c r="N128" s="1515"/>
      <c r="O128" s="178">
        <f>+TRUNC(M128*K128,2)</f>
        <v>158010</v>
      </c>
      <c r="P128" s="176"/>
    </row>
    <row r="129" spans="1:16" ht="18.2" customHeight="1">
      <c r="A129" s="1479" t="s">
        <v>433</v>
      </c>
      <c r="B129" s="1479"/>
      <c r="C129" s="1479"/>
      <c r="D129" s="1479"/>
      <c r="E129" s="1479"/>
      <c r="F129" s="1464" t="s">
        <v>10</v>
      </c>
      <c r="G129" s="1465"/>
      <c r="H129" s="1465"/>
      <c r="I129" s="1465"/>
      <c r="J129" s="1459"/>
      <c r="K129" s="1466">
        <f>+K88</f>
        <v>136850</v>
      </c>
      <c r="L129" s="1467"/>
      <c r="M129" s="1515">
        <v>0.92</v>
      </c>
      <c r="N129" s="1515"/>
      <c r="O129" s="178">
        <f>+TRUNC(M129*K129,2)</f>
        <v>125902</v>
      </c>
      <c r="P129" s="176"/>
    </row>
    <row r="130" spans="1:16" ht="18.2" customHeight="1">
      <c r="A130" s="1483" t="s">
        <v>34</v>
      </c>
      <c r="B130" s="1484"/>
      <c r="C130" s="1484"/>
      <c r="D130" s="1484"/>
      <c r="E130" s="1484"/>
      <c r="F130" s="1488" t="s">
        <v>35</v>
      </c>
      <c r="G130" s="1465"/>
      <c r="H130" s="1465"/>
      <c r="I130" s="1465"/>
      <c r="J130" s="1459"/>
      <c r="K130" s="1466">
        <f>+K89</f>
        <v>100</v>
      </c>
      <c r="L130" s="1467"/>
      <c r="M130" s="1515">
        <v>148</v>
      </c>
      <c r="N130" s="1515"/>
      <c r="O130" s="178">
        <f>+TRUNC(M130*K130,2)</f>
        <v>14800</v>
      </c>
      <c r="P130" s="176"/>
    </row>
    <row r="131" spans="1:16" ht="18.2" customHeight="1">
      <c r="A131" s="1454"/>
      <c r="B131" s="1454"/>
      <c r="C131" s="1454"/>
      <c r="D131" s="1454"/>
      <c r="E131" s="1454"/>
      <c r="F131" s="1455"/>
      <c r="G131" s="1455"/>
      <c r="H131" s="1455"/>
      <c r="I131" s="1455"/>
      <c r="J131" s="1455"/>
      <c r="K131" s="1455"/>
      <c r="L131" s="179" t="s">
        <v>17</v>
      </c>
      <c r="M131" s="1475" t="s">
        <v>12</v>
      </c>
      <c r="N131" s="1475"/>
      <c r="O131" s="180">
        <f>SUM(O127:O130)</f>
        <v>349435.75</v>
      </c>
      <c r="P131" s="176"/>
    </row>
    <row r="132" spans="1:16" ht="18.2" customHeight="1">
      <c r="A132" s="1457" t="s">
        <v>18</v>
      </c>
      <c r="B132" s="1457"/>
      <c r="C132" s="1457" t="s">
        <v>19</v>
      </c>
      <c r="D132" s="1457"/>
      <c r="E132" s="174"/>
      <c r="F132" s="174"/>
      <c r="G132" s="174"/>
      <c r="H132" s="174"/>
      <c r="I132" s="174"/>
      <c r="J132" s="174"/>
      <c r="K132" s="174"/>
      <c r="L132" s="174"/>
      <c r="M132" s="175"/>
      <c r="N132" s="175"/>
      <c r="O132" s="175"/>
      <c r="P132" s="176"/>
    </row>
    <row r="133" spans="1:16" ht="2.25" customHeight="1">
      <c r="A133" s="174"/>
      <c r="B133" s="174"/>
      <c r="C133" s="174"/>
      <c r="D133" s="174"/>
      <c r="E133" s="174"/>
      <c r="F133" s="174"/>
      <c r="G133" s="174"/>
      <c r="H133" s="174"/>
      <c r="I133" s="174"/>
      <c r="J133" s="174"/>
      <c r="K133" s="174"/>
      <c r="L133" s="174"/>
      <c r="M133" s="175"/>
      <c r="N133" s="175"/>
      <c r="O133" s="175"/>
      <c r="P133" s="176"/>
    </row>
    <row r="134" spans="1:16" ht="18.95" customHeight="1">
      <c r="A134" s="1458" t="s">
        <v>13</v>
      </c>
      <c r="B134" s="1458"/>
      <c r="C134" s="1458"/>
      <c r="D134" s="1458"/>
      <c r="E134" s="1458"/>
      <c r="F134" s="1459" t="s">
        <v>9</v>
      </c>
      <c r="G134" s="1459"/>
      <c r="H134" s="1459"/>
      <c r="I134" s="1459"/>
      <c r="J134" s="1459"/>
      <c r="K134" s="1459" t="s">
        <v>14</v>
      </c>
      <c r="L134" s="1459"/>
      <c r="M134" s="1478" t="s">
        <v>15</v>
      </c>
      <c r="N134" s="1478"/>
      <c r="O134" s="177" t="s">
        <v>16</v>
      </c>
      <c r="P134" s="176"/>
    </row>
    <row r="135" spans="1:16" ht="18.2" customHeight="1">
      <c r="A135" s="1479" t="s">
        <v>434</v>
      </c>
      <c r="B135" s="1479"/>
      <c r="C135" s="1479"/>
      <c r="D135" s="1479"/>
      <c r="E135" s="1479"/>
      <c r="F135" s="1480" t="s">
        <v>435</v>
      </c>
      <c r="G135" s="1480"/>
      <c r="H135" s="1480"/>
      <c r="I135" s="1480"/>
      <c r="J135" s="1480"/>
      <c r="K135" s="1481">
        <f>+K94</f>
        <v>100000</v>
      </c>
      <c r="L135" s="1481"/>
      <c r="M135" s="1515">
        <v>0.3</v>
      </c>
      <c r="N135" s="1515"/>
      <c r="O135" s="178">
        <f>+TRUNC(M135*K135,2)</f>
        <v>30000</v>
      </c>
      <c r="P135" s="176"/>
    </row>
    <row r="136" spans="1:16" ht="18.2" customHeight="1">
      <c r="A136" s="1483" t="s">
        <v>436</v>
      </c>
      <c r="B136" s="1484"/>
      <c r="C136" s="1484"/>
      <c r="D136" s="1484"/>
      <c r="E136" s="1484"/>
      <c r="F136" s="1485" t="s">
        <v>153</v>
      </c>
      <c r="G136" s="1486"/>
      <c r="H136" s="1486"/>
      <c r="I136" s="1486"/>
      <c r="J136" s="1486"/>
      <c r="K136" s="1481">
        <f>+O143</f>
        <v>39602.01</v>
      </c>
      <c r="L136" s="1481"/>
      <c r="M136" s="1487">
        <v>0.1</v>
      </c>
      <c r="N136" s="1487"/>
      <c r="O136" s="178">
        <f>+TRUNC(M136*K136,2)</f>
        <v>3960.2</v>
      </c>
      <c r="P136" s="176"/>
    </row>
    <row r="137" spans="1:16" ht="18.2" customHeight="1">
      <c r="A137" s="1454"/>
      <c r="B137" s="1454"/>
      <c r="C137" s="1454"/>
      <c r="D137" s="1454"/>
      <c r="E137" s="1454"/>
      <c r="F137" s="1455"/>
      <c r="G137" s="1455"/>
      <c r="H137" s="1455"/>
      <c r="I137" s="1455"/>
      <c r="J137" s="1455"/>
      <c r="K137" s="1455"/>
      <c r="L137" s="179" t="s">
        <v>17</v>
      </c>
      <c r="M137" s="1475" t="s">
        <v>19</v>
      </c>
      <c r="N137" s="1475"/>
      <c r="O137" s="180">
        <f>SUM(O135:O136)</f>
        <v>33960.199999999997</v>
      </c>
      <c r="P137" s="176"/>
    </row>
    <row r="138" spans="1:16" ht="18.2" customHeight="1">
      <c r="A138" s="1457" t="s">
        <v>20</v>
      </c>
      <c r="B138" s="1457"/>
      <c r="C138" s="1457" t="s">
        <v>21</v>
      </c>
      <c r="D138" s="1457"/>
      <c r="E138" s="174"/>
      <c r="F138" s="174"/>
      <c r="G138" s="174"/>
      <c r="H138" s="174"/>
      <c r="I138" s="174"/>
      <c r="J138" s="174"/>
      <c r="K138" s="174"/>
      <c r="L138" s="174"/>
      <c r="M138" s="175"/>
      <c r="N138" s="175"/>
      <c r="O138" s="175"/>
      <c r="P138" s="176"/>
    </row>
    <row r="139" spans="1:16" ht="2.25" customHeight="1">
      <c r="A139" s="174"/>
      <c r="B139" s="174"/>
      <c r="C139" s="174"/>
      <c r="D139" s="174"/>
      <c r="E139" s="174"/>
      <c r="F139" s="174"/>
      <c r="G139" s="174"/>
      <c r="H139" s="174"/>
      <c r="I139" s="174"/>
      <c r="J139" s="174"/>
      <c r="K139" s="174"/>
      <c r="L139" s="174"/>
      <c r="M139" s="175"/>
      <c r="N139" s="175"/>
      <c r="O139" s="175"/>
      <c r="P139" s="176"/>
    </row>
    <row r="140" spans="1:16" ht="18.95" customHeight="1">
      <c r="A140" s="1458" t="s">
        <v>13</v>
      </c>
      <c r="B140" s="1458"/>
      <c r="C140" s="1458"/>
      <c r="D140" s="1458"/>
      <c r="E140" s="1458"/>
      <c r="F140" s="1459" t="s">
        <v>9</v>
      </c>
      <c r="G140" s="1459"/>
      <c r="H140" s="1459"/>
      <c r="I140" s="1459"/>
      <c r="J140" s="1459"/>
      <c r="K140" s="1459" t="s">
        <v>14</v>
      </c>
      <c r="L140" s="1459"/>
      <c r="M140" s="1478" t="s">
        <v>15</v>
      </c>
      <c r="N140" s="1478"/>
      <c r="O140" s="177" t="s">
        <v>16</v>
      </c>
      <c r="P140" s="176"/>
    </row>
    <row r="141" spans="1:16" ht="18.2" customHeight="1">
      <c r="A141" s="1461" t="s">
        <v>315</v>
      </c>
      <c r="B141" s="1462"/>
      <c r="C141" s="1462"/>
      <c r="D141" s="1462"/>
      <c r="E141" s="1463"/>
      <c r="F141" s="1464" t="s">
        <v>22</v>
      </c>
      <c r="G141" s="1465"/>
      <c r="H141" s="1465"/>
      <c r="I141" s="1465"/>
      <c r="J141" s="1459"/>
      <c r="K141" s="1466">
        <f>+'MANO DE OBRA_ok'!N23</f>
        <v>162186</v>
      </c>
      <c r="L141" s="1467"/>
      <c r="M141" s="1532">
        <v>6.4176553920622895E-2</v>
      </c>
      <c r="N141" s="1532"/>
      <c r="O141" s="178">
        <f>+TRUNC(M141*K141,2)</f>
        <v>10408.530000000001</v>
      </c>
      <c r="P141" s="176"/>
    </row>
    <row r="142" spans="1:16" ht="18.2" customHeight="1">
      <c r="A142" s="1461" t="s">
        <v>625</v>
      </c>
      <c r="B142" s="1462"/>
      <c r="C142" s="1462"/>
      <c r="D142" s="1462"/>
      <c r="E142" s="1463"/>
      <c r="F142" s="1464" t="s">
        <v>22</v>
      </c>
      <c r="G142" s="1465"/>
      <c r="H142" s="1465"/>
      <c r="I142" s="1465"/>
      <c r="J142" s="1459"/>
      <c r="K142" s="1466">
        <f>+'MANO DE OBRA_ok'!N22*3</f>
        <v>324372</v>
      </c>
      <c r="L142" s="1467"/>
      <c r="M142" s="1532">
        <v>0.09</v>
      </c>
      <c r="N142" s="1532"/>
      <c r="O142" s="178">
        <f>+TRUNC(M142*K142,2)</f>
        <v>29193.48</v>
      </c>
      <c r="P142" s="176"/>
    </row>
    <row r="143" spans="1:16" ht="18.2" customHeight="1">
      <c r="A143" s="1454"/>
      <c r="B143" s="1454"/>
      <c r="C143" s="1454"/>
      <c r="D143" s="1454"/>
      <c r="E143" s="1454"/>
      <c r="F143" s="1455"/>
      <c r="G143" s="1455"/>
      <c r="H143" s="1455"/>
      <c r="I143" s="1455"/>
      <c r="J143" s="1455"/>
      <c r="K143" s="1455"/>
      <c r="L143" s="179" t="s">
        <v>17</v>
      </c>
      <c r="M143" s="1475" t="s">
        <v>21</v>
      </c>
      <c r="N143" s="1475"/>
      <c r="O143" s="180">
        <f>SUM(O141:O142)</f>
        <v>39602.01</v>
      </c>
      <c r="P143" s="176"/>
    </row>
    <row r="144" spans="1:16" ht="18.2" customHeight="1">
      <c r="A144" s="1457" t="s">
        <v>23</v>
      </c>
      <c r="B144" s="1457"/>
      <c r="C144" s="1457" t="s">
        <v>24</v>
      </c>
      <c r="D144" s="1457"/>
      <c r="E144" s="174"/>
      <c r="F144" s="174"/>
      <c r="G144" s="174"/>
      <c r="H144" s="174"/>
      <c r="I144" s="174"/>
      <c r="J144" s="174"/>
      <c r="K144" s="174"/>
      <c r="L144" s="174"/>
      <c r="M144" s="175"/>
      <c r="N144" s="175"/>
      <c r="O144" s="175"/>
      <c r="P144" s="176"/>
    </row>
    <row r="145" spans="1:17" ht="1.5" customHeight="1">
      <c r="A145" s="174"/>
      <c r="B145" s="174"/>
      <c r="C145" s="174"/>
      <c r="D145" s="174"/>
      <c r="E145" s="174"/>
      <c r="F145" s="174"/>
      <c r="G145" s="174"/>
      <c r="H145" s="174"/>
      <c r="I145" s="174"/>
      <c r="J145" s="174"/>
      <c r="K145" s="174"/>
      <c r="L145" s="174"/>
      <c r="M145" s="175"/>
      <c r="N145" s="175"/>
      <c r="O145" s="175"/>
      <c r="P145" s="176"/>
    </row>
    <row r="146" spans="1:17" ht="18.95" customHeight="1">
      <c r="A146" s="1458" t="s">
        <v>13</v>
      </c>
      <c r="B146" s="1458"/>
      <c r="C146" s="1458"/>
      <c r="D146" s="1458"/>
      <c r="E146" s="1458"/>
      <c r="F146" s="1459" t="s">
        <v>9</v>
      </c>
      <c r="G146" s="1459"/>
      <c r="H146" s="1459"/>
      <c r="I146" s="1459"/>
      <c r="J146" s="1459"/>
      <c r="K146" s="1459" t="s">
        <v>14</v>
      </c>
      <c r="L146" s="1459"/>
      <c r="M146" s="1004" t="s">
        <v>15</v>
      </c>
      <c r="N146" s="1004" t="s">
        <v>875</v>
      </c>
      <c r="O146" s="177" t="s">
        <v>16</v>
      </c>
      <c r="P146" s="176"/>
    </row>
    <row r="147" spans="1:17" ht="21.75" customHeight="1">
      <c r="A147" s="1507" t="s">
        <v>29</v>
      </c>
      <c r="B147" s="1508"/>
      <c r="C147" s="1508"/>
      <c r="D147" s="1508"/>
      <c r="E147" s="1509"/>
      <c r="F147" s="1464" t="s">
        <v>30</v>
      </c>
      <c r="G147" s="1465"/>
      <c r="H147" s="1465"/>
      <c r="I147" s="1465"/>
      <c r="J147" s="1459"/>
      <c r="K147" s="1466">
        <f>+TRANSPORTE_ok!D8</f>
        <v>2100</v>
      </c>
      <c r="L147" s="1467"/>
      <c r="M147" s="1005">
        <f>M127+M129</f>
        <v>1.4700000000000002</v>
      </c>
      <c r="N147" s="1006">
        <v>53</v>
      </c>
      <c r="O147" s="178">
        <f>+TRUNC(M147*K147*N147,2)</f>
        <v>163611</v>
      </c>
      <c r="P147" s="176"/>
    </row>
    <row r="148" spans="1:17" ht="21.75" customHeight="1">
      <c r="A148" s="1507" t="s">
        <v>876</v>
      </c>
      <c r="B148" s="1508"/>
      <c r="C148" s="1508"/>
      <c r="D148" s="1508"/>
      <c r="E148" s="1509"/>
      <c r="F148" s="1464" t="s">
        <v>33</v>
      </c>
      <c r="G148" s="1465"/>
      <c r="H148" s="1465"/>
      <c r="I148" s="1465"/>
      <c r="J148" s="1459"/>
      <c r="K148" s="1466">
        <v>90</v>
      </c>
      <c r="L148" s="1467"/>
      <c r="M148" s="1005">
        <f>M128</f>
        <v>230</v>
      </c>
      <c r="N148" s="1005" t="s">
        <v>877</v>
      </c>
      <c r="O148" s="178">
        <f>+TRUNC(M148*K148,2)</f>
        <v>20700</v>
      </c>
      <c r="P148" s="176"/>
    </row>
    <row r="149" spans="1:17" ht="21.75" customHeight="1">
      <c r="A149" s="1454"/>
      <c r="B149" s="1454"/>
      <c r="C149" s="1454"/>
      <c r="D149" s="1454"/>
      <c r="E149" s="1454"/>
      <c r="F149" s="1455"/>
      <c r="G149" s="1455"/>
      <c r="H149" s="1455"/>
      <c r="I149" s="1455"/>
      <c r="J149" s="1455"/>
      <c r="K149" s="1455"/>
      <c r="L149" s="179"/>
      <c r="M149" s="1475"/>
      <c r="N149" s="1475"/>
      <c r="O149" s="180"/>
      <c r="P149" s="176"/>
    </row>
    <row r="150" spans="1:17" ht="18.2" customHeight="1">
      <c r="A150" s="1454"/>
      <c r="B150" s="1454"/>
      <c r="C150" s="1454"/>
      <c r="D150" s="1454"/>
      <c r="E150" s="1454"/>
      <c r="F150" s="1455"/>
      <c r="G150" s="1455"/>
      <c r="H150" s="1455"/>
      <c r="I150" s="1455"/>
      <c r="J150" s="1455"/>
      <c r="K150" s="1455"/>
      <c r="L150" s="179" t="s">
        <v>17</v>
      </c>
      <c r="M150" s="1475" t="s">
        <v>24</v>
      </c>
      <c r="N150" s="1475"/>
      <c r="O150" s="180">
        <f>SUM(O147:O148)</f>
        <v>184311</v>
      </c>
      <c r="P150" s="176"/>
    </row>
    <row r="151" spans="1:17" ht="9" customHeight="1">
      <c r="A151" s="174"/>
      <c r="B151" s="174"/>
      <c r="C151" s="174"/>
      <c r="D151" s="174"/>
      <c r="E151" s="174"/>
      <c r="F151" s="174"/>
      <c r="G151" s="174"/>
      <c r="H151" s="174"/>
      <c r="I151" s="174"/>
      <c r="J151" s="174"/>
      <c r="K151" s="174"/>
      <c r="L151" s="174"/>
      <c r="M151" s="175"/>
      <c r="N151" s="175"/>
      <c r="O151" s="175"/>
      <c r="P151" s="176"/>
    </row>
    <row r="152" spans="1:17" ht="18.95" customHeight="1">
      <c r="A152" s="174"/>
      <c r="B152" s="174"/>
      <c r="C152" s="174"/>
      <c r="D152" s="174"/>
      <c r="E152" s="174"/>
      <c r="F152" s="174"/>
      <c r="G152" s="174"/>
      <c r="H152" s="174"/>
      <c r="I152" s="1469" t="s">
        <v>25</v>
      </c>
      <c r="J152" s="1469"/>
      <c r="K152" s="1469"/>
      <c r="L152" s="1469"/>
      <c r="M152" s="1469"/>
      <c r="N152" s="1470">
        <f>+O150+O143+O137+O131</f>
        <v>607308.96</v>
      </c>
      <c r="O152" s="1470"/>
      <c r="P152" s="176"/>
    </row>
    <row r="153" spans="1:17" s="183" customFormat="1" ht="38.25" customHeight="1">
      <c r="A153" s="174"/>
      <c r="B153" s="174"/>
      <c r="C153" s="174"/>
      <c r="D153" s="174"/>
      <c r="E153" s="174"/>
      <c r="F153" s="174"/>
      <c r="G153" s="174"/>
      <c r="H153" s="174"/>
      <c r="I153" s="174"/>
      <c r="J153" s="174"/>
      <c r="K153" s="174"/>
      <c r="L153" s="174"/>
      <c r="M153" s="175"/>
      <c r="N153" s="175"/>
      <c r="O153" s="175"/>
      <c r="P153" s="182"/>
      <c r="Q153" s="950"/>
    </row>
    <row r="154" spans="1:17" s="183" customFormat="1" ht="16.7" customHeight="1">
      <c r="A154" s="509"/>
      <c r="B154" s="509"/>
      <c r="C154" s="193" t="s">
        <v>39</v>
      </c>
      <c r="D154" s="172"/>
      <c r="E154" s="509"/>
      <c r="F154" s="509"/>
      <c r="G154" s="509"/>
      <c r="H154" s="509"/>
      <c r="I154" s="509"/>
      <c r="J154" s="509"/>
      <c r="K154" s="509"/>
      <c r="L154" s="495"/>
      <c r="M154" s="255"/>
      <c r="N154" s="509"/>
      <c r="O154" s="509"/>
      <c r="P154" s="182"/>
      <c r="Q154" s="950"/>
    </row>
    <row r="155" spans="1:17" ht="18.75">
      <c r="A155" s="174"/>
      <c r="B155" s="174"/>
      <c r="C155" s="990" t="s">
        <v>873</v>
      </c>
      <c r="E155" s="174"/>
      <c r="F155" s="174"/>
      <c r="G155" s="174"/>
      <c r="H155" s="174"/>
      <c r="I155" s="174"/>
      <c r="J155" s="174"/>
      <c r="K155" s="174"/>
      <c r="L155" s="496"/>
      <c r="M155" s="255"/>
      <c r="N155" s="176"/>
      <c r="O155" s="176"/>
      <c r="P155" s="176"/>
    </row>
    <row r="156" spans="1:17" ht="18">
      <c r="A156" s="181"/>
      <c r="B156" s="508"/>
      <c r="C156" s="162" t="s">
        <v>874</v>
      </c>
      <c r="E156" s="443"/>
      <c r="F156" s="443"/>
      <c r="G156" s="443"/>
      <c r="H156" s="443"/>
      <c r="I156" s="443"/>
      <c r="J156" s="443"/>
      <c r="K156" s="443"/>
      <c r="L156" s="497"/>
      <c r="M156" s="255"/>
      <c r="N156" s="443"/>
      <c r="O156" s="443"/>
      <c r="P156" s="443"/>
    </row>
    <row r="157" spans="1:17" ht="25.5" customHeight="1">
      <c r="A157" s="181"/>
      <c r="B157" s="508"/>
      <c r="C157" s="508"/>
      <c r="D157" s="443"/>
      <c r="E157" s="443"/>
      <c r="F157" s="443"/>
      <c r="G157" s="443"/>
      <c r="H157" s="443"/>
      <c r="I157" s="443"/>
      <c r="J157" s="443"/>
      <c r="K157" s="443"/>
      <c r="L157" s="443"/>
      <c r="M157" s="443"/>
      <c r="N157" s="443"/>
      <c r="O157" s="443"/>
      <c r="P157" s="443"/>
    </row>
    <row r="158" spans="1:17" ht="9.75" customHeight="1">
      <c r="A158" s="1531"/>
      <c r="B158" s="1531"/>
      <c r="C158" s="1531"/>
      <c r="D158" s="1531"/>
      <c r="E158" s="1531"/>
      <c r="F158" s="1531"/>
      <c r="G158" s="1531"/>
      <c r="H158" s="1531"/>
      <c r="I158" s="1531"/>
      <c r="J158" s="1531"/>
      <c r="K158" s="1531"/>
      <c r="L158" s="1531"/>
      <c r="M158" s="1531"/>
      <c r="N158" s="1531"/>
      <c r="O158" s="1531"/>
      <c r="P158" s="1531"/>
    </row>
    <row r="159" spans="1:17" ht="40.5" customHeight="1">
      <c r="A159" s="1524"/>
      <c r="B159" s="1521"/>
      <c r="C159" s="1521"/>
      <c r="D159" s="1521"/>
      <c r="E159" s="1521"/>
      <c r="F159" s="1521"/>
      <c r="G159" s="1522" t="s">
        <v>4</v>
      </c>
      <c r="H159" s="1522"/>
      <c r="I159" s="1522"/>
      <c r="J159" s="1501" t="s">
        <v>882</v>
      </c>
      <c r="K159" s="1502"/>
      <c r="L159" s="1502"/>
      <c r="M159" s="1502"/>
      <c r="N159" s="1502"/>
      <c r="O159" s="1502"/>
      <c r="P159" s="1502"/>
    </row>
    <row r="160" spans="1:17" ht="18.2" customHeight="1">
      <c r="A160" s="1521"/>
      <c r="B160" s="1521"/>
      <c r="C160" s="1521"/>
      <c r="D160" s="1521"/>
      <c r="E160" s="1521"/>
      <c r="F160" s="1521"/>
      <c r="G160" s="1522" t="s">
        <v>5</v>
      </c>
      <c r="H160" s="1522"/>
      <c r="I160" s="1522"/>
      <c r="J160" s="1525" t="str">
        <f>+J79</f>
        <v>BÁSICOS</v>
      </c>
      <c r="K160" s="1523"/>
      <c r="L160" s="1523"/>
      <c r="M160" s="1523"/>
      <c r="N160" s="1523"/>
      <c r="O160" s="1523"/>
      <c r="P160" s="1523"/>
    </row>
    <row r="161" spans="1:16" ht="18.2" customHeight="1">
      <c r="A161" s="1521"/>
      <c r="B161" s="1521"/>
      <c r="C161" s="1521"/>
      <c r="D161" s="1521"/>
      <c r="E161" s="1521"/>
      <c r="F161" s="1521"/>
      <c r="G161" s="1522" t="s">
        <v>7</v>
      </c>
      <c r="H161" s="1522"/>
      <c r="I161" s="1522"/>
      <c r="J161" s="1523" t="s">
        <v>28</v>
      </c>
      <c r="K161" s="1523"/>
      <c r="L161" s="1523"/>
      <c r="M161" s="1523"/>
      <c r="N161" s="1523"/>
      <c r="O161" s="1523"/>
      <c r="P161" s="1523"/>
    </row>
    <row r="162" spans="1:16" ht="18.2" customHeight="1">
      <c r="A162" s="1514"/>
      <c r="B162" s="1514"/>
      <c r="C162" s="1514"/>
      <c r="D162" s="1514"/>
      <c r="E162" s="1514"/>
      <c r="F162" s="1514"/>
      <c r="G162" s="1513" t="s">
        <v>9</v>
      </c>
      <c r="H162" s="1513"/>
      <c r="I162" s="1513"/>
      <c r="J162" s="1512" t="s">
        <v>10</v>
      </c>
      <c r="K162" s="1512"/>
      <c r="L162" s="1512"/>
      <c r="M162" s="1512"/>
      <c r="N162" s="1512"/>
      <c r="O162" s="1512"/>
      <c r="P162" s="1512"/>
    </row>
    <row r="163" spans="1:16" ht="13.7" customHeight="1">
      <c r="A163" s="174"/>
      <c r="B163" s="174"/>
      <c r="C163" s="174"/>
      <c r="D163" s="174"/>
      <c r="E163" s="174"/>
      <c r="F163" s="174"/>
      <c r="G163" s="174"/>
      <c r="H163" s="174"/>
      <c r="I163" s="174"/>
      <c r="J163" s="174"/>
      <c r="K163" s="174"/>
      <c r="L163" s="174"/>
      <c r="M163" s="176"/>
      <c r="N163" s="176"/>
      <c r="O163" s="176"/>
      <c r="P163" s="176"/>
    </row>
    <row r="164" spans="1:16" ht="18.2" customHeight="1">
      <c r="A164" s="1457" t="s">
        <v>11</v>
      </c>
      <c r="B164" s="1457"/>
      <c r="C164" s="1457" t="s">
        <v>12</v>
      </c>
      <c r="D164" s="1457"/>
      <c r="E164" s="174"/>
      <c r="F164" s="174"/>
      <c r="G164" s="174"/>
      <c r="H164" s="174"/>
      <c r="I164" s="174"/>
      <c r="J164" s="174"/>
      <c r="K164" s="174"/>
      <c r="L164" s="174"/>
      <c r="M164" s="176"/>
      <c r="N164" s="176"/>
      <c r="O164" s="176"/>
      <c r="P164" s="176"/>
    </row>
    <row r="165" spans="1:16" ht="1.5" customHeight="1">
      <c r="A165" s="174"/>
      <c r="B165" s="174"/>
      <c r="C165" s="174"/>
      <c r="D165" s="174"/>
      <c r="E165" s="174"/>
      <c r="F165" s="174"/>
      <c r="G165" s="174"/>
      <c r="H165" s="174"/>
      <c r="I165" s="174"/>
      <c r="J165" s="174"/>
      <c r="K165" s="174"/>
      <c r="L165" s="174"/>
      <c r="M165" s="176"/>
      <c r="N165" s="176"/>
      <c r="O165" s="176"/>
      <c r="P165" s="176"/>
    </row>
    <row r="166" spans="1:16" ht="18.95" customHeight="1">
      <c r="A166" s="1458" t="s">
        <v>13</v>
      </c>
      <c r="B166" s="1458"/>
      <c r="C166" s="1458"/>
      <c r="D166" s="1458"/>
      <c r="E166" s="1458"/>
      <c r="F166" s="1459" t="s">
        <v>9</v>
      </c>
      <c r="G166" s="1459"/>
      <c r="H166" s="1459"/>
      <c r="I166" s="1459"/>
      <c r="J166" s="1459"/>
      <c r="K166" s="1459" t="s">
        <v>14</v>
      </c>
      <c r="L166" s="1459"/>
      <c r="M166" s="1530" t="s">
        <v>15</v>
      </c>
      <c r="N166" s="1530"/>
      <c r="O166" s="184" t="s">
        <v>16</v>
      </c>
      <c r="P166" s="176"/>
    </row>
    <row r="167" spans="1:16" ht="18.2" customHeight="1">
      <c r="A167" s="1479" t="s">
        <v>31</v>
      </c>
      <c r="B167" s="1479"/>
      <c r="C167" s="1479"/>
      <c r="D167" s="1479"/>
      <c r="E167" s="1479"/>
      <c r="F167" s="1480" t="s">
        <v>10</v>
      </c>
      <c r="G167" s="1480"/>
      <c r="H167" s="1480"/>
      <c r="I167" s="1480"/>
      <c r="J167" s="1480"/>
      <c r="K167" s="1481">
        <f>+K127</f>
        <v>92225</v>
      </c>
      <c r="L167" s="1481"/>
      <c r="M167" s="1529">
        <v>1.0900000000000001</v>
      </c>
      <c r="N167" s="1468"/>
      <c r="O167" s="178">
        <f>+TRUNC(M167*K167,2)</f>
        <v>100525.25</v>
      </c>
      <c r="P167" s="176"/>
    </row>
    <row r="168" spans="1:16" ht="18.2" customHeight="1">
      <c r="A168" s="1479" t="s">
        <v>32</v>
      </c>
      <c r="B168" s="1479"/>
      <c r="C168" s="1479"/>
      <c r="D168" s="1479"/>
      <c r="E168" s="1479"/>
      <c r="F168" s="1480" t="s">
        <v>33</v>
      </c>
      <c r="G168" s="1480"/>
      <c r="H168" s="1480"/>
      <c r="I168" s="1480"/>
      <c r="J168" s="1480"/>
      <c r="K168" s="1481">
        <f>+K128</f>
        <v>687</v>
      </c>
      <c r="L168" s="1481"/>
      <c r="M168" s="1529">
        <v>454</v>
      </c>
      <c r="N168" s="1468"/>
      <c r="O168" s="178">
        <f>+TRUNC(M168*K168,2)</f>
        <v>311898</v>
      </c>
      <c r="P168" s="176"/>
    </row>
    <row r="169" spans="1:16" ht="18.2" customHeight="1">
      <c r="A169" s="1479" t="s">
        <v>624</v>
      </c>
      <c r="B169" s="1479"/>
      <c r="C169" s="1479"/>
      <c r="D169" s="1479"/>
      <c r="E169" s="1479"/>
      <c r="F169" s="1480" t="s">
        <v>33</v>
      </c>
      <c r="G169" s="1480"/>
      <c r="H169" s="1480"/>
      <c r="I169" s="1480"/>
      <c r="J169" s="1480"/>
      <c r="K169" s="1481">
        <f>+MATERIALES_ok!D19</f>
        <v>38414</v>
      </c>
      <c r="L169" s="1481"/>
      <c r="M169" s="1529">
        <v>18</v>
      </c>
      <c r="N169" s="1468"/>
      <c r="O169" s="178">
        <f>+TRUNC(M169*K169,2)</f>
        <v>691452</v>
      </c>
      <c r="P169" s="176"/>
    </row>
    <row r="170" spans="1:16" ht="18.2" customHeight="1">
      <c r="A170" s="1483" t="s">
        <v>34</v>
      </c>
      <c r="B170" s="1484"/>
      <c r="C170" s="1484"/>
      <c r="D170" s="1484"/>
      <c r="E170" s="1484"/>
      <c r="F170" s="1488" t="s">
        <v>35</v>
      </c>
      <c r="G170" s="1465"/>
      <c r="H170" s="1465"/>
      <c r="I170" s="1465"/>
      <c r="J170" s="1459"/>
      <c r="K170" s="1466">
        <f>+K130</f>
        <v>100</v>
      </c>
      <c r="L170" s="1467"/>
      <c r="M170" s="1529">
        <v>250</v>
      </c>
      <c r="N170" s="1468"/>
      <c r="O170" s="178">
        <f>+TRUNC(M170*K170,2)</f>
        <v>25000</v>
      </c>
      <c r="P170" s="176"/>
    </row>
    <row r="171" spans="1:16" ht="18.2" customHeight="1">
      <c r="A171" s="1454"/>
      <c r="B171" s="1454"/>
      <c r="C171" s="1454"/>
      <c r="D171" s="1454"/>
      <c r="E171" s="1454"/>
      <c r="F171" s="1455"/>
      <c r="G171" s="1455"/>
      <c r="H171" s="1455"/>
      <c r="I171" s="1455"/>
      <c r="J171" s="1455"/>
      <c r="K171" s="1455"/>
      <c r="L171" s="179" t="s">
        <v>17</v>
      </c>
      <c r="M171" s="1456" t="s">
        <v>12</v>
      </c>
      <c r="N171" s="1456"/>
      <c r="O171" s="180">
        <f>SUM(O167:O170)</f>
        <v>1128875.25</v>
      </c>
      <c r="P171" s="176"/>
    </row>
    <row r="172" spans="1:16" ht="18.2" customHeight="1">
      <c r="A172" s="1457" t="s">
        <v>18</v>
      </c>
      <c r="B172" s="1457"/>
      <c r="C172" s="1457" t="s">
        <v>19</v>
      </c>
      <c r="D172" s="1457"/>
      <c r="E172" s="174"/>
      <c r="F172" s="174"/>
      <c r="G172" s="174"/>
      <c r="H172" s="174"/>
      <c r="I172" s="174"/>
      <c r="J172" s="174"/>
      <c r="K172" s="174"/>
      <c r="L172" s="174"/>
      <c r="M172" s="185"/>
      <c r="N172" s="185"/>
      <c r="O172" s="175"/>
      <c r="P172" s="176"/>
    </row>
    <row r="173" spans="1:16" ht="2.25" customHeight="1">
      <c r="A173" s="174"/>
      <c r="B173" s="174"/>
      <c r="C173" s="174"/>
      <c r="D173" s="174"/>
      <c r="E173" s="174"/>
      <c r="F173" s="174"/>
      <c r="G173" s="174"/>
      <c r="H173" s="174"/>
      <c r="I173" s="174"/>
      <c r="J173" s="174"/>
      <c r="K173" s="174"/>
      <c r="L173" s="174"/>
      <c r="M173" s="185"/>
      <c r="N173" s="185"/>
      <c r="O173" s="175"/>
      <c r="P173" s="176"/>
    </row>
    <row r="174" spans="1:16" ht="18.95" customHeight="1">
      <c r="A174" s="1458" t="s">
        <v>13</v>
      </c>
      <c r="B174" s="1458"/>
      <c r="C174" s="1458"/>
      <c r="D174" s="1458"/>
      <c r="E174" s="1458"/>
      <c r="F174" s="1459" t="s">
        <v>9</v>
      </c>
      <c r="G174" s="1459"/>
      <c r="H174" s="1459"/>
      <c r="I174" s="1459"/>
      <c r="J174" s="1459"/>
      <c r="K174" s="1459" t="s">
        <v>14</v>
      </c>
      <c r="L174" s="1459"/>
      <c r="M174" s="1460" t="s">
        <v>15</v>
      </c>
      <c r="N174" s="1460"/>
      <c r="O174" s="177" t="s">
        <v>16</v>
      </c>
      <c r="P174" s="176"/>
    </row>
    <row r="175" spans="1:16" ht="18.2" customHeight="1">
      <c r="A175" s="1483" t="str">
        <f>+[188]INSUMOS!$A$106</f>
        <v>HERRAMIENTA MENOR</v>
      </c>
      <c r="B175" s="1484"/>
      <c r="C175" s="1484"/>
      <c r="D175" s="1484"/>
      <c r="E175" s="1484"/>
      <c r="F175" s="1485" t="s">
        <v>153</v>
      </c>
      <c r="G175" s="1486"/>
      <c r="H175" s="1486"/>
      <c r="I175" s="1486"/>
      <c r="J175" s="1486"/>
      <c r="K175" s="1481">
        <f>+O181</f>
        <v>22350.97</v>
      </c>
      <c r="L175" s="1481"/>
      <c r="M175" s="1528">
        <v>0.1</v>
      </c>
      <c r="N175" s="1528"/>
      <c r="O175" s="178">
        <f>+TRUNC(M175*K175,2)</f>
        <v>2235.09</v>
      </c>
      <c r="P175" s="176"/>
    </row>
    <row r="176" spans="1:16" ht="18.2" customHeight="1">
      <c r="A176" s="1454"/>
      <c r="B176" s="1454"/>
      <c r="C176" s="1454"/>
      <c r="D176" s="1454"/>
      <c r="E176" s="1454"/>
      <c r="F176" s="1455"/>
      <c r="G176" s="1455"/>
      <c r="H176" s="1455"/>
      <c r="I176" s="1455"/>
      <c r="J176" s="1455"/>
      <c r="K176" s="1455"/>
      <c r="L176" s="179" t="s">
        <v>17</v>
      </c>
      <c r="M176" s="1456" t="s">
        <v>19</v>
      </c>
      <c r="N176" s="1456"/>
      <c r="O176" s="180">
        <f>SUM(O175:O175)</f>
        <v>2235.09</v>
      </c>
      <c r="P176" s="176"/>
    </row>
    <row r="177" spans="1:17" ht="18.2" customHeight="1">
      <c r="A177" s="1457" t="s">
        <v>20</v>
      </c>
      <c r="B177" s="1457"/>
      <c r="C177" s="1457" t="s">
        <v>21</v>
      </c>
      <c r="D177" s="1457"/>
      <c r="E177" s="174"/>
      <c r="F177" s="174"/>
      <c r="G177" s="174"/>
      <c r="H177" s="174"/>
      <c r="I177" s="174"/>
      <c r="J177" s="174"/>
      <c r="K177" s="174"/>
      <c r="L177" s="174"/>
      <c r="M177" s="185"/>
      <c r="N177" s="185"/>
      <c r="O177" s="175"/>
      <c r="P177" s="176"/>
    </row>
    <row r="178" spans="1:17" ht="1.5" customHeight="1">
      <c r="A178" s="174"/>
      <c r="B178" s="174"/>
      <c r="C178" s="174"/>
      <c r="D178" s="174"/>
      <c r="E178" s="174"/>
      <c r="F178" s="174"/>
      <c r="G178" s="174"/>
      <c r="H178" s="174"/>
      <c r="I178" s="174"/>
      <c r="J178" s="174"/>
      <c r="K178" s="174"/>
      <c r="L178" s="174"/>
      <c r="M178" s="185"/>
      <c r="N178" s="185"/>
      <c r="O178" s="175"/>
      <c r="P178" s="176"/>
    </row>
    <row r="179" spans="1:17" ht="18.95" customHeight="1">
      <c r="A179" s="1458" t="s">
        <v>13</v>
      </c>
      <c r="B179" s="1458"/>
      <c r="C179" s="1458"/>
      <c r="D179" s="1458"/>
      <c r="E179" s="1458"/>
      <c r="F179" s="1459" t="s">
        <v>9</v>
      </c>
      <c r="G179" s="1459"/>
      <c r="H179" s="1459"/>
      <c r="I179" s="1459"/>
      <c r="J179" s="1459"/>
      <c r="K179" s="1459" t="s">
        <v>14</v>
      </c>
      <c r="L179" s="1459"/>
      <c r="M179" s="1460" t="s">
        <v>15</v>
      </c>
      <c r="N179" s="1460"/>
      <c r="O179" s="177" t="s">
        <v>16</v>
      </c>
      <c r="P179" s="176"/>
    </row>
    <row r="180" spans="1:17" ht="18.2" customHeight="1">
      <c r="A180" s="1461" t="s">
        <v>314</v>
      </c>
      <c r="B180" s="1462"/>
      <c r="C180" s="1462"/>
      <c r="D180" s="1462"/>
      <c r="E180" s="1463"/>
      <c r="F180" s="1464" t="s">
        <v>22</v>
      </c>
      <c r="G180" s="1465"/>
      <c r="H180" s="1465"/>
      <c r="I180" s="1465"/>
      <c r="J180" s="1459"/>
      <c r="K180" s="1466">
        <f>+'MANO DE OBRA_ok'!N22</f>
        <v>108124</v>
      </c>
      <c r="L180" s="1467"/>
      <c r="M180" s="1468">
        <v>0.20671617421310576</v>
      </c>
      <c r="N180" s="1468"/>
      <c r="O180" s="178">
        <f>+TRUNC(M180*K180,2)</f>
        <v>22350.97</v>
      </c>
      <c r="P180" s="176"/>
    </row>
    <row r="181" spans="1:17" ht="28.5" customHeight="1">
      <c r="A181" s="1454"/>
      <c r="B181" s="1454"/>
      <c r="C181" s="1454"/>
      <c r="D181" s="1454"/>
      <c r="E181" s="1454"/>
      <c r="F181" s="1455"/>
      <c r="G181" s="1455"/>
      <c r="H181" s="1455"/>
      <c r="I181" s="1455"/>
      <c r="J181" s="1455"/>
      <c r="K181" s="1455"/>
      <c r="L181" s="179" t="s">
        <v>17</v>
      </c>
      <c r="M181" s="1456" t="s">
        <v>21</v>
      </c>
      <c r="N181" s="1456"/>
      <c r="O181" s="180">
        <f>SUM(O180)</f>
        <v>22350.97</v>
      </c>
      <c r="P181" s="176"/>
    </row>
    <row r="182" spans="1:17" ht="18.2" customHeight="1">
      <c r="A182" s="1457" t="s">
        <v>23</v>
      </c>
      <c r="B182" s="1457"/>
      <c r="C182" s="1457" t="s">
        <v>24</v>
      </c>
      <c r="D182" s="1457"/>
      <c r="E182" s="174"/>
      <c r="F182" s="174"/>
      <c r="G182" s="174"/>
      <c r="H182" s="174"/>
      <c r="I182" s="174"/>
      <c r="J182" s="174"/>
      <c r="K182" s="174"/>
      <c r="L182" s="174"/>
      <c r="M182" s="185"/>
      <c r="N182" s="185"/>
      <c r="O182" s="175"/>
      <c r="P182" s="176"/>
    </row>
    <row r="183" spans="1:17" ht="2.25" customHeight="1">
      <c r="A183" s="174"/>
      <c r="B183" s="174"/>
      <c r="C183" s="174"/>
      <c r="D183" s="174"/>
      <c r="E183" s="174"/>
      <c r="F183" s="174"/>
      <c r="G183" s="174"/>
      <c r="H183" s="174"/>
      <c r="I183" s="174"/>
      <c r="J183" s="174"/>
      <c r="K183" s="174"/>
      <c r="L183" s="174"/>
      <c r="M183" s="185"/>
      <c r="N183" s="185"/>
      <c r="O183" s="175"/>
      <c r="P183" s="176"/>
    </row>
    <row r="184" spans="1:17" ht="18.95" customHeight="1">
      <c r="A184" s="1458" t="s">
        <v>13</v>
      </c>
      <c r="B184" s="1458"/>
      <c r="C184" s="1458"/>
      <c r="D184" s="1458"/>
      <c r="E184" s="1458"/>
      <c r="F184" s="1459" t="s">
        <v>9</v>
      </c>
      <c r="G184" s="1459"/>
      <c r="H184" s="1459"/>
      <c r="I184" s="1459"/>
      <c r="J184" s="1459"/>
      <c r="K184" s="1459" t="s">
        <v>14</v>
      </c>
      <c r="L184" s="1459"/>
      <c r="M184" s="1004" t="s">
        <v>15</v>
      </c>
      <c r="N184" s="1004" t="s">
        <v>875</v>
      </c>
      <c r="O184" s="177" t="s">
        <v>16</v>
      </c>
      <c r="P184" s="176"/>
    </row>
    <row r="185" spans="1:17" ht="31.5" customHeight="1">
      <c r="A185" s="1507" t="s">
        <v>29</v>
      </c>
      <c r="B185" s="1508"/>
      <c r="C185" s="1508"/>
      <c r="D185" s="1508"/>
      <c r="E185" s="1509"/>
      <c r="F185" s="1464" t="s">
        <v>30</v>
      </c>
      <c r="G185" s="1465"/>
      <c r="H185" s="1465"/>
      <c r="I185" s="1465"/>
      <c r="J185" s="1459"/>
      <c r="K185" s="1466">
        <f>+TRANSPORTE_ok!D8</f>
        <v>2100</v>
      </c>
      <c r="L185" s="1467"/>
      <c r="M185" s="1005">
        <f>M165+M167</f>
        <v>1.0900000000000001</v>
      </c>
      <c r="N185" s="1006">
        <v>53</v>
      </c>
      <c r="O185" s="178">
        <f>+TRUNC(M185*K185*N185,2)</f>
        <v>121317</v>
      </c>
      <c r="P185" s="176"/>
    </row>
    <row r="186" spans="1:17" ht="31.5" customHeight="1">
      <c r="A186" s="1507" t="s">
        <v>876</v>
      </c>
      <c r="B186" s="1508"/>
      <c r="C186" s="1508"/>
      <c r="D186" s="1508"/>
      <c r="E186" s="1509"/>
      <c r="F186" s="1464" t="s">
        <v>33</v>
      </c>
      <c r="G186" s="1465"/>
      <c r="H186" s="1465"/>
      <c r="I186" s="1465"/>
      <c r="J186" s="1459"/>
      <c r="K186" s="1466">
        <v>90</v>
      </c>
      <c r="L186" s="1467"/>
      <c r="M186" s="1005">
        <f>M168</f>
        <v>454</v>
      </c>
      <c r="N186" s="1005" t="s">
        <v>877</v>
      </c>
      <c r="O186" s="178">
        <f>+TRUNC(M186*K186,2)</f>
        <v>40860</v>
      </c>
      <c r="P186" s="176"/>
    </row>
    <row r="187" spans="1:17" ht="18.2" customHeight="1">
      <c r="A187" s="1454"/>
      <c r="B187" s="1454"/>
      <c r="C187" s="1454"/>
      <c r="D187" s="1454"/>
      <c r="E187" s="1454"/>
      <c r="F187" s="1455"/>
      <c r="G187" s="1455"/>
      <c r="H187" s="1455"/>
      <c r="I187" s="1455"/>
      <c r="J187" s="1455"/>
      <c r="K187" s="1455"/>
      <c r="L187" s="179" t="s">
        <v>17</v>
      </c>
      <c r="M187" s="1456" t="s">
        <v>24</v>
      </c>
      <c r="N187" s="1456"/>
      <c r="O187" s="180">
        <f>SUM(O185:O186)</f>
        <v>162177</v>
      </c>
      <c r="P187" s="176"/>
    </row>
    <row r="188" spans="1:17" ht="9" customHeight="1">
      <c r="A188" s="174"/>
      <c r="B188" s="174"/>
      <c r="C188" s="174"/>
      <c r="D188" s="174"/>
      <c r="E188" s="174"/>
      <c r="F188" s="174"/>
      <c r="G188" s="174"/>
      <c r="H188" s="174"/>
      <c r="I188" s="174"/>
      <c r="J188" s="174"/>
      <c r="K188" s="174"/>
      <c r="L188" s="174"/>
      <c r="M188" s="185"/>
      <c r="N188" s="185"/>
      <c r="O188" s="185"/>
      <c r="P188" s="176"/>
    </row>
    <row r="189" spans="1:17" ht="18.95" customHeight="1">
      <c r="A189" s="174"/>
      <c r="B189" s="174"/>
      <c r="C189" s="174"/>
      <c r="D189" s="174"/>
      <c r="E189" s="174"/>
      <c r="F189" s="174"/>
      <c r="G189" s="174"/>
      <c r="H189" s="174"/>
      <c r="I189" s="1527" t="s">
        <v>25</v>
      </c>
      <c r="J189" s="1527"/>
      <c r="K189" s="1527"/>
      <c r="L189" s="1527"/>
      <c r="M189" s="1527"/>
      <c r="N189" s="1470">
        <f>+O187+O181+O176+O171</f>
        <v>1315638.31</v>
      </c>
      <c r="O189" s="1470"/>
      <c r="P189" s="176"/>
    </row>
    <row r="190" spans="1:17" s="183" customFormat="1" ht="24" customHeight="1">
      <c r="A190" s="174"/>
      <c r="B190" s="174"/>
      <c r="C190" s="174"/>
      <c r="D190" s="174"/>
      <c r="E190" s="174"/>
      <c r="F190" s="174"/>
      <c r="G190" s="174"/>
      <c r="H190" s="174"/>
      <c r="I190" s="174"/>
      <c r="J190" s="174"/>
      <c r="K190" s="174"/>
      <c r="L190" s="174"/>
      <c r="M190" s="175"/>
      <c r="N190" s="175"/>
      <c r="O190" s="175"/>
      <c r="P190" s="182"/>
      <c r="Q190" s="950"/>
    </row>
    <row r="191" spans="1:17" s="183" customFormat="1" ht="32.25" customHeight="1">
      <c r="A191" s="509"/>
      <c r="B191" s="509"/>
      <c r="C191" s="509"/>
      <c r="D191" s="509"/>
      <c r="E191" s="509"/>
      <c r="F191" s="509"/>
      <c r="G191" s="509"/>
      <c r="H191" s="509"/>
      <c r="I191" s="509"/>
      <c r="J191" s="509"/>
      <c r="K191" s="509"/>
      <c r="L191" s="509"/>
      <c r="M191" s="509"/>
      <c r="N191" s="509"/>
      <c r="O191" s="509"/>
      <c r="P191" s="182"/>
      <c r="Q191" s="950"/>
    </row>
    <row r="192" spans="1:17" ht="13.7" customHeight="1">
      <c r="A192" s="174"/>
      <c r="B192" s="174"/>
      <c r="C192" s="193" t="s">
        <v>39</v>
      </c>
      <c r="E192" s="174"/>
      <c r="F192" s="174"/>
      <c r="G192" s="174"/>
      <c r="H192" s="174"/>
      <c r="I192" s="174"/>
      <c r="J192" s="174"/>
      <c r="K192" s="174"/>
      <c r="L192" s="495"/>
      <c r="M192" s="255"/>
      <c r="N192" s="176"/>
      <c r="O192" s="176"/>
      <c r="P192" s="176"/>
    </row>
    <row r="193" spans="1:16" ht="18.75">
      <c r="A193" s="181"/>
      <c r="B193" s="508"/>
      <c r="C193" s="990" t="s">
        <v>873</v>
      </c>
      <c r="E193" s="443"/>
      <c r="F193" s="443"/>
      <c r="G193" s="443"/>
      <c r="H193" s="443"/>
      <c r="I193" s="443"/>
      <c r="J193" s="443"/>
      <c r="K193" s="443"/>
      <c r="L193" s="496"/>
      <c r="M193" s="255"/>
      <c r="N193" s="443"/>
      <c r="O193" s="443"/>
      <c r="P193" s="443"/>
    </row>
    <row r="194" spans="1:16" ht="18">
      <c r="A194" s="181"/>
      <c r="B194" s="508"/>
      <c r="C194" s="162" t="s">
        <v>874</v>
      </c>
      <c r="E194" s="443"/>
      <c r="F194" s="443"/>
      <c r="G194" s="443"/>
      <c r="H194" s="443"/>
      <c r="I194" s="443"/>
      <c r="J194" s="443"/>
      <c r="K194" s="443"/>
      <c r="L194" s="497"/>
      <c r="M194" s="255"/>
      <c r="N194" s="443"/>
      <c r="O194" s="443"/>
      <c r="P194" s="443"/>
    </row>
    <row r="195" spans="1:16" ht="9.75" customHeight="1">
      <c r="A195" s="1526"/>
      <c r="B195" s="1526"/>
      <c r="C195" s="1526"/>
      <c r="D195" s="1526"/>
      <c r="E195" s="1526"/>
      <c r="F195" s="1526"/>
      <c r="G195" s="1526"/>
      <c r="H195" s="1526"/>
      <c r="I195" s="1526"/>
      <c r="J195" s="1526"/>
      <c r="K195" s="1526"/>
      <c r="L195" s="1526"/>
      <c r="M195" s="1526"/>
      <c r="N195" s="1526"/>
      <c r="O195" s="1526"/>
      <c r="P195" s="1526"/>
    </row>
    <row r="196" spans="1:16" ht="40.5" customHeight="1">
      <c r="A196" s="1524"/>
      <c r="B196" s="1521"/>
      <c r="C196" s="1521"/>
      <c r="D196" s="1521"/>
      <c r="E196" s="1521"/>
      <c r="F196" s="1521"/>
      <c r="G196" s="1522" t="s">
        <v>4</v>
      </c>
      <c r="H196" s="1522"/>
      <c r="I196" s="1522"/>
      <c r="J196" s="1501" t="s">
        <v>882</v>
      </c>
      <c r="K196" s="1502"/>
      <c r="L196" s="1502"/>
      <c r="M196" s="1502"/>
      <c r="N196" s="1502"/>
      <c r="O196" s="1502"/>
      <c r="P196" s="1502"/>
    </row>
    <row r="197" spans="1:16" ht="18.2" customHeight="1">
      <c r="A197" s="1521"/>
      <c r="B197" s="1521"/>
      <c r="C197" s="1521"/>
      <c r="D197" s="1521"/>
      <c r="E197" s="1521"/>
      <c r="F197" s="1521"/>
      <c r="G197" s="1522" t="s">
        <v>5</v>
      </c>
      <c r="H197" s="1522"/>
      <c r="I197" s="1522"/>
      <c r="J197" s="1525" t="str">
        <f>+J160</f>
        <v>BÁSICOS</v>
      </c>
      <c r="K197" s="1523"/>
      <c r="L197" s="1523"/>
      <c r="M197" s="1523"/>
      <c r="N197" s="1523"/>
      <c r="O197" s="1523"/>
      <c r="P197" s="1523"/>
    </row>
    <row r="198" spans="1:16" ht="18.2" customHeight="1">
      <c r="A198" s="1521"/>
      <c r="B198" s="1521"/>
      <c r="C198" s="1521"/>
      <c r="D198" s="1521"/>
      <c r="E198" s="1521"/>
      <c r="F198" s="1521"/>
      <c r="G198" s="1522" t="s">
        <v>7</v>
      </c>
      <c r="H198" s="1522"/>
      <c r="I198" s="1522"/>
      <c r="J198" s="1523" t="s">
        <v>628</v>
      </c>
      <c r="K198" s="1523"/>
      <c r="L198" s="1523"/>
      <c r="M198" s="1523"/>
      <c r="N198" s="1523"/>
      <c r="O198" s="1523"/>
      <c r="P198" s="1523"/>
    </row>
    <row r="199" spans="1:16" ht="18.2" customHeight="1">
      <c r="A199" s="1514"/>
      <c r="B199" s="1514"/>
      <c r="C199" s="1514"/>
      <c r="D199" s="1514"/>
      <c r="E199" s="1514"/>
      <c r="F199" s="1514"/>
      <c r="G199" s="1513" t="s">
        <v>9</v>
      </c>
      <c r="H199" s="1513"/>
      <c r="I199" s="1513"/>
      <c r="J199" s="1512" t="s">
        <v>10</v>
      </c>
      <c r="K199" s="1512"/>
      <c r="L199" s="1512"/>
      <c r="M199" s="1512"/>
      <c r="N199" s="1512"/>
      <c r="O199" s="1512"/>
      <c r="P199" s="1512"/>
    </row>
    <row r="200" spans="1:16" ht="13.7" customHeight="1">
      <c r="A200" s="174"/>
      <c r="B200" s="174"/>
      <c r="C200" s="174"/>
      <c r="D200" s="174"/>
      <c r="E200" s="174"/>
      <c r="F200" s="174"/>
      <c r="G200" s="174"/>
      <c r="H200" s="174"/>
      <c r="I200" s="174"/>
      <c r="J200" s="174"/>
      <c r="K200" s="174"/>
      <c r="L200" s="174"/>
      <c r="M200" s="175"/>
      <c r="N200" s="175"/>
      <c r="O200" s="175"/>
      <c r="P200" s="176"/>
    </row>
    <row r="201" spans="1:16" ht="18.2" customHeight="1">
      <c r="A201" s="1457" t="s">
        <v>11</v>
      </c>
      <c r="B201" s="1457"/>
      <c r="C201" s="1457" t="s">
        <v>12</v>
      </c>
      <c r="D201" s="1457"/>
      <c r="E201" s="174"/>
      <c r="F201" s="174"/>
      <c r="G201" s="174"/>
      <c r="H201" s="174"/>
      <c r="I201" s="174"/>
      <c r="J201" s="174"/>
      <c r="K201" s="174"/>
      <c r="L201" s="174"/>
      <c r="M201" s="175"/>
      <c r="N201" s="175"/>
      <c r="O201" s="175"/>
      <c r="P201" s="176"/>
    </row>
    <row r="202" spans="1:16" ht="18.95" customHeight="1">
      <c r="A202" s="1458" t="s">
        <v>13</v>
      </c>
      <c r="B202" s="1458"/>
      <c r="C202" s="1458"/>
      <c r="D202" s="1458"/>
      <c r="E202" s="1458"/>
      <c r="F202" s="1459" t="s">
        <v>9</v>
      </c>
      <c r="G202" s="1459"/>
      <c r="H202" s="1459"/>
      <c r="I202" s="1459"/>
      <c r="J202" s="1459"/>
      <c r="K202" s="1459" t="s">
        <v>14</v>
      </c>
      <c r="L202" s="1459"/>
      <c r="M202" s="1478" t="s">
        <v>15</v>
      </c>
      <c r="N202" s="1478"/>
      <c r="O202" s="177" t="s">
        <v>16</v>
      </c>
      <c r="P202" s="176"/>
    </row>
    <row r="203" spans="1:16" ht="18.2" customHeight="1">
      <c r="A203" s="1479" t="s">
        <v>432</v>
      </c>
      <c r="B203" s="1479"/>
      <c r="C203" s="1479"/>
      <c r="D203" s="1479"/>
      <c r="E203" s="1479"/>
      <c r="F203" s="1464" t="s">
        <v>10</v>
      </c>
      <c r="G203" s="1465"/>
      <c r="H203" s="1465"/>
      <c r="I203" s="1465"/>
      <c r="J203" s="1459"/>
      <c r="K203" s="1510">
        <f>+K127</f>
        <v>92225</v>
      </c>
      <c r="L203" s="1511"/>
      <c r="M203" s="1515">
        <v>0.71499999999999997</v>
      </c>
      <c r="N203" s="1515"/>
      <c r="O203" s="178">
        <f>+TRUNC(M203*K203,2)</f>
        <v>65940.87</v>
      </c>
      <c r="P203" s="176"/>
    </row>
    <row r="204" spans="1:16" ht="18.2" customHeight="1">
      <c r="A204" s="1479" t="s">
        <v>32</v>
      </c>
      <c r="B204" s="1479"/>
      <c r="C204" s="1479"/>
      <c r="D204" s="1479"/>
      <c r="E204" s="1479"/>
      <c r="F204" s="1464" t="s">
        <v>33</v>
      </c>
      <c r="G204" s="1465"/>
      <c r="H204" s="1465"/>
      <c r="I204" s="1465"/>
      <c r="J204" s="1459"/>
      <c r="K204" s="1510">
        <f>+K128</f>
        <v>687</v>
      </c>
      <c r="L204" s="1511"/>
      <c r="M204" s="1516">
        <v>299.5</v>
      </c>
      <c r="N204" s="1516"/>
      <c r="O204" s="178">
        <f>+TRUNC(M204*K204,2)</f>
        <v>205756.5</v>
      </c>
      <c r="P204" s="176"/>
    </row>
    <row r="205" spans="1:16" ht="18.2" customHeight="1">
      <c r="A205" s="1479" t="s">
        <v>433</v>
      </c>
      <c r="B205" s="1479"/>
      <c r="C205" s="1479"/>
      <c r="D205" s="1479"/>
      <c r="E205" s="1479"/>
      <c r="F205" s="1464" t="s">
        <v>10</v>
      </c>
      <c r="G205" s="1465"/>
      <c r="H205" s="1465"/>
      <c r="I205" s="1465"/>
      <c r="J205" s="1459"/>
      <c r="K205" s="1510">
        <f>+K129</f>
        <v>136850</v>
      </c>
      <c r="L205" s="1511"/>
      <c r="M205" s="1515">
        <v>0.71499999999999997</v>
      </c>
      <c r="N205" s="1515"/>
      <c r="O205" s="178">
        <f>+TRUNC(M205*K205,2)</f>
        <v>97847.75</v>
      </c>
      <c r="P205" s="176"/>
    </row>
    <row r="206" spans="1:16" ht="18.2" customHeight="1">
      <c r="A206" s="1479" t="s">
        <v>629</v>
      </c>
      <c r="B206" s="1479"/>
      <c r="C206" s="1479"/>
      <c r="D206" s="1479"/>
      <c r="E206" s="1479"/>
      <c r="F206" s="1464" t="s">
        <v>10</v>
      </c>
      <c r="G206" s="1465"/>
      <c r="H206" s="1465"/>
      <c r="I206" s="1465"/>
      <c r="J206" s="1459"/>
      <c r="K206" s="1510">
        <v>169850</v>
      </c>
      <c r="L206" s="1511"/>
      <c r="M206" s="1515">
        <f>0.4</f>
        <v>0.4</v>
      </c>
      <c r="N206" s="1515"/>
      <c r="O206" s="178">
        <f>+TRUNC(M206*K206,2)</f>
        <v>67940</v>
      </c>
      <c r="P206" s="176"/>
    </row>
    <row r="207" spans="1:16" ht="18.2" customHeight="1">
      <c r="A207" s="1483" t="s">
        <v>34</v>
      </c>
      <c r="B207" s="1484"/>
      <c r="C207" s="1484"/>
      <c r="D207" s="1484"/>
      <c r="E207" s="1484"/>
      <c r="F207" s="1488" t="s">
        <v>35</v>
      </c>
      <c r="G207" s="1465"/>
      <c r="H207" s="1465"/>
      <c r="I207" s="1465"/>
      <c r="J207" s="1459"/>
      <c r="K207" s="1510">
        <f>+K130</f>
        <v>100</v>
      </c>
      <c r="L207" s="1511"/>
      <c r="M207" s="1516">
        <v>157.5</v>
      </c>
      <c r="N207" s="1516"/>
      <c r="O207" s="178">
        <f>+TRUNC(M207*K207,2)</f>
        <v>15750</v>
      </c>
      <c r="P207" s="176"/>
    </row>
    <row r="208" spans="1:16" ht="18.2" customHeight="1">
      <c r="A208" s="1454"/>
      <c r="B208" s="1454"/>
      <c r="C208" s="1454"/>
      <c r="D208" s="1454"/>
      <c r="E208" s="1454"/>
      <c r="F208" s="1455"/>
      <c r="G208" s="1455"/>
      <c r="H208" s="1455"/>
      <c r="I208" s="1455"/>
      <c r="J208" s="1455"/>
      <c r="K208" s="1455"/>
      <c r="L208" s="179" t="s">
        <v>17</v>
      </c>
      <c r="M208" s="1475" t="s">
        <v>12</v>
      </c>
      <c r="N208" s="1475"/>
      <c r="O208" s="180">
        <f>SUM(O203:O207)</f>
        <v>453235.12</v>
      </c>
      <c r="P208" s="176"/>
    </row>
    <row r="209" spans="1:16" ht="16.5" customHeight="1">
      <c r="A209" s="1457" t="s">
        <v>18</v>
      </c>
      <c r="B209" s="1457"/>
      <c r="C209" s="1457" t="s">
        <v>19</v>
      </c>
      <c r="D209" s="1457"/>
      <c r="E209" s="174"/>
      <c r="F209" s="174"/>
      <c r="G209" s="174"/>
      <c r="H209" s="174"/>
      <c r="I209" s="174"/>
      <c r="J209" s="174"/>
      <c r="K209" s="174"/>
      <c r="L209" s="174"/>
      <c r="M209" s="175"/>
      <c r="N209" s="175"/>
      <c r="O209" s="175"/>
      <c r="P209" s="176"/>
    </row>
    <row r="210" spans="1:16" ht="18.2" customHeight="1">
      <c r="A210" s="1458" t="s">
        <v>13</v>
      </c>
      <c r="B210" s="1458"/>
      <c r="C210" s="1458"/>
      <c r="D210" s="1458"/>
      <c r="E210" s="1458"/>
      <c r="F210" s="1459" t="s">
        <v>9</v>
      </c>
      <c r="G210" s="1459"/>
      <c r="H210" s="1459"/>
      <c r="I210" s="1459"/>
      <c r="J210" s="1459"/>
      <c r="K210" s="1459" t="s">
        <v>14</v>
      </c>
      <c r="L210" s="1459"/>
      <c r="M210" s="1478" t="s">
        <v>15</v>
      </c>
      <c r="N210" s="1478"/>
      <c r="O210" s="177" t="s">
        <v>16</v>
      </c>
      <c r="P210" s="176"/>
    </row>
    <row r="211" spans="1:16" ht="18.2" customHeight="1">
      <c r="A211" s="1479" t="str">
        <f>+[188]INSUMOS!$A$120</f>
        <v>MEZCLADORA DE CONCRETO</v>
      </c>
      <c r="B211" s="1479"/>
      <c r="C211" s="1479"/>
      <c r="D211" s="1479"/>
      <c r="E211" s="1479"/>
      <c r="F211" s="1480" t="str">
        <f>+[188]INSUMOS!$F$120</f>
        <v>d</v>
      </c>
      <c r="G211" s="1480"/>
      <c r="H211" s="1480"/>
      <c r="I211" s="1480"/>
      <c r="J211" s="1480"/>
      <c r="K211" s="1517">
        <f>+K135</f>
        <v>100000</v>
      </c>
      <c r="L211" s="1517"/>
      <c r="M211" s="1519">
        <v>4.9688150026595185E-2</v>
      </c>
      <c r="N211" s="1519"/>
      <c r="O211" s="178">
        <f>+TRUNC(M211*K211,2)</f>
        <v>4968.8100000000004</v>
      </c>
      <c r="P211" s="176"/>
    </row>
    <row r="212" spans="1:16" ht="18.2" customHeight="1">
      <c r="A212" s="1483" t="str">
        <f>+[188]INSUMOS!$A$106</f>
        <v>HERRAMIENTA MENOR</v>
      </c>
      <c r="B212" s="1484"/>
      <c r="C212" s="1484"/>
      <c r="D212" s="1484"/>
      <c r="E212" s="1484"/>
      <c r="F212" s="1485" t="str">
        <f>+[188]INSUMOS!$F$106</f>
        <v>Porcentaje</v>
      </c>
      <c r="G212" s="1486"/>
      <c r="H212" s="1486"/>
      <c r="I212" s="1486"/>
      <c r="J212" s="1486"/>
      <c r="K212" s="1517">
        <f>+K136</f>
        <v>39602.01</v>
      </c>
      <c r="L212" s="1517"/>
      <c r="M212" s="1520">
        <v>0.1</v>
      </c>
      <c r="N212" s="1520"/>
      <c r="O212" s="178">
        <f>+TRUNC(M212*K212,2)</f>
        <v>3960.2</v>
      </c>
      <c r="P212" s="176"/>
    </row>
    <row r="213" spans="1:16" ht="18" customHeight="1">
      <c r="A213" s="1454"/>
      <c r="B213" s="1454"/>
      <c r="C213" s="1454"/>
      <c r="D213" s="1454"/>
      <c r="E213" s="1454"/>
      <c r="F213" s="1455"/>
      <c r="G213" s="1455"/>
      <c r="H213" s="1455"/>
      <c r="I213" s="1455"/>
      <c r="J213" s="1455"/>
      <c r="K213" s="1455"/>
      <c r="L213" s="179" t="s">
        <v>17</v>
      </c>
      <c r="M213" s="1475" t="s">
        <v>19</v>
      </c>
      <c r="N213" s="1475"/>
      <c r="O213" s="180">
        <f>SUM(O211:O212)</f>
        <v>8929.01</v>
      </c>
      <c r="P213" s="176"/>
    </row>
    <row r="214" spans="1:16" ht="18.95" customHeight="1">
      <c r="A214" s="1457" t="s">
        <v>20</v>
      </c>
      <c r="B214" s="1457"/>
      <c r="C214" s="1457" t="s">
        <v>21</v>
      </c>
      <c r="D214" s="1457"/>
      <c r="E214" s="174"/>
      <c r="F214" s="174"/>
      <c r="G214" s="174"/>
      <c r="H214" s="174"/>
      <c r="I214" s="174"/>
      <c r="J214" s="174"/>
      <c r="K214" s="174"/>
      <c r="L214" s="174"/>
      <c r="M214" s="175"/>
      <c r="N214" s="175"/>
      <c r="O214" s="175"/>
      <c r="P214" s="176"/>
    </row>
    <row r="215" spans="1:16" ht="18.2" customHeight="1">
      <c r="A215" s="1458" t="s">
        <v>13</v>
      </c>
      <c r="B215" s="1458"/>
      <c r="C215" s="1458"/>
      <c r="D215" s="1458"/>
      <c r="E215" s="1458"/>
      <c r="F215" s="1459" t="s">
        <v>9</v>
      </c>
      <c r="G215" s="1459"/>
      <c r="H215" s="1459"/>
      <c r="I215" s="1459"/>
      <c r="J215" s="1459"/>
      <c r="K215" s="1459" t="s">
        <v>14</v>
      </c>
      <c r="L215" s="1459"/>
      <c r="M215" s="1478" t="s">
        <v>15</v>
      </c>
      <c r="N215" s="1478"/>
      <c r="O215" s="177" t="s">
        <v>16</v>
      </c>
      <c r="P215" s="176"/>
    </row>
    <row r="216" spans="1:16" ht="18.2" customHeight="1">
      <c r="A216" s="1461" t="s">
        <v>315</v>
      </c>
      <c r="B216" s="1462"/>
      <c r="C216" s="1462"/>
      <c r="D216" s="1462"/>
      <c r="E216" s="1463"/>
      <c r="F216" s="1464" t="s">
        <v>22</v>
      </c>
      <c r="G216" s="1465"/>
      <c r="H216" s="1465"/>
      <c r="I216" s="1465"/>
      <c r="J216" s="1459"/>
      <c r="K216" s="1510">
        <f>+K100</f>
        <v>162186</v>
      </c>
      <c r="L216" s="1511"/>
      <c r="M216" s="1477">
        <v>1.9E-2</v>
      </c>
      <c r="N216" s="1477"/>
      <c r="O216" s="178">
        <f>+TRUNC(M216*K216,2)</f>
        <v>3081.53</v>
      </c>
      <c r="P216" s="176"/>
    </row>
    <row r="217" spans="1:16" ht="12.75">
      <c r="A217" s="1461" t="s">
        <v>625</v>
      </c>
      <c r="B217" s="1462"/>
      <c r="C217" s="1462"/>
      <c r="D217" s="1462"/>
      <c r="E217" s="1463"/>
      <c r="F217" s="1464" t="s">
        <v>22</v>
      </c>
      <c r="G217" s="1465"/>
      <c r="H217" s="1465"/>
      <c r="I217" s="1465"/>
      <c r="J217" s="1459"/>
      <c r="K217" s="1510">
        <f>+K101</f>
        <v>324372</v>
      </c>
      <c r="L217" s="1511"/>
      <c r="M217" s="1477">
        <v>1.9E-2</v>
      </c>
      <c r="N217" s="1477"/>
      <c r="O217" s="178">
        <f>+TRUNC(M217*K217,2)</f>
        <v>6163.06</v>
      </c>
      <c r="P217" s="176"/>
    </row>
    <row r="218" spans="1:16" ht="27.75" customHeight="1">
      <c r="A218" s="1454"/>
      <c r="B218" s="1454"/>
      <c r="C218" s="1454"/>
      <c r="D218" s="1454"/>
      <c r="E218" s="1454"/>
      <c r="F218" s="1455"/>
      <c r="G218" s="1455"/>
      <c r="H218" s="1455"/>
      <c r="I218" s="1455"/>
      <c r="J218" s="1455"/>
      <c r="K218" s="1455"/>
      <c r="L218" s="179" t="s">
        <v>17</v>
      </c>
      <c r="M218" s="1475" t="s">
        <v>21</v>
      </c>
      <c r="N218" s="1475"/>
      <c r="O218" s="180">
        <f>SUM(O216:O217)</f>
        <v>9244.59</v>
      </c>
      <c r="P218" s="176"/>
    </row>
    <row r="219" spans="1:16" ht="31.5" customHeight="1">
      <c r="A219" s="1457" t="s">
        <v>23</v>
      </c>
      <c r="B219" s="1457"/>
      <c r="C219" s="1457" t="s">
        <v>24</v>
      </c>
      <c r="D219" s="1457"/>
      <c r="E219" s="174"/>
      <c r="F219" s="174"/>
      <c r="G219" s="174"/>
      <c r="H219" s="174"/>
      <c r="I219" s="174"/>
      <c r="J219" s="174"/>
      <c r="K219" s="174"/>
      <c r="L219" s="174"/>
      <c r="M219" s="175"/>
      <c r="N219" s="175"/>
      <c r="O219" s="175"/>
      <c r="P219" s="176"/>
    </row>
    <row r="220" spans="1:16" ht="18.2" customHeight="1">
      <c r="A220" s="174"/>
      <c r="B220" s="174"/>
      <c r="C220" s="174"/>
      <c r="D220" s="174"/>
      <c r="E220" s="174"/>
      <c r="F220" s="174"/>
      <c r="G220" s="174"/>
      <c r="H220" s="174"/>
      <c r="I220" s="174"/>
      <c r="J220" s="174"/>
      <c r="K220" s="174"/>
      <c r="L220" s="174"/>
      <c r="M220" s="175"/>
      <c r="N220" s="175"/>
      <c r="O220" s="175"/>
      <c r="P220" s="176"/>
    </row>
    <row r="221" spans="1:16" ht="18.75" customHeight="1">
      <c r="A221" s="1458" t="s">
        <v>13</v>
      </c>
      <c r="B221" s="1458"/>
      <c r="C221" s="1458"/>
      <c r="D221" s="1458"/>
      <c r="E221" s="1458"/>
      <c r="F221" s="1459" t="s">
        <v>9</v>
      </c>
      <c r="G221" s="1459"/>
      <c r="H221" s="1459"/>
      <c r="I221" s="1459"/>
      <c r="J221" s="1459"/>
      <c r="K221" s="1459" t="s">
        <v>14</v>
      </c>
      <c r="L221" s="1459"/>
      <c r="M221" s="1004" t="s">
        <v>15</v>
      </c>
      <c r="N221" s="1004" t="s">
        <v>875</v>
      </c>
      <c r="O221" s="177" t="s">
        <v>16</v>
      </c>
      <c r="P221" s="176"/>
    </row>
    <row r="222" spans="1:16" ht="18.95" customHeight="1">
      <c r="A222" s="1507" t="s">
        <v>29</v>
      </c>
      <c r="B222" s="1508"/>
      <c r="C222" s="1508"/>
      <c r="D222" s="1508"/>
      <c r="E222" s="1509"/>
      <c r="F222" s="1464" t="s">
        <v>30</v>
      </c>
      <c r="G222" s="1465"/>
      <c r="H222" s="1465"/>
      <c r="I222" s="1465"/>
      <c r="J222" s="1459"/>
      <c r="K222" s="1466">
        <f>+TRANSPORTE_ok!D8</f>
        <v>2100</v>
      </c>
      <c r="L222" s="1467"/>
      <c r="M222" s="1005">
        <f>M203+M205+M206</f>
        <v>1.83</v>
      </c>
      <c r="N222" s="1006">
        <v>53</v>
      </c>
      <c r="O222" s="178">
        <f>+TRUNC(M222*K222*N222,2)</f>
        <v>203679</v>
      </c>
      <c r="P222" s="176"/>
    </row>
    <row r="223" spans="1:16" ht="18.95" customHeight="1">
      <c r="A223" s="1507" t="s">
        <v>876</v>
      </c>
      <c r="B223" s="1508"/>
      <c r="C223" s="1508"/>
      <c r="D223" s="1508"/>
      <c r="E223" s="1509"/>
      <c r="F223" s="1464" t="s">
        <v>33</v>
      </c>
      <c r="G223" s="1465"/>
      <c r="H223" s="1465"/>
      <c r="I223" s="1465"/>
      <c r="J223" s="1459"/>
      <c r="K223" s="1466">
        <v>90</v>
      </c>
      <c r="L223" s="1467"/>
      <c r="M223" s="1005">
        <f>M204</f>
        <v>299.5</v>
      </c>
      <c r="N223" s="1005" t="s">
        <v>877</v>
      </c>
      <c r="O223" s="178">
        <f>+TRUNC(M223*K223,2)</f>
        <v>26955</v>
      </c>
      <c r="P223" s="176"/>
    </row>
    <row r="224" spans="1:16" ht="18.75" customHeight="1">
      <c r="A224" s="1454"/>
      <c r="B224" s="1454"/>
      <c r="C224" s="1454"/>
      <c r="D224" s="1454"/>
      <c r="E224" s="1454"/>
      <c r="F224" s="1455"/>
      <c r="G224" s="1455"/>
      <c r="H224" s="1455"/>
      <c r="I224" s="1455"/>
      <c r="J224" s="1455"/>
      <c r="K224" s="1455"/>
      <c r="L224" s="179" t="s">
        <v>17</v>
      </c>
      <c r="M224" s="1475" t="s">
        <v>24</v>
      </c>
      <c r="N224" s="1475"/>
      <c r="O224" s="180">
        <f>SUM(O222:O223)</f>
        <v>230634</v>
      </c>
      <c r="P224" s="176"/>
    </row>
    <row r="225" spans="1:16" ht="18.75" customHeight="1">
      <c r="A225" s="174"/>
      <c r="B225" s="174"/>
      <c r="C225" s="174"/>
      <c r="D225" s="174"/>
      <c r="E225" s="174"/>
      <c r="F225" s="174"/>
      <c r="G225" s="174"/>
      <c r="H225" s="174"/>
      <c r="I225" s="174"/>
      <c r="J225" s="174"/>
      <c r="K225" s="174"/>
      <c r="L225" s="174"/>
      <c r="M225" s="175"/>
      <c r="N225" s="175"/>
      <c r="O225" s="175"/>
      <c r="P225" s="176"/>
    </row>
    <row r="226" spans="1:16" ht="18.75" customHeight="1">
      <c r="A226" s="174"/>
      <c r="B226" s="174"/>
      <c r="C226" s="174"/>
      <c r="D226" s="174"/>
      <c r="E226" s="174"/>
      <c r="F226" s="174"/>
      <c r="G226" s="174"/>
      <c r="H226" s="174"/>
      <c r="I226" s="1469" t="s">
        <v>25</v>
      </c>
      <c r="J226" s="1469"/>
      <c r="K226" s="1469"/>
      <c r="L226" s="1469"/>
      <c r="M226" s="1469"/>
      <c r="N226" s="1518">
        <f>+O224+O218+O213+O208</f>
        <v>702042.72</v>
      </c>
      <c r="O226" s="1518"/>
      <c r="P226" s="176"/>
    </row>
    <row r="227" spans="1:16" ht="18.75" customHeight="1">
      <c r="A227" s="174"/>
      <c r="B227" s="174"/>
      <c r="C227" s="174"/>
      <c r="D227" s="174"/>
      <c r="E227" s="174"/>
      <c r="F227" s="174"/>
      <c r="G227" s="174"/>
      <c r="H227" s="174"/>
      <c r="I227" s="174"/>
      <c r="J227" s="174"/>
      <c r="K227" s="174"/>
      <c r="L227" s="174"/>
      <c r="M227" s="175"/>
      <c r="N227" s="175"/>
      <c r="O227" s="175"/>
      <c r="P227" s="176"/>
    </row>
    <row r="228" spans="1:16" ht="18.75" customHeight="1">
      <c r="A228" s="174"/>
      <c r="B228" s="174"/>
      <c r="C228" s="174"/>
      <c r="D228" s="174"/>
      <c r="E228" s="174"/>
      <c r="F228" s="174"/>
      <c r="G228" s="174"/>
      <c r="H228" s="174"/>
      <c r="I228" s="174"/>
      <c r="J228" s="174"/>
      <c r="K228" s="174"/>
      <c r="L228" s="174"/>
      <c r="M228" s="175"/>
      <c r="N228" s="175"/>
      <c r="O228" s="175"/>
      <c r="P228" s="176"/>
    </row>
    <row r="229" spans="1:16" ht="18.75" customHeight="1">
      <c r="A229" s="174"/>
      <c r="B229" s="174"/>
      <c r="C229" s="174"/>
      <c r="D229" s="174"/>
      <c r="E229" s="174"/>
      <c r="F229" s="174"/>
      <c r="G229" s="174"/>
      <c r="H229" s="174"/>
      <c r="I229" s="174"/>
      <c r="J229" s="174"/>
      <c r="K229" s="174"/>
      <c r="L229" s="174"/>
      <c r="M229" s="175"/>
      <c r="N229" s="175"/>
      <c r="O229" s="175"/>
      <c r="P229" s="176"/>
    </row>
    <row r="230" spans="1:16" ht="18.75" customHeight="1">
      <c r="A230" s="507"/>
      <c r="B230" s="507"/>
      <c r="C230" s="507"/>
      <c r="D230" s="507"/>
      <c r="E230" s="507"/>
      <c r="F230" s="507"/>
      <c r="G230" s="507"/>
      <c r="H230" s="507"/>
      <c r="I230" s="507"/>
      <c r="J230" s="507"/>
      <c r="K230" s="507"/>
      <c r="L230" s="507"/>
      <c r="M230" s="507"/>
      <c r="N230" s="507"/>
      <c r="O230" s="507"/>
      <c r="P230" s="507"/>
    </row>
    <row r="231" spans="1:16" ht="18">
      <c r="A231" s="507"/>
      <c r="B231" s="507"/>
      <c r="C231" s="193" t="s">
        <v>39</v>
      </c>
      <c r="E231" s="507"/>
      <c r="F231" s="507"/>
      <c r="G231" s="507"/>
      <c r="H231" s="507"/>
      <c r="I231" s="507"/>
      <c r="J231" s="507"/>
      <c r="K231" s="507"/>
      <c r="L231" s="495"/>
      <c r="M231" s="255"/>
      <c r="N231" s="507"/>
      <c r="O231" s="507"/>
      <c r="P231" s="507"/>
    </row>
    <row r="232" spans="1:16" ht="18.75">
      <c r="A232" s="507"/>
      <c r="B232" s="507"/>
      <c r="C232" s="990" t="s">
        <v>873</v>
      </c>
      <c r="E232" s="507"/>
      <c r="F232" s="507"/>
      <c r="G232" s="507"/>
      <c r="H232" s="507"/>
      <c r="I232" s="507"/>
      <c r="J232" s="507"/>
      <c r="K232" s="507"/>
      <c r="L232" s="496"/>
      <c r="M232" s="255"/>
      <c r="N232" s="507"/>
      <c r="O232" s="507"/>
      <c r="P232" s="507"/>
    </row>
    <row r="233" spans="1:16" ht="18">
      <c r="A233" s="507"/>
      <c r="B233" s="507"/>
      <c r="C233" s="162" t="s">
        <v>874</v>
      </c>
      <c r="E233" s="507"/>
      <c r="F233" s="507"/>
      <c r="G233" s="507"/>
      <c r="H233" s="507"/>
      <c r="I233" s="507"/>
      <c r="J233" s="507"/>
      <c r="K233" s="507"/>
      <c r="L233" s="497"/>
      <c r="M233" s="255"/>
      <c r="N233" s="507"/>
      <c r="O233" s="507"/>
      <c r="P233" s="507"/>
    </row>
    <row r="234" spans="1:16" ht="12.75" customHeight="1">
      <c r="K234" s="774"/>
      <c r="L234" s="774"/>
      <c r="N234" s="774"/>
      <c r="O234" s="774"/>
    </row>
    <row r="235" spans="1:16" ht="12.75" customHeight="1">
      <c r="K235" s="774"/>
      <c r="L235" s="774"/>
      <c r="N235" s="774"/>
      <c r="O235" s="774"/>
    </row>
    <row r="236" spans="1:16" ht="12.75" customHeight="1">
      <c r="K236" s="774"/>
      <c r="L236" s="774"/>
      <c r="N236" s="774"/>
      <c r="O236" s="774"/>
    </row>
    <row r="237" spans="1:16" ht="12.75" customHeight="1">
      <c r="K237" s="774"/>
      <c r="L237" s="774"/>
      <c r="N237" s="774"/>
      <c r="O237" s="774"/>
    </row>
    <row r="238" spans="1:16">
      <c r="K238" s="774"/>
      <c r="L238" s="774"/>
      <c r="N238" s="774"/>
      <c r="O238" s="774"/>
    </row>
    <row r="239" spans="1:16" ht="12.75" customHeight="1">
      <c r="K239" s="774"/>
      <c r="L239" s="774"/>
      <c r="N239" s="774"/>
      <c r="O239" s="774"/>
    </row>
    <row r="240" spans="1:16">
      <c r="K240" s="774"/>
      <c r="L240" s="774"/>
      <c r="N240" s="774"/>
      <c r="O240" s="774"/>
    </row>
    <row r="241" spans="11:15" ht="12.75" customHeight="1">
      <c r="K241" s="774"/>
      <c r="L241" s="774"/>
      <c r="N241" s="774"/>
      <c r="O241" s="774"/>
    </row>
    <row r="242" spans="11:15" ht="12.75" customHeight="1">
      <c r="K242" s="774"/>
      <c r="L242" s="774"/>
      <c r="N242" s="774"/>
      <c r="O242" s="774"/>
    </row>
  </sheetData>
  <mergeCells count="546">
    <mergeCell ref="G39:I39"/>
    <mergeCell ref="J39:P39"/>
    <mergeCell ref="G40:I40"/>
    <mergeCell ref="J40:P40"/>
    <mergeCell ref="A39:E42"/>
    <mergeCell ref="A44:B44"/>
    <mergeCell ref="C44:D44"/>
    <mergeCell ref="A46:E46"/>
    <mergeCell ref="F46:J46"/>
    <mergeCell ref="K46:L46"/>
    <mergeCell ref="M46:N46"/>
    <mergeCell ref="G41:I41"/>
    <mergeCell ref="J41:P41"/>
    <mergeCell ref="G42:I42"/>
    <mergeCell ref="J42:P42"/>
    <mergeCell ref="A49:E49"/>
    <mergeCell ref="F49:J49"/>
    <mergeCell ref="K49:L49"/>
    <mergeCell ref="M49:N49"/>
    <mergeCell ref="A50:E50"/>
    <mergeCell ref="F50:J50"/>
    <mergeCell ref="K50:L50"/>
    <mergeCell ref="M50:N50"/>
    <mergeCell ref="A47:E47"/>
    <mergeCell ref="F47:J47"/>
    <mergeCell ref="K47:L47"/>
    <mergeCell ref="M47:N47"/>
    <mergeCell ref="A48:E48"/>
    <mergeCell ref="F48:J48"/>
    <mergeCell ref="K48:L48"/>
    <mergeCell ref="M48:N48"/>
    <mergeCell ref="A54:E54"/>
    <mergeCell ref="F54:J54"/>
    <mergeCell ref="K54:L54"/>
    <mergeCell ref="M54:N54"/>
    <mergeCell ref="A55:E55"/>
    <mergeCell ref="F55:J55"/>
    <mergeCell ref="K55:L55"/>
    <mergeCell ref="M55:N55"/>
    <mergeCell ref="A51:E51"/>
    <mergeCell ref="F51:G51"/>
    <mergeCell ref="H51:K51"/>
    <mergeCell ref="M51:N51"/>
    <mergeCell ref="A52:B52"/>
    <mergeCell ref="C52:D52"/>
    <mergeCell ref="A58:B58"/>
    <mergeCell ref="C58:D58"/>
    <mergeCell ref="A60:E60"/>
    <mergeCell ref="F60:J60"/>
    <mergeCell ref="K60:L60"/>
    <mergeCell ref="M60:N60"/>
    <mergeCell ref="A56:E56"/>
    <mergeCell ref="F56:J56"/>
    <mergeCell ref="K56:L56"/>
    <mergeCell ref="M56:N56"/>
    <mergeCell ref="A57:E57"/>
    <mergeCell ref="F57:G57"/>
    <mergeCell ref="H57:K57"/>
    <mergeCell ref="M57:N57"/>
    <mergeCell ref="A63:E63"/>
    <mergeCell ref="F63:G63"/>
    <mergeCell ref="H63:K63"/>
    <mergeCell ref="M63:N63"/>
    <mergeCell ref="A64:B64"/>
    <mergeCell ref="C64:D64"/>
    <mergeCell ref="A61:E61"/>
    <mergeCell ref="F61:J61"/>
    <mergeCell ref="K61:L61"/>
    <mergeCell ref="M61:N61"/>
    <mergeCell ref="A62:E62"/>
    <mergeCell ref="F62:J62"/>
    <mergeCell ref="K62:L62"/>
    <mergeCell ref="M62:N62"/>
    <mergeCell ref="A76:O76"/>
    <mergeCell ref="A69:E69"/>
    <mergeCell ref="F69:G69"/>
    <mergeCell ref="H69:K69"/>
    <mergeCell ref="M69:N69"/>
    <mergeCell ref="I71:M71"/>
    <mergeCell ref="N71:O71"/>
    <mergeCell ref="A66:E66"/>
    <mergeCell ref="F66:J66"/>
    <mergeCell ref="K66:L66"/>
    <mergeCell ref="A67:E67"/>
    <mergeCell ref="F67:J67"/>
    <mergeCell ref="K67:L67"/>
    <mergeCell ref="A68:E68"/>
    <mergeCell ref="F68:J68"/>
    <mergeCell ref="K68:L68"/>
    <mergeCell ref="A80:F80"/>
    <mergeCell ref="G80:I80"/>
    <mergeCell ref="J80:P80"/>
    <mergeCell ref="A81:F81"/>
    <mergeCell ref="G81:I81"/>
    <mergeCell ref="J81:P81"/>
    <mergeCell ref="A77:P77"/>
    <mergeCell ref="A78:F78"/>
    <mergeCell ref="G78:I78"/>
    <mergeCell ref="J78:P78"/>
    <mergeCell ref="A79:F79"/>
    <mergeCell ref="G79:I79"/>
    <mergeCell ref="J79:P79"/>
    <mergeCell ref="A86:E86"/>
    <mergeCell ref="F86:J86"/>
    <mergeCell ref="K86:L86"/>
    <mergeCell ref="M86:N86"/>
    <mergeCell ref="A87:E87"/>
    <mergeCell ref="F87:J87"/>
    <mergeCell ref="K87:L87"/>
    <mergeCell ref="M87:N87"/>
    <mergeCell ref="A83:B83"/>
    <mergeCell ref="C83:D83"/>
    <mergeCell ref="A85:E85"/>
    <mergeCell ref="F85:J85"/>
    <mergeCell ref="K85:L85"/>
    <mergeCell ref="M85:N85"/>
    <mergeCell ref="A90:E90"/>
    <mergeCell ref="F90:G90"/>
    <mergeCell ref="H90:K90"/>
    <mergeCell ref="M90:N90"/>
    <mergeCell ref="A91:B91"/>
    <mergeCell ref="C91:D91"/>
    <mergeCell ref="A88:E88"/>
    <mergeCell ref="F88:J88"/>
    <mergeCell ref="K88:L88"/>
    <mergeCell ref="M88:N88"/>
    <mergeCell ref="A89:E89"/>
    <mergeCell ref="F89:J89"/>
    <mergeCell ref="K89:L89"/>
    <mergeCell ref="M89:N89"/>
    <mergeCell ref="A95:E95"/>
    <mergeCell ref="F95:J95"/>
    <mergeCell ref="K95:L95"/>
    <mergeCell ref="M95:N95"/>
    <mergeCell ref="A96:E96"/>
    <mergeCell ref="F96:G96"/>
    <mergeCell ref="H96:K96"/>
    <mergeCell ref="M96:N96"/>
    <mergeCell ref="A93:E93"/>
    <mergeCell ref="F93:J93"/>
    <mergeCell ref="K93:L93"/>
    <mergeCell ref="M93:N93"/>
    <mergeCell ref="A94:E94"/>
    <mergeCell ref="F94:J94"/>
    <mergeCell ref="K94:L94"/>
    <mergeCell ref="M94:N94"/>
    <mergeCell ref="A100:E100"/>
    <mergeCell ref="F100:J100"/>
    <mergeCell ref="K100:L100"/>
    <mergeCell ref="M100:N100"/>
    <mergeCell ref="A101:E101"/>
    <mergeCell ref="F101:J101"/>
    <mergeCell ref="K101:L101"/>
    <mergeCell ref="M101:N101"/>
    <mergeCell ref="A97:B97"/>
    <mergeCell ref="C97:D97"/>
    <mergeCell ref="A99:E99"/>
    <mergeCell ref="F99:J99"/>
    <mergeCell ref="K99:L99"/>
    <mergeCell ref="M99:N99"/>
    <mergeCell ref="J120:P120"/>
    <mergeCell ref="A105:E105"/>
    <mergeCell ref="F105:J105"/>
    <mergeCell ref="K105:L105"/>
    <mergeCell ref="A106:E106"/>
    <mergeCell ref="F106:J106"/>
    <mergeCell ref="K106:L106"/>
    <mergeCell ref="A102:E102"/>
    <mergeCell ref="F102:G102"/>
    <mergeCell ref="H102:K102"/>
    <mergeCell ref="M102:N102"/>
    <mergeCell ref="A103:B103"/>
    <mergeCell ref="C103:D103"/>
    <mergeCell ref="A107:E107"/>
    <mergeCell ref="F107:J107"/>
    <mergeCell ref="K107:L107"/>
    <mergeCell ref="A126:E126"/>
    <mergeCell ref="F126:J126"/>
    <mergeCell ref="K126:L126"/>
    <mergeCell ref="M126:N126"/>
    <mergeCell ref="A118:P118"/>
    <mergeCell ref="A124:B124"/>
    <mergeCell ref="C124:D124"/>
    <mergeCell ref="A108:E108"/>
    <mergeCell ref="F108:G108"/>
    <mergeCell ref="H108:K108"/>
    <mergeCell ref="M108:N108"/>
    <mergeCell ref="I110:M110"/>
    <mergeCell ref="N110:O110"/>
    <mergeCell ref="A121:F121"/>
    <mergeCell ref="G121:I121"/>
    <mergeCell ref="J121:P121"/>
    <mergeCell ref="A122:F122"/>
    <mergeCell ref="G122:I122"/>
    <mergeCell ref="J122:P122"/>
    <mergeCell ref="A119:F119"/>
    <mergeCell ref="G119:I119"/>
    <mergeCell ref="J119:P119"/>
    <mergeCell ref="A120:F120"/>
    <mergeCell ref="G120:I120"/>
    <mergeCell ref="A129:E129"/>
    <mergeCell ref="F129:J129"/>
    <mergeCell ref="K129:L129"/>
    <mergeCell ref="M129:N129"/>
    <mergeCell ref="A130:E130"/>
    <mergeCell ref="F130:J130"/>
    <mergeCell ref="K130:L130"/>
    <mergeCell ref="M130:N130"/>
    <mergeCell ref="A127:E127"/>
    <mergeCell ref="F127:J127"/>
    <mergeCell ref="K127:L127"/>
    <mergeCell ref="M127:N127"/>
    <mergeCell ref="A128:E128"/>
    <mergeCell ref="F128:J128"/>
    <mergeCell ref="K128:L128"/>
    <mergeCell ref="M128:N128"/>
    <mergeCell ref="M134:N134"/>
    <mergeCell ref="A135:E135"/>
    <mergeCell ref="F135:J135"/>
    <mergeCell ref="K135:L135"/>
    <mergeCell ref="M135:N135"/>
    <mergeCell ref="A131:E131"/>
    <mergeCell ref="F131:G131"/>
    <mergeCell ref="H131:K131"/>
    <mergeCell ref="M131:N131"/>
    <mergeCell ref="A132:B132"/>
    <mergeCell ref="C132:D132"/>
    <mergeCell ref="M140:N140"/>
    <mergeCell ref="A136:E136"/>
    <mergeCell ref="F136:J136"/>
    <mergeCell ref="K136:L136"/>
    <mergeCell ref="M136:N136"/>
    <mergeCell ref="A137:E137"/>
    <mergeCell ref="F137:G137"/>
    <mergeCell ref="H137:K137"/>
    <mergeCell ref="M137:N137"/>
    <mergeCell ref="M143:N143"/>
    <mergeCell ref="A144:B144"/>
    <mergeCell ref="C144:D144"/>
    <mergeCell ref="M149:N149"/>
    <mergeCell ref="A141:E141"/>
    <mergeCell ref="F141:J141"/>
    <mergeCell ref="K141:L141"/>
    <mergeCell ref="M141:N141"/>
    <mergeCell ref="A142:E142"/>
    <mergeCell ref="F142:J142"/>
    <mergeCell ref="K142:L142"/>
    <mergeCell ref="M142:N142"/>
    <mergeCell ref="A148:E148"/>
    <mergeCell ref="F148:J148"/>
    <mergeCell ref="K148:L148"/>
    <mergeCell ref="A149:E149"/>
    <mergeCell ref="F149:G149"/>
    <mergeCell ref="H149:K149"/>
    <mergeCell ref="A146:E146"/>
    <mergeCell ref="F146:J146"/>
    <mergeCell ref="K146:L146"/>
    <mergeCell ref="A147:E147"/>
    <mergeCell ref="F147:J147"/>
    <mergeCell ref="K147:L147"/>
    <mergeCell ref="A158:P158"/>
    <mergeCell ref="A164:B164"/>
    <mergeCell ref="C164:D164"/>
    <mergeCell ref="A150:E150"/>
    <mergeCell ref="F150:G150"/>
    <mergeCell ref="H150:K150"/>
    <mergeCell ref="M150:N150"/>
    <mergeCell ref="I152:M152"/>
    <mergeCell ref="N152:O152"/>
    <mergeCell ref="A161:F161"/>
    <mergeCell ref="G161:I161"/>
    <mergeCell ref="J161:P161"/>
    <mergeCell ref="A162:F162"/>
    <mergeCell ref="G162:I162"/>
    <mergeCell ref="J162:P162"/>
    <mergeCell ref="A159:F159"/>
    <mergeCell ref="G159:I159"/>
    <mergeCell ref="J159:P159"/>
    <mergeCell ref="A160:F160"/>
    <mergeCell ref="G160:I160"/>
    <mergeCell ref="J160:P160"/>
    <mergeCell ref="A167:E167"/>
    <mergeCell ref="F167:J167"/>
    <mergeCell ref="K167:L167"/>
    <mergeCell ref="M167:N167"/>
    <mergeCell ref="A168:E168"/>
    <mergeCell ref="F168:J168"/>
    <mergeCell ref="K168:L168"/>
    <mergeCell ref="M168:N168"/>
    <mergeCell ref="A166:E166"/>
    <mergeCell ref="F166:J166"/>
    <mergeCell ref="K166:L166"/>
    <mergeCell ref="M166:N166"/>
    <mergeCell ref="A171:E171"/>
    <mergeCell ref="F171:G171"/>
    <mergeCell ref="H171:K171"/>
    <mergeCell ref="M171:N171"/>
    <mergeCell ref="A172:B172"/>
    <mergeCell ref="C172:D172"/>
    <mergeCell ref="A169:E169"/>
    <mergeCell ref="F169:J169"/>
    <mergeCell ref="K169:L169"/>
    <mergeCell ref="M169:N169"/>
    <mergeCell ref="A170:E170"/>
    <mergeCell ref="F170:J170"/>
    <mergeCell ref="K170:L170"/>
    <mergeCell ref="M170:N170"/>
    <mergeCell ref="A176:E176"/>
    <mergeCell ref="F176:G176"/>
    <mergeCell ref="H176:K176"/>
    <mergeCell ref="M176:N176"/>
    <mergeCell ref="A177:B177"/>
    <mergeCell ref="C177:D177"/>
    <mergeCell ref="A174:E174"/>
    <mergeCell ref="F174:J174"/>
    <mergeCell ref="K174:L174"/>
    <mergeCell ref="M174:N174"/>
    <mergeCell ref="A175:E175"/>
    <mergeCell ref="F175:J175"/>
    <mergeCell ref="K175:L175"/>
    <mergeCell ref="M175:N175"/>
    <mergeCell ref="A195:P195"/>
    <mergeCell ref="A187:E187"/>
    <mergeCell ref="F187:G187"/>
    <mergeCell ref="H187:K187"/>
    <mergeCell ref="M187:N187"/>
    <mergeCell ref="I189:M189"/>
    <mergeCell ref="N189:O189"/>
    <mergeCell ref="A184:E184"/>
    <mergeCell ref="F184:J184"/>
    <mergeCell ref="K184:L184"/>
    <mergeCell ref="A185:E185"/>
    <mergeCell ref="F185:J185"/>
    <mergeCell ref="K185:L185"/>
    <mergeCell ref="A186:E186"/>
    <mergeCell ref="F186:J186"/>
    <mergeCell ref="K186:L186"/>
    <mergeCell ref="A198:F198"/>
    <mergeCell ref="G198:I198"/>
    <mergeCell ref="J198:P198"/>
    <mergeCell ref="A196:F196"/>
    <mergeCell ref="G196:I196"/>
    <mergeCell ref="J196:P196"/>
    <mergeCell ref="A197:F197"/>
    <mergeCell ref="G197:I197"/>
    <mergeCell ref="J197:P197"/>
    <mergeCell ref="M203:N203"/>
    <mergeCell ref="A204:E204"/>
    <mergeCell ref="F204:J204"/>
    <mergeCell ref="K204:L204"/>
    <mergeCell ref="M204:N204"/>
    <mergeCell ref="A202:E202"/>
    <mergeCell ref="F202:J202"/>
    <mergeCell ref="K202:L202"/>
    <mergeCell ref="M202:N202"/>
    <mergeCell ref="F210:J210"/>
    <mergeCell ref="K210:L210"/>
    <mergeCell ref="M210:N210"/>
    <mergeCell ref="A211:E211"/>
    <mergeCell ref="M211:N211"/>
    <mergeCell ref="A214:B214"/>
    <mergeCell ref="C214:D214"/>
    <mergeCell ref="M212:N212"/>
    <mergeCell ref="A213:E213"/>
    <mergeCell ref="F213:G213"/>
    <mergeCell ref="H213:K213"/>
    <mergeCell ref="M213:N213"/>
    <mergeCell ref="A209:B209"/>
    <mergeCell ref="C209:D209"/>
    <mergeCell ref="F211:J211"/>
    <mergeCell ref="K211:L211"/>
    <mergeCell ref="A212:E212"/>
    <mergeCell ref="F212:J212"/>
    <mergeCell ref="K212:L212"/>
    <mergeCell ref="I226:M226"/>
    <mergeCell ref="N226:O226"/>
    <mergeCell ref="A219:B219"/>
    <mergeCell ref="C219:D219"/>
    <mergeCell ref="F221:J221"/>
    <mergeCell ref="K221:L221"/>
    <mergeCell ref="A222:E222"/>
    <mergeCell ref="F222:J222"/>
    <mergeCell ref="K222:L222"/>
    <mergeCell ref="A224:E224"/>
    <mergeCell ref="F224:G224"/>
    <mergeCell ref="H224:K224"/>
    <mergeCell ref="M224:N224"/>
    <mergeCell ref="A218:E218"/>
    <mergeCell ref="M218:N218"/>
    <mergeCell ref="A215:E215"/>
    <mergeCell ref="A210:E210"/>
    <mergeCell ref="J199:P199"/>
    <mergeCell ref="G199:I199"/>
    <mergeCell ref="A199:F199"/>
    <mergeCell ref="C201:D201"/>
    <mergeCell ref="A201:B201"/>
    <mergeCell ref="F207:J207"/>
    <mergeCell ref="K207:L207"/>
    <mergeCell ref="A208:E208"/>
    <mergeCell ref="F208:G208"/>
    <mergeCell ref="H208:K208"/>
    <mergeCell ref="M208:N208"/>
    <mergeCell ref="A205:E205"/>
    <mergeCell ref="F205:J205"/>
    <mergeCell ref="K205:L205"/>
    <mergeCell ref="M205:N205"/>
    <mergeCell ref="A207:E207"/>
    <mergeCell ref="M207:N207"/>
    <mergeCell ref="A206:E206"/>
    <mergeCell ref="F206:J206"/>
    <mergeCell ref="K206:L206"/>
    <mergeCell ref="M206:N206"/>
    <mergeCell ref="A203:E203"/>
    <mergeCell ref="F203:J203"/>
    <mergeCell ref="K203:L203"/>
    <mergeCell ref="F215:J215"/>
    <mergeCell ref="K215:L215"/>
    <mergeCell ref="A216:E216"/>
    <mergeCell ref="M216:N216"/>
    <mergeCell ref="A221:E221"/>
    <mergeCell ref="A223:E223"/>
    <mergeCell ref="F223:J223"/>
    <mergeCell ref="K223:L223"/>
    <mergeCell ref="M215:N215"/>
    <mergeCell ref="F216:J216"/>
    <mergeCell ref="K216:L216"/>
    <mergeCell ref="A217:E217"/>
    <mergeCell ref="F217:J217"/>
    <mergeCell ref="K217:L217"/>
    <mergeCell ref="M217:N217"/>
    <mergeCell ref="F218:G218"/>
    <mergeCell ref="H218:K218"/>
    <mergeCell ref="A1:E4"/>
    <mergeCell ref="G1:I1"/>
    <mergeCell ref="J1:P1"/>
    <mergeCell ref="G2:I2"/>
    <mergeCell ref="J2:P2"/>
    <mergeCell ref="G3:I3"/>
    <mergeCell ref="J3:P3"/>
    <mergeCell ref="G4:I4"/>
    <mergeCell ref="J4:P4"/>
    <mergeCell ref="A6:B6"/>
    <mergeCell ref="C6:D6"/>
    <mergeCell ref="A8:E8"/>
    <mergeCell ref="F8:J8"/>
    <mergeCell ref="K8:L8"/>
    <mergeCell ref="M8:N8"/>
    <mergeCell ref="A9:E9"/>
    <mergeCell ref="F9:J9"/>
    <mergeCell ref="M9:N9"/>
    <mergeCell ref="K9:L9"/>
    <mergeCell ref="A10:E10"/>
    <mergeCell ref="F10:J10"/>
    <mergeCell ref="K10:L10"/>
    <mergeCell ref="M10:N10"/>
    <mergeCell ref="A11:E11"/>
    <mergeCell ref="F11:J11"/>
    <mergeCell ref="M11:N11"/>
    <mergeCell ref="A12:E12"/>
    <mergeCell ref="F12:J12"/>
    <mergeCell ref="K12:L12"/>
    <mergeCell ref="M12:N12"/>
    <mergeCell ref="K11:L11"/>
    <mergeCell ref="A13:E13"/>
    <mergeCell ref="F13:G13"/>
    <mergeCell ref="H13:K13"/>
    <mergeCell ref="M13:N13"/>
    <mergeCell ref="A14:B14"/>
    <mergeCell ref="C14:D14"/>
    <mergeCell ref="A16:E16"/>
    <mergeCell ref="F16:J16"/>
    <mergeCell ref="K16:L16"/>
    <mergeCell ref="M16:N16"/>
    <mergeCell ref="A17:E17"/>
    <mergeCell ref="F17:J17"/>
    <mergeCell ref="K17:L17"/>
    <mergeCell ref="M17:N17"/>
    <mergeCell ref="A18:E18"/>
    <mergeCell ref="F18:J18"/>
    <mergeCell ref="K18:L18"/>
    <mergeCell ref="M18:N18"/>
    <mergeCell ref="A19:E19"/>
    <mergeCell ref="F19:G19"/>
    <mergeCell ref="H19:K19"/>
    <mergeCell ref="M19:N19"/>
    <mergeCell ref="A20:B20"/>
    <mergeCell ref="C20:D20"/>
    <mergeCell ref="A22:E22"/>
    <mergeCell ref="F22:J22"/>
    <mergeCell ref="K22:L22"/>
    <mergeCell ref="M22:N22"/>
    <mergeCell ref="A23:E23"/>
    <mergeCell ref="F23:J23"/>
    <mergeCell ref="K23:L23"/>
    <mergeCell ref="M23:N23"/>
    <mergeCell ref="A24:E24"/>
    <mergeCell ref="F24:J24"/>
    <mergeCell ref="K24:L24"/>
    <mergeCell ref="M24:N24"/>
    <mergeCell ref="A25:E25"/>
    <mergeCell ref="F25:G25"/>
    <mergeCell ref="H25:K25"/>
    <mergeCell ref="M25:N25"/>
    <mergeCell ref="A26:B26"/>
    <mergeCell ref="C26:D26"/>
    <mergeCell ref="I33:M33"/>
    <mergeCell ref="N33:O33"/>
    <mergeCell ref="A38:O38"/>
    <mergeCell ref="A28:E28"/>
    <mergeCell ref="F28:J28"/>
    <mergeCell ref="K28:L28"/>
    <mergeCell ref="A29:E29"/>
    <mergeCell ref="F29:J29"/>
    <mergeCell ref="K29:L29"/>
    <mergeCell ref="A31:E31"/>
    <mergeCell ref="F31:G31"/>
    <mergeCell ref="H31:K31"/>
    <mergeCell ref="M31:N31"/>
    <mergeCell ref="A30:E30"/>
    <mergeCell ref="G30:J30"/>
    <mergeCell ref="K30:L30"/>
    <mergeCell ref="A143:E143"/>
    <mergeCell ref="F143:G143"/>
    <mergeCell ref="H143:K143"/>
    <mergeCell ref="A138:B138"/>
    <mergeCell ref="C138:D138"/>
    <mergeCell ref="A140:E140"/>
    <mergeCell ref="F140:J140"/>
    <mergeCell ref="K140:L140"/>
    <mergeCell ref="A134:E134"/>
    <mergeCell ref="F134:J134"/>
    <mergeCell ref="K134:L134"/>
    <mergeCell ref="A181:E181"/>
    <mergeCell ref="F181:G181"/>
    <mergeCell ref="H181:K181"/>
    <mergeCell ref="M181:N181"/>
    <mergeCell ref="A182:B182"/>
    <mergeCell ref="C182:D182"/>
    <mergeCell ref="A179:E179"/>
    <mergeCell ref="F179:J179"/>
    <mergeCell ref="K179:L179"/>
    <mergeCell ref="M179:N179"/>
    <mergeCell ref="A180:E180"/>
    <mergeCell ref="F180:J180"/>
    <mergeCell ref="K180:L180"/>
    <mergeCell ref="M180:N180"/>
  </mergeCells>
  <pageMargins left="0.7" right="0.7" top="0.75" bottom="0.75" header="0.3" footer="0.3"/>
  <pageSetup scale="74" orientation="portrait" r:id="rId1"/>
  <rowBreaks count="4" manualBreakCount="4">
    <brk id="76" max="15" man="1"/>
    <brk id="117" max="15" man="1"/>
    <brk id="157" max="15" man="1"/>
    <brk id="194" max="15" man="1"/>
  </rowBreaks>
  <colBreaks count="1" manualBreakCount="1">
    <brk id="16"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FF0000"/>
    <pageSetUpPr fitToPage="1"/>
  </sheetPr>
  <dimension ref="A1:G33"/>
  <sheetViews>
    <sheetView view="pageBreakPreview" topLeftCell="A15" zoomScale="90" zoomScaleNormal="100" zoomScaleSheetLayoutView="90" workbookViewId="0">
      <selection activeCell="E19" sqref="E19"/>
    </sheetView>
  </sheetViews>
  <sheetFormatPr baseColWidth="10" defaultColWidth="10.5703125" defaultRowHeight="15"/>
  <cols>
    <col min="1" max="1" width="19.28515625" style="1" customWidth="1"/>
    <col min="2" max="2" width="62" style="1" bestFit="1" customWidth="1"/>
    <col min="3" max="3" width="8.28515625" style="3" bestFit="1" customWidth="1"/>
    <col min="4" max="4" width="17.85546875" style="35" bestFit="1" customWidth="1"/>
    <col min="5" max="5" width="13.28515625" style="1" bestFit="1" customWidth="1"/>
    <col min="6" max="16384" width="10.5703125" style="1"/>
  </cols>
  <sheetData>
    <row r="1" spans="1:7">
      <c r="A1" s="1539"/>
      <c r="B1" s="1535" t="str">
        <f>+INFO!B1</f>
        <v>CONSTRUCCIÓN DE CUBIERTA PARA POLIDEPORTIVO EN LA VEREDA LA ESMERALDA DEL MUNICIPIO DE LA PLATA, DEPARTAMENTO DEL HUILA</v>
      </c>
      <c r="C1" s="1535"/>
      <c r="D1" s="1537">
        <f ca="1">+INFO!B5</f>
        <v>46286</v>
      </c>
    </row>
    <row r="2" spans="1:7" ht="24" customHeight="1">
      <c r="A2" s="1539"/>
      <c r="B2" s="1535"/>
      <c r="C2" s="1535"/>
      <c r="D2" s="1537"/>
    </row>
    <row r="3" spans="1:7" ht="21.75" customHeight="1">
      <c r="A3" s="1539"/>
      <c r="B3" s="1535"/>
      <c r="C3" s="1535"/>
      <c r="D3" s="1537"/>
    </row>
    <row r="4" spans="1:7" ht="27.75" customHeight="1">
      <c r="A4" s="1540"/>
      <c r="B4" s="1536"/>
      <c r="C4" s="1536"/>
      <c r="D4" s="1538"/>
    </row>
    <row r="5" spans="1:7">
      <c r="A5" s="1445" t="s">
        <v>407</v>
      </c>
      <c r="B5" s="1445"/>
      <c r="C5" s="1445"/>
      <c r="D5" s="1445"/>
    </row>
    <row r="6" spans="1:7" s="2" customFormat="1">
      <c r="A6" s="40" t="s">
        <v>123</v>
      </c>
      <c r="B6" s="40" t="s">
        <v>185</v>
      </c>
      <c r="C6" s="39" t="s">
        <v>124</v>
      </c>
      <c r="D6" s="41" t="s">
        <v>186</v>
      </c>
    </row>
    <row r="7" spans="1:7">
      <c r="A7" s="36" t="s">
        <v>158</v>
      </c>
      <c r="B7" s="37" t="s">
        <v>145</v>
      </c>
      <c r="C7" s="38" t="s">
        <v>146</v>
      </c>
      <c r="D7" s="524">
        <v>0.1</v>
      </c>
    </row>
    <row r="8" spans="1:7">
      <c r="A8" s="36" t="s">
        <v>408</v>
      </c>
      <c r="B8" s="37" t="s">
        <v>506</v>
      </c>
      <c r="C8" s="38" t="s">
        <v>512</v>
      </c>
      <c r="D8" s="952">
        <v>105100</v>
      </c>
      <c r="E8" s="35" t="s">
        <v>962</v>
      </c>
    </row>
    <row r="9" spans="1:7">
      <c r="A9" s="36" t="s">
        <v>409</v>
      </c>
      <c r="B9" s="525" t="s">
        <v>507</v>
      </c>
      <c r="C9" s="139" t="s">
        <v>429</v>
      </c>
      <c r="D9" s="952">
        <v>87500</v>
      </c>
      <c r="E9" s="35"/>
      <c r="G9" s="1050">
        <f>_xlfn.STDEV.S(10000,10200)</f>
        <v>141.42135623730951</v>
      </c>
    </row>
    <row r="10" spans="1:7">
      <c r="A10" s="36" t="s">
        <v>410</v>
      </c>
      <c r="B10" s="525" t="s">
        <v>508</v>
      </c>
      <c r="C10" s="139" t="s">
        <v>429</v>
      </c>
      <c r="D10" s="952">
        <v>285100</v>
      </c>
      <c r="E10" s="35" t="s">
        <v>962</v>
      </c>
      <c r="G10" s="1051">
        <f>G9/10100</f>
        <v>1.4002114478941535E-2</v>
      </c>
    </row>
    <row r="11" spans="1:7">
      <c r="A11" s="36" t="s">
        <v>411</v>
      </c>
      <c r="B11" s="37" t="s">
        <v>509</v>
      </c>
      <c r="C11" s="38" t="s">
        <v>429</v>
      </c>
      <c r="D11" s="952">
        <v>142800</v>
      </c>
      <c r="E11" s="35"/>
    </row>
    <row r="12" spans="1:7">
      <c r="A12" s="36" t="s">
        <v>412</v>
      </c>
      <c r="B12" s="37" t="s">
        <v>510</v>
      </c>
      <c r="C12" s="38" t="s">
        <v>429</v>
      </c>
      <c r="D12" s="952">
        <v>214200</v>
      </c>
      <c r="E12" s="35"/>
    </row>
    <row r="13" spans="1:7">
      <c r="A13" s="36" t="s">
        <v>413</v>
      </c>
      <c r="B13" s="37" t="s">
        <v>511</v>
      </c>
      <c r="C13" s="38" t="s">
        <v>512</v>
      </c>
      <c r="D13" s="952">
        <v>54000</v>
      </c>
      <c r="E13" s="35"/>
    </row>
    <row r="14" spans="1:7">
      <c r="A14" s="36" t="s">
        <v>414</v>
      </c>
      <c r="B14" s="37" t="s">
        <v>513</v>
      </c>
      <c r="C14" s="38" t="s">
        <v>429</v>
      </c>
      <c r="D14" s="952">
        <v>4600</v>
      </c>
      <c r="E14" s="35" t="s">
        <v>962</v>
      </c>
    </row>
    <row r="15" spans="1:7">
      <c r="A15" s="36" t="s">
        <v>415</v>
      </c>
      <c r="B15" s="37" t="s">
        <v>889</v>
      </c>
      <c r="C15" s="38" t="s">
        <v>515</v>
      </c>
      <c r="D15" s="952">
        <v>34200</v>
      </c>
      <c r="E15" s="35" t="s">
        <v>962</v>
      </c>
    </row>
    <row r="16" spans="1:7">
      <c r="A16" s="36" t="s">
        <v>416</v>
      </c>
      <c r="B16" s="37" t="s">
        <v>514</v>
      </c>
      <c r="C16" s="38" t="s">
        <v>515</v>
      </c>
      <c r="D16" s="952">
        <v>541</v>
      </c>
      <c r="E16" s="35" t="s">
        <v>962</v>
      </c>
    </row>
    <row r="17" spans="1:6">
      <c r="A17" s="36" t="s">
        <v>417</v>
      </c>
      <c r="B17" s="37" t="s">
        <v>419</v>
      </c>
      <c r="C17" s="38" t="s">
        <v>515</v>
      </c>
      <c r="D17" s="952">
        <v>25640</v>
      </c>
      <c r="E17" s="35" t="s">
        <v>962</v>
      </c>
      <c r="F17" s="453"/>
    </row>
    <row r="18" spans="1:6">
      <c r="A18" s="36" t="s">
        <v>418</v>
      </c>
      <c r="B18" s="37" t="s">
        <v>516</v>
      </c>
      <c r="C18" s="38" t="s">
        <v>429</v>
      </c>
      <c r="D18" s="952">
        <v>10100</v>
      </c>
      <c r="E18" s="35" t="s">
        <v>962</v>
      </c>
    </row>
    <row r="19" spans="1:6">
      <c r="A19" s="36" t="s">
        <v>174</v>
      </c>
      <c r="B19" s="37" t="s">
        <v>517</v>
      </c>
      <c r="C19" s="38" t="s">
        <v>903</v>
      </c>
      <c r="D19" s="952">
        <v>67500</v>
      </c>
      <c r="E19" s="35" t="s">
        <v>962</v>
      </c>
    </row>
    <row r="20" spans="1:6">
      <c r="A20" s="36" t="s">
        <v>420</v>
      </c>
      <c r="B20" s="37" t="s">
        <v>518</v>
      </c>
      <c r="C20" s="38" t="s">
        <v>429</v>
      </c>
      <c r="D20" s="952">
        <v>3000</v>
      </c>
      <c r="E20" s="35"/>
    </row>
    <row r="21" spans="1:6">
      <c r="A21" s="36" t="s">
        <v>131</v>
      </c>
      <c r="B21" s="37" t="s">
        <v>519</v>
      </c>
      <c r="C21" s="38" t="s">
        <v>515</v>
      </c>
      <c r="D21" s="952">
        <v>31000</v>
      </c>
      <c r="E21" s="35" t="s">
        <v>962</v>
      </c>
    </row>
    <row r="22" spans="1:6">
      <c r="A22" s="36" t="s">
        <v>878</v>
      </c>
      <c r="B22" s="778" t="s">
        <v>836</v>
      </c>
      <c r="C22" s="38" t="s">
        <v>429</v>
      </c>
      <c r="D22" s="444">
        <v>9000</v>
      </c>
      <c r="E22" s="35" t="s">
        <v>962</v>
      </c>
    </row>
    <row r="23" spans="1:6">
      <c r="A23" s="36" t="s">
        <v>879</v>
      </c>
      <c r="B23" s="778" t="s">
        <v>837</v>
      </c>
      <c r="C23" s="38" t="s">
        <v>429</v>
      </c>
      <c r="D23" s="444">
        <v>15200</v>
      </c>
      <c r="E23" s="1142" t="s">
        <v>962</v>
      </c>
    </row>
    <row r="24" spans="1:6" ht="26.65" customHeight="1">
      <c r="A24" s="36" t="s">
        <v>880</v>
      </c>
      <c r="B24" s="932" t="s">
        <v>838</v>
      </c>
      <c r="C24" s="38" t="s">
        <v>429</v>
      </c>
      <c r="D24" s="444">
        <v>15600</v>
      </c>
      <c r="E24" s="1" t="s">
        <v>962</v>
      </c>
    </row>
    <row r="25" spans="1:6" ht="27.4" customHeight="1">
      <c r="A25" s="36" t="s">
        <v>881</v>
      </c>
      <c r="B25" s="777" t="s">
        <v>853</v>
      </c>
      <c r="C25" s="38" t="s">
        <v>903</v>
      </c>
      <c r="D25" s="491">
        <v>10000</v>
      </c>
      <c r="E25" s="35" t="s">
        <v>962</v>
      </c>
    </row>
    <row r="26" spans="1:6">
      <c r="A26" s="36" t="s">
        <v>886</v>
      </c>
      <c r="B26" s="37" t="s">
        <v>887</v>
      </c>
      <c r="C26" s="38" t="s">
        <v>888</v>
      </c>
      <c r="D26" s="491">
        <v>1800000</v>
      </c>
      <c r="E26" s="35" t="s">
        <v>962</v>
      </c>
    </row>
    <row r="27" spans="1:6">
      <c r="A27" s="36" t="s">
        <v>893</v>
      </c>
      <c r="B27" s="37" t="s">
        <v>894</v>
      </c>
      <c r="C27" s="38" t="s">
        <v>515</v>
      </c>
      <c r="D27" s="491">
        <v>77600</v>
      </c>
      <c r="E27" s="1" t="s">
        <v>962</v>
      </c>
      <c r="F27" s="1050"/>
    </row>
    <row r="28" spans="1:6">
      <c r="A28" s="36" t="s">
        <v>915</v>
      </c>
      <c r="B28" s="37" t="s">
        <v>916</v>
      </c>
      <c r="C28" s="38" t="s">
        <v>515</v>
      </c>
      <c r="D28" s="491">
        <v>20250</v>
      </c>
      <c r="E28" s="1" t="s">
        <v>962</v>
      </c>
      <c r="F28" s="1051"/>
    </row>
    <row r="29" spans="1:6">
      <c r="A29" s="36" t="s">
        <v>958</v>
      </c>
      <c r="B29" s="37" t="s">
        <v>959</v>
      </c>
      <c r="C29" s="38" t="s">
        <v>515</v>
      </c>
      <c r="D29" s="1008">
        <v>100000</v>
      </c>
      <c r="E29" s="1" t="s">
        <v>962</v>
      </c>
      <c r="F29" s="1051"/>
    </row>
    <row r="30" spans="1:6">
      <c r="A30" s="506"/>
      <c r="F30" s="1051"/>
    </row>
    <row r="31" spans="1:6" ht="15.75">
      <c r="A31" s="193" t="s">
        <v>39</v>
      </c>
      <c r="B31" s="380"/>
    </row>
    <row r="32" spans="1:6" ht="15.75">
      <c r="A32" s="990" t="s">
        <v>873</v>
      </c>
      <c r="B32" s="380"/>
    </row>
    <row r="33" spans="1:2" ht="15.75">
      <c r="A33" s="162" t="s">
        <v>874</v>
      </c>
      <c r="B33" s="380"/>
    </row>
  </sheetData>
  <autoFilter ref="B6:B27"/>
  <mergeCells count="4">
    <mergeCell ref="A5:D5"/>
    <mergeCell ref="B1:C4"/>
    <mergeCell ref="D1:D4"/>
    <mergeCell ref="A1:A4"/>
  </mergeCells>
  <phoneticPr fontId="36" type="noConversion"/>
  <pageMargins left="0.7" right="0.7" top="0.75" bottom="0.75" header="0.3" footer="0.3"/>
  <pageSetup scale="8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9">
    <tabColor rgb="FFFF0000"/>
    <pageSetUpPr fitToPage="1"/>
  </sheetPr>
  <dimension ref="B1:AT726"/>
  <sheetViews>
    <sheetView showGridLines="0" view="pageBreakPreview" topLeftCell="C7" zoomScale="70" zoomScaleNormal="70" zoomScaleSheetLayoutView="70" workbookViewId="0">
      <selection activeCell="AL356" sqref="AL356:AO356"/>
    </sheetView>
  </sheetViews>
  <sheetFormatPr baseColWidth="10" defaultColWidth="3.28515625" defaultRowHeight="15.75"/>
  <cols>
    <col min="1" max="15" width="3.28515625" style="454"/>
    <col min="16" max="16" width="4" style="454" customWidth="1"/>
    <col min="17" max="17" width="4.42578125" style="454" customWidth="1"/>
    <col min="18" max="18" width="4.140625" style="454" customWidth="1"/>
    <col min="19" max="19" width="16" style="454" customWidth="1"/>
    <col min="20" max="20" width="3.5703125" style="454" customWidth="1"/>
    <col min="21" max="21" width="3.85546875" style="454" customWidth="1"/>
    <col min="22" max="22" width="4.7109375" style="454" customWidth="1"/>
    <col min="23" max="23" width="5.7109375" style="454" customWidth="1"/>
    <col min="24" max="24" width="13.140625" style="454" customWidth="1"/>
    <col min="25" max="25" width="12.5703125" style="454" customWidth="1"/>
    <col min="26" max="26" width="3.28515625" style="454" customWidth="1"/>
    <col min="27" max="27" width="5.28515625" style="454" customWidth="1"/>
    <col min="28" max="28" width="4.42578125" style="454" customWidth="1"/>
    <col min="29" max="29" width="3.28515625" style="454"/>
    <col min="30" max="30" width="2.85546875" style="454" customWidth="1"/>
    <col min="31" max="31" width="5.140625" style="454" customWidth="1"/>
    <col min="32" max="32" width="3.28515625" style="454"/>
    <col min="33" max="33" width="3.28515625" style="454" customWidth="1"/>
    <col min="34" max="34" width="5.140625" style="454" customWidth="1"/>
    <col min="35" max="35" width="6.85546875" style="454" customWidth="1"/>
    <col min="36" max="36" width="3.85546875" style="454" customWidth="1"/>
    <col min="37" max="37" width="5.140625" style="454" customWidth="1"/>
    <col min="38" max="40" width="3.28515625" style="454"/>
    <col min="41" max="41" width="6.5703125" style="454" customWidth="1"/>
    <col min="42" max="42" width="3.28515625" style="454"/>
    <col min="43" max="43" width="7" style="454" bestFit="1" customWidth="1"/>
    <col min="44" max="45" width="14.85546875" style="454" bestFit="1" customWidth="1"/>
    <col min="46" max="46" width="9.5703125" style="454" bestFit="1" customWidth="1"/>
    <col min="47" max="47" width="3.5703125" style="454" bestFit="1" customWidth="1"/>
    <col min="48" max="48" width="15.5703125" style="454" bestFit="1" customWidth="1"/>
    <col min="49" max="49" width="14.5703125" style="454" bestFit="1" customWidth="1"/>
    <col min="50" max="50" width="7" style="454" customWidth="1"/>
    <col min="51" max="16384" width="3.28515625" style="454"/>
  </cols>
  <sheetData>
    <row r="1" spans="2:46" ht="6.6" customHeight="1" thickBot="1"/>
    <row r="2" spans="2:46" ht="13.5" customHeight="1">
      <c r="B2" s="1263"/>
      <c r="C2" s="1264"/>
      <c r="D2" s="1264"/>
      <c r="E2" s="1264"/>
      <c r="F2" s="1264"/>
      <c r="G2" s="1264"/>
      <c r="H2" s="1264"/>
      <c r="I2" s="1267" t="str">
        <f>+INFO!B1</f>
        <v>CONSTRUCCIÓN DE CUBIERTA PARA POLIDEPORTIVO EN LA VEREDA LA ESMERALDA DEL MUNICIPIO DE LA PLATA, DEPARTAMENTO DEL HUILA</v>
      </c>
      <c r="J2" s="1267"/>
      <c r="K2" s="1267"/>
      <c r="L2" s="1267"/>
      <c r="M2" s="1267"/>
      <c r="N2" s="1267"/>
      <c r="O2" s="1267"/>
      <c r="P2" s="1267"/>
      <c r="Q2" s="1267"/>
      <c r="R2" s="1267"/>
      <c r="S2" s="1267"/>
      <c r="T2" s="1267"/>
      <c r="U2" s="1267"/>
      <c r="V2" s="1267"/>
      <c r="W2" s="1267"/>
      <c r="X2" s="1267"/>
      <c r="Y2" s="1267"/>
      <c r="Z2" s="1267"/>
      <c r="AA2" s="1267"/>
      <c r="AB2" s="1267"/>
      <c r="AC2" s="1267"/>
      <c r="AD2" s="1267"/>
      <c r="AE2" s="1267"/>
      <c r="AF2" s="1267"/>
      <c r="AG2" s="1267"/>
      <c r="AH2" s="1267"/>
      <c r="AI2" s="1269">
        <f ca="1">TODAY()</f>
        <v>46286</v>
      </c>
      <c r="AJ2" s="1267"/>
      <c r="AK2" s="1267"/>
      <c r="AL2" s="1267"/>
      <c r="AM2" s="1267"/>
      <c r="AN2" s="1267"/>
      <c r="AO2" s="1558"/>
      <c r="AP2" s="530"/>
    </row>
    <row r="3" spans="2:46" ht="13.5" customHeight="1">
      <c r="B3" s="1265"/>
      <c r="C3" s="1266"/>
      <c r="D3" s="1266"/>
      <c r="E3" s="1266"/>
      <c r="F3" s="1266"/>
      <c r="G3" s="1266"/>
      <c r="H3" s="1266"/>
      <c r="I3" s="1268"/>
      <c r="J3" s="1268"/>
      <c r="K3" s="1268"/>
      <c r="L3" s="1268"/>
      <c r="M3" s="1268"/>
      <c r="N3" s="1268"/>
      <c r="O3" s="1268"/>
      <c r="P3" s="1268"/>
      <c r="Q3" s="1268"/>
      <c r="R3" s="1268"/>
      <c r="S3" s="1268"/>
      <c r="T3" s="1268"/>
      <c r="U3" s="1268"/>
      <c r="V3" s="1268"/>
      <c r="W3" s="1268"/>
      <c r="X3" s="1268"/>
      <c r="Y3" s="1268"/>
      <c r="Z3" s="1268"/>
      <c r="AA3" s="1268"/>
      <c r="AB3" s="1268"/>
      <c r="AC3" s="1268"/>
      <c r="AD3" s="1268"/>
      <c r="AE3" s="1268"/>
      <c r="AF3" s="1268"/>
      <c r="AG3" s="1268"/>
      <c r="AH3" s="1268"/>
      <c r="AI3" s="1268"/>
      <c r="AJ3" s="1268"/>
      <c r="AK3" s="1268"/>
      <c r="AL3" s="1268"/>
      <c r="AM3" s="1268"/>
      <c r="AN3" s="1268"/>
      <c r="AO3" s="1559"/>
      <c r="AP3" s="530"/>
    </row>
    <row r="4" spans="2:46" ht="13.5" customHeight="1">
      <c r="B4" s="1265"/>
      <c r="C4" s="1266"/>
      <c r="D4" s="1266"/>
      <c r="E4" s="1266"/>
      <c r="F4" s="1266"/>
      <c r="G4" s="1266"/>
      <c r="H4" s="1266"/>
      <c r="I4" s="1268"/>
      <c r="J4" s="1268"/>
      <c r="K4" s="1268"/>
      <c r="L4" s="1268"/>
      <c r="M4" s="1268"/>
      <c r="N4" s="1268"/>
      <c r="O4" s="1268"/>
      <c r="P4" s="1268"/>
      <c r="Q4" s="1268"/>
      <c r="R4" s="1268"/>
      <c r="S4" s="1268"/>
      <c r="T4" s="1268"/>
      <c r="U4" s="1268"/>
      <c r="V4" s="1268"/>
      <c r="W4" s="1268"/>
      <c r="X4" s="1268"/>
      <c r="Y4" s="1268"/>
      <c r="Z4" s="1268"/>
      <c r="AA4" s="1268"/>
      <c r="AB4" s="1268"/>
      <c r="AC4" s="1268"/>
      <c r="AD4" s="1268"/>
      <c r="AE4" s="1268"/>
      <c r="AF4" s="1268"/>
      <c r="AG4" s="1268"/>
      <c r="AH4" s="1268"/>
      <c r="AI4" s="1268"/>
      <c r="AJ4" s="1268"/>
      <c r="AK4" s="1268"/>
      <c r="AL4" s="1268"/>
      <c r="AM4" s="1268"/>
      <c r="AN4" s="1268"/>
      <c r="AO4" s="1559"/>
      <c r="AP4" s="530"/>
      <c r="AQ4" s="455"/>
    </row>
    <row r="5" spans="2:46" ht="13.5" customHeight="1">
      <c r="B5" s="1265"/>
      <c r="C5" s="1266"/>
      <c r="D5" s="1266"/>
      <c r="E5" s="1266"/>
      <c r="F5" s="1266"/>
      <c r="G5" s="1266"/>
      <c r="H5" s="1266"/>
      <c r="I5" s="1268"/>
      <c r="J5" s="1268"/>
      <c r="K5" s="1268"/>
      <c r="L5" s="1268"/>
      <c r="M5" s="1268"/>
      <c r="N5" s="1268"/>
      <c r="O5" s="1268"/>
      <c r="P5" s="1268"/>
      <c r="Q5" s="1268"/>
      <c r="R5" s="1268"/>
      <c r="S5" s="1268"/>
      <c r="T5" s="1268"/>
      <c r="U5" s="1268"/>
      <c r="V5" s="1268"/>
      <c r="W5" s="1268"/>
      <c r="X5" s="1268"/>
      <c r="Y5" s="1268"/>
      <c r="Z5" s="1268"/>
      <c r="AA5" s="1268"/>
      <c r="AB5" s="1268"/>
      <c r="AC5" s="1268"/>
      <c r="AD5" s="1268"/>
      <c r="AE5" s="1268"/>
      <c r="AF5" s="1268"/>
      <c r="AG5" s="1268"/>
      <c r="AH5" s="1268"/>
      <c r="AI5" s="1268"/>
      <c r="AJ5" s="1268"/>
      <c r="AK5" s="1268"/>
      <c r="AL5" s="1268"/>
      <c r="AM5" s="1268"/>
      <c r="AN5" s="1268"/>
      <c r="AO5" s="1559"/>
      <c r="AP5" s="530"/>
    </row>
    <row r="6" spans="2:46" ht="19.899999999999999" customHeight="1">
      <c r="B6" s="1189" t="s">
        <v>254</v>
      </c>
      <c r="C6" s="1190"/>
      <c r="D6" s="1190"/>
      <c r="E6" s="1190"/>
      <c r="F6" s="1190"/>
      <c r="G6" s="1190"/>
      <c r="H6" s="1190"/>
      <c r="I6" s="1190"/>
      <c r="J6" s="1190"/>
      <c r="K6" s="1190"/>
      <c r="L6" s="1190"/>
      <c r="M6" s="1190"/>
      <c r="N6" s="1190"/>
      <c r="O6" s="1190"/>
      <c r="P6" s="1190"/>
      <c r="Q6" s="1190"/>
      <c r="R6" s="1190"/>
      <c r="S6" s="1190"/>
      <c r="T6" s="1190"/>
      <c r="U6" s="1190"/>
      <c r="V6" s="1190"/>
      <c r="W6" s="1190"/>
      <c r="X6" s="1190"/>
      <c r="Y6" s="1190"/>
      <c r="Z6" s="1190"/>
      <c r="AA6" s="1190"/>
      <c r="AB6" s="1190"/>
      <c r="AC6" s="1190"/>
      <c r="AD6" s="1190"/>
      <c r="AE6" s="1190"/>
      <c r="AF6" s="1190"/>
      <c r="AG6" s="1190"/>
      <c r="AH6" s="1190"/>
      <c r="AI6" s="1190"/>
      <c r="AJ6" s="1190"/>
      <c r="AK6" s="1190"/>
      <c r="AL6" s="1190"/>
      <c r="AM6" s="1190"/>
      <c r="AN6" s="1190"/>
      <c r="AO6" s="1542"/>
    </row>
    <row r="7" spans="2:46" ht="13.5" customHeight="1">
      <c r="B7" s="1200"/>
      <c r="C7" s="1201"/>
      <c r="D7" s="1201"/>
      <c r="E7" s="1201"/>
      <c r="F7" s="1201"/>
      <c r="G7" s="1201"/>
      <c r="H7" s="1201"/>
      <c r="I7" s="1201"/>
      <c r="J7" s="1201"/>
      <c r="K7" s="1201"/>
      <c r="L7" s="1201"/>
      <c r="M7" s="1201"/>
      <c r="N7" s="1201"/>
      <c r="O7" s="1201"/>
      <c r="P7" s="1201"/>
      <c r="Q7" s="1201"/>
      <c r="R7" s="1201"/>
      <c r="S7" s="1202"/>
      <c r="T7" s="1206" t="s">
        <v>255</v>
      </c>
      <c r="U7" s="1207"/>
      <c r="V7" s="1207"/>
      <c r="W7" s="1208"/>
      <c r="X7" s="1257" t="str">
        <f>+' PRESUPUESTO OFICIAL ESMERALDA'!B9</f>
        <v>1.1</v>
      </c>
      <c r="Y7" s="1258"/>
      <c r="Z7" s="1258"/>
      <c r="AA7" s="1258"/>
      <c r="AB7" s="1258"/>
      <c r="AC7" s="1258"/>
      <c r="AD7" s="1259"/>
      <c r="AE7" s="1191" t="s">
        <v>256</v>
      </c>
      <c r="AF7" s="1191"/>
      <c r="AG7" s="1191"/>
      <c r="AH7" s="1191"/>
      <c r="AI7" s="1199" t="str">
        <f>+' PRESUPUESTO OFICIAL ESMERALDA'!D9</f>
        <v>M2</v>
      </c>
      <c r="AJ7" s="1199"/>
      <c r="AK7" s="1199"/>
      <c r="AL7" s="1199"/>
      <c r="AM7" s="1199"/>
      <c r="AN7" s="1199"/>
      <c r="AO7" s="1567"/>
    </row>
    <row r="8" spans="2:46" ht="13.5" customHeight="1">
      <c r="B8" s="1203"/>
      <c r="C8" s="1204"/>
      <c r="D8" s="1204"/>
      <c r="E8" s="1204"/>
      <c r="F8" s="1204"/>
      <c r="G8" s="1204"/>
      <c r="H8" s="1204"/>
      <c r="I8" s="1204"/>
      <c r="J8" s="1204"/>
      <c r="K8" s="1204"/>
      <c r="L8" s="1204"/>
      <c r="M8" s="1204"/>
      <c r="N8" s="1204"/>
      <c r="O8" s="1204"/>
      <c r="P8" s="1204"/>
      <c r="Q8" s="1204"/>
      <c r="R8" s="1204"/>
      <c r="S8" s="1205"/>
      <c r="T8" s="1209"/>
      <c r="U8" s="1210"/>
      <c r="V8" s="1210"/>
      <c r="W8" s="1211"/>
      <c r="X8" s="1260"/>
      <c r="Y8" s="1261"/>
      <c r="Z8" s="1261"/>
      <c r="AA8" s="1261"/>
      <c r="AB8" s="1261"/>
      <c r="AC8" s="1261"/>
      <c r="AD8" s="1262"/>
      <c r="AE8" s="1191"/>
      <c r="AF8" s="1191"/>
      <c r="AG8" s="1191"/>
      <c r="AH8" s="1191"/>
      <c r="AI8" s="1199"/>
      <c r="AJ8" s="1199"/>
      <c r="AK8" s="1199"/>
      <c r="AL8" s="1199"/>
      <c r="AM8" s="1199"/>
      <c r="AN8" s="1199"/>
      <c r="AO8" s="1567"/>
    </row>
    <row r="9" spans="2:46">
      <c r="B9" s="1203"/>
      <c r="C9" s="1204"/>
      <c r="D9" s="1204"/>
      <c r="E9" s="1204"/>
      <c r="F9" s="1204"/>
      <c r="G9" s="1204"/>
      <c r="H9" s="1204"/>
      <c r="I9" s="1204"/>
      <c r="J9" s="1204"/>
      <c r="K9" s="1204"/>
      <c r="L9" s="1204"/>
      <c r="M9" s="1204"/>
      <c r="N9" s="1204"/>
      <c r="O9" s="1204"/>
      <c r="P9" s="1204"/>
      <c r="Q9" s="1204"/>
      <c r="R9" s="1204"/>
      <c r="S9" s="1205"/>
      <c r="T9" s="1206" t="s">
        <v>257</v>
      </c>
      <c r="U9" s="1207"/>
      <c r="V9" s="1207"/>
      <c r="W9" s="1208"/>
      <c r="X9" s="1218" t="str">
        <f>+' PRESUPUESTO OFICIAL ESMERALDA'!C9</f>
        <v>Localización y replanteo en planta- zona de trabajos</v>
      </c>
      <c r="Y9" s="1219"/>
      <c r="Z9" s="1219"/>
      <c r="AA9" s="1219"/>
      <c r="AB9" s="1219"/>
      <c r="AC9" s="1219"/>
      <c r="AD9" s="1219"/>
      <c r="AE9" s="1219"/>
      <c r="AF9" s="1219"/>
      <c r="AG9" s="1219"/>
      <c r="AH9" s="1219"/>
      <c r="AI9" s="1219"/>
      <c r="AJ9" s="1219"/>
      <c r="AK9" s="1219"/>
      <c r="AL9" s="1219"/>
      <c r="AM9" s="1219"/>
      <c r="AN9" s="1219"/>
      <c r="AO9" s="1568"/>
      <c r="AR9" s="456"/>
    </row>
    <row r="10" spans="2:46">
      <c r="B10" s="1203"/>
      <c r="C10" s="1204"/>
      <c r="D10" s="1204"/>
      <c r="E10" s="1204"/>
      <c r="F10" s="1204"/>
      <c r="G10" s="1204"/>
      <c r="H10" s="1204"/>
      <c r="I10" s="1204"/>
      <c r="J10" s="1204"/>
      <c r="K10" s="1204"/>
      <c r="L10" s="1204"/>
      <c r="M10" s="1204"/>
      <c r="N10" s="1204"/>
      <c r="O10" s="1204"/>
      <c r="P10" s="1204"/>
      <c r="Q10" s="1204"/>
      <c r="R10" s="1204"/>
      <c r="S10" s="1205"/>
      <c r="T10" s="1209"/>
      <c r="U10" s="1210"/>
      <c r="V10" s="1210"/>
      <c r="W10" s="1211"/>
      <c r="X10" s="1220"/>
      <c r="Y10" s="1221"/>
      <c r="Z10" s="1221"/>
      <c r="AA10" s="1221"/>
      <c r="AB10" s="1221"/>
      <c r="AC10" s="1221"/>
      <c r="AD10" s="1221"/>
      <c r="AE10" s="1221"/>
      <c r="AF10" s="1221"/>
      <c r="AG10" s="1221"/>
      <c r="AH10" s="1221"/>
      <c r="AI10" s="1221"/>
      <c r="AJ10" s="1221"/>
      <c r="AK10" s="1221"/>
      <c r="AL10" s="1221"/>
      <c r="AM10" s="1221"/>
      <c r="AN10" s="1221"/>
      <c r="AO10" s="1569"/>
    </row>
    <row r="11" spans="2:46">
      <c r="B11" s="1203"/>
      <c r="C11" s="1204"/>
      <c r="D11" s="1204"/>
      <c r="E11" s="1204"/>
      <c r="F11" s="1204"/>
      <c r="G11" s="1204"/>
      <c r="H11" s="1204"/>
      <c r="I11" s="1204"/>
      <c r="J11" s="1204"/>
      <c r="K11" s="1204"/>
      <c r="L11" s="1204"/>
      <c r="M11" s="1204"/>
      <c r="N11" s="1204"/>
      <c r="O11" s="1204"/>
      <c r="P11" s="1204"/>
      <c r="Q11" s="1204"/>
      <c r="R11" s="1204"/>
      <c r="S11" s="1205"/>
      <c r="T11" s="1222" t="s">
        <v>258</v>
      </c>
      <c r="U11" s="1223"/>
      <c r="V11" s="1223"/>
      <c r="W11" s="1223"/>
      <c r="X11" s="1223"/>
      <c r="Y11" s="1224"/>
      <c r="Z11" s="1228" t="s">
        <v>259</v>
      </c>
      <c r="AA11" s="1228"/>
      <c r="AB11" s="1228"/>
      <c r="AC11" s="1228"/>
      <c r="AD11" s="1228"/>
      <c r="AE11" s="1191"/>
      <c r="AF11" s="1191"/>
      <c r="AG11" s="1191"/>
      <c r="AH11" s="1191"/>
      <c r="AI11" s="1191" t="s">
        <v>260</v>
      </c>
      <c r="AJ11" s="1191"/>
      <c r="AK11" s="1191"/>
      <c r="AL11" s="1191" t="s">
        <v>261</v>
      </c>
      <c r="AM11" s="1191"/>
      <c r="AN11" s="1191"/>
      <c r="AO11" s="1561"/>
    </row>
    <row r="12" spans="2:46">
      <c r="B12" s="1203"/>
      <c r="C12" s="1204"/>
      <c r="D12" s="1204"/>
      <c r="E12" s="1204"/>
      <c r="F12" s="1204"/>
      <c r="G12" s="1204"/>
      <c r="H12" s="1204"/>
      <c r="I12" s="1204"/>
      <c r="J12" s="1204"/>
      <c r="K12" s="1204"/>
      <c r="L12" s="1204"/>
      <c r="M12" s="1204"/>
      <c r="N12" s="1204"/>
      <c r="O12" s="1204"/>
      <c r="P12" s="1204"/>
      <c r="Q12" s="1204"/>
      <c r="R12" s="1204"/>
      <c r="S12" s="1205"/>
      <c r="T12" s="1225"/>
      <c r="U12" s="1226"/>
      <c r="V12" s="1226"/>
      <c r="W12" s="1226"/>
      <c r="X12" s="1226"/>
      <c r="Y12" s="1227"/>
      <c r="Z12" s="1191" t="s">
        <v>561</v>
      </c>
      <c r="AA12" s="1191"/>
      <c r="AB12" s="1191"/>
      <c r="AC12" s="1191" t="s">
        <v>263</v>
      </c>
      <c r="AD12" s="1191"/>
      <c r="AE12" s="1191"/>
      <c r="AF12" s="1191" t="s">
        <v>264</v>
      </c>
      <c r="AG12" s="1191"/>
      <c r="AH12" s="1191"/>
      <c r="AI12" s="1191"/>
      <c r="AJ12" s="1191"/>
      <c r="AK12" s="1191"/>
      <c r="AL12" s="1191"/>
      <c r="AM12" s="1191"/>
      <c r="AN12" s="1191"/>
      <c r="AO12" s="1561"/>
    </row>
    <row r="13" spans="2:46">
      <c r="B13" s="1203"/>
      <c r="C13" s="1204"/>
      <c r="D13" s="1204"/>
      <c r="E13" s="1204"/>
      <c r="F13" s="1204"/>
      <c r="G13" s="1204"/>
      <c r="H13" s="1204"/>
      <c r="I13" s="1204"/>
      <c r="J13" s="1204"/>
      <c r="K13" s="1204"/>
      <c r="L13" s="1204"/>
      <c r="M13" s="1204"/>
      <c r="N13" s="1204"/>
      <c r="O13" s="1204"/>
      <c r="P13" s="1204"/>
      <c r="Q13" s="1204"/>
      <c r="R13" s="1204"/>
      <c r="S13" s="1205"/>
      <c r="T13" s="1182" t="s">
        <v>569</v>
      </c>
      <c r="U13" s="1183"/>
      <c r="V13" s="1183"/>
      <c r="W13" s="1183"/>
      <c r="X13" s="1183"/>
      <c r="Y13" s="1184"/>
      <c r="Z13" s="1185">
        <v>27.8</v>
      </c>
      <c r="AA13" s="1185"/>
      <c r="AB13" s="1185"/>
      <c r="AC13" s="1178">
        <v>15.8</v>
      </c>
      <c r="AD13" s="1178"/>
      <c r="AE13" s="1178"/>
      <c r="AF13" s="1178"/>
      <c r="AG13" s="1178"/>
      <c r="AH13" s="1178"/>
      <c r="AI13" s="1178"/>
      <c r="AJ13" s="1178"/>
      <c r="AK13" s="1178"/>
      <c r="AL13" s="1178">
        <f>+Z13*AC13</f>
        <v>439.24</v>
      </c>
      <c r="AM13" s="1178"/>
      <c r="AN13" s="1178"/>
      <c r="AO13" s="1541"/>
    </row>
    <row r="14" spans="2:46" ht="13.5" customHeight="1">
      <c r="B14" s="1203"/>
      <c r="C14" s="1204"/>
      <c r="D14" s="1204"/>
      <c r="E14" s="1204"/>
      <c r="F14" s="1204"/>
      <c r="G14" s="1204"/>
      <c r="H14" s="1204"/>
      <c r="I14" s="1204"/>
      <c r="J14" s="1204"/>
      <c r="K14" s="1204"/>
      <c r="L14" s="1204"/>
      <c r="M14" s="1204"/>
      <c r="N14" s="1204"/>
      <c r="O14" s="1204"/>
      <c r="P14" s="1204"/>
      <c r="Q14" s="1204"/>
      <c r="R14" s="1204"/>
      <c r="S14" s="1205"/>
      <c r="T14" s="1182"/>
      <c r="U14" s="1183"/>
      <c r="V14" s="1183"/>
      <c r="W14" s="1183"/>
      <c r="X14" s="1183"/>
      <c r="Y14" s="1184"/>
      <c r="Z14" s="1178"/>
      <c r="AA14" s="1178"/>
      <c r="AB14" s="1178"/>
      <c r="AC14" s="1178"/>
      <c r="AD14" s="1178"/>
      <c r="AE14" s="1178"/>
      <c r="AF14" s="1178"/>
      <c r="AG14" s="1178"/>
      <c r="AH14" s="1178"/>
      <c r="AI14" s="1178"/>
      <c r="AJ14" s="1178"/>
      <c r="AK14" s="1178"/>
      <c r="AL14" s="1178"/>
      <c r="AM14" s="1178"/>
      <c r="AN14" s="1178"/>
      <c r="AO14" s="1541"/>
      <c r="AQ14" s="454" t="s">
        <v>103</v>
      </c>
      <c r="AR14" s="457"/>
      <c r="AT14" s="458"/>
    </row>
    <row r="15" spans="2:46" ht="13.5" customHeight="1">
      <c r="B15" s="1203"/>
      <c r="C15" s="1204"/>
      <c r="D15" s="1204"/>
      <c r="E15" s="1204"/>
      <c r="F15" s="1204"/>
      <c r="G15" s="1204"/>
      <c r="H15" s="1204"/>
      <c r="I15" s="1204"/>
      <c r="J15" s="1204"/>
      <c r="K15" s="1204"/>
      <c r="L15" s="1204"/>
      <c r="M15" s="1204"/>
      <c r="N15" s="1204"/>
      <c r="O15" s="1204"/>
      <c r="P15" s="1204"/>
      <c r="Q15" s="1204"/>
      <c r="R15" s="1204"/>
      <c r="S15" s="1205"/>
      <c r="T15" s="1182"/>
      <c r="U15" s="1183"/>
      <c r="V15" s="1183"/>
      <c r="W15" s="1183"/>
      <c r="X15" s="1183"/>
      <c r="Y15" s="1184"/>
      <c r="Z15" s="1178"/>
      <c r="AA15" s="1178"/>
      <c r="AB15" s="1178"/>
      <c r="AC15" s="1178"/>
      <c r="AD15" s="1178"/>
      <c r="AE15" s="1178"/>
      <c r="AF15" s="1178"/>
      <c r="AG15" s="1178"/>
      <c r="AH15" s="1178"/>
      <c r="AI15" s="1178"/>
      <c r="AJ15" s="1178"/>
      <c r="AK15" s="1178"/>
      <c r="AL15" s="1178"/>
      <c r="AM15" s="1178"/>
      <c r="AN15" s="1178"/>
      <c r="AO15" s="1541"/>
      <c r="AR15" s="457"/>
      <c r="AT15" s="458"/>
    </row>
    <row r="16" spans="2:46" ht="13.5" customHeight="1">
      <c r="B16" s="1203"/>
      <c r="C16" s="1204"/>
      <c r="D16" s="1204"/>
      <c r="E16" s="1204"/>
      <c r="F16" s="1204"/>
      <c r="G16" s="1204"/>
      <c r="H16" s="1204"/>
      <c r="I16" s="1204"/>
      <c r="J16" s="1204"/>
      <c r="K16" s="1204"/>
      <c r="L16" s="1204"/>
      <c r="M16" s="1204"/>
      <c r="N16" s="1204"/>
      <c r="O16" s="1204"/>
      <c r="P16" s="1204"/>
      <c r="Q16" s="1204"/>
      <c r="R16" s="1204"/>
      <c r="S16" s="1205"/>
      <c r="T16" s="1182"/>
      <c r="U16" s="1183"/>
      <c r="V16" s="1183"/>
      <c r="W16" s="1183"/>
      <c r="X16" s="1183"/>
      <c r="Y16" s="1184"/>
      <c r="Z16" s="1178"/>
      <c r="AA16" s="1178"/>
      <c r="AB16" s="1178"/>
      <c r="AC16" s="1178"/>
      <c r="AD16" s="1178"/>
      <c r="AE16" s="1178"/>
      <c r="AF16" s="1178"/>
      <c r="AG16" s="1178"/>
      <c r="AH16" s="1178"/>
      <c r="AI16" s="1178"/>
      <c r="AJ16" s="1178"/>
      <c r="AK16" s="1178"/>
      <c r="AL16" s="1178"/>
      <c r="AM16" s="1178"/>
      <c r="AN16" s="1178"/>
      <c r="AO16" s="1541"/>
      <c r="AR16" s="457"/>
      <c r="AT16" s="458"/>
    </row>
    <row r="17" spans="2:46" ht="13.5" customHeight="1">
      <c r="B17" s="1203"/>
      <c r="C17" s="1204"/>
      <c r="D17" s="1204"/>
      <c r="E17" s="1204"/>
      <c r="F17" s="1204"/>
      <c r="G17" s="1204"/>
      <c r="H17" s="1204"/>
      <c r="I17" s="1204"/>
      <c r="J17" s="1204"/>
      <c r="K17" s="1204"/>
      <c r="L17" s="1204"/>
      <c r="M17" s="1204"/>
      <c r="N17" s="1204"/>
      <c r="O17" s="1204"/>
      <c r="P17" s="1204"/>
      <c r="Q17" s="1204"/>
      <c r="R17" s="1204"/>
      <c r="S17" s="1205"/>
      <c r="T17" s="1182"/>
      <c r="U17" s="1183"/>
      <c r="V17" s="1183"/>
      <c r="W17" s="1183"/>
      <c r="X17" s="1183"/>
      <c r="Y17" s="1184"/>
      <c r="Z17" s="1178"/>
      <c r="AA17" s="1178"/>
      <c r="AB17" s="1178"/>
      <c r="AC17" s="1178"/>
      <c r="AD17" s="1178"/>
      <c r="AE17" s="1178"/>
      <c r="AF17" s="1178"/>
      <c r="AG17" s="1178"/>
      <c r="AH17" s="1178"/>
      <c r="AI17" s="1178"/>
      <c r="AJ17" s="1178"/>
      <c r="AK17" s="1178"/>
      <c r="AL17" s="1178"/>
      <c r="AM17" s="1178"/>
      <c r="AN17" s="1178"/>
      <c r="AO17" s="1541"/>
      <c r="AR17" s="457"/>
      <c r="AT17" s="458"/>
    </row>
    <row r="18" spans="2:46" ht="13.5" customHeight="1">
      <c r="B18" s="1203"/>
      <c r="C18" s="1204"/>
      <c r="D18" s="1204"/>
      <c r="E18" s="1204"/>
      <c r="F18" s="1204"/>
      <c r="G18" s="1204"/>
      <c r="H18" s="1204"/>
      <c r="I18" s="1204"/>
      <c r="J18" s="1204"/>
      <c r="K18" s="1204"/>
      <c r="L18" s="1204"/>
      <c r="M18" s="1204"/>
      <c r="N18" s="1204"/>
      <c r="O18" s="1204"/>
      <c r="P18" s="1204"/>
      <c r="Q18" s="1204"/>
      <c r="R18" s="1204"/>
      <c r="S18" s="1205"/>
      <c r="T18" s="1182"/>
      <c r="U18" s="1183"/>
      <c r="V18" s="1183"/>
      <c r="W18" s="1183"/>
      <c r="X18" s="1183"/>
      <c r="Y18" s="1184"/>
      <c r="Z18" s="1178"/>
      <c r="AA18" s="1178"/>
      <c r="AB18" s="1178"/>
      <c r="AC18" s="1178"/>
      <c r="AD18" s="1178"/>
      <c r="AE18" s="1178"/>
      <c r="AF18" s="1178"/>
      <c r="AG18" s="1178"/>
      <c r="AH18" s="1178"/>
      <c r="AI18" s="1178"/>
      <c r="AJ18" s="1178"/>
      <c r="AK18" s="1178"/>
      <c r="AL18" s="1178"/>
      <c r="AM18" s="1178"/>
      <c r="AN18" s="1178"/>
      <c r="AO18" s="1541"/>
      <c r="AR18" s="457"/>
      <c r="AT18" s="458"/>
    </row>
    <row r="19" spans="2:46">
      <c r="B19" s="1203"/>
      <c r="C19" s="1204"/>
      <c r="D19" s="1204"/>
      <c r="E19" s="1204"/>
      <c r="F19" s="1204"/>
      <c r="G19" s="1204"/>
      <c r="H19" s="1204"/>
      <c r="I19" s="1204"/>
      <c r="J19" s="1204"/>
      <c r="K19" s="1204"/>
      <c r="L19" s="1204"/>
      <c r="M19" s="1204"/>
      <c r="N19" s="1204"/>
      <c r="O19" s="1204"/>
      <c r="P19" s="1204"/>
      <c r="Q19" s="1204"/>
      <c r="R19" s="1204"/>
      <c r="S19" s="1205"/>
      <c r="T19" s="1182"/>
      <c r="U19" s="1183"/>
      <c r="V19" s="1183"/>
      <c r="W19" s="1183"/>
      <c r="X19" s="1183"/>
      <c r="Y19" s="1184"/>
      <c r="Z19" s="1178"/>
      <c r="AA19" s="1178"/>
      <c r="AB19" s="1178"/>
      <c r="AC19" s="1178"/>
      <c r="AD19" s="1178"/>
      <c r="AE19" s="1178"/>
      <c r="AF19" s="1178"/>
      <c r="AG19" s="1178"/>
      <c r="AH19" s="1178"/>
      <c r="AI19" s="1178"/>
      <c r="AJ19" s="1178"/>
      <c r="AK19" s="1178"/>
      <c r="AL19" s="1178"/>
      <c r="AM19" s="1178"/>
      <c r="AN19" s="1178"/>
      <c r="AO19" s="1541"/>
      <c r="AR19" s="457"/>
    </row>
    <row r="20" spans="2:46">
      <c r="B20" s="1203"/>
      <c r="C20" s="1204"/>
      <c r="D20" s="1204"/>
      <c r="E20" s="1204"/>
      <c r="F20" s="1204"/>
      <c r="G20" s="1204"/>
      <c r="H20" s="1204"/>
      <c r="I20" s="1204"/>
      <c r="J20" s="1204"/>
      <c r="K20" s="1204"/>
      <c r="L20" s="1204"/>
      <c r="M20" s="1204"/>
      <c r="N20" s="1204"/>
      <c r="O20" s="1204"/>
      <c r="P20" s="1204"/>
      <c r="Q20" s="1204"/>
      <c r="R20" s="1204"/>
      <c r="S20" s="1205"/>
      <c r="T20" s="1182"/>
      <c r="U20" s="1183"/>
      <c r="V20" s="1183"/>
      <c r="W20" s="1183"/>
      <c r="X20" s="1183"/>
      <c r="Y20" s="1184"/>
      <c r="Z20" s="1178"/>
      <c r="AA20" s="1178"/>
      <c r="AB20" s="1178"/>
      <c r="AC20" s="1178"/>
      <c r="AD20" s="1178"/>
      <c r="AE20" s="1178"/>
      <c r="AF20" s="1178"/>
      <c r="AG20" s="1178"/>
      <c r="AH20" s="1178"/>
      <c r="AI20" s="1178"/>
      <c r="AJ20" s="1178"/>
      <c r="AK20" s="1178"/>
      <c r="AL20" s="1178"/>
      <c r="AM20" s="1178"/>
      <c r="AN20" s="1178"/>
      <c r="AO20" s="1541"/>
    </row>
    <row r="21" spans="2:46">
      <c r="B21" s="1203"/>
      <c r="C21" s="1204"/>
      <c r="D21" s="1204"/>
      <c r="E21" s="1204"/>
      <c r="F21" s="1204"/>
      <c r="G21" s="1204"/>
      <c r="H21" s="1204"/>
      <c r="I21" s="1204"/>
      <c r="J21" s="1204"/>
      <c r="K21" s="1204"/>
      <c r="L21" s="1204"/>
      <c r="M21" s="1204"/>
      <c r="N21" s="1204"/>
      <c r="O21" s="1204"/>
      <c r="P21" s="1204"/>
      <c r="Q21" s="1204"/>
      <c r="R21" s="1204"/>
      <c r="S21" s="1205"/>
      <c r="T21" s="1182"/>
      <c r="U21" s="1183"/>
      <c r="V21" s="1183"/>
      <c r="W21" s="1183"/>
      <c r="X21" s="1183"/>
      <c r="Y21" s="1184"/>
      <c r="Z21" s="1178"/>
      <c r="AA21" s="1178"/>
      <c r="AB21" s="1178"/>
      <c r="AC21" s="1178"/>
      <c r="AD21" s="1178"/>
      <c r="AE21" s="1178"/>
      <c r="AF21" s="1178"/>
      <c r="AG21" s="1178"/>
      <c r="AH21" s="1178"/>
      <c r="AI21" s="1178"/>
      <c r="AJ21" s="1178"/>
      <c r="AK21" s="1178"/>
      <c r="AL21" s="1178"/>
      <c r="AM21" s="1178"/>
      <c r="AN21" s="1178"/>
      <c r="AO21" s="1541"/>
    </row>
    <row r="22" spans="2:46">
      <c r="B22" s="1203"/>
      <c r="C22" s="1204"/>
      <c r="D22" s="1204"/>
      <c r="E22" s="1204"/>
      <c r="F22" s="1204"/>
      <c r="G22" s="1204"/>
      <c r="H22" s="1204"/>
      <c r="I22" s="1204"/>
      <c r="J22" s="1204"/>
      <c r="K22" s="1204"/>
      <c r="L22" s="1204"/>
      <c r="M22" s="1204"/>
      <c r="N22" s="1204"/>
      <c r="O22" s="1204"/>
      <c r="P22" s="1204"/>
      <c r="Q22" s="1204"/>
      <c r="R22" s="1204"/>
      <c r="S22" s="1205"/>
      <c r="T22" s="1182"/>
      <c r="U22" s="1183"/>
      <c r="V22" s="1183"/>
      <c r="W22" s="1183"/>
      <c r="X22" s="1183"/>
      <c r="Y22" s="1184"/>
      <c r="Z22" s="1178"/>
      <c r="AA22" s="1178"/>
      <c r="AB22" s="1178"/>
      <c r="AC22" s="1178"/>
      <c r="AD22" s="1178"/>
      <c r="AE22" s="1178"/>
      <c r="AF22" s="1178"/>
      <c r="AG22" s="1178"/>
      <c r="AH22" s="1178"/>
      <c r="AI22" s="1178"/>
      <c r="AJ22" s="1178"/>
      <c r="AK22" s="1178"/>
      <c r="AL22" s="1178"/>
      <c r="AM22" s="1178"/>
      <c r="AN22" s="1178"/>
      <c r="AO22" s="1541"/>
    </row>
    <row r="23" spans="2:46">
      <c r="B23" s="1254"/>
      <c r="C23" s="1255"/>
      <c r="D23" s="1255"/>
      <c r="E23" s="1255"/>
      <c r="F23" s="1255"/>
      <c r="G23" s="1255"/>
      <c r="H23" s="1255"/>
      <c r="I23" s="1255"/>
      <c r="J23" s="1255"/>
      <c r="K23" s="1255"/>
      <c r="L23" s="1255"/>
      <c r="M23" s="1255"/>
      <c r="N23" s="1255"/>
      <c r="O23" s="1255"/>
      <c r="P23" s="1255"/>
      <c r="Q23" s="1255"/>
      <c r="R23" s="1255"/>
      <c r="S23" s="1256"/>
      <c r="T23" s="1240"/>
      <c r="U23" s="1241"/>
      <c r="V23" s="1241"/>
      <c r="W23" s="1241"/>
      <c r="X23" s="1241"/>
      <c r="Y23" s="1241"/>
      <c r="Z23" s="1178"/>
      <c r="AA23" s="1178"/>
      <c r="AB23" s="1178"/>
      <c r="AC23" s="1178"/>
      <c r="AD23" s="1178"/>
      <c r="AE23" s="1178"/>
      <c r="AF23" s="1178"/>
      <c r="AG23" s="1178"/>
      <c r="AH23" s="1178"/>
      <c r="AI23" s="1178"/>
      <c r="AJ23" s="1178"/>
      <c r="AK23" s="1178"/>
      <c r="AL23" s="1178"/>
      <c r="AM23" s="1178"/>
      <c r="AN23" s="1178"/>
      <c r="AO23" s="1541"/>
    </row>
    <row r="24" spans="2:46">
      <c r="B24" s="1192" t="s">
        <v>265</v>
      </c>
      <c r="C24" s="1193"/>
      <c r="D24" s="1193"/>
      <c r="E24" s="1193"/>
      <c r="F24" s="1193"/>
      <c r="G24" s="1193"/>
      <c r="H24" s="1193"/>
      <c r="I24" s="1193"/>
      <c r="J24" s="1193"/>
      <c r="K24" s="1193"/>
      <c r="L24" s="1193"/>
      <c r="M24" s="1193"/>
      <c r="N24" s="1193"/>
      <c r="O24" s="1193"/>
      <c r="P24" s="1193"/>
      <c r="Q24" s="1193"/>
      <c r="R24" s="1193"/>
      <c r="S24" s="1193"/>
      <c r="T24" s="1193"/>
      <c r="U24" s="1193"/>
      <c r="V24" s="1193"/>
      <c r="W24" s="1193"/>
      <c r="X24" s="1193"/>
      <c r="Y24" s="1193"/>
      <c r="Z24" s="1229"/>
      <c r="AA24" s="1230"/>
      <c r="AB24" s="1230"/>
      <c r="AC24" s="1230"/>
      <c r="AD24" s="1230"/>
      <c r="AE24" s="1230"/>
      <c r="AF24" s="1230"/>
      <c r="AG24" s="1230"/>
      <c r="AH24" s="1231"/>
      <c r="AI24" s="1232"/>
      <c r="AJ24" s="1232"/>
      <c r="AK24" s="1232"/>
      <c r="AL24" s="1232"/>
      <c r="AM24" s="1232"/>
      <c r="AN24" s="1232"/>
      <c r="AO24" s="1560"/>
    </row>
    <row r="25" spans="2:46">
      <c r="B25" s="1242"/>
      <c r="C25" s="1243"/>
      <c r="D25" s="1243"/>
      <c r="E25" s="1243"/>
      <c r="F25" s="1243"/>
      <c r="G25" s="1243"/>
      <c r="H25" s="1243"/>
      <c r="I25" s="1243"/>
      <c r="J25" s="1243"/>
      <c r="K25" s="1243"/>
      <c r="L25" s="1243"/>
      <c r="M25" s="1243"/>
      <c r="N25" s="1243"/>
      <c r="O25" s="1243"/>
      <c r="P25" s="1243"/>
      <c r="Q25" s="1243"/>
      <c r="R25" s="1243"/>
      <c r="S25" s="1243"/>
      <c r="T25" s="1243"/>
      <c r="U25" s="1243"/>
      <c r="V25" s="1243"/>
      <c r="W25" s="1243"/>
      <c r="X25" s="1243"/>
      <c r="Y25" s="1244"/>
      <c r="Z25" s="1248"/>
      <c r="AA25" s="1201"/>
      <c r="AB25" s="1201"/>
      <c r="AC25" s="1201"/>
      <c r="AD25" s="1201"/>
      <c r="AE25" s="1201"/>
      <c r="AF25" s="1201"/>
      <c r="AG25" s="1201"/>
      <c r="AH25" s="1202"/>
      <c r="AI25" s="1190" t="s">
        <v>266</v>
      </c>
      <c r="AJ25" s="1190"/>
      <c r="AK25" s="1253"/>
      <c r="AL25" s="1570">
        <f>SUM(AL13:AO23)</f>
        <v>439.24</v>
      </c>
      <c r="AM25" s="1570"/>
      <c r="AN25" s="1570"/>
      <c r="AO25" s="1571"/>
    </row>
    <row r="26" spans="2:46">
      <c r="B26" s="1242"/>
      <c r="C26" s="1243"/>
      <c r="D26" s="1243"/>
      <c r="E26" s="1243"/>
      <c r="F26" s="1243"/>
      <c r="G26" s="1243"/>
      <c r="H26" s="1243"/>
      <c r="I26" s="1243"/>
      <c r="J26" s="1243"/>
      <c r="K26" s="1243"/>
      <c r="L26" s="1243"/>
      <c r="M26" s="1243"/>
      <c r="N26" s="1243"/>
      <c r="O26" s="1243"/>
      <c r="P26" s="1243"/>
      <c r="Q26" s="1243"/>
      <c r="R26" s="1243"/>
      <c r="S26" s="1243"/>
      <c r="T26" s="1243"/>
      <c r="U26" s="1243"/>
      <c r="V26" s="1243"/>
      <c r="W26" s="1243"/>
      <c r="X26" s="1243"/>
      <c r="Y26" s="1244"/>
      <c r="Z26" s="1249"/>
      <c r="AA26" s="1204"/>
      <c r="AB26" s="1204"/>
      <c r="AC26" s="1204"/>
      <c r="AD26" s="1204"/>
      <c r="AE26" s="1204"/>
      <c r="AF26" s="1204"/>
      <c r="AG26" s="1204"/>
      <c r="AH26" s="1205"/>
      <c r="AI26" s="1190"/>
      <c r="AJ26" s="1190"/>
      <c r="AK26" s="1253"/>
      <c r="AL26" s="1570"/>
      <c r="AM26" s="1570"/>
      <c r="AN26" s="1570"/>
      <c r="AO26" s="1571"/>
    </row>
    <row r="27" spans="2:46" ht="16.5" thickBot="1">
      <c r="B27" s="1245"/>
      <c r="C27" s="1246"/>
      <c r="D27" s="1246"/>
      <c r="E27" s="1246"/>
      <c r="F27" s="1246"/>
      <c r="G27" s="1246"/>
      <c r="H27" s="1246"/>
      <c r="I27" s="1246"/>
      <c r="J27" s="1246"/>
      <c r="K27" s="1246"/>
      <c r="L27" s="1246"/>
      <c r="M27" s="1246"/>
      <c r="N27" s="1246"/>
      <c r="O27" s="1246"/>
      <c r="P27" s="1246"/>
      <c r="Q27" s="1246"/>
      <c r="R27" s="1246"/>
      <c r="S27" s="1246"/>
      <c r="T27" s="1246"/>
      <c r="U27" s="1246"/>
      <c r="V27" s="1246"/>
      <c r="W27" s="1246"/>
      <c r="X27" s="1246"/>
      <c r="Y27" s="1247"/>
      <c r="Z27" s="1250"/>
      <c r="AA27" s="1251"/>
      <c r="AB27" s="1251"/>
      <c r="AC27" s="1251"/>
      <c r="AD27" s="1251"/>
      <c r="AE27" s="1251"/>
      <c r="AF27" s="1251"/>
      <c r="AG27" s="1251"/>
      <c r="AH27" s="1252"/>
      <c r="AI27" s="1238" t="s">
        <v>267</v>
      </c>
      <c r="AJ27" s="1238"/>
      <c r="AK27" s="1239"/>
      <c r="AL27" s="1572">
        <f>ROUND(+AL25+AL26,2)</f>
        <v>439.24</v>
      </c>
      <c r="AM27" s="1572"/>
      <c r="AN27" s="1572"/>
      <c r="AO27" s="1573"/>
    </row>
    <row r="28" spans="2:46" ht="13.9" customHeight="1">
      <c r="B28" s="1263"/>
      <c r="C28" s="1264"/>
      <c r="D28" s="1264"/>
      <c r="E28" s="1264"/>
      <c r="F28" s="1264"/>
      <c r="G28" s="1264"/>
      <c r="H28" s="1264"/>
      <c r="I28" s="1267" t="str">
        <f>+I2</f>
        <v>CONSTRUCCIÓN DE CUBIERTA PARA POLIDEPORTIVO EN LA VEREDA LA ESMERALDA DEL MUNICIPIO DE LA PLATA, DEPARTAMENTO DEL HUILA</v>
      </c>
      <c r="J28" s="1267"/>
      <c r="K28" s="1267"/>
      <c r="L28" s="1267"/>
      <c r="M28" s="1267"/>
      <c r="N28" s="1267"/>
      <c r="O28" s="1267"/>
      <c r="P28" s="1267"/>
      <c r="Q28" s="1267"/>
      <c r="R28" s="1267"/>
      <c r="S28" s="1267"/>
      <c r="T28" s="1267"/>
      <c r="U28" s="1267"/>
      <c r="V28" s="1267"/>
      <c r="W28" s="1267"/>
      <c r="X28" s="1267"/>
      <c r="Y28" s="1267"/>
      <c r="Z28" s="1267"/>
      <c r="AA28" s="1267"/>
      <c r="AB28" s="1267"/>
      <c r="AC28" s="1267"/>
      <c r="AD28" s="1267"/>
      <c r="AE28" s="1267"/>
      <c r="AF28" s="1267"/>
      <c r="AG28" s="1267"/>
      <c r="AH28" s="1267"/>
      <c r="AI28" s="1269">
        <f ca="1">TODAY()</f>
        <v>46286</v>
      </c>
      <c r="AJ28" s="1267"/>
      <c r="AK28" s="1267"/>
      <c r="AL28" s="1267"/>
      <c r="AM28" s="1267"/>
      <c r="AN28" s="1267"/>
      <c r="AO28" s="1558"/>
    </row>
    <row r="29" spans="2:46" ht="13.9" customHeight="1">
      <c r="B29" s="1265"/>
      <c r="C29" s="1266"/>
      <c r="D29" s="1266"/>
      <c r="E29" s="1266"/>
      <c r="F29" s="1266"/>
      <c r="G29" s="1266"/>
      <c r="H29" s="1266"/>
      <c r="I29" s="1268"/>
      <c r="J29" s="1268"/>
      <c r="K29" s="1268"/>
      <c r="L29" s="1268"/>
      <c r="M29" s="1268"/>
      <c r="N29" s="1268"/>
      <c r="O29" s="1268"/>
      <c r="P29" s="1268"/>
      <c r="Q29" s="1268"/>
      <c r="R29" s="1268"/>
      <c r="S29" s="1268"/>
      <c r="T29" s="1268"/>
      <c r="U29" s="1268"/>
      <c r="V29" s="1268"/>
      <c r="W29" s="1268"/>
      <c r="X29" s="1268"/>
      <c r="Y29" s="1268"/>
      <c r="Z29" s="1268"/>
      <c r="AA29" s="1268"/>
      <c r="AB29" s="1268"/>
      <c r="AC29" s="1268"/>
      <c r="AD29" s="1268"/>
      <c r="AE29" s="1268"/>
      <c r="AF29" s="1268"/>
      <c r="AG29" s="1268"/>
      <c r="AH29" s="1268"/>
      <c r="AI29" s="1268"/>
      <c r="AJ29" s="1268"/>
      <c r="AK29" s="1268"/>
      <c r="AL29" s="1268"/>
      <c r="AM29" s="1268"/>
      <c r="AN29" s="1268"/>
      <c r="AO29" s="1559"/>
    </row>
    <row r="30" spans="2:46" ht="13.9" customHeight="1">
      <c r="B30" s="1265"/>
      <c r="C30" s="1266"/>
      <c r="D30" s="1266"/>
      <c r="E30" s="1266"/>
      <c r="F30" s="1266"/>
      <c r="G30" s="1266"/>
      <c r="H30" s="1266"/>
      <c r="I30" s="1268"/>
      <c r="J30" s="1268"/>
      <c r="K30" s="1268"/>
      <c r="L30" s="1268"/>
      <c r="M30" s="1268"/>
      <c r="N30" s="1268"/>
      <c r="O30" s="1268"/>
      <c r="P30" s="1268"/>
      <c r="Q30" s="1268"/>
      <c r="R30" s="1268"/>
      <c r="S30" s="1268"/>
      <c r="T30" s="1268"/>
      <c r="U30" s="1268"/>
      <c r="V30" s="1268"/>
      <c r="W30" s="1268"/>
      <c r="X30" s="1268"/>
      <c r="Y30" s="1268"/>
      <c r="Z30" s="1268"/>
      <c r="AA30" s="1268"/>
      <c r="AB30" s="1268"/>
      <c r="AC30" s="1268"/>
      <c r="AD30" s="1268"/>
      <c r="AE30" s="1268"/>
      <c r="AF30" s="1268"/>
      <c r="AG30" s="1268"/>
      <c r="AH30" s="1268"/>
      <c r="AI30" s="1268"/>
      <c r="AJ30" s="1268"/>
      <c r="AK30" s="1268"/>
      <c r="AL30" s="1268"/>
      <c r="AM30" s="1268"/>
      <c r="AN30" s="1268"/>
      <c r="AO30" s="1559"/>
    </row>
    <row r="31" spans="2:46" ht="13.9" customHeight="1">
      <c r="B31" s="1265"/>
      <c r="C31" s="1266"/>
      <c r="D31" s="1266"/>
      <c r="E31" s="1266"/>
      <c r="F31" s="1266"/>
      <c r="G31" s="1266"/>
      <c r="H31" s="1266"/>
      <c r="I31" s="1268"/>
      <c r="J31" s="1268"/>
      <c r="K31" s="1268"/>
      <c r="L31" s="1268"/>
      <c r="M31" s="1268"/>
      <c r="N31" s="1268"/>
      <c r="O31" s="1268"/>
      <c r="P31" s="1268"/>
      <c r="Q31" s="1268"/>
      <c r="R31" s="1268"/>
      <c r="S31" s="1268"/>
      <c r="T31" s="1268"/>
      <c r="U31" s="1268"/>
      <c r="V31" s="1268"/>
      <c r="W31" s="1268"/>
      <c r="X31" s="1268"/>
      <c r="Y31" s="1268"/>
      <c r="Z31" s="1268"/>
      <c r="AA31" s="1268"/>
      <c r="AB31" s="1268"/>
      <c r="AC31" s="1268"/>
      <c r="AD31" s="1268"/>
      <c r="AE31" s="1268"/>
      <c r="AF31" s="1268"/>
      <c r="AG31" s="1268"/>
      <c r="AH31" s="1268"/>
      <c r="AI31" s="1268"/>
      <c r="AJ31" s="1268"/>
      <c r="AK31" s="1268"/>
      <c r="AL31" s="1268"/>
      <c r="AM31" s="1268"/>
      <c r="AN31" s="1268"/>
      <c r="AO31" s="1559"/>
    </row>
    <row r="32" spans="2:46" ht="20.45" customHeight="1">
      <c r="B32" s="1189" t="s">
        <v>254</v>
      </c>
      <c r="C32" s="1190"/>
      <c r="D32" s="1190"/>
      <c r="E32" s="1190"/>
      <c r="F32" s="1190"/>
      <c r="G32" s="1190"/>
      <c r="H32" s="1190"/>
      <c r="I32" s="1190"/>
      <c r="J32" s="1190"/>
      <c r="K32" s="1190"/>
      <c r="L32" s="1190"/>
      <c r="M32" s="1190"/>
      <c r="N32" s="1190"/>
      <c r="O32" s="1190"/>
      <c r="P32" s="1190"/>
      <c r="Q32" s="1190"/>
      <c r="R32" s="1190"/>
      <c r="S32" s="1190"/>
      <c r="T32" s="1190"/>
      <c r="U32" s="1190"/>
      <c r="V32" s="1190"/>
      <c r="W32" s="1190"/>
      <c r="X32" s="1190"/>
      <c r="Y32" s="1190"/>
      <c r="Z32" s="1190"/>
      <c r="AA32" s="1190"/>
      <c r="AB32" s="1190"/>
      <c r="AC32" s="1190"/>
      <c r="AD32" s="1190"/>
      <c r="AE32" s="1190"/>
      <c r="AF32" s="1190"/>
      <c r="AG32" s="1190"/>
      <c r="AH32" s="1190"/>
      <c r="AI32" s="1190"/>
      <c r="AJ32" s="1190"/>
      <c r="AK32" s="1190"/>
      <c r="AL32" s="1190"/>
      <c r="AM32" s="1190"/>
      <c r="AN32" s="1190"/>
      <c r="AO32" s="1542"/>
    </row>
    <row r="33" spans="2:41" ht="13.9" customHeight="1">
      <c r="B33" s="1200"/>
      <c r="C33" s="1201"/>
      <c r="D33" s="1201"/>
      <c r="E33" s="1201"/>
      <c r="F33" s="1201"/>
      <c r="G33" s="1201"/>
      <c r="H33" s="1201"/>
      <c r="I33" s="1201"/>
      <c r="J33" s="1201"/>
      <c r="K33" s="1201"/>
      <c r="L33" s="1201"/>
      <c r="M33" s="1201"/>
      <c r="N33" s="1201"/>
      <c r="O33" s="1201"/>
      <c r="P33" s="1201"/>
      <c r="Q33" s="1201"/>
      <c r="R33" s="1201"/>
      <c r="S33" s="1202"/>
      <c r="T33" s="1206" t="s">
        <v>255</v>
      </c>
      <c r="U33" s="1207"/>
      <c r="V33" s="1207"/>
      <c r="W33" s="1208"/>
      <c r="X33" s="1257">
        <f>+' PRESUPUESTO OFICIAL ESMERALDA'!B10</f>
        <v>1.2</v>
      </c>
      <c r="Y33" s="1258"/>
      <c r="Z33" s="1258"/>
      <c r="AA33" s="1258"/>
      <c r="AB33" s="1258"/>
      <c r="AC33" s="1258"/>
      <c r="AD33" s="1259"/>
      <c r="AE33" s="1191" t="s">
        <v>256</v>
      </c>
      <c r="AF33" s="1191"/>
      <c r="AG33" s="1191"/>
      <c r="AH33" s="1191"/>
      <c r="AI33" s="1199" t="str">
        <f>+' PRESUPUESTO OFICIAL ESMERALDA'!D10</f>
        <v>UND</v>
      </c>
      <c r="AJ33" s="1199"/>
      <c r="AK33" s="1199"/>
      <c r="AL33" s="1199"/>
      <c r="AM33" s="1199"/>
      <c r="AN33" s="1199"/>
      <c r="AO33" s="1567"/>
    </row>
    <row r="34" spans="2:41">
      <c r="B34" s="1203"/>
      <c r="C34" s="1204"/>
      <c r="D34" s="1204"/>
      <c r="E34" s="1204"/>
      <c r="F34" s="1204"/>
      <c r="G34" s="1204"/>
      <c r="H34" s="1204"/>
      <c r="I34" s="1204"/>
      <c r="J34" s="1204"/>
      <c r="K34" s="1204"/>
      <c r="L34" s="1204"/>
      <c r="M34" s="1204"/>
      <c r="N34" s="1204"/>
      <c r="O34" s="1204"/>
      <c r="P34" s="1204"/>
      <c r="Q34" s="1204"/>
      <c r="R34" s="1204"/>
      <c r="S34" s="1205"/>
      <c r="T34" s="1209"/>
      <c r="U34" s="1210"/>
      <c r="V34" s="1210"/>
      <c r="W34" s="1211"/>
      <c r="X34" s="1260"/>
      <c r="Y34" s="1261"/>
      <c r="Z34" s="1261"/>
      <c r="AA34" s="1261"/>
      <c r="AB34" s="1261"/>
      <c r="AC34" s="1261"/>
      <c r="AD34" s="1262"/>
      <c r="AE34" s="1191"/>
      <c r="AF34" s="1191"/>
      <c r="AG34" s="1191"/>
      <c r="AH34" s="1191"/>
      <c r="AI34" s="1199"/>
      <c r="AJ34" s="1199"/>
      <c r="AK34" s="1199"/>
      <c r="AL34" s="1199"/>
      <c r="AM34" s="1199"/>
      <c r="AN34" s="1199"/>
      <c r="AO34" s="1567"/>
    </row>
    <row r="35" spans="2:41" ht="13.9" customHeight="1">
      <c r="B35" s="1203"/>
      <c r="C35" s="1204"/>
      <c r="D35" s="1204"/>
      <c r="E35" s="1204"/>
      <c r="F35" s="1204"/>
      <c r="G35" s="1204"/>
      <c r="H35" s="1204"/>
      <c r="I35" s="1204"/>
      <c r="J35" s="1204"/>
      <c r="K35" s="1204"/>
      <c r="L35" s="1204"/>
      <c r="M35" s="1204"/>
      <c r="N35" s="1204"/>
      <c r="O35" s="1204"/>
      <c r="P35" s="1204"/>
      <c r="Q35" s="1204"/>
      <c r="R35" s="1204"/>
      <c r="S35" s="1205"/>
      <c r="T35" s="1206" t="s">
        <v>257</v>
      </c>
      <c r="U35" s="1207"/>
      <c r="V35" s="1207"/>
      <c r="W35" s="1208"/>
      <c r="X35" s="1218" t="str">
        <f>+' PRESUPUESTO OFICIAL ESMERALDA'!C10</f>
        <v>Desmonte   de   Postes   de   iluminación;   Incl.   Retiro   de luminarias,    clabeado    y    demolición    de    machón    en concreto.</v>
      </c>
      <c r="Y35" s="1219"/>
      <c r="Z35" s="1219"/>
      <c r="AA35" s="1219"/>
      <c r="AB35" s="1219"/>
      <c r="AC35" s="1219"/>
      <c r="AD35" s="1219"/>
      <c r="AE35" s="1219"/>
      <c r="AF35" s="1219"/>
      <c r="AG35" s="1219"/>
      <c r="AH35" s="1219"/>
      <c r="AI35" s="1219"/>
      <c r="AJ35" s="1219"/>
      <c r="AK35" s="1219"/>
      <c r="AL35" s="1219"/>
      <c r="AM35" s="1219"/>
      <c r="AN35" s="1219"/>
      <c r="AO35" s="1568"/>
    </row>
    <row r="36" spans="2:41">
      <c r="B36" s="1203"/>
      <c r="C36" s="1204"/>
      <c r="D36" s="1204"/>
      <c r="E36" s="1204"/>
      <c r="F36" s="1204"/>
      <c r="G36" s="1204"/>
      <c r="H36" s="1204"/>
      <c r="I36" s="1204"/>
      <c r="J36" s="1204"/>
      <c r="K36" s="1204"/>
      <c r="L36" s="1204"/>
      <c r="M36" s="1204"/>
      <c r="N36" s="1204"/>
      <c r="O36" s="1204"/>
      <c r="P36" s="1204"/>
      <c r="Q36" s="1204"/>
      <c r="R36" s="1204"/>
      <c r="S36" s="1205"/>
      <c r="T36" s="1209"/>
      <c r="U36" s="1210"/>
      <c r="V36" s="1210"/>
      <c r="W36" s="1211"/>
      <c r="X36" s="1220"/>
      <c r="Y36" s="1221"/>
      <c r="Z36" s="1221"/>
      <c r="AA36" s="1221"/>
      <c r="AB36" s="1221"/>
      <c r="AC36" s="1221"/>
      <c r="AD36" s="1221"/>
      <c r="AE36" s="1221"/>
      <c r="AF36" s="1221"/>
      <c r="AG36" s="1221"/>
      <c r="AH36" s="1221"/>
      <c r="AI36" s="1221"/>
      <c r="AJ36" s="1221"/>
      <c r="AK36" s="1221"/>
      <c r="AL36" s="1221"/>
      <c r="AM36" s="1221"/>
      <c r="AN36" s="1221"/>
      <c r="AO36" s="1569"/>
    </row>
    <row r="37" spans="2:41">
      <c r="B37" s="1203"/>
      <c r="C37" s="1204"/>
      <c r="D37" s="1204"/>
      <c r="E37" s="1204"/>
      <c r="F37" s="1204"/>
      <c r="G37" s="1204"/>
      <c r="H37" s="1204"/>
      <c r="I37" s="1204"/>
      <c r="J37" s="1204"/>
      <c r="K37" s="1204"/>
      <c r="L37" s="1204"/>
      <c r="M37" s="1204"/>
      <c r="N37" s="1204"/>
      <c r="O37" s="1204"/>
      <c r="P37" s="1204"/>
      <c r="Q37" s="1204"/>
      <c r="R37" s="1204"/>
      <c r="S37" s="1205"/>
      <c r="T37" s="1222" t="s">
        <v>258</v>
      </c>
      <c r="U37" s="1223"/>
      <c r="V37" s="1223"/>
      <c r="W37" s="1223"/>
      <c r="X37" s="1223"/>
      <c r="Y37" s="1224"/>
      <c r="Z37" s="1228" t="s">
        <v>259</v>
      </c>
      <c r="AA37" s="1228"/>
      <c r="AB37" s="1228"/>
      <c r="AC37" s="1228"/>
      <c r="AD37" s="1228"/>
      <c r="AE37" s="1191"/>
      <c r="AF37" s="1191"/>
      <c r="AG37" s="1191"/>
      <c r="AH37" s="1191"/>
      <c r="AI37" s="1191" t="s">
        <v>260</v>
      </c>
      <c r="AJ37" s="1191"/>
      <c r="AK37" s="1191"/>
      <c r="AL37" s="1191" t="s">
        <v>261</v>
      </c>
      <c r="AM37" s="1191"/>
      <c r="AN37" s="1191"/>
      <c r="AO37" s="1561"/>
    </row>
    <row r="38" spans="2:41">
      <c r="B38" s="1203"/>
      <c r="C38" s="1204"/>
      <c r="D38" s="1204"/>
      <c r="E38" s="1204"/>
      <c r="F38" s="1204"/>
      <c r="G38" s="1204"/>
      <c r="H38" s="1204"/>
      <c r="I38" s="1204"/>
      <c r="J38" s="1204"/>
      <c r="K38" s="1204"/>
      <c r="L38" s="1204"/>
      <c r="M38" s="1204"/>
      <c r="N38" s="1204"/>
      <c r="O38" s="1204"/>
      <c r="P38" s="1204"/>
      <c r="Q38" s="1204"/>
      <c r="R38" s="1204"/>
      <c r="S38" s="1205"/>
      <c r="T38" s="1225"/>
      <c r="U38" s="1226"/>
      <c r="V38" s="1226"/>
      <c r="W38" s="1226"/>
      <c r="X38" s="1226"/>
      <c r="Y38" s="1227"/>
      <c r="Z38" s="1191" t="s">
        <v>561</v>
      </c>
      <c r="AA38" s="1191"/>
      <c r="AB38" s="1191"/>
      <c r="AC38" s="1191" t="s">
        <v>263</v>
      </c>
      <c r="AD38" s="1191"/>
      <c r="AE38" s="1191"/>
      <c r="AF38" s="1191" t="s">
        <v>264</v>
      </c>
      <c r="AG38" s="1191"/>
      <c r="AH38" s="1191"/>
      <c r="AI38" s="1191"/>
      <c r="AJ38" s="1191"/>
      <c r="AK38" s="1191"/>
      <c r="AL38" s="1191"/>
      <c r="AM38" s="1191"/>
      <c r="AN38" s="1191"/>
      <c r="AO38" s="1561"/>
    </row>
    <row r="39" spans="2:41">
      <c r="B39" s="1203"/>
      <c r="C39" s="1204"/>
      <c r="D39" s="1204"/>
      <c r="E39" s="1204"/>
      <c r="F39" s="1204"/>
      <c r="G39" s="1204"/>
      <c r="H39" s="1204"/>
      <c r="I39" s="1204"/>
      <c r="J39" s="1204"/>
      <c r="K39" s="1204"/>
      <c r="L39" s="1204"/>
      <c r="M39" s="1204"/>
      <c r="N39" s="1204"/>
      <c r="O39" s="1204"/>
      <c r="P39" s="1204"/>
      <c r="Q39" s="1204"/>
      <c r="R39" s="1204"/>
      <c r="S39" s="1205"/>
      <c r="T39" s="1182" t="s">
        <v>562</v>
      </c>
      <c r="U39" s="1183"/>
      <c r="V39" s="1183"/>
      <c r="W39" s="1183"/>
      <c r="X39" s="1183"/>
      <c r="Y39" s="1184"/>
      <c r="Z39" s="1185"/>
      <c r="AA39" s="1185"/>
      <c r="AB39" s="1185"/>
      <c r="AC39" s="1178"/>
      <c r="AD39" s="1178"/>
      <c r="AE39" s="1178"/>
      <c r="AF39" s="1178"/>
      <c r="AG39" s="1178"/>
      <c r="AH39" s="1178"/>
      <c r="AI39" s="1178">
        <v>3</v>
      </c>
      <c r="AJ39" s="1178"/>
      <c r="AK39" s="1178"/>
      <c r="AL39" s="1178">
        <f>+AI39</f>
        <v>3</v>
      </c>
      <c r="AM39" s="1178"/>
      <c r="AN39" s="1178"/>
      <c r="AO39" s="1541"/>
    </row>
    <row r="40" spans="2:41">
      <c r="B40" s="1203"/>
      <c r="C40" s="1204"/>
      <c r="D40" s="1204"/>
      <c r="E40" s="1204"/>
      <c r="F40" s="1204"/>
      <c r="G40" s="1204"/>
      <c r="H40" s="1204"/>
      <c r="I40" s="1204"/>
      <c r="J40" s="1204"/>
      <c r="K40" s="1204"/>
      <c r="L40" s="1204"/>
      <c r="M40" s="1204"/>
      <c r="N40" s="1204"/>
      <c r="O40" s="1204"/>
      <c r="P40" s="1204"/>
      <c r="Q40" s="1204"/>
      <c r="R40" s="1204"/>
      <c r="S40" s="1205"/>
      <c r="T40" s="1182" t="s">
        <v>563</v>
      </c>
      <c r="U40" s="1183"/>
      <c r="V40" s="1183"/>
      <c r="W40" s="1183"/>
      <c r="X40" s="1183"/>
      <c r="Y40" s="1184"/>
      <c r="Z40" s="1178"/>
      <c r="AA40" s="1178"/>
      <c r="AB40" s="1178"/>
      <c r="AC40" s="1178"/>
      <c r="AD40" s="1178"/>
      <c r="AE40" s="1178"/>
      <c r="AF40" s="1178"/>
      <c r="AG40" s="1178"/>
      <c r="AH40" s="1178"/>
      <c r="AI40" s="1178">
        <v>1</v>
      </c>
      <c r="AJ40" s="1178"/>
      <c r="AK40" s="1178"/>
      <c r="AL40" s="1587">
        <f>+AI40</f>
        <v>1</v>
      </c>
      <c r="AM40" s="1587"/>
      <c r="AN40" s="1587"/>
      <c r="AO40" s="1588"/>
    </row>
    <row r="41" spans="2:41" ht="52.5" customHeight="1">
      <c r="B41" s="1203"/>
      <c r="C41" s="1204"/>
      <c r="D41" s="1204"/>
      <c r="E41" s="1204"/>
      <c r="F41" s="1204"/>
      <c r="G41" s="1204"/>
      <c r="H41" s="1204"/>
      <c r="I41" s="1204"/>
      <c r="J41" s="1204"/>
      <c r="K41" s="1204"/>
      <c r="L41" s="1204"/>
      <c r="M41" s="1204"/>
      <c r="N41" s="1204"/>
      <c r="O41" s="1204"/>
      <c r="P41" s="1204"/>
      <c r="Q41" s="1204"/>
      <c r="R41" s="1204"/>
      <c r="S41" s="1205"/>
      <c r="T41" s="1182"/>
      <c r="U41" s="1183"/>
      <c r="V41" s="1183"/>
      <c r="W41" s="1183"/>
      <c r="X41" s="1183"/>
      <c r="Y41" s="1184"/>
      <c r="Z41" s="1178"/>
      <c r="AA41" s="1178"/>
      <c r="AB41" s="1178"/>
      <c r="AC41" s="1178"/>
      <c r="AD41" s="1178"/>
      <c r="AE41" s="1178"/>
      <c r="AF41" s="1178"/>
      <c r="AG41" s="1178"/>
      <c r="AH41" s="1178"/>
      <c r="AI41" s="1178"/>
      <c r="AJ41" s="1178"/>
      <c r="AK41" s="1178"/>
      <c r="AL41" s="1178"/>
      <c r="AM41" s="1178"/>
      <c r="AN41" s="1178"/>
      <c r="AO41" s="1541"/>
    </row>
    <row r="42" spans="2:41" ht="45.75" customHeight="1">
      <c r="B42" s="1203"/>
      <c r="C42" s="1204"/>
      <c r="D42" s="1204"/>
      <c r="E42" s="1204"/>
      <c r="F42" s="1204"/>
      <c r="G42" s="1204"/>
      <c r="H42" s="1204"/>
      <c r="I42" s="1204"/>
      <c r="J42" s="1204"/>
      <c r="K42" s="1204"/>
      <c r="L42" s="1204"/>
      <c r="M42" s="1204"/>
      <c r="N42" s="1204"/>
      <c r="O42" s="1204"/>
      <c r="P42" s="1204"/>
      <c r="Q42" s="1204"/>
      <c r="R42" s="1204"/>
      <c r="S42" s="1205"/>
      <c r="T42" s="1182"/>
      <c r="U42" s="1183"/>
      <c r="V42" s="1183"/>
      <c r="W42" s="1183"/>
      <c r="X42" s="1183"/>
      <c r="Y42" s="1184"/>
      <c r="Z42" s="1178"/>
      <c r="AA42" s="1178"/>
      <c r="AB42" s="1178"/>
      <c r="AC42" s="1178"/>
      <c r="AD42" s="1178"/>
      <c r="AE42" s="1178"/>
      <c r="AF42" s="1178"/>
      <c r="AG42" s="1178"/>
      <c r="AH42" s="1178"/>
      <c r="AI42" s="1178"/>
      <c r="AJ42" s="1178"/>
      <c r="AK42" s="1178"/>
      <c r="AL42" s="1178"/>
      <c r="AM42" s="1178"/>
      <c r="AN42" s="1178"/>
      <c r="AO42" s="1541"/>
    </row>
    <row r="43" spans="2:41" ht="40.5" customHeight="1">
      <c r="B43" s="1203"/>
      <c r="C43" s="1204"/>
      <c r="D43" s="1204"/>
      <c r="E43" s="1204"/>
      <c r="F43" s="1204"/>
      <c r="G43" s="1204"/>
      <c r="H43" s="1204"/>
      <c r="I43" s="1204"/>
      <c r="J43" s="1204"/>
      <c r="K43" s="1204"/>
      <c r="L43" s="1204"/>
      <c r="M43" s="1204"/>
      <c r="N43" s="1204"/>
      <c r="O43" s="1204"/>
      <c r="P43" s="1204"/>
      <c r="Q43" s="1204"/>
      <c r="R43" s="1204"/>
      <c r="S43" s="1205"/>
      <c r="T43" s="1182"/>
      <c r="U43" s="1183"/>
      <c r="V43" s="1183"/>
      <c r="W43" s="1183"/>
      <c r="X43" s="1183"/>
      <c r="Y43" s="1184"/>
      <c r="Z43" s="1178"/>
      <c r="AA43" s="1178"/>
      <c r="AB43" s="1178"/>
      <c r="AC43" s="1178"/>
      <c r="AD43" s="1178"/>
      <c r="AE43" s="1178"/>
      <c r="AF43" s="1178"/>
      <c r="AG43" s="1178"/>
      <c r="AH43" s="1178"/>
      <c r="AI43" s="1178"/>
      <c r="AJ43" s="1178"/>
      <c r="AK43" s="1178"/>
      <c r="AL43" s="1178"/>
      <c r="AM43" s="1178"/>
      <c r="AN43" s="1178"/>
      <c r="AO43" s="1541"/>
    </row>
    <row r="44" spans="2:41" ht="52.5" customHeight="1">
      <c r="B44" s="1203"/>
      <c r="C44" s="1204"/>
      <c r="D44" s="1204"/>
      <c r="E44" s="1204"/>
      <c r="F44" s="1204"/>
      <c r="G44" s="1204"/>
      <c r="H44" s="1204"/>
      <c r="I44" s="1204"/>
      <c r="J44" s="1204"/>
      <c r="K44" s="1204"/>
      <c r="L44" s="1204"/>
      <c r="M44" s="1204"/>
      <c r="N44" s="1204"/>
      <c r="O44" s="1204"/>
      <c r="P44" s="1204"/>
      <c r="Q44" s="1204"/>
      <c r="R44" s="1204"/>
      <c r="S44" s="1205"/>
      <c r="T44" s="1182"/>
      <c r="U44" s="1183"/>
      <c r="V44" s="1183"/>
      <c r="W44" s="1183"/>
      <c r="X44" s="1183"/>
      <c r="Y44" s="1184"/>
      <c r="Z44" s="1178"/>
      <c r="AA44" s="1178"/>
      <c r="AB44" s="1178"/>
      <c r="AC44" s="1178"/>
      <c r="AD44" s="1178"/>
      <c r="AE44" s="1178"/>
      <c r="AF44" s="1178"/>
      <c r="AG44" s="1178"/>
      <c r="AH44" s="1178"/>
      <c r="AI44" s="1178"/>
      <c r="AJ44" s="1178"/>
      <c r="AK44" s="1178"/>
      <c r="AL44" s="1178"/>
      <c r="AM44" s="1178"/>
      <c r="AN44" s="1178"/>
      <c r="AO44" s="1541"/>
    </row>
    <row r="45" spans="2:41" ht="45.75" customHeight="1">
      <c r="B45" s="1203"/>
      <c r="C45" s="1204"/>
      <c r="D45" s="1204"/>
      <c r="E45" s="1204"/>
      <c r="F45" s="1204"/>
      <c r="G45" s="1204"/>
      <c r="H45" s="1204"/>
      <c r="I45" s="1204"/>
      <c r="J45" s="1204"/>
      <c r="K45" s="1204"/>
      <c r="L45" s="1204"/>
      <c r="M45" s="1204"/>
      <c r="N45" s="1204"/>
      <c r="O45" s="1204"/>
      <c r="P45" s="1204"/>
      <c r="Q45" s="1204"/>
      <c r="R45" s="1204"/>
      <c r="S45" s="1205"/>
      <c r="T45" s="1276"/>
      <c r="U45" s="1277"/>
      <c r="V45" s="1277"/>
      <c r="W45" s="1277"/>
      <c r="X45" s="1277"/>
      <c r="Y45" s="1277"/>
      <c r="Z45" s="1178"/>
      <c r="AA45" s="1178"/>
      <c r="AB45" s="1178"/>
      <c r="AC45" s="1178"/>
      <c r="AD45" s="1178"/>
      <c r="AE45" s="1178"/>
      <c r="AF45" s="1178"/>
      <c r="AG45" s="1178"/>
      <c r="AH45" s="1178"/>
      <c r="AI45" s="1178"/>
      <c r="AJ45" s="1178"/>
      <c r="AK45" s="1178"/>
      <c r="AL45" s="1178"/>
      <c r="AM45" s="1178"/>
      <c r="AN45" s="1178"/>
      <c r="AO45" s="1541"/>
    </row>
    <row r="46" spans="2:41" ht="45" customHeight="1">
      <c r="B46" s="1254"/>
      <c r="C46" s="1255"/>
      <c r="D46" s="1255"/>
      <c r="E46" s="1255"/>
      <c r="F46" s="1255"/>
      <c r="G46" s="1255"/>
      <c r="H46" s="1255"/>
      <c r="I46" s="1255"/>
      <c r="J46" s="1255"/>
      <c r="K46" s="1255"/>
      <c r="L46" s="1255"/>
      <c r="M46" s="1255"/>
      <c r="N46" s="1255"/>
      <c r="O46" s="1255"/>
      <c r="P46" s="1255"/>
      <c r="Q46" s="1255"/>
      <c r="R46" s="1255"/>
      <c r="S46" s="1256"/>
      <c r="T46" s="1240"/>
      <c r="U46" s="1241"/>
      <c r="V46" s="1241"/>
      <c r="W46" s="1241"/>
      <c r="X46" s="1241"/>
      <c r="Y46" s="1241"/>
      <c r="Z46" s="1178"/>
      <c r="AA46" s="1178"/>
      <c r="AB46" s="1178"/>
      <c r="AC46" s="1178"/>
      <c r="AD46" s="1178"/>
      <c r="AE46" s="1178"/>
      <c r="AF46" s="1178"/>
      <c r="AG46" s="1178"/>
      <c r="AH46" s="1178"/>
      <c r="AI46" s="1178"/>
      <c r="AJ46" s="1178"/>
      <c r="AK46" s="1178"/>
      <c r="AL46" s="1178"/>
      <c r="AM46" s="1178"/>
      <c r="AN46" s="1178"/>
      <c r="AO46" s="1541"/>
    </row>
    <row r="47" spans="2:41">
      <c r="B47" s="1192" t="s">
        <v>265</v>
      </c>
      <c r="C47" s="1193"/>
      <c r="D47" s="1193"/>
      <c r="E47" s="1193"/>
      <c r="F47" s="1193"/>
      <c r="G47" s="1193"/>
      <c r="H47" s="1193"/>
      <c r="I47" s="1193"/>
      <c r="J47" s="1193"/>
      <c r="K47" s="1193"/>
      <c r="L47" s="1193"/>
      <c r="M47" s="1193"/>
      <c r="N47" s="1193"/>
      <c r="O47" s="1193"/>
      <c r="P47" s="1193"/>
      <c r="Q47" s="1193"/>
      <c r="R47" s="1193"/>
      <c r="S47" s="1193"/>
      <c r="T47" s="1193"/>
      <c r="U47" s="1193"/>
      <c r="V47" s="1193"/>
      <c r="W47" s="1193"/>
      <c r="X47" s="1193"/>
      <c r="Y47" s="1193"/>
      <c r="Z47" s="1229"/>
      <c r="AA47" s="1230"/>
      <c r="AB47" s="1230"/>
      <c r="AC47" s="1230"/>
      <c r="AD47" s="1230"/>
      <c r="AE47" s="1230"/>
      <c r="AF47" s="1230"/>
      <c r="AG47" s="1230"/>
      <c r="AH47" s="1231"/>
      <c r="AI47" s="1232"/>
      <c r="AJ47" s="1232"/>
      <c r="AK47" s="1232"/>
      <c r="AL47" s="1232"/>
      <c r="AM47" s="1232"/>
      <c r="AN47" s="1232"/>
      <c r="AO47" s="1560"/>
    </row>
    <row r="48" spans="2:41">
      <c r="B48" s="1242"/>
      <c r="C48" s="1243"/>
      <c r="D48" s="1243"/>
      <c r="E48" s="1243"/>
      <c r="F48" s="1243"/>
      <c r="G48" s="1243"/>
      <c r="H48" s="1243"/>
      <c r="I48" s="1243"/>
      <c r="J48" s="1243"/>
      <c r="K48" s="1243"/>
      <c r="L48" s="1243"/>
      <c r="M48" s="1243"/>
      <c r="N48" s="1243"/>
      <c r="O48" s="1243"/>
      <c r="P48" s="1243"/>
      <c r="Q48" s="1243"/>
      <c r="R48" s="1243"/>
      <c r="S48" s="1243"/>
      <c r="T48" s="1243"/>
      <c r="U48" s="1243"/>
      <c r="V48" s="1243"/>
      <c r="W48" s="1243"/>
      <c r="X48" s="1243"/>
      <c r="Y48" s="1244"/>
      <c r="Z48" s="1248"/>
      <c r="AA48" s="1201"/>
      <c r="AB48" s="1201"/>
      <c r="AC48" s="1201"/>
      <c r="AD48" s="1201"/>
      <c r="AE48" s="1201"/>
      <c r="AF48" s="1201"/>
      <c r="AG48" s="1201"/>
      <c r="AH48" s="1202"/>
      <c r="AI48" s="1190" t="s">
        <v>266</v>
      </c>
      <c r="AJ48" s="1190"/>
      <c r="AK48" s="1253"/>
      <c r="AL48" s="1570">
        <f>+AL39+AL40</f>
        <v>4</v>
      </c>
      <c r="AM48" s="1570"/>
      <c r="AN48" s="1570"/>
      <c r="AO48" s="1571"/>
    </row>
    <row r="49" spans="2:41">
      <c r="B49" s="1242"/>
      <c r="C49" s="1243"/>
      <c r="D49" s="1243"/>
      <c r="E49" s="1243"/>
      <c r="F49" s="1243"/>
      <c r="G49" s="1243"/>
      <c r="H49" s="1243"/>
      <c r="I49" s="1243"/>
      <c r="J49" s="1243"/>
      <c r="K49" s="1243"/>
      <c r="L49" s="1243"/>
      <c r="M49" s="1243"/>
      <c r="N49" s="1243"/>
      <c r="O49" s="1243"/>
      <c r="P49" s="1243"/>
      <c r="Q49" s="1243"/>
      <c r="R49" s="1243"/>
      <c r="S49" s="1243"/>
      <c r="T49" s="1243"/>
      <c r="U49" s="1243"/>
      <c r="V49" s="1243"/>
      <c r="W49" s="1243"/>
      <c r="X49" s="1243"/>
      <c r="Y49" s="1244"/>
      <c r="Z49" s="1249"/>
      <c r="AA49" s="1204"/>
      <c r="AB49" s="1204"/>
      <c r="AC49" s="1204"/>
      <c r="AD49" s="1204"/>
      <c r="AE49" s="1204"/>
      <c r="AF49" s="1204"/>
      <c r="AG49" s="1204"/>
      <c r="AH49" s="1205"/>
      <c r="AI49" s="1190"/>
      <c r="AJ49" s="1190"/>
      <c r="AK49" s="1253"/>
      <c r="AL49" s="1570"/>
      <c r="AM49" s="1570"/>
      <c r="AN49" s="1570"/>
      <c r="AO49" s="1571"/>
    </row>
    <row r="50" spans="2:41" ht="16.5" thickBot="1">
      <c r="B50" s="1245"/>
      <c r="C50" s="1246"/>
      <c r="D50" s="1246"/>
      <c r="E50" s="1246"/>
      <c r="F50" s="1246"/>
      <c r="G50" s="1246"/>
      <c r="H50" s="1246"/>
      <c r="I50" s="1246"/>
      <c r="J50" s="1246"/>
      <c r="K50" s="1246"/>
      <c r="L50" s="1246"/>
      <c r="M50" s="1246"/>
      <c r="N50" s="1246"/>
      <c r="O50" s="1246"/>
      <c r="P50" s="1246"/>
      <c r="Q50" s="1246"/>
      <c r="R50" s="1246"/>
      <c r="S50" s="1246"/>
      <c r="T50" s="1246"/>
      <c r="U50" s="1246"/>
      <c r="V50" s="1246"/>
      <c r="W50" s="1246"/>
      <c r="X50" s="1246"/>
      <c r="Y50" s="1247"/>
      <c r="Z50" s="1250"/>
      <c r="AA50" s="1251"/>
      <c r="AB50" s="1251"/>
      <c r="AC50" s="1251"/>
      <c r="AD50" s="1251"/>
      <c r="AE50" s="1251"/>
      <c r="AF50" s="1251"/>
      <c r="AG50" s="1251"/>
      <c r="AH50" s="1252"/>
      <c r="AI50" s="1238" t="s">
        <v>267</v>
      </c>
      <c r="AJ50" s="1238"/>
      <c r="AK50" s="1239"/>
      <c r="AL50" s="1572">
        <f>ROUND(+AL48+AL49,2)</f>
        <v>4</v>
      </c>
      <c r="AM50" s="1572"/>
      <c r="AN50" s="1572"/>
      <c r="AO50" s="1573"/>
    </row>
    <row r="51" spans="2:41">
      <c r="B51" s="1263"/>
      <c r="C51" s="1264"/>
      <c r="D51" s="1264"/>
      <c r="E51" s="1264"/>
      <c r="F51" s="1264"/>
      <c r="G51" s="1264"/>
      <c r="H51" s="1264"/>
      <c r="I51" s="1267" t="str">
        <f>+I28</f>
        <v>CONSTRUCCIÓN DE CUBIERTA PARA POLIDEPORTIVO EN LA VEREDA LA ESMERALDA DEL MUNICIPIO DE LA PLATA, DEPARTAMENTO DEL HUILA</v>
      </c>
      <c r="J51" s="1267"/>
      <c r="K51" s="1267"/>
      <c r="L51" s="1267"/>
      <c r="M51" s="1267"/>
      <c r="N51" s="1267"/>
      <c r="O51" s="1267"/>
      <c r="P51" s="1267"/>
      <c r="Q51" s="1267"/>
      <c r="R51" s="1267"/>
      <c r="S51" s="1267"/>
      <c r="T51" s="1267"/>
      <c r="U51" s="1267"/>
      <c r="V51" s="1267"/>
      <c r="W51" s="1267"/>
      <c r="X51" s="1267"/>
      <c r="Y51" s="1267"/>
      <c r="Z51" s="1267"/>
      <c r="AA51" s="1267"/>
      <c r="AB51" s="1267"/>
      <c r="AC51" s="1267"/>
      <c r="AD51" s="1267"/>
      <c r="AE51" s="1267"/>
      <c r="AF51" s="1267"/>
      <c r="AG51" s="1267"/>
      <c r="AH51" s="1267"/>
      <c r="AI51" s="1269">
        <f ca="1">TODAY()</f>
        <v>46286</v>
      </c>
      <c r="AJ51" s="1267"/>
      <c r="AK51" s="1267"/>
      <c r="AL51" s="1267"/>
      <c r="AM51" s="1267"/>
      <c r="AN51" s="1267"/>
      <c r="AO51" s="1558"/>
    </row>
    <row r="52" spans="2:41">
      <c r="B52" s="1265"/>
      <c r="C52" s="1266"/>
      <c r="D52" s="1266"/>
      <c r="E52" s="1266"/>
      <c r="F52" s="1266"/>
      <c r="G52" s="1266"/>
      <c r="H52" s="1266"/>
      <c r="I52" s="1268"/>
      <c r="J52" s="1268"/>
      <c r="K52" s="1268"/>
      <c r="L52" s="1268"/>
      <c r="M52" s="1268"/>
      <c r="N52" s="1268"/>
      <c r="O52" s="1268"/>
      <c r="P52" s="1268"/>
      <c r="Q52" s="1268"/>
      <c r="R52" s="1268"/>
      <c r="S52" s="1268"/>
      <c r="T52" s="1268"/>
      <c r="U52" s="1268"/>
      <c r="V52" s="1268"/>
      <c r="W52" s="1268"/>
      <c r="X52" s="1268"/>
      <c r="Y52" s="1268"/>
      <c r="Z52" s="1268"/>
      <c r="AA52" s="1268"/>
      <c r="AB52" s="1268"/>
      <c r="AC52" s="1268"/>
      <c r="AD52" s="1268"/>
      <c r="AE52" s="1268"/>
      <c r="AF52" s="1268"/>
      <c r="AG52" s="1268"/>
      <c r="AH52" s="1268"/>
      <c r="AI52" s="1268"/>
      <c r="AJ52" s="1268"/>
      <c r="AK52" s="1268"/>
      <c r="AL52" s="1268"/>
      <c r="AM52" s="1268"/>
      <c r="AN52" s="1268"/>
      <c r="AO52" s="1559"/>
    </row>
    <row r="53" spans="2:41">
      <c r="B53" s="1265"/>
      <c r="C53" s="1266"/>
      <c r="D53" s="1266"/>
      <c r="E53" s="1266"/>
      <c r="F53" s="1266"/>
      <c r="G53" s="1266"/>
      <c r="H53" s="1266"/>
      <c r="I53" s="1268"/>
      <c r="J53" s="1268"/>
      <c r="K53" s="1268"/>
      <c r="L53" s="1268"/>
      <c r="M53" s="1268"/>
      <c r="N53" s="1268"/>
      <c r="O53" s="1268"/>
      <c r="P53" s="1268"/>
      <c r="Q53" s="1268"/>
      <c r="R53" s="1268"/>
      <c r="S53" s="1268"/>
      <c r="T53" s="1268"/>
      <c r="U53" s="1268"/>
      <c r="V53" s="1268"/>
      <c r="W53" s="1268"/>
      <c r="X53" s="1268"/>
      <c r="Y53" s="1268"/>
      <c r="Z53" s="1268"/>
      <c r="AA53" s="1268"/>
      <c r="AB53" s="1268"/>
      <c r="AC53" s="1268"/>
      <c r="AD53" s="1268"/>
      <c r="AE53" s="1268"/>
      <c r="AF53" s="1268"/>
      <c r="AG53" s="1268"/>
      <c r="AH53" s="1268"/>
      <c r="AI53" s="1268"/>
      <c r="AJ53" s="1268"/>
      <c r="AK53" s="1268"/>
      <c r="AL53" s="1268"/>
      <c r="AM53" s="1268"/>
      <c r="AN53" s="1268"/>
      <c r="AO53" s="1559"/>
    </row>
    <row r="54" spans="2:41">
      <c r="B54" s="1265"/>
      <c r="C54" s="1266"/>
      <c r="D54" s="1266"/>
      <c r="E54" s="1266"/>
      <c r="F54" s="1266"/>
      <c r="G54" s="1266"/>
      <c r="H54" s="1266"/>
      <c r="I54" s="1268"/>
      <c r="J54" s="1268"/>
      <c r="K54" s="1268"/>
      <c r="L54" s="1268"/>
      <c r="M54" s="1268"/>
      <c r="N54" s="1268"/>
      <c r="O54" s="1268"/>
      <c r="P54" s="1268"/>
      <c r="Q54" s="1268"/>
      <c r="R54" s="1268"/>
      <c r="S54" s="1268"/>
      <c r="T54" s="1268"/>
      <c r="U54" s="1268"/>
      <c r="V54" s="1268"/>
      <c r="W54" s="1268"/>
      <c r="X54" s="1268"/>
      <c r="Y54" s="1268"/>
      <c r="Z54" s="1268"/>
      <c r="AA54" s="1268"/>
      <c r="AB54" s="1268"/>
      <c r="AC54" s="1268"/>
      <c r="AD54" s="1268"/>
      <c r="AE54" s="1268"/>
      <c r="AF54" s="1268"/>
      <c r="AG54" s="1268"/>
      <c r="AH54" s="1268"/>
      <c r="AI54" s="1268"/>
      <c r="AJ54" s="1268"/>
      <c r="AK54" s="1268"/>
      <c r="AL54" s="1268"/>
      <c r="AM54" s="1268"/>
      <c r="AN54" s="1268"/>
      <c r="AO54" s="1559"/>
    </row>
    <row r="55" spans="2:41">
      <c r="B55" s="1189" t="s">
        <v>254</v>
      </c>
      <c r="C55" s="1190"/>
      <c r="D55" s="1190"/>
      <c r="E55" s="1190"/>
      <c r="F55" s="1190"/>
      <c r="G55" s="1190"/>
      <c r="H55" s="1190"/>
      <c r="I55" s="1190"/>
      <c r="J55" s="1190"/>
      <c r="K55" s="1190"/>
      <c r="L55" s="1190"/>
      <c r="M55" s="1190"/>
      <c r="N55" s="1190"/>
      <c r="O55" s="1190"/>
      <c r="P55" s="1190"/>
      <c r="Q55" s="1190"/>
      <c r="R55" s="1190"/>
      <c r="S55" s="1190"/>
      <c r="T55" s="1190"/>
      <c r="U55" s="1190"/>
      <c r="V55" s="1190"/>
      <c r="W55" s="1190"/>
      <c r="X55" s="1190"/>
      <c r="Y55" s="1190"/>
      <c r="Z55" s="1190"/>
      <c r="AA55" s="1190"/>
      <c r="AB55" s="1190"/>
      <c r="AC55" s="1190"/>
      <c r="AD55" s="1190"/>
      <c r="AE55" s="1190"/>
      <c r="AF55" s="1190"/>
      <c r="AG55" s="1190"/>
      <c r="AH55" s="1190"/>
      <c r="AI55" s="1190"/>
      <c r="AJ55" s="1190"/>
      <c r="AK55" s="1190"/>
      <c r="AL55" s="1190"/>
      <c r="AM55" s="1190"/>
      <c r="AN55" s="1190"/>
      <c r="AO55" s="1542"/>
    </row>
    <row r="56" spans="2:41">
      <c r="B56" s="1200"/>
      <c r="C56" s="1201"/>
      <c r="D56" s="1201"/>
      <c r="E56" s="1201"/>
      <c r="F56" s="1201"/>
      <c r="G56" s="1201"/>
      <c r="H56" s="1201"/>
      <c r="I56" s="1201"/>
      <c r="J56" s="1201"/>
      <c r="K56" s="1201"/>
      <c r="L56" s="1201"/>
      <c r="M56" s="1201"/>
      <c r="N56" s="1201"/>
      <c r="O56" s="1201"/>
      <c r="P56" s="1201"/>
      <c r="Q56" s="1201"/>
      <c r="R56" s="1201"/>
      <c r="S56" s="1202"/>
      <c r="T56" s="1206" t="s">
        <v>255</v>
      </c>
      <c r="U56" s="1207"/>
      <c r="V56" s="1207"/>
      <c r="W56" s="1208"/>
      <c r="X56" s="1257">
        <f>+' PRESUPUESTO OFICIAL ESMERALDA'!B11</f>
        <v>1.3</v>
      </c>
      <c r="Y56" s="1258"/>
      <c r="Z56" s="1258"/>
      <c r="AA56" s="1258"/>
      <c r="AB56" s="1258"/>
      <c r="AC56" s="1258"/>
      <c r="AD56" s="1259"/>
      <c r="AE56" s="1191" t="s">
        <v>256</v>
      </c>
      <c r="AF56" s="1191"/>
      <c r="AG56" s="1191"/>
      <c r="AH56" s="1191"/>
      <c r="AI56" s="1199" t="str">
        <f>+' PRESUPUESTO OFICIAL ESMERALDA'!D11</f>
        <v>M3</v>
      </c>
      <c r="AJ56" s="1199"/>
      <c r="AK56" s="1199"/>
      <c r="AL56" s="1199"/>
      <c r="AM56" s="1199"/>
      <c r="AN56" s="1199"/>
      <c r="AO56" s="1567"/>
    </row>
    <row r="57" spans="2:41">
      <c r="B57" s="1203"/>
      <c r="C57" s="1204"/>
      <c r="D57" s="1204"/>
      <c r="E57" s="1204"/>
      <c r="F57" s="1204"/>
      <c r="G57" s="1204"/>
      <c r="H57" s="1204"/>
      <c r="I57" s="1204"/>
      <c r="J57" s="1204"/>
      <c r="K57" s="1204"/>
      <c r="L57" s="1204"/>
      <c r="M57" s="1204"/>
      <c r="N57" s="1204"/>
      <c r="O57" s="1204"/>
      <c r="P57" s="1204"/>
      <c r="Q57" s="1204"/>
      <c r="R57" s="1204"/>
      <c r="S57" s="1205"/>
      <c r="T57" s="1209"/>
      <c r="U57" s="1210"/>
      <c r="V57" s="1210"/>
      <c r="W57" s="1211"/>
      <c r="X57" s="1260"/>
      <c r="Y57" s="1261"/>
      <c r="Z57" s="1261"/>
      <c r="AA57" s="1261"/>
      <c r="AB57" s="1261"/>
      <c r="AC57" s="1261"/>
      <c r="AD57" s="1262"/>
      <c r="AE57" s="1191"/>
      <c r="AF57" s="1191"/>
      <c r="AG57" s="1191"/>
      <c r="AH57" s="1191"/>
      <c r="AI57" s="1199"/>
      <c r="AJ57" s="1199"/>
      <c r="AK57" s="1199"/>
      <c r="AL57" s="1199"/>
      <c r="AM57" s="1199"/>
      <c r="AN57" s="1199"/>
      <c r="AO57" s="1567"/>
    </row>
    <row r="58" spans="2:41">
      <c r="B58" s="1203"/>
      <c r="C58" s="1204"/>
      <c r="D58" s="1204"/>
      <c r="E58" s="1204"/>
      <c r="F58" s="1204"/>
      <c r="G58" s="1204"/>
      <c r="H58" s="1204"/>
      <c r="I58" s="1204"/>
      <c r="J58" s="1204"/>
      <c r="K58" s="1204"/>
      <c r="L58" s="1204"/>
      <c r="M58" s="1204"/>
      <c r="N58" s="1204"/>
      <c r="O58" s="1204"/>
      <c r="P58" s="1204"/>
      <c r="Q58" s="1204"/>
      <c r="R58" s="1204"/>
      <c r="S58" s="1205"/>
      <c r="T58" s="1206" t="s">
        <v>257</v>
      </c>
      <c r="U58" s="1207"/>
      <c r="V58" s="1207"/>
      <c r="W58" s="1208"/>
      <c r="X58" s="1218" t="str">
        <f>+' PRESUPUESTO OFICIAL ESMERALDA'!C11</f>
        <v>Excavación  manual  sin  clasificar  –  Incluye:  todo  factor y disposición final del material en escombrera autorizada.</v>
      </c>
      <c r="Y58" s="1219"/>
      <c r="Z58" s="1219"/>
      <c r="AA58" s="1219"/>
      <c r="AB58" s="1219"/>
      <c r="AC58" s="1219"/>
      <c r="AD58" s="1219"/>
      <c r="AE58" s="1219"/>
      <c r="AF58" s="1219"/>
      <c r="AG58" s="1219"/>
      <c r="AH58" s="1219"/>
      <c r="AI58" s="1219"/>
      <c r="AJ58" s="1219"/>
      <c r="AK58" s="1219"/>
      <c r="AL58" s="1219"/>
      <c r="AM58" s="1219"/>
      <c r="AN58" s="1219"/>
      <c r="AO58" s="1568"/>
    </row>
    <row r="59" spans="2:41" ht="27.75" customHeight="1">
      <c r="B59" s="1203"/>
      <c r="C59" s="1204"/>
      <c r="D59" s="1204"/>
      <c r="E59" s="1204"/>
      <c r="F59" s="1204"/>
      <c r="G59" s="1204"/>
      <c r="H59" s="1204"/>
      <c r="I59" s="1204"/>
      <c r="J59" s="1204"/>
      <c r="K59" s="1204"/>
      <c r="L59" s="1204"/>
      <c r="M59" s="1204"/>
      <c r="N59" s="1204"/>
      <c r="O59" s="1204"/>
      <c r="P59" s="1204"/>
      <c r="Q59" s="1204"/>
      <c r="R59" s="1204"/>
      <c r="S59" s="1205"/>
      <c r="T59" s="1209"/>
      <c r="U59" s="1210"/>
      <c r="V59" s="1210"/>
      <c r="W59" s="1211"/>
      <c r="X59" s="1220"/>
      <c r="Y59" s="1221"/>
      <c r="Z59" s="1221"/>
      <c r="AA59" s="1221"/>
      <c r="AB59" s="1221"/>
      <c r="AC59" s="1221"/>
      <c r="AD59" s="1221"/>
      <c r="AE59" s="1221"/>
      <c r="AF59" s="1221"/>
      <c r="AG59" s="1221"/>
      <c r="AH59" s="1221"/>
      <c r="AI59" s="1221"/>
      <c r="AJ59" s="1221"/>
      <c r="AK59" s="1221"/>
      <c r="AL59" s="1221"/>
      <c r="AM59" s="1221"/>
      <c r="AN59" s="1221"/>
      <c r="AO59" s="1569"/>
    </row>
    <row r="60" spans="2:41">
      <c r="B60" s="1203"/>
      <c r="C60" s="1204"/>
      <c r="D60" s="1204"/>
      <c r="E60" s="1204"/>
      <c r="F60" s="1204"/>
      <c r="G60" s="1204"/>
      <c r="H60" s="1204"/>
      <c r="I60" s="1204"/>
      <c r="J60" s="1204"/>
      <c r="K60" s="1204"/>
      <c r="L60" s="1204"/>
      <c r="M60" s="1204"/>
      <c r="N60" s="1204"/>
      <c r="O60" s="1204"/>
      <c r="P60" s="1204"/>
      <c r="Q60" s="1204"/>
      <c r="R60" s="1204"/>
      <c r="S60" s="1205"/>
      <c r="T60" s="1222" t="s">
        <v>258</v>
      </c>
      <c r="U60" s="1223"/>
      <c r="V60" s="1223"/>
      <c r="W60" s="1223"/>
      <c r="X60" s="1223"/>
      <c r="Y60" s="1224"/>
      <c r="Z60" s="1228" t="s">
        <v>259</v>
      </c>
      <c r="AA60" s="1228"/>
      <c r="AB60" s="1228"/>
      <c r="AC60" s="1228"/>
      <c r="AD60" s="1228"/>
      <c r="AE60" s="1191"/>
      <c r="AF60" s="1191"/>
      <c r="AG60" s="1191"/>
      <c r="AH60" s="1191"/>
      <c r="AI60" s="1191" t="s">
        <v>260</v>
      </c>
      <c r="AJ60" s="1191"/>
      <c r="AK60" s="1191"/>
      <c r="AL60" s="1191" t="s">
        <v>261</v>
      </c>
      <c r="AM60" s="1191"/>
      <c r="AN60" s="1191"/>
      <c r="AO60" s="1561"/>
    </row>
    <row r="61" spans="2:41">
      <c r="B61" s="1203"/>
      <c r="C61" s="1204"/>
      <c r="D61" s="1204"/>
      <c r="E61" s="1204"/>
      <c r="F61" s="1204"/>
      <c r="G61" s="1204"/>
      <c r="H61" s="1204"/>
      <c r="I61" s="1204"/>
      <c r="J61" s="1204"/>
      <c r="K61" s="1204"/>
      <c r="L61" s="1204"/>
      <c r="M61" s="1204"/>
      <c r="N61" s="1204"/>
      <c r="O61" s="1204"/>
      <c r="P61" s="1204"/>
      <c r="Q61" s="1204"/>
      <c r="R61" s="1204"/>
      <c r="S61" s="1205"/>
      <c r="T61" s="1225"/>
      <c r="U61" s="1226"/>
      <c r="V61" s="1226"/>
      <c r="W61" s="1226"/>
      <c r="X61" s="1226"/>
      <c r="Y61" s="1227"/>
      <c r="Z61" s="1191" t="s">
        <v>561</v>
      </c>
      <c r="AA61" s="1191"/>
      <c r="AB61" s="1191"/>
      <c r="AC61" s="1191" t="s">
        <v>263</v>
      </c>
      <c r="AD61" s="1191"/>
      <c r="AE61" s="1191"/>
      <c r="AF61" s="1191" t="s">
        <v>264</v>
      </c>
      <c r="AG61" s="1191"/>
      <c r="AH61" s="1191"/>
      <c r="AI61" s="1191"/>
      <c r="AJ61" s="1191"/>
      <c r="AK61" s="1191"/>
      <c r="AL61" s="1191"/>
      <c r="AM61" s="1191"/>
      <c r="AN61" s="1191"/>
      <c r="AO61" s="1561"/>
    </row>
    <row r="62" spans="2:41">
      <c r="B62" s="1203"/>
      <c r="C62" s="1204"/>
      <c r="D62" s="1204"/>
      <c r="E62" s="1204"/>
      <c r="F62" s="1204"/>
      <c r="G62" s="1204"/>
      <c r="H62" s="1204"/>
      <c r="I62" s="1204"/>
      <c r="J62" s="1204"/>
      <c r="K62" s="1204"/>
      <c r="L62" s="1204"/>
      <c r="M62" s="1204"/>
      <c r="N62" s="1204"/>
      <c r="O62" s="1204"/>
      <c r="P62" s="1204"/>
      <c r="Q62" s="1204"/>
      <c r="R62" s="1204"/>
      <c r="S62" s="1205"/>
      <c r="T62" s="1182" t="s">
        <v>564</v>
      </c>
      <c r="U62" s="1183"/>
      <c r="V62" s="1183"/>
      <c r="W62" s="1183"/>
      <c r="X62" s="1183"/>
      <c r="Y62" s="1184"/>
      <c r="Z62" s="1185">
        <v>1.6</v>
      </c>
      <c r="AA62" s="1185"/>
      <c r="AB62" s="1185"/>
      <c r="AC62" s="1178">
        <v>1.6</v>
      </c>
      <c r="AD62" s="1178"/>
      <c r="AE62" s="1178"/>
      <c r="AF62" s="1178">
        <v>1.1000000000000001</v>
      </c>
      <c r="AG62" s="1178"/>
      <c r="AH62" s="1178"/>
      <c r="AI62" s="1178">
        <v>10</v>
      </c>
      <c r="AJ62" s="1178"/>
      <c r="AK62" s="1178"/>
      <c r="AL62" s="1178">
        <f t="shared" ref="AL62:AL69" si="0">+Z62*AC62*AF62*AI62</f>
        <v>28.160000000000007</v>
      </c>
      <c r="AM62" s="1178"/>
      <c r="AN62" s="1178"/>
      <c r="AO62" s="1541"/>
    </row>
    <row r="63" spans="2:41">
      <c r="B63" s="1203"/>
      <c r="C63" s="1204"/>
      <c r="D63" s="1204"/>
      <c r="E63" s="1204"/>
      <c r="F63" s="1204"/>
      <c r="G63" s="1204"/>
      <c r="H63" s="1204"/>
      <c r="I63" s="1204"/>
      <c r="J63" s="1204"/>
      <c r="K63" s="1204"/>
      <c r="L63" s="1204"/>
      <c r="M63" s="1204"/>
      <c r="N63" s="1204"/>
      <c r="O63" s="1204"/>
      <c r="P63" s="1204"/>
      <c r="Q63" s="1204"/>
      <c r="R63" s="1204"/>
      <c r="S63" s="1205"/>
      <c r="T63" s="1182" t="s">
        <v>565</v>
      </c>
      <c r="U63" s="1183"/>
      <c r="V63" s="1183"/>
      <c r="W63" s="1183"/>
      <c r="X63" s="1183"/>
      <c r="Y63" s="1184"/>
      <c r="Z63" s="1178">
        <v>6.43</v>
      </c>
      <c r="AA63" s="1178"/>
      <c r="AB63" s="1178"/>
      <c r="AC63" s="1178">
        <v>0.5</v>
      </c>
      <c r="AD63" s="1178"/>
      <c r="AE63" s="1178"/>
      <c r="AF63" s="1178">
        <v>0.5</v>
      </c>
      <c r="AG63" s="1178"/>
      <c r="AH63" s="1178"/>
      <c r="AI63" s="1178">
        <v>8</v>
      </c>
      <c r="AJ63" s="1178"/>
      <c r="AK63" s="1178"/>
      <c r="AL63" s="1589">
        <f t="shared" si="0"/>
        <v>12.86</v>
      </c>
      <c r="AM63" s="1589"/>
      <c r="AN63" s="1589"/>
      <c r="AO63" s="1590"/>
    </row>
    <row r="64" spans="2:41">
      <c r="B64" s="1203"/>
      <c r="C64" s="1204"/>
      <c r="D64" s="1204"/>
      <c r="E64" s="1204"/>
      <c r="F64" s="1204"/>
      <c r="G64" s="1204"/>
      <c r="H64" s="1204"/>
      <c r="I64" s="1204"/>
      <c r="J64" s="1204"/>
      <c r="K64" s="1204"/>
      <c r="L64" s="1204"/>
      <c r="M64" s="1204"/>
      <c r="N64" s="1204"/>
      <c r="O64" s="1204"/>
      <c r="P64" s="1204"/>
      <c r="Q64" s="1204"/>
      <c r="R64" s="1204"/>
      <c r="S64" s="1205"/>
      <c r="T64" s="1182" t="s">
        <v>566</v>
      </c>
      <c r="U64" s="1183"/>
      <c r="V64" s="1183"/>
      <c r="W64" s="1183"/>
      <c r="X64" s="1183"/>
      <c r="Y64" s="1184"/>
      <c r="Z64" s="1178">
        <v>15</v>
      </c>
      <c r="AA64" s="1178"/>
      <c r="AB64" s="1178"/>
      <c r="AC64" s="1178">
        <v>0.5</v>
      </c>
      <c r="AD64" s="1178"/>
      <c r="AE64" s="1178"/>
      <c r="AF64" s="1178">
        <v>0.5</v>
      </c>
      <c r="AG64" s="1178"/>
      <c r="AH64" s="1178"/>
      <c r="AI64" s="1178">
        <v>2</v>
      </c>
      <c r="AJ64" s="1178"/>
      <c r="AK64" s="1178"/>
      <c r="AL64" s="1589">
        <f t="shared" si="0"/>
        <v>7.5</v>
      </c>
      <c r="AM64" s="1589"/>
      <c r="AN64" s="1589"/>
      <c r="AO64" s="1590"/>
    </row>
    <row r="65" spans="2:41">
      <c r="B65" s="1203"/>
      <c r="C65" s="1204"/>
      <c r="D65" s="1204"/>
      <c r="E65" s="1204"/>
      <c r="F65" s="1204"/>
      <c r="G65" s="1204"/>
      <c r="H65" s="1204"/>
      <c r="I65" s="1204"/>
      <c r="J65" s="1204"/>
      <c r="K65" s="1204"/>
      <c r="L65" s="1204"/>
      <c r="M65" s="1204"/>
      <c r="N65" s="1204"/>
      <c r="O65" s="1204"/>
      <c r="P65" s="1204"/>
      <c r="Q65" s="1204"/>
      <c r="R65" s="1204"/>
      <c r="S65" s="1205"/>
      <c r="T65" s="1182" t="s">
        <v>570</v>
      </c>
      <c r="U65" s="1183"/>
      <c r="V65" s="1183"/>
      <c r="W65" s="1183"/>
      <c r="X65" s="1183"/>
      <c r="Y65" s="1184"/>
      <c r="Z65" s="1178">
        <f>26.8+26.8+17.09+10</f>
        <v>80.69</v>
      </c>
      <c r="AA65" s="1178"/>
      <c r="AB65" s="1178"/>
      <c r="AC65" s="1178">
        <v>0.3</v>
      </c>
      <c r="AD65" s="1178"/>
      <c r="AE65" s="1178"/>
      <c r="AF65" s="1178">
        <v>0.6</v>
      </c>
      <c r="AG65" s="1178"/>
      <c r="AH65" s="1178"/>
      <c r="AI65" s="1178">
        <v>1</v>
      </c>
      <c r="AJ65" s="1178"/>
      <c r="AK65" s="1178"/>
      <c r="AL65" s="1589">
        <f t="shared" si="0"/>
        <v>14.524199999999997</v>
      </c>
      <c r="AM65" s="1589"/>
      <c r="AN65" s="1589"/>
      <c r="AO65" s="1590"/>
    </row>
    <row r="66" spans="2:41">
      <c r="B66" s="1203"/>
      <c r="C66" s="1204"/>
      <c r="D66" s="1204"/>
      <c r="E66" s="1204"/>
      <c r="F66" s="1204"/>
      <c r="G66" s="1204"/>
      <c r="H66" s="1204"/>
      <c r="I66" s="1204"/>
      <c r="J66" s="1204"/>
      <c r="K66" s="1204"/>
      <c r="L66" s="1204"/>
      <c r="M66" s="1204"/>
      <c r="N66" s="1204"/>
      <c r="O66" s="1204"/>
      <c r="P66" s="1204"/>
      <c r="Q66" s="1204"/>
      <c r="R66" s="1204"/>
      <c r="S66" s="1205"/>
      <c r="T66" s="1182" t="s">
        <v>571</v>
      </c>
      <c r="U66" s="1183"/>
      <c r="V66" s="1183"/>
      <c r="W66" s="1183"/>
      <c r="X66" s="1183"/>
      <c r="Y66" s="1184"/>
      <c r="Z66" s="1178">
        <v>0.8</v>
      </c>
      <c r="AA66" s="1178"/>
      <c r="AB66" s="1178"/>
      <c r="AC66" s="1178">
        <v>0.3</v>
      </c>
      <c r="AD66" s="1178"/>
      <c r="AE66" s="1178"/>
      <c r="AF66" s="1178">
        <v>0.3</v>
      </c>
      <c r="AG66" s="1178"/>
      <c r="AH66" s="1178"/>
      <c r="AI66" s="1178">
        <v>6</v>
      </c>
      <c r="AJ66" s="1178"/>
      <c r="AK66" s="1178"/>
      <c r="AL66" s="1589">
        <f t="shared" si="0"/>
        <v>0.43199999999999994</v>
      </c>
      <c r="AM66" s="1589"/>
      <c r="AN66" s="1589"/>
      <c r="AO66" s="1590"/>
    </row>
    <row r="67" spans="2:41">
      <c r="B67" s="1203"/>
      <c r="C67" s="1204"/>
      <c r="D67" s="1204"/>
      <c r="E67" s="1204"/>
      <c r="F67" s="1204"/>
      <c r="G67" s="1204"/>
      <c r="H67" s="1204"/>
      <c r="I67" s="1204"/>
      <c r="J67" s="1204"/>
      <c r="K67" s="1204"/>
      <c r="L67" s="1204"/>
      <c r="M67" s="1204"/>
      <c r="N67" s="1204"/>
      <c r="O67" s="1204"/>
      <c r="P67" s="1204"/>
      <c r="Q67" s="1204"/>
      <c r="R67" s="1204"/>
      <c r="S67" s="1205"/>
      <c r="T67" s="1182" t="s">
        <v>567</v>
      </c>
      <c r="U67" s="1183"/>
      <c r="V67" s="1183"/>
      <c r="W67" s="1183"/>
      <c r="X67" s="1183"/>
      <c r="Y67" s="1184"/>
      <c r="Z67" s="1178">
        <v>1.1000000000000001</v>
      </c>
      <c r="AA67" s="1178"/>
      <c r="AB67" s="1178"/>
      <c r="AC67" s="1178">
        <v>1.1000000000000001</v>
      </c>
      <c r="AD67" s="1178"/>
      <c r="AE67" s="1178"/>
      <c r="AF67" s="1178">
        <v>1.1000000000000001</v>
      </c>
      <c r="AG67" s="1178"/>
      <c r="AH67" s="1178"/>
      <c r="AI67" s="1178">
        <v>1</v>
      </c>
      <c r="AJ67" s="1178"/>
      <c r="AK67" s="1178"/>
      <c r="AL67" s="1178">
        <f t="shared" si="0"/>
        <v>1.3310000000000004</v>
      </c>
      <c r="AM67" s="1178"/>
      <c r="AN67" s="1178"/>
      <c r="AO67" s="1541"/>
    </row>
    <row r="68" spans="2:41">
      <c r="B68" s="1203"/>
      <c r="C68" s="1204"/>
      <c r="D68" s="1204"/>
      <c r="E68" s="1204"/>
      <c r="F68" s="1204"/>
      <c r="G68" s="1204"/>
      <c r="H68" s="1204"/>
      <c r="I68" s="1204"/>
      <c r="J68" s="1204"/>
      <c r="K68" s="1204"/>
      <c r="L68" s="1204"/>
      <c r="M68" s="1204"/>
      <c r="N68" s="1204"/>
      <c r="O68" s="1204"/>
      <c r="P68" s="1204"/>
      <c r="Q68" s="1204"/>
      <c r="R68" s="1204"/>
      <c r="S68" s="1205"/>
      <c r="T68" s="1182" t="s">
        <v>567</v>
      </c>
      <c r="U68" s="1183"/>
      <c r="V68" s="1183"/>
      <c r="W68" s="1183"/>
      <c r="X68" s="1183"/>
      <c r="Y68" s="1184"/>
      <c r="Z68" s="1178">
        <v>1</v>
      </c>
      <c r="AA68" s="1178"/>
      <c r="AB68" s="1178"/>
      <c r="AC68" s="1178">
        <v>1</v>
      </c>
      <c r="AD68" s="1178"/>
      <c r="AE68" s="1178"/>
      <c r="AF68" s="1178">
        <v>1.1000000000000001</v>
      </c>
      <c r="AG68" s="1178"/>
      <c r="AH68" s="1178"/>
      <c r="AI68" s="1178">
        <v>4</v>
      </c>
      <c r="AJ68" s="1178"/>
      <c r="AK68" s="1178"/>
      <c r="AL68" s="1178">
        <f t="shared" si="0"/>
        <v>4.4000000000000004</v>
      </c>
      <c r="AM68" s="1178"/>
      <c r="AN68" s="1178"/>
      <c r="AO68" s="1541"/>
    </row>
    <row r="69" spans="2:41">
      <c r="B69" s="1203"/>
      <c r="C69" s="1204"/>
      <c r="D69" s="1204"/>
      <c r="E69" s="1204"/>
      <c r="F69" s="1204"/>
      <c r="G69" s="1204"/>
      <c r="H69" s="1204"/>
      <c r="I69" s="1204"/>
      <c r="J69" s="1204"/>
      <c r="K69" s="1204"/>
      <c r="L69" s="1204"/>
      <c r="M69" s="1204"/>
      <c r="N69" s="1204"/>
      <c r="O69" s="1204"/>
      <c r="P69" s="1204"/>
      <c r="Q69" s="1204"/>
      <c r="R69" s="1204"/>
      <c r="S69" s="1205"/>
      <c r="T69" s="1182" t="s">
        <v>568</v>
      </c>
      <c r="U69" s="1183"/>
      <c r="V69" s="1183"/>
      <c r="W69" s="1183"/>
      <c r="X69" s="1183"/>
      <c r="Y69" s="1184"/>
      <c r="Z69" s="1178">
        <f>26.8</f>
        <v>26.8</v>
      </c>
      <c r="AA69" s="1178"/>
      <c r="AB69" s="1178"/>
      <c r="AC69" s="1178">
        <v>0.3</v>
      </c>
      <c r="AD69" s="1178"/>
      <c r="AE69" s="1178"/>
      <c r="AF69" s="1178">
        <v>0.3</v>
      </c>
      <c r="AG69" s="1178"/>
      <c r="AH69" s="1178"/>
      <c r="AI69" s="1178">
        <v>2</v>
      </c>
      <c r="AJ69" s="1178"/>
      <c r="AK69" s="1178"/>
      <c r="AL69" s="1178">
        <f t="shared" si="0"/>
        <v>4.823999999999999</v>
      </c>
      <c r="AM69" s="1178"/>
      <c r="AN69" s="1178"/>
      <c r="AO69" s="1541"/>
    </row>
    <row r="70" spans="2:41" ht="192" customHeight="1">
      <c r="B70" s="1203"/>
      <c r="C70" s="1204"/>
      <c r="D70" s="1204"/>
      <c r="E70" s="1204"/>
      <c r="F70" s="1204"/>
      <c r="G70" s="1204"/>
      <c r="H70" s="1204"/>
      <c r="I70" s="1204"/>
      <c r="J70" s="1204"/>
      <c r="K70" s="1204"/>
      <c r="L70" s="1204"/>
      <c r="M70" s="1204"/>
      <c r="N70" s="1204"/>
      <c r="O70" s="1204"/>
      <c r="P70" s="1204"/>
      <c r="Q70" s="1204"/>
      <c r="R70" s="1204"/>
      <c r="S70" s="1205"/>
      <c r="T70" s="1182"/>
      <c r="U70" s="1183"/>
      <c r="V70" s="1183"/>
      <c r="W70" s="1183"/>
      <c r="X70" s="1183"/>
      <c r="Y70" s="1184"/>
      <c r="Z70" s="1178"/>
      <c r="AA70" s="1178"/>
      <c r="AB70" s="1178"/>
      <c r="AC70" s="1178"/>
      <c r="AD70" s="1178"/>
      <c r="AE70" s="1178"/>
      <c r="AF70" s="1178"/>
      <c r="AG70" s="1178"/>
      <c r="AH70" s="1178"/>
      <c r="AI70" s="1178"/>
      <c r="AJ70" s="1178"/>
      <c r="AK70" s="1178"/>
      <c r="AL70" s="1178"/>
      <c r="AM70" s="1178"/>
      <c r="AN70" s="1178"/>
      <c r="AO70" s="1541"/>
    </row>
    <row r="71" spans="2:41" ht="236.25" customHeight="1">
      <c r="B71" s="1254"/>
      <c r="C71" s="1255"/>
      <c r="D71" s="1255"/>
      <c r="E71" s="1255"/>
      <c r="F71" s="1255"/>
      <c r="G71" s="1255"/>
      <c r="H71" s="1255"/>
      <c r="I71" s="1255"/>
      <c r="J71" s="1255"/>
      <c r="K71" s="1255"/>
      <c r="L71" s="1255"/>
      <c r="M71" s="1255"/>
      <c r="N71" s="1255"/>
      <c r="O71" s="1255"/>
      <c r="P71" s="1255"/>
      <c r="Q71" s="1255"/>
      <c r="R71" s="1255"/>
      <c r="S71" s="1256"/>
      <c r="T71" s="1240"/>
      <c r="U71" s="1241"/>
      <c r="V71" s="1241"/>
      <c r="W71" s="1241"/>
      <c r="X71" s="1241"/>
      <c r="Y71" s="1241"/>
      <c r="Z71" s="1178"/>
      <c r="AA71" s="1178"/>
      <c r="AB71" s="1178"/>
      <c r="AC71" s="1178"/>
      <c r="AD71" s="1178"/>
      <c r="AE71" s="1178"/>
      <c r="AF71" s="1178"/>
      <c r="AG71" s="1178"/>
      <c r="AH71" s="1178"/>
      <c r="AI71" s="1178"/>
      <c r="AJ71" s="1178"/>
      <c r="AK71" s="1178"/>
      <c r="AL71" s="1178"/>
      <c r="AM71" s="1178"/>
      <c r="AN71" s="1178"/>
      <c r="AO71" s="1541"/>
    </row>
    <row r="72" spans="2:41">
      <c r="B72" s="1192" t="s">
        <v>265</v>
      </c>
      <c r="C72" s="1193"/>
      <c r="D72" s="1193"/>
      <c r="E72" s="1193"/>
      <c r="F72" s="1193"/>
      <c r="G72" s="1193"/>
      <c r="H72" s="1193"/>
      <c r="I72" s="1193"/>
      <c r="J72" s="1193"/>
      <c r="K72" s="1193"/>
      <c r="L72" s="1193"/>
      <c r="M72" s="1193"/>
      <c r="N72" s="1193"/>
      <c r="O72" s="1193"/>
      <c r="P72" s="1193"/>
      <c r="Q72" s="1193"/>
      <c r="R72" s="1193"/>
      <c r="S72" s="1193"/>
      <c r="T72" s="1193"/>
      <c r="U72" s="1193"/>
      <c r="V72" s="1193"/>
      <c r="W72" s="1193"/>
      <c r="X72" s="1193"/>
      <c r="Y72" s="1193"/>
      <c r="Z72" s="1229"/>
      <c r="AA72" s="1230"/>
      <c r="AB72" s="1230"/>
      <c r="AC72" s="1230"/>
      <c r="AD72" s="1230"/>
      <c r="AE72" s="1230"/>
      <c r="AF72" s="1230"/>
      <c r="AG72" s="1230"/>
      <c r="AH72" s="1231"/>
      <c r="AI72" s="1232"/>
      <c r="AJ72" s="1232"/>
      <c r="AK72" s="1232"/>
      <c r="AL72" s="1232"/>
      <c r="AM72" s="1232"/>
      <c r="AN72" s="1232"/>
      <c r="AO72" s="1560"/>
    </row>
    <row r="73" spans="2:41">
      <c r="B73" s="1242"/>
      <c r="C73" s="1243"/>
      <c r="D73" s="1243"/>
      <c r="E73" s="1243"/>
      <c r="F73" s="1243"/>
      <c r="G73" s="1243"/>
      <c r="H73" s="1243"/>
      <c r="I73" s="1243"/>
      <c r="J73" s="1243"/>
      <c r="K73" s="1243"/>
      <c r="L73" s="1243"/>
      <c r="M73" s="1243"/>
      <c r="N73" s="1243"/>
      <c r="O73" s="1243"/>
      <c r="P73" s="1243"/>
      <c r="Q73" s="1243"/>
      <c r="R73" s="1243"/>
      <c r="S73" s="1243"/>
      <c r="T73" s="1243"/>
      <c r="U73" s="1243"/>
      <c r="V73" s="1243"/>
      <c r="W73" s="1243"/>
      <c r="X73" s="1243"/>
      <c r="Y73" s="1244"/>
      <c r="Z73" s="1248"/>
      <c r="AA73" s="1201"/>
      <c r="AB73" s="1201"/>
      <c r="AC73" s="1201"/>
      <c r="AD73" s="1201"/>
      <c r="AE73" s="1201"/>
      <c r="AF73" s="1201"/>
      <c r="AG73" s="1201"/>
      <c r="AH73" s="1202"/>
      <c r="AI73" s="1190" t="s">
        <v>266</v>
      </c>
      <c r="AJ73" s="1190"/>
      <c r="AK73" s="1253"/>
      <c r="AL73" s="1570">
        <f>SUM(AL62:AO71)</f>
        <v>74.031200000000013</v>
      </c>
      <c r="AM73" s="1570"/>
      <c r="AN73" s="1570"/>
      <c r="AO73" s="1571"/>
    </row>
    <row r="74" spans="2:41">
      <c r="B74" s="1242"/>
      <c r="C74" s="1243"/>
      <c r="D74" s="1243"/>
      <c r="E74" s="1243"/>
      <c r="F74" s="1243"/>
      <c r="G74" s="1243"/>
      <c r="H74" s="1243"/>
      <c r="I74" s="1243"/>
      <c r="J74" s="1243"/>
      <c r="K74" s="1243"/>
      <c r="L74" s="1243"/>
      <c r="M74" s="1243"/>
      <c r="N74" s="1243"/>
      <c r="O74" s="1243"/>
      <c r="P74" s="1243"/>
      <c r="Q74" s="1243"/>
      <c r="R74" s="1243"/>
      <c r="S74" s="1243"/>
      <c r="T74" s="1243"/>
      <c r="U74" s="1243"/>
      <c r="V74" s="1243"/>
      <c r="W74" s="1243"/>
      <c r="X74" s="1243"/>
      <c r="Y74" s="1244"/>
      <c r="Z74" s="1249"/>
      <c r="AA74" s="1204"/>
      <c r="AB74" s="1204"/>
      <c r="AC74" s="1204"/>
      <c r="AD74" s="1204"/>
      <c r="AE74" s="1204"/>
      <c r="AF74" s="1204"/>
      <c r="AG74" s="1204"/>
      <c r="AH74" s="1205"/>
      <c r="AI74" s="1190"/>
      <c r="AJ74" s="1190"/>
      <c r="AK74" s="1253"/>
      <c r="AL74" s="1570"/>
      <c r="AM74" s="1570"/>
      <c r="AN74" s="1570"/>
      <c r="AO74" s="1571"/>
    </row>
    <row r="75" spans="2:41" ht="16.5" thickBot="1">
      <c r="B75" s="1245"/>
      <c r="C75" s="1246"/>
      <c r="D75" s="1246"/>
      <c r="E75" s="1246"/>
      <c r="F75" s="1246"/>
      <c r="G75" s="1246"/>
      <c r="H75" s="1246"/>
      <c r="I75" s="1246"/>
      <c r="J75" s="1246"/>
      <c r="K75" s="1246"/>
      <c r="L75" s="1246"/>
      <c r="M75" s="1246"/>
      <c r="N75" s="1246"/>
      <c r="O75" s="1246"/>
      <c r="P75" s="1246"/>
      <c r="Q75" s="1246"/>
      <c r="R75" s="1246"/>
      <c r="S75" s="1246"/>
      <c r="T75" s="1246"/>
      <c r="U75" s="1246"/>
      <c r="V75" s="1246"/>
      <c r="W75" s="1246"/>
      <c r="X75" s="1246"/>
      <c r="Y75" s="1247"/>
      <c r="Z75" s="1250"/>
      <c r="AA75" s="1251"/>
      <c r="AB75" s="1251"/>
      <c r="AC75" s="1251"/>
      <c r="AD75" s="1251"/>
      <c r="AE75" s="1251"/>
      <c r="AF75" s="1251"/>
      <c r="AG75" s="1251"/>
      <c r="AH75" s="1252"/>
      <c r="AI75" s="1238" t="s">
        <v>267</v>
      </c>
      <c r="AJ75" s="1238"/>
      <c r="AK75" s="1239"/>
      <c r="AL75" s="1572">
        <f>ROUND(+AL73+AL74,2)</f>
        <v>74.03</v>
      </c>
      <c r="AM75" s="1572"/>
      <c r="AN75" s="1572"/>
      <c r="AO75" s="1573"/>
    </row>
    <row r="76" spans="2:41">
      <c r="B76" s="1263"/>
      <c r="C76" s="1264"/>
      <c r="D76" s="1264"/>
      <c r="E76" s="1264"/>
      <c r="F76" s="1264"/>
      <c r="G76" s="1264"/>
      <c r="H76" s="1264"/>
      <c r="I76" s="1267" t="str">
        <f>+I51</f>
        <v>CONSTRUCCIÓN DE CUBIERTA PARA POLIDEPORTIVO EN LA VEREDA LA ESMERALDA DEL MUNICIPIO DE LA PLATA, DEPARTAMENTO DEL HUILA</v>
      </c>
      <c r="J76" s="1267"/>
      <c r="K76" s="1267"/>
      <c r="L76" s="1267"/>
      <c r="M76" s="1267"/>
      <c r="N76" s="1267"/>
      <c r="O76" s="1267"/>
      <c r="P76" s="1267"/>
      <c r="Q76" s="1267"/>
      <c r="R76" s="1267"/>
      <c r="S76" s="1267"/>
      <c r="T76" s="1267"/>
      <c r="U76" s="1267"/>
      <c r="V76" s="1267"/>
      <c r="W76" s="1267"/>
      <c r="X76" s="1267"/>
      <c r="Y76" s="1267"/>
      <c r="Z76" s="1267"/>
      <c r="AA76" s="1267"/>
      <c r="AB76" s="1267"/>
      <c r="AC76" s="1267"/>
      <c r="AD76" s="1267"/>
      <c r="AE76" s="1267"/>
      <c r="AF76" s="1267"/>
      <c r="AG76" s="1267"/>
      <c r="AH76" s="1267"/>
      <c r="AI76" s="1269">
        <f ca="1">TODAY()</f>
        <v>46286</v>
      </c>
      <c r="AJ76" s="1267"/>
      <c r="AK76" s="1267"/>
      <c r="AL76" s="1267"/>
      <c r="AM76" s="1267"/>
      <c r="AN76" s="1267"/>
      <c r="AO76" s="1558"/>
    </row>
    <row r="77" spans="2:41">
      <c r="B77" s="1265"/>
      <c r="C77" s="1266"/>
      <c r="D77" s="1266"/>
      <c r="E77" s="1266"/>
      <c r="F77" s="1266"/>
      <c r="G77" s="1266"/>
      <c r="H77" s="1266"/>
      <c r="I77" s="1268"/>
      <c r="J77" s="1268"/>
      <c r="K77" s="1268"/>
      <c r="L77" s="1268"/>
      <c r="M77" s="1268"/>
      <c r="N77" s="1268"/>
      <c r="O77" s="1268"/>
      <c r="P77" s="1268"/>
      <c r="Q77" s="1268"/>
      <c r="R77" s="1268"/>
      <c r="S77" s="1268"/>
      <c r="T77" s="1268"/>
      <c r="U77" s="1268"/>
      <c r="V77" s="1268"/>
      <c r="W77" s="1268"/>
      <c r="X77" s="1268"/>
      <c r="Y77" s="1268"/>
      <c r="Z77" s="1268"/>
      <c r="AA77" s="1268"/>
      <c r="AB77" s="1268"/>
      <c r="AC77" s="1268"/>
      <c r="AD77" s="1268"/>
      <c r="AE77" s="1268"/>
      <c r="AF77" s="1268"/>
      <c r="AG77" s="1268"/>
      <c r="AH77" s="1268"/>
      <c r="AI77" s="1268"/>
      <c r="AJ77" s="1268"/>
      <c r="AK77" s="1268"/>
      <c r="AL77" s="1268"/>
      <c r="AM77" s="1268"/>
      <c r="AN77" s="1268"/>
      <c r="AO77" s="1559"/>
    </row>
    <row r="78" spans="2:41">
      <c r="B78" s="1265"/>
      <c r="C78" s="1266"/>
      <c r="D78" s="1266"/>
      <c r="E78" s="1266"/>
      <c r="F78" s="1266"/>
      <c r="G78" s="1266"/>
      <c r="H78" s="1266"/>
      <c r="I78" s="1268"/>
      <c r="J78" s="1268"/>
      <c r="K78" s="1268"/>
      <c r="L78" s="1268"/>
      <c r="M78" s="1268"/>
      <c r="N78" s="1268"/>
      <c r="O78" s="1268"/>
      <c r="P78" s="1268"/>
      <c r="Q78" s="1268"/>
      <c r="R78" s="1268"/>
      <c r="S78" s="1268"/>
      <c r="T78" s="1268"/>
      <c r="U78" s="1268"/>
      <c r="V78" s="1268"/>
      <c r="W78" s="1268"/>
      <c r="X78" s="1268"/>
      <c r="Y78" s="1268"/>
      <c r="Z78" s="1268"/>
      <c r="AA78" s="1268"/>
      <c r="AB78" s="1268"/>
      <c r="AC78" s="1268"/>
      <c r="AD78" s="1268"/>
      <c r="AE78" s="1268"/>
      <c r="AF78" s="1268"/>
      <c r="AG78" s="1268"/>
      <c r="AH78" s="1268"/>
      <c r="AI78" s="1268"/>
      <c r="AJ78" s="1268"/>
      <c r="AK78" s="1268"/>
      <c r="AL78" s="1268"/>
      <c r="AM78" s="1268"/>
      <c r="AN78" s="1268"/>
      <c r="AO78" s="1559"/>
    </row>
    <row r="79" spans="2:41">
      <c r="B79" s="1265"/>
      <c r="C79" s="1266"/>
      <c r="D79" s="1266"/>
      <c r="E79" s="1266"/>
      <c r="F79" s="1266"/>
      <c r="G79" s="1266"/>
      <c r="H79" s="1266"/>
      <c r="I79" s="1268"/>
      <c r="J79" s="1268"/>
      <c r="K79" s="1268"/>
      <c r="L79" s="1268"/>
      <c r="M79" s="1268"/>
      <c r="N79" s="1268"/>
      <c r="O79" s="1268"/>
      <c r="P79" s="1268"/>
      <c r="Q79" s="1268"/>
      <c r="R79" s="1268"/>
      <c r="S79" s="1268"/>
      <c r="T79" s="1268"/>
      <c r="U79" s="1268"/>
      <c r="V79" s="1268"/>
      <c r="W79" s="1268"/>
      <c r="X79" s="1268"/>
      <c r="Y79" s="1268"/>
      <c r="Z79" s="1268"/>
      <c r="AA79" s="1268"/>
      <c r="AB79" s="1268"/>
      <c r="AC79" s="1268"/>
      <c r="AD79" s="1268"/>
      <c r="AE79" s="1268"/>
      <c r="AF79" s="1268"/>
      <c r="AG79" s="1268"/>
      <c r="AH79" s="1268"/>
      <c r="AI79" s="1268"/>
      <c r="AJ79" s="1268"/>
      <c r="AK79" s="1268"/>
      <c r="AL79" s="1268"/>
      <c r="AM79" s="1268"/>
      <c r="AN79" s="1268"/>
      <c r="AO79" s="1559"/>
    </row>
    <row r="80" spans="2:41">
      <c r="B80" s="1189" t="s">
        <v>254</v>
      </c>
      <c r="C80" s="1190"/>
      <c r="D80" s="1190"/>
      <c r="E80" s="1190"/>
      <c r="F80" s="1190"/>
      <c r="G80" s="1190"/>
      <c r="H80" s="1190"/>
      <c r="I80" s="1190"/>
      <c r="J80" s="1190"/>
      <c r="K80" s="1190"/>
      <c r="L80" s="1190"/>
      <c r="M80" s="1190"/>
      <c r="N80" s="1190"/>
      <c r="O80" s="1190"/>
      <c r="P80" s="1190"/>
      <c r="Q80" s="1190"/>
      <c r="R80" s="1190"/>
      <c r="S80" s="1190"/>
      <c r="T80" s="1190"/>
      <c r="U80" s="1190"/>
      <c r="V80" s="1190"/>
      <c r="W80" s="1190"/>
      <c r="X80" s="1190"/>
      <c r="Y80" s="1190"/>
      <c r="Z80" s="1190"/>
      <c r="AA80" s="1190"/>
      <c r="AB80" s="1190"/>
      <c r="AC80" s="1190"/>
      <c r="AD80" s="1190"/>
      <c r="AE80" s="1190"/>
      <c r="AF80" s="1190"/>
      <c r="AG80" s="1190"/>
      <c r="AH80" s="1190"/>
      <c r="AI80" s="1190"/>
      <c r="AJ80" s="1190"/>
      <c r="AK80" s="1190"/>
      <c r="AL80" s="1190"/>
      <c r="AM80" s="1190"/>
      <c r="AN80" s="1190"/>
      <c r="AO80" s="1542"/>
    </row>
    <row r="81" spans="2:41">
      <c r="B81" s="1200"/>
      <c r="C81" s="1201"/>
      <c r="D81" s="1201"/>
      <c r="E81" s="1201"/>
      <c r="F81" s="1201"/>
      <c r="G81" s="1201"/>
      <c r="H81" s="1201"/>
      <c r="I81" s="1201"/>
      <c r="J81" s="1201"/>
      <c r="K81" s="1201"/>
      <c r="L81" s="1201"/>
      <c r="M81" s="1201"/>
      <c r="N81" s="1201"/>
      <c r="O81" s="1201"/>
      <c r="P81" s="1201"/>
      <c r="Q81" s="1201"/>
      <c r="R81" s="1201"/>
      <c r="S81" s="1202"/>
      <c r="T81" s="1206" t="s">
        <v>255</v>
      </c>
      <c r="U81" s="1207"/>
      <c r="V81" s="1207"/>
      <c r="W81" s="1208"/>
      <c r="X81" s="1257">
        <f>+' PRESUPUESTO OFICIAL ESMERALDA'!B12</f>
        <v>1.4</v>
      </c>
      <c r="Y81" s="1258"/>
      <c r="Z81" s="1258"/>
      <c r="AA81" s="1258"/>
      <c r="AB81" s="1258"/>
      <c r="AC81" s="1258"/>
      <c r="AD81" s="1259"/>
      <c r="AE81" s="1191" t="s">
        <v>256</v>
      </c>
      <c r="AF81" s="1191"/>
      <c r="AG81" s="1191"/>
      <c r="AH81" s="1191"/>
      <c r="AI81" s="1199" t="str">
        <f>+' PRESUPUESTO OFICIAL ESMERALDA'!D12</f>
        <v>M3</v>
      </c>
      <c r="AJ81" s="1199"/>
      <c r="AK81" s="1199"/>
      <c r="AL81" s="1199"/>
      <c r="AM81" s="1199"/>
      <c r="AN81" s="1199"/>
      <c r="AO81" s="1567"/>
    </row>
    <row r="82" spans="2:41">
      <c r="B82" s="1203"/>
      <c r="C82" s="1204"/>
      <c r="D82" s="1204"/>
      <c r="E82" s="1204"/>
      <c r="F82" s="1204"/>
      <c r="G82" s="1204"/>
      <c r="H82" s="1204"/>
      <c r="I82" s="1204"/>
      <c r="J82" s="1204"/>
      <c r="K82" s="1204"/>
      <c r="L82" s="1204"/>
      <c r="M82" s="1204"/>
      <c r="N82" s="1204"/>
      <c r="O82" s="1204"/>
      <c r="P82" s="1204"/>
      <c r="Q82" s="1204"/>
      <c r="R82" s="1204"/>
      <c r="S82" s="1205"/>
      <c r="T82" s="1209"/>
      <c r="U82" s="1210"/>
      <c r="V82" s="1210"/>
      <c r="W82" s="1211"/>
      <c r="X82" s="1260"/>
      <c r="Y82" s="1261"/>
      <c r="Z82" s="1261"/>
      <c r="AA82" s="1261"/>
      <c r="AB82" s="1261"/>
      <c r="AC82" s="1261"/>
      <c r="AD82" s="1262"/>
      <c r="AE82" s="1191"/>
      <c r="AF82" s="1191"/>
      <c r="AG82" s="1191"/>
      <c r="AH82" s="1191"/>
      <c r="AI82" s="1199"/>
      <c r="AJ82" s="1199"/>
      <c r="AK82" s="1199"/>
      <c r="AL82" s="1199"/>
      <c r="AM82" s="1199"/>
      <c r="AN82" s="1199"/>
      <c r="AO82" s="1567"/>
    </row>
    <row r="83" spans="2:41">
      <c r="B83" s="1203"/>
      <c r="C83" s="1204"/>
      <c r="D83" s="1204"/>
      <c r="E83" s="1204"/>
      <c r="F83" s="1204"/>
      <c r="G83" s="1204"/>
      <c r="H83" s="1204"/>
      <c r="I83" s="1204"/>
      <c r="J83" s="1204"/>
      <c r="K83" s="1204"/>
      <c r="L83" s="1204"/>
      <c r="M83" s="1204"/>
      <c r="N83" s="1204"/>
      <c r="O83" s="1204"/>
      <c r="P83" s="1204"/>
      <c r="Q83" s="1204"/>
      <c r="R83" s="1204"/>
      <c r="S83" s="1205"/>
      <c r="T83" s="1206" t="s">
        <v>257</v>
      </c>
      <c r="U83" s="1207"/>
      <c r="V83" s="1207"/>
      <c r="W83" s="1208"/>
      <c r="X83" s="1218" t="str">
        <f>+' PRESUPUESTO OFICIAL ESMERALDA'!C12</f>
        <v xml:space="preserve">Relleno seleccionado y compactado mecanicamente. </v>
      </c>
      <c r="Y83" s="1219"/>
      <c r="Z83" s="1219"/>
      <c r="AA83" s="1219"/>
      <c r="AB83" s="1219"/>
      <c r="AC83" s="1219"/>
      <c r="AD83" s="1219"/>
      <c r="AE83" s="1219"/>
      <c r="AF83" s="1219"/>
      <c r="AG83" s="1219"/>
      <c r="AH83" s="1219"/>
      <c r="AI83" s="1219"/>
      <c r="AJ83" s="1219"/>
      <c r="AK83" s="1219"/>
      <c r="AL83" s="1219"/>
      <c r="AM83" s="1219"/>
      <c r="AN83" s="1219"/>
      <c r="AO83" s="1568"/>
    </row>
    <row r="84" spans="2:41">
      <c r="B84" s="1203"/>
      <c r="C84" s="1204"/>
      <c r="D84" s="1204"/>
      <c r="E84" s="1204"/>
      <c r="F84" s="1204"/>
      <c r="G84" s="1204"/>
      <c r="H84" s="1204"/>
      <c r="I84" s="1204"/>
      <c r="J84" s="1204"/>
      <c r="K84" s="1204"/>
      <c r="L84" s="1204"/>
      <c r="M84" s="1204"/>
      <c r="N84" s="1204"/>
      <c r="O84" s="1204"/>
      <c r="P84" s="1204"/>
      <c r="Q84" s="1204"/>
      <c r="R84" s="1204"/>
      <c r="S84" s="1205"/>
      <c r="T84" s="1209"/>
      <c r="U84" s="1210"/>
      <c r="V84" s="1210"/>
      <c r="W84" s="1211"/>
      <c r="X84" s="1220"/>
      <c r="Y84" s="1221"/>
      <c r="Z84" s="1221"/>
      <c r="AA84" s="1221"/>
      <c r="AB84" s="1221"/>
      <c r="AC84" s="1221"/>
      <c r="AD84" s="1221"/>
      <c r="AE84" s="1221"/>
      <c r="AF84" s="1221"/>
      <c r="AG84" s="1221"/>
      <c r="AH84" s="1221"/>
      <c r="AI84" s="1221"/>
      <c r="AJ84" s="1221"/>
      <c r="AK84" s="1221"/>
      <c r="AL84" s="1221"/>
      <c r="AM84" s="1221"/>
      <c r="AN84" s="1221"/>
      <c r="AO84" s="1569"/>
    </row>
    <row r="85" spans="2:41">
      <c r="B85" s="1203"/>
      <c r="C85" s="1204"/>
      <c r="D85" s="1204"/>
      <c r="E85" s="1204"/>
      <c r="F85" s="1204"/>
      <c r="G85" s="1204"/>
      <c r="H85" s="1204"/>
      <c r="I85" s="1204"/>
      <c r="J85" s="1204"/>
      <c r="K85" s="1204"/>
      <c r="L85" s="1204"/>
      <c r="M85" s="1204"/>
      <c r="N85" s="1204"/>
      <c r="O85" s="1204"/>
      <c r="P85" s="1204"/>
      <c r="Q85" s="1204"/>
      <c r="R85" s="1204"/>
      <c r="S85" s="1205"/>
      <c r="T85" s="1222" t="s">
        <v>258</v>
      </c>
      <c r="U85" s="1223"/>
      <c r="V85" s="1223"/>
      <c r="W85" s="1223"/>
      <c r="X85" s="1223"/>
      <c r="Y85" s="1224"/>
      <c r="Z85" s="1228" t="s">
        <v>259</v>
      </c>
      <c r="AA85" s="1228"/>
      <c r="AB85" s="1228"/>
      <c r="AC85" s="1228"/>
      <c r="AD85" s="1228"/>
      <c r="AE85" s="1191"/>
      <c r="AF85" s="1191"/>
      <c r="AG85" s="1191"/>
      <c r="AH85" s="1191"/>
      <c r="AI85" s="1278" t="s">
        <v>268</v>
      </c>
      <c r="AJ85" s="1206" t="s">
        <v>260</v>
      </c>
      <c r="AK85" s="1208"/>
      <c r="AL85" s="1191" t="s">
        <v>261</v>
      </c>
      <c r="AM85" s="1191"/>
      <c r="AN85" s="1191"/>
      <c r="AO85" s="1561"/>
    </row>
    <row r="86" spans="2:41">
      <c r="B86" s="1203"/>
      <c r="C86" s="1204"/>
      <c r="D86" s="1204"/>
      <c r="E86" s="1204"/>
      <c r="F86" s="1204"/>
      <c r="G86" s="1204"/>
      <c r="H86" s="1204"/>
      <c r="I86" s="1204"/>
      <c r="J86" s="1204"/>
      <c r="K86" s="1204"/>
      <c r="L86" s="1204"/>
      <c r="M86" s="1204"/>
      <c r="N86" s="1204"/>
      <c r="O86" s="1204"/>
      <c r="P86" s="1204"/>
      <c r="Q86" s="1204"/>
      <c r="R86" s="1204"/>
      <c r="S86" s="1205"/>
      <c r="T86" s="1225"/>
      <c r="U86" s="1226"/>
      <c r="V86" s="1226"/>
      <c r="W86" s="1226"/>
      <c r="X86" s="1226"/>
      <c r="Y86" s="1227"/>
      <c r="Z86" s="1191" t="s">
        <v>262</v>
      </c>
      <c r="AA86" s="1191"/>
      <c r="AB86" s="1191"/>
      <c r="AC86" s="1191" t="s">
        <v>263</v>
      </c>
      <c r="AD86" s="1191"/>
      <c r="AE86" s="1191"/>
      <c r="AF86" s="1191" t="s">
        <v>264</v>
      </c>
      <c r="AG86" s="1191"/>
      <c r="AH86" s="1191"/>
      <c r="AI86" s="1228"/>
      <c r="AJ86" s="1209"/>
      <c r="AK86" s="1211"/>
      <c r="AL86" s="1191"/>
      <c r="AM86" s="1191"/>
      <c r="AN86" s="1191"/>
      <c r="AO86" s="1561"/>
    </row>
    <row r="87" spans="2:41">
      <c r="B87" s="1203"/>
      <c r="C87" s="1204"/>
      <c r="D87" s="1204"/>
      <c r="E87" s="1204"/>
      <c r="F87" s="1204"/>
      <c r="G87" s="1204"/>
      <c r="H87" s="1204"/>
      <c r="I87" s="1204"/>
      <c r="J87" s="1204"/>
      <c r="K87" s="1204"/>
      <c r="L87" s="1204"/>
      <c r="M87" s="1204"/>
      <c r="N87" s="1204"/>
      <c r="O87" s="1204"/>
      <c r="P87" s="1204"/>
      <c r="Q87" s="1204"/>
      <c r="R87" s="1204"/>
      <c r="S87" s="1205"/>
      <c r="T87" s="1182" t="s">
        <v>564</v>
      </c>
      <c r="U87" s="1183"/>
      <c r="V87" s="1183"/>
      <c r="W87" s="1183"/>
      <c r="X87" s="1183"/>
      <c r="Y87" s="1184"/>
      <c r="Z87" s="1185">
        <v>1.6</v>
      </c>
      <c r="AA87" s="1185"/>
      <c r="AB87" s="1185"/>
      <c r="AC87" s="1178">
        <v>1.6</v>
      </c>
      <c r="AD87" s="1178"/>
      <c r="AE87" s="1178"/>
      <c r="AF87" s="1178">
        <v>0.25</v>
      </c>
      <c r="AG87" s="1178"/>
      <c r="AH87" s="1178"/>
      <c r="AI87" s="459"/>
      <c r="AJ87" s="1179">
        <v>10</v>
      </c>
      <c r="AK87" s="1181"/>
      <c r="AL87" s="1178">
        <f>+Z87*AC87*AF87*AJ87</f>
        <v>6.4000000000000012</v>
      </c>
      <c r="AM87" s="1178"/>
      <c r="AN87" s="1178"/>
      <c r="AO87" s="1541"/>
    </row>
    <row r="88" spans="2:41">
      <c r="B88" s="1203"/>
      <c r="C88" s="1204"/>
      <c r="D88" s="1204"/>
      <c r="E88" s="1204"/>
      <c r="F88" s="1204"/>
      <c r="G88" s="1204"/>
      <c r="H88" s="1204"/>
      <c r="I88" s="1204"/>
      <c r="J88" s="1204"/>
      <c r="K88" s="1204"/>
      <c r="L88" s="1204"/>
      <c r="M88" s="1204"/>
      <c r="N88" s="1204"/>
      <c r="O88" s="1204"/>
      <c r="P88" s="1204"/>
      <c r="Q88" s="1204"/>
      <c r="R88" s="1204"/>
      <c r="S88" s="1205"/>
      <c r="T88" s="1182" t="s">
        <v>565</v>
      </c>
      <c r="U88" s="1183"/>
      <c r="V88" s="1183"/>
      <c r="W88" s="1183"/>
      <c r="X88" s="1183"/>
      <c r="Y88" s="1184"/>
      <c r="Z88" s="1178">
        <v>5.35</v>
      </c>
      <c r="AA88" s="1178"/>
      <c r="AB88" s="1178"/>
      <c r="AC88" s="1178">
        <v>0.5</v>
      </c>
      <c r="AD88" s="1178"/>
      <c r="AE88" s="1178"/>
      <c r="AF88" s="1178">
        <v>0.1</v>
      </c>
      <c r="AG88" s="1178"/>
      <c r="AH88" s="1178"/>
      <c r="AI88" s="459"/>
      <c r="AJ88" s="1179">
        <v>8</v>
      </c>
      <c r="AK88" s="1181"/>
      <c r="AL88" s="1178">
        <f>+Z88*AC88*AF88*AJ88</f>
        <v>2.14</v>
      </c>
      <c r="AM88" s="1178"/>
      <c r="AN88" s="1178"/>
      <c r="AO88" s="1541"/>
    </row>
    <row r="89" spans="2:41">
      <c r="B89" s="1203"/>
      <c r="C89" s="1204"/>
      <c r="D89" s="1204"/>
      <c r="E89" s="1204"/>
      <c r="F89" s="1204"/>
      <c r="G89" s="1204"/>
      <c r="H89" s="1204"/>
      <c r="I89" s="1204"/>
      <c r="J89" s="1204"/>
      <c r="K89" s="1204"/>
      <c r="L89" s="1204"/>
      <c r="M89" s="1204"/>
      <c r="N89" s="1204"/>
      <c r="O89" s="1204"/>
      <c r="P89" s="1204"/>
      <c r="Q89" s="1204"/>
      <c r="R89" s="1204"/>
      <c r="S89" s="1205"/>
      <c r="T89" s="1182" t="s">
        <v>566</v>
      </c>
      <c r="U89" s="1183"/>
      <c r="V89" s="1183"/>
      <c r="W89" s="1183"/>
      <c r="X89" s="1183"/>
      <c r="Y89" s="1184"/>
      <c r="Z89" s="1178">
        <v>15</v>
      </c>
      <c r="AA89" s="1178"/>
      <c r="AB89" s="1178"/>
      <c r="AC89" s="1178">
        <v>0.5</v>
      </c>
      <c r="AD89" s="1178"/>
      <c r="AE89" s="1178"/>
      <c r="AF89" s="1178">
        <v>0.1</v>
      </c>
      <c r="AG89" s="1178"/>
      <c r="AH89" s="1178"/>
      <c r="AI89" s="459"/>
      <c r="AJ89" s="1179">
        <v>2</v>
      </c>
      <c r="AK89" s="1181"/>
      <c r="AL89" s="1178">
        <f t="shared" ref="AL89:AL93" si="1">+Z89*AC89*AF89*AJ89</f>
        <v>1.5</v>
      </c>
      <c r="AM89" s="1178"/>
      <c r="AN89" s="1178"/>
      <c r="AO89" s="1541"/>
    </row>
    <row r="90" spans="2:41">
      <c r="B90" s="1203"/>
      <c r="C90" s="1204"/>
      <c r="D90" s="1204"/>
      <c r="E90" s="1204"/>
      <c r="F90" s="1204"/>
      <c r="G90" s="1204"/>
      <c r="H90" s="1204"/>
      <c r="I90" s="1204"/>
      <c r="J90" s="1204"/>
      <c r="K90" s="1204"/>
      <c r="L90" s="1204"/>
      <c r="M90" s="1204"/>
      <c r="N90" s="1204"/>
      <c r="O90" s="1204"/>
      <c r="P90" s="1204"/>
      <c r="Q90" s="1204"/>
      <c r="R90" s="1204"/>
      <c r="S90" s="1205"/>
      <c r="T90" s="1182" t="s">
        <v>570</v>
      </c>
      <c r="U90" s="1183"/>
      <c r="V90" s="1183"/>
      <c r="W90" s="1183"/>
      <c r="X90" s="1183"/>
      <c r="Y90" s="1184"/>
      <c r="Z90" s="1178">
        <v>92</v>
      </c>
      <c r="AA90" s="1178"/>
      <c r="AB90" s="1178"/>
      <c r="AC90" s="1178">
        <v>0.6</v>
      </c>
      <c r="AD90" s="1178"/>
      <c r="AE90" s="1178"/>
      <c r="AF90" s="1178">
        <v>0.5</v>
      </c>
      <c r="AG90" s="1178"/>
      <c r="AH90" s="1178"/>
      <c r="AI90" s="459"/>
      <c r="AJ90" s="1179">
        <v>1</v>
      </c>
      <c r="AK90" s="1181"/>
      <c r="AL90" s="1178">
        <f t="shared" si="1"/>
        <v>27.599999999999998</v>
      </c>
      <c r="AM90" s="1178"/>
      <c r="AN90" s="1178"/>
      <c r="AO90" s="1541"/>
    </row>
    <row r="91" spans="2:41">
      <c r="B91" s="1203"/>
      <c r="C91" s="1204"/>
      <c r="D91" s="1204"/>
      <c r="E91" s="1204"/>
      <c r="F91" s="1204"/>
      <c r="G91" s="1204"/>
      <c r="H91" s="1204"/>
      <c r="I91" s="1204"/>
      <c r="J91" s="1204"/>
      <c r="K91" s="1204"/>
      <c r="L91" s="1204"/>
      <c r="M91" s="1204"/>
      <c r="N91" s="1204"/>
      <c r="O91" s="1204"/>
      <c r="P91" s="1204"/>
      <c r="Q91" s="1204"/>
      <c r="R91" s="1204"/>
      <c r="S91" s="1205"/>
      <c r="T91" s="1182" t="s">
        <v>571</v>
      </c>
      <c r="U91" s="1183"/>
      <c r="V91" s="1183"/>
      <c r="W91" s="1183"/>
      <c r="X91" s="1183"/>
      <c r="Y91" s="1184"/>
      <c r="Z91" s="1178">
        <v>0.7</v>
      </c>
      <c r="AA91" s="1178"/>
      <c r="AB91" s="1178"/>
      <c r="AC91" s="1178">
        <v>0.3</v>
      </c>
      <c r="AD91" s="1178"/>
      <c r="AE91" s="1178"/>
      <c r="AF91" s="1178">
        <v>0.2</v>
      </c>
      <c r="AG91" s="1178"/>
      <c r="AH91" s="1178"/>
      <c r="AI91" s="459"/>
      <c r="AJ91" s="1179">
        <v>6</v>
      </c>
      <c r="AK91" s="1181"/>
      <c r="AL91" s="1178">
        <f t="shared" ref="AL91" si="2">+Z91*AC91*AF91*AJ91</f>
        <v>0.252</v>
      </c>
      <c r="AM91" s="1178"/>
      <c r="AN91" s="1178"/>
      <c r="AO91" s="1541"/>
    </row>
    <row r="92" spans="2:41">
      <c r="B92" s="1203"/>
      <c r="C92" s="1204"/>
      <c r="D92" s="1204"/>
      <c r="E92" s="1204"/>
      <c r="F92" s="1204"/>
      <c r="G92" s="1204"/>
      <c r="H92" s="1204"/>
      <c r="I92" s="1204"/>
      <c r="J92" s="1204"/>
      <c r="K92" s="1204"/>
      <c r="L92" s="1204"/>
      <c r="M92" s="1204"/>
      <c r="N92" s="1204"/>
      <c r="O92" s="1204"/>
      <c r="P92" s="1204"/>
      <c r="Q92" s="1204"/>
      <c r="R92" s="1204"/>
      <c r="S92" s="1205"/>
      <c r="T92" s="1182" t="s">
        <v>567</v>
      </c>
      <c r="U92" s="1183"/>
      <c r="V92" s="1183"/>
      <c r="W92" s="1183"/>
      <c r="X92" s="1183"/>
      <c r="Y92" s="1184"/>
      <c r="Z92" s="1178">
        <v>1.1000000000000001</v>
      </c>
      <c r="AA92" s="1178"/>
      <c r="AB92" s="1178"/>
      <c r="AC92" s="1178">
        <v>1.1000000000000001</v>
      </c>
      <c r="AD92" s="1178"/>
      <c r="AE92" s="1178"/>
      <c r="AF92" s="1178">
        <v>0.1</v>
      </c>
      <c r="AG92" s="1178"/>
      <c r="AH92" s="1178"/>
      <c r="AI92" s="459"/>
      <c r="AJ92" s="1179">
        <v>4</v>
      </c>
      <c r="AK92" s="1181"/>
      <c r="AL92" s="1178">
        <f t="shared" si="1"/>
        <v>0.4840000000000001</v>
      </c>
      <c r="AM92" s="1178"/>
      <c r="AN92" s="1178"/>
      <c r="AO92" s="1541"/>
    </row>
    <row r="93" spans="2:41">
      <c r="B93" s="1203"/>
      <c r="C93" s="1204"/>
      <c r="D93" s="1204"/>
      <c r="E93" s="1204"/>
      <c r="F93" s="1204"/>
      <c r="G93" s="1204"/>
      <c r="H93" s="1204"/>
      <c r="I93" s="1204"/>
      <c r="J93" s="1204"/>
      <c r="K93" s="1204"/>
      <c r="L93" s="1204"/>
      <c r="M93" s="1204"/>
      <c r="N93" s="1204"/>
      <c r="O93" s="1204"/>
      <c r="P93" s="1204"/>
      <c r="Q93" s="1204"/>
      <c r="R93" s="1204"/>
      <c r="S93" s="1205"/>
      <c r="T93" s="1182" t="s">
        <v>584</v>
      </c>
      <c r="U93" s="1183"/>
      <c r="V93" s="1183"/>
      <c r="W93" s="1183"/>
      <c r="X93" s="1183"/>
      <c r="Y93" s="1184"/>
      <c r="Z93" s="1178">
        <v>26.8</v>
      </c>
      <c r="AA93" s="1178"/>
      <c r="AB93" s="1178"/>
      <c r="AC93" s="1178">
        <v>0.3</v>
      </c>
      <c r="AD93" s="1178"/>
      <c r="AE93" s="1178"/>
      <c r="AF93" s="1178">
        <v>0.2</v>
      </c>
      <c r="AG93" s="1178"/>
      <c r="AH93" s="1178"/>
      <c r="AI93" s="459"/>
      <c r="AJ93" s="1179">
        <v>2</v>
      </c>
      <c r="AK93" s="1181"/>
      <c r="AL93" s="1178">
        <f t="shared" si="1"/>
        <v>3.2159999999999997</v>
      </c>
      <c r="AM93" s="1178"/>
      <c r="AN93" s="1178"/>
      <c r="AO93" s="1541"/>
    </row>
    <row r="94" spans="2:41">
      <c r="B94" s="1203"/>
      <c r="C94" s="1204"/>
      <c r="D94" s="1204"/>
      <c r="E94" s="1204"/>
      <c r="F94" s="1204"/>
      <c r="G94" s="1204"/>
      <c r="H94" s="1204"/>
      <c r="I94" s="1204"/>
      <c r="J94" s="1204"/>
      <c r="K94" s="1204"/>
      <c r="L94" s="1204"/>
      <c r="M94" s="1204"/>
      <c r="N94" s="1204"/>
      <c r="O94" s="1204"/>
      <c r="P94" s="1204"/>
      <c r="Q94" s="1204"/>
      <c r="R94" s="1204"/>
      <c r="S94" s="1205"/>
      <c r="T94" s="1182" t="s">
        <v>583</v>
      </c>
      <c r="U94" s="1183"/>
      <c r="V94" s="1183"/>
      <c r="W94" s="1183"/>
      <c r="X94" s="1183"/>
      <c r="Y94" s="1184"/>
      <c r="Z94" s="1178">
        <v>17.09</v>
      </c>
      <c r="AA94" s="1178"/>
      <c r="AB94" s="1178"/>
      <c r="AC94" s="1178">
        <v>0.3</v>
      </c>
      <c r="AD94" s="1178"/>
      <c r="AE94" s="1178"/>
      <c r="AF94" s="1178">
        <v>0.2</v>
      </c>
      <c r="AG94" s="1178"/>
      <c r="AH94" s="1178"/>
      <c r="AI94" s="459"/>
      <c r="AJ94" s="1179">
        <v>2</v>
      </c>
      <c r="AK94" s="1181"/>
      <c r="AL94" s="1178">
        <f t="shared" ref="AL94" si="3">+Z94*AC94*AF94*AJ94</f>
        <v>2.0508000000000002</v>
      </c>
      <c r="AM94" s="1178"/>
      <c r="AN94" s="1178"/>
      <c r="AO94" s="1541"/>
    </row>
    <row r="95" spans="2:41" ht="400.5" customHeight="1">
      <c r="B95" s="1254"/>
      <c r="C95" s="1255"/>
      <c r="D95" s="1255"/>
      <c r="E95" s="1255"/>
      <c r="F95" s="1255"/>
      <c r="G95" s="1255"/>
      <c r="H95" s="1255"/>
      <c r="I95" s="1255"/>
      <c r="J95" s="1255"/>
      <c r="K95" s="1255"/>
      <c r="L95" s="1255"/>
      <c r="M95" s="1255"/>
      <c r="N95" s="1255"/>
      <c r="O95" s="1255"/>
      <c r="P95" s="1255"/>
      <c r="Q95" s="1255"/>
      <c r="R95" s="1255"/>
      <c r="S95" s="1256"/>
      <c r="T95" s="1182"/>
      <c r="U95" s="1183"/>
      <c r="V95" s="1183"/>
      <c r="W95" s="1183"/>
      <c r="X95" s="1183"/>
      <c r="Y95" s="1184"/>
      <c r="Z95" s="1178"/>
      <c r="AA95" s="1178"/>
      <c r="AB95" s="1178"/>
      <c r="AC95" s="1178"/>
      <c r="AD95" s="1178"/>
      <c r="AE95" s="1178"/>
      <c r="AF95" s="1178"/>
      <c r="AG95" s="1178"/>
      <c r="AH95" s="1178"/>
      <c r="AI95" s="459"/>
      <c r="AJ95" s="1179"/>
      <c r="AK95" s="1181"/>
      <c r="AL95" s="1178"/>
      <c r="AM95" s="1178"/>
      <c r="AN95" s="1178"/>
      <c r="AO95" s="1541"/>
    </row>
    <row r="96" spans="2:41">
      <c r="B96" s="1192" t="s">
        <v>265</v>
      </c>
      <c r="C96" s="1193"/>
      <c r="D96" s="1193"/>
      <c r="E96" s="1193"/>
      <c r="F96" s="1193"/>
      <c r="G96" s="1193"/>
      <c r="H96" s="1193"/>
      <c r="I96" s="1193"/>
      <c r="J96" s="1193"/>
      <c r="K96" s="1193"/>
      <c r="L96" s="1193"/>
      <c r="M96" s="1193"/>
      <c r="N96" s="1193"/>
      <c r="O96" s="1193"/>
      <c r="P96" s="1193"/>
      <c r="Q96" s="1193"/>
      <c r="R96" s="1193"/>
      <c r="S96" s="1193"/>
      <c r="T96" s="1193"/>
      <c r="U96" s="1193"/>
      <c r="V96" s="1193"/>
      <c r="W96" s="1193"/>
      <c r="X96" s="1193"/>
      <c r="Y96" s="1193"/>
      <c r="Z96" s="1229"/>
      <c r="AA96" s="1230"/>
      <c r="AB96" s="1230"/>
      <c r="AC96" s="1230"/>
      <c r="AD96" s="1230"/>
      <c r="AE96" s="1230"/>
      <c r="AF96" s="1230"/>
      <c r="AG96" s="1230"/>
      <c r="AH96" s="1231"/>
      <c r="AI96" s="1232"/>
      <c r="AJ96" s="1232"/>
      <c r="AK96" s="1232"/>
      <c r="AL96" s="1232"/>
      <c r="AM96" s="1232"/>
      <c r="AN96" s="1232"/>
      <c r="AO96" s="1560"/>
    </row>
    <row r="97" spans="2:42">
      <c r="B97" s="1242"/>
      <c r="C97" s="1243"/>
      <c r="D97" s="1243"/>
      <c r="E97" s="1243"/>
      <c r="F97" s="1243"/>
      <c r="G97" s="1243"/>
      <c r="H97" s="1243"/>
      <c r="I97" s="1243"/>
      <c r="J97" s="1243"/>
      <c r="K97" s="1243"/>
      <c r="L97" s="1243"/>
      <c r="M97" s="1243"/>
      <c r="N97" s="1243"/>
      <c r="O97" s="1243"/>
      <c r="P97" s="1243"/>
      <c r="Q97" s="1243"/>
      <c r="R97" s="1243"/>
      <c r="S97" s="1243"/>
      <c r="T97" s="1243"/>
      <c r="U97" s="1243"/>
      <c r="V97" s="1243"/>
      <c r="W97" s="1243"/>
      <c r="X97" s="1243"/>
      <c r="Y97" s="1244"/>
      <c r="Z97" s="1248"/>
      <c r="AA97" s="1201"/>
      <c r="AB97" s="1201"/>
      <c r="AC97" s="1201"/>
      <c r="AD97" s="1201"/>
      <c r="AE97" s="1201"/>
      <c r="AF97" s="1201"/>
      <c r="AG97" s="1201"/>
      <c r="AH97" s="1202"/>
      <c r="AI97" s="1190" t="s">
        <v>266</v>
      </c>
      <c r="AJ97" s="1190"/>
      <c r="AK97" s="1253"/>
      <c r="AL97" s="1570">
        <f>SUM(AL87:AO95)</f>
        <v>43.642800000000008</v>
      </c>
      <c r="AM97" s="1570"/>
      <c r="AN97" s="1570"/>
      <c r="AO97" s="1571"/>
    </row>
    <row r="98" spans="2:42">
      <c r="B98" s="1242"/>
      <c r="C98" s="1243"/>
      <c r="D98" s="1243"/>
      <c r="E98" s="1243"/>
      <c r="F98" s="1243"/>
      <c r="G98" s="1243"/>
      <c r="H98" s="1243"/>
      <c r="I98" s="1243"/>
      <c r="J98" s="1243"/>
      <c r="K98" s="1243"/>
      <c r="L98" s="1243"/>
      <c r="M98" s="1243"/>
      <c r="N98" s="1243"/>
      <c r="O98" s="1243"/>
      <c r="P98" s="1243"/>
      <c r="Q98" s="1243"/>
      <c r="R98" s="1243"/>
      <c r="S98" s="1243"/>
      <c r="T98" s="1243"/>
      <c r="U98" s="1243"/>
      <c r="V98" s="1243"/>
      <c r="W98" s="1243"/>
      <c r="X98" s="1243"/>
      <c r="Y98" s="1244"/>
      <c r="Z98" s="1249"/>
      <c r="AA98" s="1204"/>
      <c r="AB98" s="1204"/>
      <c r="AC98" s="1204"/>
      <c r="AD98" s="1204"/>
      <c r="AE98" s="1204"/>
      <c r="AF98" s="1204"/>
      <c r="AG98" s="1204"/>
      <c r="AH98" s="1205"/>
      <c r="AI98" s="1190"/>
      <c r="AJ98" s="1190"/>
      <c r="AK98" s="1253"/>
      <c r="AL98" s="1570"/>
      <c r="AM98" s="1570"/>
      <c r="AN98" s="1570"/>
      <c r="AO98" s="1571"/>
    </row>
    <row r="99" spans="2:42" ht="16.5" thickBot="1">
      <c r="B99" s="1245"/>
      <c r="C99" s="1246"/>
      <c r="D99" s="1246"/>
      <c r="E99" s="1246"/>
      <c r="F99" s="1246"/>
      <c r="G99" s="1246"/>
      <c r="H99" s="1246"/>
      <c r="I99" s="1246"/>
      <c r="J99" s="1246"/>
      <c r="K99" s="1246"/>
      <c r="L99" s="1246"/>
      <c r="M99" s="1246"/>
      <c r="N99" s="1246"/>
      <c r="O99" s="1246"/>
      <c r="P99" s="1246"/>
      <c r="Q99" s="1246"/>
      <c r="R99" s="1246"/>
      <c r="S99" s="1246"/>
      <c r="T99" s="1246"/>
      <c r="U99" s="1246"/>
      <c r="V99" s="1246"/>
      <c r="W99" s="1246"/>
      <c r="X99" s="1246"/>
      <c r="Y99" s="1247"/>
      <c r="Z99" s="1250"/>
      <c r="AA99" s="1251"/>
      <c r="AB99" s="1251"/>
      <c r="AC99" s="1251"/>
      <c r="AD99" s="1251"/>
      <c r="AE99" s="1251"/>
      <c r="AF99" s="1251"/>
      <c r="AG99" s="1251"/>
      <c r="AH99" s="1252"/>
      <c r="AI99" s="1238" t="s">
        <v>267</v>
      </c>
      <c r="AJ99" s="1238"/>
      <c r="AK99" s="1239"/>
      <c r="AL99" s="1572">
        <f>ROUND(+AL97+AL98,2)</f>
        <v>43.64</v>
      </c>
      <c r="AM99" s="1572"/>
      <c r="AN99" s="1572"/>
      <c r="AO99" s="1573"/>
    </row>
    <row r="100" spans="2:42">
      <c r="B100" s="1263"/>
      <c r="C100" s="1264"/>
      <c r="D100" s="1264"/>
      <c r="E100" s="1264"/>
      <c r="F100" s="1264"/>
      <c r="G100" s="1264"/>
      <c r="H100" s="1264"/>
      <c r="I100" s="1267" t="str">
        <f>+I76</f>
        <v>CONSTRUCCIÓN DE CUBIERTA PARA POLIDEPORTIVO EN LA VEREDA LA ESMERALDA DEL MUNICIPIO DE LA PLATA, DEPARTAMENTO DEL HUILA</v>
      </c>
      <c r="J100" s="1267"/>
      <c r="K100" s="1267"/>
      <c r="L100" s="1267"/>
      <c r="M100" s="1267"/>
      <c r="N100" s="1267"/>
      <c r="O100" s="1267"/>
      <c r="P100" s="1267"/>
      <c r="Q100" s="1267"/>
      <c r="R100" s="1267"/>
      <c r="S100" s="1267"/>
      <c r="T100" s="1267"/>
      <c r="U100" s="1267"/>
      <c r="V100" s="1267"/>
      <c r="W100" s="1267"/>
      <c r="X100" s="1267"/>
      <c r="Y100" s="1267"/>
      <c r="Z100" s="1267"/>
      <c r="AA100" s="1267"/>
      <c r="AB100" s="1267"/>
      <c r="AC100" s="1267"/>
      <c r="AD100" s="1267"/>
      <c r="AE100" s="1267"/>
      <c r="AF100" s="1267"/>
      <c r="AG100" s="1267"/>
      <c r="AH100" s="1267"/>
      <c r="AI100" s="1269">
        <f ca="1">TODAY()</f>
        <v>46286</v>
      </c>
      <c r="AJ100" s="1267"/>
      <c r="AK100" s="1267"/>
      <c r="AL100" s="1267"/>
      <c r="AM100" s="1267"/>
      <c r="AN100" s="1267"/>
      <c r="AO100" s="1558"/>
      <c r="AP100" s="530"/>
    </row>
    <row r="101" spans="2:42">
      <c r="B101" s="1265"/>
      <c r="C101" s="1266"/>
      <c r="D101" s="1266"/>
      <c r="E101" s="1266"/>
      <c r="F101" s="1266"/>
      <c r="G101" s="1266"/>
      <c r="H101" s="1266"/>
      <c r="I101" s="1268"/>
      <c r="J101" s="1268"/>
      <c r="K101" s="1268"/>
      <c r="L101" s="1268"/>
      <c r="M101" s="1268"/>
      <c r="N101" s="1268"/>
      <c r="O101" s="1268"/>
      <c r="P101" s="1268"/>
      <c r="Q101" s="1268"/>
      <c r="R101" s="1268"/>
      <c r="S101" s="1268"/>
      <c r="T101" s="1268"/>
      <c r="U101" s="1268"/>
      <c r="V101" s="1268"/>
      <c r="W101" s="1268"/>
      <c r="X101" s="1268"/>
      <c r="Y101" s="1268"/>
      <c r="Z101" s="1268"/>
      <c r="AA101" s="1268"/>
      <c r="AB101" s="1268"/>
      <c r="AC101" s="1268"/>
      <c r="AD101" s="1268"/>
      <c r="AE101" s="1268"/>
      <c r="AF101" s="1268"/>
      <c r="AG101" s="1268"/>
      <c r="AH101" s="1268"/>
      <c r="AI101" s="1268"/>
      <c r="AJ101" s="1268"/>
      <c r="AK101" s="1268"/>
      <c r="AL101" s="1268"/>
      <c r="AM101" s="1268"/>
      <c r="AN101" s="1268"/>
      <c r="AO101" s="1559"/>
      <c r="AP101" s="530"/>
    </row>
    <row r="102" spans="2:42">
      <c r="B102" s="1265"/>
      <c r="C102" s="1266"/>
      <c r="D102" s="1266"/>
      <c r="E102" s="1266"/>
      <c r="F102" s="1266"/>
      <c r="G102" s="1266"/>
      <c r="H102" s="1266"/>
      <c r="I102" s="1268"/>
      <c r="J102" s="1268"/>
      <c r="K102" s="1268"/>
      <c r="L102" s="1268"/>
      <c r="M102" s="1268"/>
      <c r="N102" s="1268"/>
      <c r="O102" s="1268"/>
      <c r="P102" s="1268"/>
      <c r="Q102" s="1268"/>
      <c r="R102" s="1268"/>
      <c r="S102" s="1268"/>
      <c r="T102" s="1268"/>
      <c r="U102" s="1268"/>
      <c r="V102" s="1268"/>
      <c r="W102" s="1268"/>
      <c r="X102" s="1268"/>
      <c r="Y102" s="1268"/>
      <c r="Z102" s="1268"/>
      <c r="AA102" s="1268"/>
      <c r="AB102" s="1268"/>
      <c r="AC102" s="1268"/>
      <c r="AD102" s="1268"/>
      <c r="AE102" s="1268"/>
      <c r="AF102" s="1268"/>
      <c r="AG102" s="1268"/>
      <c r="AH102" s="1268"/>
      <c r="AI102" s="1268"/>
      <c r="AJ102" s="1268"/>
      <c r="AK102" s="1268"/>
      <c r="AL102" s="1268"/>
      <c r="AM102" s="1268"/>
      <c r="AN102" s="1268"/>
      <c r="AO102" s="1559"/>
      <c r="AP102" s="530"/>
    </row>
    <row r="103" spans="2:42">
      <c r="B103" s="1265"/>
      <c r="C103" s="1266"/>
      <c r="D103" s="1266"/>
      <c r="E103" s="1266"/>
      <c r="F103" s="1266"/>
      <c r="G103" s="1266"/>
      <c r="H103" s="1266"/>
      <c r="I103" s="1268"/>
      <c r="J103" s="1268"/>
      <c r="K103" s="1268"/>
      <c r="L103" s="1268"/>
      <c r="M103" s="1268"/>
      <c r="N103" s="1268"/>
      <c r="O103" s="1268"/>
      <c r="P103" s="1268"/>
      <c r="Q103" s="1268"/>
      <c r="R103" s="1268"/>
      <c r="S103" s="1268"/>
      <c r="T103" s="1268"/>
      <c r="U103" s="1268"/>
      <c r="V103" s="1268"/>
      <c r="W103" s="1268"/>
      <c r="X103" s="1268"/>
      <c r="Y103" s="1268"/>
      <c r="Z103" s="1268"/>
      <c r="AA103" s="1268"/>
      <c r="AB103" s="1268"/>
      <c r="AC103" s="1268"/>
      <c r="AD103" s="1268"/>
      <c r="AE103" s="1268"/>
      <c r="AF103" s="1268"/>
      <c r="AG103" s="1268"/>
      <c r="AH103" s="1268"/>
      <c r="AI103" s="1268"/>
      <c r="AJ103" s="1268"/>
      <c r="AK103" s="1268"/>
      <c r="AL103" s="1268"/>
      <c r="AM103" s="1268"/>
      <c r="AN103" s="1268"/>
      <c r="AO103" s="1559"/>
      <c r="AP103" s="530"/>
    </row>
    <row r="104" spans="2:42">
      <c r="B104" s="1189" t="s">
        <v>254</v>
      </c>
      <c r="C104" s="1190"/>
      <c r="D104" s="1190"/>
      <c r="E104" s="1190"/>
      <c r="F104" s="1190"/>
      <c r="G104" s="1190"/>
      <c r="H104" s="1190"/>
      <c r="I104" s="1190"/>
      <c r="J104" s="1190"/>
      <c r="K104" s="1190"/>
      <c r="L104" s="1190"/>
      <c r="M104" s="1190"/>
      <c r="N104" s="1190"/>
      <c r="O104" s="1190"/>
      <c r="P104" s="1190"/>
      <c r="Q104" s="1190"/>
      <c r="R104" s="1190"/>
      <c r="S104" s="1190"/>
      <c r="T104" s="1190"/>
      <c r="U104" s="1190"/>
      <c r="V104" s="1190"/>
      <c r="W104" s="1190"/>
      <c r="X104" s="1190"/>
      <c r="Y104" s="1190"/>
      <c r="Z104" s="1190"/>
      <c r="AA104" s="1190"/>
      <c r="AB104" s="1190"/>
      <c r="AC104" s="1190"/>
      <c r="AD104" s="1190"/>
      <c r="AE104" s="1190"/>
      <c r="AF104" s="1190"/>
      <c r="AG104" s="1190"/>
      <c r="AH104" s="1190"/>
      <c r="AI104" s="1190"/>
      <c r="AJ104" s="1190"/>
      <c r="AK104" s="1190"/>
      <c r="AL104" s="1190"/>
      <c r="AM104" s="1190"/>
      <c r="AN104" s="1190"/>
      <c r="AO104" s="1542"/>
    </row>
    <row r="105" spans="2:42">
      <c r="B105" s="1200"/>
      <c r="C105" s="1201"/>
      <c r="D105" s="1201"/>
      <c r="E105" s="1201"/>
      <c r="F105" s="1201"/>
      <c r="G105" s="1201"/>
      <c r="H105" s="1201"/>
      <c r="I105" s="1201"/>
      <c r="J105" s="1201"/>
      <c r="K105" s="1201"/>
      <c r="L105" s="1201"/>
      <c r="M105" s="1201"/>
      <c r="N105" s="1201"/>
      <c r="O105" s="1201"/>
      <c r="P105" s="1201"/>
      <c r="Q105" s="1201"/>
      <c r="R105" s="1201"/>
      <c r="S105" s="1202"/>
      <c r="T105" s="1206" t="s">
        <v>255</v>
      </c>
      <c r="U105" s="1207"/>
      <c r="V105" s="1207"/>
      <c r="W105" s="1208"/>
      <c r="X105" s="1257" t="str">
        <f>+' PRESUPUESTO OFICIAL ESMERALDA'!B16</f>
        <v>2.1</v>
      </c>
      <c r="Y105" s="1258"/>
      <c r="Z105" s="1258"/>
      <c r="AA105" s="1258"/>
      <c r="AB105" s="1258"/>
      <c r="AC105" s="1258"/>
      <c r="AD105" s="1259"/>
      <c r="AE105" s="1191" t="s">
        <v>256</v>
      </c>
      <c r="AF105" s="1191"/>
      <c r="AG105" s="1191"/>
      <c r="AH105" s="1191"/>
      <c r="AI105" s="1199" t="str">
        <f>+' PRESUPUESTO OFICIAL ESMERALDA'!D16</f>
        <v>M2</v>
      </c>
      <c r="AJ105" s="1199"/>
      <c r="AK105" s="1199"/>
      <c r="AL105" s="1199"/>
      <c r="AM105" s="1199"/>
      <c r="AN105" s="1199"/>
      <c r="AO105" s="1567"/>
    </row>
    <row r="106" spans="2:42">
      <c r="B106" s="1203"/>
      <c r="C106" s="1204"/>
      <c r="D106" s="1204"/>
      <c r="E106" s="1204"/>
      <c r="F106" s="1204"/>
      <c r="G106" s="1204"/>
      <c r="H106" s="1204"/>
      <c r="I106" s="1204"/>
      <c r="J106" s="1204"/>
      <c r="K106" s="1204"/>
      <c r="L106" s="1204"/>
      <c r="M106" s="1204"/>
      <c r="N106" s="1204"/>
      <c r="O106" s="1204"/>
      <c r="P106" s="1204"/>
      <c r="Q106" s="1204"/>
      <c r="R106" s="1204"/>
      <c r="S106" s="1205"/>
      <c r="T106" s="1209"/>
      <c r="U106" s="1210"/>
      <c r="V106" s="1210"/>
      <c r="W106" s="1211"/>
      <c r="X106" s="1260"/>
      <c r="Y106" s="1261"/>
      <c r="Z106" s="1261"/>
      <c r="AA106" s="1261"/>
      <c r="AB106" s="1261"/>
      <c r="AC106" s="1261"/>
      <c r="AD106" s="1262"/>
      <c r="AE106" s="1191"/>
      <c r="AF106" s="1191"/>
      <c r="AG106" s="1191"/>
      <c r="AH106" s="1191"/>
      <c r="AI106" s="1199"/>
      <c r="AJ106" s="1199"/>
      <c r="AK106" s="1199"/>
      <c r="AL106" s="1199"/>
      <c r="AM106" s="1199"/>
      <c r="AN106" s="1199"/>
      <c r="AO106" s="1567"/>
    </row>
    <row r="107" spans="2:42">
      <c r="B107" s="1203"/>
      <c r="C107" s="1204"/>
      <c r="D107" s="1204"/>
      <c r="E107" s="1204"/>
      <c r="F107" s="1204"/>
      <c r="G107" s="1204"/>
      <c r="H107" s="1204"/>
      <c r="I107" s="1204"/>
      <c r="J107" s="1204"/>
      <c r="K107" s="1204"/>
      <c r="L107" s="1204"/>
      <c r="M107" s="1204"/>
      <c r="N107" s="1204"/>
      <c r="O107" s="1204"/>
      <c r="P107" s="1204"/>
      <c r="Q107" s="1204"/>
      <c r="R107" s="1204"/>
      <c r="S107" s="1205"/>
      <c r="T107" s="1206" t="s">
        <v>257</v>
      </c>
      <c r="U107" s="1207"/>
      <c r="V107" s="1207"/>
      <c r="W107" s="1208"/>
      <c r="X107" s="1218" t="str">
        <f>+' PRESUPUESTO OFICIAL ESMERALDA'!C16</f>
        <v>Solado  en  concreto  de  limpieza  (eprom=  10 cm)  de
2.000 P.S.I.</v>
      </c>
      <c r="Y107" s="1219"/>
      <c r="Z107" s="1219"/>
      <c r="AA107" s="1219"/>
      <c r="AB107" s="1219"/>
      <c r="AC107" s="1219"/>
      <c r="AD107" s="1219"/>
      <c r="AE107" s="1219"/>
      <c r="AF107" s="1219"/>
      <c r="AG107" s="1219"/>
      <c r="AH107" s="1219"/>
      <c r="AI107" s="1219"/>
      <c r="AJ107" s="1219"/>
      <c r="AK107" s="1219"/>
      <c r="AL107" s="1219"/>
      <c r="AM107" s="1219"/>
      <c r="AN107" s="1219"/>
      <c r="AO107" s="1568"/>
    </row>
    <row r="108" spans="2:42">
      <c r="B108" s="1203"/>
      <c r="C108" s="1204"/>
      <c r="D108" s="1204"/>
      <c r="E108" s="1204"/>
      <c r="F108" s="1204"/>
      <c r="G108" s="1204"/>
      <c r="H108" s="1204"/>
      <c r="I108" s="1204"/>
      <c r="J108" s="1204"/>
      <c r="K108" s="1204"/>
      <c r="L108" s="1204"/>
      <c r="M108" s="1204"/>
      <c r="N108" s="1204"/>
      <c r="O108" s="1204"/>
      <c r="P108" s="1204"/>
      <c r="Q108" s="1204"/>
      <c r="R108" s="1204"/>
      <c r="S108" s="1205"/>
      <c r="T108" s="1209"/>
      <c r="U108" s="1210"/>
      <c r="V108" s="1210"/>
      <c r="W108" s="1211"/>
      <c r="X108" s="1220"/>
      <c r="Y108" s="1221"/>
      <c r="Z108" s="1221"/>
      <c r="AA108" s="1221"/>
      <c r="AB108" s="1221"/>
      <c r="AC108" s="1221"/>
      <c r="AD108" s="1221"/>
      <c r="AE108" s="1221"/>
      <c r="AF108" s="1221"/>
      <c r="AG108" s="1221"/>
      <c r="AH108" s="1221"/>
      <c r="AI108" s="1221"/>
      <c r="AJ108" s="1221"/>
      <c r="AK108" s="1221"/>
      <c r="AL108" s="1221"/>
      <c r="AM108" s="1221"/>
      <c r="AN108" s="1221"/>
      <c r="AO108" s="1569"/>
    </row>
    <row r="109" spans="2:42">
      <c r="B109" s="1203"/>
      <c r="C109" s="1204"/>
      <c r="D109" s="1204"/>
      <c r="E109" s="1204"/>
      <c r="F109" s="1204"/>
      <c r="G109" s="1204"/>
      <c r="H109" s="1204"/>
      <c r="I109" s="1204"/>
      <c r="J109" s="1204"/>
      <c r="K109" s="1204"/>
      <c r="L109" s="1204"/>
      <c r="M109" s="1204"/>
      <c r="N109" s="1204"/>
      <c r="O109" s="1204"/>
      <c r="P109" s="1204"/>
      <c r="Q109" s="1204"/>
      <c r="R109" s="1204"/>
      <c r="S109" s="1205"/>
      <c r="T109" s="1222" t="s">
        <v>258</v>
      </c>
      <c r="U109" s="1223"/>
      <c r="V109" s="1223"/>
      <c r="W109" s="1223"/>
      <c r="X109" s="1223"/>
      <c r="Y109" s="1224"/>
      <c r="Z109" s="1228" t="s">
        <v>259</v>
      </c>
      <c r="AA109" s="1228"/>
      <c r="AB109" s="1228"/>
      <c r="AC109" s="1228"/>
      <c r="AD109" s="1228"/>
      <c r="AE109" s="1191"/>
      <c r="AF109" s="1191"/>
      <c r="AG109" s="1191"/>
      <c r="AH109" s="1191"/>
      <c r="AI109" s="1191" t="s">
        <v>260</v>
      </c>
      <c r="AJ109" s="1191"/>
      <c r="AK109" s="1191"/>
      <c r="AL109" s="1191" t="s">
        <v>261</v>
      </c>
      <c r="AM109" s="1191"/>
      <c r="AN109" s="1191"/>
      <c r="AO109" s="1561"/>
    </row>
    <row r="110" spans="2:42">
      <c r="B110" s="1203"/>
      <c r="C110" s="1204"/>
      <c r="D110" s="1204"/>
      <c r="E110" s="1204"/>
      <c r="F110" s="1204"/>
      <c r="G110" s="1204"/>
      <c r="H110" s="1204"/>
      <c r="I110" s="1204"/>
      <c r="J110" s="1204"/>
      <c r="K110" s="1204"/>
      <c r="L110" s="1204"/>
      <c r="M110" s="1204"/>
      <c r="N110" s="1204"/>
      <c r="O110" s="1204"/>
      <c r="P110" s="1204"/>
      <c r="Q110" s="1204"/>
      <c r="R110" s="1204"/>
      <c r="S110" s="1205"/>
      <c r="T110" s="1225"/>
      <c r="U110" s="1226"/>
      <c r="V110" s="1226"/>
      <c r="W110" s="1226"/>
      <c r="X110" s="1226"/>
      <c r="Y110" s="1227"/>
      <c r="Z110" s="1191" t="s">
        <v>262</v>
      </c>
      <c r="AA110" s="1191"/>
      <c r="AB110" s="1191"/>
      <c r="AC110" s="1191" t="s">
        <v>263</v>
      </c>
      <c r="AD110" s="1191"/>
      <c r="AE110" s="1191"/>
      <c r="AF110" s="1191" t="s">
        <v>264</v>
      </c>
      <c r="AG110" s="1191"/>
      <c r="AH110" s="1191"/>
      <c r="AI110" s="1191"/>
      <c r="AJ110" s="1191"/>
      <c r="AK110" s="1191"/>
      <c r="AL110" s="1191"/>
      <c r="AM110" s="1191"/>
      <c r="AN110" s="1191"/>
      <c r="AO110" s="1561"/>
    </row>
    <row r="111" spans="2:42">
      <c r="B111" s="1203"/>
      <c r="C111" s="1204"/>
      <c r="D111" s="1204"/>
      <c r="E111" s="1204"/>
      <c r="F111" s="1204"/>
      <c r="G111" s="1204"/>
      <c r="H111" s="1204"/>
      <c r="I111" s="1204"/>
      <c r="J111" s="1204"/>
      <c r="K111" s="1204"/>
      <c r="L111" s="1204"/>
      <c r="M111" s="1204"/>
      <c r="N111" s="1204"/>
      <c r="O111" s="1204"/>
      <c r="P111" s="1204"/>
      <c r="Q111" s="1204"/>
      <c r="R111" s="1204"/>
      <c r="S111" s="1205"/>
      <c r="T111" s="1182" t="s">
        <v>438</v>
      </c>
      <c r="U111" s="1183"/>
      <c r="V111" s="1183"/>
      <c r="W111" s="1183"/>
      <c r="X111" s="1183"/>
      <c r="Y111" s="1184"/>
      <c r="Z111" s="1185">
        <v>1.6</v>
      </c>
      <c r="AA111" s="1185"/>
      <c r="AB111" s="1185"/>
      <c r="AC111" s="1178">
        <v>1.6</v>
      </c>
      <c r="AD111" s="1178"/>
      <c r="AE111" s="1178"/>
      <c r="AF111" s="1178"/>
      <c r="AG111" s="1178"/>
      <c r="AH111" s="1178"/>
      <c r="AI111" s="1178">
        <v>10</v>
      </c>
      <c r="AJ111" s="1178"/>
      <c r="AK111" s="1178"/>
      <c r="AL111" s="1178">
        <f>+Z111*AC111*AI111</f>
        <v>25.600000000000005</v>
      </c>
      <c r="AM111" s="1178"/>
      <c r="AN111" s="1178"/>
      <c r="AO111" s="1541"/>
    </row>
    <row r="112" spans="2:42">
      <c r="B112" s="1203"/>
      <c r="C112" s="1204"/>
      <c r="D112" s="1204"/>
      <c r="E112" s="1204"/>
      <c r="F112" s="1204"/>
      <c r="G112" s="1204"/>
      <c r="H112" s="1204"/>
      <c r="I112" s="1204"/>
      <c r="J112" s="1204"/>
      <c r="K112" s="1204"/>
      <c r="L112" s="1204"/>
      <c r="M112" s="1204"/>
      <c r="N112" s="1204"/>
      <c r="O112" s="1204"/>
      <c r="P112" s="1204"/>
      <c r="Q112" s="1204"/>
      <c r="R112" s="1204"/>
      <c r="S112" s="1205"/>
      <c r="T112" s="1182"/>
      <c r="U112" s="1183"/>
      <c r="V112" s="1183"/>
      <c r="W112" s="1183"/>
      <c r="X112" s="1183"/>
      <c r="Y112" s="1184"/>
      <c r="Z112" s="1178"/>
      <c r="AA112" s="1178"/>
      <c r="AB112" s="1178"/>
      <c r="AC112" s="1178"/>
      <c r="AD112" s="1178"/>
      <c r="AE112" s="1178"/>
      <c r="AF112" s="1178"/>
      <c r="AG112" s="1178"/>
      <c r="AH112" s="1178"/>
      <c r="AI112" s="1178"/>
      <c r="AJ112" s="1178"/>
      <c r="AK112" s="1178"/>
      <c r="AL112" s="1178"/>
      <c r="AM112" s="1178"/>
      <c r="AN112" s="1178"/>
      <c r="AO112" s="1541"/>
    </row>
    <row r="113" spans="2:41">
      <c r="B113" s="1203"/>
      <c r="C113" s="1204"/>
      <c r="D113" s="1204"/>
      <c r="E113" s="1204"/>
      <c r="F113" s="1204"/>
      <c r="G113" s="1204"/>
      <c r="H113" s="1204"/>
      <c r="I113" s="1204"/>
      <c r="J113" s="1204"/>
      <c r="K113" s="1204"/>
      <c r="L113" s="1204"/>
      <c r="M113" s="1204"/>
      <c r="N113" s="1204"/>
      <c r="O113" s="1204"/>
      <c r="P113" s="1204"/>
      <c r="Q113" s="1204"/>
      <c r="R113" s="1204"/>
      <c r="S113" s="1205"/>
      <c r="T113" s="1182"/>
      <c r="U113" s="1183"/>
      <c r="V113" s="1183"/>
      <c r="W113" s="1183"/>
      <c r="X113" s="1183"/>
      <c r="Y113" s="1184"/>
      <c r="Z113" s="1178"/>
      <c r="AA113" s="1178"/>
      <c r="AB113" s="1178"/>
      <c r="AC113" s="1178"/>
      <c r="AD113" s="1178"/>
      <c r="AE113" s="1178"/>
      <c r="AF113" s="1178"/>
      <c r="AG113" s="1178"/>
      <c r="AH113" s="1178"/>
      <c r="AI113" s="1178"/>
      <c r="AJ113" s="1178"/>
      <c r="AK113" s="1178"/>
      <c r="AL113" s="1178"/>
      <c r="AM113" s="1178"/>
      <c r="AN113" s="1178"/>
      <c r="AO113" s="1541"/>
    </row>
    <row r="114" spans="2:41">
      <c r="B114" s="1203"/>
      <c r="C114" s="1204"/>
      <c r="D114" s="1204"/>
      <c r="E114" s="1204"/>
      <c r="F114" s="1204"/>
      <c r="G114" s="1204"/>
      <c r="H114" s="1204"/>
      <c r="I114" s="1204"/>
      <c r="J114" s="1204"/>
      <c r="K114" s="1204"/>
      <c r="L114" s="1204"/>
      <c r="M114" s="1204"/>
      <c r="N114" s="1204"/>
      <c r="O114" s="1204"/>
      <c r="P114" s="1204"/>
      <c r="Q114" s="1204"/>
      <c r="R114" s="1204"/>
      <c r="S114" s="1205"/>
      <c r="T114" s="1182"/>
      <c r="U114" s="1183"/>
      <c r="V114" s="1183"/>
      <c r="W114" s="1183"/>
      <c r="X114" s="1183"/>
      <c r="Y114" s="1184"/>
      <c r="Z114" s="1178"/>
      <c r="AA114" s="1178"/>
      <c r="AB114" s="1178"/>
      <c r="AC114" s="1178"/>
      <c r="AD114" s="1178"/>
      <c r="AE114" s="1178"/>
      <c r="AF114" s="1178"/>
      <c r="AG114" s="1178"/>
      <c r="AH114" s="1178"/>
      <c r="AI114" s="1178"/>
      <c r="AJ114" s="1178"/>
      <c r="AK114" s="1178"/>
      <c r="AL114" s="1178"/>
      <c r="AM114" s="1178"/>
      <c r="AN114" s="1178"/>
      <c r="AO114" s="1541"/>
    </row>
    <row r="115" spans="2:41">
      <c r="B115" s="1203"/>
      <c r="C115" s="1204"/>
      <c r="D115" s="1204"/>
      <c r="E115" s="1204"/>
      <c r="F115" s="1204"/>
      <c r="G115" s="1204"/>
      <c r="H115" s="1204"/>
      <c r="I115" s="1204"/>
      <c r="J115" s="1204"/>
      <c r="K115" s="1204"/>
      <c r="L115" s="1204"/>
      <c r="M115" s="1204"/>
      <c r="N115" s="1204"/>
      <c r="O115" s="1204"/>
      <c r="P115" s="1204"/>
      <c r="Q115" s="1204"/>
      <c r="R115" s="1204"/>
      <c r="S115" s="1205"/>
      <c r="T115" s="1182"/>
      <c r="U115" s="1183"/>
      <c r="V115" s="1183"/>
      <c r="W115" s="1183"/>
      <c r="X115" s="1183"/>
      <c r="Y115" s="1184"/>
      <c r="Z115" s="1178"/>
      <c r="AA115" s="1178"/>
      <c r="AB115" s="1178"/>
      <c r="AC115" s="1178"/>
      <c r="AD115" s="1178"/>
      <c r="AE115" s="1178"/>
      <c r="AF115" s="1178"/>
      <c r="AG115" s="1178"/>
      <c r="AH115" s="1178"/>
      <c r="AI115" s="1178"/>
      <c r="AJ115" s="1178"/>
      <c r="AK115" s="1178"/>
      <c r="AL115" s="1178"/>
      <c r="AM115" s="1178"/>
      <c r="AN115" s="1178"/>
      <c r="AO115" s="1541"/>
    </row>
    <row r="116" spans="2:41">
      <c r="B116" s="1203"/>
      <c r="C116" s="1204"/>
      <c r="D116" s="1204"/>
      <c r="E116" s="1204"/>
      <c r="F116" s="1204"/>
      <c r="G116" s="1204"/>
      <c r="H116" s="1204"/>
      <c r="I116" s="1204"/>
      <c r="J116" s="1204"/>
      <c r="K116" s="1204"/>
      <c r="L116" s="1204"/>
      <c r="M116" s="1204"/>
      <c r="N116" s="1204"/>
      <c r="O116" s="1204"/>
      <c r="P116" s="1204"/>
      <c r="Q116" s="1204"/>
      <c r="R116" s="1204"/>
      <c r="S116" s="1205"/>
      <c r="T116" s="1182"/>
      <c r="U116" s="1183"/>
      <c r="V116" s="1183"/>
      <c r="W116" s="1183"/>
      <c r="X116" s="1183"/>
      <c r="Y116" s="1184"/>
      <c r="Z116" s="1178"/>
      <c r="AA116" s="1178"/>
      <c r="AB116" s="1178"/>
      <c r="AC116" s="1178"/>
      <c r="AD116" s="1178"/>
      <c r="AE116" s="1178"/>
      <c r="AF116" s="1178"/>
      <c r="AG116" s="1178"/>
      <c r="AH116" s="1178"/>
      <c r="AI116" s="1178"/>
      <c r="AJ116" s="1178"/>
      <c r="AK116" s="1178"/>
      <c r="AL116" s="1178"/>
      <c r="AM116" s="1178"/>
      <c r="AN116" s="1178"/>
      <c r="AO116" s="1541"/>
    </row>
    <row r="117" spans="2:41">
      <c r="B117" s="1203"/>
      <c r="C117" s="1204"/>
      <c r="D117" s="1204"/>
      <c r="E117" s="1204"/>
      <c r="F117" s="1204"/>
      <c r="G117" s="1204"/>
      <c r="H117" s="1204"/>
      <c r="I117" s="1204"/>
      <c r="J117" s="1204"/>
      <c r="K117" s="1204"/>
      <c r="L117" s="1204"/>
      <c r="M117" s="1204"/>
      <c r="N117" s="1204"/>
      <c r="O117" s="1204"/>
      <c r="P117" s="1204"/>
      <c r="Q117" s="1204"/>
      <c r="R117" s="1204"/>
      <c r="S117" s="1205"/>
      <c r="T117" s="1182"/>
      <c r="U117" s="1183"/>
      <c r="V117" s="1183"/>
      <c r="W117" s="1183"/>
      <c r="X117" s="1183"/>
      <c r="Y117" s="1184"/>
      <c r="Z117" s="1178"/>
      <c r="AA117" s="1178"/>
      <c r="AB117" s="1178"/>
      <c r="AC117" s="1178"/>
      <c r="AD117" s="1178"/>
      <c r="AE117" s="1178"/>
      <c r="AF117" s="1178"/>
      <c r="AG117" s="1178"/>
      <c r="AH117" s="1178"/>
      <c r="AI117" s="1178"/>
      <c r="AJ117" s="1178"/>
      <c r="AK117" s="1178"/>
      <c r="AL117" s="1178"/>
      <c r="AM117" s="1178"/>
      <c r="AN117" s="1178"/>
      <c r="AO117" s="1541"/>
    </row>
    <row r="118" spans="2:41">
      <c r="B118" s="1203"/>
      <c r="C118" s="1204"/>
      <c r="D118" s="1204"/>
      <c r="E118" s="1204"/>
      <c r="F118" s="1204"/>
      <c r="G118" s="1204"/>
      <c r="H118" s="1204"/>
      <c r="I118" s="1204"/>
      <c r="J118" s="1204"/>
      <c r="K118" s="1204"/>
      <c r="L118" s="1204"/>
      <c r="M118" s="1204"/>
      <c r="N118" s="1204"/>
      <c r="O118" s="1204"/>
      <c r="P118" s="1204"/>
      <c r="Q118" s="1204"/>
      <c r="R118" s="1204"/>
      <c r="S118" s="1205"/>
      <c r="T118" s="1182"/>
      <c r="U118" s="1183"/>
      <c r="V118" s="1183"/>
      <c r="W118" s="1183"/>
      <c r="X118" s="1183"/>
      <c r="Y118" s="1184"/>
      <c r="Z118" s="1178"/>
      <c r="AA118" s="1178"/>
      <c r="AB118" s="1178"/>
      <c r="AC118" s="1178"/>
      <c r="AD118" s="1178"/>
      <c r="AE118" s="1178"/>
      <c r="AF118" s="1178"/>
      <c r="AG118" s="1178"/>
      <c r="AH118" s="1178"/>
      <c r="AI118" s="1178"/>
      <c r="AJ118" s="1178"/>
      <c r="AK118" s="1178"/>
      <c r="AL118" s="1178"/>
      <c r="AM118" s="1178"/>
      <c r="AN118" s="1178"/>
      <c r="AO118" s="1541"/>
    </row>
    <row r="119" spans="2:41">
      <c r="B119" s="1203"/>
      <c r="C119" s="1204"/>
      <c r="D119" s="1204"/>
      <c r="E119" s="1204"/>
      <c r="F119" s="1204"/>
      <c r="G119" s="1204"/>
      <c r="H119" s="1204"/>
      <c r="I119" s="1204"/>
      <c r="J119" s="1204"/>
      <c r="K119" s="1204"/>
      <c r="L119" s="1204"/>
      <c r="M119" s="1204"/>
      <c r="N119" s="1204"/>
      <c r="O119" s="1204"/>
      <c r="P119" s="1204"/>
      <c r="Q119" s="1204"/>
      <c r="R119" s="1204"/>
      <c r="S119" s="1205"/>
      <c r="T119" s="1276"/>
      <c r="U119" s="1277"/>
      <c r="V119" s="1277"/>
      <c r="W119" s="1277"/>
      <c r="X119" s="1277"/>
      <c r="Y119" s="1277"/>
      <c r="Z119" s="1178"/>
      <c r="AA119" s="1178"/>
      <c r="AB119" s="1178"/>
      <c r="AC119" s="1178"/>
      <c r="AD119" s="1178"/>
      <c r="AE119" s="1178"/>
      <c r="AF119" s="1178"/>
      <c r="AG119" s="1178"/>
      <c r="AH119" s="1178"/>
      <c r="AI119" s="1178"/>
      <c r="AJ119" s="1178"/>
      <c r="AK119" s="1178"/>
      <c r="AL119" s="1178"/>
      <c r="AM119" s="1178"/>
      <c r="AN119" s="1178"/>
      <c r="AO119" s="1541"/>
    </row>
    <row r="120" spans="2:41">
      <c r="B120" s="1254"/>
      <c r="C120" s="1255"/>
      <c r="D120" s="1255"/>
      <c r="E120" s="1255"/>
      <c r="F120" s="1255"/>
      <c r="G120" s="1255"/>
      <c r="H120" s="1255"/>
      <c r="I120" s="1255"/>
      <c r="J120" s="1255"/>
      <c r="K120" s="1255"/>
      <c r="L120" s="1255"/>
      <c r="M120" s="1255"/>
      <c r="N120" s="1255"/>
      <c r="O120" s="1255"/>
      <c r="P120" s="1255"/>
      <c r="Q120" s="1255"/>
      <c r="R120" s="1255"/>
      <c r="S120" s="1256"/>
      <c r="T120" s="1240"/>
      <c r="U120" s="1241"/>
      <c r="V120" s="1241"/>
      <c r="W120" s="1241"/>
      <c r="X120" s="1241"/>
      <c r="Y120" s="1241"/>
      <c r="Z120" s="1178"/>
      <c r="AA120" s="1178"/>
      <c r="AB120" s="1178"/>
      <c r="AC120" s="1178"/>
      <c r="AD120" s="1178"/>
      <c r="AE120" s="1178"/>
      <c r="AF120" s="1178"/>
      <c r="AG120" s="1178"/>
      <c r="AH120" s="1178"/>
      <c r="AI120" s="1178"/>
      <c r="AJ120" s="1178"/>
      <c r="AK120" s="1178"/>
      <c r="AL120" s="1178"/>
      <c r="AM120" s="1178"/>
      <c r="AN120" s="1178"/>
      <c r="AO120" s="1541"/>
    </row>
    <row r="121" spans="2:41">
      <c r="B121" s="1192" t="s">
        <v>265</v>
      </c>
      <c r="C121" s="1193"/>
      <c r="D121" s="1193"/>
      <c r="E121" s="1193"/>
      <c r="F121" s="1193"/>
      <c r="G121" s="1193"/>
      <c r="H121" s="1193"/>
      <c r="I121" s="1193"/>
      <c r="J121" s="1193"/>
      <c r="K121" s="1193"/>
      <c r="L121" s="1193"/>
      <c r="M121" s="1193"/>
      <c r="N121" s="1193"/>
      <c r="O121" s="1193"/>
      <c r="P121" s="1193"/>
      <c r="Q121" s="1193"/>
      <c r="R121" s="1193"/>
      <c r="S121" s="1193"/>
      <c r="T121" s="1193"/>
      <c r="U121" s="1193"/>
      <c r="V121" s="1193"/>
      <c r="W121" s="1193"/>
      <c r="X121" s="1193"/>
      <c r="Y121" s="1193"/>
      <c r="Z121" s="1229"/>
      <c r="AA121" s="1230"/>
      <c r="AB121" s="1230"/>
      <c r="AC121" s="1230"/>
      <c r="AD121" s="1230"/>
      <c r="AE121" s="1230"/>
      <c r="AF121" s="1230"/>
      <c r="AG121" s="1230"/>
      <c r="AH121" s="1231"/>
      <c r="AI121" s="1232"/>
      <c r="AJ121" s="1232"/>
      <c r="AK121" s="1232"/>
      <c r="AL121" s="1232"/>
      <c r="AM121" s="1232"/>
      <c r="AN121" s="1232"/>
      <c r="AO121" s="1560"/>
    </row>
    <row r="122" spans="2:41">
      <c r="B122" s="1242"/>
      <c r="C122" s="1243"/>
      <c r="D122" s="1243"/>
      <c r="E122" s="1243"/>
      <c r="F122" s="1243"/>
      <c r="G122" s="1243"/>
      <c r="H122" s="1243"/>
      <c r="I122" s="1243"/>
      <c r="J122" s="1243"/>
      <c r="K122" s="1243"/>
      <c r="L122" s="1243"/>
      <c r="M122" s="1243"/>
      <c r="N122" s="1243"/>
      <c r="O122" s="1243"/>
      <c r="P122" s="1243"/>
      <c r="Q122" s="1243"/>
      <c r="R122" s="1243"/>
      <c r="S122" s="1243"/>
      <c r="T122" s="1243"/>
      <c r="U122" s="1243"/>
      <c r="V122" s="1243"/>
      <c r="W122" s="1243"/>
      <c r="X122" s="1243"/>
      <c r="Y122" s="1244"/>
      <c r="Z122" s="1248"/>
      <c r="AA122" s="1201"/>
      <c r="AB122" s="1201"/>
      <c r="AC122" s="1201"/>
      <c r="AD122" s="1201"/>
      <c r="AE122" s="1201"/>
      <c r="AF122" s="1201"/>
      <c r="AG122" s="1201"/>
      <c r="AH122" s="1202"/>
      <c r="AI122" s="1190" t="s">
        <v>266</v>
      </c>
      <c r="AJ122" s="1190"/>
      <c r="AK122" s="1253"/>
      <c r="AL122" s="1570">
        <f>SUM(AL111:AO120)</f>
        <v>25.600000000000005</v>
      </c>
      <c r="AM122" s="1570"/>
      <c r="AN122" s="1570"/>
      <c r="AO122" s="1571"/>
    </row>
    <row r="123" spans="2:41">
      <c r="B123" s="1242"/>
      <c r="C123" s="1243"/>
      <c r="D123" s="1243"/>
      <c r="E123" s="1243"/>
      <c r="F123" s="1243"/>
      <c r="G123" s="1243"/>
      <c r="H123" s="1243"/>
      <c r="I123" s="1243"/>
      <c r="J123" s="1243"/>
      <c r="K123" s="1243"/>
      <c r="L123" s="1243"/>
      <c r="M123" s="1243"/>
      <c r="N123" s="1243"/>
      <c r="O123" s="1243"/>
      <c r="P123" s="1243"/>
      <c r="Q123" s="1243"/>
      <c r="R123" s="1243"/>
      <c r="S123" s="1243"/>
      <c r="T123" s="1243"/>
      <c r="U123" s="1243"/>
      <c r="V123" s="1243"/>
      <c r="W123" s="1243"/>
      <c r="X123" s="1243"/>
      <c r="Y123" s="1244"/>
      <c r="Z123" s="1249"/>
      <c r="AA123" s="1204"/>
      <c r="AB123" s="1204"/>
      <c r="AC123" s="1204"/>
      <c r="AD123" s="1204"/>
      <c r="AE123" s="1204"/>
      <c r="AF123" s="1204"/>
      <c r="AG123" s="1204"/>
      <c r="AH123" s="1205"/>
      <c r="AI123" s="1190"/>
      <c r="AJ123" s="1190"/>
      <c r="AK123" s="1253"/>
      <c r="AL123" s="1570"/>
      <c r="AM123" s="1570"/>
      <c r="AN123" s="1570"/>
      <c r="AO123" s="1571"/>
    </row>
    <row r="124" spans="2:41" ht="16.5" thickBot="1">
      <c r="B124" s="1245"/>
      <c r="C124" s="1246"/>
      <c r="D124" s="1246"/>
      <c r="E124" s="1246"/>
      <c r="F124" s="1246"/>
      <c r="G124" s="1246"/>
      <c r="H124" s="1246"/>
      <c r="I124" s="1246"/>
      <c r="J124" s="1246"/>
      <c r="K124" s="1246"/>
      <c r="L124" s="1246"/>
      <c r="M124" s="1246"/>
      <c r="N124" s="1246"/>
      <c r="O124" s="1246"/>
      <c r="P124" s="1246"/>
      <c r="Q124" s="1246"/>
      <c r="R124" s="1246"/>
      <c r="S124" s="1246"/>
      <c r="T124" s="1246"/>
      <c r="U124" s="1246"/>
      <c r="V124" s="1246"/>
      <c r="W124" s="1246"/>
      <c r="X124" s="1246"/>
      <c r="Y124" s="1247"/>
      <c r="Z124" s="1250"/>
      <c r="AA124" s="1251"/>
      <c r="AB124" s="1251"/>
      <c r="AC124" s="1251"/>
      <c r="AD124" s="1251"/>
      <c r="AE124" s="1251"/>
      <c r="AF124" s="1251"/>
      <c r="AG124" s="1251"/>
      <c r="AH124" s="1252"/>
      <c r="AI124" s="1238" t="s">
        <v>267</v>
      </c>
      <c r="AJ124" s="1238"/>
      <c r="AK124" s="1239"/>
      <c r="AL124" s="1572">
        <f>ROUND(+AL122+AL123,2)</f>
        <v>25.6</v>
      </c>
      <c r="AM124" s="1572"/>
      <c r="AN124" s="1572"/>
      <c r="AO124" s="1573"/>
    </row>
    <row r="125" spans="2:41">
      <c r="B125" s="1263"/>
      <c r="C125" s="1264"/>
      <c r="D125" s="1264"/>
      <c r="E125" s="1264"/>
      <c r="F125" s="1264"/>
      <c r="G125" s="1264"/>
      <c r="H125" s="1264"/>
      <c r="I125" s="1267" t="str">
        <f>+I100</f>
        <v>CONSTRUCCIÓN DE CUBIERTA PARA POLIDEPORTIVO EN LA VEREDA LA ESMERALDA DEL MUNICIPIO DE LA PLATA, DEPARTAMENTO DEL HUILA</v>
      </c>
      <c r="J125" s="1267"/>
      <c r="K125" s="1267"/>
      <c r="L125" s="1267"/>
      <c r="M125" s="1267"/>
      <c r="N125" s="1267"/>
      <c r="O125" s="1267"/>
      <c r="P125" s="1267"/>
      <c r="Q125" s="1267"/>
      <c r="R125" s="1267"/>
      <c r="S125" s="1267"/>
      <c r="T125" s="1267"/>
      <c r="U125" s="1267"/>
      <c r="V125" s="1267"/>
      <c r="W125" s="1267"/>
      <c r="X125" s="1267"/>
      <c r="Y125" s="1267"/>
      <c r="Z125" s="1267"/>
      <c r="AA125" s="1267"/>
      <c r="AB125" s="1267"/>
      <c r="AC125" s="1267"/>
      <c r="AD125" s="1267"/>
      <c r="AE125" s="1267"/>
      <c r="AF125" s="1267"/>
      <c r="AG125" s="1267"/>
      <c r="AH125" s="1267"/>
      <c r="AI125" s="1269">
        <f ca="1">TODAY()</f>
        <v>46286</v>
      </c>
      <c r="AJ125" s="1267"/>
      <c r="AK125" s="1267"/>
      <c r="AL125" s="1267"/>
      <c r="AM125" s="1267"/>
      <c r="AN125" s="1267"/>
      <c r="AO125" s="1558"/>
    </row>
    <row r="126" spans="2:41">
      <c r="B126" s="1265"/>
      <c r="C126" s="1266"/>
      <c r="D126" s="1266"/>
      <c r="E126" s="1266"/>
      <c r="F126" s="1266"/>
      <c r="G126" s="1266"/>
      <c r="H126" s="1266"/>
      <c r="I126" s="1268"/>
      <c r="J126" s="1268"/>
      <c r="K126" s="1268"/>
      <c r="L126" s="1268"/>
      <c r="M126" s="1268"/>
      <c r="N126" s="1268"/>
      <c r="O126" s="1268"/>
      <c r="P126" s="1268"/>
      <c r="Q126" s="1268"/>
      <c r="R126" s="1268"/>
      <c r="S126" s="1268"/>
      <c r="T126" s="1268"/>
      <c r="U126" s="1268"/>
      <c r="V126" s="1268"/>
      <c r="W126" s="1268"/>
      <c r="X126" s="1268"/>
      <c r="Y126" s="1268"/>
      <c r="Z126" s="1268"/>
      <c r="AA126" s="1268"/>
      <c r="AB126" s="1268"/>
      <c r="AC126" s="1268"/>
      <c r="AD126" s="1268"/>
      <c r="AE126" s="1268"/>
      <c r="AF126" s="1268"/>
      <c r="AG126" s="1268"/>
      <c r="AH126" s="1268"/>
      <c r="AI126" s="1268"/>
      <c r="AJ126" s="1268"/>
      <c r="AK126" s="1268"/>
      <c r="AL126" s="1268"/>
      <c r="AM126" s="1268"/>
      <c r="AN126" s="1268"/>
      <c r="AO126" s="1559"/>
    </row>
    <row r="127" spans="2:41">
      <c r="B127" s="1265"/>
      <c r="C127" s="1266"/>
      <c r="D127" s="1266"/>
      <c r="E127" s="1266"/>
      <c r="F127" s="1266"/>
      <c r="G127" s="1266"/>
      <c r="H127" s="1266"/>
      <c r="I127" s="1268"/>
      <c r="J127" s="1268"/>
      <c r="K127" s="1268"/>
      <c r="L127" s="1268"/>
      <c r="M127" s="1268"/>
      <c r="N127" s="1268"/>
      <c r="O127" s="1268"/>
      <c r="P127" s="1268"/>
      <c r="Q127" s="1268"/>
      <c r="R127" s="1268"/>
      <c r="S127" s="1268"/>
      <c r="T127" s="1268"/>
      <c r="U127" s="1268"/>
      <c r="V127" s="1268"/>
      <c r="W127" s="1268"/>
      <c r="X127" s="1268"/>
      <c r="Y127" s="1268"/>
      <c r="Z127" s="1268"/>
      <c r="AA127" s="1268"/>
      <c r="AB127" s="1268"/>
      <c r="AC127" s="1268"/>
      <c r="AD127" s="1268"/>
      <c r="AE127" s="1268"/>
      <c r="AF127" s="1268"/>
      <c r="AG127" s="1268"/>
      <c r="AH127" s="1268"/>
      <c r="AI127" s="1268"/>
      <c r="AJ127" s="1268"/>
      <c r="AK127" s="1268"/>
      <c r="AL127" s="1268"/>
      <c r="AM127" s="1268"/>
      <c r="AN127" s="1268"/>
      <c r="AO127" s="1559"/>
    </row>
    <row r="128" spans="2:41">
      <c r="B128" s="1265"/>
      <c r="C128" s="1266"/>
      <c r="D128" s="1266"/>
      <c r="E128" s="1266"/>
      <c r="F128" s="1266"/>
      <c r="G128" s="1266"/>
      <c r="H128" s="1266"/>
      <c r="I128" s="1268"/>
      <c r="J128" s="1268"/>
      <c r="K128" s="1268"/>
      <c r="L128" s="1268"/>
      <c r="M128" s="1268"/>
      <c r="N128" s="1268"/>
      <c r="O128" s="1268"/>
      <c r="P128" s="1268"/>
      <c r="Q128" s="1268"/>
      <c r="R128" s="1268"/>
      <c r="S128" s="1268"/>
      <c r="T128" s="1268"/>
      <c r="U128" s="1268"/>
      <c r="V128" s="1268"/>
      <c r="W128" s="1268"/>
      <c r="X128" s="1268"/>
      <c r="Y128" s="1268"/>
      <c r="Z128" s="1268"/>
      <c r="AA128" s="1268"/>
      <c r="AB128" s="1268"/>
      <c r="AC128" s="1268"/>
      <c r="AD128" s="1268"/>
      <c r="AE128" s="1268"/>
      <c r="AF128" s="1268"/>
      <c r="AG128" s="1268"/>
      <c r="AH128" s="1268"/>
      <c r="AI128" s="1268"/>
      <c r="AJ128" s="1268"/>
      <c r="AK128" s="1268"/>
      <c r="AL128" s="1268"/>
      <c r="AM128" s="1268"/>
      <c r="AN128" s="1268"/>
      <c r="AO128" s="1559"/>
    </row>
    <row r="129" spans="2:41">
      <c r="B129" s="1189" t="s">
        <v>254</v>
      </c>
      <c r="C129" s="1190"/>
      <c r="D129" s="1190"/>
      <c r="E129" s="1190"/>
      <c r="F129" s="1190"/>
      <c r="G129" s="1190"/>
      <c r="H129" s="1190"/>
      <c r="I129" s="1190"/>
      <c r="J129" s="1190"/>
      <c r="K129" s="1190"/>
      <c r="L129" s="1190"/>
      <c r="M129" s="1190"/>
      <c r="N129" s="1190"/>
      <c r="O129" s="1190"/>
      <c r="P129" s="1190"/>
      <c r="Q129" s="1190"/>
      <c r="R129" s="1190"/>
      <c r="S129" s="1190"/>
      <c r="T129" s="1190"/>
      <c r="U129" s="1190"/>
      <c r="V129" s="1190"/>
      <c r="W129" s="1190"/>
      <c r="X129" s="1190"/>
      <c r="Y129" s="1190"/>
      <c r="Z129" s="1190"/>
      <c r="AA129" s="1190"/>
      <c r="AB129" s="1190"/>
      <c r="AC129" s="1190"/>
      <c r="AD129" s="1190"/>
      <c r="AE129" s="1190"/>
      <c r="AF129" s="1190"/>
      <c r="AG129" s="1190"/>
      <c r="AH129" s="1190"/>
      <c r="AI129" s="1190"/>
      <c r="AJ129" s="1190"/>
      <c r="AK129" s="1190"/>
      <c r="AL129" s="1190"/>
      <c r="AM129" s="1190"/>
      <c r="AN129" s="1190"/>
      <c r="AO129" s="1542"/>
    </row>
    <row r="130" spans="2:41">
      <c r="B130" s="1200"/>
      <c r="C130" s="1201"/>
      <c r="D130" s="1201"/>
      <c r="E130" s="1201"/>
      <c r="F130" s="1201"/>
      <c r="G130" s="1201"/>
      <c r="H130" s="1201"/>
      <c r="I130" s="1201"/>
      <c r="J130" s="1201"/>
      <c r="K130" s="1201"/>
      <c r="L130" s="1201"/>
      <c r="M130" s="1201"/>
      <c r="N130" s="1201"/>
      <c r="O130" s="1201"/>
      <c r="P130" s="1201"/>
      <c r="Q130" s="1201"/>
      <c r="R130" s="1201"/>
      <c r="S130" s="1202"/>
      <c r="T130" s="1206" t="s">
        <v>255</v>
      </c>
      <c r="U130" s="1207"/>
      <c r="V130" s="1207"/>
      <c r="W130" s="1208"/>
      <c r="X130" s="1257" t="e">
        <f>+' PRESUPUESTO OFICIAL ESMERALDA'!#REF!</f>
        <v>#REF!</v>
      </c>
      <c r="Y130" s="1258"/>
      <c r="Z130" s="1258"/>
      <c r="AA130" s="1258"/>
      <c r="AB130" s="1258"/>
      <c r="AC130" s="1258"/>
      <c r="AD130" s="1259"/>
      <c r="AE130" s="1191" t="s">
        <v>256</v>
      </c>
      <c r="AF130" s="1191"/>
      <c r="AG130" s="1191"/>
      <c r="AH130" s="1191"/>
      <c r="AI130" s="1199" t="e">
        <f>+' PRESUPUESTO OFICIAL ESMERALDA'!#REF!</f>
        <v>#REF!</v>
      </c>
      <c r="AJ130" s="1199"/>
      <c r="AK130" s="1199"/>
      <c r="AL130" s="1199"/>
      <c r="AM130" s="1199"/>
      <c r="AN130" s="1199"/>
      <c r="AO130" s="1567"/>
    </row>
    <row r="131" spans="2:41">
      <c r="B131" s="1203"/>
      <c r="C131" s="1204"/>
      <c r="D131" s="1204"/>
      <c r="E131" s="1204"/>
      <c r="F131" s="1204"/>
      <c r="G131" s="1204"/>
      <c r="H131" s="1204"/>
      <c r="I131" s="1204"/>
      <c r="J131" s="1204"/>
      <c r="K131" s="1204"/>
      <c r="L131" s="1204"/>
      <c r="M131" s="1204"/>
      <c r="N131" s="1204"/>
      <c r="O131" s="1204"/>
      <c r="P131" s="1204"/>
      <c r="Q131" s="1204"/>
      <c r="R131" s="1204"/>
      <c r="S131" s="1205"/>
      <c r="T131" s="1209"/>
      <c r="U131" s="1210"/>
      <c r="V131" s="1210"/>
      <c r="W131" s="1211"/>
      <c r="X131" s="1260"/>
      <c r="Y131" s="1261"/>
      <c r="Z131" s="1261"/>
      <c r="AA131" s="1261"/>
      <c r="AB131" s="1261"/>
      <c r="AC131" s="1261"/>
      <c r="AD131" s="1262"/>
      <c r="AE131" s="1191"/>
      <c r="AF131" s="1191"/>
      <c r="AG131" s="1191"/>
      <c r="AH131" s="1191"/>
      <c r="AI131" s="1199"/>
      <c r="AJ131" s="1199"/>
      <c r="AK131" s="1199"/>
      <c r="AL131" s="1199"/>
      <c r="AM131" s="1199"/>
      <c r="AN131" s="1199"/>
      <c r="AO131" s="1567"/>
    </row>
    <row r="132" spans="2:41">
      <c r="B132" s="1203"/>
      <c r="C132" s="1204"/>
      <c r="D132" s="1204"/>
      <c r="E132" s="1204"/>
      <c r="F132" s="1204"/>
      <c r="G132" s="1204"/>
      <c r="H132" s="1204"/>
      <c r="I132" s="1204"/>
      <c r="J132" s="1204"/>
      <c r="K132" s="1204"/>
      <c r="L132" s="1204"/>
      <c r="M132" s="1204"/>
      <c r="N132" s="1204"/>
      <c r="O132" s="1204"/>
      <c r="P132" s="1204"/>
      <c r="Q132" s="1204"/>
      <c r="R132" s="1204"/>
      <c r="S132" s="1205"/>
      <c r="T132" s="1206" t="s">
        <v>257</v>
      </c>
      <c r="U132" s="1207"/>
      <c r="V132" s="1207"/>
      <c r="W132" s="1208"/>
      <c r="X132" s="1218" t="e">
        <f>+' PRESUPUESTO OFICIAL ESMERALDA'!#REF!</f>
        <v>#REF!</v>
      </c>
      <c r="Y132" s="1219"/>
      <c r="Z132" s="1219"/>
      <c r="AA132" s="1219"/>
      <c r="AB132" s="1219"/>
      <c r="AC132" s="1219"/>
      <c r="AD132" s="1219"/>
      <c r="AE132" s="1219"/>
      <c r="AF132" s="1219"/>
      <c r="AG132" s="1219"/>
      <c r="AH132" s="1219"/>
      <c r="AI132" s="1219"/>
      <c r="AJ132" s="1219"/>
      <c r="AK132" s="1219"/>
      <c r="AL132" s="1219"/>
      <c r="AM132" s="1219"/>
      <c r="AN132" s="1219"/>
      <c r="AO132" s="1568"/>
    </row>
    <row r="133" spans="2:41">
      <c r="B133" s="1203"/>
      <c r="C133" s="1204"/>
      <c r="D133" s="1204"/>
      <c r="E133" s="1204"/>
      <c r="F133" s="1204"/>
      <c r="G133" s="1204"/>
      <c r="H133" s="1204"/>
      <c r="I133" s="1204"/>
      <c r="J133" s="1204"/>
      <c r="K133" s="1204"/>
      <c r="L133" s="1204"/>
      <c r="M133" s="1204"/>
      <c r="N133" s="1204"/>
      <c r="O133" s="1204"/>
      <c r="P133" s="1204"/>
      <c r="Q133" s="1204"/>
      <c r="R133" s="1204"/>
      <c r="S133" s="1205"/>
      <c r="T133" s="1209"/>
      <c r="U133" s="1210"/>
      <c r="V133" s="1210"/>
      <c r="W133" s="1211"/>
      <c r="X133" s="1220"/>
      <c r="Y133" s="1221"/>
      <c r="Z133" s="1221"/>
      <c r="AA133" s="1221"/>
      <c r="AB133" s="1221"/>
      <c r="AC133" s="1221"/>
      <c r="AD133" s="1221"/>
      <c r="AE133" s="1221"/>
      <c r="AF133" s="1221"/>
      <c r="AG133" s="1221"/>
      <c r="AH133" s="1221"/>
      <c r="AI133" s="1221"/>
      <c r="AJ133" s="1221"/>
      <c r="AK133" s="1221"/>
      <c r="AL133" s="1221"/>
      <c r="AM133" s="1221"/>
      <c r="AN133" s="1221"/>
      <c r="AO133" s="1569"/>
    </row>
    <row r="134" spans="2:41">
      <c r="B134" s="1203"/>
      <c r="C134" s="1204"/>
      <c r="D134" s="1204"/>
      <c r="E134" s="1204"/>
      <c r="F134" s="1204"/>
      <c r="G134" s="1204"/>
      <c r="H134" s="1204"/>
      <c r="I134" s="1204"/>
      <c r="J134" s="1204"/>
      <c r="K134" s="1204"/>
      <c r="L134" s="1204"/>
      <c r="M134" s="1204"/>
      <c r="N134" s="1204"/>
      <c r="O134" s="1204"/>
      <c r="P134" s="1204"/>
      <c r="Q134" s="1204"/>
      <c r="R134" s="1204"/>
      <c r="S134" s="1205"/>
      <c r="T134" s="1222" t="s">
        <v>258</v>
      </c>
      <c r="U134" s="1223"/>
      <c r="V134" s="1223"/>
      <c r="W134" s="1223"/>
      <c r="X134" s="1223"/>
      <c r="Y134" s="1224"/>
      <c r="Z134" s="1228" t="s">
        <v>259</v>
      </c>
      <c r="AA134" s="1228"/>
      <c r="AB134" s="1228"/>
      <c r="AC134" s="1228"/>
      <c r="AD134" s="1228"/>
      <c r="AE134" s="1191"/>
      <c r="AF134" s="1191"/>
      <c r="AG134" s="1191"/>
      <c r="AH134" s="1191"/>
      <c r="AI134" s="1191" t="s">
        <v>260</v>
      </c>
      <c r="AJ134" s="1191"/>
      <c r="AK134" s="1191"/>
      <c r="AL134" s="1191" t="s">
        <v>261</v>
      </c>
      <c r="AM134" s="1191"/>
      <c r="AN134" s="1191"/>
      <c r="AO134" s="1561"/>
    </row>
    <row r="135" spans="2:41">
      <c r="B135" s="1203"/>
      <c r="C135" s="1204"/>
      <c r="D135" s="1204"/>
      <c r="E135" s="1204"/>
      <c r="F135" s="1204"/>
      <c r="G135" s="1204"/>
      <c r="H135" s="1204"/>
      <c r="I135" s="1204"/>
      <c r="J135" s="1204"/>
      <c r="K135" s="1204"/>
      <c r="L135" s="1204"/>
      <c r="M135" s="1204"/>
      <c r="N135" s="1204"/>
      <c r="O135" s="1204"/>
      <c r="P135" s="1204"/>
      <c r="Q135" s="1204"/>
      <c r="R135" s="1204"/>
      <c r="S135" s="1205"/>
      <c r="T135" s="1225"/>
      <c r="U135" s="1226"/>
      <c r="V135" s="1226"/>
      <c r="W135" s="1226"/>
      <c r="X135" s="1226"/>
      <c r="Y135" s="1227"/>
      <c r="Z135" s="1191" t="s">
        <v>262</v>
      </c>
      <c r="AA135" s="1191"/>
      <c r="AB135" s="1191"/>
      <c r="AC135" s="1191" t="s">
        <v>263</v>
      </c>
      <c r="AD135" s="1191"/>
      <c r="AE135" s="1191"/>
      <c r="AF135" s="1191" t="s">
        <v>264</v>
      </c>
      <c r="AG135" s="1191"/>
      <c r="AH135" s="1191"/>
      <c r="AI135" s="1191"/>
      <c r="AJ135" s="1191"/>
      <c r="AK135" s="1191"/>
      <c r="AL135" s="1191"/>
      <c r="AM135" s="1191"/>
      <c r="AN135" s="1191"/>
      <c r="AO135" s="1561"/>
    </row>
    <row r="136" spans="2:41">
      <c r="B136" s="1203"/>
      <c r="C136" s="1204"/>
      <c r="D136" s="1204"/>
      <c r="E136" s="1204"/>
      <c r="F136" s="1204"/>
      <c r="G136" s="1204"/>
      <c r="H136" s="1204"/>
      <c r="I136" s="1204"/>
      <c r="J136" s="1204"/>
      <c r="K136" s="1204"/>
      <c r="L136" s="1204"/>
      <c r="M136" s="1204"/>
      <c r="N136" s="1204"/>
      <c r="O136" s="1204"/>
      <c r="P136" s="1204"/>
      <c r="Q136" s="1204"/>
      <c r="R136" s="1204"/>
      <c r="S136" s="1205"/>
      <c r="T136" s="1182" t="s">
        <v>565</v>
      </c>
      <c r="U136" s="1183"/>
      <c r="V136" s="1183"/>
      <c r="W136" s="1183"/>
      <c r="X136" s="1183"/>
      <c r="Y136" s="1184"/>
      <c r="Z136" s="1178">
        <v>5.35</v>
      </c>
      <c r="AA136" s="1178"/>
      <c r="AB136" s="1178"/>
      <c r="AC136" s="1178">
        <v>0.3</v>
      </c>
      <c r="AD136" s="1178"/>
      <c r="AE136" s="1178"/>
      <c r="AF136" s="1178">
        <v>0.4</v>
      </c>
      <c r="AG136" s="1178"/>
      <c r="AH136" s="1178"/>
      <c r="AI136" s="1179">
        <v>8</v>
      </c>
      <c r="AJ136" s="1180"/>
      <c r="AK136" s="1181"/>
      <c r="AL136" s="1178">
        <f>+Z136*AC136*AF136*AI136</f>
        <v>5.1359999999999992</v>
      </c>
      <c r="AM136" s="1178"/>
      <c r="AN136" s="1178"/>
      <c r="AO136" s="1541"/>
    </row>
    <row r="137" spans="2:41">
      <c r="B137" s="1203"/>
      <c r="C137" s="1204"/>
      <c r="D137" s="1204"/>
      <c r="E137" s="1204"/>
      <c r="F137" s="1204"/>
      <c r="G137" s="1204"/>
      <c r="H137" s="1204"/>
      <c r="I137" s="1204"/>
      <c r="J137" s="1204"/>
      <c r="K137" s="1204"/>
      <c r="L137" s="1204"/>
      <c r="M137" s="1204"/>
      <c r="N137" s="1204"/>
      <c r="O137" s="1204"/>
      <c r="P137" s="1204"/>
      <c r="Q137" s="1204"/>
      <c r="R137" s="1204"/>
      <c r="S137" s="1205"/>
      <c r="T137" s="1182" t="s">
        <v>566</v>
      </c>
      <c r="U137" s="1183"/>
      <c r="V137" s="1183"/>
      <c r="W137" s="1183"/>
      <c r="X137" s="1183"/>
      <c r="Y137" s="1184"/>
      <c r="Z137" s="1178">
        <v>15</v>
      </c>
      <c r="AA137" s="1178"/>
      <c r="AB137" s="1178"/>
      <c r="AC137" s="1178">
        <v>0.3</v>
      </c>
      <c r="AD137" s="1178"/>
      <c r="AE137" s="1178"/>
      <c r="AF137" s="1178">
        <v>0.4</v>
      </c>
      <c r="AG137" s="1178"/>
      <c r="AH137" s="1178"/>
      <c r="AI137" s="1179">
        <v>2</v>
      </c>
      <c r="AJ137" s="1180"/>
      <c r="AK137" s="1181"/>
      <c r="AL137" s="1178">
        <f>+Z137*AC137*AF137*AI137</f>
        <v>3.6</v>
      </c>
      <c r="AM137" s="1178"/>
      <c r="AN137" s="1178"/>
      <c r="AO137" s="1541"/>
    </row>
    <row r="138" spans="2:41">
      <c r="B138" s="1203"/>
      <c r="C138" s="1204"/>
      <c r="D138" s="1204"/>
      <c r="E138" s="1204"/>
      <c r="F138" s="1204"/>
      <c r="G138" s="1204"/>
      <c r="H138" s="1204"/>
      <c r="I138" s="1204"/>
      <c r="J138" s="1204"/>
      <c r="K138" s="1204"/>
      <c r="L138" s="1204"/>
      <c r="M138" s="1204"/>
      <c r="N138" s="1204"/>
      <c r="O138" s="1204"/>
      <c r="P138" s="1204"/>
      <c r="Q138" s="1204"/>
      <c r="R138" s="1204"/>
      <c r="S138" s="1205"/>
      <c r="T138" s="1182"/>
      <c r="U138" s="1183"/>
      <c r="V138" s="1183"/>
      <c r="W138" s="1183"/>
      <c r="X138" s="1183"/>
      <c r="Y138" s="1184"/>
      <c r="Z138" s="1178"/>
      <c r="AA138" s="1178"/>
      <c r="AB138" s="1178"/>
      <c r="AC138" s="1178"/>
      <c r="AD138" s="1178"/>
      <c r="AE138" s="1178"/>
      <c r="AF138" s="1178"/>
      <c r="AG138" s="1178"/>
      <c r="AH138" s="1178"/>
      <c r="AI138" s="1178"/>
      <c r="AJ138" s="1178"/>
      <c r="AK138" s="1178"/>
      <c r="AL138" s="1178"/>
      <c r="AM138" s="1178"/>
      <c r="AN138" s="1178"/>
      <c r="AO138" s="1541"/>
    </row>
    <row r="139" spans="2:41">
      <c r="B139" s="1203"/>
      <c r="C139" s="1204"/>
      <c r="D139" s="1204"/>
      <c r="E139" s="1204"/>
      <c r="F139" s="1204"/>
      <c r="G139" s="1204"/>
      <c r="H139" s="1204"/>
      <c r="I139" s="1204"/>
      <c r="J139" s="1204"/>
      <c r="K139" s="1204"/>
      <c r="L139" s="1204"/>
      <c r="M139" s="1204"/>
      <c r="N139" s="1204"/>
      <c r="O139" s="1204"/>
      <c r="P139" s="1204"/>
      <c r="Q139" s="1204"/>
      <c r="R139" s="1204"/>
      <c r="S139" s="1205"/>
      <c r="T139" s="1182"/>
      <c r="U139" s="1183"/>
      <c r="V139" s="1183"/>
      <c r="W139" s="1183"/>
      <c r="X139" s="1183"/>
      <c r="Y139" s="1184"/>
      <c r="Z139" s="1178"/>
      <c r="AA139" s="1178"/>
      <c r="AB139" s="1178"/>
      <c r="AC139" s="1178"/>
      <c r="AD139" s="1178"/>
      <c r="AE139" s="1178"/>
      <c r="AF139" s="1178"/>
      <c r="AG139" s="1178"/>
      <c r="AH139" s="1178"/>
      <c r="AI139" s="1178"/>
      <c r="AJ139" s="1178"/>
      <c r="AK139" s="1178"/>
      <c r="AL139" s="1178"/>
      <c r="AM139" s="1178"/>
      <c r="AN139" s="1178"/>
      <c r="AO139" s="1541"/>
    </row>
    <row r="140" spans="2:41">
      <c r="B140" s="1203"/>
      <c r="C140" s="1204"/>
      <c r="D140" s="1204"/>
      <c r="E140" s="1204"/>
      <c r="F140" s="1204"/>
      <c r="G140" s="1204"/>
      <c r="H140" s="1204"/>
      <c r="I140" s="1204"/>
      <c r="J140" s="1204"/>
      <c r="K140" s="1204"/>
      <c r="L140" s="1204"/>
      <c r="M140" s="1204"/>
      <c r="N140" s="1204"/>
      <c r="O140" s="1204"/>
      <c r="P140" s="1204"/>
      <c r="Q140" s="1204"/>
      <c r="R140" s="1204"/>
      <c r="S140" s="1205"/>
      <c r="T140" s="1182"/>
      <c r="U140" s="1183"/>
      <c r="V140" s="1183"/>
      <c r="W140" s="1183"/>
      <c r="X140" s="1183"/>
      <c r="Y140" s="1184"/>
      <c r="Z140" s="1178"/>
      <c r="AA140" s="1178"/>
      <c r="AB140" s="1178"/>
      <c r="AC140" s="1178"/>
      <c r="AD140" s="1178"/>
      <c r="AE140" s="1178"/>
      <c r="AF140" s="1178"/>
      <c r="AG140" s="1178"/>
      <c r="AH140" s="1178"/>
      <c r="AI140" s="1178"/>
      <c r="AJ140" s="1178"/>
      <c r="AK140" s="1178"/>
      <c r="AL140" s="1178"/>
      <c r="AM140" s="1178"/>
      <c r="AN140" s="1178"/>
      <c r="AO140" s="1541"/>
    </row>
    <row r="141" spans="2:41">
      <c r="B141" s="1203"/>
      <c r="C141" s="1204"/>
      <c r="D141" s="1204"/>
      <c r="E141" s="1204"/>
      <c r="F141" s="1204"/>
      <c r="G141" s="1204"/>
      <c r="H141" s="1204"/>
      <c r="I141" s="1204"/>
      <c r="J141" s="1204"/>
      <c r="K141" s="1204"/>
      <c r="L141" s="1204"/>
      <c r="M141" s="1204"/>
      <c r="N141" s="1204"/>
      <c r="O141" s="1204"/>
      <c r="P141" s="1204"/>
      <c r="Q141" s="1204"/>
      <c r="R141" s="1204"/>
      <c r="S141" s="1205"/>
      <c r="T141" s="1182"/>
      <c r="U141" s="1183"/>
      <c r="V141" s="1183"/>
      <c r="W141" s="1183"/>
      <c r="X141" s="1183"/>
      <c r="Y141" s="1184"/>
      <c r="Z141" s="1178"/>
      <c r="AA141" s="1178"/>
      <c r="AB141" s="1178"/>
      <c r="AC141" s="1178"/>
      <c r="AD141" s="1178"/>
      <c r="AE141" s="1178"/>
      <c r="AF141" s="1178"/>
      <c r="AG141" s="1178"/>
      <c r="AH141" s="1178"/>
      <c r="AI141" s="1178"/>
      <c r="AJ141" s="1178"/>
      <c r="AK141" s="1178"/>
      <c r="AL141" s="1178"/>
      <c r="AM141" s="1178"/>
      <c r="AN141" s="1178"/>
      <c r="AO141" s="1541"/>
    </row>
    <row r="142" spans="2:41">
      <c r="B142" s="1203"/>
      <c r="C142" s="1204"/>
      <c r="D142" s="1204"/>
      <c r="E142" s="1204"/>
      <c r="F142" s="1204"/>
      <c r="G142" s="1204"/>
      <c r="H142" s="1204"/>
      <c r="I142" s="1204"/>
      <c r="J142" s="1204"/>
      <c r="K142" s="1204"/>
      <c r="L142" s="1204"/>
      <c r="M142" s="1204"/>
      <c r="N142" s="1204"/>
      <c r="O142" s="1204"/>
      <c r="P142" s="1204"/>
      <c r="Q142" s="1204"/>
      <c r="R142" s="1204"/>
      <c r="S142" s="1205"/>
      <c r="T142" s="1182"/>
      <c r="U142" s="1183"/>
      <c r="V142" s="1183"/>
      <c r="W142" s="1183"/>
      <c r="X142" s="1183"/>
      <c r="Y142" s="1184"/>
      <c r="Z142" s="1178"/>
      <c r="AA142" s="1178"/>
      <c r="AB142" s="1178"/>
      <c r="AC142" s="1178"/>
      <c r="AD142" s="1178"/>
      <c r="AE142" s="1178"/>
      <c r="AF142" s="1178"/>
      <c r="AG142" s="1178"/>
      <c r="AH142" s="1178"/>
      <c r="AI142" s="1178"/>
      <c r="AJ142" s="1178"/>
      <c r="AK142" s="1178"/>
      <c r="AL142" s="1178"/>
      <c r="AM142" s="1178"/>
      <c r="AN142" s="1178"/>
      <c r="AO142" s="1541"/>
    </row>
    <row r="143" spans="2:41">
      <c r="B143" s="1203"/>
      <c r="C143" s="1204"/>
      <c r="D143" s="1204"/>
      <c r="E143" s="1204"/>
      <c r="F143" s="1204"/>
      <c r="G143" s="1204"/>
      <c r="H143" s="1204"/>
      <c r="I143" s="1204"/>
      <c r="J143" s="1204"/>
      <c r="K143" s="1204"/>
      <c r="L143" s="1204"/>
      <c r="M143" s="1204"/>
      <c r="N143" s="1204"/>
      <c r="O143" s="1204"/>
      <c r="P143" s="1204"/>
      <c r="Q143" s="1204"/>
      <c r="R143" s="1204"/>
      <c r="S143" s="1205"/>
      <c r="T143" s="1276"/>
      <c r="U143" s="1277"/>
      <c r="V143" s="1277"/>
      <c r="W143" s="1277"/>
      <c r="X143" s="1277"/>
      <c r="Y143" s="1277"/>
      <c r="Z143" s="1178"/>
      <c r="AA143" s="1178"/>
      <c r="AB143" s="1178"/>
      <c r="AC143" s="1178"/>
      <c r="AD143" s="1178"/>
      <c r="AE143" s="1178"/>
      <c r="AF143" s="1178"/>
      <c r="AG143" s="1178"/>
      <c r="AH143" s="1178"/>
      <c r="AI143" s="1178"/>
      <c r="AJ143" s="1178"/>
      <c r="AK143" s="1178"/>
      <c r="AL143" s="1178"/>
      <c r="AM143" s="1178"/>
      <c r="AN143" s="1178"/>
      <c r="AO143" s="1541"/>
    </row>
    <row r="144" spans="2:41">
      <c r="B144" s="1254"/>
      <c r="C144" s="1255"/>
      <c r="D144" s="1255"/>
      <c r="E144" s="1255"/>
      <c r="F144" s="1255"/>
      <c r="G144" s="1255"/>
      <c r="H144" s="1255"/>
      <c r="I144" s="1255"/>
      <c r="J144" s="1255"/>
      <c r="K144" s="1255"/>
      <c r="L144" s="1255"/>
      <c r="M144" s="1255"/>
      <c r="N144" s="1255"/>
      <c r="O144" s="1255"/>
      <c r="P144" s="1255"/>
      <c r="Q144" s="1255"/>
      <c r="R144" s="1255"/>
      <c r="S144" s="1256"/>
      <c r="T144" s="1240"/>
      <c r="U144" s="1241"/>
      <c r="V144" s="1241"/>
      <c r="W144" s="1241"/>
      <c r="X144" s="1241"/>
      <c r="Y144" s="1241"/>
      <c r="Z144" s="1178"/>
      <c r="AA144" s="1178"/>
      <c r="AB144" s="1178"/>
      <c r="AC144" s="1178"/>
      <c r="AD144" s="1178"/>
      <c r="AE144" s="1178"/>
      <c r="AF144" s="1178"/>
      <c r="AG144" s="1178"/>
      <c r="AH144" s="1178"/>
      <c r="AI144" s="1178"/>
      <c r="AJ144" s="1178"/>
      <c r="AK144" s="1178"/>
      <c r="AL144" s="1178"/>
      <c r="AM144" s="1178"/>
      <c r="AN144" s="1178"/>
      <c r="AO144" s="1541"/>
    </row>
    <row r="145" spans="2:41">
      <c r="B145" s="1192" t="s">
        <v>265</v>
      </c>
      <c r="C145" s="1193"/>
      <c r="D145" s="1193"/>
      <c r="E145" s="1193"/>
      <c r="F145" s="1193"/>
      <c r="G145" s="1193"/>
      <c r="H145" s="1193"/>
      <c r="I145" s="1193"/>
      <c r="J145" s="1193"/>
      <c r="K145" s="1193"/>
      <c r="L145" s="1193"/>
      <c r="M145" s="1193"/>
      <c r="N145" s="1193"/>
      <c r="O145" s="1193"/>
      <c r="P145" s="1193"/>
      <c r="Q145" s="1193"/>
      <c r="R145" s="1193"/>
      <c r="S145" s="1193"/>
      <c r="T145" s="1193"/>
      <c r="U145" s="1193"/>
      <c r="V145" s="1193"/>
      <c r="W145" s="1193"/>
      <c r="X145" s="1193"/>
      <c r="Y145" s="1193"/>
      <c r="Z145" s="1229"/>
      <c r="AA145" s="1230"/>
      <c r="AB145" s="1230"/>
      <c r="AC145" s="1230"/>
      <c r="AD145" s="1230"/>
      <c r="AE145" s="1230"/>
      <c r="AF145" s="1230"/>
      <c r="AG145" s="1230"/>
      <c r="AH145" s="1231"/>
      <c r="AI145" s="1232"/>
      <c r="AJ145" s="1232"/>
      <c r="AK145" s="1232"/>
      <c r="AL145" s="1232"/>
      <c r="AM145" s="1232"/>
      <c r="AN145" s="1232"/>
      <c r="AO145" s="1560"/>
    </row>
    <row r="146" spans="2:41">
      <c r="B146" s="1242"/>
      <c r="C146" s="1243"/>
      <c r="D146" s="1243"/>
      <c r="E146" s="1243"/>
      <c r="F146" s="1243"/>
      <c r="G146" s="1243"/>
      <c r="H146" s="1243"/>
      <c r="I146" s="1243"/>
      <c r="J146" s="1243"/>
      <c r="K146" s="1243"/>
      <c r="L146" s="1243"/>
      <c r="M146" s="1243"/>
      <c r="N146" s="1243"/>
      <c r="O146" s="1243"/>
      <c r="P146" s="1243"/>
      <c r="Q146" s="1243"/>
      <c r="R146" s="1243"/>
      <c r="S146" s="1243"/>
      <c r="T146" s="1243"/>
      <c r="U146" s="1243"/>
      <c r="V146" s="1243"/>
      <c r="W146" s="1243"/>
      <c r="X146" s="1243"/>
      <c r="Y146" s="1244"/>
      <c r="Z146" s="1248"/>
      <c r="AA146" s="1201"/>
      <c r="AB146" s="1201"/>
      <c r="AC146" s="1201"/>
      <c r="AD146" s="1201"/>
      <c r="AE146" s="1201"/>
      <c r="AF146" s="1201"/>
      <c r="AG146" s="1201"/>
      <c r="AH146" s="1202"/>
      <c r="AI146" s="1190" t="s">
        <v>266</v>
      </c>
      <c r="AJ146" s="1190"/>
      <c r="AK146" s="1253"/>
      <c r="AL146" s="1570">
        <f>SUM(AL136:AO144)</f>
        <v>8.7359999999999989</v>
      </c>
      <c r="AM146" s="1570"/>
      <c r="AN146" s="1570"/>
      <c r="AO146" s="1571"/>
    </row>
    <row r="147" spans="2:41">
      <c r="B147" s="1242"/>
      <c r="C147" s="1243"/>
      <c r="D147" s="1243"/>
      <c r="E147" s="1243"/>
      <c r="F147" s="1243"/>
      <c r="G147" s="1243"/>
      <c r="H147" s="1243"/>
      <c r="I147" s="1243"/>
      <c r="J147" s="1243"/>
      <c r="K147" s="1243"/>
      <c r="L147" s="1243"/>
      <c r="M147" s="1243"/>
      <c r="N147" s="1243"/>
      <c r="O147" s="1243"/>
      <c r="P147" s="1243"/>
      <c r="Q147" s="1243"/>
      <c r="R147" s="1243"/>
      <c r="S147" s="1243"/>
      <c r="T147" s="1243"/>
      <c r="U147" s="1243"/>
      <c r="V147" s="1243"/>
      <c r="W147" s="1243"/>
      <c r="X147" s="1243"/>
      <c r="Y147" s="1244"/>
      <c r="Z147" s="1249"/>
      <c r="AA147" s="1204"/>
      <c r="AB147" s="1204"/>
      <c r="AC147" s="1204"/>
      <c r="AD147" s="1204"/>
      <c r="AE147" s="1204"/>
      <c r="AF147" s="1204"/>
      <c r="AG147" s="1204"/>
      <c r="AH147" s="1205"/>
      <c r="AI147" s="1190"/>
      <c r="AJ147" s="1190"/>
      <c r="AK147" s="1253"/>
      <c r="AL147" s="1570"/>
      <c r="AM147" s="1570"/>
      <c r="AN147" s="1570"/>
      <c r="AO147" s="1571"/>
    </row>
    <row r="148" spans="2:41" ht="16.5" thickBot="1">
      <c r="B148" s="1245"/>
      <c r="C148" s="1246"/>
      <c r="D148" s="1246"/>
      <c r="E148" s="1246"/>
      <c r="F148" s="1246"/>
      <c r="G148" s="1246"/>
      <c r="H148" s="1246"/>
      <c r="I148" s="1246"/>
      <c r="J148" s="1246"/>
      <c r="K148" s="1246"/>
      <c r="L148" s="1246"/>
      <c r="M148" s="1246"/>
      <c r="N148" s="1246"/>
      <c r="O148" s="1246"/>
      <c r="P148" s="1246"/>
      <c r="Q148" s="1246"/>
      <c r="R148" s="1246"/>
      <c r="S148" s="1246"/>
      <c r="T148" s="1246"/>
      <c r="U148" s="1246"/>
      <c r="V148" s="1246"/>
      <c r="W148" s="1246"/>
      <c r="X148" s="1246"/>
      <c r="Y148" s="1247"/>
      <c r="Z148" s="1250"/>
      <c r="AA148" s="1251"/>
      <c r="AB148" s="1251"/>
      <c r="AC148" s="1251"/>
      <c r="AD148" s="1251"/>
      <c r="AE148" s="1251"/>
      <c r="AF148" s="1251"/>
      <c r="AG148" s="1251"/>
      <c r="AH148" s="1252"/>
      <c r="AI148" s="1238" t="s">
        <v>267</v>
      </c>
      <c r="AJ148" s="1238"/>
      <c r="AK148" s="1239"/>
      <c r="AL148" s="1572">
        <f>ROUND(+AL146+AL147,2)</f>
        <v>8.74</v>
      </c>
      <c r="AM148" s="1572"/>
      <c r="AN148" s="1572"/>
      <c r="AO148" s="1573"/>
    </row>
    <row r="149" spans="2:41">
      <c r="B149" s="1263"/>
      <c r="C149" s="1264"/>
      <c r="D149" s="1264"/>
      <c r="E149" s="1264"/>
      <c r="F149" s="1264"/>
      <c r="G149" s="1264"/>
      <c r="H149" s="1264"/>
      <c r="I149" s="1267" t="str">
        <f>+I125</f>
        <v>CONSTRUCCIÓN DE CUBIERTA PARA POLIDEPORTIVO EN LA VEREDA LA ESMERALDA DEL MUNICIPIO DE LA PLATA, DEPARTAMENTO DEL HUILA</v>
      </c>
      <c r="J149" s="1267"/>
      <c r="K149" s="1267"/>
      <c r="L149" s="1267"/>
      <c r="M149" s="1267"/>
      <c r="N149" s="1267"/>
      <c r="O149" s="1267"/>
      <c r="P149" s="1267"/>
      <c r="Q149" s="1267"/>
      <c r="R149" s="1267"/>
      <c r="S149" s="1267"/>
      <c r="T149" s="1267"/>
      <c r="U149" s="1267"/>
      <c r="V149" s="1267"/>
      <c r="W149" s="1267"/>
      <c r="X149" s="1267"/>
      <c r="Y149" s="1267"/>
      <c r="Z149" s="1267"/>
      <c r="AA149" s="1267"/>
      <c r="AB149" s="1267"/>
      <c r="AC149" s="1267"/>
      <c r="AD149" s="1267"/>
      <c r="AE149" s="1267"/>
      <c r="AF149" s="1267"/>
      <c r="AG149" s="1267"/>
      <c r="AH149" s="1267"/>
      <c r="AI149" s="1269">
        <f ca="1">TODAY()</f>
        <v>46286</v>
      </c>
      <c r="AJ149" s="1267"/>
      <c r="AK149" s="1267"/>
      <c r="AL149" s="1267"/>
      <c r="AM149" s="1267"/>
      <c r="AN149" s="1267"/>
      <c r="AO149" s="1558"/>
    </row>
    <row r="150" spans="2:41">
      <c r="B150" s="1265"/>
      <c r="C150" s="1266"/>
      <c r="D150" s="1266"/>
      <c r="E150" s="1266"/>
      <c r="F150" s="1266"/>
      <c r="G150" s="1266"/>
      <c r="H150" s="1266"/>
      <c r="I150" s="1268"/>
      <c r="J150" s="1268"/>
      <c r="K150" s="1268"/>
      <c r="L150" s="1268"/>
      <c r="M150" s="1268"/>
      <c r="N150" s="1268"/>
      <c r="O150" s="1268"/>
      <c r="P150" s="1268"/>
      <c r="Q150" s="1268"/>
      <c r="R150" s="1268"/>
      <c r="S150" s="1268"/>
      <c r="T150" s="1268"/>
      <c r="U150" s="1268"/>
      <c r="V150" s="1268"/>
      <c r="W150" s="1268"/>
      <c r="X150" s="1268"/>
      <c r="Y150" s="1268"/>
      <c r="Z150" s="1268"/>
      <c r="AA150" s="1268"/>
      <c r="AB150" s="1268"/>
      <c r="AC150" s="1268"/>
      <c r="AD150" s="1268"/>
      <c r="AE150" s="1268"/>
      <c r="AF150" s="1268"/>
      <c r="AG150" s="1268"/>
      <c r="AH150" s="1268"/>
      <c r="AI150" s="1268"/>
      <c r="AJ150" s="1268"/>
      <c r="AK150" s="1268"/>
      <c r="AL150" s="1268"/>
      <c r="AM150" s="1268"/>
      <c r="AN150" s="1268"/>
      <c r="AO150" s="1559"/>
    </row>
    <row r="151" spans="2:41">
      <c r="B151" s="1265"/>
      <c r="C151" s="1266"/>
      <c r="D151" s="1266"/>
      <c r="E151" s="1266"/>
      <c r="F151" s="1266"/>
      <c r="G151" s="1266"/>
      <c r="H151" s="1266"/>
      <c r="I151" s="1268"/>
      <c r="J151" s="1268"/>
      <c r="K151" s="1268"/>
      <c r="L151" s="1268"/>
      <c r="M151" s="1268"/>
      <c r="N151" s="1268"/>
      <c r="O151" s="1268"/>
      <c r="P151" s="1268"/>
      <c r="Q151" s="1268"/>
      <c r="R151" s="1268"/>
      <c r="S151" s="1268"/>
      <c r="T151" s="1268"/>
      <c r="U151" s="1268"/>
      <c r="V151" s="1268"/>
      <c r="W151" s="1268"/>
      <c r="X151" s="1268"/>
      <c r="Y151" s="1268"/>
      <c r="Z151" s="1268"/>
      <c r="AA151" s="1268"/>
      <c r="AB151" s="1268"/>
      <c r="AC151" s="1268"/>
      <c r="AD151" s="1268"/>
      <c r="AE151" s="1268"/>
      <c r="AF151" s="1268"/>
      <c r="AG151" s="1268"/>
      <c r="AH151" s="1268"/>
      <c r="AI151" s="1268"/>
      <c r="AJ151" s="1268"/>
      <c r="AK151" s="1268"/>
      <c r="AL151" s="1268"/>
      <c r="AM151" s="1268"/>
      <c r="AN151" s="1268"/>
      <c r="AO151" s="1559"/>
    </row>
    <row r="152" spans="2:41">
      <c r="B152" s="1265"/>
      <c r="C152" s="1266"/>
      <c r="D152" s="1266"/>
      <c r="E152" s="1266"/>
      <c r="F152" s="1266"/>
      <c r="G152" s="1266"/>
      <c r="H152" s="1266"/>
      <c r="I152" s="1268"/>
      <c r="J152" s="1268"/>
      <c r="K152" s="1268"/>
      <c r="L152" s="1268"/>
      <c r="M152" s="1268"/>
      <c r="N152" s="1268"/>
      <c r="O152" s="1268"/>
      <c r="P152" s="1268"/>
      <c r="Q152" s="1268"/>
      <c r="R152" s="1268"/>
      <c r="S152" s="1268"/>
      <c r="T152" s="1268"/>
      <c r="U152" s="1268"/>
      <c r="V152" s="1268"/>
      <c r="W152" s="1268"/>
      <c r="X152" s="1268"/>
      <c r="Y152" s="1268"/>
      <c r="Z152" s="1268"/>
      <c r="AA152" s="1268"/>
      <c r="AB152" s="1268"/>
      <c r="AC152" s="1268"/>
      <c r="AD152" s="1268"/>
      <c r="AE152" s="1268"/>
      <c r="AF152" s="1268"/>
      <c r="AG152" s="1268"/>
      <c r="AH152" s="1268"/>
      <c r="AI152" s="1268"/>
      <c r="AJ152" s="1268"/>
      <c r="AK152" s="1268"/>
      <c r="AL152" s="1268"/>
      <c r="AM152" s="1268"/>
      <c r="AN152" s="1268"/>
      <c r="AO152" s="1559"/>
    </row>
    <row r="153" spans="2:41">
      <c r="B153" s="1189" t="s">
        <v>254</v>
      </c>
      <c r="C153" s="1190"/>
      <c r="D153" s="1190"/>
      <c r="E153" s="1190"/>
      <c r="F153" s="1190"/>
      <c r="G153" s="1190"/>
      <c r="H153" s="1190"/>
      <c r="I153" s="1190"/>
      <c r="J153" s="1190"/>
      <c r="K153" s="1190"/>
      <c r="L153" s="1190"/>
      <c r="M153" s="1190"/>
      <c r="N153" s="1190"/>
      <c r="O153" s="1190"/>
      <c r="P153" s="1190"/>
      <c r="Q153" s="1190"/>
      <c r="R153" s="1190"/>
      <c r="S153" s="1190"/>
      <c r="T153" s="1190"/>
      <c r="U153" s="1190"/>
      <c r="V153" s="1190"/>
      <c r="W153" s="1190"/>
      <c r="X153" s="1190"/>
      <c r="Y153" s="1190"/>
      <c r="Z153" s="1190"/>
      <c r="AA153" s="1190"/>
      <c r="AB153" s="1190"/>
      <c r="AC153" s="1190"/>
      <c r="AD153" s="1190"/>
      <c r="AE153" s="1190"/>
      <c r="AF153" s="1190"/>
      <c r="AG153" s="1190"/>
      <c r="AH153" s="1190"/>
      <c r="AI153" s="1190"/>
      <c r="AJ153" s="1190"/>
      <c r="AK153" s="1190"/>
      <c r="AL153" s="1190"/>
      <c r="AM153" s="1190"/>
      <c r="AN153" s="1190"/>
      <c r="AO153" s="1542"/>
    </row>
    <row r="154" spans="2:41">
      <c r="B154" s="1200"/>
      <c r="C154" s="1201"/>
      <c r="D154" s="1201"/>
      <c r="E154" s="1201"/>
      <c r="F154" s="1201"/>
      <c r="G154" s="1201"/>
      <c r="H154" s="1201"/>
      <c r="I154" s="1201"/>
      <c r="J154" s="1201"/>
      <c r="K154" s="1201"/>
      <c r="L154" s="1201"/>
      <c r="M154" s="1201"/>
      <c r="N154" s="1201"/>
      <c r="O154" s="1201"/>
      <c r="P154" s="1201"/>
      <c r="Q154" s="1201"/>
      <c r="R154" s="1201"/>
      <c r="S154" s="1202"/>
      <c r="T154" s="1206" t="s">
        <v>255</v>
      </c>
      <c r="U154" s="1207"/>
      <c r="V154" s="1207"/>
      <c r="W154" s="1208"/>
      <c r="X154" s="1257" t="e">
        <f>+' PRESUPUESTO OFICIAL ESMERALDA'!#REF!</f>
        <v>#REF!</v>
      </c>
      <c r="Y154" s="1258"/>
      <c r="Z154" s="1258"/>
      <c r="AA154" s="1258"/>
      <c r="AB154" s="1258"/>
      <c r="AC154" s="1258"/>
      <c r="AD154" s="1259"/>
      <c r="AE154" s="1191" t="s">
        <v>256</v>
      </c>
      <c r="AF154" s="1191"/>
      <c r="AG154" s="1191"/>
      <c r="AH154" s="1191"/>
      <c r="AI154" s="1199" t="e">
        <f>+' PRESUPUESTO OFICIAL ESMERALDA'!#REF!</f>
        <v>#REF!</v>
      </c>
      <c r="AJ154" s="1199"/>
      <c r="AK154" s="1199"/>
      <c r="AL154" s="1199"/>
      <c r="AM154" s="1199"/>
      <c r="AN154" s="1199"/>
      <c r="AO154" s="1567"/>
    </row>
    <row r="155" spans="2:41">
      <c r="B155" s="1203"/>
      <c r="C155" s="1204"/>
      <c r="D155" s="1204"/>
      <c r="E155" s="1204"/>
      <c r="F155" s="1204"/>
      <c r="G155" s="1204"/>
      <c r="H155" s="1204"/>
      <c r="I155" s="1204"/>
      <c r="J155" s="1204"/>
      <c r="K155" s="1204"/>
      <c r="L155" s="1204"/>
      <c r="M155" s="1204"/>
      <c r="N155" s="1204"/>
      <c r="O155" s="1204"/>
      <c r="P155" s="1204"/>
      <c r="Q155" s="1204"/>
      <c r="R155" s="1204"/>
      <c r="S155" s="1205"/>
      <c r="T155" s="1209"/>
      <c r="U155" s="1210"/>
      <c r="V155" s="1210"/>
      <c r="W155" s="1211"/>
      <c r="X155" s="1260"/>
      <c r="Y155" s="1261"/>
      <c r="Z155" s="1261"/>
      <c r="AA155" s="1261"/>
      <c r="AB155" s="1261"/>
      <c r="AC155" s="1261"/>
      <c r="AD155" s="1262"/>
      <c r="AE155" s="1191"/>
      <c r="AF155" s="1191"/>
      <c r="AG155" s="1191"/>
      <c r="AH155" s="1191"/>
      <c r="AI155" s="1199"/>
      <c r="AJ155" s="1199"/>
      <c r="AK155" s="1199"/>
      <c r="AL155" s="1199"/>
      <c r="AM155" s="1199"/>
      <c r="AN155" s="1199"/>
      <c r="AO155" s="1567"/>
    </row>
    <row r="156" spans="2:41">
      <c r="B156" s="1203"/>
      <c r="C156" s="1204"/>
      <c r="D156" s="1204"/>
      <c r="E156" s="1204"/>
      <c r="F156" s="1204"/>
      <c r="G156" s="1204"/>
      <c r="H156" s="1204"/>
      <c r="I156" s="1204"/>
      <c r="J156" s="1204"/>
      <c r="K156" s="1204"/>
      <c r="L156" s="1204"/>
      <c r="M156" s="1204"/>
      <c r="N156" s="1204"/>
      <c r="O156" s="1204"/>
      <c r="P156" s="1204"/>
      <c r="Q156" s="1204"/>
      <c r="R156" s="1204"/>
      <c r="S156" s="1205"/>
      <c r="T156" s="1206" t="s">
        <v>257</v>
      </c>
      <c r="U156" s="1207"/>
      <c r="V156" s="1207"/>
      <c r="W156" s="1208"/>
      <c r="X156" s="1218" t="e">
        <f>+' PRESUPUESTO OFICIAL ESMERALDA'!#REF!</f>
        <v>#REF!</v>
      </c>
      <c r="Y156" s="1219"/>
      <c r="Z156" s="1219"/>
      <c r="AA156" s="1219"/>
      <c r="AB156" s="1219"/>
      <c r="AC156" s="1219"/>
      <c r="AD156" s="1219"/>
      <c r="AE156" s="1219"/>
      <c r="AF156" s="1219"/>
      <c r="AG156" s="1219"/>
      <c r="AH156" s="1219"/>
      <c r="AI156" s="1219"/>
      <c r="AJ156" s="1219"/>
      <c r="AK156" s="1219"/>
      <c r="AL156" s="1219"/>
      <c r="AM156" s="1219"/>
      <c r="AN156" s="1219"/>
      <c r="AO156" s="1568"/>
    </row>
    <row r="157" spans="2:41">
      <c r="B157" s="1203"/>
      <c r="C157" s="1204"/>
      <c r="D157" s="1204"/>
      <c r="E157" s="1204"/>
      <c r="F157" s="1204"/>
      <c r="G157" s="1204"/>
      <c r="H157" s="1204"/>
      <c r="I157" s="1204"/>
      <c r="J157" s="1204"/>
      <c r="K157" s="1204"/>
      <c r="L157" s="1204"/>
      <c r="M157" s="1204"/>
      <c r="N157" s="1204"/>
      <c r="O157" s="1204"/>
      <c r="P157" s="1204"/>
      <c r="Q157" s="1204"/>
      <c r="R157" s="1204"/>
      <c r="S157" s="1205"/>
      <c r="T157" s="1209"/>
      <c r="U157" s="1210"/>
      <c r="V157" s="1210"/>
      <c r="W157" s="1211"/>
      <c r="X157" s="1220"/>
      <c r="Y157" s="1221"/>
      <c r="Z157" s="1221"/>
      <c r="AA157" s="1221"/>
      <c r="AB157" s="1221"/>
      <c r="AC157" s="1221"/>
      <c r="AD157" s="1221"/>
      <c r="AE157" s="1221"/>
      <c r="AF157" s="1221"/>
      <c r="AG157" s="1221"/>
      <c r="AH157" s="1221"/>
      <c r="AI157" s="1221"/>
      <c r="AJ157" s="1221"/>
      <c r="AK157" s="1221"/>
      <c r="AL157" s="1221"/>
      <c r="AM157" s="1221"/>
      <c r="AN157" s="1221"/>
      <c r="AO157" s="1569"/>
    </row>
    <row r="158" spans="2:41">
      <c r="B158" s="1203"/>
      <c r="C158" s="1204"/>
      <c r="D158" s="1204"/>
      <c r="E158" s="1204"/>
      <c r="F158" s="1204"/>
      <c r="G158" s="1204"/>
      <c r="H158" s="1204"/>
      <c r="I158" s="1204"/>
      <c r="J158" s="1204"/>
      <c r="K158" s="1204"/>
      <c r="L158" s="1204"/>
      <c r="M158" s="1204"/>
      <c r="N158" s="1204"/>
      <c r="O158" s="1204"/>
      <c r="P158" s="1204"/>
      <c r="Q158" s="1204"/>
      <c r="R158" s="1204"/>
      <c r="S158" s="1205"/>
      <c r="T158" s="1222" t="s">
        <v>258</v>
      </c>
      <c r="U158" s="1223"/>
      <c r="V158" s="1223"/>
      <c r="W158" s="1223"/>
      <c r="X158" s="1223"/>
      <c r="Y158" s="1224"/>
      <c r="Z158" s="1228" t="s">
        <v>259</v>
      </c>
      <c r="AA158" s="1228"/>
      <c r="AB158" s="1228"/>
      <c r="AC158" s="1228"/>
      <c r="AD158" s="1228"/>
      <c r="AE158" s="1191"/>
      <c r="AF158" s="1191"/>
      <c r="AG158" s="1191"/>
      <c r="AH158" s="1191"/>
      <c r="AI158" s="1191" t="s">
        <v>260</v>
      </c>
      <c r="AJ158" s="1191"/>
      <c r="AK158" s="1191"/>
      <c r="AL158" s="1191" t="s">
        <v>261</v>
      </c>
      <c r="AM158" s="1191"/>
      <c r="AN158" s="1191"/>
      <c r="AO158" s="1561"/>
    </row>
    <row r="159" spans="2:41">
      <c r="B159" s="1203"/>
      <c r="C159" s="1204"/>
      <c r="D159" s="1204"/>
      <c r="E159" s="1204"/>
      <c r="F159" s="1204"/>
      <c r="G159" s="1204"/>
      <c r="H159" s="1204"/>
      <c r="I159" s="1204"/>
      <c r="J159" s="1204"/>
      <c r="K159" s="1204"/>
      <c r="L159" s="1204"/>
      <c r="M159" s="1204"/>
      <c r="N159" s="1204"/>
      <c r="O159" s="1204"/>
      <c r="P159" s="1204"/>
      <c r="Q159" s="1204"/>
      <c r="R159" s="1204"/>
      <c r="S159" s="1205"/>
      <c r="T159" s="1225"/>
      <c r="U159" s="1226"/>
      <c r="V159" s="1226"/>
      <c r="W159" s="1226"/>
      <c r="X159" s="1226"/>
      <c r="Y159" s="1227"/>
      <c r="Z159" s="1191" t="s">
        <v>262</v>
      </c>
      <c r="AA159" s="1191"/>
      <c r="AB159" s="1191"/>
      <c r="AC159" s="1191" t="s">
        <v>263</v>
      </c>
      <c r="AD159" s="1191"/>
      <c r="AE159" s="1191"/>
      <c r="AF159" s="1191" t="s">
        <v>264</v>
      </c>
      <c r="AG159" s="1191"/>
      <c r="AH159" s="1191"/>
      <c r="AI159" s="1191"/>
      <c r="AJ159" s="1191"/>
      <c r="AK159" s="1191"/>
      <c r="AL159" s="1191"/>
      <c r="AM159" s="1191"/>
      <c r="AN159" s="1191"/>
      <c r="AO159" s="1561"/>
    </row>
    <row r="160" spans="2:41">
      <c r="B160" s="1203"/>
      <c r="C160" s="1204"/>
      <c r="D160" s="1204"/>
      <c r="E160" s="1204"/>
      <c r="F160" s="1204"/>
      <c r="G160" s="1204"/>
      <c r="H160" s="1204"/>
      <c r="I160" s="1204"/>
      <c r="J160" s="1204"/>
      <c r="K160" s="1204"/>
      <c r="L160" s="1204"/>
      <c r="M160" s="1204"/>
      <c r="N160" s="1204"/>
      <c r="O160" s="1204"/>
      <c r="P160" s="1204"/>
      <c r="Q160" s="1204"/>
      <c r="R160" s="1204"/>
      <c r="S160" s="1205"/>
      <c r="T160" s="1182" t="s">
        <v>438</v>
      </c>
      <c r="U160" s="1183"/>
      <c r="V160" s="1183"/>
      <c r="W160" s="1183"/>
      <c r="X160" s="1183"/>
      <c r="Y160" s="1184"/>
      <c r="Z160" s="1185">
        <v>1.5</v>
      </c>
      <c r="AA160" s="1185"/>
      <c r="AB160" s="1185"/>
      <c r="AC160" s="1178">
        <v>1.5</v>
      </c>
      <c r="AD160" s="1178"/>
      <c r="AE160" s="1178"/>
      <c r="AF160" s="1178">
        <v>0.35</v>
      </c>
      <c r="AG160" s="1178"/>
      <c r="AH160" s="1178"/>
      <c r="AI160" s="1178">
        <v>10</v>
      </c>
      <c r="AJ160" s="1178"/>
      <c r="AK160" s="1178"/>
      <c r="AL160" s="1178">
        <f>+Z160*AC160*AF160*AI160</f>
        <v>7.875</v>
      </c>
      <c r="AM160" s="1178"/>
      <c r="AN160" s="1178"/>
      <c r="AO160" s="1541"/>
    </row>
    <row r="161" spans="2:41">
      <c r="B161" s="1203"/>
      <c r="C161" s="1204"/>
      <c r="D161" s="1204"/>
      <c r="E161" s="1204"/>
      <c r="F161" s="1204"/>
      <c r="G161" s="1204"/>
      <c r="H161" s="1204"/>
      <c r="I161" s="1204"/>
      <c r="J161" s="1204"/>
      <c r="K161" s="1204"/>
      <c r="L161" s="1204"/>
      <c r="M161" s="1204"/>
      <c r="N161" s="1204"/>
      <c r="O161" s="1204"/>
      <c r="P161" s="1204"/>
      <c r="Q161" s="1204"/>
      <c r="R161" s="1204"/>
      <c r="S161" s="1205"/>
      <c r="T161" s="1182"/>
      <c r="U161" s="1183"/>
      <c r="V161" s="1183"/>
      <c r="W161" s="1183"/>
      <c r="X161" s="1183"/>
      <c r="Y161" s="1184"/>
      <c r="Z161" s="1178"/>
      <c r="AA161" s="1178"/>
      <c r="AB161" s="1178"/>
      <c r="AC161" s="1178"/>
      <c r="AD161" s="1178"/>
      <c r="AE161" s="1178"/>
      <c r="AF161" s="1178"/>
      <c r="AG161" s="1178"/>
      <c r="AH161" s="1178"/>
      <c r="AI161" s="1178"/>
      <c r="AJ161" s="1178"/>
      <c r="AK161" s="1178"/>
      <c r="AL161" s="1178"/>
      <c r="AM161" s="1178"/>
      <c r="AN161" s="1178"/>
      <c r="AO161" s="1541"/>
    </row>
    <row r="162" spans="2:41">
      <c r="B162" s="1203"/>
      <c r="C162" s="1204"/>
      <c r="D162" s="1204"/>
      <c r="E162" s="1204"/>
      <c r="F162" s="1204"/>
      <c r="G162" s="1204"/>
      <c r="H162" s="1204"/>
      <c r="I162" s="1204"/>
      <c r="J162" s="1204"/>
      <c r="K162" s="1204"/>
      <c r="L162" s="1204"/>
      <c r="M162" s="1204"/>
      <c r="N162" s="1204"/>
      <c r="O162" s="1204"/>
      <c r="P162" s="1204"/>
      <c r="Q162" s="1204"/>
      <c r="R162" s="1204"/>
      <c r="S162" s="1205"/>
      <c r="T162" s="1271"/>
      <c r="U162" s="1272"/>
      <c r="V162" s="1272"/>
      <c r="W162" s="1272"/>
      <c r="X162" s="1272"/>
      <c r="Y162" s="1273"/>
      <c r="Z162" s="1178"/>
      <c r="AA162" s="1178"/>
      <c r="AB162" s="1178"/>
      <c r="AC162" s="1178"/>
      <c r="AD162" s="1178"/>
      <c r="AE162" s="1178"/>
      <c r="AF162" s="1178"/>
      <c r="AG162" s="1178"/>
      <c r="AH162" s="1178"/>
      <c r="AI162" s="1178"/>
      <c r="AJ162" s="1178"/>
      <c r="AK162" s="1178"/>
      <c r="AL162" s="1178"/>
      <c r="AM162" s="1178"/>
      <c r="AN162" s="1178"/>
      <c r="AO162" s="1541"/>
    </row>
    <row r="163" spans="2:41">
      <c r="B163" s="1203"/>
      <c r="C163" s="1204"/>
      <c r="D163" s="1204"/>
      <c r="E163" s="1204"/>
      <c r="F163" s="1204"/>
      <c r="G163" s="1204"/>
      <c r="H163" s="1204"/>
      <c r="I163" s="1204"/>
      <c r="J163" s="1204"/>
      <c r="K163" s="1204"/>
      <c r="L163" s="1204"/>
      <c r="M163" s="1204"/>
      <c r="N163" s="1204"/>
      <c r="O163" s="1204"/>
      <c r="P163" s="1204"/>
      <c r="Q163" s="1204"/>
      <c r="R163" s="1204"/>
      <c r="S163" s="1205"/>
      <c r="T163" s="1271"/>
      <c r="U163" s="1272"/>
      <c r="V163" s="1272"/>
      <c r="W163" s="1272"/>
      <c r="X163" s="1272"/>
      <c r="Y163" s="1273"/>
      <c r="Z163" s="1178"/>
      <c r="AA163" s="1178"/>
      <c r="AB163" s="1178"/>
      <c r="AC163" s="1178"/>
      <c r="AD163" s="1178"/>
      <c r="AE163" s="1178"/>
      <c r="AF163" s="1178"/>
      <c r="AG163" s="1178"/>
      <c r="AH163" s="1178"/>
      <c r="AI163" s="1178"/>
      <c r="AJ163" s="1178"/>
      <c r="AK163" s="1178"/>
      <c r="AL163" s="1178"/>
      <c r="AM163" s="1178"/>
      <c r="AN163" s="1178"/>
      <c r="AO163" s="1541"/>
    </row>
    <row r="164" spans="2:41">
      <c r="B164" s="1203"/>
      <c r="C164" s="1204"/>
      <c r="D164" s="1204"/>
      <c r="E164" s="1204"/>
      <c r="F164" s="1204"/>
      <c r="G164" s="1204"/>
      <c r="H164" s="1204"/>
      <c r="I164" s="1204"/>
      <c r="J164" s="1204"/>
      <c r="K164" s="1204"/>
      <c r="L164" s="1204"/>
      <c r="M164" s="1204"/>
      <c r="N164" s="1204"/>
      <c r="O164" s="1204"/>
      <c r="P164" s="1204"/>
      <c r="Q164" s="1204"/>
      <c r="R164" s="1204"/>
      <c r="S164" s="1205"/>
      <c r="T164" s="1271"/>
      <c r="U164" s="1272"/>
      <c r="V164" s="1272"/>
      <c r="W164" s="1272"/>
      <c r="X164" s="1272"/>
      <c r="Y164" s="1273"/>
      <c r="Z164" s="1178"/>
      <c r="AA164" s="1178"/>
      <c r="AB164" s="1178"/>
      <c r="AC164" s="1178"/>
      <c r="AD164" s="1178"/>
      <c r="AE164" s="1178"/>
      <c r="AF164" s="1178"/>
      <c r="AG164" s="1178"/>
      <c r="AH164" s="1178"/>
      <c r="AI164" s="1178"/>
      <c r="AJ164" s="1178"/>
      <c r="AK164" s="1178"/>
      <c r="AL164" s="1178"/>
      <c r="AM164" s="1178"/>
      <c r="AN164" s="1178"/>
      <c r="AO164" s="1541"/>
    </row>
    <row r="165" spans="2:41">
      <c r="B165" s="1203"/>
      <c r="C165" s="1204"/>
      <c r="D165" s="1204"/>
      <c r="E165" s="1204"/>
      <c r="F165" s="1204"/>
      <c r="G165" s="1204"/>
      <c r="H165" s="1204"/>
      <c r="I165" s="1204"/>
      <c r="J165" s="1204"/>
      <c r="K165" s="1204"/>
      <c r="L165" s="1204"/>
      <c r="M165" s="1204"/>
      <c r="N165" s="1204"/>
      <c r="O165" s="1204"/>
      <c r="P165" s="1204"/>
      <c r="Q165" s="1204"/>
      <c r="R165" s="1204"/>
      <c r="S165" s="1205"/>
      <c r="T165" s="1271"/>
      <c r="U165" s="1272"/>
      <c r="V165" s="1272"/>
      <c r="W165" s="1272"/>
      <c r="X165" s="1272"/>
      <c r="Y165" s="1273"/>
      <c r="Z165" s="1178"/>
      <c r="AA165" s="1178"/>
      <c r="AB165" s="1178"/>
      <c r="AC165" s="1178"/>
      <c r="AD165" s="1178"/>
      <c r="AE165" s="1178"/>
      <c r="AF165" s="1178"/>
      <c r="AG165" s="1178"/>
      <c r="AH165" s="1178"/>
      <c r="AI165" s="1178"/>
      <c r="AJ165" s="1178"/>
      <c r="AK165" s="1178"/>
      <c r="AL165" s="1178"/>
      <c r="AM165" s="1178"/>
      <c r="AN165" s="1178"/>
      <c r="AO165" s="1541"/>
    </row>
    <row r="166" spans="2:41">
      <c r="B166" s="1254"/>
      <c r="C166" s="1255"/>
      <c r="D166" s="1255"/>
      <c r="E166" s="1255"/>
      <c r="F166" s="1255"/>
      <c r="G166" s="1255"/>
      <c r="H166" s="1255"/>
      <c r="I166" s="1255"/>
      <c r="J166" s="1255"/>
      <c r="K166" s="1255"/>
      <c r="L166" s="1255"/>
      <c r="M166" s="1255"/>
      <c r="N166" s="1255"/>
      <c r="O166" s="1255"/>
      <c r="P166" s="1255"/>
      <c r="Q166" s="1255"/>
      <c r="R166" s="1255"/>
      <c r="S166" s="1256"/>
      <c r="T166" s="1240"/>
      <c r="U166" s="1241"/>
      <c r="V166" s="1241"/>
      <c r="W166" s="1241"/>
      <c r="X166" s="1241"/>
      <c r="Y166" s="1241"/>
      <c r="Z166" s="1178"/>
      <c r="AA166" s="1178"/>
      <c r="AB166" s="1178"/>
      <c r="AC166" s="1178"/>
      <c r="AD166" s="1178"/>
      <c r="AE166" s="1178"/>
      <c r="AF166" s="1178"/>
      <c r="AG166" s="1178"/>
      <c r="AH166" s="1178"/>
      <c r="AI166" s="1178"/>
      <c r="AJ166" s="1178"/>
      <c r="AK166" s="1178"/>
      <c r="AL166" s="1178"/>
      <c r="AM166" s="1178"/>
      <c r="AN166" s="1178"/>
      <c r="AO166" s="1541"/>
    </row>
    <row r="167" spans="2:41">
      <c r="B167" s="1192" t="s">
        <v>265</v>
      </c>
      <c r="C167" s="1193"/>
      <c r="D167" s="1193"/>
      <c r="E167" s="1193"/>
      <c r="F167" s="1193"/>
      <c r="G167" s="1193"/>
      <c r="H167" s="1193"/>
      <c r="I167" s="1193"/>
      <c r="J167" s="1193"/>
      <c r="K167" s="1193"/>
      <c r="L167" s="1193"/>
      <c r="M167" s="1193"/>
      <c r="N167" s="1193"/>
      <c r="O167" s="1193"/>
      <c r="P167" s="1193"/>
      <c r="Q167" s="1193"/>
      <c r="R167" s="1193"/>
      <c r="S167" s="1193"/>
      <c r="T167" s="1193"/>
      <c r="U167" s="1193"/>
      <c r="V167" s="1193"/>
      <c r="W167" s="1193"/>
      <c r="X167" s="1193"/>
      <c r="Y167" s="1193"/>
      <c r="Z167" s="1229"/>
      <c r="AA167" s="1230"/>
      <c r="AB167" s="1230"/>
      <c r="AC167" s="1230"/>
      <c r="AD167" s="1230"/>
      <c r="AE167" s="1230"/>
      <c r="AF167" s="1230"/>
      <c r="AG167" s="1230"/>
      <c r="AH167" s="1231"/>
      <c r="AI167" s="1232"/>
      <c r="AJ167" s="1232"/>
      <c r="AK167" s="1232"/>
      <c r="AL167" s="1232"/>
      <c r="AM167" s="1232"/>
      <c r="AN167" s="1232"/>
      <c r="AO167" s="1560"/>
    </row>
    <row r="168" spans="2:41">
      <c r="B168" s="1242"/>
      <c r="C168" s="1243"/>
      <c r="D168" s="1243"/>
      <c r="E168" s="1243"/>
      <c r="F168" s="1243"/>
      <c r="G168" s="1243"/>
      <c r="H168" s="1243"/>
      <c r="I168" s="1243"/>
      <c r="J168" s="1243"/>
      <c r="K168" s="1243"/>
      <c r="L168" s="1243"/>
      <c r="M168" s="1243"/>
      <c r="N168" s="1243"/>
      <c r="O168" s="1243"/>
      <c r="P168" s="1243"/>
      <c r="Q168" s="1243"/>
      <c r="R168" s="1243"/>
      <c r="S168" s="1243"/>
      <c r="T168" s="1243"/>
      <c r="U168" s="1243"/>
      <c r="V168" s="1243"/>
      <c r="W168" s="1243"/>
      <c r="X168" s="1243"/>
      <c r="Y168" s="1244"/>
      <c r="Z168" s="1248"/>
      <c r="AA168" s="1201"/>
      <c r="AB168" s="1201"/>
      <c r="AC168" s="1201"/>
      <c r="AD168" s="1201"/>
      <c r="AE168" s="1201"/>
      <c r="AF168" s="1201"/>
      <c r="AG168" s="1201"/>
      <c r="AH168" s="1202"/>
      <c r="AI168" s="1190" t="s">
        <v>266</v>
      </c>
      <c r="AJ168" s="1190"/>
      <c r="AK168" s="1253"/>
      <c r="AL168" s="1570">
        <f>SUM(AL160:AO166)</f>
        <v>7.875</v>
      </c>
      <c r="AM168" s="1570"/>
      <c r="AN168" s="1570"/>
      <c r="AO168" s="1571"/>
    </row>
    <row r="169" spans="2:41">
      <c r="B169" s="1242"/>
      <c r="C169" s="1243"/>
      <c r="D169" s="1243"/>
      <c r="E169" s="1243"/>
      <c r="F169" s="1243"/>
      <c r="G169" s="1243"/>
      <c r="H169" s="1243"/>
      <c r="I169" s="1243"/>
      <c r="J169" s="1243"/>
      <c r="K169" s="1243"/>
      <c r="L169" s="1243"/>
      <c r="M169" s="1243"/>
      <c r="N169" s="1243"/>
      <c r="O169" s="1243"/>
      <c r="P169" s="1243"/>
      <c r="Q169" s="1243"/>
      <c r="R169" s="1243"/>
      <c r="S169" s="1243"/>
      <c r="T169" s="1243"/>
      <c r="U169" s="1243"/>
      <c r="V169" s="1243"/>
      <c r="W169" s="1243"/>
      <c r="X169" s="1243"/>
      <c r="Y169" s="1244"/>
      <c r="Z169" s="1249"/>
      <c r="AA169" s="1204"/>
      <c r="AB169" s="1204"/>
      <c r="AC169" s="1204"/>
      <c r="AD169" s="1204"/>
      <c r="AE169" s="1204"/>
      <c r="AF169" s="1204"/>
      <c r="AG169" s="1204"/>
      <c r="AH169" s="1205"/>
      <c r="AI169" s="1190"/>
      <c r="AJ169" s="1190"/>
      <c r="AK169" s="1253"/>
      <c r="AL169" s="1570"/>
      <c r="AM169" s="1570"/>
      <c r="AN169" s="1570"/>
      <c r="AO169" s="1571"/>
    </row>
    <row r="170" spans="2:41" ht="16.5" thickBot="1">
      <c r="B170" s="1245"/>
      <c r="C170" s="1246"/>
      <c r="D170" s="1246"/>
      <c r="E170" s="1246"/>
      <c r="F170" s="1246"/>
      <c r="G170" s="1246"/>
      <c r="H170" s="1246"/>
      <c r="I170" s="1246"/>
      <c r="J170" s="1246"/>
      <c r="K170" s="1246"/>
      <c r="L170" s="1246"/>
      <c r="M170" s="1246"/>
      <c r="N170" s="1246"/>
      <c r="O170" s="1246"/>
      <c r="P170" s="1246"/>
      <c r="Q170" s="1246"/>
      <c r="R170" s="1246"/>
      <c r="S170" s="1246"/>
      <c r="T170" s="1246"/>
      <c r="U170" s="1246"/>
      <c r="V170" s="1246"/>
      <c r="W170" s="1246"/>
      <c r="X170" s="1246"/>
      <c r="Y170" s="1247"/>
      <c r="Z170" s="1250"/>
      <c r="AA170" s="1251"/>
      <c r="AB170" s="1251"/>
      <c r="AC170" s="1251"/>
      <c r="AD170" s="1251"/>
      <c r="AE170" s="1251"/>
      <c r="AF170" s="1251"/>
      <c r="AG170" s="1251"/>
      <c r="AH170" s="1252"/>
      <c r="AI170" s="1238" t="s">
        <v>267</v>
      </c>
      <c r="AJ170" s="1238"/>
      <c r="AK170" s="1239"/>
      <c r="AL170" s="1572">
        <f>+ROUND(AL168,2)</f>
        <v>7.88</v>
      </c>
      <c r="AM170" s="1572"/>
      <c r="AN170" s="1572"/>
      <c r="AO170" s="1573"/>
    </row>
    <row r="171" spans="2:41">
      <c r="B171" s="1263"/>
      <c r="C171" s="1264"/>
      <c r="D171" s="1264"/>
      <c r="E171" s="1264"/>
      <c r="F171" s="1264"/>
      <c r="G171" s="1264"/>
      <c r="H171" s="1264"/>
      <c r="I171" s="1267" t="str">
        <f>+I149</f>
        <v>CONSTRUCCIÓN DE CUBIERTA PARA POLIDEPORTIVO EN LA VEREDA LA ESMERALDA DEL MUNICIPIO DE LA PLATA, DEPARTAMENTO DEL HUILA</v>
      </c>
      <c r="J171" s="1267"/>
      <c r="K171" s="1267"/>
      <c r="L171" s="1267"/>
      <c r="M171" s="1267"/>
      <c r="N171" s="1267"/>
      <c r="O171" s="1267"/>
      <c r="P171" s="1267"/>
      <c r="Q171" s="1267"/>
      <c r="R171" s="1267"/>
      <c r="S171" s="1267"/>
      <c r="T171" s="1267"/>
      <c r="U171" s="1267"/>
      <c r="V171" s="1267"/>
      <c r="W171" s="1267"/>
      <c r="X171" s="1267"/>
      <c r="Y171" s="1267"/>
      <c r="Z171" s="1267"/>
      <c r="AA171" s="1267"/>
      <c r="AB171" s="1267"/>
      <c r="AC171" s="1267"/>
      <c r="AD171" s="1267"/>
      <c r="AE171" s="1267"/>
      <c r="AF171" s="1267"/>
      <c r="AG171" s="1267"/>
      <c r="AH171" s="1267"/>
      <c r="AI171" s="1269">
        <f ca="1">TODAY()</f>
        <v>46286</v>
      </c>
      <c r="AJ171" s="1267"/>
      <c r="AK171" s="1267"/>
      <c r="AL171" s="1267"/>
      <c r="AM171" s="1267"/>
      <c r="AN171" s="1267"/>
      <c r="AO171" s="1558"/>
    </row>
    <row r="172" spans="2:41">
      <c r="B172" s="1265"/>
      <c r="C172" s="1266"/>
      <c r="D172" s="1266"/>
      <c r="E172" s="1266"/>
      <c r="F172" s="1266"/>
      <c r="G172" s="1266"/>
      <c r="H172" s="1266"/>
      <c r="I172" s="1268"/>
      <c r="J172" s="1268"/>
      <c r="K172" s="1268"/>
      <c r="L172" s="1268"/>
      <c r="M172" s="1268"/>
      <c r="N172" s="1268"/>
      <c r="O172" s="1268"/>
      <c r="P172" s="1268"/>
      <c r="Q172" s="1268"/>
      <c r="R172" s="1268"/>
      <c r="S172" s="1268"/>
      <c r="T172" s="1268"/>
      <c r="U172" s="1268"/>
      <c r="V172" s="1268"/>
      <c r="W172" s="1268"/>
      <c r="X172" s="1268"/>
      <c r="Y172" s="1268"/>
      <c r="Z172" s="1268"/>
      <c r="AA172" s="1268"/>
      <c r="AB172" s="1268"/>
      <c r="AC172" s="1268"/>
      <c r="AD172" s="1268"/>
      <c r="AE172" s="1268"/>
      <c r="AF172" s="1268"/>
      <c r="AG172" s="1268"/>
      <c r="AH172" s="1268"/>
      <c r="AI172" s="1268"/>
      <c r="AJ172" s="1268"/>
      <c r="AK172" s="1268"/>
      <c r="AL172" s="1268"/>
      <c r="AM172" s="1268"/>
      <c r="AN172" s="1268"/>
      <c r="AO172" s="1559"/>
    </row>
    <row r="173" spans="2:41">
      <c r="B173" s="1265"/>
      <c r="C173" s="1266"/>
      <c r="D173" s="1266"/>
      <c r="E173" s="1266"/>
      <c r="F173" s="1266"/>
      <c r="G173" s="1266"/>
      <c r="H173" s="1266"/>
      <c r="I173" s="1268"/>
      <c r="J173" s="1268"/>
      <c r="K173" s="1268"/>
      <c r="L173" s="1268"/>
      <c r="M173" s="1268"/>
      <c r="N173" s="1268"/>
      <c r="O173" s="1268"/>
      <c r="P173" s="1268"/>
      <c r="Q173" s="1268"/>
      <c r="R173" s="1268"/>
      <c r="S173" s="1268"/>
      <c r="T173" s="1268"/>
      <c r="U173" s="1268"/>
      <c r="V173" s="1268"/>
      <c r="W173" s="1268"/>
      <c r="X173" s="1268"/>
      <c r="Y173" s="1268"/>
      <c r="Z173" s="1268"/>
      <c r="AA173" s="1268"/>
      <c r="AB173" s="1268"/>
      <c r="AC173" s="1268"/>
      <c r="AD173" s="1268"/>
      <c r="AE173" s="1268"/>
      <c r="AF173" s="1268"/>
      <c r="AG173" s="1268"/>
      <c r="AH173" s="1268"/>
      <c r="AI173" s="1268"/>
      <c r="AJ173" s="1268"/>
      <c r="AK173" s="1268"/>
      <c r="AL173" s="1268"/>
      <c r="AM173" s="1268"/>
      <c r="AN173" s="1268"/>
      <c r="AO173" s="1559"/>
    </row>
    <row r="174" spans="2:41">
      <c r="B174" s="1265"/>
      <c r="C174" s="1266"/>
      <c r="D174" s="1266"/>
      <c r="E174" s="1266"/>
      <c r="F174" s="1266"/>
      <c r="G174" s="1266"/>
      <c r="H174" s="1266"/>
      <c r="I174" s="1268"/>
      <c r="J174" s="1268"/>
      <c r="K174" s="1268"/>
      <c r="L174" s="1268"/>
      <c r="M174" s="1268"/>
      <c r="N174" s="1268"/>
      <c r="O174" s="1268"/>
      <c r="P174" s="1268"/>
      <c r="Q174" s="1268"/>
      <c r="R174" s="1268"/>
      <c r="S174" s="1268"/>
      <c r="T174" s="1268"/>
      <c r="U174" s="1268"/>
      <c r="V174" s="1268"/>
      <c r="W174" s="1268"/>
      <c r="X174" s="1268"/>
      <c r="Y174" s="1268"/>
      <c r="Z174" s="1268"/>
      <c r="AA174" s="1268"/>
      <c r="AB174" s="1268"/>
      <c r="AC174" s="1268"/>
      <c r="AD174" s="1268"/>
      <c r="AE174" s="1268"/>
      <c r="AF174" s="1268"/>
      <c r="AG174" s="1268"/>
      <c r="AH174" s="1268"/>
      <c r="AI174" s="1268"/>
      <c r="AJ174" s="1268"/>
      <c r="AK174" s="1268"/>
      <c r="AL174" s="1268"/>
      <c r="AM174" s="1268"/>
      <c r="AN174" s="1268"/>
      <c r="AO174" s="1559"/>
    </row>
    <row r="175" spans="2:41">
      <c r="B175" s="1189" t="s">
        <v>254</v>
      </c>
      <c r="C175" s="1190"/>
      <c r="D175" s="1190"/>
      <c r="E175" s="1190"/>
      <c r="F175" s="1190"/>
      <c r="G175" s="1190"/>
      <c r="H175" s="1190"/>
      <c r="I175" s="1190"/>
      <c r="J175" s="1190"/>
      <c r="K175" s="1190"/>
      <c r="L175" s="1190"/>
      <c r="M175" s="1190"/>
      <c r="N175" s="1190"/>
      <c r="O175" s="1190"/>
      <c r="P175" s="1190"/>
      <c r="Q175" s="1190"/>
      <c r="R175" s="1190"/>
      <c r="S175" s="1190"/>
      <c r="T175" s="1190"/>
      <c r="U175" s="1190"/>
      <c r="V175" s="1190"/>
      <c r="W175" s="1190"/>
      <c r="X175" s="1190"/>
      <c r="Y175" s="1190"/>
      <c r="Z175" s="1190"/>
      <c r="AA175" s="1190"/>
      <c r="AB175" s="1190"/>
      <c r="AC175" s="1190"/>
      <c r="AD175" s="1190"/>
      <c r="AE175" s="1190"/>
      <c r="AF175" s="1190"/>
      <c r="AG175" s="1190"/>
      <c r="AH175" s="1190"/>
      <c r="AI175" s="1190"/>
      <c r="AJ175" s="1190"/>
      <c r="AK175" s="1190"/>
      <c r="AL175" s="1190"/>
      <c r="AM175" s="1190"/>
      <c r="AN175" s="1190"/>
      <c r="AO175" s="1542"/>
    </row>
    <row r="176" spans="2:41">
      <c r="B176" s="1200"/>
      <c r="C176" s="1201"/>
      <c r="D176" s="1201"/>
      <c r="E176" s="1201"/>
      <c r="F176" s="1201"/>
      <c r="G176" s="1201"/>
      <c r="H176" s="1201"/>
      <c r="I176" s="1201"/>
      <c r="J176" s="1201"/>
      <c r="K176" s="1201"/>
      <c r="L176" s="1201"/>
      <c r="M176" s="1201"/>
      <c r="N176" s="1201"/>
      <c r="O176" s="1201"/>
      <c r="P176" s="1201"/>
      <c r="Q176" s="1201"/>
      <c r="R176" s="1201"/>
      <c r="S176" s="1202"/>
      <c r="T176" s="1206" t="s">
        <v>255</v>
      </c>
      <c r="U176" s="1207"/>
      <c r="V176" s="1207"/>
      <c r="W176" s="1208"/>
      <c r="X176" s="1257" t="e">
        <f>+' PRESUPUESTO OFICIAL ESMERALDA'!#REF!</f>
        <v>#REF!</v>
      </c>
      <c r="Y176" s="1258"/>
      <c r="Z176" s="1258"/>
      <c r="AA176" s="1258"/>
      <c r="AB176" s="1258"/>
      <c r="AC176" s="1258"/>
      <c r="AD176" s="1259"/>
      <c r="AE176" s="1191" t="s">
        <v>256</v>
      </c>
      <c r="AF176" s="1191"/>
      <c r="AG176" s="1191"/>
      <c r="AH176" s="1191"/>
      <c r="AI176" s="1199" t="e">
        <f>+' PRESUPUESTO OFICIAL ESMERALDA'!#REF!</f>
        <v>#REF!</v>
      </c>
      <c r="AJ176" s="1199"/>
      <c r="AK176" s="1199"/>
      <c r="AL176" s="1199"/>
      <c r="AM176" s="1199"/>
      <c r="AN176" s="1199"/>
      <c r="AO176" s="1567"/>
    </row>
    <row r="177" spans="2:41">
      <c r="B177" s="1203"/>
      <c r="C177" s="1204"/>
      <c r="D177" s="1204"/>
      <c r="E177" s="1204"/>
      <c r="F177" s="1204"/>
      <c r="G177" s="1204"/>
      <c r="H177" s="1204"/>
      <c r="I177" s="1204"/>
      <c r="J177" s="1204"/>
      <c r="K177" s="1204"/>
      <c r="L177" s="1204"/>
      <c r="M177" s="1204"/>
      <c r="N177" s="1204"/>
      <c r="O177" s="1204"/>
      <c r="P177" s="1204"/>
      <c r="Q177" s="1204"/>
      <c r="R177" s="1204"/>
      <c r="S177" s="1205"/>
      <c r="T177" s="1209"/>
      <c r="U177" s="1210"/>
      <c r="V177" s="1210"/>
      <c r="W177" s="1211"/>
      <c r="X177" s="1260"/>
      <c r="Y177" s="1261"/>
      <c r="Z177" s="1261"/>
      <c r="AA177" s="1261"/>
      <c r="AB177" s="1261"/>
      <c r="AC177" s="1261"/>
      <c r="AD177" s="1262"/>
      <c r="AE177" s="1191"/>
      <c r="AF177" s="1191"/>
      <c r="AG177" s="1191"/>
      <c r="AH177" s="1191"/>
      <c r="AI177" s="1199"/>
      <c r="AJ177" s="1199"/>
      <c r="AK177" s="1199"/>
      <c r="AL177" s="1199"/>
      <c r="AM177" s="1199"/>
      <c r="AN177" s="1199"/>
      <c r="AO177" s="1567"/>
    </row>
    <row r="178" spans="2:41">
      <c r="B178" s="1203"/>
      <c r="C178" s="1204"/>
      <c r="D178" s="1204"/>
      <c r="E178" s="1204"/>
      <c r="F178" s="1204"/>
      <c r="G178" s="1204"/>
      <c r="H178" s="1204"/>
      <c r="I178" s="1204"/>
      <c r="J178" s="1204"/>
      <c r="K178" s="1204"/>
      <c r="L178" s="1204"/>
      <c r="M178" s="1204"/>
      <c r="N178" s="1204"/>
      <c r="O178" s="1204"/>
      <c r="P178" s="1204"/>
      <c r="Q178" s="1204"/>
      <c r="R178" s="1204"/>
      <c r="S178" s="1205"/>
      <c r="T178" s="1206" t="s">
        <v>257</v>
      </c>
      <c r="U178" s="1207"/>
      <c r="V178" s="1207"/>
      <c r="W178" s="1208"/>
      <c r="X178" s="1218" t="e">
        <f>+' PRESUPUESTO OFICIAL ESMERALDA'!#REF!</f>
        <v>#REF!</v>
      </c>
      <c r="Y178" s="1219"/>
      <c r="Z178" s="1219"/>
      <c r="AA178" s="1219"/>
      <c r="AB178" s="1219"/>
      <c r="AC178" s="1219"/>
      <c r="AD178" s="1219"/>
      <c r="AE178" s="1219"/>
      <c r="AF178" s="1219"/>
      <c r="AG178" s="1219"/>
      <c r="AH178" s="1219"/>
      <c r="AI178" s="1219"/>
      <c r="AJ178" s="1219"/>
      <c r="AK178" s="1219"/>
      <c r="AL178" s="1219"/>
      <c r="AM178" s="1219"/>
      <c r="AN178" s="1219"/>
      <c r="AO178" s="1568"/>
    </row>
    <row r="179" spans="2:41">
      <c r="B179" s="1203"/>
      <c r="C179" s="1204"/>
      <c r="D179" s="1204"/>
      <c r="E179" s="1204"/>
      <c r="F179" s="1204"/>
      <c r="G179" s="1204"/>
      <c r="H179" s="1204"/>
      <c r="I179" s="1204"/>
      <c r="J179" s="1204"/>
      <c r="K179" s="1204"/>
      <c r="L179" s="1204"/>
      <c r="M179" s="1204"/>
      <c r="N179" s="1204"/>
      <c r="O179" s="1204"/>
      <c r="P179" s="1204"/>
      <c r="Q179" s="1204"/>
      <c r="R179" s="1204"/>
      <c r="S179" s="1205"/>
      <c r="T179" s="1209"/>
      <c r="U179" s="1210"/>
      <c r="V179" s="1210"/>
      <c r="W179" s="1211"/>
      <c r="X179" s="1220"/>
      <c r="Y179" s="1221"/>
      <c r="Z179" s="1221"/>
      <c r="AA179" s="1221"/>
      <c r="AB179" s="1221"/>
      <c r="AC179" s="1221"/>
      <c r="AD179" s="1221"/>
      <c r="AE179" s="1221"/>
      <c r="AF179" s="1221"/>
      <c r="AG179" s="1221"/>
      <c r="AH179" s="1221"/>
      <c r="AI179" s="1221"/>
      <c r="AJ179" s="1221"/>
      <c r="AK179" s="1221"/>
      <c r="AL179" s="1221"/>
      <c r="AM179" s="1221"/>
      <c r="AN179" s="1221"/>
      <c r="AO179" s="1569"/>
    </row>
    <row r="180" spans="2:41">
      <c r="B180" s="1203"/>
      <c r="C180" s="1204"/>
      <c r="D180" s="1204"/>
      <c r="E180" s="1204"/>
      <c r="F180" s="1204"/>
      <c r="G180" s="1204"/>
      <c r="H180" s="1204"/>
      <c r="I180" s="1204"/>
      <c r="J180" s="1204"/>
      <c r="K180" s="1204"/>
      <c r="L180" s="1204"/>
      <c r="M180" s="1204"/>
      <c r="N180" s="1204"/>
      <c r="O180" s="1204"/>
      <c r="P180" s="1204"/>
      <c r="Q180" s="1204"/>
      <c r="R180" s="1204"/>
      <c r="S180" s="1205"/>
      <c r="T180" s="1222" t="s">
        <v>258</v>
      </c>
      <c r="U180" s="1223"/>
      <c r="V180" s="1223"/>
      <c r="W180" s="1223"/>
      <c r="X180" s="1223"/>
      <c r="Y180" s="1224"/>
      <c r="Z180" s="1228" t="s">
        <v>259</v>
      </c>
      <c r="AA180" s="1228"/>
      <c r="AB180" s="1228"/>
      <c r="AC180" s="1228"/>
      <c r="AD180" s="1228"/>
      <c r="AE180" s="1191"/>
      <c r="AF180" s="1191"/>
      <c r="AG180" s="1191"/>
      <c r="AH180" s="1191"/>
      <c r="AI180" s="1191" t="s">
        <v>260</v>
      </c>
      <c r="AJ180" s="1191"/>
      <c r="AK180" s="1191"/>
      <c r="AL180" s="1191" t="s">
        <v>261</v>
      </c>
      <c r="AM180" s="1191"/>
      <c r="AN180" s="1191"/>
      <c r="AO180" s="1561"/>
    </row>
    <row r="181" spans="2:41">
      <c r="B181" s="1203"/>
      <c r="C181" s="1204"/>
      <c r="D181" s="1204"/>
      <c r="E181" s="1204"/>
      <c r="F181" s="1204"/>
      <c r="G181" s="1204"/>
      <c r="H181" s="1204"/>
      <c r="I181" s="1204"/>
      <c r="J181" s="1204"/>
      <c r="K181" s="1204"/>
      <c r="L181" s="1204"/>
      <c r="M181" s="1204"/>
      <c r="N181" s="1204"/>
      <c r="O181" s="1204"/>
      <c r="P181" s="1204"/>
      <c r="Q181" s="1204"/>
      <c r="R181" s="1204"/>
      <c r="S181" s="1205"/>
      <c r="T181" s="1225"/>
      <c r="U181" s="1226"/>
      <c r="V181" s="1226"/>
      <c r="W181" s="1226"/>
      <c r="X181" s="1226"/>
      <c r="Y181" s="1227"/>
      <c r="Z181" s="1191" t="s">
        <v>262</v>
      </c>
      <c r="AA181" s="1191"/>
      <c r="AB181" s="1191"/>
      <c r="AC181" s="1191" t="s">
        <v>263</v>
      </c>
      <c r="AD181" s="1191"/>
      <c r="AE181" s="1191"/>
      <c r="AF181" s="1191" t="s">
        <v>264</v>
      </c>
      <c r="AG181" s="1191"/>
      <c r="AH181" s="1191"/>
      <c r="AI181" s="1191"/>
      <c r="AJ181" s="1191"/>
      <c r="AK181" s="1191"/>
      <c r="AL181" s="1191"/>
      <c r="AM181" s="1191"/>
      <c r="AN181" s="1191"/>
      <c r="AO181" s="1561"/>
    </row>
    <row r="182" spans="2:41">
      <c r="B182" s="1203"/>
      <c r="C182" s="1204"/>
      <c r="D182" s="1204"/>
      <c r="E182" s="1204"/>
      <c r="F182" s="1204"/>
      <c r="G182" s="1204"/>
      <c r="H182" s="1204"/>
      <c r="I182" s="1204"/>
      <c r="J182" s="1204"/>
      <c r="K182" s="1204"/>
      <c r="L182" s="1204"/>
      <c r="M182" s="1204"/>
      <c r="N182" s="1204"/>
      <c r="O182" s="1204"/>
      <c r="P182" s="1204"/>
      <c r="Q182" s="1204"/>
      <c r="R182" s="1204"/>
      <c r="S182" s="1205"/>
      <c r="T182" s="1182" t="s">
        <v>565</v>
      </c>
      <c r="U182" s="1183"/>
      <c r="V182" s="1183"/>
      <c r="W182" s="1183"/>
      <c r="X182" s="1183"/>
      <c r="Y182" s="1184"/>
      <c r="Z182" s="1178">
        <v>5.35</v>
      </c>
      <c r="AA182" s="1178"/>
      <c r="AB182" s="1178"/>
      <c r="AC182" s="1178">
        <v>0.3</v>
      </c>
      <c r="AD182" s="1178"/>
      <c r="AE182" s="1178"/>
      <c r="AF182" s="1178">
        <v>0.4</v>
      </c>
      <c r="AG182" s="1178"/>
      <c r="AH182" s="1178"/>
      <c r="AI182" s="1179">
        <v>8</v>
      </c>
      <c r="AJ182" s="1180"/>
      <c r="AK182" s="1181"/>
      <c r="AL182" s="1178">
        <f>+Z182*AC182*AF182*AI182</f>
        <v>5.1359999999999992</v>
      </c>
      <c r="AM182" s="1178"/>
      <c r="AN182" s="1178"/>
      <c r="AO182" s="1541"/>
    </row>
    <row r="183" spans="2:41">
      <c r="B183" s="1203"/>
      <c r="C183" s="1204"/>
      <c r="D183" s="1204"/>
      <c r="E183" s="1204"/>
      <c r="F183" s="1204"/>
      <c r="G183" s="1204"/>
      <c r="H183" s="1204"/>
      <c r="I183" s="1204"/>
      <c r="J183" s="1204"/>
      <c r="K183" s="1204"/>
      <c r="L183" s="1204"/>
      <c r="M183" s="1204"/>
      <c r="N183" s="1204"/>
      <c r="O183" s="1204"/>
      <c r="P183" s="1204"/>
      <c r="Q183" s="1204"/>
      <c r="R183" s="1204"/>
      <c r="S183" s="1205"/>
      <c r="T183" s="1182" t="s">
        <v>566</v>
      </c>
      <c r="U183" s="1183"/>
      <c r="V183" s="1183"/>
      <c r="W183" s="1183"/>
      <c r="X183" s="1183"/>
      <c r="Y183" s="1184"/>
      <c r="Z183" s="1178">
        <v>15</v>
      </c>
      <c r="AA183" s="1178"/>
      <c r="AB183" s="1178"/>
      <c r="AC183" s="1178">
        <v>0.3</v>
      </c>
      <c r="AD183" s="1178"/>
      <c r="AE183" s="1178"/>
      <c r="AF183" s="1178">
        <v>0.4</v>
      </c>
      <c r="AG183" s="1178"/>
      <c r="AH183" s="1178"/>
      <c r="AI183" s="1179">
        <v>2</v>
      </c>
      <c r="AJ183" s="1180"/>
      <c r="AK183" s="1181"/>
      <c r="AL183" s="1178">
        <f>+Z183*AC183*AF183*AI183</f>
        <v>3.6</v>
      </c>
      <c r="AM183" s="1178"/>
      <c r="AN183" s="1178"/>
      <c r="AO183" s="1541"/>
    </row>
    <row r="184" spans="2:41" ht="69" customHeight="1">
      <c r="B184" s="1203"/>
      <c r="C184" s="1204"/>
      <c r="D184" s="1204"/>
      <c r="E184" s="1204"/>
      <c r="F184" s="1204"/>
      <c r="G184" s="1204"/>
      <c r="H184" s="1204"/>
      <c r="I184" s="1204"/>
      <c r="J184" s="1204"/>
      <c r="K184" s="1204"/>
      <c r="L184" s="1204"/>
      <c r="M184" s="1204"/>
      <c r="N184" s="1204"/>
      <c r="O184" s="1204"/>
      <c r="P184" s="1204"/>
      <c r="Q184" s="1204"/>
      <c r="R184" s="1204"/>
      <c r="S184" s="1205"/>
      <c r="T184" s="1271"/>
      <c r="U184" s="1272"/>
      <c r="V184" s="1272"/>
      <c r="W184" s="1272"/>
      <c r="X184" s="1272"/>
      <c r="Y184" s="1273"/>
      <c r="Z184" s="1179"/>
      <c r="AA184" s="1180"/>
      <c r="AB184" s="1181"/>
      <c r="AC184" s="1179"/>
      <c r="AD184" s="1180"/>
      <c r="AE184" s="1181"/>
      <c r="AF184" s="1179"/>
      <c r="AG184" s="1180"/>
      <c r="AH184" s="1181"/>
      <c r="AI184" s="1179"/>
      <c r="AJ184" s="1180"/>
      <c r="AK184" s="1181"/>
      <c r="AL184" s="1179"/>
      <c r="AM184" s="1180"/>
      <c r="AN184" s="1180"/>
      <c r="AO184" s="1586"/>
    </row>
    <row r="185" spans="2:41" ht="45" customHeight="1">
      <c r="B185" s="1203"/>
      <c r="C185" s="1204"/>
      <c r="D185" s="1204"/>
      <c r="E185" s="1204"/>
      <c r="F185" s="1204"/>
      <c r="G185" s="1204"/>
      <c r="H185" s="1204"/>
      <c r="I185" s="1204"/>
      <c r="J185" s="1204"/>
      <c r="K185" s="1204"/>
      <c r="L185" s="1204"/>
      <c r="M185" s="1204"/>
      <c r="N185" s="1204"/>
      <c r="O185" s="1204"/>
      <c r="P185" s="1204"/>
      <c r="Q185" s="1204"/>
      <c r="R185" s="1204"/>
      <c r="S185" s="1205"/>
      <c r="T185" s="1271"/>
      <c r="U185" s="1272"/>
      <c r="V185" s="1272"/>
      <c r="W185" s="1272"/>
      <c r="X185" s="1272"/>
      <c r="Y185" s="1273"/>
      <c r="Z185" s="1179"/>
      <c r="AA185" s="1180"/>
      <c r="AB185" s="1181"/>
      <c r="AC185" s="1179"/>
      <c r="AD185" s="1180"/>
      <c r="AE185" s="1181"/>
      <c r="AF185" s="1179"/>
      <c r="AG185" s="1180"/>
      <c r="AH185" s="1181"/>
      <c r="AI185" s="1179"/>
      <c r="AJ185" s="1180"/>
      <c r="AK185" s="1181"/>
      <c r="AL185" s="1179"/>
      <c r="AM185" s="1180"/>
      <c r="AN185" s="1180"/>
      <c r="AO185" s="1586"/>
    </row>
    <row r="186" spans="2:41" ht="39.75" customHeight="1">
      <c r="B186" s="1203"/>
      <c r="C186" s="1204"/>
      <c r="D186" s="1204"/>
      <c r="E186" s="1204"/>
      <c r="F186" s="1204"/>
      <c r="G186" s="1204"/>
      <c r="H186" s="1204"/>
      <c r="I186" s="1204"/>
      <c r="J186" s="1204"/>
      <c r="K186" s="1204"/>
      <c r="L186" s="1204"/>
      <c r="M186" s="1204"/>
      <c r="N186" s="1204"/>
      <c r="O186" s="1204"/>
      <c r="P186" s="1204"/>
      <c r="Q186" s="1204"/>
      <c r="R186" s="1204"/>
      <c r="S186" s="1205"/>
      <c r="T186" s="1271"/>
      <c r="U186" s="1272"/>
      <c r="V186" s="1272"/>
      <c r="W186" s="1272"/>
      <c r="X186" s="1272"/>
      <c r="Y186" s="1273"/>
      <c r="Z186" s="1179"/>
      <c r="AA186" s="1180"/>
      <c r="AB186" s="1181"/>
      <c r="AC186" s="1179"/>
      <c r="AD186" s="1180"/>
      <c r="AE186" s="1181"/>
      <c r="AF186" s="1179"/>
      <c r="AG186" s="1180"/>
      <c r="AH186" s="1181"/>
      <c r="AI186" s="1179"/>
      <c r="AJ186" s="1180"/>
      <c r="AK186" s="1181"/>
      <c r="AL186" s="1179"/>
      <c r="AM186" s="1180"/>
      <c r="AN186" s="1180"/>
      <c r="AO186" s="1586"/>
    </row>
    <row r="187" spans="2:41" ht="38.25" customHeight="1">
      <c r="B187" s="1203"/>
      <c r="C187" s="1204"/>
      <c r="D187" s="1204"/>
      <c r="E187" s="1204"/>
      <c r="F187" s="1204"/>
      <c r="G187" s="1204"/>
      <c r="H187" s="1204"/>
      <c r="I187" s="1204"/>
      <c r="J187" s="1204"/>
      <c r="K187" s="1204"/>
      <c r="L187" s="1204"/>
      <c r="M187" s="1204"/>
      <c r="N187" s="1204"/>
      <c r="O187" s="1204"/>
      <c r="P187" s="1204"/>
      <c r="Q187" s="1204"/>
      <c r="R187" s="1204"/>
      <c r="S187" s="1205"/>
      <c r="T187" s="1271"/>
      <c r="U187" s="1272"/>
      <c r="V187" s="1272"/>
      <c r="W187" s="1272"/>
      <c r="X187" s="1272"/>
      <c r="Y187" s="1273"/>
      <c r="Z187" s="1179"/>
      <c r="AA187" s="1180"/>
      <c r="AB187" s="1181"/>
      <c r="AC187" s="1179"/>
      <c r="AD187" s="1180"/>
      <c r="AE187" s="1181"/>
      <c r="AF187" s="1179"/>
      <c r="AG187" s="1180"/>
      <c r="AH187" s="1181"/>
      <c r="AI187" s="1179"/>
      <c r="AJ187" s="1180"/>
      <c r="AK187" s="1181"/>
      <c r="AL187" s="1179"/>
      <c r="AM187" s="1180"/>
      <c r="AN187" s="1180"/>
      <c r="AO187" s="1586"/>
    </row>
    <row r="188" spans="2:41" ht="43.5" customHeight="1">
      <c r="B188" s="1203"/>
      <c r="C188" s="1204"/>
      <c r="D188" s="1204"/>
      <c r="E188" s="1204"/>
      <c r="F188" s="1204"/>
      <c r="G188" s="1204"/>
      <c r="H188" s="1204"/>
      <c r="I188" s="1204"/>
      <c r="J188" s="1204"/>
      <c r="K188" s="1204"/>
      <c r="L188" s="1204"/>
      <c r="M188" s="1204"/>
      <c r="N188" s="1204"/>
      <c r="O188" s="1204"/>
      <c r="P188" s="1204"/>
      <c r="Q188" s="1204"/>
      <c r="R188" s="1204"/>
      <c r="S188" s="1205"/>
      <c r="T188" s="1276"/>
      <c r="U188" s="1277"/>
      <c r="V188" s="1277"/>
      <c r="W188" s="1277"/>
      <c r="X188" s="1277"/>
      <c r="Y188" s="1277"/>
      <c r="Z188" s="1178"/>
      <c r="AA188" s="1178"/>
      <c r="AB188" s="1178"/>
      <c r="AC188" s="1178"/>
      <c r="AD188" s="1178"/>
      <c r="AE188" s="1178"/>
      <c r="AF188" s="1178"/>
      <c r="AG188" s="1178"/>
      <c r="AH188" s="1178"/>
      <c r="AI188" s="1178"/>
      <c r="AJ188" s="1178"/>
      <c r="AK188" s="1178"/>
      <c r="AL188" s="1178"/>
      <c r="AM188" s="1178"/>
      <c r="AN188" s="1178"/>
      <c r="AO188" s="1541"/>
    </row>
    <row r="189" spans="2:41" ht="45.75" customHeight="1">
      <c r="B189" s="1254"/>
      <c r="C189" s="1255"/>
      <c r="D189" s="1255"/>
      <c r="E189" s="1255"/>
      <c r="F189" s="1255"/>
      <c r="G189" s="1255"/>
      <c r="H189" s="1255"/>
      <c r="I189" s="1255"/>
      <c r="J189" s="1255"/>
      <c r="K189" s="1255"/>
      <c r="L189" s="1255"/>
      <c r="M189" s="1255"/>
      <c r="N189" s="1255"/>
      <c r="O189" s="1255"/>
      <c r="P189" s="1255"/>
      <c r="Q189" s="1255"/>
      <c r="R189" s="1255"/>
      <c r="S189" s="1256"/>
      <c r="T189" s="1240"/>
      <c r="U189" s="1241"/>
      <c r="V189" s="1241"/>
      <c r="W189" s="1241"/>
      <c r="X189" s="1241"/>
      <c r="Y189" s="1241"/>
      <c r="Z189" s="1178"/>
      <c r="AA189" s="1178"/>
      <c r="AB189" s="1178"/>
      <c r="AC189" s="1178"/>
      <c r="AD189" s="1178"/>
      <c r="AE189" s="1178"/>
      <c r="AF189" s="1178"/>
      <c r="AG189" s="1178"/>
      <c r="AH189" s="1178"/>
      <c r="AI189" s="1178"/>
      <c r="AJ189" s="1178"/>
      <c r="AK189" s="1178"/>
      <c r="AL189" s="1178"/>
      <c r="AM189" s="1178"/>
      <c r="AN189" s="1178"/>
      <c r="AO189" s="1541"/>
    </row>
    <row r="190" spans="2:41">
      <c r="B190" s="1192" t="s">
        <v>265</v>
      </c>
      <c r="C190" s="1193"/>
      <c r="D190" s="1193"/>
      <c r="E190" s="1193"/>
      <c r="F190" s="1193"/>
      <c r="G190" s="1193"/>
      <c r="H190" s="1193"/>
      <c r="I190" s="1193"/>
      <c r="J190" s="1193"/>
      <c r="K190" s="1193"/>
      <c r="L190" s="1193"/>
      <c r="M190" s="1193"/>
      <c r="N190" s="1193"/>
      <c r="O190" s="1193"/>
      <c r="P190" s="1193"/>
      <c r="Q190" s="1193"/>
      <c r="R190" s="1193"/>
      <c r="S190" s="1193"/>
      <c r="T190" s="1193"/>
      <c r="U190" s="1193"/>
      <c r="V190" s="1193"/>
      <c r="W190" s="1193"/>
      <c r="X190" s="1193"/>
      <c r="Y190" s="1193"/>
      <c r="Z190" s="1229"/>
      <c r="AA190" s="1230"/>
      <c r="AB190" s="1230"/>
      <c r="AC190" s="1230"/>
      <c r="AD190" s="1230"/>
      <c r="AE190" s="1230"/>
      <c r="AF190" s="1230"/>
      <c r="AG190" s="1230"/>
      <c r="AH190" s="1231"/>
      <c r="AI190" s="1232"/>
      <c r="AJ190" s="1232"/>
      <c r="AK190" s="1232"/>
      <c r="AL190" s="1232"/>
      <c r="AM190" s="1232"/>
      <c r="AN190" s="1232"/>
      <c r="AO190" s="1560"/>
    </row>
    <row r="191" spans="2:41">
      <c r="B191" s="1242"/>
      <c r="C191" s="1243"/>
      <c r="D191" s="1243"/>
      <c r="E191" s="1243"/>
      <c r="F191" s="1243"/>
      <c r="G191" s="1243"/>
      <c r="H191" s="1243"/>
      <c r="I191" s="1243"/>
      <c r="J191" s="1243"/>
      <c r="K191" s="1243"/>
      <c r="L191" s="1243"/>
      <c r="M191" s="1243"/>
      <c r="N191" s="1243"/>
      <c r="O191" s="1243"/>
      <c r="P191" s="1243"/>
      <c r="Q191" s="1243"/>
      <c r="R191" s="1243"/>
      <c r="S191" s="1243"/>
      <c r="T191" s="1243"/>
      <c r="U191" s="1243"/>
      <c r="V191" s="1243"/>
      <c r="W191" s="1243"/>
      <c r="X191" s="1243"/>
      <c r="Y191" s="1244"/>
      <c r="Z191" s="1248"/>
      <c r="AA191" s="1201"/>
      <c r="AB191" s="1201"/>
      <c r="AC191" s="1201"/>
      <c r="AD191" s="1201"/>
      <c r="AE191" s="1201"/>
      <c r="AF191" s="1201"/>
      <c r="AG191" s="1201"/>
      <c r="AH191" s="1202"/>
      <c r="AI191" s="1190" t="s">
        <v>266</v>
      </c>
      <c r="AJ191" s="1190"/>
      <c r="AK191" s="1253"/>
      <c r="AL191" s="1570">
        <f>SUM(AL182:AO190)</f>
        <v>8.7359999999999989</v>
      </c>
      <c r="AM191" s="1570"/>
      <c r="AN191" s="1570"/>
      <c r="AO191" s="1571"/>
    </row>
    <row r="192" spans="2:41">
      <c r="B192" s="1242"/>
      <c r="C192" s="1243"/>
      <c r="D192" s="1243"/>
      <c r="E192" s="1243"/>
      <c r="F192" s="1243"/>
      <c r="G192" s="1243"/>
      <c r="H192" s="1243"/>
      <c r="I192" s="1243"/>
      <c r="J192" s="1243"/>
      <c r="K192" s="1243"/>
      <c r="L192" s="1243"/>
      <c r="M192" s="1243"/>
      <c r="N192" s="1243"/>
      <c r="O192" s="1243"/>
      <c r="P192" s="1243"/>
      <c r="Q192" s="1243"/>
      <c r="R192" s="1243"/>
      <c r="S192" s="1243"/>
      <c r="T192" s="1243"/>
      <c r="U192" s="1243"/>
      <c r="V192" s="1243"/>
      <c r="W192" s="1243"/>
      <c r="X192" s="1243"/>
      <c r="Y192" s="1244"/>
      <c r="Z192" s="1249"/>
      <c r="AA192" s="1204"/>
      <c r="AB192" s="1204"/>
      <c r="AC192" s="1204"/>
      <c r="AD192" s="1204"/>
      <c r="AE192" s="1204"/>
      <c r="AF192" s="1204"/>
      <c r="AG192" s="1204"/>
      <c r="AH192" s="1205"/>
      <c r="AI192" s="1190"/>
      <c r="AJ192" s="1190"/>
      <c r="AK192" s="1253"/>
      <c r="AL192" s="1570"/>
      <c r="AM192" s="1570"/>
      <c r="AN192" s="1570"/>
      <c r="AO192" s="1571"/>
    </row>
    <row r="193" spans="2:41" ht="16.5" thickBot="1">
      <c r="B193" s="1245"/>
      <c r="C193" s="1246"/>
      <c r="D193" s="1246"/>
      <c r="E193" s="1246"/>
      <c r="F193" s="1246"/>
      <c r="G193" s="1246"/>
      <c r="H193" s="1246"/>
      <c r="I193" s="1246"/>
      <c r="J193" s="1246"/>
      <c r="K193" s="1246"/>
      <c r="L193" s="1246"/>
      <c r="M193" s="1246"/>
      <c r="N193" s="1246"/>
      <c r="O193" s="1246"/>
      <c r="P193" s="1246"/>
      <c r="Q193" s="1246"/>
      <c r="R193" s="1246"/>
      <c r="S193" s="1246"/>
      <c r="T193" s="1246"/>
      <c r="U193" s="1246"/>
      <c r="V193" s="1246"/>
      <c r="W193" s="1246"/>
      <c r="X193" s="1246"/>
      <c r="Y193" s="1247"/>
      <c r="Z193" s="1250"/>
      <c r="AA193" s="1251"/>
      <c r="AB193" s="1251"/>
      <c r="AC193" s="1251"/>
      <c r="AD193" s="1251"/>
      <c r="AE193" s="1251"/>
      <c r="AF193" s="1251"/>
      <c r="AG193" s="1251"/>
      <c r="AH193" s="1252"/>
      <c r="AI193" s="1238" t="s">
        <v>267</v>
      </c>
      <c r="AJ193" s="1238"/>
      <c r="AK193" s="1239"/>
      <c r="AL193" s="1572">
        <f>ROUND(+AL191+AL192,2)</f>
        <v>8.74</v>
      </c>
      <c r="AM193" s="1572"/>
      <c r="AN193" s="1572"/>
      <c r="AO193" s="1573"/>
    </row>
    <row r="194" spans="2:41">
      <c r="B194" s="1263"/>
      <c r="C194" s="1264"/>
      <c r="D194" s="1264"/>
      <c r="E194" s="1264"/>
      <c r="F194" s="1264"/>
      <c r="G194" s="1264"/>
      <c r="H194" s="1264"/>
      <c r="I194" s="1267" t="str">
        <f>+I171</f>
        <v>CONSTRUCCIÓN DE CUBIERTA PARA POLIDEPORTIVO EN LA VEREDA LA ESMERALDA DEL MUNICIPIO DE LA PLATA, DEPARTAMENTO DEL HUILA</v>
      </c>
      <c r="J194" s="1267"/>
      <c r="K194" s="1267"/>
      <c r="L194" s="1267"/>
      <c r="M194" s="1267"/>
      <c r="N194" s="1267"/>
      <c r="O194" s="1267"/>
      <c r="P194" s="1267"/>
      <c r="Q194" s="1267"/>
      <c r="R194" s="1267"/>
      <c r="S194" s="1267"/>
      <c r="T194" s="1267"/>
      <c r="U194" s="1267"/>
      <c r="V194" s="1267"/>
      <c r="W194" s="1267"/>
      <c r="X194" s="1267"/>
      <c r="Y194" s="1267"/>
      <c r="Z194" s="1267"/>
      <c r="AA194" s="1267"/>
      <c r="AB194" s="1267"/>
      <c r="AC194" s="1267"/>
      <c r="AD194" s="1267"/>
      <c r="AE194" s="1267"/>
      <c r="AF194" s="1267"/>
      <c r="AG194" s="1267"/>
      <c r="AH194" s="1267"/>
      <c r="AI194" s="1269">
        <f ca="1">TODAY()</f>
        <v>46286</v>
      </c>
      <c r="AJ194" s="1267"/>
      <c r="AK194" s="1267"/>
      <c r="AL194" s="1267"/>
      <c r="AM194" s="1267"/>
      <c r="AN194" s="1267"/>
      <c r="AO194" s="1558"/>
    </row>
    <row r="195" spans="2:41">
      <c r="B195" s="1265"/>
      <c r="C195" s="1266"/>
      <c r="D195" s="1266"/>
      <c r="E195" s="1266"/>
      <c r="F195" s="1266"/>
      <c r="G195" s="1266"/>
      <c r="H195" s="1266"/>
      <c r="I195" s="1268"/>
      <c r="J195" s="1268"/>
      <c r="K195" s="1268"/>
      <c r="L195" s="1268"/>
      <c r="M195" s="1268"/>
      <c r="N195" s="1268"/>
      <c r="O195" s="1268"/>
      <c r="P195" s="1268"/>
      <c r="Q195" s="1268"/>
      <c r="R195" s="1268"/>
      <c r="S195" s="1268"/>
      <c r="T195" s="1268"/>
      <c r="U195" s="1268"/>
      <c r="V195" s="1268"/>
      <c r="W195" s="1268"/>
      <c r="X195" s="1268"/>
      <c r="Y195" s="1268"/>
      <c r="Z195" s="1268"/>
      <c r="AA195" s="1268"/>
      <c r="AB195" s="1268"/>
      <c r="AC195" s="1268"/>
      <c r="AD195" s="1268"/>
      <c r="AE195" s="1268"/>
      <c r="AF195" s="1268"/>
      <c r="AG195" s="1268"/>
      <c r="AH195" s="1268"/>
      <c r="AI195" s="1268"/>
      <c r="AJ195" s="1268"/>
      <c r="AK195" s="1268"/>
      <c r="AL195" s="1268"/>
      <c r="AM195" s="1268"/>
      <c r="AN195" s="1268"/>
      <c r="AO195" s="1559"/>
    </row>
    <row r="196" spans="2:41">
      <c r="B196" s="1265"/>
      <c r="C196" s="1266"/>
      <c r="D196" s="1266"/>
      <c r="E196" s="1266"/>
      <c r="F196" s="1266"/>
      <c r="G196" s="1266"/>
      <c r="H196" s="1266"/>
      <c r="I196" s="1268"/>
      <c r="J196" s="1268"/>
      <c r="K196" s="1268"/>
      <c r="L196" s="1268"/>
      <c r="M196" s="1268"/>
      <c r="N196" s="1268"/>
      <c r="O196" s="1268"/>
      <c r="P196" s="1268"/>
      <c r="Q196" s="1268"/>
      <c r="R196" s="1268"/>
      <c r="S196" s="1268"/>
      <c r="T196" s="1268"/>
      <c r="U196" s="1268"/>
      <c r="V196" s="1268"/>
      <c r="W196" s="1268"/>
      <c r="X196" s="1268"/>
      <c r="Y196" s="1268"/>
      <c r="Z196" s="1268"/>
      <c r="AA196" s="1268"/>
      <c r="AB196" s="1268"/>
      <c r="AC196" s="1268"/>
      <c r="AD196" s="1268"/>
      <c r="AE196" s="1268"/>
      <c r="AF196" s="1268"/>
      <c r="AG196" s="1268"/>
      <c r="AH196" s="1268"/>
      <c r="AI196" s="1268"/>
      <c r="AJ196" s="1268"/>
      <c r="AK196" s="1268"/>
      <c r="AL196" s="1268"/>
      <c r="AM196" s="1268"/>
      <c r="AN196" s="1268"/>
      <c r="AO196" s="1559"/>
    </row>
    <row r="197" spans="2:41">
      <c r="B197" s="1265"/>
      <c r="C197" s="1266"/>
      <c r="D197" s="1266"/>
      <c r="E197" s="1266"/>
      <c r="F197" s="1266"/>
      <c r="G197" s="1266"/>
      <c r="H197" s="1266"/>
      <c r="I197" s="1268"/>
      <c r="J197" s="1268"/>
      <c r="K197" s="1268"/>
      <c r="L197" s="1268"/>
      <c r="M197" s="1268"/>
      <c r="N197" s="1268"/>
      <c r="O197" s="1268"/>
      <c r="P197" s="1268"/>
      <c r="Q197" s="1268"/>
      <c r="R197" s="1268"/>
      <c r="S197" s="1268"/>
      <c r="T197" s="1268"/>
      <c r="U197" s="1268"/>
      <c r="V197" s="1268"/>
      <c r="W197" s="1268"/>
      <c r="X197" s="1268"/>
      <c r="Y197" s="1268"/>
      <c r="Z197" s="1268"/>
      <c r="AA197" s="1268"/>
      <c r="AB197" s="1268"/>
      <c r="AC197" s="1268"/>
      <c r="AD197" s="1268"/>
      <c r="AE197" s="1268"/>
      <c r="AF197" s="1268"/>
      <c r="AG197" s="1268"/>
      <c r="AH197" s="1268"/>
      <c r="AI197" s="1268"/>
      <c r="AJ197" s="1268"/>
      <c r="AK197" s="1268"/>
      <c r="AL197" s="1268"/>
      <c r="AM197" s="1268"/>
      <c r="AN197" s="1268"/>
      <c r="AO197" s="1559"/>
    </row>
    <row r="198" spans="2:41">
      <c r="B198" s="1189" t="s">
        <v>254</v>
      </c>
      <c r="C198" s="1190"/>
      <c r="D198" s="1190"/>
      <c r="E198" s="1190"/>
      <c r="F198" s="1190"/>
      <c r="G198" s="1190"/>
      <c r="H198" s="1190"/>
      <c r="I198" s="1190"/>
      <c r="J198" s="1190"/>
      <c r="K198" s="1190"/>
      <c r="L198" s="1190"/>
      <c r="M198" s="1190"/>
      <c r="N198" s="1190"/>
      <c r="O198" s="1190"/>
      <c r="P198" s="1190"/>
      <c r="Q198" s="1190"/>
      <c r="R198" s="1190"/>
      <c r="S198" s="1190"/>
      <c r="T198" s="1190"/>
      <c r="U198" s="1190"/>
      <c r="V198" s="1190"/>
      <c r="W198" s="1190"/>
      <c r="X198" s="1190"/>
      <c r="Y198" s="1190"/>
      <c r="Z198" s="1190"/>
      <c r="AA198" s="1190"/>
      <c r="AB198" s="1190"/>
      <c r="AC198" s="1190"/>
      <c r="AD198" s="1190"/>
      <c r="AE198" s="1190"/>
      <c r="AF198" s="1190"/>
      <c r="AG198" s="1190"/>
      <c r="AH198" s="1190"/>
      <c r="AI198" s="1190"/>
      <c r="AJ198" s="1190"/>
      <c r="AK198" s="1190"/>
      <c r="AL198" s="1190"/>
      <c r="AM198" s="1190"/>
      <c r="AN198" s="1190"/>
      <c r="AO198" s="1542"/>
    </row>
    <row r="199" spans="2:41">
      <c r="B199" s="1200"/>
      <c r="C199" s="1201"/>
      <c r="D199" s="1201"/>
      <c r="E199" s="1201"/>
      <c r="F199" s="1201"/>
      <c r="G199" s="1201"/>
      <c r="H199" s="1201"/>
      <c r="I199" s="1201"/>
      <c r="J199" s="1201"/>
      <c r="K199" s="1201"/>
      <c r="L199" s="1201"/>
      <c r="M199" s="1201"/>
      <c r="N199" s="1201"/>
      <c r="O199" s="1201"/>
      <c r="P199" s="1201"/>
      <c r="Q199" s="1201"/>
      <c r="R199" s="1201"/>
      <c r="S199" s="1202"/>
      <c r="T199" s="1206" t="s">
        <v>255</v>
      </c>
      <c r="U199" s="1207"/>
      <c r="V199" s="1207"/>
      <c r="W199" s="1208"/>
      <c r="X199" s="1257" t="e">
        <f>+' PRESUPUESTO OFICIAL ESMERALDA'!#REF!</f>
        <v>#REF!</v>
      </c>
      <c r="Y199" s="1258"/>
      <c r="Z199" s="1258"/>
      <c r="AA199" s="1258"/>
      <c r="AB199" s="1258"/>
      <c r="AC199" s="1258"/>
      <c r="AD199" s="1259"/>
      <c r="AE199" s="1191" t="s">
        <v>256</v>
      </c>
      <c r="AF199" s="1191"/>
      <c r="AG199" s="1191"/>
      <c r="AH199" s="1191"/>
      <c r="AI199" s="1199" t="e">
        <f>+' PRESUPUESTO OFICIAL ESMERALDA'!#REF!</f>
        <v>#REF!</v>
      </c>
      <c r="AJ199" s="1199"/>
      <c r="AK199" s="1199"/>
      <c r="AL199" s="1199"/>
      <c r="AM199" s="1199"/>
      <c r="AN199" s="1199"/>
      <c r="AO199" s="1567"/>
    </row>
    <row r="200" spans="2:41">
      <c r="B200" s="1203"/>
      <c r="C200" s="1204"/>
      <c r="D200" s="1204"/>
      <c r="E200" s="1204"/>
      <c r="F200" s="1204"/>
      <c r="G200" s="1204"/>
      <c r="H200" s="1204"/>
      <c r="I200" s="1204"/>
      <c r="J200" s="1204"/>
      <c r="K200" s="1204"/>
      <c r="L200" s="1204"/>
      <c r="M200" s="1204"/>
      <c r="N200" s="1204"/>
      <c r="O200" s="1204"/>
      <c r="P200" s="1204"/>
      <c r="Q200" s="1204"/>
      <c r="R200" s="1204"/>
      <c r="S200" s="1205"/>
      <c r="T200" s="1209"/>
      <c r="U200" s="1210"/>
      <c r="V200" s="1210"/>
      <c r="W200" s="1211"/>
      <c r="X200" s="1260"/>
      <c r="Y200" s="1261"/>
      <c r="Z200" s="1261"/>
      <c r="AA200" s="1261"/>
      <c r="AB200" s="1261"/>
      <c r="AC200" s="1261"/>
      <c r="AD200" s="1262"/>
      <c r="AE200" s="1191"/>
      <c r="AF200" s="1191"/>
      <c r="AG200" s="1191"/>
      <c r="AH200" s="1191"/>
      <c r="AI200" s="1199"/>
      <c r="AJ200" s="1199"/>
      <c r="AK200" s="1199"/>
      <c r="AL200" s="1199"/>
      <c r="AM200" s="1199"/>
      <c r="AN200" s="1199"/>
      <c r="AO200" s="1567"/>
    </row>
    <row r="201" spans="2:41">
      <c r="B201" s="1203"/>
      <c r="C201" s="1204"/>
      <c r="D201" s="1204"/>
      <c r="E201" s="1204"/>
      <c r="F201" s="1204"/>
      <c r="G201" s="1204"/>
      <c r="H201" s="1204"/>
      <c r="I201" s="1204"/>
      <c r="J201" s="1204"/>
      <c r="K201" s="1204"/>
      <c r="L201" s="1204"/>
      <c r="M201" s="1204"/>
      <c r="N201" s="1204"/>
      <c r="O201" s="1204"/>
      <c r="P201" s="1204"/>
      <c r="Q201" s="1204"/>
      <c r="R201" s="1204"/>
      <c r="S201" s="1205"/>
      <c r="T201" s="1206" t="s">
        <v>257</v>
      </c>
      <c r="U201" s="1207"/>
      <c r="V201" s="1207"/>
      <c r="W201" s="1208"/>
      <c r="X201" s="1218" t="e">
        <f>+' PRESUPUESTO OFICIAL ESMERALDA'!#REF!</f>
        <v>#REF!</v>
      </c>
      <c r="Y201" s="1219"/>
      <c r="Z201" s="1219"/>
      <c r="AA201" s="1219"/>
      <c r="AB201" s="1219"/>
      <c r="AC201" s="1219"/>
      <c r="AD201" s="1219"/>
      <c r="AE201" s="1219"/>
      <c r="AF201" s="1219"/>
      <c r="AG201" s="1219"/>
      <c r="AH201" s="1219"/>
      <c r="AI201" s="1219"/>
      <c r="AJ201" s="1219"/>
      <c r="AK201" s="1219"/>
      <c r="AL201" s="1219"/>
      <c r="AM201" s="1219"/>
      <c r="AN201" s="1219"/>
      <c r="AO201" s="1568"/>
    </row>
    <row r="202" spans="2:41">
      <c r="B202" s="1203"/>
      <c r="C202" s="1204"/>
      <c r="D202" s="1204"/>
      <c r="E202" s="1204"/>
      <c r="F202" s="1204"/>
      <c r="G202" s="1204"/>
      <c r="H202" s="1204"/>
      <c r="I202" s="1204"/>
      <c r="J202" s="1204"/>
      <c r="K202" s="1204"/>
      <c r="L202" s="1204"/>
      <c r="M202" s="1204"/>
      <c r="N202" s="1204"/>
      <c r="O202" s="1204"/>
      <c r="P202" s="1204"/>
      <c r="Q202" s="1204"/>
      <c r="R202" s="1204"/>
      <c r="S202" s="1205"/>
      <c r="T202" s="1209"/>
      <c r="U202" s="1210"/>
      <c r="V202" s="1210"/>
      <c r="W202" s="1211"/>
      <c r="X202" s="1220"/>
      <c r="Y202" s="1221"/>
      <c r="Z202" s="1221"/>
      <c r="AA202" s="1221"/>
      <c r="AB202" s="1221"/>
      <c r="AC202" s="1221"/>
      <c r="AD202" s="1221"/>
      <c r="AE202" s="1221"/>
      <c r="AF202" s="1221"/>
      <c r="AG202" s="1221"/>
      <c r="AH202" s="1221"/>
      <c r="AI202" s="1221"/>
      <c r="AJ202" s="1221"/>
      <c r="AK202" s="1221"/>
      <c r="AL202" s="1221"/>
      <c r="AM202" s="1221"/>
      <c r="AN202" s="1221"/>
      <c r="AO202" s="1569"/>
    </row>
    <row r="203" spans="2:41">
      <c r="B203" s="1203"/>
      <c r="C203" s="1204"/>
      <c r="D203" s="1204"/>
      <c r="E203" s="1204"/>
      <c r="F203" s="1204"/>
      <c r="G203" s="1204"/>
      <c r="H203" s="1204"/>
      <c r="I203" s="1204"/>
      <c r="J203" s="1204"/>
      <c r="K203" s="1204"/>
      <c r="L203" s="1204"/>
      <c r="M203" s="1204"/>
      <c r="N203" s="1204"/>
      <c r="O203" s="1204"/>
      <c r="P203" s="1204"/>
      <c r="Q203" s="1204"/>
      <c r="R203" s="1204"/>
      <c r="S203" s="1205"/>
      <c r="T203" s="1222" t="s">
        <v>258</v>
      </c>
      <c r="U203" s="1223"/>
      <c r="V203" s="1223"/>
      <c r="W203" s="1223"/>
      <c r="X203" s="1223"/>
      <c r="Y203" s="1224"/>
      <c r="Z203" s="1228" t="s">
        <v>259</v>
      </c>
      <c r="AA203" s="1228"/>
      <c r="AB203" s="1228"/>
      <c r="AC203" s="1228"/>
      <c r="AD203" s="1228"/>
      <c r="AE203" s="1191"/>
      <c r="AF203" s="1191"/>
      <c r="AG203" s="1191"/>
      <c r="AH203" s="1191"/>
      <c r="AI203" s="1191" t="s">
        <v>260</v>
      </c>
      <c r="AJ203" s="1191"/>
      <c r="AK203" s="1191"/>
      <c r="AL203" s="1191" t="s">
        <v>261</v>
      </c>
      <c r="AM203" s="1191"/>
      <c r="AN203" s="1191"/>
      <c r="AO203" s="1561"/>
    </row>
    <row r="204" spans="2:41">
      <c r="B204" s="1203"/>
      <c r="C204" s="1204"/>
      <c r="D204" s="1204"/>
      <c r="E204" s="1204"/>
      <c r="F204" s="1204"/>
      <c r="G204" s="1204"/>
      <c r="H204" s="1204"/>
      <c r="I204" s="1204"/>
      <c r="J204" s="1204"/>
      <c r="K204" s="1204"/>
      <c r="L204" s="1204"/>
      <c r="M204" s="1204"/>
      <c r="N204" s="1204"/>
      <c r="O204" s="1204"/>
      <c r="P204" s="1204"/>
      <c r="Q204" s="1204"/>
      <c r="R204" s="1204"/>
      <c r="S204" s="1205"/>
      <c r="T204" s="1225"/>
      <c r="U204" s="1226"/>
      <c r="V204" s="1226"/>
      <c r="W204" s="1226"/>
      <c r="X204" s="1226"/>
      <c r="Y204" s="1227"/>
      <c r="Z204" s="1191" t="s">
        <v>262</v>
      </c>
      <c r="AA204" s="1191"/>
      <c r="AB204" s="1191"/>
      <c r="AC204" s="1191" t="s">
        <v>263</v>
      </c>
      <c r="AD204" s="1191"/>
      <c r="AE204" s="1191"/>
      <c r="AF204" s="1191" t="s">
        <v>264</v>
      </c>
      <c r="AG204" s="1191"/>
      <c r="AH204" s="1191"/>
      <c r="AI204" s="1191"/>
      <c r="AJ204" s="1191"/>
      <c r="AK204" s="1191"/>
      <c r="AL204" s="1191"/>
      <c r="AM204" s="1191"/>
      <c r="AN204" s="1191"/>
      <c r="AO204" s="1561"/>
    </row>
    <row r="205" spans="2:41">
      <c r="B205" s="1203"/>
      <c r="C205" s="1204"/>
      <c r="D205" s="1204"/>
      <c r="E205" s="1204"/>
      <c r="F205" s="1204"/>
      <c r="G205" s="1204"/>
      <c r="H205" s="1204"/>
      <c r="I205" s="1204"/>
      <c r="J205" s="1204"/>
      <c r="K205" s="1204"/>
      <c r="L205" s="1204"/>
      <c r="M205" s="1204"/>
      <c r="N205" s="1204"/>
      <c r="O205" s="1204"/>
      <c r="P205" s="1204"/>
      <c r="Q205" s="1204"/>
      <c r="R205" s="1204"/>
      <c r="S205" s="1205"/>
      <c r="T205" s="1182" t="s">
        <v>573</v>
      </c>
      <c r="U205" s="1183"/>
      <c r="V205" s="1183"/>
      <c r="W205" s="1183"/>
      <c r="X205" s="1183"/>
      <c r="Y205" s="1184"/>
      <c r="Z205" s="1185">
        <v>0.4</v>
      </c>
      <c r="AA205" s="1185"/>
      <c r="AB205" s="1185"/>
      <c r="AC205" s="1178">
        <v>0.4</v>
      </c>
      <c r="AD205" s="1178"/>
      <c r="AE205" s="1178"/>
      <c r="AF205" s="1178">
        <f>5.7+0.8+0.25</f>
        <v>6.75</v>
      </c>
      <c r="AG205" s="1178"/>
      <c r="AH205" s="1178"/>
      <c r="AI205" s="1178">
        <v>4</v>
      </c>
      <c r="AJ205" s="1178"/>
      <c r="AK205" s="1178"/>
      <c r="AL205" s="1178">
        <f>+Z205*AC205*AF205*AI205</f>
        <v>4.3200000000000012</v>
      </c>
      <c r="AM205" s="1178"/>
      <c r="AN205" s="1178"/>
      <c r="AO205" s="1541"/>
    </row>
    <row r="206" spans="2:41">
      <c r="B206" s="1203"/>
      <c r="C206" s="1204"/>
      <c r="D206" s="1204"/>
      <c r="E206" s="1204"/>
      <c r="F206" s="1204"/>
      <c r="G206" s="1204"/>
      <c r="H206" s="1204"/>
      <c r="I206" s="1204"/>
      <c r="J206" s="1204"/>
      <c r="K206" s="1204"/>
      <c r="L206" s="1204"/>
      <c r="M206" s="1204"/>
      <c r="N206" s="1204"/>
      <c r="O206" s="1204"/>
      <c r="P206" s="1204"/>
      <c r="Q206" s="1204"/>
      <c r="R206" s="1204"/>
      <c r="S206" s="1205"/>
      <c r="T206" s="1182" t="s">
        <v>574</v>
      </c>
      <c r="U206" s="1183"/>
      <c r="V206" s="1183"/>
      <c r="W206" s="1183"/>
      <c r="X206" s="1183"/>
      <c r="Y206" s="1184"/>
      <c r="Z206" s="1178">
        <v>0.45</v>
      </c>
      <c r="AA206" s="1178"/>
      <c r="AB206" s="1178"/>
      <c r="AC206" s="1178">
        <v>0.4</v>
      </c>
      <c r="AD206" s="1178"/>
      <c r="AE206" s="1178"/>
      <c r="AF206" s="1178">
        <v>6.75</v>
      </c>
      <c r="AG206" s="1178"/>
      <c r="AH206" s="1178"/>
      <c r="AI206" s="1178">
        <v>6</v>
      </c>
      <c r="AJ206" s="1178"/>
      <c r="AK206" s="1178"/>
      <c r="AL206" s="1178">
        <f>+Z206*AC206*AF206*AI206</f>
        <v>7.2900000000000009</v>
      </c>
      <c r="AM206" s="1178"/>
      <c r="AN206" s="1178"/>
      <c r="AO206" s="1541"/>
    </row>
    <row r="207" spans="2:41" ht="33.75" customHeight="1">
      <c r="B207" s="1203"/>
      <c r="C207" s="1204"/>
      <c r="D207" s="1204"/>
      <c r="E207" s="1204"/>
      <c r="F207" s="1204"/>
      <c r="G207" s="1204"/>
      <c r="H207" s="1204"/>
      <c r="I207" s="1204"/>
      <c r="J207" s="1204"/>
      <c r="K207" s="1204"/>
      <c r="L207" s="1204"/>
      <c r="M207" s="1204"/>
      <c r="N207" s="1204"/>
      <c r="O207" s="1204"/>
      <c r="P207" s="1204"/>
      <c r="Q207" s="1204"/>
      <c r="R207" s="1204"/>
      <c r="S207" s="1205"/>
      <c r="T207" s="1271"/>
      <c r="U207" s="1272"/>
      <c r="V207" s="1272"/>
      <c r="W207" s="1272"/>
      <c r="X207" s="1272"/>
      <c r="Y207" s="1273"/>
      <c r="Z207" s="1178"/>
      <c r="AA207" s="1178"/>
      <c r="AB207" s="1178"/>
      <c r="AC207" s="1178"/>
      <c r="AD207" s="1178"/>
      <c r="AE207" s="1178"/>
      <c r="AF207" s="1178"/>
      <c r="AG207" s="1178"/>
      <c r="AH207" s="1178"/>
      <c r="AI207" s="1178"/>
      <c r="AJ207" s="1178"/>
      <c r="AK207" s="1178"/>
      <c r="AL207" s="1178"/>
      <c r="AM207" s="1178"/>
      <c r="AN207" s="1178"/>
      <c r="AO207" s="1541"/>
    </row>
    <row r="208" spans="2:41" ht="33.75" customHeight="1">
      <c r="B208" s="1203"/>
      <c r="C208" s="1204"/>
      <c r="D208" s="1204"/>
      <c r="E208" s="1204"/>
      <c r="F208" s="1204"/>
      <c r="G208" s="1204"/>
      <c r="H208" s="1204"/>
      <c r="I208" s="1204"/>
      <c r="J208" s="1204"/>
      <c r="K208" s="1204"/>
      <c r="L208" s="1204"/>
      <c r="M208" s="1204"/>
      <c r="N208" s="1204"/>
      <c r="O208" s="1204"/>
      <c r="P208" s="1204"/>
      <c r="Q208" s="1204"/>
      <c r="R208" s="1204"/>
      <c r="S208" s="1205"/>
      <c r="T208" s="1271"/>
      <c r="U208" s="1272"/>
      <c r="V208" s="1272"/>
      <c r="W208" s="1272"/>
      <c r="X208" s="1272"/>
      <c r="Y208" s="1273"/>
      <c r="Z208" s="1178"/>
      <c r="AA208" s="1178"/>
      <c r="AB208" s="1178"/>
      <c r="AC208" s="1178"/>
      <c r="AD208" s="1178"/>
      <c r="AE208" s="1178"/>
      <c r="AF208" s="1178"/>
      <c r="AG208" s="1178"/>
      <c r="AH208" s="1178"/>
      <c r="AI208" s="1178"/>
      <c r="AJ208" s="1178"/>
      <c r="AK208" s="1178"/>
      <c r="AL208" s="1178"/>
      <c r="AM208" s="1178"/>
      <c r="AN208" s="1178"/>
      <c r="AO208" s="1541"/>
    </row>
    <row r="209" spans="2:41" ht="33.75" customHeight="1">
      <c r="B209" s="1203"/>
      <c r="C209" s="1204"/>
      <c r="D209" s="1204"/>
      <c r="E209" s="1204"/>
      <c r="F209" s="1204"/>
      <c r="G209" s="1204"/>
      <c r="H209" s="1204"/>
      <c r="I209" s="1204"/>
      <c r="J209" s="1204"/>
      <c r="K209" s="1204"/>
      <c r="L209" s="1204"/>
      <c r="M209" s="1204"/>
      <c r="N209" s="1204"/>
      <c r="O209" s="1204"/>
      <c r="P209" s="1204"/>
      <c r="Q209" s="1204"/>
      <c r="R209" s="1204"/>
      <c r="S209" s="1205"/>
      <c r="T209" s="1271"/>
      <c r="U209" s="1272"/>
      <c r="V209" s="1272"/>
      <c r="W209" s="1272"/>
      <c r="X209" s="1272"/>
      <c r="Y209" s="1273"/>
      <c r="Z209" s="1178"/>
      <c r="AA209" s="1178"/>
      <c r="AB209" s="1178"/>
      <c r="AC209" s="1178"/>
      <c r="AD209" s="1178"/>
      <c r="AE209" s="1178"/>
      <c r="AF209" s="1178"/>
      <c r="AG209" s="1178"/>
      <c r="AH209" s="1178"/>
      <c r="AI209" s="1178"/>
      <c r="AJ209" s="1178"/>
      <c r="AK209" s="1178"/>
      <c r="AL209" s="1178"/>
      <c r="AM209" s="1178"/>
      <c r="AN209" s="1178"/>
      <c r="AO209" s="1541"/>
    </row>
    <row r="210" spans="2:41" ht="33.75" customHeight="1">
      <c r="B210" s="1203"/>
      <c r="C210" s="1204"/>
      <c r="D210" s="1204"/>
      <c r="E210" s="1204"/>
      <c r="F210" s="1204"/>
      <c r="G210" s="1204"/>
      <c r="H210" s="1204"/>
      <c r="I210" s="1204"/>
      <c r="J210" s="1204"/>
      <c r="K210" s="1204"/>
      <c r="L210" s="1204"/>
      <c r="M210" s="1204"/>
      <c r="N210" s="1204"/>
      <c r="O210" s="1204"/>
      <c r="P210" s="1204"/>
      <c r="Q210" s="1204"/>
      <c r="R210" s="1204"/>
      <c r="S210" s="1205"/>
      <c r="T210" s="1271"/>
      <c r="U210" s="1272"/>
      <c r="V210" s="1272"/>
      <c r="W210" s="1272"/>
      <c r="X210" s="1272"/>
      <c r="Y210" s="1273"/>
      <c r="Z210" s="1178"/>
      <c r="AA210" s="1178"/>
      <c r="AB210" s="1178"/>
      <c r="AC210" s="1178"/>
      <c r="AD210" s="1178"/>
      <c r="AE210" s="1178"/>
      <c r="AF210" s="1178"/>
      <c r="AG210" s="1178"/>
      <c r="AH210" s="1178"/>
      <c r="AI210" s="1178"/>
      <c r="AJ210" s="1178"/>
      <c r="AK210" s="1178"/>
      <c r="AL210" s="1178"/>
      <c r="AM210" s="1178"/>
      <c r="AN210" s="1178"/>
      <c r="AO210" s="1541"/>
    </row>
    <row r="211" spans="2:41" ht="33.75" customHeight="1">
      <c r="B211" s="1203"/>
      <c r="C211" s="1204"/>
      <c r="D211" s="1204"/>
      <c r="E211" s="1204"/>
      <c r="F211" s="1204"/>
      <c r="G211" s="1204"/>
      <c r="H211" s="1204"/>
      <c r="I211" s="1204"/>
      <c r="J211" s="1204"/>
      <c r="K211" s="1204"/>
      <c r="L211" s="1204"/>
      <c r="M211" s="1204"/>
      <c r="N211" s="1204"/>
      <c r="O211" s="1204"/>
      <c r="P211" s="1204"/>
      <c r="Q211" s="1204"/>
      <c r="R211" s="1204"/>
      <c r="S211" s="1205"/>
      <c r="T211" s="1271"/>
      <c r="U211" s="1272"/>
      <c r="V211" s="1272"/>
      <c r="W211" s="1272"/>
      <c r="X211" s="1272"/>
      <c r="Y211" s="1273"/>
      <c r="Z211" s="1178"/>
      <c r="AA211" s="1178"/>
      <c r="AB211" s="1178"/>
      <c r="AC211" s="1178"/>
      <c r="AD211" s="1178"/>
      <c r="AE211" s="1178"/>
      <c r="AF211" s="1178"/>
      <c r="AG211" s="1178"/>
      <c r="AH211" s="1178"/>
      <c r="AI211" s="1178"/>
      <c r="AJ211" s="1178"/>
      <c r="AK211" s="1178"/>
      <c r="AL211" s="1178"/>
      <c r="AM211" s="1178"/>
      <c r="AN211" s="1178"/>
      <c r="AO211" s="1541"/>
    </row>
    <row r="212" spans="2:41" ht="33.75" customHeight="1">
      <c r="B212" s="1203"/>
      <c r="C212" s="1204"/>
      <c r="D212" s="1204"/>
      <c r="E212" s="1204"/>
      <c r="F212" s="1204"/>
      <c r="G212" s="1204"/>
      <c r="H212" s="1204"/>
      <c r="I212" s="1204"/>
      <c r="J212" s="1204"/>
      <c r="K212" s="1204"/>
      <c r="L212" s="1204"/>
      <c r="M212" s="1204"/>
      <c r="N212" s="1204"/>
      <c r="O212" s="1204"/>
      <c r="P212" s="1204"/>
      <c r="Q212" s="1204"/>
      <c r="R212" s="1204"/>
      <c r="S212" s="1205"/>
      <c r="T212" s="1271"/>
      <c r="U212" s="1272"/>
      <c r="V212" s="1272"/>
      <c r="W212" s="1272"/>
      <c r="X212" s="1272"/>
      <c r="Y212" s="1273"/>
      <c r="Z212" s="1179"/>
      <c r="AA212" s="1180"/>
      <c r="AB212" s="1181"/>
      <c r="AC212" s="1178"/>
      <c r="AD212" s="1178"/>
      <c r="AE212" s="1178"/>
      <c r="AF212" s="1178"/>
      <c r="AG212" s="1178"/>
      <c r="AH212" s="1178"/>
      <c r="AI212" s="1178"/>
      <c r="AJ212" s="1178"/>
      <c r="AK212" s="1178"/>
      <c r="AL212" s="1178"/>
      <c r="AM212" s="1178"/>
      <c r="AN212" s="1178"/>
      <c r="AO212" s="1541"/>
    </row>
    <row r="213" spans="2:41" ht="33.75" customHeight="1">
      <c r="B213" s="1203"/>
      <c r="C213" s="1204"/>
      <c r="D213" s="1204"/>
      <c r="E213" s="1204"/>
      <c r="F213" s="1204"/>
      <c r="G213" s="1204"/>
      <c r="H213" s="1204"/>
      <c r="I213" s="1204"/>
      <c r="J213" s="1204"/>
      <c r="K213" s="1204"/>
      <c r="L213" s="1204"/>
      <c r="M213" s="1204"/>
      <c r="N213" s="1204"/>
      <c r="O213" s="1204"/>
      <c r="P213" s="1204"/>
      <c r="Q213" s="1204"/>
      <c r="R213" s="1204"/>
      <c r="S213" s="1205"/>
      <c r="T213" s="1271"/>
      <c r="U213" s="1272"/>
      <c r="V213" s="1272"/>
      <c r="W213" s="1272"/>
      <c r="X213" s="1272"/>
      <c r="Y213" s="1273"/>
      <c r="Z213" s="1179"/>
      <c r="AA213" s="1180"/>
      <c r="AB213" s="1181"/>
      <c r="AC213" s="1178"/>
      <c r="AD213" s="1178"/>
      <c r="AE213" s="1178"/>
      <c r="AF213" s="1178"/>
      <c r="AG213" s="1178"/>
      <c r="AH213" s="1178"/>
      <c r="AI213" s="1178"/>
      <c r="AJ213" s="1178"/>
      <c r="AK213" s="1178"/>
      <c r="AL213" s="1178"/>
      <c r="AM213" s="1178"/>
      <c r="AN213" s="1178"/>
      <c r="AO213" s="1541"/>
    </row>
    <row r="214" spans="2:41" ht="33.75" customHeight="1">
      <c r="B214" s="1203"/>
      <c r="C214" s="1204"/>
      <c r="D214" s="1204"/>
      <c r="E214" s="1204"/>
      <c r="F214" s="1204"/>
      <c r="G214" s="1204"/>
      <c r="H214" s="1204"/>
      <c r="I214" s="1204"/>
      <c r="J214" s="1204"/>
      <c r="K214" s="1204"/>
      <c r="L214" s="1204"/>
      <c r="M214" s="1204"/>
      <c r="N214" s="1204"/>
      <c r="O214" s="1204"/>
      <c r="P214" s="1204"/>
      <c r="Q214" s="1204"/>
      <c r="R214" s="1204"/>
      <c r="S214" s="1205"/>
      <c r="T214" s="1182"/>
      <c r="U214" s="1183"/>
      <c r="V214" s="1183"/>
      <c r="W214" s="1183"/>
      <c r="X214" s="1183"/>
      <c r="Y214" s="1184"/>
      <c r="Z214" s="1178"/>
      <c r="AA214" s="1178"/>
      <c r="AB214" s="1178"/>
      <c r="AC214" s="1178"/>
      <c r="AD214" s="1178"/>
      <c r="AE214" s="1178"/>
      <c r="AF214" s="1178"/>
      <c r="AG214" s="1178"/>
      <c r="AH214" s="1178"/>
      <c r="AI214" s="1178"/>
      <c r="AJ214" s="1178"/>
      <c r="AK214" s="1178"/>
      <c r="AL214" s="1178"/>
      <c r="AM214" s="1178"/>
      <c r="AN214" s="1178"/>
      <c r="AO214" s="1541"/>
    </row>
    <row r="215" spans="2:41" ht="33.75" customHeight="1">
      <c r="B215" s="1203"/>
      <c r="C215" s="1204"/>
      <c r="D215" s="1204"/>
      <c r="E215" s="1204"/>
      <c r="F215" s="1204"/>
      <c r="G215" s="1204"/>
      <c r="H215" s="1204"/>
      <c r="I215" s="1204"/>
      <c r="J215" s="1204"/>
      <c r="K215" s="1204"/>
      <c r="L215" s="1204"/>
      <c r="M215" s="1204"/>
      <c r="N215" s="1204"/>
      <c r="O215" s="1204"/>
      <c r="P215" s="1204"/>
      <c r="Q215" s="1204"/>
      <c r="R215" s="1204"/>
      <c r="S215" s="1205"/>
      <c r="T215" s="1182"/>
      <c r="U215" s="1183"/>
      <c r="V215" s="1183"/>
      <c r="W215" s="1183"/>
      <c r="X215" s="1183"/>
      <c r="Y215" s="1184"/>
      <c r="Z215" s="1178"/>
      <c r="AA215" s="1178"/>
      <c r="AB215" s="1178"/>
      <c r="AC215" s="1178"/>
      <c r="AD215" s="1178"/>
      <c r="AE215" s="1178"/>
      <c r="AF215" s="1178"/>
      <c r="AG215" s="1178"/>
      <c r="AH215" s="1178"/>
      <c r="AI215" s="1178"/>
      <c r="AJ215" s="1178"/>
      <c r="AK215" s="1178"/>
      <c r="AL215" s="1178"/>
      <c r="AM215" s="1178"/>
      <c r="AN215" s="1178"/>
      <c r="AO215" s="1541"/>
    </row>
    <row r="216" spans="2:41" ht="33.75" customHeight="1">
      <c r="B216" s="1203"/>
      <c r="C216" s="1204"/>
      <c r="D216" s="1204"/>
      <c r="E216" s="1204"/>
      <c r="F216" s="1204"/>
      <c r="G216" s="1204"/>
      <c r="H216" s="1204"/>
      <c r="I216" s="1204"/>
      <c r="J216" s="1204"/>
      <c r="K216" s="1204"/>
      <c r="L216" s="1204"/>
      <c r="M216" s="1204"/>
      <c r="N216" s="1204"/>
      <c r="O216" s="1204"/>
      <c r="P216" s="1204"/>
      <c r="Q216" s="1204"/>
      <c r="R216" s="1204"/>
      <c r="S216" s="1205"/>
      <c r="T216" s="1182"/>
      <c r="U216" s="1183"/>
      <c r="V216" s="1183"/>
      <c r="W216" s="1183"/>
      <c r="X216" s="1183"/>
      <c r="Y216" s="1184"/>
      <c r="Z216" s="1178"/>
      <c r="AA216" s="1178"/>
      <c r="AB216" s="1178"/>
      <c r="AC216" s="1178"/>
      <c r="AD216" s="1178"/>
      <c r="AE216" s="1178"/>
      <c r="AF216" s="1178"/>
      <c r="AG216" s="1178"/>
      <c r="AH216" s="1178"/>
      <c r="AI216" s="1178"/>
      <c r="AJ216" s="1178"/>
      <c r="AK216" s="1178"/>
      <c r="AL216" s="1178"/>
      <c r="AM216" s="1178"/>
      <c r="AN216" s="1178"/>
      <c r="AO216" s="1541"/>
    </row>
    <row r="217" spans="2:41" ht="33.75" customHeight="1">
      <c r="B217" s="1203"/>
      <c r="C217" s="1204"/>
      <c r="D217" s="1204"/>
      <c r="E217" s="1204"/>
      <c r="F217" s="1204"/>
      <c r="G217" s="1204"/>
      <c r="H217" s="1204"/>
      <c r="I217" s="1204"/>
      <c r="J217" s="1204"/>
      <c r="K217" s="1204"/>
      <c r="L217" s="1204"/>
      <c r="M217" s="1204"/>
      <c r="N217" s="1204"/>
      <c r="O217" s="1204"/>
      <c r="P217" s="1204"/>
      <c r="Q217" s="1204"/>
      <c r="R217" s="1204"/>
      <c r="S217" s="1205"/>
      <c r="T217" s="1182"/>
      <c r="U217" s="1183"/>
      <c r="V217" s="1183"/>
      <c r="W217" s="1183"/>
      <c r="X217" s="1183"/>
      <c r="Y217" s="1184"/>
      <c r="Z217" s="1178"/>
      <c r="AA217" s="1178"/>
      <c r="AB217" s="1178"/>
      <c r="AC217" s="1178"/>
      <c r="AD217" s="1178"/>
      <c r="AE217" s="1178"/>
      <c r="AF217" s="1178"/>
      <c r="AG217" s="1178"/>
      <c r="AH217" s="1178"/>
      <c r="AI217" s="1178"/>
      <c r="AJ217" s="1178"/>
      <c r="AK217" s="1178"/>
      <c r="AL217" s="1178"/>
      <c r="AM217" s="1178"/>
      <c r="AN217" s="1178"/>
      <c r="AO217" s="1541"/>
    </row>
    <row r="218" spans="2:41" ht="33.75" customHeight="1">
      <c r="B218" s="1203"/>
      <c r="C218" s="1204"/>
      <c r="D218" s="1204"/>
      <c r="E218" s="1204"/>
      <c r="F218" s="1204"/>
      <c r="G218" s="1204"/>
      <c r="H218" s="1204"/>
      <c r="I218" s="1204"/>
      <c r="J218" s="1204"/>
      <c r="K218" s="1204"/>
      <c r="L218" s="1204"/>
      <c r="M218" s="1204"/>
      <c r="N218" s="1204"/>
      <c r="O218" s="1204"/>
      <c r="P218" s="1204"/>
      <c r="Q218" s="1204"/>
      <c r="R218" s="1204"/>
      <c r="S218" s="1205"/>
      <c r="T218" s="1276"/>
      <c r="U218" s="1277"/>
      <c r="V218" s="1277"/>
      <c r="W218" s="1277"/>
      <c r="X218" s="1277"/>
      <c r="Y218" s="1277"/>
      <c r="Z218" s="1178"/>
      <c r="AA218" s="1178"/>
      <c r="AB218" s="1178"/>
      <c r="AC218" s="1178"/>
      <c r="AD218" s="1178"/>
      <c r="AE218" s="1178"/>
      <c r="AF218" s="1178"/>
      <c r="AG218" s="1178"/>
      <c r="AH218" s="1178"/>
      <c r="AI218" s="1178"/>
      <c r="AJ218" s="1178"/>
      <c r="AK218" s="1178"/>
      <c r="AL218" s="1178"/>
      <c r="AM218" s="1178"/>
      <c r="AN218" s="1178"/>
      <c r="AO218" s="1541"/>
    </row>
    <row r="219" spans="2:41">
      <c r="B219" s="1254"/>
      <c r="C219" s="1255"/>
      <c r="D219" s="1255"/>
      <c r="E219" s="1255"/>
      <c r="F219" s="1255"/>
      <c r="G219" s="1255"/>
      <c r="H219" s="1255"/>
      <c r="I219" s="1255"/>
      <c r="J219" s="1255"/>
      <c r="K219" s="1255"/>
      <c r="L219" s="1255"/>
      <c r="M219" s="1255"/>
      <c r="N219" s="1255"/>
      <c r="O219" s="1255"/>
      <c r="P219" s="1255"/>
      <c r="Q219" s="1255"/>
      <c r="R219" s="1255"/>
      <c r="S219" s="1256"/>
      <c r="T219" s="1182"/>
      <c r="U219" s="1183"/>
      <c r="V219" s="1183"/>
      <c r="W219" s="1183"/>
      <c r="X219" s="1183"/>
      <c r="Y219" s="1184"/>
      <c r="Z219" s="1179"/>
      <c r="AA219" s="1180"/>
      <c r="AB219" s="1181"/>
      <c r="AC219" s="1179"/>
      <c r="AD219" s="1180"/>
      <c r="AE219" s="1181"/>
      <c r="AF219" s="1179"/>
      <c r="AG219" s="1180"/>
      <c r="AH219" s="1181"/>
      <c r="AI219" s="1179"/>
      <c r="AJ219" s="1180"/>
      <c r="AK219" s="1181"/>
      <c r="AL219" s="1179"/>
      <c r="AM219" s="1180"/>
      <c r="AN219" s="1180"/>
      <c r="AO219" s="1586"/>
    </row>
    <row r="220" spans="2:41">
      <c r="B220" s="1192" t="s">
        <v>265</v>
      </c>
      <c r="C220" s="1193"/>
      <c r="D220" s="1193"/>
      <c r="E220" s="1193"/>
      <c r="F220" s="1193"/>
      <c r="G220" s="1193"/>
      <c r="H220" s="1193"/>
      <c r="I220" s="1193"/>
      <c r="J220" s="1193"/>
      <c r="K220" s="1193"/>
      <c r="L220" s="1193"/>
      <c r="M220" s="1193"/>
      <c r="N220" s="1193"/>
      <c r="O220" s="1193"/>
      <c r="P220" s="1193"/>
      <c r="Q220" s="1193"/>
      <c r="R220" s="1193"/>
      <c r="S220" s="1193"/>
      <c r="T220" s="1193"/>
      <c r="U220" s="1193"/>
      <c r="V220" s="1193"/>
      <c r="W220" s="1193"/>
      <c r="X220" s="1193"/>
      <c r="Y220" s="1193"/>
      <c r="Z220" s="1229"/>
      <c r="AA220" s="1230"/>
      <c r="AB220" s="1230"/>
      <c r="AC220" s="1230"/>
      <c r="AD220" s="1230"/>
      <c r="AE220" s="1230"/>
      <c r="AF220" s="1230"/>
      <c r="AG220" s="1230"/>
      <c r="AH220" s="1231"/>
      <c r="AI220" s="1232"/>
      <c r="AJ220" s="1232"/>
      <c r="AK220" s="1232"/>
      <c r="AL220" s="1232"/>
      <c r="AM220" s="1232"/>
      <c r="AN220" s="1232"/>
      <c r="AO220" s="1560"/>
    </row>
    <row r="221" spans="2:41">
      <c r="B221" s="1242"/>
      <c r="C221" s="1243"/>
      <c r="D221" s="1243"/>
      <c r="E221" s="1243"/>
      <c r="F221" s="1243"/>
      <c r="G221" s="1243"/>
      <c r="H221" s="1243"/>
      <c r="I221" s="1243"/>
      <c r="J221" s="1243"/>
      <c r="K221" s="1243"/>
      <c r="L221" s="1243"/>
      <c r="M221" s="1243"/>
      <c r="N221" s="1243"/>
      <c r="O221" s="1243"/>
      <c r="P221" s="1243"/>
      <c r="Q221" s="1243"/>
      <c r="R221" s="1243"/>
      <c r="S221" s="1243"/>
      <c r="T221" s="1243"/>
      <c r="U221" s="1243"/>
      <c r="V221" s="1243"/>
      <c r="W221" s="1243"/>
      <c r="X221" s="1243"/>
      <c r="Y221" s="1244"/>
      <c r="Z221" s="1248"/>
      <c r="AA221" s="1201"/>
      <c r="AB221" s="1201"/>
      <c r="AC221" s="1201"/>
      <c r="AD221" s="1201"/>
      <c r="AE221" s="1201"/>
      <c r="AF221" s="1201"/>
      <c r="AG221" s="1201"/>
      <c r="AH221" s="1202"/>
      <c r="AI221" s="1190" t="s">
        <v>266</v>
      </c>
      <c r="AJ221" s="1190"/>
      <c r="AK221" s="1253"/>
      <c r="AL221" s="1570">
        <f>SUM(AL205:AO219)</f>
        <v>11.610000000000003</v>
      </c>
      <c r="AM221" s="1570"/>
      <c r="AN221" s="1570"/>
      <c r="AO221" s="1571"/>
    </row>
    <row r="222" spans="2:41">
      <c r="B222" s="1242"/>
      <c r="C222" s="1243"/>
      <c r="D222" s="1243"/>
      <c r="E222" s="1243"/>
      <c r="F222" s="1243"/>
      <c r="G222" s="1243"/>
      <c r="H222" s="1243"/>
      <c r="I222" s="1243"/>
      <c r="J222" s="1243"/>
      <c r="K222" s="1243"/>
      <c r="L222" s="1243"/>
      <c r="M222" s="1243"/>
      <c r="N222" s="1243"/>
      <c r="O222" s="1243"/>
      <c r="P222" s="1243"/>
      <c r="Q222" s="1243"/>
      <c r="R222" s="1243"/>
      <c r="S222" s="1243"/>
      <c r="T222" s="1243"/>
      <c r="U222" s="1243"/>
      <c r="V222" s="1243"/>
      <c r="W222" s="1243"/>
      <c r="X222" s="1243"/>
      <c r="Y222" s="1244"/>
      <c r="Z222" s="1249"/>
      <c r="AA222" s="1204"/>
      <c r="AB222" s="1204"/>
      <c r="AC222" s="1204"/>
      <c r="AD222" s="1204"/>
      <c r="AE222" s="1204"/>
      <c r="AF222" s="1204"/>
      <c r="AG222" s="1204"/>
      <c r="AH222" s="1205"/>
      <c r="AI222" s="1190"/>
      <c r="AJ222" s="1190"/>
      <c r="AK222" s="1253"/>
      <c r="AL222" s="1570"/>
      <c r="AM222" s="1570"/>
      <c r="AN222" s="1570"/>
      <c r="AO222" s="1571"/>
    </row>
    <row r="223" spans="2:41" ht="16.5" thickBot="1">
      <c r="B223" s="1245"/>
      <c r="C223" s="1246"/>
      <c r="D223" s="1246"/>
      <c r="E223" s="1246"/>
      <c r="F223" s="1246"/>
      <c r="G223" s="1246"/>
      <c r="H223" s="1246"/>
      <c r="I223" s="1246"/>
      <c r="J223" s="1246"/>
      <c r="K223" s="1246"/>
      <c r="L223" s="1246"/>
      <c r="M223" s="1246"/>
      <c r="N223" s="1246"/>
      <c r="O223" s="1246"/>
      <c r="P223" s="1246"/>
      <c r="Q223" s="1246"/>
      <c r="R223" s="1246"/>
      <c r="S223" s="1246"/>
      <c r="T223" s="1246"/>
      <c r="U223" s="1246"/>
      <c r="V223" s="1246"/>
      <c r="W223" s="1246"/>
      <c r="X223" s="1246"/>
      <c r="Y223" s="1247"/>
      <c r="Z223" s="1250"/>
      <c r="AA223" s="1251"/>
      <c r="AB223" s="1251"/>
      <c r="AC223" s="1251"/>
      <c r="AD223" s="1251"/>
      <c r="AE223" s="1251"/>
      <c r="AF223" s="1251"/>
      <c r="AG223" s="1251"/>
      <c r="AH223" s="1252"/>
      <c r="AI223" s="1238" t="s">
        <v>267</v>
      </c>
      <c r="AJ223" s="1238"/>
      <c r="AK223" s="1239"/>
      <c r="AL223" s="1572">
        <f>ROUND(+AL221+AL222,2)</f>
        <v>11.61</v>
      </c>
      <c r="AM223" s="1572"/>
      <c r="AN223" s="1572"/>
      <c r="AO223" s="1573"/>
    </row>
    <row r="224" spans="2:41">
      <c r="B224" s="1263"/>
      <c r="C224" s="1264"/>
      <c r="D224" s="1264"/>
      <c r="E224" s="1264"/>
      <c r="F224" s="1264"/>
      <c r="G224" s="1264"/>
      <c r="H224" s="1264"/>
      <c r="I224" s="1267" t="str">
        <f>+I194</f>
        <v>CONSTRUCCIÓN DE CUBIERTA PARA POLIDEPORTIVO EN LA VEREDA LA ESMERALDA DEL MUNICIPIO DE LA PLATA, DEPARTAMENTO DEL HUILA</v>
      </c>
      <c r="J224" s="1267"/>
      <c r="K224" s="1267"/>
      <c r="L224" s="1267"/>
      <c r="M224" s="1267"/>
      <c r="N224" s="1267"/>
      <c r="O224" s="1267"/>
      <c r="P224" s="1267"/>
      <c r="Q224" s="1267"/>
      <c r="R224" s="1267"/>
      <c r="S224" s="1267"/>
      <c r="T224" s="1267"/>
      <c r="U224" s="1267"/>
      <c r="V224" s="1267"/>
      <c r="W224" s="1267"/>
      <c r="X224" s="1267"/>
      <c r="Y224" s="1267"/>
      <c r="Z224" s="1267"/>
      <c r="AA224" s="1267"/>
      <c r="AB224" s="1267"/>
      <c r="AC224" s="1267"/>
      <c r="AD224" s="1267"/>
      <c r="AE224" s="1267"/>
      <c r="AF224" s="1267"/>
      <c r="AG224" s="1267"/>
      <c r="AH224" s="1267"/>
      <c r="AI224" s="1269">
        <f ca="1">TODAY()</f>
        <v>46286</v>
      </c>
      <c r="AJ224" s="1267"/>
      <c r="AK224" s="1267"/>
      <c r="AL224" s="1267"/>
      <c r="AM224" s="1267"/>
      <c r="AN224" s="1267"/>
      <c r="AO224" s="1558"/>
    </row>
    <row r="225" spans="2:41">
      <c r="B225" s="1265"/>
      <c r="C225" s="1266"/>
      <c r="D225" s="1266"/>
      <c r="E225" s="1266"/>
      <c r="F225" s="1266"/>
      <c r="G225" s="1266"/>
      <c r="H225" s="1266"/>
      <c r="I225" s="1268"/>
      <c r="J225" s="1268"/>
      <c r="K225" s="1268"/>
      <c r="L225" s="1268"/>
      <c r="M225" s="1268"/>
      <c r="N225" s="1268"/>
      <c r="O225" s="1268"/>
      <c r="P225" s="1268"/>
      <c r="Q225" s="1268"/>
      <c r="R225" s="1268"/>
      <c r="S225" s="1268"/>
      <c r="T225" s="1268"/>
      <c r="U225" s="1268"/>
      <c r="V225" s="1268"/>
      <c r="W225" s="1268"/>
      <c r="X225" s="1268"/>
      <c r="Y225" s="1268"/>
      <c r="Z225" s="1268"/>
      <c r="AA225" s="1268"/>
      <c r="AB225" s="1268"/>
      <c r="AC225" s="1268"/>
      <c r="AD225" s="1268"/>
      <c r="AE225" s="1268"/>
      <c r="AF225" s="1268"/>
      <c r="AG225" s="1268"/>
      <c r="AH225" s="1268"/>
      <c r="AI225" s="1268"/>
      <c r="AJ225" s="1268"/>
      <c r="AK225" s="1268"/>
      <c r="AL225" s="1268"/>
      <c r="AM225" s="1268"/>
      <c r="AN225" s="1268"/>
      <c r="AO225" s="1559"/>
    </row>
    <row r="226" spans="2:41">
      <c r="B226" s="1265"/>
      <c r="C226" s="1266"/>
      <c r="D226" s="1266"/>
      <c r="E226" s="1266"/>
      <c r="F226" s="1266"/>
      <c r="G226" s="1266"/>
      <c r="H226" s="1266"/>
      <c r="I226" s="1268"/>
      <c r="J226" s="1268"/>
      <c r="K226" s="1268"/>
      <c r="L226" s="1268"/>
      <c r="M226" s="1268"/>
      <c r="N226" s="1268"/>
      <c r="O226" s="1268"/>
      <c r="P226" s="1268"/>
      <c r="Q226" s="1268"/>
      <c r="R226" s="1268"/>
      <c r="S226" s="1268"/>
      <c r="T226" s="1268"/>
      <c r="U226" s="1268"/>
      <c r="V226" s="1268"/>
      <c r="W226" s="1268"/>
      <c r="X226" s="1268"/>
      <c r="Y226" s="1268"/>
      <c r="Z226" s="1268"/>
      <c r="AA226" s="1268"/>
      <c r="AB226" s="1268"/>
      <c r="AC226" s="1268"/>
      <c r="AD226" s="1268"/>
      <c r="AE226" s="1268"/>
      <c r="AF226" s="1268"/>
      <c r="AG226" s="1268"/>
      <c r="AH226" s="1268"/>
      <c r="AI226" s="1268"/>
      <c r="AJ226" s="1268"/>
      <c r="AK226" s="1268"/>
      <c r="AL226" s="1268"/>
      <c r="AM226" s="1268"/>
      <c r="AN226" s="1268"/>
      <c r="AO226" s="1559"/>
    </row>
    <row r="227" spans="2:41">
      <c r="B227" s="1265"/>
      <c r="C227" s="1266"/>
      <c r="D227" s="1266"/>
      <c r="E227" s="1266"/>
      <c r="F227" s="1266"/>
      <c r="G227" s="1266"/>
      <c r="H227" s="1266"/>
      <c r="I227" s="1268"/>
      <c r="J227" s="1268"/>
      <c r="K227" s="1268"/>
      <c r="L227" s="1268"/>
      <c r="M227" s="1268"/>
      <c r="N227" s="1268"/>
      <c r="O227" s="1268"/>
      <c r="P227" s="1268"/>
      <c r="Q227" s="1268"/>
      <c r="R227" s="1268"/>
      <c r="S227" s="1268"/>
      <c r="T227" s="1268"/>
      <c r="U227" s="1268"/>
      <c r="V227" s="1268"/>
      <c r="W227" s="1268"/>
      <c r="X227" s="1268"/>
      <c r="Y227" s="1268"/>
      <c r="Z227" s="1268"/>
      <c r="AA227" s="1268"/>
      <c r="AB227" s="1268"/>
      <c r="AC227" s="1268"/>
      <c r="AD227" s="1268"/>
      <c r="AE227" s="1268"/>
      <c r="AF227" s="1268"/>
      <c r="AG227" s="1268"/>
      <c r="AH227" s="1268"/>
      <c r="AI227" s="1268"/>
      <c r="AJ227" s="1268"/>
      <c r="AK227" s="1268"/>
      <c r="AL227" s="1268"/>
      <c r="AM227" s="1268"/>
      <c r="AN227" s="1268"/>
      <c r="AO227" s="1559"/>
    </row>
    <row r="228" spans="2:41">
      <c r="B228" s="1189" t="s">
        <v>254</v>
      </c>
      <c r="C228" s="1190"/>
      <c r="D228" s="1190"/>
      <c r="E228" s="1190"/>
      <c r="F228" s="1190"/>
      <c r="G228" s="1190"/>
      <c r="H228" s="1190"/>
      <c r="I228" s="1190"/>
      <c r="J228" s="1190"/>
      <c r="K228" s="1190"/>
      <c r="L228" s="1190"/>
      <c r="M228" s="1190"/>
      <c r="N228" s="1190"/>
      <c r="O228" s="1190"/>
      <c r="P228" s="1190"/>
      <c r="Q228" s="1190"/>
      <c r="R228" s="1190"/>
      <c r="S228" s="1190"/>
      <c r="T228" s="1190"/>
      <c r="U228" s="1190"/>
      <c r="V228" s="1190"/>
      <c r="W228" s="1190"/>
      <c r="X228" s="1190"/>
      <c r="Y228" s="1190"/>
      <c r="Z228" s="1190"/>
      <c r="AA228" s="1190"/>
      <c r="AB228" s="1190"/>
      <c r="AC228" s="1190"/>
      <c r="AD228" s="1190"/>
      <c r="AE228" s="1190"/>
      <c r="AF228" s="1190"/>
      <c r="AG228" s="1190"/>
      <c r="AH228" s="1190"/>
      <c r="AI228" s="1190"/>
      <c r="AJ228" s="1190"/>
      <c r="AK228" s="1190"/>
      <c r="AL228" s="1190"/>
      <c r="AM228" s="1190"/>
      <c r="AN228" s="1190"/>
      <c r="AO228" s="1542"/>
    </row>
    <row r="229" spans="2:41">
      <c r="B229" s="1200"/>
      <c r="C229" s="1201"/>
      <c r="D229" s="1201"/>
      <c r="E229" s="1201"/>
      <c r="F229" s="1201"/>
      <c r="G229" s="1201"/>
      <c r="H229" s="1201"/>
      <c r="I229" s="1201"/>
      <c r="J229" s="1201"/>
      <c r="K229" s="1201"/>
      <c r="L229" s="1201"/>
      <c r="M229" s="1201"/>
      <c r="N229" s="1201"/>
      <c r="O229" s="1201"/>
      <c r="P229" s="1201"/>
      <c r="Q229" s="1201"/>
      <c r="R229" s="1201"/>
      <c r="S229" s="1202"/>
      <c r="T229" s="1206" t="s">
        <v>255</v>
      </c>
      <c r="U229" s="1207"/>
      <c r="V229" s="1207"/>
      <c r="W229" s="1208"/>
      <c r="X229" s="1257" t="e">
        <f>+' PRESUPUESTO OFICIAL ESMERALDA'!#REF!</f>
        <v>#REF!</v>
      </c>
      <c r="Y229" s="1258"/>
      <c r="Z229" s="1258"/>
      <c r="AA229" s="1258"/>
      <c r="AB229" s="1258"/>
      <c r="AC229" s="1258"/>
      <c r="AD229" s="1259"/>
      <c r="AE229" s="1191" t="s">
        <v>256</v>
      </c>
      <c r="AF229" s="1191"/>
      <c r="AG229" s="1191"/>
      <c r="AH229" s="1191"/>
      <c r="AI229" s="1199" t="e">
        <f>+' PRESUPUESTO OFICIAL ESMERALDA'!#REF!</f>
        <v>#REF!</v>
      </c>
      <c r="AJ229" s="1199"/>
      <c r="AK229" s="1199"/>
      <c r="AL229" s="1199"/>
      <c r="AM229" s="1199"/>
      <c r="AN229" s="1199"/>
      <c r="AO229" s="1567"/>
    </row>
    <row r="230" spans="2:41">
      <c r="B230" s="1203"/>
      <c r="C230" s="1204"/>
      <c r="D230" s="1204"/>
      <c r="E230" s="1204"/>
      <c r="F230" s="1204"/>
      <c r="G230" s="1204"/>
      <c r="H230" s="1204"/>
      <c r="I230" s="1204"/>
      <c r="J230" s="1204"/>
      <c r="K230" s="1204"/>
      <c r="L230" s="1204"/>
      <c r="M230" s="1204"/>
      <c r="N230" s="1204"/>
      <c r="O230" s="1204"/>
      <c r="P230" s="1204"/>
      <c r="Q230" s="1204"/>
      <c r="R230" s="1204"/>
      <c r="S230" s="1205"/>
      <c r="T230" s="1209"/>
      <c r="U230" s="1210"/>
      <c r="V230" s="1210"/>
      <c r="W230" s="1211"/>
      <c r="X230" s="1260"/>
      <c r="Y230" s="1261"/>
      <c r="Z230" s="1261"/>
      <c r="AA230" s="1261"/>
      <c r="AB230" s="1261"/>
      <c r="AC230" s="1261"/>
      <c r="AD230" s="1262"/>
      <c r="AE230" s="1191"/>
      <c r="AF230" s="1191"/>
      <c r="AG230" s="1191"/>
      <c r="AH230" s="1191"/>
      <c r="AI230" s="1199"/>
      <c r="AJ230" s="1199"/>
      <c r="AK230" s="1199"/>
      <c r="AL230" s="1199"/>
      <c r="AM230" s="1199"/>
      <c r="AN230" s="1199"/>
      <c r="AO230" s="1567"/>
    </row>
    <row r="231" spans="2:41">
      <c r="B231" s="1203"/>
      <c r="C231" s="1204"/>
      <c r="D231" s="1204"/>
      <c r="E231" s="1204"/>
      <c r="F231" s="1204"/>
      <c r="G231" s="1204"/>
      <c r="H231" s="1204"/>
      <c r="I231" s="1204"/>
      <c r="J231" s="1204"/>
      <c r="K231" s="1204"/>
      <c r="L231" s="1204"/>
      <c r="M231" s="1204"/>
      <c r="N231" s="1204"/>
      <c r="O231" s="1204"/>
      <c r="P231" s="1204"/>
      <c r="Q231" s="1204"/>
      <c r="R231" s="1204"/>
      <c r="S231" s="1205"/>
      <c r="T231" s="1206" t="s">
        <v>257</v>
      </c>
      <c r="U231" s="1207"/>
      <c r="V231" s="1207"/>
      <c r="W231" s="1208"/>
      <c r="X231" s="1218" t="e">
        <f>+' PRESUPUESTO OFICIAL ESMERALDA'!#REF!</f>
        <v>#REF!</v>
      </c>
      <c r="Y231" s="1219"/>
      <c r="Z231" s="1219"/>
      <c r="AA231" s="1219"/>
      <c r="AB231" s="1219"/>
      <c r="AC231" s="1219"/>
      <c r="AD231" s="1219"/>
      <c r="AE231" s="1219"/>
      <c r="AF231" s="1219"/>
      <c r="AG231" s="1219"/>
      <c r="AH231" s="1219"/>
      <c r="AI231" s="1219"/>
      <c r="AJ231" s="1219"/>
      <c r="AK231" s="1219"/>
      <c r="AL231" s="1219"/>
      <c r="AM231" s="1219"/>
      <c r="AN231" s="1219"/>
      <c r="AO231" s="1568"/>
    </row>
    <row r="232" spans="2:41">
      <c r="B232" s="1203"/>
      <c r="C232" s="1204"/>
      <c r="D232" s="1204"/>
      <c r="E232" s="1204"/>
      <c r="F232" s="1204"/>
      <c r="G232" s="1204"/>
      <c r="H232" s="1204"/>
      <c r="I232" s="1204"/>
      <c r="J232" s="1204"/>
      <c r="K232" s="1204"/>
      <c r="L232" s="1204"/>
      <c r="M232" s="1204"/>
      <c r="N232" s="1204"/>
      <c r="O232" s="1204"/>
      <c r="P232" s="1204"/>
      <c r="Q232" s="1204"/>
      <c r="R232" s="1204"/>
      <c r="S232" s="1205"/>
      <c r="T232" s="1209"/>
      <c r="U232" s="1210"/>
      <c r="V232" s="1210"/>
      <c r="W232" s="1211"/>
      <c r="X232" s="1220"/>
      <c r="Y232" s="1221"/>
      <c r="Z232" s="1221"/>
      <c r="AA232" s="1221"/>
      <c r="AB232" s="1221"/>
      <c r="AC232" s="1221"/>
      <c r="AD232" s="1221"/>
      <c r="AE232" s="1221"/>
      <c r="AF232" s="1221"/>
      <c r="AG232" s="1221"/>
      <c r="AH232" s="1221"/>
      <c r="AI232" s="1221"/>
      <c r="AJ232" s="1221"/>
      <c r="AK232" s="1221"/>
      <c r="AL232" s="1221"/>
      <c r="AM232" s="1221"/>
      <c r="AN232" s="1221"/>
      <c r="AO232" s="1569"/>
    </row>
    <row r="233" spans="2:41">
      <c r="B233" s="1203"/>
      <c r="C233" s="1204"/>
      <c r="D233" s="1204"/>
      <c r="E233" s="1204"/>
      <c r="F233" s="1204"/>
      <c r="G233" s="1204"/>
      <c r="H233" s="1204"/>
      <c r="I233" s="1204"/>
      <c r="J233" s="1204"/>
      <c r="K233" s="1204"/>
      <c r="L233" s="1204"/>
      <c r="M233" s="1204"/>
      <c r="N233" s="1204"/>
      <c r="O233" s="1204"/>
      <c r="P233" s="1204"/>
      <c r="Q233" s="1204"/>
      <c r="R233" s="1204"/>
      <c r="S233" s="1205"/>
      <c r="T233" s="1222" t="s">
        <v>258</v>
      </c>
      <c r="U233" s="1223"/>
      <c r="V233" s="1223"/>
      <c r="W233" s="1223"/>
      <c r="X233" s="1223"/>
      <c r="Y233" s="1224"/>
      <c r="Z233" s="1228" t="s">
        <v>259</v>
      </c>
      <c r="AA233" s="1228"/>
      <c r="AB233" s="1228"/>
      <c r="AC233" s="1228"/>
      <c r="AD233" s="1228"/>
      <c r="AE233" s="1191"/>
      <c r="AF233" s="1191"/>
      <c r="AG233" s="1191"/>
      <c r="AH233" s="1191"/>
      <c r="AI233" s="1191" t="s">
        <v>260</v>
      </c>
      <c r="AJ233" s="1191"/>
      <c r="AK233" s="1191"/>
      <c r="AL233" s="1191" t="s">
        <v>261</v>
      </c>
      <c r="AM233" s="1191"/>
      <c r="AN233" s="1191"/>
      <c r="AO233" s="1561"/>
    </row>
    <row r="234" spans="2:41">
      <c r="B234" s="1203"/>
      <c r="C234" s="1204"/>
      <c r="D234" s="1204"/>
      <c r="E234" s="1204"/>
      <c r="F234" s="1204"/>
      <c r="G234" s="1204"/>
      <c r="H234" s="1204"/>
      <c r="I234" s="1204"/>
      <c r="J234" s="1204"/>
      <c r="K234" s="1204"/>
      <c r="L234" s="1204"/>
      <c r="M234" s="1204"/>
      <c r="N234" s="1204"/>
      <c r="O234" s="1204"/>
      <c r="P234" s="1204"/>
      <c r="Q234" s="1204"/>
      <c r="R234" s="1204"/>
      <c r="S234" s="1205"/>
      <c r="T234" s="1225"/>
      <c r="U234" s="1226"/>
      <c r="V234" s="1226"/>
      <c r="W234" s="1226"/>
      <c r="X234" s="1226"/>
      <c r="Y234" s="1227"/>
      <c r="Z234" s="1229" t="s">
        <v>422</v>
      </c>
      <c r="AA234" s="1230"/>
      <c r="AB234" s="1230"/>
      <c r="AC234" s="1230"/>
      <c r="AD234" s="1230"/>
      <c r="AE234" s="1231"/>
      <c r="AF234" s="1229" t="s">
        <v>561</v>
      </c>
      <c r="AG234" s="1230"/>
      <c r="AH234" s="1231"/>
      <c r="AI234" s="1191"/>
      <c r="AJ234" s="1191"/>
      <c r="AK234" s="1191"/>
      <c r="AL234" s="1191"/>
      <c r="AM234" s="1191"/>
      <c r="AN234" s="1191"/>
      <c r="AO234" s="1561"/>
    </row>
    <row r="235" spans="2:41">
      <c r="B235" s="1203"/>
      <c r="C235" s="1204"/>
      <c r="D235" s="1204"/>
      <c r="E235" s="1204"/>
      <c r="F235" s="1204"/>
      <c r="G235" s="1204"/>
      <c r="H235" s="1204"/>
      <c r="I235" s="1204"/>
      <c r="J235" s="1204"/>
      <c r="K235" s="1204"/>
      <c r="L235" s="1204"/>
      <c r="M235" s="1204"/>
      <c r="N235" s="1204"/>
      <c r="O235" s="1204"/>
      <c r="P235" s="1204"/>
      <c r="Q235" s="1204"/>
      <c r="R235" s="1204"/>
      <c r="S235" s="1205"/>
      <c r="T235" s="1182" t="s">
        <v>575</v>
      </c>
      <c r="U235" s="1183"/>
      <c r="V235" s="1183"/>
      <c r="W235" s="1183"/>
      <c r="X235" s="1183"/>
      <c r="Y235" s="1184"/>
      <c r="Z235" s="1583">
        <v>0.24</v>
      </c>
      <c r="AA235" s="1584"/>
      <c r="AB235" s="1584"/>
      <c r="AC235" s="1584"/>
      <c r="AD235" s="1584"/>
      <c r="AE235" s="1585"/>
      <c r="AF235" s="1179">
        <v>27.8</v>
      </c>
      <c r="AG235" s="1180"/>
      <c r="AH235" s="1181"/>
      <c r="AI235" s="1178">
        <v>2</v>
      </c>
      <c r="AJ235" s="1178"/>
      <c r="AK235" s="1178"/>
      <c r="AL235" s="1178">
        <f>+Z235*AF235*AI235</f>
        <v>13.343999999999999</v>
      </c>
      <c r="AM235" s="1178"/>
      <c r="AN235" s="1178"/>
      <c r="AO235" s="1541"/>
    </row>
    <row r="236" spans="2:41" ht="35.25" customHeight="1">
      <c r="B236" s="1203"/>
      <c r="C236" s="1204"/>
      <c r="D236" s="1204"/>
      <c r="E236" s="1204"/>
      <c r="F236" s="1204"/>
      <c r="G236" s="1204"/>
      <c r="H236" s="1204"/>
      <c r="I236" s="1204"/>
      <c r="J236" s="1204"/>
      <c r="K236" s="1204"/>
      <c r="L236" s="1204"/>
      <c r="M236" s="1204"/>
      <c r="N236" s="1204"/>
      <c r="O236" s="1204"/>
      <c r="P236" s="1204"/>
      <c r="Q236" s="1204"/>
      <c r="R236" s="1204"/>
      <c r="S236" s="1205"/>
      <c r="T236" s="1182"/>
      <c r="U236" s="1183"/>
      <c r="V236" s="1183"/>
      <c r="W236" s="1183"/>
      <c r="X236" s="1183"/>
      <c r="Y236" s="1184"/>
      <c r="Z236" s="1178"/>
      <c r="AA236" s="1178"/>
      <c r="AB236" s="1178"/>
      <c r="AC236" s="1178"/>
      <c r="AD236" s="1178"/>
      <c r="AE236" s="1178"/>
      <c r="AF236" s="1178"/>
      <c r="AG236" s="1178"/>
      <c r="AH236" s="1178"/>
      <c r="AI236" s="1178"/>
      <c r="AJ236" s="1178"/>
      <c r="AK236" s="1178"/>
      <c r="AL236" s="1178"/>
      <c r="AM236" s="1178"/>
      <c r="AN236" s="1178"/>
      <c r="AO236" s="1541"/>
    </row>
    <row r="237" spans="2:41" ht="35.25" customHeight="1">
      <c r="B237" s="1203"/>
      <c r="C237" s="1204"/>
      <c r="D237" s="1204"/>
      <c r="E237" s="1204"/>
      <c r="F237" s="1204"/>
      <c r="G237" s="1204"/>
      <c r="H237" s="1204"/>
      <c r="I237" s="1204"/>
      <c r="J237" s="1204"/>
      <c r="K237" s="1204"/>
      <c r="L237" s="1204"/>
      <c r="M237" s="1204"/>
      <c r="N237" s="1204"/>
      <c r="O237" s="1204"/>
      <c r="P237" s="1204"/>
      <c r="Q237" s="1204"/>
      <c r="R237" s="1204"/>
      <c r="S237" s="1205"/>
      <c r="T237" s="1182"/>
      <c r="U237" s="1183"/>
      <c r="V237" s="1183"/>
      <c r="W237" s="1183"/>
      <c r="X237" s="1183"/>
      <c r="Y237" s="1184"/>
      <c r="Z237" s="1178"/>
      <c r="AA237" s="1178"/>
      <c r="AB237" s="1178"/>
      <c r="AC237" s="1178"/>
      <c r="AD237" s="1178"/>
      <c r="AE237" s="1178"/>
      <c r="AF237" s="1178"/>
      <c r="AG237" s="1178"/>
      <c r="AH237" s="1178"/>
      <c r="AI237" s="1178"/>
      <c r="AJ237" s="1178"/>
      <c r="AK237" s="1178"/>
      <c r="AL237" s="1178"/>
      <c r="AM237" s="1178"/>
      <c r="AN237" s="1178"/>
      <c r="AO237" s="1541"/>
    </row>
    <row r="238" spans="2:41" ht="35.25" customHeight="1">
      <c r="B238" s="1203"/>
      <c r="C238" s="1204"/>
      <c r="D238" s="1204"/>
      <c r="E238" s="1204"/>
      <c r="F238" s="1204"/>
      <c r="G238" s="1204"/>
      <c r="H238" s="1204"/>
      <c r="I238" s="1204"/>
      <c r="J238" s="1204"/>
      <c r="K238" s="1204"/>
      <c r="L238" s="1204"/>
      <c r="M238" s="1204"/>
      <c r="N238" s="1204"/>
      <c r="O238" s="1204"/>
      <c r="P238" s="1204"/>
      <c r="Q238" s="1204"/>
      <c r="R238" s="1204"/>
      <c r="S238" s="1205"/>
      <c r="T238" s="1236"/>
      <c r="U238" s="1237"/>
      <c r="V238" s="1237"/>
      <c r="W238" s="1237"/>
      <c r="X238" s="1237"/>
      <c r="Y238" s="1237"/>
      <c r="Z238" s="1178"/>
      <c r="AA238" s="1178"/>
      <c r="AB238" s="1178"/>
      <c r="AC238" s="1178"/>
      <c r="AD238" s="1178"/>
      <c r="AE238" s="1178"/>
      <c r="AF238" s="1178"/>
      <c r="AG238" s="1178"/>
      <c r="AH238" s="1178"/>
      <c r="AI238" s="1178"/>
      <c r="AJ238" s="1178"/>
      <c r="AK238" s="1178"/>
      <c r="AL238" s="1178"/>
      <c r="AM238" s="1178"/>
      <c r="AN238" s="1178"/>
      <c r="AO238" s="1541"/>
    </row>
    <row r="239" spans="2:41" ht="35.25" customHeight="1">
      <c r="B239" s="1203"/>
      <c r="C239" s="1204"/>
      <c r="D239" s="1204"/>
      <c r="E239" s="1204"/>
      <c r="F239" s="1204"/>
      <c r="G239" s="1204"/>
      <c r="H239" s="1204"/>
      <c r="I239" s="1204"/>
      <c r="J239" s="1204"/>
      <c r="K239" s="1204"/>
      <c r="L239" s="1204"/>
      <c r="M239" s="1204"/>
      <c r="N239" s="1204"/>
      <c r="O239" s="1204"/>
      <c r="P239" s="1204"/>
      <c r="Q239" s="1204"/>
      <c r="R239" s="1204"/>
      <c r="S239" s="1205"/>
      <c r="T239" s="1182"/>
      <c r="U239" s="1183"/>
      <c r="V239" s="1183"/>
      <c r="W239" s="1183"/>
      <c r="X239" s="1183"/>
      <c r="Y239" s="1184"/>
      <c r="Z239" s="1178"/>
      <c r="AA239" s="1178"/>
      <c r="AB239" s="1178"/>
      <c r="AC239" s="1178"/>
      <c r="AD239" s="1178"/>
      <c r="AE239" s="1178"/>
      <c r="AF239" s="1178"/>
      <c r="AG239" s="1178"/>
      <c r="AH239" s="1178"/>
      <c r="AI239" s="1178"/>
      <c r="AJ239" s="1178"/>
      <c r="AK239" s="1178"/>
      <c r="AL239" s="1178"/>
      <c r="AM239" s="1178"/>
      <c r="AN239" s="1178"/>
      <c r="AO239" s="1541"/>
    </row>
    <row r="240" spans="2:41" ht="35.25" customHeight="1">
      <c r="B240" s="1203"/>
      <c r="C240" s="1204"/>
      <c r="D240" s="1204"/>
      <c r="E240" s="1204"/>
      <c r="F240" s="1204"/>
      <c r="G240" s="1204"/>
      <c r="H240" s="1204"/>
      <c r="I240" s="1204"/>
      <c r="J240" s="1204"/>
      <c r="K240" s="1204"/>
      <c r="L240" s="1204"/>
      <c r="M240" s="1204"/>
      <c r="N240" s="1204"/>
      <c r="O240" s="1204"/>
      <c r="P240" s="1204"/>
      <c r="Q240" s="1204"/>
      <c r="R240" s="1204"/>
      <c r="S240" s="1205"/>
      <c r="T240" s="1182"/>
      <c r="U240" s="1183"/>
      <c r="V240" s="1183"/>
      <c r="W240" s="1183"/>
      <c r="X240" s="1183"/>
      <c r="Y240" s="1184"/>
      <c r="Z240" s="1178"/>
      <c r="AA240" s="1178"/>
      <c r="AB240" s="1178"/>
      <c r="AC240" s="1178"/>
      <c r="AD240" s="1178"/>
      <c r="AE240" s="1178"/>
      <c r="AF240" s="1178"/>
      <c r="AG240" s="1178"/>
      <c r="AH240" s="1178"/>
      <c r="AI240" s="1178"/>
      <c r="AJ240" s="1178"/>
      <c r="AK240" s="1178"/>
      <c r="AL240" s="1178"/>
      <c r="AM240" s="1178"/>
      <c r="AN240" s="1178"/>
      <c r="AO240" s="1541"/>
    </row>
    <row r="241" spans="2:41" ht="35.25" customHeight="1">
      <c r="B241" s="1203"/>
      <c r="C241" s="1204"/>
      <c r="D241" s="1204"/>
      <c r="E241" s="1204"/>
      <c r="F241" s="1204"/>
      <c r="G241" s="1204"/>
      <c r="H241" s="1204"/>
      <c r="I241" s="1204"/>
      <c r="J241" s="1204"/>
      <c r="K241" s="1204"/>
      <c r="L241" s="1204"/>
      <c r="M241" s="1204"/>
      <c r="N241" s="1204"/>
      <c r="O241" s="1204"/>
      <c r="P241" s="1204"/>
      <c r="Q241" s="1204"/>
      <c r="R241" s="1204"/>
      <c r="S241" s="1205"/>
      <c r="T241" s="1236"/>
      <c r="U241" s="1237"/>
      <c r="V241" s="1237"/>
      <c r="W241" s="1237"/>
      <c r="X241" s="1237"/>
      <c r="Y241" s="1237"/>
      <c r="Z241" s="1178"/>
      <c r="AA241" s="1178"/>
      <c r="AB241" s="1178"/>
      <c r="AC241" s="1178"/>
      <c r="AD241" s="1178"/>
      <c r="AE241" s="1178"/>
      <c r="AF241" s="1178"/>
      <c r="AG241" s="1178"/>
      <c r="AH241" s="1178"/>
      <c r="AI241" s="1178"/>
      <c r="AJ241" s="1178"/>
      <c r="AK241" s="1178"/>
      <c r="AL241" s="1178"/>
      <c r="AM241" s="1178"/>
      <c r="AN241" s="1178"/>
      <c r="AO241" s="1541"/>
    </row>
    <row r="242" spans="2:41" ht="35.25" customHeight="1">
      <c r="B242" s="1203"/>
      <c r="C242" s="1204"/>
      <c r="D242" s="1204"/>
      <c r="E242" s="1204"/>
      <c r="F242" s="1204"/>
      <c r="G242" s="1204"/>
      <c r="H242" s="1204"/>
      <c r="I242" s="1204"/>
      <c r="J242" s="1204"/>
      <c r="K242" s="1204"/>
      <c r="L242" s="1204"/>
      <c r="M242" s="1204"/>
      <c r="N242" s="1204"/>
      <c r="O242" s="1204"/>
      <c r="P242" s="1204"/>
      <c r="Q242" s="1204"/>
      <c r="R242" s="1204"/>
      <c r="S242" s="1205"/>
      <c r="T242" s="1236"/>
      <c r="U242" s="1237"/>
      <c r="V242" s="1237"/>
      <c r="W242" s="1237"/>
      <c r="X242" s="1237"/>
      <c r="Y242" s="1237"/>
      <c r="Z242" s="1178"/>
      <c r="AA242" s="1178"/>
      <c r="AB242" s="1178"/>
      <c r="AC242" s="1178"/>
      <c r="AD242" s="1178"/>
      <c r="AE242" s="1178"/>
      <c r="AF242" s="1178"/>
      <c r="AG242" s="1178"/>
      <c r="AH242" s="1178"/>
      <c r="AI242" s="1178"/>
      <c r="AJ242" s="1178"/>
      <c r="AK242" s="1178"/>
      <c r="AL242" s="1178"/>
      <c r="AM242" s="1178"/>
      <c r="AN242" s="1178"/>
      <c r="AO242" s="1541"/>
    </row>
    <row r="243" spans="2:41" ht="35.25" customHeight="1">
      <c r="B243" s="1254"/>
      <c r="C243" s="1255"/>
      <c r="D243" s="1255"/>
      <c r="E243" s="1255"/>
      <c r="F243" s="1255"/>
      <c r="G243" s="1255"/>
      <c r="H243" s="1255"/>
      <c r="I243" s="1255"/>
      <c r="J243" s="1255"/>
      <c r="K243" s="1255"/>
      <c r="L243" s="1255"/>
      <c r="M243" s="1255"/>
      <c r="N243" s="1255"/>
      <c r="O243" s="1255"/>
      <c r="P243" s="1255"/>
      <c r="Q243" s="1255"/>
      <c r="R243" s="1255"/>
      <c r="S243" s="1256"/>
      <c r="T243" s="1182"/>
      <c r="U243" s="1183"/>
      <c r="V243" s="1183"/>
      <c r="W243" s="1183"/>
      <c r="X243" s="1183"/>
      <c r="Y243" s="1184"/>
      <c r="Z243" s="1178"/>
      <c r="AA243" s="1178"/>
      <c r="AB243" s="1178"/>
      <c r="AC243" s="1178"/>
      <c r="AD243" s="1178"/>
      <c r="AE243" s="1178"/>
      <c r="AF243" s="1178"/>
      <c r="AG243" s="1178"/>
      <c r="AH243" s="1178"/>
      <c r="AI243" s="1178"/>
      <c r="AJ243" s="1178"/>
      <c r="AK243" s="1178"/>
      <c r="AL243" s="1178"/>
      <c r="AM243" s="1178"/>
      <c r="AN243" s="1178"/>
      <c r="AO243" s="1541"/>
    </row>
    <row r="244" spans="2:41">
      <c r="B244" s="1192" t="s">
        <v>265</v>
      </c>
      <c r="C244" s="1193"/>
      <c r="D244" s="1193"/>
      <c r="E244" s="1193"/>
      <c r="F244" s="1193"/>
      <c r="G244" s="1193"/>
      <c r="H244" s="1193"/>
      <c r="I244" s="1193"/>
      <c r="J244" s="1193"/>
      <c r="K244" s="1193"/>
      <c r="L244" s="1193"/>
      <c r="M244" s="1193"/>
      <c r="N244" s="1193"/>
      <c r="O244" s="1193"/>
      <c r="P244" s="1193"/>
      <c r="Q244" s="1193"/>
      <c r="R244" s="1193"/>
      <c r="S244" s="1193"/>
      <c r="T244" s="1193"/>
      <c r="U244" s="1193"/>
      <c r="V244" s="1193"/>
      <c r="W244" s="1193"/>
      <c r="X244" s="1193"/>
      <c r="Y244" s="1193"/>
      <c r="Z244" s="1229"/>
      <c r="AA244" s="1230"/>
      <c r="AB244" s="1230"/>
      <c r="AC244" s="1230"/>
      <c r="AD244" s="1230"/>
      <c r="AE244" s="1230"/>
      <c r="AF244" s="1230"/>
      <c r="AG244" s="1230"/>
      <c r="AH244" s="1231"/>
      <c r="AI244" s="1232"/>
      <c r="AJ244" s="1232"/>
      <c r="AK244" s="1232"/>
      <c r="AL244" s="1232"/>
      <c r="AM244" s="1232"/>
      <c r="AN244" s="1232"/>
      <c r="AO244" s="1560"/>
    </row>
    <row r="245" spans="2:41">
      <c r="B245" s="1242"/>
      <c r="C245" s="1243"/>
      <c r="D245" s="1243"/>
      <c r="E245" s="1243"/>
      <c r="F245" s="1243"/>
      <c r="G245" s="1243"/>
      <c r="H245" s="1243"/>
      <c r="I245" s="1243"/>
      <c r="J245" s="1243"/>
      <c r="K245" s="1243"/>
      <c r="L245" s="1243"/>
      <c r="M245" s="1243"/>
      <c r="N245" s="1243"/>
      <c r="O245" s="1243"/>
      <c r="P245" s="1243"/>
      <c r="Q245" s="1243"/>
      <c r="R245" s="1243"/>
      <c r="S245" s="1243"/>
      <c r="T245" s="1243"/>
      <c r="U245" s="1243"/>
      <c r="V245" s="1243"/>
      <c r="W245" s="1243"/>
      <c r="X245" s="1243"/>
      <c r="Y245" s="1244"/>
      <c r="Z245" s="1248"/>
      <c r="AA245" s="1201"/>
      <c r="AB245" s="1201"/>
      <c r="AC245" s="1201"/>
      <c r="AD245" s="1201"/>
      <c r="AE245" s="1201"/>
      <c r="AF245" s="1201"/>
      <c r="AG245" s="1201"/>
      <c r="AH245" s="1202"/>
      <c r="AI245" s="1190" t="s">
        <v>266</v>
      </c>
      <c r="AJ245" s="1190"/>
      <c r="AK245" s="1253"/>
      <c r="AL245" s="1570">
        <f>SUM(AL235:AO244)</f>
        <v>13.343999999999999</v>
      </c>
      <c r="AM245" s="1570"/>
      <c r="AN245" s="1570"/>
      <c r="AO245" s="1571"/>
    </row>
    <row r="246" spans="2:41">
      <c r="B246" s="1242"/>
      <c r="C246" s="1243"/>
      <c r="D246" s="1243"/>
      <c r="E246" s="1243"/>
      <c r="F246" s="1243"/>
      <c r="G246" s="1243"/>
      <c r="H246" s="1243"/>
      <c r="I246" s="1243"/>
      <c r="J246" s="1243"/>
      <c r="K246" s="1243"/>
      <c r="L246" s="1243"/>
      <c r="M246" s="1243"/>
      <c r="N246" s="1243"/>
      <c r="O246" s="1243"/>
      <c r="P246" s="1243"/>
      <c r="Q246" s="1243"/>
      <c r="R246" s="1243"/>
      <c r="S246" s="1243"/>
      <c r="T246" s="1243"/>
      <c r="U246" s="1243"/>
      <c r="V246" s="1243"/>
      <c r="W246" s="1243"/>
      <c r="X246" s="1243"/>
      <c r="Y246" s="1244"/>
      <c r="Z246" s="1249"/>
      <c r="AA246" s="1204"/>
      <c r="AB246" s="1204"/>
      <c r="AC246" s="1204"/>
      <c r="AD246" s="1204"/>
      <c r="AE246" s="1204"/>
      <c r="AF246" s="1204"/>
      <c r="AG246" s="1204"/>
      <c r="AH246" s="1205"/>
      <c r="AI246" s="1190"/>
      <c r="AJ246" s="1190"/>
      <c r="AK246" s="1253"/>
      <c r="AL246" s="1570"/>
      <c r="AM246" s="1570"/>
      <c r="AN246" s="1570"/>
      <c r="AO246" s="1571"/>
    </row>
    <row r="247" spans="2:41" ht="16.5" thickBot="1">
      <c r="B247" s="1245"/>
      <c r="C247" s="1246"/>
      <c r="D247" s="1246"/>
      <c r="E247" s="1246"/>
      <c r="F247" s="1246"/>
      <c r="G247" s="1246"/>
      <c r="H247" s="1246"/>
      <c r="I247" s="1246"/>
      <c r="J247" s="1246"/>
      <c r="K247" s="1246"/>
      <c r="L247" s="1246"/>
      <c r="M247" s="1246"/>
      <c r="N247" s="1246"/>
      <c r="O247" s="1246"/>
      <c r="P247" s="1246"/>
      <c r="Q247" s="1246"/>
      <c r="R247" s="1246"/>
      <c r="S247" s="1246"/>
      <c r="T247" s="1246"/>
      <c r="U247" s="1246"/>
      <c r="V247" s="1246"/>
      <c r="W247" s="1246"/>
      <c r="X247" s="1246"/>
      <c r="Y247" s="1247"/>
      <c r="Z247" s="1250"/>
      <c r="AA247" s="1251"/>
      <c r="AB247" s="1251"/>
      <c r="AC247" s="1251"/>
      <c r="AD247" s="1251"/>
      <c r="AE247" s="1251"/>
      <c r="AF247" s="1251"/>
      <c r="AG247" s="1251"/>
      <c r="AH247" s="1252"/>
      <c r="AI247" s="1238" t="s">
        <v>267</v>
      </c>
      <c r="AJ247" s="1238"/>
      <c r="AK247" s="1239"/>
      <c r="AL247" s="1572">
        <f>+AL245</f>
        <v>13.343999999999999</v>
      </c>
      <c r="AM247" s="1572"/>
      <c r="AN247" s="1572"/>
      <c r="AO247" s="1573"/>
    </row>
    <row r="248" spans="2:41">
      <c r="B248" s="1263"/>
      <c r="C248" s="1264"/>
      <c r="D248" s="1264"/>
      <c r="E248" s="1264"/>
      <c r="F248" s="1264"/>
      <c r="G248" s="1264"/>
      <c r="H248" s="1264"/>
      <c r="I248" s="1267" t="str">
        <f>+I224</f>
        <v>CONSTRUCCIÓN DE CUBIERTA PARA POLIDEPORTIVO EN LA VEREDA LA ESMERALDA DEL MUNICIPIO DE LA PLATA, DEPARTAMENTO DEL HUILA</v>
      </c>
      <c r="J248" s="1267"/>
      <c r="K248" s="1267"/>
      <c r="L248" s="1267"/>
      <c r="M248" s="1267"/>
      <c r="N248" s="1267"/>
      <c r="O248" s="1267"/>
      <c r="P248" s="1267"/>
      <c r="Q248" s="1267"/>
      <c r="R248" s="1267"/>
      <c r="S248" s="1267"/>
      <c r="T248" s="1267"/>
      <c r="U248" s="1267"/>
      <c r="V248" s="1267"/>
      <c r="W248" s="1267"/>
      <c r="X248" s="1267"/>
      <c r="Y248" s="1267"/>
      <c r="Z248" s="1267"/>
      <c r="AA248" s="1267"/>
      <c r="AB248" s="1267"/>
      <c r="AC248" s="1267"/>
      <c r="AD248" s="1267"/>
      <c r="AE248" s="1267"/>
      <c r="AF248" s="1267"/>
      <c r="AG248" s="1267"/>
      <c r="AH248" s="1267"/>
      <c r="AI248" s="1269">
        <f ca="1">TODAY()</f>
        <v>46286</v>
      </c>
      <c r="AJ248" s="1267"/>
      <c r="AK248" s="1267"/>
      <c r="AL248" s="1267"/>
      <c r="AM248" s="1267"/>
      <c r="AN248" s="1267"/>
      <c r="AO248" s="1558"/>
    </row>
    <row r="249" spans="2:41">
      <c r="B249" s="1265"/>
      <c r="C249" s="1266"/>
      <c r="D249" s="1266"/>
      <c r="E249" s="1266"/>
      <c r="F249" s="1266"/>
      <c r="G249" s="1266"/>
      <c r="H249" s="1266"/>
      <c r="I249" s="1268"/>
      <c r="J249" s="1268"/>
      <c r="K249" s="1268"/>
      <c r="L249" s="1268"/>
      <c r="M249" s="1268"/>
      <c r="N249" s="1268"/>
      <c r="O249" s="1268"/>
      <c r="P249" s="1268"/>
      <c r="Q249" s="1268"/>
      <c r="R249" s="1268"/>
      <c r="S249" s="1268"/>
      <c r="T249" s="1268"/>
      <c r="U249" s="1268"/>
      <c r="V249" s="1268"/>
      <c r="W249" s="1268"/>
      <c r="X249" s="1268"/>
      <c r="Y249" s="1268"/>
      <c r="Z249" s="1268"/>
      <c r="AA249" s="1268"/>
      <c r="AB249" s="1268"/>
      <c r="AC249" s="1268"/>
      <c r="AD249" s="1268"/>
      <c r="AE249" s="1268"/>
      <c r="AF249" s="1268"/>
      <c r="AG249" s="1268"/>
      <c r="AH249" s="1268"/>
      <c r="AI249" s="1268"/>
      <c r="AJ249" s="1268"/>
      <c r="AK249" s="1268"/>
      <c r="AL249" s="1268"/>
      <c r="AM249" s="1268"/>
      <c r="AN249" s="1268"/>
      <c r="AO249" s="1559"/>
    </row>
    <row r="250" spans="2:41">
      <c r="B250" s="1265"/>
      <c r="C250" s="1266"/>
      <c r="D250" s="1266"/>
      <c r="E250" s="1266"/>
      <c r="F250" s="1266"/>
      <c r="G250" s="1266"/>
      <c r="H250" s="1266"/>
      <c r="I250" s="1268"/>
      <c r="J250" s="1268"/>
      <c r="K250" s="1268"/>
      <c r="L250" s="1268"/>
      <c r="M250" s="1268"/>
      <c r="N250" s="1268"/>
      <c r="O250" s="1268"/>
      <c r="P250" s="1268"/>
      <c r="Q250" s="1268"/>
      <c r="R250" s="1268"/>
      <c r="S250" s="1268"/>
      <c r="T250" s="1268"/>
      <c r="U250" s="1268"/>
      <c r="V250" s="1268"/>
      <c r="W250" s="1268"/>
      <c r="X250" s="1268"/>
      <c r="Y250" s="1268"/>
      <c r="Z250" s="1268"/>
      <c r="AA250" s="1268"/>
      <c r="AB250" s="1268"/>
      <c r="AC250" s="1268"/>
      <c r="AD250" s="1268"/>
      <c r="AE250" s="1268"/>
      <c r="AF250" s="1268"/>
      <c r="AG250" s="1268"/>
      <c r="AH250" s="1268"/>
      <c r="AI250" s="1268"/>
      <c r="AJ250" s="1268"/>
      <c r="AK250" s="1268"/>
      <c r="AL250" s="1268"/>
      <c r="AM250" s="1268"/>
      <c r="AN250" s="1268"/>
      <c r="AO250" s="1559"/>
    </row>
    <row r="251" spans="2:41">
      <c r="B251" s="1265"/>
      <c r="C251" s="1266"/>
      <c r="D251" s="1266"/>
      <c r="E251" s="1266"/>
      <c r="F251" s="1266"/>
      <c r="G251" s="1266"/>
      <c r="H251" s="1266"/>
      <c r="I251" s="1268"/>
      <c r="J251" s="1268"/>
      <c r="K251" s="1268"/>
      <c r="L251" s="1268"/>
      <c r="M251" s="1268"/>
      <c r="N251" s="1268"/>
      <c r="O251" s="1268"/>
      <c r="P251" s="1268"/>
      <c r="Q251" s="1268"/>
      <c r="R251" s="1268"/>
      <c r="S251" s="1268"/>
      <c r="T251" s="1268"/>
      <c r="U251" s="1268"/>
      <c r="V251" s="1268"/>
      <c r="W251" s="1268"/>
      <c r="X251" s="1268"/>
      <c r="Y251" s="1268"/>
      <c r="Z251" s="1268"/>
      <c r="AA251" s="1268"/>
      <c r="AB251" s="1268"/>
      <c r="AC251" s="1268"/>
      <c r="AD251" s="1268"/>
      <c r="AE251" s="1268"/>
      <c r="AF251" s="1268"/>
      <c r="AG251" s="1268"/>
      <c r="AH251" s="1268"/>
      <c r="AI251" s="1268"/>
      <c r="AJ251" s="1268"/>
      <c r="AK251" s="1268"/>
      <c r="AL251" s="1268"/>
      <c r="AM251" s="1268"/>
      <c r="AN251" s="1268"/>
      <c r="AO251" s="1559"/>
    </row>
    <row r="252" spans="2:41">
      <c r="B252" s="1189" t="s">
        <v>254</v>
      </c>
      <c r="C252" s="1190"/>
      <c r="D252" s="1190"/>
      <c r="E252" s="1190"/>
      <c r="F252" s="1190"/>
      <c r="G252" s="1190"/>
      <c r="H252" s="1190"/>
      <c r="I252" s="1190"/>
      <c r="J252" s="1190"/>
      <c r="K252" s="1190"/>
      <c r="L252" s="1190"/>
      <c r="M252" s="1190"/>
      <c r="N252" s="1190"/>
      <c r="O252" s="1190"/>
      <c r="P252" s="1190"/>
      <c r="Q252" s="1190"/>
      <c r="R252" s="1190"/>
      <c r="S252" s="1190"/>
      <c r="T252" s="1190"/>
      <c r="U252" s="1190"/>
      <c r="V252" s="1190"/>
      <c r="W252" s="1190"/>
      <c r="X252" s="1190"/>
      <c r="Y252" s="1190"/>
      <c r="Z252" s="1190"/>
      <c r="AA252" s="1190"/>
      <c r="AB252" s="1190"/>
      <c r="AC252" s="1190"/>
      <c r="AD252" s="1190"/>
      <c r="AE252" s="1190"/>
      <c r="AF252" s="1190"/>
      <c r="AG252" s="1190"/>
      <c r="AH252" s="1190"/>
      <c r="AI252" s="1190"/>
      <c r="AJ252" s="1190"/>
      <c r="AK252" s="1190"/>
      <c r="AL252" s="1190"/>
      <c r="AM252" s="1190"/>
      <c r="AN252" s="1190"/>
      <c r="AO252" s="1542"/>
    </row>
    <row r="253" spans="2:41">
      <c r="B253" s="1200"/>
      <c r="C253" s="1201"/>
      <c r="D253" s="1201"/>
      <c r="E253" s="1201"/>
      <c r="F253" s="1201"/>
      <c r="G253" s="1201"/>
      <c r="H253" s="1201"/>
      <c r="I253" s="1201"/>
      <c r="J253" s="1201"/>
      <c r="K253" s="1201"/>
      <c r="L253" s="1201"/>
      <c r="M253" s="1201"/>
      <c r="N253" s="1201"/>
      <c r="O253" s="1201"/>
      <c r="P253" s="1201"/>
      <c r="Q253" s="1201"/>
      <c r="R253" s="1201"/>
      <c r="S253" s="1202"/>
      <c r="T253" s="1206" t="s">
        <v>255</v>
      </c>
      <c r="U253" s="1207"/>
      <c r="V253" s="1207"/>
      <c r="W253" s="1208"/>
      <c r="X253" s="1257" t="e">
        <f>+' PRESUPUESTO OFICIAL ESMERALDA'!#REF!</f>
        <v>#REF!</v>
      </c>
      <c r="Y253" s="1258"/>
      <c r="Z253" s="1258"/>
      <c r="AA253" s="1258"/>
      <c r="AB253" s="1258"/>
      <c r="AC253" s="1258"/>
      <c r="AD253" s="1259"/>
      <c r="AE253" s="1191" t="s">
        <v>256</v>
      </c>
      <c r="AF253" s="1191"/>
      <c r="AG253" s="1191"/>
      <c r="AH253" s="1191"/>
      <c r="AI253" s="1199" t="e">
        <f>+' PRESUPUESTO OFICIAL ESMERALDA'!#REF!</f>
        <v>#REF!</v>
      </c>
      <c r="AJ253" s="1199"/>
      <c r="AK253" s="1199"/>
      <c r="AL253" s="1199"/>
      <c r="AM253" s="1199"/>
      <c r="AN253" s="1199"/>
      <c r="AO253" s="1567"/>
    </row>
    <row r="254" spans="2:41">
      <c r="B254" s="1203"/>
      <c r="C254" s="1204"/>
      <c r="D254" s="1204"/>
      <c r="E254" s="1204"/>
      <c r="F254" s="1204"/>
      <c r="G254" s="1204"/>
      <c r="H254" s="1204"/>
      <c r="I254" s="1204"/>
      <c r="J254" s="1204"/>
      <c r="K254" s="1204"/>
      <c r="L254" s="1204"/>
      <c r="M254" s="1204"/>
      <c r="N254" s="1204"/>
      <c r="O254" s="1204"/>
      <c r="P254" s="1204"/>
      <c r="Q254" s="1204"/>
      <c r="R254" s="1204"/>
      <c r="S254" s="1205"/>
      <c r="T254" s="1209"/>
      <c r="U254" s="1210"/>
      <c r="V254" s="1210"/>
      <c r="W254" s="1211"/>
      <c r="X254" s="1260"/>
      <c r="Y254" s="1261"/>
      <c r="Z254" s="1261"/>
      <c r="AA254" s="1261"/>
      <c r="AB254" s="1261"/>
      <c r="AC254" s="1261"/>
      <c r="AD254" s="1262"/>
      <c r="AE254" s="1191"/>
      <c r="AF254" s="1191"/>
      <c r="AG254" s="1191"/>
      <c r="AH254" s="1191"/>
      <c r="AI254" s="1199"/>
      <c r="AJ254" s="1199"/>
      <c r="AK254" s="1199"/>
      <c r="AL254" s="1199"/>
      <c r="AM254" s="1199"/>
      <c r="AN254" s="1199"/>
      <c r="AO254" s="1567"/>
    </row>
    <row r="255" spans="2:41">
      <c r="B255" s="1203"/>
      <c r="C255" s="1204"/>
      <c r="D255" s="1204"/>
      <c r="E255" s="1204"/>
      <c r="F255" s="1204"/>
      <c r="G255" s="1204"/>
      <c r="H255" s="1204"/>
      <c r="I255" s="1204"/>
      <c r="J255" s="1204"/>
      <c r="K255" s="1204"/>
      <c r="L255" s="1204"/>
      <c r="M255" s="1204"/>
      <c r="N255" s="1204"/>
      <c r="O255" s="1204"/>
      <c r="P255" s="1204"/>
      <c r="Q255" s="1204"/>
      <c r="R255" s="1204"/>
      <c r="S255" s="1205"/>
      <c r="T255" s="1206" t="s">
        <v>257</v>
      </c>
      <c r="U255" s="1207"/>
      <c r="V255" s="1207"/>
      <c r="W255" s="1208"/>
      <c r="X255" s="1218" t="e">
        <f>+' PRESUPUESTO OFICIAL ESMERALDA'!#REF!</f>
        <v>#REF!</v>
      </c>
      <c r="Y255" s="1219"/>
      <c r="Z255" s="1219"/>
      <c r="AA255" s="1219"/>
      <c r="AB255" s="1219"/>
      <c r="AC255" s="1219"/>
      <c r="AD255" s="1219"/>
      <c r="AE255" s="1219"/>
      <c r="AF255" s="1219"/>
      <c r="AG255" s="1219"/>
      <c r="AH255" s="1219"/>
      <c r="AI255" s="1219"/>
      <c r="AJ255" s="1219"/>
      <c r="AK255" s="1219"/>
      <c r="AL255" s="1219"/>
      <c r="AM255" s="1219"/>
      <c r="AN255" s="1219"/>
      <c r="AO255" s="1568"/>
    </row>
    <row r="256" spans="2:41">
      <c r="B256" s="1203"/>
      <c r="C256" s="1204"/>
      <c r="D256" s="1204"/>
      <c r="E256" s="1204"/>
      <c r="F256" s="1204"/>
      <c r="G256" s="1204"/>
      <c r="H256" s="1204"/>
      <c r="I256" s="1204"/>
      <c r="J256" s="1204"/>
      <c r="K256" s="1204"/>
      <c r="L256" s="1204"/>
      <c r="M256" s="1204"/>
      <c r="N256" s="1204"/>
      <c r="O256" s="1204"/>
      <c r="P256" s="1204"/>
      <c r="Q256" s="1204"/>
      <c r="R256" s="1204"/>
      <c r="S256" s="1205"/>
      <c r="T256" s="1209"/>
      <c r="U256" s="1210"/>
      <c r="V256" s="1210"/>
      <c r="W256" s="1211"/>
      <c r="X256" s="1220"/>
      <c r="Y256" s="1221"/>
      <c r="Z256" s="1221"/>
      <c r="AA256" s="1221"/>
      <c r="AB256" s="1221"/>
      <c r="AC256" s="1221"/>
      <c r="AD256" s="1221"/>
      <c r="AE256" s="1221"/>
      <c r="AF256" s="1221"/>
      <c r="AG256" s="1221"/>
      <c r="AH256" s="1221"/>
      <c r="AI256" s="1221"/>
      <c r="AJ256" s="1221"/>
      <c r="AK256" s="1221"/>
      <c r="AL256" s="1221"/>
      <c r="AM256" s="1221"/>
      <c r="AN256" s="1221"/>
      <c r="AO256" s="1569"/>
    </row>
    <row r="257" spans="2:42">
      <c r="B257" s="1203"/>
      <c r="C257" s="1204"/>
      <c r="D257" s="1204"/>
      <c r="E257" s="1204"/>
      <c r="F257" s="1204"/>
      <c r="G257" s="1204"/>
      <c r="H257" s="1204"/>
      <c r="I257" s="1204"/>
      <c r="J257" s="1204"/>
      <c r="K257" s="1204"/>
      <c r="L257" s="1204"/>
      <c r="M257" s="1204"/>
      <c r="N257" s="1204"/>
      <c r="O257" s="1204"/>
      <c r="P257" s="1204"/>
      <c r="Q257" s="1204"/>
      <c r="R257" s="1204"/>
      <c r="S257" s="1205"/>
      <c r="T257" s="1222" t="s">
        <v>258</v>
      </c>
      <c r="U257" s="1223"/>
      <c r="V257" s="1223"/>
      <c r="W257" s="1223"/>
      <c r="X257" s="1223"/>
      <c r="Y257" s="1224"/>
      <c r="Z257" s="1228" t="s">
        <v>259</v>
      </c>
      <c r="AA257" s="1228"/>
      <c r="AB257" s="1228"/>
      <c r="AC257" s="1228"/>
      <c r="AD257" s="1228"/>
      <c r="AE257" s="1191"/>
      <c r="AF257" s="1191"/>
      <c r="AG257" s="1191"/>
      <c r="AH257" s="1191"/>
      <c r="AI257" s="1191" t="s">
        <v>260</v>
      </c>
      <c r="AJ257" s="1191"/>
      <c r="AK257" s="1191"/>
      <c r="AL257" s="1191" t="s">
        <v>261</v>
      </c>
      <c r="AM257" s="1191"/>
      <c r="AN257" s="1191"/>
      <c r="AO257" s="1561"/>
    </row>
    <row r="258" spans="2:42">
      <c r="B258" s="1203"/>
      <c r="C258" s="1204"/>
      <c r="D258" s="1204"/>
      <c r="E258" s="1204"/>
      <c r="F258" s="1204"/>
      <c r="G258" s="1204"/>
      <c r="H258" s="1204"/>
      <c r="I258" s="1204"/>
      <c r="J258" s="1204"/>
      <c r="K258" s="1204"/>
      <c r="L258" s="1204"/>
      <c r="M258" s="1204"/>
      <c r="N258" s="1204"/>
      <c r="O258" s="1204"/>
      <c r="P258" s="1204"/>
      <c r="Q258" s="1204"/>
      <c r="R258" s="1204"/>
      <c r="S258" s="1205"/>
      <c r="T258" s="1225"/>
      <c r="U258" s="1226"/>
      <c r="V258" s="1226"/>
      <c r="W258" s="1226"/>
      <c r="X258" s="1226"/>
      <c r="Y258" s="1227"/>
      <c r="Z258" s="1191" t="s">
        <v>262</v>
      </c>
      <c r="AA258" s="1191"/>
      <c r="AB258" s="1191"/>
      <c r="AC258" s="1191" t="s">
        <v>263</v>
      </c>
      <c r="AD258" s="1191"/>
      <c r="AE258" s="1191"/>
      <c r="AF258" s="1191" t="s">
        <v>264</v>
      </c>
      <c r="AG258" s="1191"/>
      <c r="AH258" s="1191"/>
      <c r="AI258" s="1191"/>
      <c r="AJ258" s="1191"/>
      <c r="AK258" s="1191"/>
      <c r="AL258" s="1191"/>
      <c r="AM258" s="1191"/>
      <c r="AN258" s="1191"/>
      <c r="AO258" s="1561"/>
    </row>
    <row r="259" spans="2:42">
      <c r="B259" s="1203"/>
      <c r="C259" s="1204"/>
      <c r="D259" s="1204"/>
      <c r="E259" s="1204"/>
      <c r="F259" s="1204"/>
      <c r="G259" s="1204"/>
      <c r="H259" s="1204"/>
      <c r="I259" s="1204"/>
      <c r="J259" s="1204"/>
      <c r="K259" s="1204"/>
      <c r="L259" s="1204"/>
      <c r="M259" s="1204"/>
      <c r="N259" s="1204"/>
      <c r="O259" s="1204"/>
      <c r="P259" s="1204"/>
      <c r="Q259" s="1204"/>
      <c r="R259" s="1204"/>
      <c r="S259" s="1205"/>
      <c r="T259" s="1182" t="s">
        <v>584</v>
      </c>
      <c r="U259" s="1183"/>
      <c r="V259" s="1183"/>
      <c r="W259" s="1183"/>
      <c r="X259" s="1183"/>
      <c r="Y259" s="1184"/>
      <c r="Z259" s="1178">
        <v>26.8</v>
      </c>
      <c r="AA259" s="1178"/>
      <c r="AB259" s="1178"/>
      <c r="AC259" s="1178"/>
      <c r="AD259" s="1178"/>
      <c r="AE259" s="1178"/>
      <c r="AF259" s="1178"/>
      <c r="AG259" s="1178"/>
      <c r="AH259" s="1178"/>
      <c r="AI259" s="1178">
        <v>2</v>
      </c>
      <c r="AJ259" s="1178"/>
      <c r="AK259" s="1178"/>
      <c r="AL259" s="1178">
        <f>+Z259*AI259</f>
        <v>53.6</v>
      </c>
      <c r="AM259" s="1178"/>
      <c r="AN259" s="1178"/>
      <c r="AO259" s="1541"/>
    </row>
    <row r="260" spans="2:42" ht="43.5" customHeight="1">
      <c r="B260" s="1203"/>
      <c r="C260" s="1204"/>
      <c r="D260" s="1204"/>
      <c r="E260" s="1204"/>
      <c r="F260" s="1204"/>
      <c r="G260" s="1204"/>
      <c r="H260" s="1204"/>
      <c r="I260" s="1204"/>
      <c r="J260" s="1204"/>
      <c r="K260" s="1204"/>
      <c r="L260" s="1204"/>
      <c r="M260" s="1204"/>
      <c r="N260" s="1204"/>
      <c r="O260" s="1204"/>
      <c r="P260" s="1204"/>
      <c r="Q260" s="1204"/>
      <c r="R260" s="1204"/>
      <c r="S260" s="1205"/>
      <c r="T260" s="1182" t="s">
        <v>583</v>
      </c>
      <c r="U260" s="1183"/>
      <c r="V260" s="1183"/>
      <c r="W260" s="1183"/>
      <c r="X260" s="1183"/>
      <c r="Y260" s="1184"/>
      <c r="Z260" s="1178">
        <v>17.09</v>
      </c>
      <c r="AA260" s="1178"/>
      <c r="AB260" s="1178"/>
      <c r="AC260" s="1178"/>
      <c r="AD260" s="1178"/>
      <c r="AE260" s="1178"/>
      <c r="AF260" s="1178"/>
      <c r="AG260" s="1178"/>
      <c r="AH260" s="1178"/>
      <c r="AI260" s="1178">
        <v>2</v>
      </c>
      <c r="AJ260" s="1178"/>
      <c r="AK260" s="1178"/>
      <c r="AL260" s="1178">
        <f>+Z260*AI260</f>
        <v>34.18</v>
      </c>
      <c r="AM260" s="1178"/>
      <c r="AN260" s="1178"/>
      <c r="AO260" s="1541"/>
    </row>
    <row r="261" spans="2:42" ht="71.25" customHeight="1">
      <c r="B261" s="1203"/>
      <c r="C261" s="1204"/>
      <c r="D261" s="1204"/>
      <c r="E261" s="1204"/>
      <c r="F261" s="1204"/>
      <c r="G261" s="1204"/>
      <c r="H261" s="1204"/>
      <c r="I261" s="1204"/>
      <c r="J261" s="1204"/>
      <c r="K261" s="1204"/>
      <c r="L261" s="1204"/>
      <c r="M261" s="1204"/>
      <c r="N261" s="1204"/>
      <c r="O261" s="1204"/>
      <c r="P261" s="1204"/>
      <c r="Q261" s="1204"/>
      <c r="R261" s="1204"/>
      <c r="S261" s="1205"/>
      <c r="T261" s="1182"/>
      <c r="U261" s="1183"/>
      <c r="V261" s="1183"/>
      <c r="W261" s="1183"/>
      <c r="X261" s="1183"/>
      <c r="Y261" s="1184"/>
      <c r="Z261" s="1178"/>
      <c r="AA261" s="1178"/>
      <c r="AB261" s="1178"/>
      <c r="AC261" s="1178"/>
      <c r="AD261" s="1178"/>
      <c r="AE261" s="1178"/>
      <c r="AF261" s="1178"/>
      <c r="AG261" s="1178"/>
      <c r="AH261" s="1178"/>
      <c r="AI261" s="1178"/>
      <c r="AJ261" s="1178"/>
      <c r="AK261" s="1178"/>
      <c r="AL261" s="1178"/>
      <c r="AM261" s="1178"/>
      <c r="AN261" s="1178"/>
      <c r="AO261" s="1541"/>
    </row>
    <row r="262" spans="2:42" ht="71.25" customHeight="1">
      <c r="B262" s="1203"/>
      <c r="C262" s="1204"/>
      <c r="D262" s="1204"/>
      <c r="E262" s="1204"/>
      <c r="F262" s="1204"/>
      <c r="G262" s="1204"/>
      <c r="H262" s="1204"/>
      <c r="I262" s="1204"/>
      <c r="J262" s="1204"/>
      <c r="K262" s="1204"/>
      <c r="L262" s="1204"/>
      <c r="M262" s="1204"/>
      <c r="N262" s="1204"/>
      <c r="O262" s="1204"/>
      <c r="P262" s="1204"/>
      <c r="Q262" s="1204"/>
      <c r="R262" s="1204"/>
      <c r="S262" s="1205"/>
      <c r="T262" s="1236"/>
      <c r="U262" s="1237"/>
      <c r="V262" s="1237"/>
      <c r="W262" s="1237"/>
      <c r="X262" s="1237"/>
      <c r="Y262" s="1237"/>
      <c r="Z262" s="1178"/>
      <c r="AA262" s="1178"/>
      <c r="AB262" s="1178"/>
      <c r="AC262" s="1178"/>
      <c r="AD262" s="1178"/>
      <c r="AE262" s="1178"/>
      <c r="AF262" s="1178"/>
      <c r="AG262" s="1178"/>
      <c r="AH262" s="1178"/>
      <c r="AI262" s="1178"/>
      <c r="AJ262" s="1178"/>
      <c r="AK262" s="1178"/>
      <c r="AL262" s="1178"/>
      <c r="AM262" s="1178"/>
      <c r="AN262" s="1178"/>
      <c r="AO262" s="1541"/>
    </row>
    <row r="263" spans="2:42" ht="71.25" customHeight="1">
      <c r="B263" s="1203"/>
      <c r="C263" s="1204"/>
      <c r="D263" s="1204"/>
      <c r="E263" s="1204"/>
      <c r="F263" s="1204"/>
      <c r="G263" s="1204"/>
      <c r="H263" s="1204"/>
      <c r="I263" s="1204"/>
      <c r="J263" s="1204"/>
      <c r="K263" s="1204"/>
      <c r="L263" s="1204"/>
      <c r="M263" s="1204"/>
      <c r="N263" s="1204"/>
      <c r="O263" s="1204"/>
      <c r="P263" s="1204"/>
      <c r="Q263" s="1204"/>
      <c r="R263" s="1204"/>
      <c r="S263" s="1205"/>
      <c r="T263" s="1182"/>
      <c r="U263" s="1183"/>
      <c r="V263" s="1183"/>
      <c r="W263" s="1183"/>
      <c r="X263" s="1183"/>
      <c r="Y263" s="1184"/>
      <c r="Z263" s="1178"/>
      <c r="AA263" s="1178"/>
      <c r="AB263" s="1178"/>
      <c r="AC263" s="1178"/>
      <c r="AD263" s="1178"/>
      <c r="AE263" s="1178"/>
      <c r="AF263" s="1178"/>
      <c r="AG263" s="1178"/>
      <c r="AH263" s="1178"/>
      <c r="AI263" s="1178"/>
      <c r="AJ263" s="1178"/>
      <c r="AK263" s="1178"/>
      <c r="AL263" s="1178"/>
      <c r="AM263" s="1178"/>
      <c r="AN263" s="1178"/>
      <c r="AO263" s="1541"/>
    </row>
    <row r="264" spans="2:42" ht="71.25" customHeight="1">
      <c r="B264" s="1203"/>
      <c r="C264" s="1204"/>
      <c r="D264" s="1204"/>
      <c r="E264" s="1204"/>
      <c r="F264" s="1204"/>
      <c r="G264" s="1204"/>
      <c r="H264" s="1204"/>
      <c r="I264" s="1204"/>
      <c r="J264" s="1204"/>
      <c r="K264" s="1204"/>
      <c r="L264" s="1204"/>
      <c r="M264" s="1204"/>
      <c r="N264" s="1204"/>
      <c r="O264" s="1204"/>
      <c r="P264" s="1204"/>
      <c r="Q264" s="1204"/>
      <c r="R264" s="1204"/>
      <c r="S264" s="1205"/>
      <c r="T264" s="1182"/>
      <c r="U264" s="1183"/>
      <c r="V264" s="1183"/>
      <c r="W264" s="1183"/>
      <c r="X264" s="1183"/>
      <c r="Y264" s="1184"/>
      <c r="Z264" s="1178"/>
      <c r="AA264" s="1178"/>
      <c r="AB264" s="1178"/>
      <c r="AC264" s="1178"/>
      <c r="AD264" s="1178"/>
      <c r="AE264" s="1178"/>
      <c r="AF264" s="1178"/>
      <c r="AG264" s="1178"/>
      <c r="AH264" s="1178"/>
      <c r="AI264" s="1178"/>
      <c r="AJ264" s="1178"/>
      <c r="AK264" s="1178"/>
      <c r="AL264" s="1178"/>
      <c r="AM264" s="1178"/>
      <c r="AN264" s="1178"/>
      <c r="AO264" s="1541"/>
    </row>
    <row r="265" spans="2:42" ht="71.25" customHeight="1">
      <c r="B265" s="1203"/>
      <c r="C265" s="1204"/>
      <c r="D265" s="1204"/>
      <c r="E265" s="1204"/>
      <c r="F265" s="1204"/>
      <c r="G265" s="1204"/>
      <c r="H265" s="1204"/>
      <c r="I265" s="1204"/>
      <c r="J265" s="1204"/>
      <c r="K265" s="1204"/>
      <c r="L265" s="1204"/>
      <c r="M265" s="1204"/>
      <c r="N265" s="1204"/>
      <c r="O265" s="1204"/>
      <c r="P265" s="1204"/>
      <c r="Q265" s="1204"/>
      <c r="R265" s="1204"/>
      <c r="S265" s="1205"/>
      <c r="T265" s="1236"/>
      <c r="U265" s="1237"/>
      <c r="V265" s="1237"/>
      <c r="W265" s="1237"/>
      <c r="X265" s="1237"/>
      <c r="Y265" s="1237"/>
      <c r="Z265" s="1178"/>
      <c r="AA265" s="1178"/>
      <c r="AB265" s="1178"/>
      <c r="AC265" s="1178"/>
      <c r="AD265" s="1178"/>
      <c r="AE265" s="1178"/>
      <c r="AF265" s="1178"/>
      <c r="AG265" s="1178"/>
      <c r="AH265" s="1178"/>
      <c r="AI265" s="1178"/>
      <c r="AJ265" s="1178"/>
      <c r="AK265" s="1178"/>
      <c r="AL265" s="1178"/>
      <c r="AM265" s="1178"/>
      <c r="AN265" s="1178"/>
      <c r="AO265" s="1541"/>
    </row>
    <row r="266" spans="2:42" ht="71.25" customHeight="1">
      <c r="B266" s="1203"/>
      <c r="C266" s="1204"/>
      <c r="D266" s="1204"/>
      <c r="E266" s="1204"/>
      <c r="F266" s="1204"/>
      <c r="G266" s="1204"/>
      <c r="H266" s="1204"/>
      <c r="I266" s="1204"/>
      <c r="J266" s="1204"/>
      <c r="K266" s="1204"/>
      <c r="L266" s="1204"/>
      <c r="M266" s="1204"/>
      <c r="N266" s="1204"/>
      <c r="O266" s="1204"/>
      <c r="P266" s="1204"/>
      <c r="Q266" s="1204"/>
      <c r="R266" s="1204"/>
      <c r="S266" s="1205"/>
      <c r="T266" s="1236"/>
      <c r="U266" s="1237"/>
      <c r="V266" s="1237"/>
      <c r="W266" s="1237"/>
      <c r="X266" s="1237"/>
      <c r="Y266" s="1237"/>
      <c r="Z266" s="1178"/>
      <c r="AA266" s="1178"/>
      <c r="AB266" s="1178"/>
      <c r="AC266" s="1178"/>
      <c r="AD266" s="1178"/>
      <c r="AE266" s="1178"/>
      <c r="AF266" s="1178"/>
      <c r="AG266" s="1178"/>
      <c r="AH266" s="1178"/>
      <c r="AI266" s="1178"/>
      <c r="AJ266" s="1178"/>
      <c r="AK266" s="1178"/>
      <c r="AL266" s="1178"/>
      <c r="AM266" s="1178"/>
      <c r="AN266" s="1178"/>
      <c r="AO266" s="1541"/>
    </row>
    <row r="267" spans="2:42" ht="71.25" customHeight="1">
      <c r="B267" s="1254"/>
      <c r="C267" s="1255"/>
      <c r="D267" s="1255"/>
      <c r="E267" s="1255"/>
      <c r="F267" s="1255"/>
      <c r="G267" s="1255"/>
      <c r="H267" s="1255"/>
      <c r="I267" s="1255"/>
      <c r="J267" s="1255"/>
      <c r="K267" s="1255"/>
      <c r="L267" s="1255"/>
      <c r="M267" s="1255"/>
      <c r="N267" s="1255"/>
      <c r="O267" s="1255"/>
      <c r="P267" s="1255"/>
      <c r="Q267" s="1255"/>
      <c r="R267" s="1255"/>
      <c r="S267" s="1256"/>
      <c r="T267" s="1182"/>
      <c r="U267" s="1183"/>
      <c r="V267" s="1183"/>
      <c r="W267" s="1183"/>
      <c r="X267" s="1183"/>
      <c r="Y267" s="1184"/>
      <c r="Z267" s="1178"/>
      <c r="AA267" s="1178"/>
      <c r="AB267" s="1178"/>
      <c r="AC267" s="1178"/>
      <c r="AD267" s="1178"/>
      <c r="AE267" s="1178"/>
      <c r="AF267" s="1178"/>
      <c r="AG267" s="1178"/>
      <c r="AH267" s="1178"/>
      <c r="AI267" s="1178"/>
      <c r="AJ267" s="1178"/>
      <c r="AK267" s="1178"/>
      <c r="AL267" s="1178"/>
      <c r="AM267" s="1178"/>
      <c r="AN267" s="1178"/>
      <c r="AO267" s="1541"/>
    </row>
    <row r="268" spans="2:42">
      <c r="B268" s="1192" t="s">
        <v>265</v>
      </c>
      <c r="C268" s="1193"/>
      <c r="D268" s="1193"/>
      <c r="E268" s="1193"/>
      <c r="F268" s="1193"/>
      <c r="G268" s="1193"/>
      <c r="H268" s="1193"/>
      <c r="I268" s="1193"/>
      <c r="J268" s="1193"/>
      <c r="K268" s="1193"/>
      <c r="L268" s="1193"/>
      <c r="M268" s="1193"/>
      <c r="N268" s="1193"/>
      <c r="O268" s="1193"/>
      <c r="P268" s="1193"/>
      <c r="Q268" s="1193"/>
      <c r="R268" s="1193"/>
      <c r="S268" s="1193"/>
      <c r="T268" s="1193"/>
      <c r="U268" s="1193"/>
      <c r="V268" s="1193"/>
      <c r="W268" s="1193"/>
      <c r="X268" s="1193"/>
      <c r="Y268" s="1193"/>
      <c r="Z268" s="1229"/>
      <c r="AA268" s="1230"/>
      <c r="AB268" s="1230"/>
      <c r="AC268" s="1230"/>
      <c r="AD268" s="1230"/>
      <c r="AE268" s="1230"/>
      <c r="AF268" s="1230"/>
      <c r="AG268" s="1230"/>
      <c r="AH268" s="1231"/>
      <c r="AI268" s="1232"/>
      <c r="AJ268" s="1232"/>
      <c r="AK268" s="1232"/>
      <c r="AL268" s="1232"/>
      <c r="AM268" s="1232"/>
      <c r="AN268" s="1232"/>
      <c r="AO268" s="1560"/>
    </row>
    <row r="269" spans="2:42">
      <c r="B269" s="1242"/>
      <c r="C269" s="1243"/>
      <c r="D269" s="1243"/>
      <c r="E269" s="1243"/>
      <c r="F269" s="1243"/>
      <c r="G269" s="1243"/>
      <c r="H269" s="1243"/>
      <c r="I269" s="1243"/>
      <c r="J269" s="1243"/>
      <c r="K269" s="1243"/>
      <c r="L269" s="1243"/>
      <c r="M269" s="1243"/>
      <c r="N269" s="1243"/>
      <c r="O269" s="1243"/>
      <c r="P269" s="1243"/>
      <c r="Q269" s="1243"/>
      <c r="R269" s="1243"/>
      <c r="S269" s="1243"/>
      <c r="T269" s="1243"/>
      <c r="U269" s="1243"/>
      <c r="V269" s="1243"/>
      <c r="W269" s="1243"/>
      <c r="X269" s="1243"/>
      <c r="Y269" s="1244"/>
      <c r="Z269" s="1248"/>
      <c r="AA269" s="1201"/>
      <c r="AB269" s="1201"/>
      <c r="AC269" s="1201"/>
      <c r="AD269" s="1201"/>
      <c r="AE269" s="1201"/>
      <c r="AF269" s="1201"/>
      <c r="AG269" s="1201"/>
      <c r="AH269" s="1202"/>
      <c r="AI269" s="1190" t="s">
        <v>266</v>
      </c>
      <c r="AJ269" s="1190"/>
      <c r="AK269" s="1253"/>
      <c r="AL269" s="1570">
        <f>SUM(AL259:AO268)</f>
        <v>87.78</v>
      </c>
      <c r="AM269" s="1570"/>
      <c r="AN269" s="1570"/>
      <c r="AO269" s="1571"/>
    </row>
    <row r="270" spans="2:42">
      <c r="B270" s="1242"/>
      <c r="C270" s="1243"/>
      <c r="D270" s="1243"/>
      <c r="E270" s="1243"/>
      <c r="F270" s="1243"/>
      <c r="G270" s="1243"/>
      <c r="H270" s="1243"/>
      <c r="I270" s="1243"/>
      <c r="J270" s="1243"/>
      <c r="K270" s="1243"/>
      <c r="L270" s="1243"/>
      <c r="M270" s="1243"/>
      <c r="N270" s="1243"/>
      <c r="O270" s="1243"/>
      <c r="P270" s="1243"/>
      <c r="Q270" s="1243"/>
      <c r="R270" s="1243"/>
      <c r="S270" s="1243"/>
      <c r="T270" s="1243"/>
      <c r="U270" s="1243"/>
      <c r="V270" s="1243"/>
      <c r="W270" s="1243"/>
      <c r="X270" s="1243"/>
      <c r="Y270" s="1244"/>
      <c r="Z270" s="1249"/>
      <c r="AA270" s="1204"/>
      <c r="AB270" s="1204"/>
      <c r="AC270" s="1204"/>
      <c r="AD270" s="1204"/>
      <c r="AE270" s="1204"/>
      <c r="AF270" s="1204"/>
      <c r="AG270" s="1204"/>
      <c r="AH270" s="1205"/>
      <c r="AI270" s="1190"/>
      <c r="AJ270" s="1190"/>
      <c r="AK270" s="1253"/>
      <c r="AL270" s="1570"/>
      <c r="AM270" s="1570"/>
      <c r="AN270" s="1570"/>
      <c r="AO270" s="1571"/>
    </row>
    <row r="271" spans="2:42" ht="16.5" thickBot="1">
      <c r="B271" s="1245"/>
      <c r="C271" s="1246"/>
      <c r="D271" s="1246"/>
      <c r="E271" s="1246"/>
      <c r="F271" s="1246"/>
      <c r="G271" s="1246"/>
      <c r="H271" s="1246"/>
      <c r="I271" s="1246"/>
      <c r="J271" s="1246"/>
      <c r="K271" s="1246"/>
      <c r="L271" s="1246"/>
      <c r="M271" s="1246"/>
      <c r="N271" s="1246"/>
      <c r="O271" s="1246"/>
      <c r="P271" s="1246"/>
      <c r="Q271" s="1246"/>
      <c r="R271" s="1246"/>
      <c r="S271" s="1246"/>
      <c r="T271" s="1246"/>
      <c r="U271" s="1246"/>
      <c r="V271" s="1246"/>
      <c r="W271" s="1246"/>
      <c r="X271" s="1246"/>
      <c r="Y271" s="1247"/>
      <c r="Z271" s="1250"/>
      <c r="AA271" s="1251"/>
      <c r="AB271" s="1251"/>
      <c r="AC271" s="1251"/>
      <c r="AD271" s="1251"/>
      <c r="AE271" s="1251"/>
      <c r="AF271" s="1251"/>
      <c r="AG271" s="1251"/>
      <c r="AH271" s="1252"/>
      <c r="AI271" s="1238" t="s">
        <v>267</v>
      </c>
      <c r="AJ271" s="1238"/>
      <c r="AK271" s="1239"/>
      <c r="AL271" s="1572">
        <f>+AL269</f>
        <v>87.78</v>
      </c>
      <c r="AM271" s="1572"/>
      <c r="AN271" s="1572"/>
      <c r="AO271" s="1573"/>
    </row>
    <row r="272" spans="2:42">
      <c r="B272" s="1263"/>
      <c r="C272" s="1264"/>
      <c r="D272" s="1264"/>
      <c r="E272" s="1264"/>
      <c r="F272" s="1264"/>
      <c r="G272" s="1264"/>
      <c r="H272" s="1264"/>
      <c r="I272" s="1267" t="str">
        <f>+I224</f>
        <v>CONSTRUCCIÓN DE CUBIERTA PARA POLIDEPORTIVO EN LA VEREDA LA ESMERALDA DEL MUNICIPIO DE LA PLATA, DEPARTAMENTO DEL HUILA</v>
      </c>
      <c r="J272" s="1267"/>
      <c r="K272" s="1267"/>
      <c r="L272" s="1267"/>
      <c r="M272" s="1267"/>
      <c r="N272" s="1267"/>
      <c r="O272" s="1267"/>
      <c r="P272" s="1267"/>
      <c r="Q272" s="1267"/>
      <c r="R272" s="1267"/>
      <c r="S272" s="1267"/>
      <c r="T272" s="1267"/>
      <c r="U272" s="1267"/>
      <c r="V272" s="1267"/>
      <c r="W272" s="1267"/>
      <c r="X272" s="1267"/>
      <c r="Y272" s="1267"/>
      <c r="Z272" s="1267"/>
      <c r="AA272" s="1267"/>
      <c r="AB272" s="1267"/>
      <c r="AC272" s="1267"/>
      <c r="AD272" s="1267"/>
      <c r="AE272" s="1267"/>
      <c r="AF272" s="1267"/>
      <c r="AG272" s="1267"/>
      <c r="AH272" s="1267"/>
      <c r="AI272" s="1269">
        <f ca="1">TODAY()</f>
        <v>46286</v>
      </c>
      <c r="AJ272" s="1267"/>
      <c r="AK272" s="1267"/>
      <c r="AL272" s="1267"/>
      <c r="AM272" s="1267"/>
      <c r="AN272" s="1267"/>
      <c r="AO272" s="1558"/>
      <c r="AP272" s="530"/>
    </row>
    <row r="273" spans="2:42">
      <c r="B273" s="1265"/>
      <c r="C273" s="1266"/>
      <c r="D273" s="1266"/>
      <c r="E273" s="1266"/>
      <c r="F273" s="1266"/>
      <c r="G273" s="1266"/>
      <c r="H273" s="1266"/>
      <c r="I273" s="1268"/>
      <c r="J273" s="1268"/>
      <c r="K273" s="1268"/>
      <c r="L273" s="1268"/>
      <c r="M273" s="1268"/>
      <c r="N273" s="1268"/>
      <c r="O273" s="1268"/>
      <c r="P273" s="1268"/>
      <c r="Q273" s="1268"/>
      <c r="R273" s="1268"/>
      <c r="S273" s="1268"/>
      <c r="T273" s="1268"/>
      <c r="U273" s="1268"/>
      <c r="V273" s="1268"/>
      <c r="W273" s="1268"/>
      <c r="X273" s="1268"/>
      <c r="Y273" s="1268"/>
      <c r="Z273" s="1268"/>
      <c r="AA273" s="1268"/>
      <c r="AB273" s="1268"/>
      <c r="AC273" s="1268"/>
      <c r="AD273" s="1268"/>
      <c r="AE273" s="1268"/>
      <c r="AF273" s="1268"/>
      <c r="AG273" s="1268"/>
      <c r="AH273" s="1268"/>
      <c r="AI273" s="1268"/>
      <c r="AJ273" s="1268"/>
      <c r="AK273" s="1268"/>
      <c r="AL273" s="1268"/>
      <c r="AM273" s="1268"/>
      <c r="AN273" s="1268"/>
      <c r="AO273" s="1559"/>
      <c r="AP273" s="530"/>
    </row>
    <row r="274" spans="2:42">
      <c r="B274" s="1265"/>
      <c r="C274" s="1266"/>
      <c r="D274" s="1266"/>
      <c r="E274" s="1266"/>
      <c r="F274" s="1266"/>
      <c r="G274" s="1266"/>
      <c r="H274" s="1266"/>
      <c r="I274" s="1268"/>
      <c r="J274" s="1268"/>
      <c r="K274" s="1268"/>
      <c r="L274" s="1268"/>
      <c r="M274" s="1268"/>
      <c r="N274" s="1268"/>
      <c r="O274" s="1268"/>
      <c r="P274" s="1268"/>
      <c r="Q274" s="1268"/>
      <c r="R274" s="1268"/>
      <c r="S274" s="1268"/>
      <c r="T274" s="1268"/>
      <c r="U274" s="1268"/>
      <c r="V274" s="1268"/>
      <c r="W274" s="1268"/>
      <c r="X274" s="1268"/>
      <c r="Y274" s="1268"/>
      <c r="Z274" s="1268"/>
      <c r="AA274" s="1268"/>
      <c r="AB274" s="1268"/>
      <c r="AC274" s="1268"/>
      <c r="AD274" s="1268"/>
      <c r="AE274" s="1268"/>
      <c r="AF274" s="1268"/>
      <c r="AG274" s="1268"/>
      <c r="AH274" s="1268"/>
      <c r="AI274" s="1268"/>
      <c r="AJ274" s="1268"/>
      <c r="AK274" s="1268"/>
      <c r="AL274" s="1268"/>
      <c r="AM274" s="1268"/>
      <c r="AN274" s="1268"/>
      <c r="AO274" s="1559"/>
      <c r="AP274" s="530"/>
    </row>
    <row r="275" spans="2:42">
      <c r="B275" s="1265"/>
      <c r="C275" s="1266"/>
      <c r="D275" s="1266"/>
      <c r="E275" s="1266"/>
      <c r="F275" s="1266"/>
      <c r="G275" s="1266"/>
      <c r="H275" s="1266"/>
      <c r="I275" s="1268"/>
      <c r="J275" s="1268"/>
      <c r="K275" s="1268"/>
      <c r="L275" s="1268"/>
      <c r="M275" s="1268"/>
      <c r="N275" s="1268"/>
      <c r="O275" s="1268"/>
      <c r="P275" s="1268"/>
      <c r="Q275" s="1268"/>
      <c r="R275" s="1268"/>
      <c r="S275" s="1268"/>
      <c r="T275" s="1268"/>
      <c r="U275" s="1268"/>
      <c r="V275" s="1268"/>
      <c r="W275" s="1268"/>
      <c r="X275" s="1268"/>
      <c r="Y275" s="1268"/>
      <c r="Z275" s="1268"/>
      <c r="AA275" s="1268"/>
      <c r="AB275" s="1268"/>
      <c r="AC275" s="1268"/>
      <c r="AD275" s="1268"/>
      <c r="AE275" s="1268"/>
      <c r="AF275" s="1268"/>
      <c r="AG275" s="1268"/>
      <c r="AH275" s="1268"/>
      <c r="AI275" s="1268"/>
      <c r="AJ275" s="1268"/>
      <c r="AK275" s="1268"/>
      <c r="AL275" s="1268"/>
      <c r="AM275" s="1268"/>
      <c r="AN275" s="1268"/>
      <c r="AO275" s="1559"/>
      <c r="AP275" s="530"/>
    </row>
    <row r="276" spans="2:42">
      <c r="B276" s="1189" t="s">
        <v>254</v>
      </c>
      <c r="C276" s="1190"/>
      <c r="D276" s="1190"/>
      <c r="E276" s="1190"/>
      <c r="F276" s="1190"/>
      <c r="G276" s="1190"/>
      <c r="H276" s="1190"/>
      <c r="I276" s="1190"/>
      <c r="J276" s="1190"/>
      <c r="K276" s="1190"/>
      <c r="L276" s="1190"/>
      <c r="M276" s="1190"/>
      <c r="N276" s="1190"/>
      <c r="O276" s="1190"/>
      <c r="P276" s="1190"/>
      <c r="Q276" s="1190"/>
      <c r="R276" s="1190"/>
      <c r="S276" s="1190"/>
      <c r="T276" s="1190"/>
      <c r="U276" s="1190"/>
      <c r="V276" s="1190"/>
      <c r="W276" s="1190"/>
      <c r="X276" s="1190"/>
      <c r="Y276" s="1190"/>
      <c r="Z276" s="1190"/>
      <c r="AA276" s="1190"/>
      <c r="AB276" s="1190"/>
      <c r="AC276" s="1190"/>
      <c r="AD276" s="1190"/>
      <c r="AE276" s="1190"/>
      <c r="AF276" s="1190"/>
      <c r="AG276" s="1190"/>
      <c r="AH276" s="1190"/>
      <c r="AI276" s="1190"/>
      <c r="AJ276" s="1190"/>
      <c r="AK276" s="1190"/>
      <c r="AL276" s="1190"/>
      <c r="AM276" s="1190"/>
      <c r="AN276" s="1190"/>
      <c r="AO276" s="1542"/>
    </row>
    <row r="277" spans="2:42">
      <c r="B277" s="1200"/>
      <c r="C277" s="1201"/>
      <c r="D277" s="1201"/>
      <c r="E277" s="1201"/>
      <c r="F277" s="1201"/>
      <c r="G277" s="1201"/>
      <c r="H277" s="1201"/>
      <c r="I277" s="1201"/>
      <c r="J277" s="1201"/>
      <c r="K277" s="1201"/>
      <c r="L277" s="1201"/>
      <c r="M277" s="1201"/>
      <c r="N277" s="1201"/>
      <c r="O277" s="1201"/>
      <c r="P277" s="1201"/>
      <c r="Q277" s="1201"/>
      <c r="R277" s="1201"/>
      <c r="S277" s="1202"/>
      <c r="T277" s="1206" t="s">
        <v>255</v>
      </c>
      <c r="U277" s="1207"/>
      <c r="V277" s="1207"/>
      <c r="W277" s="1208"/>
      <c r="X277" s="1257" t="str">
        <f>+' PRESUPUESTO OFICIAL ESMERALDA'!B25</f>
        <v>3.1</v>
      </c>
      <c r="Y277" s="1258"/>
      <c r="Z277" s="1258"/>
      <c r="AA277" s="1258"/>
      <c r="AB277" s="1258"/>
      <c r="AC277" s="1258"/>
      <c r="AD277" s="1259"/>
      <c r="AE277" s="1191" t="s">
        <v>256</v>
      </c>
      <c r="AF277" s="1191"/>
      <c r="AG277" s="1191"/>
      <c r="AH277" s="1191"/>
      <c r="AI277" s="1199" t="str">
        <f>+' PRESUPUESTO OFICIAL ESMERALDA'!D25</f>
        <v>Kg</v>
      </c>
      <c r="AJ277" s="1199"/>
      <c r="AK277" s="1199"/>
      <c r="AL277" s="1199"/>
      <c r="AM277" s="1199"/>
      <c r="AN277" s="1199"/>
      <c r="AO277" s="1567"/>
    </row>
    <row r="278" spans="2:42">
      <c r="B278" s="1203"/>
      <c r="C278" s="1204"/>
      <c r="D278" s="1204"/>
      <c r="E278" s="1204"/>
      <c r="F278" s="1204"/>
      <c r="G278" s="1204"/>
      <c r="H278" s="1204"/>
      <c r="I278" s="1204"/>
      <c r="J278" s="1204"/>
      <c r="K278" s="1204"/>
      <c r="L278" s="1204"/>
      <c r="M278" s="1204"/>
      <c r="N278" s="1204"/>
      <c r="O278" s="1204"/>
      <c r="P278" s="1204"/>
      <c r="Q278" s="1204"/>
      <c r="R278" s="1204"/>
      <c r="S278" s="1205"/>
      <c r="T278" s="1209"/>
      <c r="U278" s="1210"/>
      <c r="V278" s="1210"/>
      <c r="W278" s="1211"/>
      <c r="X278" s="1260"/>
      <c r="Y278" s="1261"/>
      <c r="Z278" s="1261"/>
      <c r="AA278" s="1261"/>
      <c r="AB278" s="1261"/>
      <c r="AC278" s="1261"/>
      <c r="AD278" s="1262"/>
      <c r="AE278" s="1191"/>
      <c r="AF278" s="1191"/>
      <c r="AG278" s="1191"/>
      <c r="AH278" s="1191"/>
      <c r="AI278" s="1199"/>
      <c r="AJ278" s="1199"/>
      <c r="AK278" s="1199"/>
      <c r="AL278" s="1199"/>
      <c r="AM278" s="1199"/>
      <c r="AN278" s="1199"/>
      <c r="AO278" s="1567"/>
    </row>
    <row r="279" spans="2:42">
      <c r="B279" s="1203"/>
      <c r="C279" s="1204"/>
      <c r="D279" s="1204"/>
      <c r="E279" s="1204"/>
      <c r="F279" s="1204"/>
      <c r="G279" s="1204"/>
      <c r="H279" s="1204"/>
      <c r="I279" s="1204"/>
      <c r="J279" s="1204"/>
      <c r="K279" s="1204"/>
      <c r="L279" s="1204"/>
      <c r="M279" s="1204"/>
      <c r="N279" s="1204"/>
      <c r="O279" s="1204"/>
      <c r="P279" s="1204"/>
      <c r="Q279" s="1204"/>
      <c r="R279" s="1204"/>
      <c r="S279" s="1205"/>
      <c r="T279" s="1206" t="s">
        <v>257</v>
      </c>
      <c r="U279" s="1207"/>
      <c r="V279" s="1207"/>
      <c r="W279" s="1208"/>
      <c r="X279" s="1218" t="str">
        <f>+' PRESUPUESTO OFICIAL ESMERALDA'!C25</f>
        <v>Acero de refuerzo Fy=60.000 P.S.I.</v>
      </c>
      <c r="Y279" s="1219"/>
      <c r="Z279" s="1219"/>
      <c r="AA279" s="1219"/>
      <c r="AB279" s="1219"/>
      <c r="AC279" s="1219"/>
      <c r="AD279" s="1219"/>
      <c r="AE279" s="1219"/>
      <c r="AF279" s="1219"/>
      <c r="AG279" s="1219"/>
      <c r="AH279" s="1219"/>
      <c r="AI279" s="1219"/>
      <c r="AJ279" s="1219"/>
      <c r="AK279" s="1219"/>
      <c r="AL279" s="1219"/>
      <c r="AM279" s="1219"/>
      <c r="AN279" s="1219"/>
      <c r="AO279" s="1568"/>
    </row>
    <row r="280" spans="2:42">
      <c r="B280" s="1203"/>
      <c r="C280" s="1204"/>
      <c r="D280" s="1204"/>
      <c r="E280" s="1204"/>
      <c r="F280" s="1204"/>
      <c r="G280" s="1204"/>
      <c r="H280" s="1204"/>
      <c r="I280" s="1204"/>
      <c r="J280" s="1204"/>
      <c r="K280" s="1204"/>
      <c r="L280" s="1204"/>
      <c r="M280" s="1204"/>
      <c r="N280" s="1204"/>
      <c r="O280" s="1204"/>
      <c r="P280" s="1204"/>
      <c r="Q280" s="1204"/>
      <c r="R280" s="1204"/>
      <c r="S280" s="1205"/>
      <c r="T280" s="1209"/>
      <c r="U280" s="1210"/>
      <c r="V280" s="1210"/>
      <c r="W280" s="1211"/>
      <c r="X280" s="1220"/>
      <c r="Y280" s="1221"/>
      <c r="Z280" s="1221"/>
      <c r="AA280" s="1221"/>
      <c r="AB280" s="1221"/>
      <c r="AC280" s="1221"/>
      <c r="AD280" s="1221"/>
      <c r="AE280" s="1221"/>
      <c r="AF280" s="1221"/>
      <c r="AG280" s="1221"/>
      <c r="AH280" s="1221"/>
      <c r="AI280" s="1221"/>
      <c r="AJ280" s="1221"/>
      <c r="AK280" s="1221"/>
      <c r="AL280" s="1221"/>
      <c r="AM280" s="1221"/>
      <c r="AN280" s="1221"/>
      <c r="AO280" s="1569"/>
    </row>
    <row r="281" spans="2:42">
      <c r="B281" s="1203"/>
      <c r="C281" s="1204"/>
      <c r="D281" s="1204"/>
      <c r="E281" s="1204"/>
      <c r="F281" s="1204"/>
      <c r="G281" s="1204"/>
      <c r="H281" s="1204"/>
      <c r="I281" s="1204"/>
      <c r="J281" s="1204"/>
      <c r="K281" s="1204"/>
      <c r="L281" s="1204"/>
      <c r="M281" s="1204"/>
      <c r="N281" s="1204"/>
      <c r="O281" s="1204"/>
      <c r="P281" s="1204"/>
      <c r="Q281" s="1204"/>
      <c r="R281" s="1204"/>
      <c r="S281" s="1205"/>
      <c r="T281" s="1222" t="s">
        <v>258</v>
      </c>
      <c r="U281" s="1223"/>
      <c r="V281" s="1223"/>
      <c r="W281" s="1223"/>
      <c r="X281" s="1223"/>
      <c r="Y281" s="1224"/>
      <c r="Z281" s="1228" t="s">
        <v>259</v>
      </c>
      <c r="AA281" s="1228"/>
      <c r="AB281" s="1228"/>
      <c r="AC281" s="1228"/>
      <c r="AD281" s="1228"/>
      <c r="AE281" s="1191"/>
      <c r="AF281" s="1191"/>
      <c r="AG281" s="1191"/>
      <c r="AH281" s="1191"/>
      <c r="AI281" s="1278" t="s">
        <v>268</v>
      </c>
      <c r="AJ281" s="1206" t="s">
        <v>260</v>
      </c>
      <c r="AK281" s="1208"/>
      <c r="AL281" s="1191" t="s">
        <v>261</v>
      </c>
      <c r="AM281" s="1191"/>
      <c r="AN281" s="1191"/>
      <c r="AO281" s="1561"/>
    </row>
    <row r="282" spans="2:42" ht="16.5" thickBot="1">
      <c r="B282" s="1203"/>
      <c r="C282" s="1204"/>
      <c r="D282" s="1204"/>
      <c r="E282" s="1204"/>
      <c r="F282" s="1204"/>
      <c r="G282" s="1204"/>
      <c r="H282" s="1204"/>
      <c r="I282" s="1204"/>
      <c r="J282" s="1204"/>
      <c r="K282" s="1204"/>
      <c r="L282" s="1204"/>
      <c r="M282" s="1204"/>
      <c r="N282" s="1204"/>
      <c r="O282" s="1204"/>
      <c r="P282" s="1204"/>
      <c r="Q282" s="1204"/>
      <c r="R282" s="1204"/>
      <c r="S282" s="1205"/>
      <c r="T282" s="1222"/>
      <c r="U282" s="1223"/>
      <c r="V282" s="1223"/>
      <c r="W282" s="1223"/>
      <c r="X282" s="1223"/>
      <c r="Y282" s="1224"/>
      <c r="Z282" s="1278" t="s">
        <v>576</v>
      </c>
      <c r="AA282" s="1278"/>
      <c r="AB282" s="1194" t="s">
        <v>578</v>
      </c>
      <c r="AC282" s="1195"/>
      <c r="AD282" s="1196"/>
      <c r="AE282" s="1194" t="s">
        <v>577</v>
      </c>
      <c r="AF282" s="1196"/>
      <c r="AG282" s="1546" t="s">
        <v>579</v>
      </c>
      <c r="AH282" s="1547"/>
      <c r="AI282" s="1294"/>
      <c r="AJ282" s="1292"/>
      <c r="AK282" s="1293"/>
      <c r="AL282" s="1278"/>
      <c r="AM282" s="1278"/>
      <c r="AN282" s="1278"/>
      <c r="AO282" s="1562"/>
    </row>
    <row r="283" spans="2:42" ht="41.25" customHeight="1">
      <c r="B283" s="1203"/>
      <c r="C283" s="1204"/>
      <c r="D283" s="1204"/>
      <c r="E283" s="1204"/>
      <c r="F283" s="1204"/>
      <c r="G283" s="1204"/>
      <c r="H283" s="1204"/>
      <c r="I283" s="1204"/>
      <c r="J283" s="1204"/>
      <c r="K283" s="1204"/>
      <c r="L283" s="1204"/>
      <c r="M283" s="1204"/>
      <c r="N283" s="1204"/>
      <c r="O283" s="1204"/>
      <c r="P283" s="1204"/>
      <c r="Q283" s="1204"/>
      <c r="R283" s="1204"/>
      <c r="S283" s="1204"/>
      <c r="T283" s="1563" t="s">
        <v>677</v>
      </c>
      <c r="U283" s="1564"/>
      <c r="V283" s="1564"/>
      <c r="W283" s="1564"/>
      <c r="X283" s="1564"/>
      <c r="Y283" s="1564"/>
      <c r="Z283" s="1548">
        <v>0.2</v>
      </c>
      <c r="AA283" s="1549"/>
      <c r="AB283" s="1549">
        <v>1.35</v>
      </c>
      <c r="AC283" s="1549"/>
      <c r="AD283" s="1549"/>
      <c r="AE283" s="1597">
        <v>0.2</v>
      </c>
      <c r="AF283" s="1598"/>
      <c r="AG283" s="1550" t="s">
        <v>439</v>
      </c>
      <c r="AH283" s="1550"/>
      <c r="AI283" s="827">
        <v>1</v>
      </c>
      <c r="AJ283" s="1581">
        <f>10*12</f>
        <v>120</v>
      </c>
      <c r="AK283" s="1582"/>
      <c r="AL283" s="1579">
        <f>+(Z283+AB283+AE283)*AI283*AJ283</f>
        <v>210</v>
      </c>
      <c r="AM283" s="1579"/>
      <c r="AN283" s="1579"/>
      <c r="AO283" s="1580"/>
    </row>
    <row r="284" spans="2:42" ht="41.25" customHeight="1">
      <c r="B284" s="1203"/>
      <c r="C284" s="1204"/>
      <c r="D284" s="1204"/>
      <c r="E284" s="1204"/>
      <c r="F284" s="1204"/>
      <c r="G284" s="1204"/>
      <c r="H284" s="1204"/>
      <c r="I284" s="1204"/>
      <c r="J284" s="1204"/>
      <c r="K284" s="1204"/>
      <c r="L284" s="1204"/>
      <c r="M284" s="1204"/>
      <c r="N284" s="1204"/>
      <c r="O284" s="1204"/>
      <c r="P284" s="1204"/>
      <c r="Q284" s="1204"/>
      <c r="R284" s="1204"/>
      <c r="S284" s="1204"/>
      <c r="T284" s="1609" t="s">
        <v>678</v>
      </c>
      <c r="U284" s="1610"/>
      <c r="V284" s="1610"/>
      <c r="W284" s="1610"/>
      <c r="X284" s="1610"/>
      <c r="Y284" s="1611"/>
      <c r="Z284" s="1543">
        <v>0.25</v>
      </c>
      <c r="AA284" s="1544"/>
      <c r="AB284" s="1544">
        <v>6.95</v>
      </c>
      <c r="AC284" s="1544"/>
      <c r="AD284" s="1544"/>
      <c r="AE284" s="1593">
        <v>0.25</v>
      </c>
      <c r="AF284" s="1594"/>
      <c r="AG284" s="1545" t="s">
        <v>675</v>
      </c>
      <c r="AH284" s="1545"/>
      <c r="AI284" s="826">
        <v>1.552</v>
      </c>
      <c r="AJ284" s="1179">
        <f>4*8</f>
        <v>32</v>
      </c>
      <c r="AK284" s="1181"/>
      <c r="AL284" s="1178">
        <f t="shared" ref="AL284" si="4">+(Z284+AB284+AE284)*AI284*AJ284</f>
        <v>369.99680000000001</v>
      </c>
      <c r="AM284" s="1178"/>
      <c r="AN284" s="1178"/>
      <c r="AO284" s="1541"/>
    </row>
    <row r="285" spans="2:42" ht="41.25" customHeight="1" thickBot="1">
      <c r="B285" s="1203"/>
      <c r="C285" s="1204"/>
      <c r="D285" s="1204"/>
      <c r="E285" s="1204"/>
      <c r="F285" s="1204"/>
      <c r="G285" s="1204"/>
      <c r="H285" s="1204"/>
      <c r="I285" s="1204"/>
      <c r="J285" s="1204"/>
      <c r="K285" s="1204"/>
      <c r="L285" s="1204"/>
      <c r="M285" s="1204"/>
      <c r="N285" s="1204"/>
      <c r="O285" s="1204"/>
      <c r="P285" s="1204"/>
      <c r="Q285" s="1204"/>
      <c r="R285" s="1204"/>
      <c r="S285" s="1204"/>
      <c r="T285" s="1612"/>
      <c r="U285" s="1613"/>
      <c r="V285" s="1613"/>
      <c r="W285" s="1613"/>
      <c r="X285" s="1613"/>
      <c r="Y285" s="1614"/>
      <c r="Z285" s="1551">
        <v>0.32</v>
      </c>
      <c r="AA285" s="1552"/>
      <c r="AB285" s="1552">
        <v>0.32</v>
      </c>
      <c r="AC285" s="1552"/>
      <c r="AD285" s="1552"/>
      <c r="AE285" s="1595">
        <v>0.08</v>
      </c>
      <c r="AF285" s="1596"/>
      <c r="AG285" s="1553" t="s">
        <v>676</v>
      </c>
      <c r="AH285" s="1553"/>
      <c r="AI285" s="828">
        <v>0.56000000000000005</v>
      </c>
      <c r="AJ285" s="1554">
        <f>71*4</f>
        <v>284</v>
      </c>
      <c r="AK285" s="1555"/>
      <c r="AL285" s="1556">
        <f>+(Z285*2+AB285*2+AE285*2)*AI285*AJ285</f>
        <v>229.01760000000002</v>
      </c>
      <c r="AM285" s="1556"/>
      <c r="AN285" s="1556"/>
      <c r="AO285" s="1557"/>
    </row>
    <row r="286" spans="2:42" ht="41.25" customHeight="1">
      <c r="B286" s="1203"/>
      <c r="C286" s="1204"/>
      <c r="D286" s="1204"/>
      <c r="E286" s="1204"/>
      <c r="F286" s="1204"/>
      <c r="G286" s="1204"/>
      <c r="H286" s="1204"/>
      <c r="I286" s="1204"/>
      <c r="J286" s="1204"/>
      <c r="K286" s="1204"/>
      <c r="L286" s="1204"/>
      <c r="M286" s="1204"/>
      <c r="N286" s="1204"/>
      <c r="O286" s="1204"/>
      <c r="P286" s="1204"/>
      <c r="Q286" s="1204"/>
      <c r="R286" s="1204"/>
      <c r="S286" s="1204"/>
      <c r="T286" s="1615" t="s">
        <v>679</v>
      </c>
      <c r="U286" s="1616"/>
      <c r="V286" s="1616"/>
      <c r="W286" s="1616"/>
      <c r="X286" s="1616"/>
      <c r="Y286" s="1617"/>
      <c r="Z286" s="1548">
        <v>0.3</v>
      </c>
      <c r="AA286" s="1549"/>
      <c r="AB286" s="1549">
        <v>6.95</v>
      </c>
      <c r="AC286" s="1549"/>
      <c r="AD286" s="1549"/>
      <c r="AE286" s="1597">
        <v>0.3</v>
      </c>
      <c r="AF286" s="1598"/>
      <c r="AG286" s="1599" t="s">
        <v>680</v>
      </c>
      <c r="AH286" s="1550"/>
      <c r="AI286" s="830">
        <v>2.2349999999999999</v>
      </c>
      <c r="AJ286" s="1581">
        <f>6*8</f>
        <v>48</v>
      </c>
      <c r="AK286" s="1582"/>
      <c r="AL286" s="1579">
        <f>+(Z286+AB286+AE286)*AI286*AJ286</f>
        <v>809.96399999999994</v>
      </c>
      <c r="AM286" s="1579"/>
      <c r="AN286" s="1579"/>
      <c r="AO286" s="1580"/>
    </row>
    <row r="287" spans="2:42" ht="41.25" customHeight="1">
      <c r="B287" s="1203"/>
      <c r="C287" s="1204"/>
      <c r="D287" s="1204"/>
      <c r="E287" s="1204"/>
      <c r="F287" s="1204"/>
      <c r="G287" s="1204"/>
      <c r="H287" s="1204"/>
      <c r="I287" s="1204"/>
      <c r="J287" s="1204"/>
      <c r="K287" s="1204"/>
      <c r="L287" s="1204"/>
      <c r="M287" s="1204"/>
      <c r="N287" s="1204"/>
      <c r="O287" s="1204"/>
      <c r="P287" s="1204"/>
      <c r="Q287" s="1204"/>
      <c r="R287" s="1204"/>
      <c r="S287" s="1204"/>
      <c r="T287" s="1618"/>
      <c r="U287" s="1619"/>
      <c r="V287" s="1619"/>
      <c r="W287" s="1619"/>
      <c r="X287" s="1619"/>
      <c r="Y287" s="1620"/>
      <c r="Z287" s="1543">
        <v>0.32</v>
      </c>
      <c r="AA287" s="1544"/>
      <c r="AB287" s="1544">
        <v>0.37</v>
      </c>
      <c r="AC287" s="1544"/>
      <c r="AD287" s="1544"/>
      <c r="AE287" s="1593">
        <v>0.08</v>
      </c>
      <c r="AF287" s="1594"/>
      <c r="AG287" s="1545" t="s">
        <v>676</v>
      </c>
      <c r="AH287" s="1545"/>
      <c r="AI287" s="459">
        <v>0.56000000000000005</v>
      </c>
      <c r="AJ287" s="1179">
        <f>66*6</f>
        <v>396</v>
      </c>
      <c r="AK287" s="1181"/>
      <c r="AL287" s="1178">
        <f>+(Z287*2+AB287*2+AE287*2)*AI287*AJ287</f>
        <v>341.5104</v>
      </c>
      <c r="AM287" s="1178"/>
      <c r="AN287" s="1178"/>
      <c r="AO287" s="1541"/>
    </row>
    <row r="288" spans="2:42" ht="41.25" customHeight="1" thickBot="1">
      <c r="B288" s="1203"/>
      <c r="C288" s="1204"/>
      <c r="D288" s="1204"/>
      <c r="E288" s="1204"/>
      <c r="F288" s="1204"/>
      <c r="G288" s="1204"/>
      <c r="H288" s="1204"/>
      <c r="I288" s="1204"/>
      <c r="J288" s="1204"/>
      <c r="K288" s="1204"/>
      <c r="L288" s="1204"/>
      <c r="M288" s="1204"/>
      <c r="N288" s="1204"/>
      <c r="O288" s="1204"/>
      <c r="P288" s="1204"/>
      <c r="Q288" s="1204"/>
      <c r="R288" s="1204"/>
      <c r="S288" s="1204"/>
      <c r="T288" s="1612"/>
      <c r="U288" s="1613"/>
      <c r="V288" s="1613"/>
      <c r="W288" s="1613"/>
      <c r="X288" s="1613"/>
      <c r="Y288" s="1614"/>
      <c r="Z288" s="1551">
        <v>0.1</v>
      </c>
      <c r="AA288" s="1552"/>
      <c r="AB288" s="1552">
        <v>0.32</v>
      </c>
      <c r="AC288" s="1552"/>
      <c r="AD288" s="1552"/>
      <c r="AE288" s="1595">
        <v>0.1</v>
      </c>
      <c r="AF288" s="1596"/>
      <c r="AG288" s="1553" t="s">
        <v>676</v>
      </c>
      <c r="AH288" s="1553"/>
      <c r="AI288" s="828">
        <v>0.56000000000000005</v>
      </c>
      <c r="AJ288" s="1554">
        <f>66*6</f>
        <v>396</v>
      </c>
      <c r="AK288" s="1555"/>
      <c r="AL288" s="1554">
        <f t="shared" ref="AL288" si="5">+(Z288+AB288+AE288)*AI288*AJ288</f>
        <v>115.3152</v>
      </c>
      <c r="AM288" s="1565"/>
      <c r="AN288" s="1565"/>
      <c r="AO288" s="1566"/>
    </row>
    <row r="289" spans="2:41" ht="41.25" customHeight="1">
      <c r="B289" s="1203"/>
      <c r="C289" s="1204"/>
      <c r="D289" s="1204"/>
      <c r="E289" s="1204"/>
      <c r="F289" s="1204"/>
      <c r="G289" s="1204"/>
      <c r="H289" s="1204"/>
      <c r="I289" s="1204"/>
      <c r="J289" s="1204"/>
      <c r="K289" s="1204"/>
      <c r="L289" s="1204"/>
      <c r="M289" s="1204"/>
      <c r="N289" s="1204"/>
      <c r="O289" s="1204"/>
      <c r="P289" s="1204"/>
      <c r="Q289" s="1204"/>
      <c r="R289" s="1204"/>
      <c r="S289" s="1204"/>
      <c r="T289" s="1615" t="s">
        <v>681</v>
      </c>
      <c r="U289" s="1616"/>
      <c r="V289" s="1616"/>
      <c r="W289" s="1616"/>
      <c r="X289" s="1616"/>
      <c r="Y289" s="1617"/>
      <c r="Z289" s="1548">
        <v>0.2</v>
      </c>
      <c r="AA289" s="1549"/>
      <c r="AB289" s="1549">
        <v>4.3</v>
      </c>
      <c r="AC289" s="1549"/>
      <c r="AD289" s="1549"/>
      <c r="AE289" s="1597"/>
      <c r="AF289" s="1598"/>
      <c r="AG289" s="1550" t="s">
        <v>439</v>
      </c>
      <c r="AH289" s="1550"/>
      <c r="AI289" s="827">
        <v>1</v>
      </c>
      <c r="AJ289" s="1581">
        <f>8*2</f>
        <v>16</v>
      </c>
      <c r="AK289" s="1582"/>
      <c r="AL289" s="1579">
        <f>+(Z289+AB289)*AI289*AJ289</f>
        <v>72</v>
      </c>
      <c r="AM289" s="1579"/>
      <c r="AN289" s="1579"/>
      <c r="AO289" s="1580"/>
    </row>
    <row r="290" spans="2:41" ht="41.25" customHeight="1">
      <c r="B290" s="1203"/>
      <c r="C290" s="1204"/>
      <c r="D290" s="1204"/>
      <c r="E290" s="1204"/>
      <c r="F290" s="1204"/>
      <c r="G290" s="1204"/>
      <c r="H290" s="1204"/>
      <c r="I290" s="1204"/>
      <c r="J290" s="1204"/>
      <c r="K290" s="1204"/>
      <c r="L290" s="1204"/>
      <c r="M290" s="1204"/>
      <c r="N290" s="1204"/>
      <c r="O290" s="1204"/>
      <c r="P290" s="1204"/>
      <c r="Q290" s="1204"/>
      <c r="R290" s="1204"/>
      <c r="S290" s="1204"/>
      <c r="T290" s="1618"/>
      <c r="U290" s="1619"/>
      <c r="V290" s="1619"/>
      <c r="W290" s="1619"/>
      <c r="X290" s="1619"/>
      <c r="Y290" s="1620"/>
      <c r="Z290" s="1543">
        <v>0.2</v>
      </c>
      <c r="AA290" s="1544"/>
      <c r="AB290" s="1544">
        <v>8.3000000000000007</v>
      </c>
      <c r="AC290" s="1544"/>
      <c r="AD290" s="1544"/>
      <c r="AE290" s="1593"/>
      <c r="AF290" s="1594"/>
      <c r="AG290" s="1545" t="s">
        <v>439</v>
      </c>
      <c r="AH290" s="1545"/>
      <c r="AI290" s="459">
        <v>1</v>
      </c>
      <c r="AJ290" s="1179">
        <f>8*2</f>
        <v>16</v>
      </c>
      <c r="AK290" s="1181"/>
      <c r="AL290" s="1178">
        <f>+(Z290+AB290)*AI290*AJ290</f>
        <v>136</v>
      </c>
      <c r="AM290" s="1178"/>
      <c r="AN290" s="1178"/>
      <c r="AO290" s="1541"/>
    </row>
    <row r="291" spans="2:41" ht="41.25" customHeight="1">
      <c r="B291" s="1203"/>
      <c r="C291" s="1204"/>
      <c r="D291" s="1204"/>
      <c r="E291" s="1204"/>
      <c r="F291" s="1204"/>
      <c r="G291" s="1204"/>
      <c r="H291" s="1204"/>
      <c r="I291" s="1204"/>
      <c r="J291" s="1204"/>
      <c r="K291" s="1204"/>
      <c r="L291" s="1204"/>
      <c r="M291" s="1204"/>
      <c r="N291" s="1204"/>
      <c r="O291" s="1204"/>
      <c r="P291" s="1204"/>
      <c r="Q291" s="1204"/>
      <c r="R291" s="1204"/>
      <c r="S291" s="1204"/>
      <c r="T291" s="1618"/>
      <c r="U291" s="1619"/>
      <c r="V291" s="1619"/>
      <c r="W291" s="1619"/>
      <c r="X291" s="1619"/>
      <c r="Y291" s="1620"/>
      <c r="Z291" s="1543"/>
      <c r="AA291" s="1544"/>
      <c r="AB291" s="1544">
        <v>9</v>
      </c>
      <c r="AC291" s="1544"/>
      <c r="AD291" s="1544"/>
      <c r="AE291" s="1593"/>
      <c r="AF291" s="1594"/>
      <c r="AG291" s="1545" t="s">
        <v>439</v>
      </c>
      <c r="AH291" s="1545"/>
      <c r="AI291" s="459">
        <v>1</v>
      </c>
      <c r="AJ291" s="1179">
        <f>4*2</f>
        <v>8</v>
      </c>
      <c r="AK291" s="1181"/>
      <c r="AL291" s="1178">
        <f>+(Z291+AB291)*AI291*AJ291</f>
        <v>72</v>
      </c>
      <c r="AM291" s="1178"/>
      <c r="AN291" s="1178"/>
      <c r="AO291" s="1541"/>
    </row>
    <row r="292" spans="2:41" ht="41.25" customHeight="1" thickBot="1">
      <c r="B292" s="1203"/>
      <c r="C292" s="1204"/>
      <c r="D292" s="1204"/>
      <c r="E292" s="1204"/>
      <c r="F292" s="1204"/>
      <c r="G292" s="1204"/>
      <c r="H292" s="1204"/>
      <c r="I292" s="1204"/>
      <c r="J292" s="1204"/>
      <c r="K292" s="1204"/>
      <c r="L292" s="1204"/>
      <c r="M292" s="1204"/>
      <c r="N292" s="1204"/>
      <c r="O292" s="1204"/>
      <c r="P292" s="1204"/>
      <c r="Q292" s="1204"/>
      <c r="R292" s="1204"/>
      <c r="S292" s="1204"/>
      <c r="T292" s="1612"/>
      <c r="U292" s="1613"/>
      <c r="V292" s="1613"/>
      <c r="W292" s="1613"/>
      <c r="X292" s="1613"/>
      <c r="Y292" s="1614"/>
      <c r="Z292" s="1551">
        <v>0.22</v>
      </c>
      <c r="AA292" s="1552"/>
      <c r="AB292" s="1552">
        <v>0.32</v>
      </c>
      <c r="AC292" s="1552"/>
      <c r="AD292" s="1552"/>
      <c r="AE292" s="1595">
        <v>0.1</v>
      </c>
      <c r="AF292" s="1596"/>
      <c r="AG292" s="1553" t="s">
        <v>676</v>
      </c>
      <c r="AH292" s="1553"/>
      <c r="AI292" s="828">
        <v>0.56000000000000005</v>
      </c>
      <c r="AJ292" s="1554">
        <f>94*2</f>
        <v>188</v>
      </c>
      <c r="AK292" s="1555"/>
      <c r="AL292" s="1554">
        <f>+(Z292+AB292+AE292)*2*AI292*AJ292</f>
        <v>134.75840000000002</v>
      </c>
      <c r="AM292" s="1565"/>
      <c r="AN292" s="1565"/>
      <c r="AO292" s="1566"/>
    </row>
    <row r="293" spans="2:41" ht="41.25" customHeight="1">
      <c r="B293" s="1203"/>
      <c r="C293" s="1204"/>
      <c r="D293" s="1204"/>
      <c r="E293" s="1204"/>
      <c r="F293" s="1204"/>
      <c r="G293" s="1204"/>
      <c r="H293" s="1204"/>
      <c r="I293" s="1204"/>
      <c r="J293" s="1204"/>
      <c r="K293" s="1204"/>
      <c r="L293" s="1204"/>
      <c r="M293" s="1204"/>
      <c r="N293" s="1204"/>
      <c r="O293" s="1204"/>
      <c r="P293" s="1204"/>
      <c r="Q293" s="1204"/>
      <c r="R293" s="1204"/>
      <c r="S293" s="1204"/>
      <c r="T293" s="1615" t="s">
        <v>682</v>
      </c>
      <c r="U293" s="1616"/>
      <c r="V293" s="1616"/>
      <c r="W293" s="1616"/>
      <c r="X293" s="1616"/>
      <c r="Y293" s="1617"/>
      <c r="Z293" s="1548">
        <v>0.2</v>
      </c>
      <c r="AA293" s="1549"/>
      <c r="AB293" s="1549">
        <v>8.85</v>
      </c>
      <c r="AC293" s="1549"/>
      <c r="AD293" s="1549"/>
      <c r="AE293" s="1597"/>
      <c r="AF293" s="1598"/>
      <c r="AG293" s="1550" t="s">
        <v>439</v>
      </c>
      <c r="AH293" s="1550"/>
      <c r="AI293" s="832">
        <v>1</v>
      </c>
      <c r="AJ293" s="1577">
        <f>4*2</f>
        <v>8</v>
      </c>
      <c r="AK293" s="1578"/>
      <c r="AL293" s="1579">
        <f>+(Z293+AB293)*AI293*AJ293</f>
        <v>72.399999999999991</v>
      </c>
      <c r="AM293" s="1579"/>
      <c r="AN293" s="1579"/>
      <c r="AO293" s="1580"/>
    </row>
    <row r="294" spans="2:41" ht="41.25" customHeight="1">
      <c r="B294" s="1203"/>
      <c r="C294" s="1204"/>
      <c r="D294" s="1204"/>
      <c r="E294" s="1204"/>
      <c r="F294" s="1204"/>
      <c r="G294" s="1204"/>
      <c r="H294" s="1204"/>
      <c r="I294" s="1204"/>
      <c r="J294" s="1204"/>
      <c r="K294" s="1204"/>
      <c r="L294" s="1204"/>
      <c r="M294" s="1204"/>
      <c r="N294" s="1204"/>
      <c r="O294" s="1204"/>
      <c r="P294" s="1204"/>
      <c r="Q294" s="1204"/>
      <c r="R294" s="1204"/>
      <c r="S294" s="1204"/>
      <c r="T294" s="1618"/>
      <c r="U294" s="1619"/>
      <c r="V294" s="1619"/>
      <c r="W294" s="1619"/>
      <c r="X294" s="1619"/>
      <c r="Y294" s="1620"/>
      <c r="Z294" s="1543">
        <v>0.2</v>
      </c>
      <c r="AA294" s="1544"/>
      <c r="AB294" s="1544">
        <v>5.7</v>
      </c>
      <c r="AC294" s="1544"/>
      <c r="AD294" s="1544"/>
      <c r="AE294" s="1593"/>
      <c r="AF294" s="1594"/>
      <c r="AG294" s="1545" t="s">
        <v>439</v>
      </c>
      <c r="AH294" s="1545"/>
      <c r="AI294" s="833">
        <v>1</v>
      </c>
      <c r="AJ294" s="1186">
        <f>4*2</f>
        <v>8</v>
      </c>
      <c r="AK294" s="1188"/>
      <c r="AL294" s="1178">
        <f>+(Z294+AB294)*AI294*AJ294</f>
        <v>47.2</v>
      </c>
      <c r="AM294" s="1178"/>
      <c r="AN294" s="1178"/>
      <c r="AO294" s="1541"/>
    </row>
    <row r="295" spans="2:41" ht="41.25" customHeight="1">
      <c r="B295" s="1203"/>
      <c r="C295" s="1204"/>
      <c r="D295" s="1204"/>
      <c r="E295" s="1204"/>
      <c r="F295" s="1204"/>
      <c r="G295" s="1204"/>
      <c r="H295" s="1204"/>
      <c r="I295" s="1204"/>
      <c r="J295" s="1204"/>
      <c r="K295" s="1204"/>
      <c r="L295" s="1204"/>
      <c r="M295" s="1204"/>
      <c r="N295" s="1204"/>
      <c r="O295" s="1204"/>
      <c r="P295" s="1204"/>
      <c r="Q295" s="1204"/>
      <c r="R295" s="1204"/>
      <c r="S295" s="1204"/>
      <c r="T295" s="1618"/>
      <c r="U295" s="1619"/>
      <c r="V295" s="1619"/>
      <c r="W295" s="1619"/>
      <c r="X295" s="1619"/>
      <c r="Y295" s="1620"/>
      <c r="Z295" s="1543">
        <v>0.2</v>
      </c>
      <c r="AA295" s="1544"/>
      <c r="AB295" s="1544">
        <v>3.75</v>
      </c>
      <c r="AC295" s="1544"/>
      <c r="AD295" s="1544"/>
      <c r="AE295" s="1593"/>
      <c r="AF295" s="1594"/>
      <c r="AG295" s="1545" t="s">
        <v>439</v>
      </c>
      <c r="AH295" s="1545"/>
      <c r="AI295" s="833">
        <v>1</v>
      </c>
      <c r="AJ295" s="1186">
        <f>8*2</f>
        <v>16</v>
      </c>
      <c r="AK295" s="1188"/>
      <c r="AL295" s="1178">
        <f>+(Z295+AB295)*AI295*AJ295</f>
        <v>63.2</v>
      </c>
      <c r="AM295" s="1178"/>
      <c r="AN295" s="1178"/>
      <c r="AO295" s="1541"/>
    </row>
    <row r="296" spans="2:41" ht="41.25" customHeight="1">
      <c r="B296" s="1203"/>
      <c r="C296" s="1204"/>
      <c r="D296" s="1204"/>
      <c r="E296" s="1204"/>
      <c r="F296" s="1204"/>
      <c r="G296" s="1204"/>
      <c r="H296" s="1204"/>
      <c r="I296" s="1204"/>
      <c r="J296" s="1204"/>
      <c r="K296" s="1204"/>
      <c r="L296" s="1204"/>
      <c r="M296" s="1204"/>
      <c r="N296" s="1204"/>
      <c r="O296" s="1204"/>
      <c r="P296" s="1204"/>
      <c r="Q296" s="1204"/>
      <c r="R296" s="1204"/>
      <c r="S296" s="1204"/>
      <c r="T296" s="1618"/>
      <c r="U296" s="1619"/>
      <c r="V296" s="1619"/>
      <c r="W296" s="1619"/>
      <c r="X296" s="1619"/>
      <c r="Y296" s="1620"/>
      <c r="Z296" s="1543"/>
      <c r="AA296" s="1544"/>
      <c r="AB296" s="1544">
        <v>8</v>
      </c>
      <c r="AC296" s="1544"/>
      <c r="AD296" s="1544"/>
      <c r="AE296" s="1593"/>
      <c r="AF296" s="1594"/>
      <c r="AG296" s="1545" t="s">
        <v>439</v>
      </c>
      <c r="AH296" s="1545"/>
      <c r="AI296" s="833">
        <v>1</v>
      </c>
      <c r="AJ296" s="1186">
        <f>8*2</f>
        <v>16</v>
      </c>
      <c r="AK296" s="1188"/>
      <c r="AL296" s="1178">
        <f>+AB296*AI296*AJ296</f>
        <v>128</v>
      </c>
      <c r="AM296" s="1178"/>
      <c r="AN296" s="1178"/>
      <c r="AO296" s="1541"/>
    </row>
    <row r="297" spans="2:41" ht="41.25" customHeight="1">
      <c r="B297" s="1203"/>
      <c r="C297" s="1204"/>
      <c r="D297" s="1204"/>
      <c r="E297" s="1204"/>
      <c r="F297" s="1204"/>
      <c r="G297" s="1204"/>
      <c r="H297" s="1204"/>
      <c r="I297" s="1204"/>
      <c r="J297" s="1204"/>
      <c r="K297" s="1204"/>
      <c r="L297" s="1204"/>
      <c r="M297" s="1204"/>
      <c r="N297" s="1204"/>
      <c r="O297" s="1204"/>
      <c r="P297" s="1204"/>
      <c r="Q297" s="1204"/>
      <c r="R297" s="1204"/>
      <c r="S297" s="1204"/>
      <c r="T297" s="1618"/>
      <c r="U297" s="1619"/>
      <c r="V297" s="1619"/>
      <c r="W297" s="1619"/>
      <c r="X297" s="1619"/>
      <c r="Y297" s="1620"/>
      <c r="Z297" s="1543"/>
      <c r="AA297" s="1544"/>
      <c r="AB297" s="1544">
        <v>8</v>
      </c>
      <c r="AC297" s="1544"/>
      <c r="AD297" s="1544"/>
      <c r="AE297" s="1593"/>
      <c r="AF297" s="1594"/>
      <c r="AG297" s="1545" t="s">
        <v>439</v>
      </c>
      <c r="AH297" s="1545"/>
      <c r="AI297" s="833">
        <v>1</v>
      </c>
      <c r="AJ297" s="1186">
        <f>12*2</f>
        <v>24</v>
      </c>
      <c r="AK297" s="1188"/>
      <c r="AL297" s="1178">
        <f>+AB297*AI297*AJ297</f>
        <v>192</v>
      </c>
      <c r="AM297" s="1178"/>
      <c r="AN297" s="1178"/>
      <c r="AO297" s="1541"/>
    </row>
    <row r="298" spans="2:41" ht="41.25" customHeight="1" thickBot="1">
      <c r="B298" s="1203"/>
      <c r="C298" s="1204"/>
      <c r="D298" s="1204"/>
      <c r="E298" s="1204"/>
      <c r="F298" s="1204"/>
      <c r="G298" s="1204"/>
      <c r="H298" s="1204"/>
      <c r="I298" s="1204"/>
      <c r="J298" s="1204"/>
      <c r="K298" s="1204"/>
      <c r="L298" s="1204"/>
      <c r="M298" s="1204"/>
      <c r="N298" s="1204"/>
      <c r="O298" s="1204"/>
      <c r="P298" s="1204"/>
      <c r="Q298" s="1204"/>
      <c r="R298" s="1204"/>
      <c r="S298" s="1204"/>
      <c r="T298" s="1612"/>
      <c r="U298" s="1613"/>
      <c r="V298" s="1613"/>
      <c r="W298" s="1613"/>
      <c r="X298" s="1613"/>
      <c r="Y298" s="1614"/>
      <c r="Z298" s="1551">
        <v>0.22</v>
      </c>
      <c r="AA298" s="1552"/>
      <c r="AB298" s="1552">
        <v>0.32</v>
      </c>
      <c r="AC298" s="1552"/>
      <c r="AD298" s="1552"/>
      <c r="AE298" s="1595">
        <v>0.1</v>
      </c>
      <c r="AF298" s="1596"/>
      <c r="AG298" s="1553" t="s">
        <v>676</v>
      </c>
      <c r="AH298" s="1553"/>
      <c r="AI298" s="834">
        <v>0.56000000000000005</v>
      </c>
      <c r="AJ298" s="1591">
        <f>176*2</f>
        <v>352</v>
      </c>
      <c r="AK298" s="1592"/>
      <c r="AL298" s="1556">
        <f>+(Z298+AB298+AE298)*2*AI298*AJ298</f>
        <v>252.31360000000004</v>
      </c>
      <c r="AM298" s="1556"/>
      <c r="AN298" s="1556"/>
      <c r="AO298" s="1557"/>
    </row>
    <row r="299" spans="2:41" ht="41.25" customHeight="1">
      <c r="B299" s="1203"/>
      <c r="C299" s="1204"/>
      <c r="D299" s="1204"/>
      <c r="E299" s="1204"/>
      <c r="F299" s="1204"/>
      <c r="G299" s="1204"/>
      <c r="H299" s="1204"/>
      <c r="I299" s="1204"/>
      <c r="J299" s="1204"/>
      <c r="K299" s="1204"/>
      <c r="L299" s="1204"/>
      <c r="M299" s="1204"/>
      <c r="N299" s="1204"/>
      <c r="O299" s="1204"/>
      <c r="P299" s="1204"/>
      <c r="Q299" s="1204"/>
      <c r="R299" s="1204"/>
      <c r="S299" s="1204"/>
      <c r="T299" s="1615" t="s">
        <v>683</v>
      </c>
      <c r="U299" s="1616"/>
      <c r="V299" s="1616"/>
      <c r="W299" s="1616"/>
      <c r="X299" s="1616"/>
      <c r="Y299" s="1617"/>
      <c r="Z299" s="1548">
        <v>0.25</v>
      </c>
      <c r="AA299" s="1549"/>
      <c r="AB299" s="1549">
        <v>4.25</v>
      </c>
      <c r="AC299" s="1549"/>
      <c r="AD299" s="1549"/>
      <c r="AE299" s="1597"/>
      <c r="AF299" s="1598"/>
      <c r="AG299" s="1550" t="s">
        <v>675</v>
      </c>
      <c r="AH299" s="1550"/>
      <c r="AI299" s="830">
        <v>1.552</v>
      </c>
      <c r="AJ299" s="1581">
        <f>8*2</f>
        <v>16</v>
      </c>
      <c r="AK299" s="1582"/>
      <c r="AL299" s="1579">
        <f>+(Z299+AB299)*AI299*AJ299</f>
        <v>111.744</v>
      </c>
      <c r="AM299" s="1579"/>
      <c r="AN299" s="1579"/>
      <c r="AO299" s="1580"/>
    </row>
    <row r="300" spans="2:41" ht="41.25" customHeight="1">
      <c r="B300" s="1203"/>
      <c r="C300" s="1204"/>
      <c r="D300" s="1204"/>
      <c r="E300" s="1204"/>
      <c r="F300" s="1204"/>
      <c r="G300" s="1204"/>
      <c r="H300" s="1204"/>
      <c r="I300" s="1204"/>
      <c r="J300" s="1204"/>
      <c r="K300" s="1204"/>
      <c r="L300" s="1204"/>
      <c r="M300" s="1204"/>
      <c r="N300" s="1204"/>
      <c r="O300" s="1204"/>
      <c r="P300" s="1204"/>
      <c r="Q300" s="1204"/>
      <c r="R300" s="1204"/>
      <c r="S300" s="1204"/>
      <c r="T300" s="1618"/>
      <c r="U300" s="1619"/>
      <c r="V300" s="1619"/>
      <c r="W300" s="1619"/>
      <c r="X300" s="1619"/>
      <c r="Y300" s="1620"/>
      <c r="Z300" s="1543"/>
      <c r="AA300" s="1544"/>
      <c r="AB300" s="1544">
        <v>8</v>
      </c>
      <c r="AC300" s="1544"/>
      <c r="AD300" s="1544"/>
      <c r="AE300" s="1593"/>
      <c r="AF300" s="1594"/>
      <c r="AG300" s="1545" t="s">
        <v>675</v>
      </c>
      <c r="AH300" s="1545"/>
      <c r="AI300" s="826">
        <v>1.552</v>
      </c>
      <c r="AJ300" s="1179">
        <f>8*2</f>
        <v>16</v>
      </c>
      <c r="AK300" s="1181"/>
      <c r="AL300" s="1178">
        <f>+AB300*AI300*AJ300</f>
        <v>198.65600000000001</v>
      </c>
      <c r="AM300" s="1178"/>
      <c r="AN300" s="1178"/>
      <c r="AO300" s="1541"/>
    </row>
    <row r="301" spans="2:41" ht="41.25" customHeight="1">
      <c r="B301" s="1203"/>
      <c r="C301" s="1204"/>
      <c r="D301" s="1204"/>
      <c r="E301" s="1204"/>
      <c r="F301" s="1204"/>
      <c r="G301" s="1204"/>
      <c r="H301" s="1204"/>
      <c r="I301" s="1204"/>
      <c r="J301" s="1204"/>
      <c r="K301" s="1204"/>
      <c r="L301" s="1204"/>
      <c r="M301" s="1204"/>
      <c r="N301" s="1204"/>
      <c r="O301" s="1204"/>
      <c r="P301" s="1204"/>
      <c r="Q301" s="1204"/>
      <c r="R301" s="1204"/>
      <c r="S301" s="1204"/>
      <c r="T301" s="1618"/>
      <c r="U301" s="1619"/>
      <c r="V301" s="1619"/>
      <c r="W301" s="1619"/>
      <c r="X301" s="1619"/>
      <c r="Y301" s="1620"/>
      <c r="Z301" s="1543"/>
      <c r="AA301" s="1544"/>
      <c r="AB301" s="1544">
        <v>9</v>
      </c>
      <c r="AC301" s="1544"/>
      <c r="AD301" s="1544"/>
      <c r="AE301" s="1593"/>
      <c r="AF301" s="1594"/>
      <c r="AG301" s="1545" t="s">
        <v>675</v>
      </c>
      <c r="AH301" s="1545"/>
      <c r="AI301" s="826">
        <v>1.552</v>
      </c>
      <c r="AJ301" s="1179">
        <f>4*2</f>
        <v>8</v>
      </c>
      <c r="AK301" s="1181"/>
      <c r="AL301" s="1178">
        <f>+AB301*AI301*AJ301</f>
        <v>111.744</v>
      </c>
      <c r="AM301" s="1178"/>
      <c r="AN301" s="1178"/>
      <c r="AO301" s="1541"/>
    </row>
    <row r="302" spans="2:41" ht="41.25" customHeight="1">
      <c r="B302" s="1203"/>
      <c r="C302" s="1204"/>
      <c r="D302" s="1204"/>
      <c r="E302" s="1204"/>
      <c r="F302" s="1204"/>
      <c r="G302" s="1204"/>
      <c r="H302" s="1204"/>
      <c r="I302" s="1204"/>
      <c r="J302" s="1204"/>
      <c r="K302" s="1204"/>
      <c r="L302" s="1204"/>
      <c r="M302" s="1204"/>
      <c r="N302" s="1204"/>
      <c r="O302" s="1204"/>
      <c r="P302" s="1204"/>
      <c r="Q302" s="1204"/>
      <c r="R302" s="1204"/>
      <c r="S302" s="1204"/>
      <c r="T302" s="1618"/>
      <c r="U302" s="1619"/>
      <c r="V302" s="1619"/>
      <c r="W302" s="1619"/>
      <c r="X302" s="1619"/>
      <c r="Y302" s="1620"/>
      <c r="Z302" s="1543">
        <v>0.2</v>
      </c>
      <c r="AA302" s="1544"/>
      <c r="AB302" s="1544">
        <v>8.85</v>
      </c>
      <c r="AC302" s="1544"/>
      <c r="AD302" s="1544"/>
      <c r="AE302" s="1593"/>
      <c r="AF302" s="1594"/>
      <c r="AG302" s="1545" t="s">
        <v>439</v>
      </c>
      <c r="AH302" s="1545"/>
      <c r="AI302" s="459">
        <v>1</v>
      </c>
      <c r="AJ302" s="1179">
        <f>4*2</f>
        <v>8</v>
      </c>
      <c r="AK302" s="1181"/>
      <c r="AL302" s="1178">
        <f>+(Z302+AB302)*AI302*AJ302</f>
        <v>72.399999999999991</v>
      </c>
      <c r="AM302" s="1178"/>
      <c r="AN302" s="1178"/>
      <c r="AO302" s="1541"/>
    </row>
    <row r="303" spans="2:41" ht="41.25" customHeight="1">
      <c r="B303" s="1203"/>
      <c r="C303" s="1204"/>
      <c r="D303" s="1204"/>
      <c r="E303" s="1204"/>
      <c r="F303" s="1204"/>
      <c r="G303" s="1204"/>
      <c r="H303" s="1204"/>
      <c r="I303" s="1204"/>
      <c r="J303" s="1204"/>
      <c r="K303" s="1204"/>
      <c r="L303" s="1204"/>
      <c r="M303" s="1204"/>
      <c r="N303" s="1204"/>
      <c r="O303" s="1204"/>
      <c r="P303" s="1204"/>
      <c r="Q303" s="1204"/>
      <c r="R303" s="1204"/>
      <c r="S303" s="1204"/>
      <c r="T303" s="1618"/>
      <c r="U303" s="1619"/>
      <c r="V303" s="1619"/>
      <c r="W303" s="1619"/>
      <c r="X303" s="1619"/>
      <c r="Y303" s="1620"/>
      <c r="Z303" s="1543">
        <v>0.2</v>
      </c>
      <c r="AA303" s="1544"/>
      <c r="AB303" s="1544">
        <v>5.7</v>
      </c>
      <c r="AC303" s="1544"/>
      <c r="AD303" s="1544"/>
      <c r="AE303" s="1593"/>
      <c r="AF303" s="1594"/>
      <c r="AG303" s="1545" t="s">
        <v>439</v>
      </c>
      <c r="AH303" s="1545"/>
      <c r="AI303" s="459">
        <v>1</v>
      </c>
      <c r="AJ303" s="1179">
        <f>4*2</f>
        <v>8</v>
      </c>
      <c r="AK303" s="1181"/>
      <c r="AL303" s="1178">
        <f>+(Z303+AB303)*AI303*AJ303</f>
        <v>47.2</v>
      </c>
      <c r="AM303" s="1178"/>
      <c r="AN303" s="1178"/>
      <c r="AO303" s="1541"/>
    </row>
    <row r="304" spans="2:41" ht="41.25" customHeight="1">
      <c r="B304" s="1203"/>
      <c r="C304" s="1204"/>
      <c r="D304" s="1204"/>
      <c r="E304" s="1204"/>
      <c r="F304" s="1204"/>
      <c r="G304" s="1204"/>
      <c r="H304" s="1204"/>
      <c r="I304" s="1204"/>
      <c r="J304" s="1204"/>
      <c r="K304" s="1204"/>
      <c r="L304" s="1204"/>
      <c r="M304" s="1204"/>
      <c r="N304" s="1204"/>
      <c r="O304" s="1204"/>
      <c r="P304" s="1204"/>
      <c r="Q304" s="1204"/>
      <c r="R304" s="1204"/>
      <c r="S304" s="1204"/>
      <c r="T304" s="1618"/>
      <c r="U304" s="1619"/>
      <c r="V304" s="1619"/>
      <c r="W304" s="1619"/>
      <c r="X304" s="1619"/>
      <c r="Y304" s="1620"/>
      <c r="Z304" s="1543"/>
      <c r="AA304" s="1544"/>
      <c r="AB304" s="1544">
        <v>8</v>
      </c>
      <c r="AC304" s="1544"/>
      <c r="AD304" s="1544"/>
      <c r="AE304" s="1593"/>
      <c r="AF304" s="1594"/>
      <c r="AG304" s="1545" t="s">
        <v>439</v>
      </c>
      <c r="AH304" s="1545"/>
      <c r="AI304" s="459">
        <v>1</v>
      </c>
      <c r="AJ304" s="1179">
        <f>4*2</f>
        <v>8</v>
      </c>
      <c r="AK304" s="1181"/>
      <c r="AL304" s="1178">
        <f>+AB304*AI304*AJ304</f>
        <v>64</v>
      </c>
      <c r="AM304" s="1178"/>
      <c r="AN304" s="1178"/>
      <c r="AO304" s="1541"/>
    </row>
    <row r="305" spans="2:41" ht="41.25" customHeight="1">
      <c r="B305" s="1203"/>
      <c r="C305" s="1204"/>
      <c r="D305" s="1204"/>
      <c r="E305" s="1204"/>
      <c r="F305" s="1204"/>
      <c r="G305" s="1204"/>
      <c r="H305" s="1204"/>
      <c r="I305" s="1204"/>
      <c r="J305" s="1204"/>
      <c r="K305" s="1204"/>
      <c r="L305" s="1204"/>
      <c r="M305" s="1204"/>
      <c r="N305" s="1204"/>
      <c r="O305" s="1204"/>
      <c r="P305" s="1204"/>
      <c r="Q305" s="1204"/>
      <c r="R305" s="1204"/>
      <c r="S305" s="1204"/>
      <c r="T305" s="1618"/>
      <c r="U305" s="1619"/>
      <c r="V305" s="1619"/>
      <c r="W305" s="1619"/>
      <c r="X305" s="1619"/>
      <c r="Y305" s="1620"/>
      <c r="Z305" s="1543"/>
      <c r="AA305" s="1544"/>
      <c r="AB305" s="1544">
        <v>8</v>
      </c>
      <c r="AC305" s="1544"/>
      <c r="AD305" s="1544"/>
      <c r="AE305" s="1593"/>
      <c r="AF305" s="1594"/>
      <c r="AG305" s="1545" t="s">
        <v>439</v>
      </c>
      <c r="AH305" s="1545"/>
      <c r="AI305" s="459">
        <v>1</v>
      </c>
      <c r="AJ305" s="1179">
        <f>4*2</f>
        <v>8</v>
      </c>
      <c r="AK305" s="1181"/>
      <c r="AL305" s="1178">
        <f>+AB305*AI305*AJ305</f>
        <v>64</v>
      </c>
      <c r="AM305" s="1178"/>
      <c r="AN305" s="1178"/>
      <c r="AO305" s="1541"/>
    </row>
    <row r="306" spans="2:41" ht="41.25" customHeight="1" thickBot="1">
      <c r="B306" s="1203"/>
      <c r="C306" s="1204"/>
      <c r="D306" s="1204"/>
      <c r="E306" s="1204"/>
      <c r="F306" s="1204"/>
      <c r="G306" s="1204"/>
      <c r="H306" s="1204"/>
      <c r="I306" s="1204"/>
      <c r="J306" s="1204"/>
      <c r="K306" s="1204"/>
      <c r="L306" s="1204"/>
      <c r="M306" s="1204"/>
      <c r="N306" s="1204"/>
      <c r="O306" s="1204"/>
      <c r="P306" s="1204"/>
      <c r="Q306" s="1204"/>
      <c r="R306" s="1204"/>
      <c r="S306" s="1204"/>
      <c r="T306" s="1612"/>
      <c r="U306" s="1613"/>
      <c r="V306" s="1613"/>
      <c r="W306" s="1613"/>
      <c r="X306" s="1613"/>
      <c r="Y306" s="1614"/>
      <c r="Z306" s="1551">
        <v>0.32</v>
      </c>
      <c r="AA306" s="1552"/>
      <c r="AB306" s="1552">
        <v>0.32</v>
      </c>
      <c r="AC306" s="1552"/>
      <c r="AD306" s="1552"/>
      <c r="AE306" s="1595">
        <v>0.1</v>
      </c>
      <c r="AF306" s="1596"/>
      <c r="AG306" s="1553" t="s">
        <v>676</v>
      </c>
      <c r="AH306" s="1553"/>
      <c r="AI306" s="828">
        <v>0.56000000000000005</v>
      </c>
      <c r="AJ306" s="1554">
        <v>552</v>
      </c>
      <c r="AK306" s="1555"/>
      <c r="AL306" s="1556">
        <f>+(Z306+AB306+AE306)*2*AI306*AJ306</f>
        <v>457.49760000000003</v>
      </c>
      <c r="AM306" s="1556"/>
      <c r="AN306" s="1556"/>
      <c r="AO306" s="1557"/>
    </row>
    <row r="307" spans="2:41" ht="41.25" customHeight="1">
      <c r="B307" s="1203"/>
      <c r="C307" s="1204"/>
      <c r="D307" s="1204"/>
      <c r="E307" s="1204"/>
      <c r="F307" s="1204"/>
      <c r="G307" s="1204"/>
      <c r="H307" s="1204"/>
      <c r="I307" s="1204"/>
      <c r="J307" s="1204"/>
      <c r="K307" s="1204"/>
      <c r="L307" s="1204"/>
      <c r="M307" s="1204"/>
      <c r="N307" s="1204"/>
      <c r="O307" s="1204"/>
      <c r="P307" s="1204"/>
      <c r="Q307" s="1204"/>
      <c r="R307" s="1204"/>
      <c r="S307" s="1205"/>
      <c r="T307" s="1621" t="s">
        <v>684</v>
      </c>
      <c r="U307" s="1616"/>
      <c r="V307" s="1616"/>
      <c r="W307" s="1616"/>
      <c r="X307" s="1616"/>
      <c r="Y307" s="1617"/>
      <c r="Z307" s="1600">
        <v>0.04</v>
      </c>
      <c r="AA307" s="1601"/>
      <c r="AB307" s="1601">
        <v>0.6</v>
      </c>
      <c r="AC307" s="1601"/>
      <c r="AD307" s="1601"/>
      <c r="AE307" s="1602"/>
      <c r="AF307" s="1603"/>
      <c r="AG307" s="1604" t="s">
        <v>676</v>
      </c>
      <c r="AH307" s="1604"/>
      <c r="AI307" s="829">
        <v>0.56000000000000005</v>
      </c>
      <c r="AJ307" s="1605">
        <v>279</v>
      </c>
      <c r="AK307" s="1606"/>
      <c r="AL307" s="1607">
        <f>+(Z307+AB307)*AI307*AJ307</f>
        <v>99.993600000000015</v>
      </c>
      <c r="AM307" s="1607"/>
      <c r="AN307" s="1607"/>
      <c r="AO307" s="1608"/>
    </row>
    <row r="308" spans="2:41" ht="41.25" customHeight="1">
      <c r="B308" s="1203"/>
      <c r="C308" s="1204"/>
      <c r="D308" s="1204"/>
      <c r="E308" s="1204"/>
      <c r="F308" s="1204"/>
      <c r="G308" s="1204"/>
      <c r="H308" s="1204"/>
      <c r="I308" s="1204"/>
      <c r="J308" s="1204"/>
      <c r="K308" s="1204"/>
      <c r="L308" s="1204"/>
      <c r="M308" s="1204"/>
      <c r="N308" s="1204"/>
      <c r="O308" s="1204"/>
      <c r="P308" s="1204"/>
      <c r="Q308" s="1204"/>
      <c r="R308" s="1204"/>
      <c r="S308" s="1205"/>
      <c r="T308" s="1622"/>
      <c r="U308" s="1619"/>
      <c r="V308" s="1619"/>
      <c r="W308" s="1619"/>
      <c r="X308" s="1619"/>
      <c r="Y308" s="1620"/>
      <c r="Z308" s="1543">
        <v>7.0000000000000007E-2</v>
      </c>
      <c r="AA308" s="1544"/>
      <c r="AB308" s="1544">
        <v>0.78500000000000003</v>
      </c>
      <c r="AC308" s="1544"/>
      <c r="AD308" s="1544"/>
      <c r="AE308" s="1593">
        <v>7.4999999999999997E-2</v>
      </c>
      <c r="AF308" s="1594"/>
      <c r="AG308" s="1545" t="s">
        <v>676</v>
      </c>
      <c r="AH308" s="1545"/>
      <c r="AI308" s="459">
        <v>0.56000000000000005</v>
      </c>
      <c r="AJ308" s="1179">
        <v>279</v>
      </c>
      <c r="AK308" s="1181"/>
      <c r="AL308" s="1178">
        <f>+(Z308+AB308+AE308)*AI308*AJ308</f>
        <v>145.3032</v>
      </c>
      <c r="AM308" s="1178"/>
      <c r="AN308" s="1178"/>
      <c r="AO308" s="1541"/>
    </row>
    <row r="309" spans="2:41" ht="41.25" customHeight="1">
      <c r="B309" s="1203"/>
      <c r="C309" s="1204"/>
      <c r="D309" s="1204"/>
      <c r="E309" s="1204"/>
      <c r="F309" s="1204"/>
      <c r="G309" s="1204"/>
      <c r="H309" s="1204"/>
      <c r="I309" s="1204"/>
      <c r="J309" s="1204"/>
      <c r="K309" s="1204"/>
      <c r="L309" s="1204"/>
      <c r="M309" s="1204"/>
      <c r="N309" s="1204"/>
      <c r="O309" s="1204"/>
      <c r="P309" s="1204"/>
      <c r="Q309" s="1204"/>
      <c r="R309" s="1204"/>
      <c r="S309" s="1205"/>
      <c r="T309" s="1623"/>
      <c r="U309" s="1624"/>
      <c r="V309" s="1624"/>
      <c r="W309" s="1624"/>
      <c r="X309" s="1624"/>
      <c r="Y309" s="1625"/>
      <c r="Z309" s="1543"/>
      <c r="AA309" s="1544"/>
      <c r="AB309" s="1544">
        <f>27.8*1.2</f>
        <v>33.36</v>
      </c>
      <c r="AC309" s="1544"/>
      <c r="AD309" s="1544"/>
      <c r="AE309" s="1593"/>
      <c r="AF309" s="1594"/>
      <c r="AG309" s="1545" t="s">
        <v>676</v>
      </c>
      <c r="AH309" s="1545"/>
      <c r="AI309" s="459">
        <v>0.56000000000000005</v>
      </c>
      <c r="AJ309" s="1179">
        <f>8*2</f>
        <v>16</v>
      </c>
      <c r="AK309" s="1181"/>
      <c r="AL309" s="1178">
        <f>+AB309*AI309*AJ309</f>
        <v>298.90560000000005</v>
      </c>
      <c r="AM309" s="1178"/>
      <c r="AN309" s="1178"/>
      <c r="AO309" s="1541"/>
    </row>
    <row r="310" spans="2:41">
      <c r="B310" s="1192" t="s">
        <v>265</v>
      </c>
      <c r="C310" s="1193"/>
      <c r="D310" s="1193"/>
      <c r="E310" s="1193"/>
      <c r="F310" s="1193"/>
      <c r="G310" s="1193"/>
      <c r="H310" s="1193"/>
      <c r="I310" s="1193"/>
      <c r="J310" s="1193"/>
      <c r="K310" s="1193"/>
      <c r="L310" s="1193"/>
      <c r="M310" s="1193"/>
      <c r="N310" s="1193"/>
      <c r="O310" s="1193"/>
      <c r="P310" s="1193"/>
      <c r="Q310" s="1193"/>
      <c r="R310" s="1193"/>
      <c r="S310" s="1193"/>
      <c r="T310" s="1193"/>
      <c r="U310" s="1193"/>
      <c r="V310" s="1193"/>
      <c r="W310" s="1193"/>
      <c r="X310" s="1193"/>
      <c r="Y310" s="1193"/>
      <c r="Z310" s="1229"/>
      <c r="AA310" s="1230"/>
      <c r="AB310" s="1230"/>
      <c r="AC310" s="1230"/>
      <c r="AD310" s="1230"/>
      <c r="AE310" s="1230"/>
      <c r="AF310" s="1230"/>
      <c r="AG310" s="1230"/>
      <c r="AH310" s="1231"/>
      <c r="AI310" s="1232"/>
      <c r="AJ310" s="1232"/>
      <c r="AK310" s="1232"/>
      <c r="AL310" s="1232"/>
      <c r="AM310" s="1232"/>
      <c r="AN310" s="1232"/>
      <c r="AO310" s="1560"/>
    </row>
    <row r="311" spans="2:41">
      <c r="B311" s="1242"/>
      <c r="C311" s="1243"/>
      <c r="D311" s="1243"/>
      <c r="E311" s="1243"/>
      <c r="F311" s="1243"/>
      <c r="G311" s="1243"/>
      <c r="H311" s="1243"/>
      <c r="I311" s="1243"/>
      <c r="J311" s="1243"/>
      <c r="K311" s="1243"/>
      <c r="L311" s="1243"/>
      <c r="M311" s="1243"/>
      <c r="N311" s="1243"/>
      <c r="O311" s="1243"/>
      <c r="P311" s="1243"/>
      <c r="Q311" s="1243"/>
      <c r="R311" s="1243"/>
      <c r="S311" s="1243"/>
      <c r="T311" s="1243"/>
      <c r="U311" s="1243"/>
      <c r="V311" s="1243"/>
      <c r="W311" s="1243"/>
      <c r="X311" s="1243"/>
      <c r="Y311" s="1244"/>
      <c r="Z311" s="1248"/>
      <c r="AA311" s="1201"/>
      <c r="AB311" s="1201"/>
      <c r="AC311" s="1201"/>
      <c r="AD311" s="1201"/>
      <c r="AE311" s="1201"/>
      <c r="AF311" s="1201"/>
      <c r="AG311" s="1201"/>
      <c r="AH311" s="1202"/>
      <c r="AI311" s="1190" t="s">
        <v>266</v>
      </c>
      <c r="AJ311" s="1190"/>
      <c r="AK311" s="1253"/>
      <c r="AL311" s="1570">
        <f>SUM(AL283:AO309)</f>
        <v>4917.12</v>
      </c>
      <c r="AM311" s="1570"/>
      <c r="AN311" s="1570"/>
      <c r="AO311" s="1571"/>
    </row>
    <row r="312" spans="2:41">
      <c r="B312" s="1242"/>
      <c r="C312" s="1243"/>
      <c r="D312" s="1243"/>
      <c r="E312" s="1243"/>
      <c r="F312" s="1243"/>
      <c r="G312" s="1243"/>
      <c r="H312" s="1243"/>
      <c r="I312" s="1243"/>
      <c r="J312" s="1243"/>
      <c r="K312" s="1243"/>
      <c r="L312" s="1243"/>
      <c r="M312" s="1243"/>
      <c r="N312" s="1243"/>
      <c r="O312" s="1243"/>
      <c r="P312" s="1243"/>
      <c r="Q312" s="1243"/>
      <c r="R312" s="1243"/>
      <c r="S312" s="1243"/>
      <c r="T312" s="1243"/>
      <c r="U312" s="1243"/>
      <c r="V312" s="1243"/>
      <c r="W312" s="1243"/>
      <c r="X312" s="1243"/>
      <c r="Y312" s="1244"/>
      <c r="Z312" s="1249"/>
      <c r="AA312" s="1204"/>
      <c r="AB312" s="1204"/>
      <c r="AC312" s="1204"/>
      <c r="AD312" s="1204"/>
      <c r="AE312" s="1204"/>
      <c r="AF312" s="1204"/>
      <c r="AG312" s="1204"/>
      <c r="AH312" s="1205"/>
      <c r="AI312" s="1190"/>
      <c r="AJ312" s="1190"/>
      <c r="AK312" s="1253"/>
      <c r="AL312" s="1570"/>
      <c r="AM312" s="1570"/>
      <c r="AN312" s="1570"/>
      <c r="AO312" s="1571"/>
    </row>
    <row r="313" spans="2:41" ht="16.5" thickBot="1">
      <c r="B313" s="1245"/>
      <c r="C313" s="1246"/>
      <c r="D313" s="1246"/>
      <c r="E313" s="1246"/>
      <c r="F313" s="1246"/>
      <c r="G313" s="1246"/>
      <c r="H313" s="1246"/>
      <c r="I313" s="1246"/>
      <c r="J313" s="1246"/>
      <c r="K313" s="1246"/>
      <c r="L313" s="1246"/>
      <c r="M313" s="1246"/>
      <c r="N313" s="1246"/>
      <c r="O313" s="1246"/>
      <c r="P313" s="1246"/>
      <c r="Q313" s="1246"/>
      <c r="R313" s="1246"/>
      <c r="S313" s="1246"/>
      <c r="T313" s="1246"/>
      <c r="U313" s="1246"/>
      <c r="V313" s="1246"/>
      <c r="W313" s="1246"/>
      <c r="X313" s="1246"/>
      <c r="Y313" s="1247"/>
      <c r="Z313" s="1250"/>
      <c r="AA313" s="1251"/>
      <c r="AB313" s="1251"/>
      <c r="AC313" s="1251"/>
      <c r="AD313" s="1251"/>
      <c r="AE313" s="1251"/>
      <c r="AF313" s="1251"/>
      <c r="AG313" s="1251"/>
      <c r="AH313" s="1252"/>
      <c r="AI313" s="1238" t="s">
        <v>267</v>
      </c>
      <c r="AJ313" s="1238"/>
      <c r="AK313" s="1239"/>
      <c r="AL313" s="1572">
        <f>ROUND(AL311+AL312,2)</f>
        <v>4917.12</v>
      </c>
      <c r="AM313" s="1572"/>
      <c r="AN313" s="1572"/>
      <c r="AO313" s="1573"/>
    </row>
    <row r="314" spans="2:41">
      <c r="B314" s="1263"/>
      <c r="C314" s="1264"/>
      <c r="D314" s="1264"/>
      <c r="E314" s="1264"/>
      <c r="F314" s="1264"/>
      <c r="G314" s="1264"/>
      <c r="H314" s="1264"/>
      <c r="I314" s="1267" t="str">
        <f>+I272</f>
        <v>CONSTRUCCIÓN DE CUBIERTA PARA POLIDEPORTIVO EN LA VEREDA LA ESMERALDA DEL MUNICIPIO DE LA PLATA, DEPARTAMENTO DEL HUILA</v>
      </c>
      <c r="J314" s="1267"/>
      <c r="K314" s="1267"/>
      <c r="L314" s="1267"/>
      <c r="M314" s="1267"/>
      <c r="N314" s="1267"/>
      <c r="O314" s="1267"/>
      <c r="P314" s="1267"/>
      <c r="Q314" s="1267"/>
      <c r="R314" s="1267"/>
      <c r="S314" s="1267"/>
      <c r="T314" s="1267"/>
      <c r="U314" s="1267"/>
      <c r="V314" s="1267"/>
      <c r="W314" s="1267"/>
      <c r="X314" s="1267"/>
      <c r="Y314" s="1267"/>
      <c r="Z314" s="1267"/>
      <c r="AA314" s="1267"/>
      <c r="AB314" s="1267"/>
      <c r="AC314" s="1267"/>
      <c r="AD314" s="1267"/>
      <c r="AE314" s="1267"/>
      <c r="AF314" s="1267"/>
      <c r="AG314" s="1267"/>
      <c r="AH314" s="1267"/>
      <c r="AI314" s="1269">
        <f ca="1">TODAY()</f>
        <v>46286</v>
      </c>
      <c r="AJ314" s="1267"/>
      <c r="AK314" s="1267"/>
      <c r="AL314" s="1267"/>
      <c r="AM314" s="1267"/>
      <c r="AN314" s="1267"/>
      <c r="AO314" s="1558"/>
    </row>
    <row r="315" spans="2:41">
      <c r="B315" s="1265"/>
      <c r="C315" s="1266"/>
      <c r="D315" s="1266"/>
      <c r="E315" s="1266"/>
      <c r="F315" s="1266"/>
      <c r="G315" s="1266"/>
      <c r="H315" s="1266"/>
      <c r="I315" s="1268"/>
      <c r="J315" s="1268"/>
      <c r="K315" s="1268"/>
      <c r="L315" s="1268"/>
      <c r="M315" s="1268"/>
      <c r="N315" s="1268"/>
      <c r="O315" s="1268"/>
      <c r="P315" s="1268"/>
      <c r="Q315" s="1268"/>
      <c r="R315" s="1268"/>
      <c r="S315" s="1268"/>
      <c r="T315" s="1268"/>
      <c r="U315" s="1268"/>
      <c r="V315" s="1268"/>
      <c r="W315" s="1268"/>
      <c r="X315" s="1268"/>
      <c r="Y315" s="1268"/>
      <c r="Z315" s="1268"/>
      <c r="AA315" s="1268"/>
      <c r="AB315" s="1268"/>
      <c r="AC315" s="1268"/>
      <c r="AD315" s="1268"/>
      <c r="AE315" s="1268"/>
      <c r="AF315" s="1268"/>
      <c r="AG315" s="1268"/>
      <c r="AH315" s="1268"/>
      <c r="AI315" s="1268"/>
      <c r="AJ315" s="1268"/>
      <c r="AK315" s="1268"/>
      <c r="AL315" s="1268"/>
      <c r="AM315" s="1268"/>
      <c r="AN315" s="1268"/>
      <c r="AO315" s="1559"/>
    </row>
    <row r="316" spans="2:41">
      <c r="B316" s="1265"/>
      <c r="C316" s="1266"/>
      <c r="D316" s="1266"/>
      <c r="E316" s="1266"/>
      <c r="F316" s="1266"/>
      <c r="G316" s="1266"/>
      <c r="H316" s="1266"/>
      <c r="I316" s="1268"/>
      <c r="J316" s="1268"/>
      <c r="K316" s="1268"/>
      <c r="L316" s="1268"/>
      <c r="M316" s="1268"/>
      <c r="N316" s="1268"/>
      <c r="O316" s="1268"/>
      <c r="P316" s="1268"/>
      <c r="Q316" s="1268"/>
      <c r="R316" s="1268"/>
      <c r="S316" s="1268"/>
      <c r="T316" s="1268"/>
      <c r="U316" s="1268"/>
      <c r="V316" s="1268"/>
      <c r="W316" s="1268"/>
      <c r="X316" s="1268"/>
      <c r="Y316" s="1268"/>
      <c r="Z316" s="1268"/>
      <c r="AA316" s="1268"/>
      <c r="AB316" s="1268"/>
      <c r="AC316" s="1268"/>
      <c r="AD316" s="1268"/>
      <c r="AE316" s="1268"/>
      <c r="AF316" s="1268"/>
      <c r="AG316" s="1268"/>
      <c r="AH316" s="1268"/>
      <c r="AI316" s="1268"/>
      <c r="AJ316" s="1268"/>
      <c r="AK316" s="1268"/>
      <c r="AL316" s="1268"/>
      <c r="AM316" s="1268"/>
      <c r="AN316" s="1268"/>
      <c r="AO316" s="1559"/>
    </row>
    <row r="317" spans="2:41">
      <c r="B317" s="1265"/>
      <c r="C317" s="1266"/>
      <c r="D317" s="1266"/>
      <c r="E317" s="1266"/>
      <c r="F317" s="1266"/>
      <c r="G317" s="1266"/>
      <c r="H317" s="1266"/>
      <c r="I317" s="1268"/>
      <c r="J317" s="1268"/>
      <c r="K317" s="1268"/>
      <c r="L317" s="1268"/>
      <c r="M317" s="1268"/>
      <c r="N317" s="1268"/>
      <c r="O317" s="1268"/>
      <c r="P317" s="1268"/>
      <c r="Q317" s="1268"/>
      <c r="R317" s="1268"/>
      <c r="S317" s="1268"/>
      <c r="T317" s="1268"/>
      <c r="U317" s="1268"/>
      <c r="V317" s="1268"/>
      <c r="W317" s="1268"/>
      <c r="X317" s="1268"/>
      <c r="Y317" s="1268"/>
      <c r="Z317" s="1268"/>
      <c r="AA317" s="1268"/>
      <c r="AB317" s="1268"/>
      <c r="AC317" s="1268"/>
      <c r="AD317" s="1268"/>
      <c r="AE317" s="1268"/>
      <c r="AF317" s="1268"/>
      <c r="AG317" s="1268"/>
      <c r="AH317" s="1268"/>
      <c r="AI317" s="1268"/>
      <c r="AJ317" s="1268"/>
      <c r="AK317" s="1268"/>
      <c r="AL317" s="1268"/>
      <c r="AM317" s="1268"/>
      <c r="AN317" s="1268"/>
      <c r="AO317" s="1559"/>
    </row>
    <row r="318" spans="2:41">
      <c r="B318" s="1189" t="s">
        <v>254</v>
      </c>
      <c r="C318" s="1190"/>
      <c r="D318" s="1190"/>
      <c r="E318" s="1190"/>
      <c r="F318" s="1190"/>
      <c r="G318" s="1190"/>
      <c r="H318" s="1190"/>
      <c r="I318" s="1190"/>
      <c r="J318" s="1190"/>
      <c r="K318" s="1190"/>
      <c r="L318" s="1190"/>
      <c r="M318" s="1190"/>
      <c r="N318" s="1190"/>
      <c r="O318" s="1190"/>
      <c r="P318" s="1190"/>
      <c r="Q318" s="1190"/>
      <c r="R318" s="1190"/>
      <c r="S318" s="1190"/>
      <c r="T318" s="1190"/>
      <c r="U318" s="1190"/>
      <c r="V318" s="1190"/>
      <c r="W318" s="1190"/>
      <c r="X318" s="1190"/>
      <c r="Y318" s="1190"/>
      <c r="Z318" s="1190"/>
      <c r="AA318" s="1190"/>
      <c r="AB318" s="1190"/>
      <c r="AC318" s="1190"/>
      <c r="AD318" s="1190"/>
      <c r="AE318" s="1190"/>
      <c r="AF318" s="1190"/>
      <c r="AG318" s="1190"/>
      <c r="AH318" s="1190"/>
      <c r="AI318" s="1190"/>
      <c r="AJ318" s="1190"/>
      <c r="AK318" s="1190"/>
      <c r="AL318" s="1190"/>
      <c r="AM318" s="1190"/>
      <c r="AN318" s="1190"/>
      <c r="AO318" s="1542"/>
    </row>
    <row r="319" spans="2:41">
      <c r="B319" s="1200"/>
      <c r="C319" s="1201"/>
      <c r="D319" s="1201"/>
      <c r="E319" s="1201"/>
      <c r="F319" s="1201"/>
      <c r="G319" s="1201"/>
      <c r="H319" s="1201"/>
      <c r="I319" s="1201"/>
      <c r="J319" s="1201"/>
      <c r="K319" s="1201"/>
      <c r="L319" s="1201"/>
      <c r="M319" s="1201"/>
      <c r="N319" s="1201"/>
      <c r="O319" s="1201"/>
      <c r="P319" s="1201"/>
      <c r="Q319" s="1201"/>
      <c r="R319" s="1201"/>
      <c r="S319" s="1202"/>
      <c r="T319" s="1206" t="s">
        <v>255</v>
      </c>
      <c r="U319" s="1207"/>
      <c r="V319" s="1207"/>
      <c r="W319" s="1208"/>
      <c r="X319" s="1257" t="e">
        <f>+' PRESUPUESTO OFICIAL ESMERALDA'!#REF!</f>
        <v>#REF!</v>
      </c>
      <c r="Y319" s="1258"/>
      <c r="Z319" s="1258"/>
      <c r="AA319" s="1258"/>
      <c r="AB319" s="1258"/>
      <c r="AC319" s="1258"/>
      <c r="AD319" s="1259"/>
      <c r="AE319" s="1191" t="s">
        <v>256</v>
      </c>
      <c r="AF319" s="1191"/>
      <c r="AG319" s="1191"/>
      <c r="AH319" s="1191"/>
      <c r="AI319" s="1199" t="e">
        <f>+' PRESUPUESTO OFICIAL ESMERALDA'!#REF!</f>
        <v>#REF!</v>
      </c>
      <c r="AJ319" s="1199"/>
      <c r="AK319" s="1199"/>
      <c r="AL319" s="1199"/>
      <c r="AM319" s="1199"/>
      <c r="AN319" s="1199"/>
      <c r="AO319" s="1567"/>
    </row>
    <row r="320" spans="2:41">
      <c r="B320" s="1203"/>
      <c r="C320" s="1204"/>
      <c r="D320" s="1204"/>
      <c r="E320" s="1204"/>
      <c r="F320" s="1204"/>
      <c r="G320" s="1204"/>
      <c r="H320" s="1204"/>
      <c r="I320" s="1204"/>
      <c r="J320" s="1204"/>
      <c r="K320" s="1204"/>
      <c r="L320" s="1204"/>
      <c r="M320" s="1204"/>
      <c r="N320" s="1204"/>
      <c r="O320" s="1204"/>
      <c r="P320" s="1204"/>
      <c r="Q320" s="1204"/>
      <c r="R320" s="1204"/>
      <c r="S320" s="1205"/>
      <c r="T320" s="1209"/>
      <c r="U320" s="1210"/>
      <c r="V320" s="1210"/>
      <c r="W320" s="1211"/>
      <c r="X320" s="1260"/>
      <c r="Y320" s="1261"/>
      <c r="Z320" s="1261"/>
      <c r="AA320" s="1261"/>
      <c r="AB320" s="1261"/>
      <c r="AC320" s="1261"/>
      <c r="AD320" s="1262"/>
      <c r="AE320" s="1191"/>
      <c r="AF320" s="1191"/>
      <c r="AG320" s="1191"/>
      <c r="AH320" s="1191"/>
      <c r="AI320" s="1199"/>
      <c r="AJ320" s="1199"/>
      <c r="AK320" s="1199"/>
      <c r="AL320" s="1199"/>
      <c r="AM320" s="1199"/>
      <c r="AN320" s="1199"/>
      <c r="AO320" s="1567"/>
    </row>
    <row r="321" spans="2:41" ht="44.25" customHeight="1">
      <c r="B321" s="1203"/>
      <c r="C321" s="1204"/>
      <c r="D321" s="1204"/>
      <c r="E321" s="1204"/>
      <c r="F321" s="1204"/>
      <c r="G321" s="1204"/>
      <c r="H321" s="1204"/>
      <c r="I321" s="1204"/>
      <c r="J321" s="1204"/>
      <c r="K321" s="1204"/>
      <c r="L321" s="1204"/>
      <c r="M321" s="1204"/>
      <c r="N321" s="1204"/>
      <c r="O321" s="1204"/>
      <c r="P321" s="1204"/>
      <c r="Q321" s="1204"/>
      <c r="R321" s="1204"/>
      <c r="S321" s="1205"/>
      <c r="T321" s="1206" t="s">
        <v>257</v>
      </c>
      <c r="U321" s="1207"/>
      <c r="V321" s="1207"/>
      <c r="W321" s="1208"/>
      <c r="X321" s="1218" t="e">
        <f>+' PRESUPUESTO OFICIAL ESMERALDA'!#REF!</f>
        <v>#REF!</v>
      </c>
      <c r="Y321" s="1219"/>
      <c r="Z321" s="1219"/>
      <c r="AA321" s="1219"/>
      <c r="AB321" s="1219"/>
      <c r="AC321" s="1219"/>
      <c r="AD321" s="1219"/>
      <c r="AE321" s="1219"/>
      <c r="AF321" s="1219"/>
      <c r="AG321" s="1219"/>
      <c r="AH321" s="1219"/>
      <c r="AI321" s="1219"/>
      <c r="AJ321" s="1219"/>
      <c r="AK321" s="1219"/>
      <c r="AL321" s="1219"/>
      <c r="AM321" s="1219"/>
      <c r="AN321" s="1219"/>
      <c r="AO321" s="1568"/>
    </row>
    <row r="322" spans="2:41" ht="51" customHeight="1">
      <c r="B322" s="1203"/>
      <c r="C322" s="1204"/>
      <c r="D322" s="1204"/>
      <c r="E322" s="1204"/>
      <c r="F322" s="1204"/>
      <c r="G322" s="1204"/>
      <c r="H322" s="1204"/>
      <c r="I322" s="1204"/>
      <c r="J322" s="1204"/>
      <c r="K322" s="1204"/>
      <c r="L322" s="1204"/>
      <c r="M322" s="1204"/>
      <c r="N322" s="1204"/>
      <c r="O322" s="1204"/>
      <c r="P322" s="1204"/>
      <c r="Q322" s="1204"/>
      <c r="R322" s="1204"/>
      <c r="S322" s="1205"/>
      <c r="T322" s="1209"/>
      <c r="U322" s="1210"/>
      <c r="V322" s="1210"/>
      <c r="W322" s="1211"/>
      <c r="X322" s="1220"/>
      <c r="Y322" s="1221"/>
      <c r="Z322" s="1221"/>
      <c r="AA322" s="1221"/>
      <c r="AB322" s="1221"/>
      <c r="AC322" s="1221"/>
      <c r="AD322" s="1221"/>
      <c r="AE322" s="1221"/>
      <c r="AF322" s="1221"/>
      <c r="AG322" s="1221"/>
      <c r="AH322" s="1221"/>
      <c r="AI322" s="1221"/>
      <c r="AJ322" s="1221"/>
      <c r="AK322" s="1221"/>
      <c r="AL322" s="1221"/>
      <c r="AM322" s="1221"/>
      <c r="AN322" s="1221"/>
      <c r="AO322" s="1569"/>
    </row>
    <row r="323" spans="2:41">
      <c r="B323" s="1203"/>
      <c r="C323" s="1204"/>
      <c r="D323" s="1204"/>
      <c r="E323" s="1204"/>
      <c r="F323" s="1204"/>
      <c r="G323" s="1204"/>
      <c r="H323" s="1204"/>
      <c r="I323" s="1204"/>
      <c r="J323" s="1204"/>
      <c r="K323" s="1204"/>
      <c r="L323" s="1204"/>
      <c r="M323" s="1204"/>
      <c r="N323" s="1204"/>
      <c r="O323" s="1204"/>
      <c r="P323" s="1204"/>
      <c r="Q323" s="1204"/>
      <c r="R323" s="1204"/>
      <c r="S323" s="1205"/>
      <c r="T323" s="1222" t="s">
        <v>258</v>
      </c>
      <c r="U323" s="1223"/>
      <c r="V323" s="1223"/>
      <c r="W323" s="1223"/>
      <c r="X323" s="1223"/>
      <c r="Y323" s="1224"/>
      <c r="Z323" s="1228" t="s">
        <v>259</v>
      </c>
      <c r="AA323" s="1228"/>
      <c r="AB323" s="1228"/>
      <c r="AC323" s="1228"/>
      <c r="AD323" s="1228"/>
      <c r="AE323" s="1191"/>
      <c r="AF323" s="1191"/>
      <c r="AG323" s="1191"/>
      <c r="AH323" s="1191"/>
      <c r="AI323" s="1191" t="s">
        <v>260</v>
      </c>
      <c r="AJ323" s="1191"/>
      <c r="AK323" s="1191"/>
      <c r="AL323" s="1191" t="s">
        <v>261</v>
      </c>
      <c r="AM323" s="1191"/>
      <c r="AN323" s="1191"/>
      <c r="AO323" s="1561"/>
    </row>
    <row r="324" spans="2:41">
      <c r="B324" s="1203"/>
      <c r="C324" s="1204"/>
      <c r="D324" s="1204"/>
      <c r="E324" s="1204"/>
      <c r="F324" s="1204"/>
      <c r="G324" s="1204"/>
      <c r="H324" s="1204"/>
      <c r="I324" s="1204"/>
      <c r="J324" s="1204"/>
      <c r="K324" s="1204"/>
      <c r="L324" s="1204"/>
      <c r="M324" s="1204"/>
      <c r="N324" s="1204"/>
      <c r="O324" s="1204"/>
      <c r="P324" s="1204"/>
      <c r="Q324" s="1204"/>
      <c r="R324" s="1204"/>
      <c r="S324" s="1205"/>
      <c r="T324" s="1225"/>
      <c r="U324" s="1226"/>
      <c r="V324" s="1226"/>
      <c r="W324" s="1226"/>
      <c r="X324" s="1226"/>
      <c r="Y324" s="1227"/>
      <c r="Z324" s="1191" t="s">
        <v>262</v>
      </c>
      <c r="AA324" s="1191"/>
      <c r="AB324" s="1191"/>
      <c r="AC324" s="1191" t="s">
        <v>263</v>
      </c>
      <c r="AD324" s="1191"/>
      <c r="AE324" s="1191"/>
      <c r="AF324" s="1191" t="s">
        <v>264</v>
      </c>
      <c r="AG324" s="1191"/>
      <c r="AH324" s="1191"/>
      <c r="AI324" s="1191"/>
      <c r="AJ324" s="1191"/>
      <c r="AK324" s="1191"/>
      <c r="AL324" s="1191"/>
      <c r="AM324" s="1191"/>
      <c r="AN324" s="1191"/>
      <c r="AO324" s="1561"/>
    </row>
    <row r="325" spans="2:41">
      <c r="B325" s="1203"/>
      <c r="C325" s="1204"/>
      <c r="D325" s="1204"/>
      <c r="E325" s="1204"/>
      <c r="F325" s="1204"/>
      <c r="G325" s="1204"/>
      <c r="H325" s="1204"/>
      <c r="I325" s="1204"/>
      <c r="J325" s="1204"/>
      <c r="K325" s="1204"/>
      <c r="L325" s="1204"/>
      <c r="M325" s="1204"/>
      <c r="N325" s="1204"/>
      <c r="O325" s="1204"/>
      <c r="P325" s="1204"/>
      <c r="Q325" s="1204"/>
      <c r="R325" s="1204"/>
      <c r="S325" s="1205"/>
      <c r="T325" s="1182" t="s">
        <v>580</v>
      </c>
      <c r="U325" s="1183"/>
      <c r="V325" s="1183"/>
      <c r="W325" s="1183"/>
      <c r="X325" s="1183"/>
      <c r="Y325" s="1184"/>
      <c r="Z325" s="1185">
        <v>17</v>
      </c>
      <c r="AA325" s="1185"/>
      <c r="AB325" s="1185"/>
      <c r="AC325" s="1178">
        <v>27.8</v>
      </c>
      <c r="AD325" s="1178"/>
      <c r="AE325" s="1178"/>
      <c r="AF325" s="1178"/>
      <c r="AG325" s="1178"/>
      <c r="AH325" s="1178"/>
      <c r="AI325" s="1178"/>
      <c r="AJ325" s="1178"/>
      <c r="AK325" s="1178"/>
      <c r="AL325" s="1178">
        <f>+Z325*AC325</f>
        <v>472.6</v>
      </c>
      <c r="AM325" s="1178"/>
      <c r="AN325" s="1178"/>
      <c r="AO325" s="1541"/>
    </row>
    <row r="326" spans="2:41">
      <c r="B326" s="1203"/>
      <c r="C326" s="1204"/>
      <c r="D326" s="1204"/>
      <c r="E326" s="1204"/>
      <c r="F326" s="1204"/>
      <c r="G326" s="1204"/>
      <c r="H326" s="1204"/>
      <c r="I326" s="1204"/>
      <c r="J326" s="1204"/>
      <c r="K326" s="1204"/>
      <c r="L326" s="1204"/>
      <c r="M326" s="1204"/>
      <c r="N326" s="1204"/>
      <c r="O326" s="1204"/>
      <c r="P326" s="1204"/>
      <c r="Q326" s="1204"/>
      <c r="R326" s="1204"/>
      <c r="S326" s="1205"/>
      <c r="T326" s="1182"/>
      <c r="U326" s="1183"/>
      <c r="V326" s="1183"/>
      <c r="W326" s="1183"/>
      <c r="X326" s="1183"/>
      <c r="Y326" s="1184"/>
      <c r="Z326" s="1178"/>
      <c r="AA326" s="1178"/>
      <c r="AB326" s="1178"/>
      <c r="AC326" s="1178"/>
      <c r="AD326" s="1178"/>
      <c r="AE326" s="1178"/>
      <c r="AF326" s="1178"/>
      <c r="AG326" s="1178"/>
      <c r="AH326" s="1178"/>
      <c r="AI326" s="1178"/>
      <c r="AJ326" s="1178"/>
      <c r="AK326" s="1178"/>
      <c r="AL326" s="1178"/>
      <c r="AM326" s="1178"/>
      <c r="AN326" s="1178"/>
      <c r="AO326" s="1541"/>
    </row>
    <row r="327" spans="2:41">
      <c r="B327" s="1203"/>
      <c r="C327" s="1204"/>
      <c r="D327" s="1204"/>
      <c r="E327" s="1204"/>
      <c r="F327" s="1204"/>
      <c r="G327" s="1204"/>
      <c r="H327" s="1204"/>
      <c r="I327" s="1204"/>
      <c r="J327" s="1204"/>
      <c r="K327" s="1204"/>
      <c r="L327" s="1204"/>
      <c r="M327" s="1204"/>
      <c r="N327" s="1204"/>
      <c r="O327" s="1204"/>
      <c r="P327" s="1204"/>
      <c r="Q327" s="1204"/>
      <c r="R327" s="1204"/>
      <c r="S327" s="1205"/>
      <c r="T327" s="1271"/>
      <c r="U327" s="1272"/>
      <c r="V327" s="1272"/>
      <c r="W327" s="1272"/>
      <c r="X327" s="1272"/>
      <c r="Y327" s="1273"/>
      <c r="Z327" s="1178"/>
      <c r="AA327" s="1178"/>
      <c r="AB327" s="1178"/>
      <c r="AC327" s="1178"/>
      <c r="AD327" s="1178"/>
      <c r="AE327" s="1178"/>
      <c r="AF327" s="1178"/>
      <c r="AG327" s="1178"/>
      <c r="AH327" s="1178"/>
      <c r="AI327" s="1178"/>
      <c r="AJ327" s="1178"/>
      <c r="AK327" s="1178"/>
      <c r="AL327" s="1178"/>
      <c r="AM327" s="1178"/>
      <c r="AN327" s="1178"/>
      <c r="AO327" s="1541"/>
    </row>
    <row r="328" spans="2:41">
      <c r="B328" s="1203"/>
      <c r="C328" s="1204"/>
      <c r="D328" s="1204"/>
      <c r="E328" s="1204"/>
      <c r="F328" s="1204"/>
      <c r="G328" s="1204"/>
      <c r="H328" s="1204"/>
      <c r="I328" s="1204"/>
      <c r="J328" s="1204"/>
      <c r="K328" s="1204"/>
      <c r="L328" s="1204"/>
      <c r="M328" s="1204"/>
      <c r="N328" s="1204"/>
      <c r="O328" s="1204"/>
      <c r="P328" s="1204"/>
      <c r="Q328" s="1204"/>
      <c r="R328" s="1204"/>
      <c r="S328" s="1205"/>
      <c r="T328" s="1271"/>
      <c r="U328" s="1272"/>
      <c r="V328" s="1272"/>
      <c r="W328" s="1272"/>
      <c r="X328" s="1272"/>
      <c r="Y328" s="1273"/>
      <c r="Z328" s="1178"/>
      <c r="AA328" s="1178"/>
      <c r="AB328" s="1178"/>
      <c r="AC328" s="1178"/>
      <c r="AD328" s="1178"/>
      <c r="AE328" s="1178"/>
      <c r="AF328" s="1178"/>
      <c r="AG328" s="1178"/>
      <c r="AH328" s="1178"/>
      <c r="AI328" s="1178"/>
      <c r="AJ328" s="1178"/>
      <c r="AK328" s="1178"/>
      <c r="AL328" s="1178"/>
      <c r="AM328" s="1178"/>
      <c r="AN328" s="1178"/>
      <c r="AO328" s="1541"/>
    </row>
    <row r="329" spans="2:41">
      <c r="B329" s="1203"/>
      <c r="C329" s="1204"/>
      <c r="D329" s="1204"/>
      <c r="E329" s="1204"/>
      <c r="F329" s="1204"/>
      <c r="G329" s="1204"/>
      <c r="H329" s="1204"/>
      <c r="I329" s="1204"/>
      <c r="J329" s="1204"/>
      <c r="K329" s="1204"/>
      <c r="L329" s="1204"/>
      <c r="M329" s="1204"/>
      <c r="N329" s="1204"/>
      <c r="O329" s="1204"/>
      <c r="P329" s="1204"/>
      <c r="Q329" s="1204"/>
      <c r="R329" s="1204"/>
      <c r="S329" s="1205"/>
      <c r="T329" s="1271"/>
      <c r="U329" s="1272"/>
      <c r="V329" s="1272"/>
      <c r="W329" s="1272"/>
      <c r="X329" s="1272"/>
      <c r="Y329" s="1273"/>
      <c r="Z329" s="1178"/>
      <c r="AA329" s="1178"/>
      <c r="AB329" s="1178"/>
      <c r="AC329" s="1178"/>
      <c r="AD329" s="1178"/>
      <c r="AE329" s="1178"/>
      <c r="AF329" s="1178"/>
      <c r="AG329" s="1178"/>
      <c r="AH329" s="1178"/>
      <c r="AI329" s="1178"/>
      <c r="AJ329" s="1178"/>
      <c r="AK329" s="1178"/>
      <c r="AL329" s="1178"/>
      <c r="AM329" s="1178"/>
      <c r="AN329" s="1178"/>
      <c r="AO329" s="1541"/>
    </row>
    <row r="330" spans="2:41">
      <c r="B330" s="1203"/>
      <c r="C330" s="1204"/>
      <c r="D330" s="1204"/>
      <c r="E330" s="1204"/>
      <c r="F330" s="1204"/>
      <c r="G330" s="1204"/>
      <c r="H330" s="1204"/>
      <c r="I330" s="1204"/>
      <c r="J330" s="1204"/>
      <c r="K330" s="1204"/>
      <c r="L330" s="1204"/>
      <c r="M330" s="1204"/>
      <c r="N330" s="1204"/>
      <c r="O330" s="1204"/>
      <c r="P330" s="1204"/>
      <c r="Q330" s="1204"/>
      <c r="R330" s="1204"/>
      <c r="S330" s="1205"/>
      <c r="T330" s="1271"/>
      <c r="U330" s="1272"/>
      <c r="V330" s="1272"/>
      <c r="W330" s="1272"/>
      <c r="X330" s="1272"/>
      <c r="Y330" s="1273"/>
      <c r="Z330" s="1178"/>
      <c r="AA330" s="1178"/>
      <c r="AB330" s="1178"/>
      <c r="AC330" s="1178"/>
      <c r="AD330" s="1178"/>
      <c r="AE330" s="1178"/>
      <c r="AF330" s="1178"/>
      <c r="AG330" s="1178"/>
      <c r="AH330" s="1178"/>
      <c r="AI330" s="1178"/>
      <c r="AJ330" s="1178"/>
      <c r="AK330" s="1178"/>
      <c r="AL330" s="1178"/>
      <c r="AM330" s="1178"/>
      <c r="AN330" s="1178"/>
      <c r="AO330" s="1541"/>
    </row>
    <row r="331" spans="2:41">
      <c r="B331" s="1203"/>
      <c r="C331" s="1204"/>
      <c r="D331" s="1204"/>
      <c r="E331" s="1204"/>
      <c r="F331" s="1204"/>
      <c r="G331" s="1204"/>
      <c r="H331" s="1204"/>
      <c r="I331" s="1204"/>
      <c r="J331" s="1204"/>
      <c r="K331" s="1204"/>
      <c r="L331" s="1204"/>
      <c r="M331" s="1204"/>
      <c r="N331" s="1204"/>
      <c r="O331" s="1204"/>
      <c r="P331" s="1204"/>
      <c r="Q331" s="1204"/>
      <c r="R331" s="1204"/>
      <c r="S331" s="1205"/>
      <c r="T331" s="1271"/>
      <c r="U331" s="1272"/>
      <c r="V331" s="1272"/>
      <c r="W331" s="1272"/>
      <c r="X331" s="1272"/>
      <c r="Y331" s="1273"/>
      <c r="Z331" s="1178"/>
      <c r="AA331" s="1178"/>
      <c r="AB331" s="1178"/>
      <c r="AC331" s="1178"/>
      <c r="AD331" s="1178"/>
      <c r="AE331" s="1178"/>
      <c r="AF331" s="1178"/>
      <c r="AG331" s="1178"/>
      <c r="AH331" s="1178"/>
      <c r="AI331" s="1178"/>
      <c r="AJ331" s="1178"/>
      <c r="AK331" s="1178"/>
      <c r="AL331" s="1178"/>
      <c r="AM331" s="1178"/>
      <c r="AN331" s="1178"/>
      <c r="AO331" s="1541"/>
    </row>
    <row r="332" spans="2:41">
      <c r="B332" s="1203"/>
      <c r="C332" s="1204"/>
      <c r="D332" s="1204"/>
      <c r="E332" s="1204"/>
      <c r="F332" s="1204"/>
      <c r="G332" s="1204"/>
      <c r="H332" s="1204"/>
      <c r="I332" s="1204"/>
      <c r="J332" s="1204"/>
      <c r="K332" s="1204"/>
      <c r="L332" s="1204"/>
      <c r="M332" s="1204"/>
      <c r="N332" s="1204"/>
      <c r="O332" s="1204"/>
      <c r="P332" s="1204"/>
      <c r="Q332" s="1204"/>
      <c r="R332" s="1204"/>
      <c r="S332" s="1205"/>
      <c r="T332" s="1271"/>
      <c r="U332" s="1272"/>
      <c r="V332" s="1272"/>
      <c r="W332" s="1272"/>
      <c r="X332" s="1272"/>
      <c r="Y332" s="1273"/>
      <c r="Z332" s="1178"/>
      <c r="AA332" s="1178"/>
      <c r="AB332" s="1178"/>
      <c r="AC332" s="1178"/>
      <c r="AD332" s="1178"/>
      <c r="AE332" s="1178"/>
      <c r="AF332" s="1178"/>
      <c r="AG332" s="1178"/>
      <c r="AH332" s="1178"/>
      <c r="AI332" s="1178"/>
      <c r="AJ332" s="1178"/>
      <c r="AK332" s="1178"/>
      <c r="AL332" s="1178"/>
      <c r="AM332" s="1178"/>
      <c r="AN332" s="1178"/>
      <c r="AO332" s="1541"/>
    </row>
    <row r="333" spans="2:41">
      <c r="B333" s="1203"/>
      <c r="C333" s="1204"/>
      <c r="D333" s="1204"/>
      <c r="E333" s="1204"/>
      <c r="F333" s="1204"/>
      <c r="G333" s="1204"/>
      <c r="H333" s="1204"/>
      <c r="I333" s="1204"/>
      <c r="J333" s="1204"/>
      <c r="K333" s="1204"/>
      <c r="L333" s="1204"/>
      <c r="M333" s="1204"/>
      <c r="N333" s="1204"/>
      <c r="O333" s="1204"/>
      <c r="P333" s="1204"/>
      <c r="Q333" s="1204"/>
      <c r="R333" s="1204"/>
      <c r="S333" s="1205"/>
      <c r="T333" s="1271"/>
      <c r="U333" s="1272"/>
      <c r="V333" s="1272"/>
      <c r="W333" s="1272"/>
      <c r="X333" s="1272"/>
      <c r="Y333" s="1273"/>
      <c r="Z333" s="1178"/>
      <c r="AA333" s="1178"/>
      <c r="AB333" s="1178"/>
      <c r="AC333" s="1178"/>
      <c r="AD333" s="1178"/>
      <c r="AE333" s="1178"/>
      <c r="AF333" s="1178"/>
      <c r="AG333" s="1178"/>
      <c r="AH333" s="1178"/>
      <c r="AI333" s="1178"/>
      <c r="AJ333" s="1178"/>
      <c r="AK333" s="1178"/>
      <c r="AL333" s="1178"/>
      <c r="AM333" s="1178"/>
      <c r="AN333" s="1178"/>
      <c r="AO333" s="1541"/>
    </row>
    <row r="334" spans="2:41">
      <c r="B334" s="1203"/>
      <c r="C334" s="1204"/>
      <c r="D334" s="1204"/>
      <c r="E334" s="1204"/>
      <c r="F334" s="1204"/>
      <c r="G334" s="1204"/>
      <c r="H334" s="1204"/>
      <c r="I334" s="1204"/>
      <c r="J334" s="1204"/>
      <c r="K334" s="1204"/>
      <c r="L334" s="1204"/>
      <c r="M334" s="1204"/>
      <c r="N334" s="1204"/>
      <c r="O334" s="1204"/>
      <c r="P334" s="1204"/>
      <c r="Q334" s="1204"/>
      <c r="R334" s="1204"/>
      <c r="S334" s="1205"/>
      <c r="T334" s="1182"/>
      <c r="U334" s="1183"/>
      <c r="V334" s="1183"/>
      <c r="W334" s="1183"/>
      <c r="X334" s="1183"/>
      <c r="Y334" s="1184"/>
      <c r="Z334" s="1178"/>
      <c r="AA334" s="1178"/>
      <c r="AB334" s="1178"/>
      <c r="AC334" s="1178"/>
      <c r="AD334" s="1178"/>
      <c r="AE334" s="1178"/>
      <c r="AF334" s="1178"/>
      <c r="AG334" s="1178"/>
      <c r="AH334" s="1178"/>
      <c r="AI334" s="1178"/>
      <c r="AJ334" s="1178"/>
      <c r="AK334" s="1178"/>
      <c r="AL334" s="1178"/>
      <c r="AM334" s="1178"/>
      <c r="AN334" s="1178"/>
      <c r="AO334" s="1541"/>
    </row>
    <row r="335" spans="2:41">
      <c r="B335" s="1203"/>
      <c r="C335" s="1204"/>
      <c r="D335" s="1204"/>
      <c r="E335" s="1204"/>
      <c r="F335" s="1204"/>
      <c r="G335" s="1204"/>
      <c r="H335" s="1204"/>
      <c r="I335" s="1204"/>
      <c r="J335" s="1204"/>
      <c r="K335" s="1204"/>
      <c r="L335" s="1204"/>
      <c r="M335" s="1204"/>
      <c r="N335" s="1204"/>
      <c r="O335" s="1204"/>
      <c r="P335" s="1204"/>
      <c r="Q335" s="1204"/>
      <c r="R335" s="1204"/>
      <c r="S335" s="1205"/>
      <c r="T335" s="1182"/>
      <c r="U335" s="1183"/>
      <c r="V335" s="1183"/>
      <c r="W335" s="1183"/>
      <c r="X335" s="1183"/>
      <c r="Y335" s="1184"/>
      <c r="Z335" s="1178"/>
      <c r="AA335" s="1178"/>
      <c r="AB335" s="1178"/>
      <c r="AC335" s="1178"/>
      <c r="AD335" s="1178"/>
      <c r="AE335" s="1178"/>
      <c r="AF335" s="1178"/>
      <c r="AG335" s="1178"/>
      <c r="AH335" s="1178"/>
      <c r="AI335" s="1178"/>
      <c r="AJ335" s="1178"/>
      <c r="AK335" s="1178"/>
      <c r="AL335" s="1178"/>
      <c r="AM335" s="1178"/>
      <c r="AN335" s="1178"/>
      <c r="AO335" s="1541"/>
    </row>
    <row r="336" spans="2:41">
      <c r="B336" s="1203"/>
      <c r="C336" s="1204"/>
      <c r="D336" s="1204"/>
      <c r="E336" s="1204"/>
      <c r="F336" s="1204"/>
      <c r="G336" s="1204"/>
      <c r="H336" s="1204"/>
      <c r="I336" s="1204"/>
      <c r="J336" s="1204"/>
      <c r="K336" s="1204"/>
      <c r="L336" s="1204"/>
      <c r="M336" s="1204"/>
      <c r="N336" s="1204"/>
      <c r="O336" s="1204"/>
      <c r="P336" s="1204"/>
      <c r="Q336" s="1204"/>
      <c r="R336" s="1204"/>
      <c r="S336" s="1205"/>
      <c r="T336" s="1182"/>
      <c r="U336" s="1183"/>
      <c r="V336" s="1183"/>
      <c r="W336" s="1183"/>
      <c r="X336" s="1183"/>
      <c r="Y336" s="1184"/>
      <c r="Z336" s="1178"/>
      <c r="AA336" s="1178"/>
      <c r="AB336" s="1178"/>
      <c r="AC336" s="1178"/>
      <c r="AD336" s="1178"/>
      <c r="AE336" s="1178"/>
      <c r="AF336" s="1178"/>
      <c r="AG336" s="1178"/>
      <c r="AH336" s="1178"/>
      <c r="AI336" s="1178"/>
      <c r="AJ336" s="1178"/>
      <c r="AK336" s="1178"/>
      <c r="AL336" s="1178"/>
      <c r="AM336" s="1178"/>
      <c r="AN336" s="1178"/>
      <c r="AO336" s="1541"/>
    </row>
    <row r="337" spans="2:42">
      <c r="B337" s="1203"/>
      <c r="C337" s="1204"/>
      <c r="D337" s="1204"/>
      <c r="E337" s="1204"/>
      <c r="F337" s="1204"/>
      <c r="G337" s="1204"/>
      <c r="H337" s="1204"/>
      <c r="I337" s="1204"/>
      <c r="J337" s="1204"/>
      <c r="K337" s="1204"/>
      <c r="L337" s="1204"/>
      <c r="M337" s="1204"/>
      <c r="N337" s="1204"/>
      <c r="O337" s="1204"/>
      <c r="P337" s="1204"/>
      <c r="Q337" s="1204"/>
      <c r="R337" s="1204"/>
      <c r="S337" s="1205"/>
      <c r="T337" s="1182"/>
      <c r="U337" s="1183"/>
      <c r="V337" s="1183"/>
      <c r="W337" s="1183"/>
      <c r="X337" s="1183"/>
      <c r="Y337" s="1184"/>
      <c r="Z337" s="1178"/>
      <c r="AA337" s="1178"/>
      <c r="AB337" s="1178"/>
      <c r="AC337" s="1178"/>
      <c r="AD337" s="1178"/>
      <c r="AE337" s="1178"/>
      <c r="AF337" s="1178"/>
      <c r="AG337" s="1178"/>
      <c r="AH337" s="1178"/>
      <c r="AI337" s="1178"/>
      <c r="AJ337" s="1178"/>
      <c r="AK337" s="1178"/>
      <c r="AL337" s="1178"/>
      <c r="AM337" s="1178"/>
      <c r="AN337" s="1178"/>
      <c r="AO337" s="1541"/>
    </row>
    <row r="338" spans="2:42">
      <c r="B338" s="1203"/>
      <c r="C338" s="1204"/>
      <c r="D338" s="1204"/>
      <c r="E338" s="1204"/>
      <c r="F338" s="1204"/>
      <c r="G338" s="1204"/>
      <c r="H338" s="1204"/>
      <c r="I338" s="1204"/>
      <c r="J338" s="1204"/>
      <c r="K338" s="1204"/>
      <c r="L338" s="1204"/>
      <c r="M338" s="1204"/>
      <c r="N338" s="1204"/>
      <c r="O338" s="1204"/>
      <c r="P338" s="1204"/>
      <c r="Q338" s="1204"/>
      <c r="R338" s="1204"/>
      <c r="S338" s="1205"/>
      <c r="T338" s="1276"/>
      <c r="U338" s="1277"/>
      <c r="V338" s="1277"/>
      <c r="W338" s="1277"/>
      <c r="X338" s="1277"/>
      <c r="Y338" s="1277"/>
      <c r="Z338" s="1178"/>
      <c r="AA338" s="1178"/>
      <c r="AB338" s="1178"/>
      <c r="AC338" s="1178"/>
      <c r="AD338" s="1178"/>
      <c r="AE338" s="1178"/>
      <c r="AF338" s="1178"/>
      <c r="AG338" s="1178"/>
      <c r="AH338" s="1178"/>
      <c r="AI338" s="1178"/>
      <c r="AJ338" s="1178"/>
      <c r="AK338" s="1178"/>
      <c r="AL338" s="1178"/>
      <c r="AM338" s="1178"/>
      <c r="AN338" s="1178"/>
      <c r="AO338" s="1541"/>
    </row>
    <row r="339" spans="2:42">
      <c r="B339" s="1254"/>
      <c r="C339" s="1255"/>
      <c r="D339" s="1255"/>
      <c r="E339" s="1255"/>
      <c r="F339" s="1255"/>
      <c r="G339" s="1255"/>
      <c r="H339" s="1255"/>
      <c r="I339" s="1255"/>
      <c r="J339" s="1255"/>
      <c r="K339" s="1255"/>
      <c r="L339" s="1255"/>
      <c r="M339" s="1255"/>
      <c r="N339" s="1255"/>
      <c r="O339" s="1255"/>
      <c r="P339" s="1255"/>
      <c r="Q339" s="1255"/>
      <c r="R339" s="1255"/>
      <c r="S339" s="1256"/>
      <c r="T339" s="1240"/>
      <c r="U339" s="1241"/>
      <c r="V339" s="1241"/>
      <c r="W339" s="1241"/>
      <c r="X339" s="1241"/>
      <c r="Y339" s="1241"/>
      <c r="Z339" s="1178"/>
      <c r="AA339" s="1178"/>
      <c r="AB339" s="1178"/>
      <c r="AC339" s="1178"/>
      <c r="AD339" s="1178"/>
      <c r="AE339" s="1178"/>
      <c r="AF339" s="1178"/>
      <c r="AG339" s="1178"/>
      <c r="AH339" s="1178"/>
      <c r="AI339" s="1178"/>
      <c r="AJ339" s="1178"/>
      <c r="AK339" s="1178"/>
      <c r="AL339" s="1178"/>
      <c r="AM339" s="1178"/>
      <c r="AN339" s="1178"/>
      <c r="AO339" s="1541"/>
    </row>
    <row r="340" spans="2:42">
      <c r="B340" s="1192" t="s">
        <v>265</v>
      </c>
      <c r="C340" s="1193"/>
      <c r="D340" s="1193"/>
      <c r="E340" s="1193"/>
      <c r="F340" s="1193"/>
      <c r="G340" s="1193"/>
      <c r="H340" s="1193"/>
      <c r="I340" s="1193"/>
      <c r="J340" s="1193"/>
      <c r="K340" s="1193"/>
      <c r="L340" s="1193"/>
      <c r="M340" s="1193"/>
      <c r="N340" s="1193"/>
      <c r="O340" s="1193"/>
      <c r="P340" s="1193"/>
      <c r="Q340" s="1193"/>
      <c r="R340" s="1193"/>
      <c r="S340" s="1193"/>
      <c r="T340" s="1193"/>
      <c r="U340" s="1193"/>
      <c r="V340" s="1193"/>
      <c r="W340" s="1193"/>
      <c r="X340" s="1193"/>
      <c r="Y340" s="1193"/>
      <c r="Z340" s="1229"/>
      <c r="AA340" s="1230"/>
      <c r="AB340" s="1230"/>
      <c r="AC340" s="1230"/>
      <c r="AD340" s="1230"/>
      <c r="AE340" s="1230"/>
      <c r="AF340" s="1230"/>
      <c r="AG340" s="1230"/>
      <c r="AH340" s="1231"/>
      <c r="AI340" s="1232"/>
      <c r="AJ340" s="1232"/>
      <c r="AK340" s="1232"/>
      <c r="AL340" s="1232"/>
      <c r="AM340" s="1232"/>
      <c r="AN340" s="1232"/>
      <c r="AO340" s="1560"/>
    </row>
    <row r="341" spans="2:42">
      <c r="B341" s="1242"/>
      <c r="C341" s="1243"/>
      <c r="D341" s="1243"/>
      <c r="E341" s="1243"/>
      <c r="F341" s="1243"/>
      <c r="G341" s="1243"/>
      <c r="H341" s="1243"/>
      <c r="I341" s="1243"/>
      <c r="J341" s="1243"/>
      <c r="K341" s="1243"/>
      <c r="L341" s="1243"/>
      <c r="M341" s="1243"/>
      <c r="N341" s="1243"/>
      <c r="O341" s="1243"/>
      <c r="P341" s="1243"/>
      <c r="Q341" s="1243"/>
      <c r="R341" s="1243"/>
      <c r="S341" s="1243"/>
      <c r="T341" s="1243"/>
      <c r="U341" s="1243"/>
      <c r="V341" s="1243"/>
      <c r="W341" s="1243"/>
      <c r="X341" s="1243"/>
      <c r="Y341" s="1244"/>
      <c r="Z341" s="1248"/>
      <c r="AA341" s="1201"/>
      <c r="AB341" s="1201"/>
      <c r="AC341" s="1201"/>
      <c r="AD341" s="1201"/>
      <c r="AE341" s="1201"/>
      <c r="AF341" s="1201"/>
      <c r="AG341" s="1201"/>
      <c r="AH341" s="1202"/>
      <c r="AI341" s="1190" t="s">
        <v>266</v>
      </c>
      <c r="AJ341" s="1190"/>
      <c r="AK341" s="1253"/>
      <c r="AL341" s="1574">
        <f>SUM(AL325:AO340)</f>
        <v>472.6</v>
      </c>
      <c r="AM341" s="1575"/>
      <c r="AN341" s="1575"/>
      <c r="AO341" s="1576"/>
    </row>
    <row r="342" spans="2:42">
      <c r="B342" s="1242"/>
      <c r="C342" s="1243"/>
      <c r="D342" s="1243"/>
      <c r="E342" s="1243"/>
      <c r="F342" s="1243"/>
      <c r="G342" s="1243"/>
      <c r="H342" s="1243"/>
      <c r="I342" s="1243"/>
      <c r="J342" s="1243"/>
      <c r="K342" s="1243"/>
      <c r="L342" s="1243"/>
      <c r="M342" s="1243"/>
      <c r="N342" s="1243"/>
      <c r="O342" s="1243"/>
      <c r="P342" s="1243"/>
      <c r="Q342" s="1243"/>
      <c r="R342" s="1243"/>
      <c r="S342" s="1243"/>
      <c r="T342" s="1243"/>
      <c r="U342" s="1243"/>
      <c r="V342" s="1243"/>
      <c r="W342" s="1243"/>
      <c r="X342" s="1243"/>
      <c r="Y342" s="1244"/>
      <c r="Z342" s="1249"/>
      <c r="AA342" s="1204"/>
      <c r="AB342" s="1204"/>
      <c r="AC342" s="1204"/>
      <c r="AD342" s="1204"/>
      <c r="AE342" s="1204"/>
      <c r="AF342" s="1204"/>
      <c r="AG342" s="1204"/>
      <c r="AH342" s="1205"/>
      <c r="AI342" s="1190"/>
      <c r="AJ342" s="1190"/>
      <c r="AK342" s="1253"/>
      <c r="AL342" s="1570"/>
      <c r="AM342" s="1570"/>
      <c r="AN342" s="1570"/>
      <c r="AO342" s="1571"/>
    </row>
    <row r="343" spans="2:42" ht="16.5" thickBot="1">
      <c r="B343" s="1245"/>
      <c r="C343" s="1246"/>
      <c r="D343" s="1246"/>
      <c r="E343" s="1246"/>
      <c r="F343" s="1246"/>
      <c r="G343" s="1246"/>
      <c r="H343" s="1246"/>
      <c r="I343" s="1246"/>
      <c r="J343" s="1246"/>
      <c r="K343" s="1246"/>
      <c r="L343" s="1246"/>
      <c r="M343" s="1246"/>
      <c r="N343" s="1246"/>
      <c r="O343" s="1246"/>
      <c r="P343" s="1246"/>
      <c r="Q343" s="1246"/>
      <c r="R343" s="1246"/>
      <c r="S343" s="1246"/>
      <c r="T343" s="1246"/>
      <c r="U343" s="1246"/>
      <c r="V343" s="1246"/>
      <c r="W343" s="1246"/>
      <c r="X343" s="1246"/>
      <c r="Y343" s="1247"/>
      <c r="Z343" s="1250"/>
      <c r="AA343" s="1251"/>
      <c r="AB343" s="1251"/>
      <c r="AC343" s="1251"/>
      <c r="AD343" s="1251"/>
      <c r="AE343" s="1251"/>
      <c r="AF343" s="1251"/>
      <c r="AG343" s="1251"/>
      <c r="AH343" s="1252"/>
      <c r="AI343" s="1238" t="s">
        <v>267</v>
      </c>
      <c r="AJ343" s="1238"/>
      <c r="AK343" s="1239"/>
      <c r="AL343" s="1572">
        <f>ROUND(+AL341,2)</f>
        <v>472.6</v>
      </c>
      <c r="AM343" s="1572"/>
      <c r="AN343" s="1572"/>
      <c r="AO343" s="1573"/>
    </row>
    <row r="344" spans="2:42">
      <c r="B344" s="1263"/>
      <c r="C344" s="1264"/>
      <c r="D344" s="1264"/>
      <c r="E344" s="1264"/>
      <c r="F344" s="1264"/>
      <c r="G344" s="1264"/>
      <c r="H344" s="1264"/>
      <c r="I344" s="1267" t="str">
        <f>+I314</f>
        <v>CONSTRUCCIÓN DE CUBIERTA PARA POLIDEPORTIVO EN LA VEREDA LA ESMERALDA DEL MUNICIPIO DE LA PLATA, DEPARTAMENTO DEL HUILA</v>
      </c>
      <c r="J344" s="1267"/>
      <c r="K344" s="1267"/>
      <c r="L344" s="1267"/>
      <c r="M344" s="1267"/>
      <c r="N344" s="1267"/>
      <c r="O344" s="1267"/>
      <c r="P344" s="1267"/>
      <c r="Q344" s="1267"/>
      <c r="R344" s="1267"/>
      <c r="S344" s="1267"/>
      <c r="T344" s="1267"/>
      <c r="U344" s="1267"/>
      <c r="V344" s="1267"/>
      <c r="W344" s="1267"/>
      <c r="X344" s="1267"/>
      <c r="Y344" s="1267"/>
      <c r="Z344" s="1267"/>
      <c r="AA344" s="1267"/>
      <c r="AB344" s="1267"/>
      <c r="AC344" s="1267"/>
      <c r="AD344" s="1267"/>
      <c r="AE344" s="1267"/>
      <c r="AF344" s="1267"/>
      <c r="AG344" s="1267"/>
      <c r="AH344" s="1267"/>
      <c r="AI344" s="1269">
        <f ca="1">TODAY()</f>
        <v>46286</v>
      </c>
      <c r="AJ344" s="1267"/>
      <c r="AK344" s="1267"/>
      <c r="AL344" s="1267"/>
      <c r="AM344" s="1267"/>
      <c r="AN344" s="1267"/>
      <c r="AO344" s="1558"/>
      <c r="AP344" s="530"/>
    </row>
    <row r="345" spans="2:42">
      <c r="B345" s="1265"/>
      <c r="C345" s="1266"/>
      <c r="D345" s="1266"/>
      <c r="E345" s="1266"/>
      <c r="F345" s="1266"/>
      <c r="G345" s="1266"/>
      <c r="H345" s="1266"/>
      <c r="I345" s="1268"/>
      <c r="J345" s="1268"/>
      <c r="K345" s="1268"/>
      <c r="L345" s="1268"/>
      <c r="M345" s="1268"/>
      <c r="N345" s="1268"/>
      <c r="O345" s="1268"/>
      <c r="P345" s="1268"/>
      <c r="Q345" s="1268"/>
      <c r="R345" s="1268"/>
      <c r="S345" s="1268"/>
      <c r="T345" s="1268"/>
      <c r="U345" s="1268"/>
      <c r="V345" s="1268"/>
      <c r="W345" s="1268"/>
      <c r="X345" s="1268"/>
      <c r="Y345" s="1268"/>
      <c r="Z345" s="1268"/>
      <c r="AA345" s="1268"/>
      <c r="AB345" s="1268"/>
      <c r="AC345" s="1268"/>
      <c r="AD345" s="1268"/>
      <c r="AE345" s="1268"/>
      <c r="AF345" s="1268"/>
      <c r="AG345" s="1268"/>
      <c r="AH345" s="1268"/>
      <c r="AI345" s="1268"/>
      <c r="AJ345" s="1268"/>
      <c r="AK345" s="1268"/>
      <c r="AL345" s="1268"/>
      <c r="AM345" s="1268"/>
      <c r="AN345" s="1268"/>
      <c r="AO345" s="1559"/>
      <c r="AP345" s="530"/>
    </row>
    <row r="346" spans="2:42">
      <c r="B346" s="1265"/>
      <c r="C346" s="1266"/>
      <c r="D346" s="1266"/>
      <c r="E346" s="1266"/>
      <c r="F346" s="1266"/>
      <c r="G346" s="1266"/>
      <c r="H346" s="1266"/>
      <c r="I346" s="1268"/>
      <c r="J346" s="1268"/>
      <c r="K346" s="1268"/>
      <c r="L346" s="1268"/>
      <c r="M346" s="1268"/>
      <c r="N346" s="1268"/>
      <c r="O346" s="1268"/>
      <c r="P346" s="1268"/>
      <c r="Q346" s="1268"/>
      <c r="R346" s="1268"/>
      <c r="S346" s="1268"/>
      <c r="T346" s="1268"/>
      <c r="U346" s="1268"/>
      <c r="V346" s="1268"/>
      <c r="W346" s="1268"/>
      <c r="X346" s="1268"/>
      <c r="Y346" s="1268"/>
      <c r="Z346" s="1268"/>
      <c r="AA346" s="1268"/>
      <c r="AB346" s="1268"/>
      <c r="AC346" s="1268"/>
      <c r="AD346" s="1268"/>
      <c r="AE346" s="1268"/>
      <c r="AF346" s="1268"/>
      <c r="AG346" s="1268"/>
      <c r="AH346" s="1268"/>
      <c r="AI346" s="1268"/>
      <c r="AJ346" s="1268"/>
      <c r="AK346" s="1268"/>
      <c r="AL346" s="1268"/>
      <c r="AM346" s="1268"/>
      <c r="AN346" s="1268"/>
      <c r="AO346" s="1559"/>
      <c r="AP346" s="530"/>
    </row>
    <row r="347" spans="2:42">
      <c r="B347" s="1265"/>
      <c r="C347" s="1266"/>
      <c r="D347" s="1266"/>
      <c r="E347" s="1266"/>
      <c r="F347" s="1266"/>
      <c r="G347" s="1266"/>
      <c r="H347" s="1266"/>
      <c r="I347" s="1268"/>
      <c r="J347" s="1268"/>
      <c r="K347" s="1268"/>
      <c r="L347" s="1268"/>
      <c r="M347" s="1268"/>
      <c r="N347" s="1268"/>
      <c r="O347" s="1268"/>
      <c r="P347" s="1268"/>
      <c r="Q347" s="1268"/>
      <c r="R347" s="1268"/>
      <c r="S347" s="1268"/>
      <c r="T347" s="1268"/>
      <c r="U347" s="1268"/>
      <c r="V347" s="1268"/>
      <c r="W347" s="1268"/>
      <c r="X347" s="1268"/>
      <c r="Y347" s="1268"/>
      <c r="Z347" s="1268"/>
      <c r="AA347" s="1268"/>
      <c r="AB347" s="1268"/>
      <c r="AC347" s="1268"/>
      <c r="AD347" s="1268"/>
      <c r="AE347" s="1268"/>
      <c r="AF347" s="1268"/>
      <c r="AG347" s="1268"/>
      <c r="AH347" s="1268"/>
      <c r="AI347" s="1268"/>
      <c r="AJ347" s="1268"/>
      <c r="AK347" s="1268"/>
      <c r="AL347" s="1268"/>
      <c r="AM347" s="1268"/>
      <c r="AN347" s="1268"/>
      <c r="AO347" s="1559"/>
      <c r="AP347" s="530"/>
    </row>
    <row r="348" spans="2:42">
      <c r="B348" s="1189" t="s">
        <v>254</v>
      </c>
      <c r="C348" s="1190"/>
      <c r="D348" s="1190"/>
      <c r="E348" s="1190"/>
      <c r="F348" s="1190"/>
      <c r="G348" s="1190"/>
      <c r="H348" s="1190"/>
      <c r="I348" s="1190"/>
      <c r="J348" s="1190"/>
      <c r="K348" s="1190"/>
      <c r="L348" s="1190"/>
      <c r="M348" s="1190"/>
      <c r="N348" s="1190"/>
      <c r="O348" s="1190"/>
      <c r="P348" s="1190"/>
      <c r="Q348" s="1190"/>
      <c r="R348" s="1190"/>
      <c r="S348" s="1190"/>
      <c r="T348" s="1190"/>
      <c r="U348" s="1190"/>
      <c r="V348" s="1190"/>
      <c r="W348" s="1190"/>
      <c r="X348" s="1190"/>
      <c r="Y348" s="1190"/>
      <c r="Z348" s="1190"/>
      <c r="AA348" s="1190"/>
      <c r="AB348" s="1190"/>
      <c r="AC348" s="1190"/>
      <c r="AD348" s="1190"/>
      <c r="AE348" s="1190"/>
      <c r="AF348" s="1190"/>
      <c r="AG348" s="1190"/>
      <c r="AH348" s="1190"/>
      <c r="AI348" s="1190"/>
      <c r="AJ348" s="1190"/>
      <c r="AK348" s="1190"/>
      <c r="AL348" s="1190"/>
      <c r="AM348" s="1190"/>
      <c r="AN348" s="1190"/>
      <c r="AO348" s="1542"/>
    </row>
    <row r="349" spans="2:42">
      <c r="B349" s="1200"/>
      <c r="C349" s="1201"/>
      <c r="D349" s="1201"/>
      <c r="E349" s="1201"/>
      <c r="F349" s="1201"/>
      <c r="G349" s="1201"/>
      <c r="H349" s="1201"/>
      <c r="I349" s="1201"/>
      <c r="J349" s="1201"/>
      <c r="K349" s="1201"/>
      <c r="L349" s="1201"/>
      <c r="M349" s="1201"/>
      <c r="N349" s="1201"/>
      <c r="O349" s="1201"/>
      <c r="P349" s="1201"/>
      <c r="Q349" s="1201"/>
      <c r="R349" s="1201"/>
      <c r="S349" s="1202"/>
      <c r="T349" s="1206" t="s">
        <v>255</v>
      </c>
      <c r="U349" s="1207"/>
      <c r="V349" s="1207"/>
      <c r="W349" s="1208"/>
      <c r="X349" s="1257">
        <f>+' PRESUPUESTO OFICIAL ESMERALDA'!B29</f>
        <v>4.0999999999999996</v>
      </c>
      <c r="Y349" s="1258"/>
      <c r="Z349" s="1258"/>
      <c r="AA349" s="1258"/>
      <c r="AB349" s="1258"/>
      <c r="AC349" s="1258"/>
      <c r="AD349" s="1259"/>
      <c r="AE349" s="1191" t="s">
        <v>256</v>
      </c>
      <c r="AF349" s="1191"/>
      <c r="AG349" s="1191"/>
      <c r="AH349" s="1191"/>
      <c r="AI349" s="1199" t="str">
        <f>+' PRESUPUESTO OFICIAL ESMERALDA'!D29</f>
        <v>M2</v>
      </c>
      <c r="AJ349" s="1199"/>
      <c r="AK349" s="1199"/>
      <c r="AL349" s="1199"/>
      <c r="AM349" s="1199"/>
      <c r="AN349" s="1199"/>
      <c r="AO349" s="1567"/>
    </row>
    <row r="350" spans="2:42">
      <c r="B350" s="1203"/>
      <c r="C350" s="1204"/>
      <c r="D350" s="1204"/>
      <c r="E350" s="1204"/>
      <c r="F350" s="1204"/>
      <c r="G350" s="1204"/>
      <c r="H350" s="1204"/>
      <c r="I350" s="1204"/>
      <c r="J350" s="1204"/>
      <c r="K350" s="1204"/>
      <c r="L350" s="1204"/>
      <c r="M350" s="1204"/>
      <c r="N350" s="1204"/>
      <c r="O350" s="1204"/>
      <c r="P350" s="1204"/>
      <c r="Q350" s="1204"/>
      <c r="R350" s="1204"/>
      <c r="S350" s="1205"/>
      <c r="T350" s="1209"/>
      <c r="U350" s="1210"/>
      <c r="V350" s="1210"/>
      <c r="W350" s="1211"/>
      <c r="X350" s="1260"/>
      <c r="Y350" s="1261"/>
      <c r="Z350" s="1261"/>
      <c r="AA350" s="1261"/>
      <c r="AB350" s="1261"/>
      <c r="AC350" s="1261"/>
      <c r="AD350" s="1262"/>
      <c r="AE350" s="1191"/>
      <c r="AF350" s="1191"/>
      <c r="AG350" s="1191"/>
      <c r="AH350" s="1191"/>
      <c r="AI350" s="1199"/>
      <c r="AJ350" s="1199"/>
      <c r="AK350" s="1199"/>
      <c r="AL350" s="1199"/>
      <c r="AM350" s="1199"/>
      <c r="AN350" s="1199"/>
      <c r="AO350" s="1567"/>
    </row>
    <row r="351" spans="2:42">
      <c r="B351" s="1203"/>
      <c r="C351" s="1204"/>
      <c r="D351" s="1204"/>
      <c r="E351" s="1204"/>
      <c r="F351" s="1204"/>
      <c r="G351" s="1204"/>
      <c r="H351" s="1204"/>
      <c r="I351" s="1204"/>
      <c r="J351" s="1204"/>
      <c r="K351" s="1204"/>
      <c r="L351" s="1204"/>
      <c r="M351" s="1204"/>
      <c r="N351" s="1204"/>
      <c r="O351" s="1204"/>
      <c r="P351" s="1204"/>
      <c r="Q351" s="1204"/>
      <c r="R351" s="1204"/>
      <c r="S351" s="1205"/>
      <c r="T351" s="1206" t="s">
        <v>257</v>
      </c>
      <c r="U351" s="1207"/>
      <c r="V351" s="1207"/>
      <c r="W351" s="1208"/>
      <c r="X351" s="1218" t="str">
        <f>+' PRESUPUESTO OFICIAL ESMERALDA'!C29</f>
        <v>Mortero Impermeabilizado para Viga Canal</v>
      </c>
      <c r="Y351" s="1219"/>
      <c r="Z351" s="1219"/>
      <c r="AA351" s="1219"/>
      <c r="AB351" s="1219"/>
      <c r="AC351" s="1219"/>
      <c r="AD351" s="1219"/>
      <c r="AE351" s="1219"/>
      <c r="AF351" s="1219"/>
      <c r="AG351" s="1219"/>
      <c r="AH351" s="1219"/>
      <c r="AI351" s="1219"/>
      <c r="AJ351" s="1219"/>
      <c r="AK351" s="1219"/>
      <c r="AL351" s="1219"/>
      <c r="AM351" s="1219"/>
      <c r="AN351" s="1219"/>
      <c r="AO351" s="1568"/>
    </row>
    <row r="352" spans="2:42">
      <c r="B352" s="1203"/>
      <c r="C352" s="1204"/>
      <c r="D352" s="1204"/>
      <c r="E352" s="1204"/>
      <c r="F352" s="1204"/>
      <c r="G352" s="1204"/>
      <c r="H352" s="1204"/>
      <c r="I352" s="1204"/>
      <c r="J352" s="1204"/>
      <c r="K352" s="1204"/>
      <c r="L352" s="1204"/>
      <c r="M352" s="1204"/>
      <c r="N352" s="1204"/>
      <c r="O352" s="1204"/>
      <c r="P352" s="1204"/>
      <c r="Q352" s="1204"/>
      <c r="R352" s="1204"/>
      <c r="S352" s="1205"/>
      <c r="T352" s="1209"/>
      <c r="U352" s="1210"/>
      <c r="V352" s="1210"/>
      <c r="W352" s="1211"/>
      <c r="X352" s="1220"/>
      <c r="Y352" s="1221"/>
      <c r="Z352" s="1221"/>
      <c r="AA352" s="1221"/>
      <c r="AB352" s="1221"/>
      <c r="AC352" s="1221"/>
      <c r="AD352" s="1221"/>
      <c r="AE352" s="1221"/>
      <c r="AF352" s="1221"/>
      <c r="AG352" s="1221"/>
      <c r="AH352" s="1221"/>
      <c r="AI352" s="1221"/>
      <c r="AJ352" s="1221"/>
      <c r="AK352" s="1221"/>
      <c r="AL352" s="1221"/>
      <c r="AM352" s="1221"/>
      <c r="AN352" s="1221"/>
      <c r="AO352" s="1569"/>
    </row>
    <row r="353" spans="2:41">
      <c r="B353" s="1203"/>
      <c r="C353" s="1204"/>
      <c r="D353" s="1204"/>
      <c r="E353" s="1204"/>
      <c r="F353" s="1204"/>
      <c r="G353" s="1204"/>
      <c r="H353" s="1204"/>
      <c r="I353" s="1204"/>
      <c r="J353" s="1204"/>
      <c r="K353" s="1204"/>
      <c r="L353" s="1204"/>
      <c r="M353" s="1204"/>
      <c r="N353" s="1204"/>
      <c r="O353" s="1204"/>
      <c r="P353" s="1204"/>
      <c r="Q353" s="1204"/>
      <c r="R353" s="1204"/>
      <c r="S353" s="1205"/>
      <c r="T353" s="1222" t="s">
        <v>258</v>
      </c>
      <c r="U353" s="1223"/>
      <c r="V353" s="1223"/>
      <c r="W353" s="1223"/>
      <c r="X353" s="1223"/>
      <c r="Y353" s="1224"/>
      <c r="Z353" s="1228" t="s">
        <v>259</v>
      </c>
      <c r="AA353" s="1228"/>
      <c r="AB353" s="1228"/>
      <c r="AC353" s="1228"/>
      <c r="AD353" s="1228"/>
      <c r="AE353" s="1191"/>
      <c r="AF353" s="1191"/>
      <c r="AG353" s="1191"/>
      <c r="AH353" s="1191"/>
      <c r="AI353" s="1191" t="s">
        <v>260</v>
      </c>
      <c r="AJ353" s="1191"/>
      <c r="AK353" s="1191"/>
      <c r="AL353" s="1191" t="s">
        <v>261</v>
      </c>
      <c r="AM353" s="1191"/>
      <c r="AN353" s="1191"/>
      <c r="AO353" s="1561"/>
    </row>
    <row r="354" spans="2:41">
      <c r="B354" s="1203"/>
      <c r="C354" s="1204"/>
      <c r="D354" s="1204"/>
      <c r="E354" s="1204"/>
      <c r="F354" s="1204"/>
      <c r="G354" s="1204"/>
      <c r="H354" s="1204"/>
      <c r="I354" s="1204"/>
      <c r="J354" s="1204"/>
      <c r="K354" s="1204"/>
      <c r="L354" s="1204"/>
      <c r="M354" s="1204"/>
      <c r="N354" s="1204"/>
      <c r="O354" s="1204"/>
      <c r="P354" s="1204"/>
      <c r="Q354" s="1204"/>
      <c r="R354" s="1204"/>
      <c r="S354" s="1205"/>
      <c r="T354" s="1225"/>
      <c r="U354" s="1226"/>
      <c r="V354" s="1226"/>
      <c r="W354" s="1226"/>
      <c r="X354" s="1226"/>
      <c r="Y354" s="1227"/>
      <c r="Z354" s="1191" t="s">
        <v>262</v>
      </c>
      <c r="AA354" s="1191"/>
      <c r="AB354" s="1191"/>
      <c r="AC354" s="1191" t="s">
        <v>263</v>
      </c>
      <c r="AD354" s="1191"/>
      <c r="AE354" s="1191"/>
      <c r="AF354" s="1191" t="s">
        <v>264</v>
      </c>
      <c r="AG354" s="1191"/>
      <c r="AH354" s="1191"/>
      <c r="AI354" s="1191"/>
      <c r="AJ354" s="1191"/>
      <c r="AK354" s="1191"/>
      <c r="AL354" s="1191"/>
      <c r="AM354" s="1191"/>
      <c r="AN354" s="1191"/>
      <c r="AO354" s="1561"/>
    </row>
    <row r="355" spans="2:41">
      <c r="B355" s="1203"/>
      <c r="C355" s="1204"/>
      <c r="D355" s="1204"/>
      <c r="E355" s="1204"/>
      <c r="F355" s="1204"/>
      <c r="G355" s="1204"/>
      <c r="H355" s="1204"/>
      <c r="I355" s="1204"/>
      <c r="J355" s="1204"/>
      <c r="K355" s="1204"/>
      <c r="L355" s="1204"/>
      <c r="M355" s="1204"/>
      <c r="N355" s="1204"/>
      <c r="O355" s="1204"/>
      <c r="P355" s="1204"/>
      <c r="Q355" s="1204"/>
      <c r="R355" s="1204"/>
      <c r="S355" s="1205"/>
      <c r="T355" s="1182" t="s">
        <v>581</v>
      </c>
      <c r="U355" s="1183"/>
      <c r="V355" s="1183"/>
      <c r="W355" s="1183"/>
      <c r="X355" s="1183"/>
      <c r="Y355" s="1184"/>
      <c r="Z355" s="1185">
        <v>27.8</v>
      </c>
      <c r="AA355" s="1185"/>
      <c r="AB355" s="1185"/>
      <c r="AC355" s="1178">
        <v>0.5</v>
      </c>
      <c r="AD355" s="1178"/>
      <c r="AE355" s="1178"/>
      <c r="AF355" s="1178"/>
      <c r="AG355" s="1178"/>
      <c r="AH355" s="1178"/>
      <c r="AI355" s="1178">
        <v>2</v>
      </c>
      <c r="AJ355" s="1178"/>
      <c r="AK355" s="1178"/>
      <c r="AL355" s="1178">
        <f>+Z355*AC355*AI355</f>
        <v>27.8</v>
      </c>
      <c r="AM355" s="1178"/>
      <c r="AN355" s="1178"/>
      <c r="AO355" s="1541"/>
    </row>
    <row r="356" spans="2:41">
      <c r="B356" s="1203"/>
      <c r="C356" s="1204"/>
      <c r="D356" s="1204"/>
      <c r="E356" s="1204"/>
      <c r="F356" s="1204"/>
      <c r="G356" s="1204"/>
      <c r="H356" s="1204"/>
      <c r="I356" s="1204"/>
      <c r="J356" s="1204"/>
      <c r="K356" s="1204"/>
      <c r="L356" s="1204"/>
      <c r="M356" s="1204"/>
      <c r="N356" s="1204"/>
      <c r="O356" s="1204"/>
      <c r="P356" s="1204"/>
      <c r="Q356" s="1204"/>
      <c r="R356" s="1204"/>
      <c r="S356" s="1205"/>
      <c r="T356" s="1271"/>
      <c r="U356" s="1272"/>
      <c r="V356" s="1272"/>
      <c r="W356" s="1272"/>
      <c r="X356" s="1272"/>
      <c r="Y356" s="1273"/>
      <c r="Z356" s="1178"/>
      <c r="AA356" s="1178"/>
      <c r="AB356" s="1178"/>
      <c r="AC356" s="1178"/>
      <c r="AD356" s="1178"/>
      <c r="AE356" s="1178"/>
      <c r="AF356" s="1178"/>
      <c r="AG356" s="1178"/>
      <c r="AH356" s="1178"/>
      <c r="AI356" s="1178"/>
      <c r="AJ356" s="1178"/>
      <c r="AK356" s="1178"/>
      <c r="AL356" s="1178"/>
      <c r="AM356" s="1178"/>
      <c r="AN356" s="1178"/>
      <c r="AO356" s="1541"/>
    </row>
    <row r="357" spans="2:41">
      <c r="B357" s="1203"/>
      <c r="C357" s="1204"/>
      <c r="D357" s="1204"/>
      <c r="E357" s="1204"/>
      <c r="F357" s="1204"/>
      <c r="G357" s="1204"/>
      <c r="H357" s="1204"/>
      <c r="I357" s="1204"/>
      <c r="J357" s="1204"/>
      <c r="K357" s="1204"/>
      <c r="L357" s="1204"/>
      <c r="M357" s="1204"/>
      <c r="N357" s="1204"/>
      <c r="O357" s="1204"/>
      <c r="P357" s="1204"/>
      <c r="Q357" s="1204"/>
      <c r="R357" s="1204"/>
      <c r="S357" s="1205"/>
      <c r="T357" s="1271"/>
      <c r="U357" s="1272"/>
      <c r="V357" s="1272"/>
      <c r="W357" s="1272"/>
      <c r="X357" s="1272"/>
      <c r="Y357" s="1273"/>
      <c r="Z357" s="1178"/>
      <c r="AA357" s="1178"/>
      <c r="AB357" s="1178"/>
      <c r="AC357" s="1178"/>
      <c r="AD357" s="1178"/>
      <c r="AE357" s="1178"/>
      <c r="AF357" s="1178"/>
      <c r="AG357" s="1178"/>
      <c r="AH357" s="1178"/>
      <c r="AI357" s="1178"/>
      <c r="AJ357" s="1178"/>
      <c r="AK357" s="1178"/>
      <c r="AL357" s="1178"/>
      <c r="AM357" s="1178"/>
      <c r="AN357" s="1178"/>
      <c r="AO357" s="1541"/>
    </row>
    <row r="358" spans="2:41">
      <c r="B358" s="1203"/>
      <c r="C358" s="1204"/>
      <c r="D358" s="1204"/>
      <c r="E358" s="1204"/>
      <c r="F358" s="1204"/>
      <c r="G358" s="1204"/>
      <c r="H358" s="1204"/>
      <c r="I358" s="1204"/>
      <c r="J358" s="1204"/>
      <c r="K358" s="1204"/>
      <c r="L358" s="1204"/>
      <c r="M358" s="1204"/>
      <c r="N358" s="1204"/>
      <c r="O358" s="1204"/>
      <c r="P358" s="1204"/>
      <c r="Q358" s="1204"/>
      <c r="R358" s="1204"/>
      <c r="S358" s="1205"/>
      <c r="T358" s="1271"/>
      <c r="U358" s="1272"/>
      <c r="V358" s="1272"/>
      <c r="W358" s="1272"/>
      <c r="X358" s="1272"/>
      <c r="Y358" s="1273"/>
      <c r="Z358" s="1178"/>
      <c r="AA358" s="1178"/>
      <c r="AB358" s="1178"/>
      <c r="AC358" s="1178"/>
      <c r="AD358" s="1178"/>
      <c r="AE358" s="1178"/>
      <c r="AF358" s="1178"/>
      <c r="AG358" s="1178"/>
      <c r="AH358" s="1178"/>
      <c r="AI358" s="1178"/>
      <c r="AJ358" s="1178"/>
      <c r="AK358" s="1178"/>
      <c r="AL358" s="1178"/>
      <c r="AM358" s="1178"/>
      <c r="AN358" s="1178"/>
      <c r="AO358" s="1541"/>
    </row>
    <row r="359" spans="2:41">
      <c r="B359" s="1203"/>
      <c r="C359" s="1204"/>
      <c r="D359" s="1204"/>
      <c r="E359" s="1204"/>
      <c r="F359" s="1204"/>
      <c r="G359" s="1204"/>
      <c r="H359" s="1204"/>
      <c r="I359" s="1204"/>
      <c r="J359" s="1204"/>
      <c r="K359" s="1204"/>
      <c r="L359" s="1204"/>
      <c r="M359" s="1204"/>
      <c r="N359" s="1204"/>
      <c r="O359" s="1204"/>
      <c r="P359" s="1204"/>
      <c r="Q359" s="1204"/>
      <c r="R359" s="1204"/>
      <c r="S359" s="1205"/>
      <c r="T359" s="1271"/>
      <c r="U359" s="1272"/>
      <c r="V359" s="1272"/>
      <c r="W359" s="1272"/>
      <c r="X359" s="1272"/>
      <c r="Y359" s="1273"/>
      <c r="Z359" s="1178"/>
      <c r="AA359" s="1178"/>
      <c r="AB359" s="1178"/>
      <c r="AC359" s="1178"/>
      <c r="AD359" s="1178"/>
      <c r="AE359" s="1178"/>
      <c r="AF359" s="1178"/>
      <c r="AG359" s="1178"/>
      <c r="AH359" s="1178"/>
      <c r="AI359" s="1178"/>
      <c r="AJ359" s="1178"/>
      <c r="AK359" s="1178"/>
      <c r="AL359" s="1178"/>
      <c r="AM359" s="1178"/>
      <c r="AN359" s="1178"/>
      <c r="AO359" s="1541"/>
    </row>
    <row r="360" spans="2:41">
      <c r="B360" s="1203"/>
      <c r="C360" s="1204"/>
      <c r="D360" s="1204"/>
      <c r="E360" s="1204"/>
      <c r="F360" s="1204"/>
      <c r="G360" s="1204"/>
      <c r="H360" s="1204"/>
      <c r="I360" s="1204"/>
      <c r="J360" s="1204"/>
      <c r="K360" s="1204"/>
      <c r="L360" s="1204"/>
      <c r="M360" s="1204"/>
      <c r="N360" s="1204"/>
      <c r="O360" s="1204"/>
      <c r="P360" s="1204"/>
      <c r="Q360" s="1204"/>
      <c r="R360" s="1204"/>
      <c r="S360" s="1205"/>
      <c r="T360" s="1271"/>
      <c r="U360" s="1272"/>
      <c r="V360" s="1272"/>
      <c r="W360" s="1272"/>
      <c r="X360" s="1272"/>
      <c r="Y360" s="1273"/>
      <c r="Z360" s="1178"/>
      <c r="AA360" s="1178"/>
      <c r="AB360" s="1178"/>
      <c r="AC360" s="1178"/>
      <c r="AD360" s="1178"/>
      <c r="AE360" s="1178"/>
      <c r="AF360" s="1178"/>
      <c r="AG360" s="1178"/>
      <c r="AH360" s="1178"/>
      <c r="AI360" s="1178"/>
      <c r="AJ360" s="1178"/>
      <c r="AK360" s="1178"/>
      <c r="AL360" s="1178"/>
      <c r="AM360" s="1178"/>
      <c r="AN360" s="1178"/>
      <c r="AO360" s="1541"/>
    </row>
    <row r="361" spans="2:41">
      <c r="B361" s="1203"/>
      <c r="C361" s="1204"/>
      <c r="D361" s="1204"/>
      <c r="E361" s="1204"/>
      <c r="F361" s="1204"/>
      <c r="G361" s="1204"/>
      <c r="H361" s="1204"/>
      <c r="I361" s="1204"/>
      <c r="J361" s="1204"/>
      <c r="K361" s="1204"/>
      <c r="L361" s="1204"/>
      <c r="M361" s="1204"/>
      <c r="N361" s="1204"/>
      <c r="O361" s="1204"/>
      <c r="P361" s="1204"/>
      <c r="Q361" s="1204"/>
      <c r="R361" s="1204"/>
      <c r="S361" s="1205"/>
      <c r="T361" s="1271"/>
      <c r="U361" s="1272"/>
      <c r="V361" s="1272"/>
      <c r="W361" s="1272"/>
      <c r="X361" s="1272"/>
      <c r="Y361" s="1273"/>
      <c r="Z361" s="1178"/>
      <c r="AA361" s="1178"/>
      <c r="AB361" s="1178"/>
      <c r="AC361" s="1178"/>
      <c r="AD361" s="1178"/>
      <c r="AE361" s="1178"/>
      <c r="AF361" s="1178"/>
      <c r="AG361" s="1178"/>
      <c r="AH361" s="1178"/>
      <c r="AI361" s="1178"/>
      <c r="AJ361" s="1178"/>
      <c r="AK361" s="1178"/>
      <c r="AL361" s="1178"/>
      <c r="AM361" s="1178"/>
      <c r="AN361" s="1178"/>
      <c r="AO361" s="1541"/>
    </row>
    <row r="362" spans="2:41">
      <c r="B362" s="1203"/>
      <c r="C362" s="1204"/>
      <c r="D362" s="1204"/>
      <c r="E362" s="1204"/>
      <c r="F362" s="1204"/>
      <c r="G362" s="1204"/>
      <c r="H362" s="1204"/>
      <c r="I362" s="1204"/>
      <c r="J362" s="1204"/>
      <c r="K362" s="1204"/>
      <c r="L362" s="1204"/>
      <c r="M362" s="1204"/>
      <c r="N362" s="1204"/>
      <c r="O362" s="1204"/>
      <c r="P362" s="1204"/>
      <c r="Q362" s="1204"/>
      <c r="R362" s="1204"/>
      <c r="S362" s="1205"/>
      <c r="T362" s="1271"/>
      <c r="U362" s="1272"/>
      <c r="V362" s="1272"/>
      <c r="W362" s="1272"/>
      <c r="X362" s="1272"/>
      <c r="Y362" s="1273"/>
      <c r="Z362" s="1178"/>
      <c r="AA362" s="1178"/>
      <c r="AB362" s="1178"/>
      <c r="AC362" s="1178"/>
      <c r="AD362" s="1178"/>
      <c r="AE362" s="1178"/>
      <c r="AF362" s="1178"/>
      <c r="AG362" s="1178"/>
      <c r="AH362" s="1178"/>
      <c r="AI362" s="1178"/>
      <c r="AJ362" s="1178"/>
      <c r="AK362" s="1178"/>
      <c r="AL362" s="1178"/>
      <c r="AM362" s="1178"/>
      <c r="AN362" s="1178"/>
      <c r="AO362" s="1541"/>
    </row>
    <row r="363" spans="2:41">
      <c r="B363" s="1203"/>
      <c r="C363" s="1204"/>
      <c r="D363" s="1204"/>
      <c r="E363" s="1204"/>
      <c r="F363" s="1204"/>
      <c r="G363" s="1204"/>
      <c r="H363" s="1204"/>
      <c r="I363" s="1204"/>
      <c r="J363" s="1204"/>
      <c r="K363" s="1204"/>
      <c r="L363" s="1204"/>
      <c r="M363" s="1204"/>
      <c r="N363" s="1204"/>
      <c r="O363" s="1204"/>
      <c r="P363" s="1204"/>
      <c r="Q363" s="1204"/>
      <c r="R363" s="1204"/>
      <c r="S363" s="1205"/>
      <c r="T363" s="1271"/>
      <c r="U363" s="1272"/>
      <c r="V363" s="1272"/>
      <c r="W363" s="1272"/>
      <c r="X363" s="1272"/>
      <c r="Y363" s="1273"/>
      <c r="Z363" s="1178"/>
      <c r="AA363" s="1178"/>
      <c r="AB363" s="1178"/>
      <c r="AC363" s="1178"/>
      <c r="AD363" s="1178"/>
      <c r="AE363" s="1178"/>
      <c r="AF363" s="1178"/>
      <c r="AG363" s="1178"/>
      <c r="AH363" s="1178"/>
      <c r="AI363" s="1178"/>
      <c r="AJ363" s="1178"/>
      <c r="AK363" s="1178"/>
      <c r="AL363" s="1178"/>
      <c r="AM363" s="1178"/>
      <c r="AN363" s="1178"/>
      <c r="AO363" s="1541"/>
    </row>
    <row r="364" spans="2:41">
      <c r="B364" s="1203"/>
      <c r="C364" s="1204"/>
      <c r="D364" s="1204"/>
      <c r="E364" s="1204"/>
      <c r="F364" s="1204"/>
      <c r="G364" s="1204"/>
      <c r="H364" s="1204"/>
      <c r="I364" s="1204"/>
      <c r="J364" s="1204"/>
      <c r="K364" s="1204"/>
      <c r="L364" s="1204"/>
      <c r="M364" s="1204"/>
      <c r="N364" s="1204"/>
      <c r="O364" s="1204"/>
      <c r="P364" s="1204"/>
      <c r="Q364" s="1204"/>
      <c r="R364" s="1204"/>
      <c r="S364" s="1205"/>
      <c r="T364" s="1271"/>
      <c r="U364" s="1272"/>
      <c r="V364" s="1272"/>
      <c r="W364" s="1272"/>
      <c r="X364" s="1272"/>
      <c r="Y364" s="1273"/>
      <c r="Z364" s="1178"/>
      <c r="AA364" s="1178"/>
      <c r="AB364" s="1178"/>
      <c r="AC364" s="1178"/>
      <c r="AD364" s="1178"/>
      <c r="AE364" s="1178"/>
      <c r="AF364" s="1178"/>
      <c r="AG364" s="1178"/>
      <c r="AH364" s="1178"/>
      <c r="AI364" s="1178"/>
      <c r="AJ364" s="1178"/>
      <c r="AK364" s="1178"/>
      <c r="AL364" s="1178"/>
      <c r="AM364" s="1178"/>
      <c r="AN364" s="1178"/>
      <c r="AO364" s="1541"/>
    </row>
    <row r="365" spans="2:41">
      <c r="B365" s="1203"/>
      <c r="C365" s="1204"/>
      <c r="D365" s="1204"/>
      <c r="E365" s="1204"/>
      <c r="F365" s="1204"/>
      <c r="G365" s="1204"/>
      <c r="H365" s="1204"/>
      <c r="I365" s="1204"/>
      <c r="J365" s="1204"/>
      <c r="K365" s="1204"/>
      <c r="L365" s="1204"/>
      <c r="M365" s="1204"/>
      <c r="N365" s="1204"/>
      <c r="O365" s="1204"/>
      <c r="P365" s="1204"/>
      <c r="Q365" s="1204"/>
      <c r="R365" s="1204"/>
      <c r="S365" s="1205"/>
      <c r="T365" s="1271"/>
      <c r="U365" s="1272"/>
      <c r="V365" s="1272"/>
      <c r="W365" s="1272"/>
      <c r="X365" s="1272"/>
      <c r="Y365" s="1273"/>
      <c r="Z365" s="1178"/>
      <c r="AA365" s="1178"/>
      <c r="AB365" s="1178"/>
      <c r="AC365" s="1178"/>
      <c r="AD365" s="1178"/>
      <c r="AE365" s="1178"/>
      <c r="AF365" s="1178"/>
      <c r="AG365" s="1178"/>
      <c r="AH365" s="1178"/>
      <c r="AI365" s="1178"/>
      <c r="AJ365" s="1178"/>
      <c r="AK365" s="1178"/>
      <c r="AL365" s="1178"/>
      <c r="AM365" s="1178"/>
      <c r="AN365" s="1178"/>
      <c r="AO365" s="1541"/>
    </row>
    <row r="366" spans="2:41">
      <c r="B366" s="1203"/>
      <c r="C366" s="1204"/>
      <c r="D366" s="1204"/>
      <c r="E366" s="1204"/>
      <c r="F366" s="1204"/>
      <c r="G366" s="1204"/>
      <c r="H366" s="1204"/>
      <c r="I366" s="1204"/>
      <c r="J366" s="1204"/>
      <c r="K366" s="1204"/>
      <c r="L366" s="1204"/>
      <c r="M366" s="1204"/>
      <c r="N366" s="1204"/>
      <c r="O366" s="1204"/>
      <c r="P366" s="1204"/>
      <c r="Q366" s="1204"/>
      <c r="R366" s="1204"/>
      <c r="S366" s="1205"/>
      <c r="T366" s="1271"/>
      <c r="U366" s="1272"/>
      <c r="V366" s="1272"/>
      <c r="W366" s="1272"/>
      <c r="X366" s="1272"/>
      <c r="Y366" s="1273"/>
      <c r="Z366" s="1178"/>
      <c r="AA366" s="1178"/>
      <c r="AB366" s="1178"/>
      <c r="AC366" s="1178"/>
      <c r="AD366" s="1178"/>
      <c r="AE366" s="1178"/>
      <c r="AF366" s="1178"/>
      <c r="AG366" s="1178"/>
      <c r="AH366" s="1178"/>
      <c r="AI366" s="1178"/>
      <c r="AJ366" s="1178"/>
      <c r="AK366" s="1178"/>
      <c r="AL366" s="1178"/>
      <c r="AM366" s="1178"/>
      <c r="AN366" s="1178"/>
      <c r="AO366" s="1541"/>
    </row>
    <row r="367" spans="2:41">
      <c r="B367" s="1203"/>
      <c r="C367" s="1204"/>
      <c r="D367" s="1204"/>
      <c r="E367" s="1204"/>
      <c r="F367" s="1204"/>
      <c r="G367" s="1204"/>
      <c r="H367" s="1204"/>
      <c r="I367" s="1204"/>
      <c r="J367" s="1204"/>
      <c r="K367" s="1204"/>
      <c r="L367" s="1204"/>
      <c r="M367" s="1204"/>
      <c r="N367" s="1204"/>
      <c r="O367" s="1204"/>
      <c r="P367" s="1204"/>
      <c r="Q367" s="1204"/>
      <c r="R367" s="1204"/>
      <c r="S367" s="1205"/>
      <c r="T367" s="1271"/>
      <c r="U367" s="1272"/>
      <c r="V367" s="1272"/>
      <c r="W367" s="1272"/>
      <c r="X367" s="1272"/>
      <c r="Y367" s="1273"/>
      <c r="Z367" s="1178"/>
      <c r="AA367" s="1178"/>
      <c r="AB367" s="1178"/>
      <c r="AC367" s="1178"/>
      <c r="AD367" s="1178"/>
      <c r="AE367" s="1178"/>
      <c r="AF367" s="1178"/>
      <c r="AG367" s="1178"/>
      <c r="AH367" s="1178"/>
      <c r="AI367" s="1178"/>
      <c r="AJ367" s="1178"/>
      <c r="AK367" s="1178"/>
      <c r="AL367" s="1178"/>
      <c r="AM367" s="1178"/>
      <c r="AN367" s="1178"/>
      <c r="AO367" s="1541"/>
    </row>
    <row r="368" spans="2:41">
      <c r="B368" s="1254"/>
      <c r="C368" s="1255"/>
      <c r="D368" s="1255"/>
      <c r="E368" s="1255"/>
      <c r="F368" s="1255"/>
      <c r="G368" s="1255"/>
      <c r="H368" s="1255"/>
      <c r="I368" s="1255"/>
      <c r="J368" s="1255"/>
      <c r="K368" s="1255"/>
      <c r="L368" s="1255"/>
      <c r="M368" s="1255"/>
      <c r="N368" s="1255"/>
      <c r="O368" s="1255"/>
      <c r="P368" s="1255"/>
      <c r="Q368" s="1255"/>
      <c r="R368" s="1255"/>
      <c r="S368" s="1256"/>
      <c r="T368" s="1240"/>
      <c r="U368" s="1241"/>
      <c r="V368" s="1241"/>
      <c r="W368" s="1241"/>
      <c r="X368" s="1241"/>
      <c r="Y368" s="1241"/>
      <c r="Z368" s="1178"/>
      <c r="AA368" s="1178"/>
      <c r="AB368" s="1178"/>
      <c r="AC368" s="1178"/>
      <c r="AD368" s="1178"/>
      <c r="AE368" s="1178"/>
      <c r="AF368" s="1178"/>
      <c r="AG368" s="1178"/>
      <c r="AH368" s="1178"/>
      <c r="AI368" s="1178"/>
      <c r="AJ368" s="1178"/>
      <c r="AK368" s="1178"/>
      <c r="AL368" s="1178"/>
      <c r="AM368" s="1178"/>
      <c r="AN368" s="1178"/>
      <c r="AO368" s="1541"/>
    </row>
    <row r="369" spans="2:41">
      <c r="B369" s="1192" t="s">
        <v>265</v>
      </c>
      <c r="C369" s="1193"/>
      <c r="D369" s="1193"/>
      <c r="E369" s="1193"/>
      <c r="F369" s="1193"/>
      <c r="G369" s="1193"/>
      <c r="H369" s="1193"/>
      <c r="I369" s="1193"/>
      <c r="J369" s="1193"/>
      <c r="K369" s="1193"/>
      <c r="L369" s="1193"/>
      <c r="M369" s="1193"/>
      <c r="N369" s="1193"/>
      <c r="O369" s="1193"/>
      <c r="P369" s="1193"/>
      <c r="Q369" s="1193"/>
      <c r="R369" s="1193"/>
      <c r="S369" s="1193"/>
      <c r="T369" s="1193"/>
      <c r="U369" s="1193"/>
      <c r="V369" s="1193"/>
      <c r="W369" s="1193"/>
      <c r="X369" s="1193"/>
      <c r="Y369" s="1193"/>
      <c r="Z369" s="1229"/>
      <c r="AA369" s="1230"/>
      <c r="AB369" s="1230"/>
      <c r="AC369" s="1230"/>
      <c r="AD369" s="1230"/>
      <c r="AE369" s="1230"/>
      <c r="AF369" s="1230"/>
      <c r="AG369" s="1230"/>
      <c r="AH369" s="1231"/>
      <c r="AI369" s="1232"/>
      <c r="AJ369" s="1232"/>
      <c r="AK369" s="1232"/>
      <c r="AL369" s="1232"/>
      <c r="AM369" s="1232"/>
      <c r="AN369" s="1232"/>
      <c r="AO369" s="1560"/>
    </row>
    <row r="370" spans="2:41">
      <c r="B370" s="1242"/>
      <c r="C370" s="1243"/>
      <c r="D370" s="1243"/>
      <c r="E370" s="1243"/>
      <c r="F370" s="1243"/>
      <c r="G370" s="1243"/>
      <c r="H370" s="1243"/>
      <c r="I370" s="1243"/>
      <c r="J370" s="1243"/>
      <c r="K370" s="1243"/>
      <c r="L370" s="1243"/>
      <c r="M370" s="1243"/>
      <c r="N370" s="1243"/>
      <c r="O370" s="1243"/>
      <c r="P370" s="1243"/>
      <c r="Q370" s="1243"/>
      <c r="R370" s="1243"/>
      <c r="S370" s="1243"/>
      <c r="T370" s="1243"/>
      <c r="U370" s="1243"/>
      <c r="V370" s="1243"/>
      <c r="W370" s="1243"/>
      <c r="X370" s="1243"/>
      <c r="Y370" s="1244"/>
      <c r="Z370" s="1248"/>
      <c r="AA370" s="1201"/>
      <c r="AB370" s="1201"/>
      <c r="AC370" s="1201"/>
      <c r="AD370" s="1201"/>
      <c r="AE370" s="1201"/>
      <c r="AF370" s="1201"/>
      <c r="AG370" s="1201"/>
      <c r="AH370" s="1202"/>
      <c r="AI370" s="1190" t="s">
        <v>266</v>
      </c>
      <c r="AJ370" s="1190"/>
      <c r="AK370" s="1253"/>
      <c r="AL370" s="1570">
        <f>SUM(AL355:AO368)</f>
        <v>27.8</v>
      </c>
      <c r="AM370" s="1570"/>
      <c r="AN370" s="1570"/>
      <c r="AO370" s="1571"/>
    </row>
    <row r="371" spans="2:41">
      <c r="B371" s="1242"/>
      <c r="C371" s="1243"/>
      <c r="D371" s="1243"/>
      <c r="E371" s="1243"/>
      <c r="F371" s="1243"/>
      <c r="G371" s="1243"/>
      <c r="H371" s="1243"/>
      <c r="I371" s="1243"/>
      <c r="J371" s="1243"/>
      <c r="K371" s="1243"/>
      <c r="L371" s="1243"/>
      <c r="M371" s="1243"/>
      <c r="N371" s="1243"/>
      <c r="O371" s="1243"/>
      <c r="P371" s="1243"/>
      <c r="Q371" s="1243"/>
      <c r="R371" s="1243"/>
      <c r="S371" s="1243"/>
      <c r="T371" s="1243"/>
      <c r="U371" s="1243"/>
      <c r="V371" s="1243"/>
      <c r="W371" s="1243"/>
      <c r="X371" s="1243"/>
      <c r="Y371" s="1244"/>
      <c r="Z371" s="1249"/>
      <c r="AA371" s="1204"/>
      <c r="AB371" s="1204"/>
      <c r="AC371" s="1204"/>
      <c r="AD371" s="1204"/>
      <c r="AE371" s="1204"/>
      <c r="AF371" s="1204"/>
      <c r="AG371" s="1204"/>
      <c r="AH371" s="1205"/>
      <c r="AI371" s="1190"/>
      <c r="AJ371" s="1190"/>
      <c r="AK371" s="1253"/>
      <c r="AL371" s="1570"/>
      <c r="AM371" s="1570"/>
      <c r="AN371" s="1570"/>
      <c r="AO371" s="1571"/>
    </row>
    <row r="372" spans="2:41" ht="16.5" thickBot="1">
      <c r="B372" s="1245"/>
      <c r="C372" s="1246"/>
      <c r="D372" s="1246"/>
      <c r="E372" s="1246"/>
      <c r="F372" s="1246"/>
      <c r="G372" s="1246"/>
      <c r="H372" s="1246"/>
      <c r="I372" s="1246"/>
      <c r="J372" s="1246"/>
      <c r="K372" s="1246"/>
      <c r="L372" s="1246"/>
      <c r="M372" s="1246"/>
      <c r="N372" s="1246"/>
      <c r="O372" s="1246"/>
      <c r="P372" s="1246"/>
      <c r="Q372" s="1246"/>
      <c r="R372" s="1246"/>
      <c r="S372" s="1246"/>
      <c r="T372" s="1246"/>
      <c r="U372" s="1246"/>
      <c r="V372" s="1246"/>
      <c r="W372" s="1246"/>
      <c r="X372" s="1246"/>
      <c r="Y372" s="1247"/>
      <c r="Z372" s="1250"/>
      <c r="AA372" s="1251"/>
      <c r="AB372" s="1251"/>
      <c r="AC372" s="1251"/>
      <c r="AD372" s="1251"/>
      <c r="AE372" s="1251"/>
      <c r="AF372" s="1251"/>
      <c r="AG372" s="1251"/>
      <c r="AH372" s="1252"/>
      <c r="AI372" s="1238" t="s">
        <v>267</v>
      </c>
      <c r="AJ372" s="1238"/>
      <c r="AK372" s="1239"/>
      <c r="AL372" s="1572">
        <f>ROUND(+AL370,2)</f>
        <v>27.8</v>
      </c>
      <c r="AM372" s="1572"/>
      <c r="AN372" s="1572"/>
      <c r="AO372" s="1573"/>
    </row>
    <row r="373" spans="2:41">
      <c r="B373" s="1263"/>
      <c r="C373" s="1264"/>
      <c r="D373" s="1264"/>
      <c r="E373" s="1264"/>
      <c r="F373" s="1264"/>
      <c r="G373" s="1264"/>
      <c r="H373" s="1264"/>
      <c r="I373" s="1267" t="str">
        <f>+I344</f>
        <v>CONSTRUCCIÓN DE CUBIERTA PARA POLIDEPORTIVO EN LA VEREDA LA ESMERALDA DEL MUNICIPIO DE LA PLATA, DEPARTAMENTO DEL HUILA</v>
      </c>
      <c r="J373" s="1267"/>
      <c r="K373" s="1267"/>
      <c r="L373" s="1267"/>
      <c r="M373" s="1267"/>
      <c r="N373" s="1267"/>
      <c r="O373" s="1267"/>
      <c r="P373" s="1267"/>
      <c r="Q373" s="1267"/>
      <c r="R373" s="1267"/>
      <c r="S373" s="1267"/>
      <c r="T373" s="1267"/>
      <c r="U373" s="1267"/>
      <c r="V373" s="1267"/>
      <c r="W373" s="1267"/>
      <c r="X373" s="1267"/>
      <c r="Y373" s="1267"/>
      <c r="Z373" s="1267"/>
      <c r="AA373" s="1267"/>
      <c r="AB373" s="1267"/>
      <c r="AC373" s="1267"/>
      <c r="AD373" s="1267"/>
      <c r="AE373" s="1267"/>
      <c r="AF373" s="1267"/>
      <c r="AG373" s="1267"/>
      <c r="AH373" s="1267"/>
      <c r="AI373" s="1269">
        <f ca="1">TODAY()</f>
        <v>46286</v>
      </c>
      <c r="AJ373" s="1267"/>
      <c r="AK373" s="1267"/>
      <c r="AL373" s="1267"/>
      <c r="AM373" s="1267"/>
      <c r="AN373" s="1267"/>
      <c r="AO373" s="1558"/>
    </row>
    <row r="374" spans="2:41">
      <c r="B374" s="1265"/>
      <c r="C374" s="1266"/>
      <c r="D374" s="1266"/>
      <c r="E374" s="1266"/>
      <c r="F374" s="1266"/>
      <c r="G374" s="1266"/>
      <c r="H374" s="1266"/>
      <c r="I374" s="1268"/>
      <c r="J374" s="1268"/>
      <c r="K374" s="1268"/>
      <c r="L374" s="1268"/>
      <c r="M374" s="1268"/>
      <c r="N374" s="1268"/>
      <c r="O374" s="1268"/>
      <c r="P374" s="1268"/>
      <c r="Q374" s="1268"/>
      <c r="R374" s="1268"/>
      <c r="S374" s="1268"/>
      <c r="T374" s="1268"/>
      <c r="U374" s="1268"/>
      <c r="V374" s="1268"/>
      <c r="W374" s="1268"/>
      <c r="X374" s="1268"/>
      <c r="Y374" s="1268"/>
      <c r="Z374" s="1268"/>
      <c r="AA374" s="1268"/>
      <c r="AB374" s="1268"/>
      <c r="AC374" s="1268"/>
      <c r="AD374" s="1268"/>
      <c r="AE374" s="1268"/>
      <c r="AF374" s="1268"/>
      <c r="AG374" s="1268"/>
      <c r="AH374" s="1268"/>
      <c r="AI374" s="1268"/>
      <c r="AJ374" s="1268"/>
      <c r="AK374" s="1268"/>
      <c r="AL374" s="1268"/>
      <c r="AM374" s="1268"/>
      <c r="AN374" s="1268"/>
      <c r="AO374" s="1559"/>
    </row>
    <row r="375" spans="2:41">
      <c r="B375" s="1265"/>
      <c r="C375" s="1266"/>
      <c r="D375" s="1266"/>
      <c r="E375" s="1266"/>
      <c r="F375" s="1266"/>
      <c r="G375" s="1266"/>
      <c r="H375" s="1266"/>
      <c r="I375" s="1268"/>
      <c r="J375" s="1268"/>
      <c r="K375" s="1268"/>
      <c r="L375" s="1268"/>
      <c r="M375" s="1268"/>
      <c r="N375" s="1268"/>
      <c r="O375" s="1268"/>
      <c r="P375" s="1268"/>
      <c r="Q375" s="1268"/>
      <c r="R375" s="1268"/>
      <c r="S375" s="1268"/>
      <c r="T375" s="1268"/>
      <c r="U375" s="1268"/>
      <c r="V375" s="1268"/>
      <c r="W375" s="1268"/>
      <c r="X375" s="1268"/>
      <c r="Y375" s="1268"/>
      <c r="Z375" s="1268"/>
      <c r="AA375" s="1268"/>
      <c r="AB375" s="1268"/>
      <c r="AC375" s="1268"/>
      <c r="AD375" s="1268"/>
      <c r="AE375" s="1268"/>
      <c r="AF375" s="1268"/>
      <c r="AG375" s="1268"/>
      <c r="AH375" s="1268"/>
      <c r="AI375" s="1268"/>
      <c r="AJ375" s="1268"/>
      <c r="AK375" s="1268"/>
      <c r="AL375" s="1268"/>
      <c r="AM375" s="1268"/>
      <c r="AN375" s="1268"/>
      <c r="AO375" s="1559"/>
    </row>
    <row r="376" spans="2:41">
      <c r="B376" s="1265"/>
      <c r="C376" s="1266"/>
      <c r="D376" s="1266"/>
      <c r="E376" s="1266"/>
      <c r="F376" s="1266"/>
      <c r="G376" s="1266"/>
      <c r="H376" s="1266"/>
      <c r="I376" s="1268"/>
      <c r="J376" s="1268"/>
      <c r="K376" s="1268"/>
      <c r="L376" s="1268"/>
      <c r="M376" s="1268"/>
      <c r="N376" s="1268"/>
      <c r="O376" s="1268"/>
      <c r="P376" s="1268"/>
      <c r="Q376" s="1268"/>
      <c r="R376" s="1268"/>
      <c r="S376" s="1268"/>
      <c r="T376" s="1268"/>
      <c r="U376" s="1268"/>
      <c r="V376" s="1268"/>
      <c r="W376" s="1268"/>
      <c r="X376" s="1268"/>
      <c r="Y376" s="1268"/>
      <c r="Z376" s="1268"/>
      <c r="AA376" s="1268"/>
      <c r="AB376" s="1268"/>
      <c r="AC376" s="1268"/>
      <c r="AD376" s="1268"/>
      <c r="AE376" s="1268"/>
      <c r="AF376" s="1268"/>
      <c r="AG376" s="1268"/>
      <c r="AH376" s="1268"/>
      <c r="AI376" s="1268"/>
      <c r="AJ376" s="1268"/>
      <c r="AK376" s="1268"/>
      <c r="AL376" s="1268"/>
      <c r="AM376" s="1268"/>
      <c r="AN376" s="1268"/>
      <c r="AO376" s="1559"/>
    </row>
    <row r="377" spans="2:41">
      <c r="B377" s="1189" t="s">
        <v>254</v>
      </c>
      <c r="C377" s="1190"/>
      <c r="D377" s="1190"/>
      <c r="E377" s="1190"/>
      <c r="F377" s="1190"/>
      <c r="G377" s="1190"/>
      <c r="H377" s="1190"/>
      <c r="I377" s="1190"/>
      <c r="J377" s="1190"/>
      <c r="K377" s="1190"/>
      <c r="L377" s="1190"/>
      <c r="M377" s="1190"/>
      <c r="N377" s="1190"/>
      <c r="O377" s="1190"/>
      <c r="P377" s="1190"/>
      <c r="Q377" s="1190"/>
      <c r="R377" s="1190"/>
      <c r="S377" s="1190"/>
      <c r="T377" s="1190"/>
      <c r="U377" s="1190"/>
      <c r="V377" s="1190"/>
      <c r="W377" s="1190"/>
      <c r="X377" s="1190"/>
      <c r="Y377" s="1190"/>
      <c r="Z377" s="1190"/>
      <c r="AA377" s="1190"/>
      <c r="AB377" s="1190"/>
      <c r="AC377" s="1190"/>
      <c r="AD377" s="1190"/>
      <c r="AE377" s="1190"/>
      <c r="AF377" s="1190"/>
      <c r="AG377" s="1190"/>
      <c r="AH377" s="1190"/>
      <c r="AI377" s="1190"/>
      <c r="AJ377" s="1190"/>
      <c r="AK377" s="1190"/>
      <c r="AL377" s="1190"/>
      <c r="AM377" s="1190"/>
      <c r="AN377" s="1190"/>
      <c r="AO377" s="1542"/>
    </row>
    <row r="378" spans="2:41">
      <c r="B378" s="1200"/>
      <c r="C378" s="1201"/>
      <c r="D378" s="1201"/>
      <c r="E378" s="1201"/>
      <c r="F378" s="1201"/>
      <c r="G378" s="1201"/>
      <c r="H378" s="1201"/>
      <c r="I378" s="1201"/>
      <c r="J378" s="1201"/>
      <c r="K378" s="1201"/>
      <c r="L378" s="1201"/>
      <c r="M378" s="1201"/>
      <c r="N378" s="1201"/>
      <c r="O378" s="1201"/>
      <c r="P378" s="1201"/>
      <c r="Q378" s="1201"/>
      <c r="R378" s="1201"/>
      <c r="S378" s="1202"/>
      <c r="T378" s="1206" t="s">
        <v>255</v>
      </c>
      <c r="U378" s="1207"/>
      <c r="V378" s="1207"/>
      <c r="W378" s="1208"/>
      <c r="X378" s="1257">
        <f>+' PRESUPUESTO OFICIAL ESMERALDA'!B30</f>
        <v>4.2</v>
      </c>
      <c r="Y378" s="1258"/>
      <c r="Z378" s="1258"/>
      <c r="AA378" s="1258"/>
      <c r="AB378" s="1258"/>
      <c r="AC378" s="1258"/>
      <c r="AD378" s="1259"/>
      <c r="AE378" s="1191" t="s">
        <v>256</v>
      </c>
      <c r="AF378" s="1191"/>
      <c r="AG378" s="1191"/>
      <c r="AH378" s="1191"/>
      <c r="AI378" s="1199" t="str">
        <f>+' PRESUPUESTO OFICIAL ESMERALDA'!D30</f>
        <v>ML</v>
      </c>
      <c r="AJ378" s="1199"/>
      <c r="AK378" s="1199"/>
      <c r="AL378" s="1199"/>
      <c r="AM378" s="1199"/>
      <c r="AN378" s="1199"/>
      <c r="AO378" s="1567"/>
    </row>
    <row r="379" spans="2:41">
      <c r="B379" s="1203"/>
      <c r="C379" s="1204"/>
      <c r="D379" s="1204"/>
      <c r="E379" s="1204"/>
      <c r="F379" s="1204"/>
      <c r="G379" s="1204"/>
      <c r="H379" s="1204"/>
      <c r="I379" s="1204"/>
      <c r="J379" s="1204"/>
      <c r="K379" s="1204"/>
      <c r="L379" s="1204"/>
      <c r="M379" s="1204"/>
      <c r="N379" s="1204"/>
      <c r="O379" s="1204"/>
      <c r="P379" s="1204"/>
      <c r="Q379" s="1204"/>
      <c r="R379" s="1204"/>
      <c r="S379" s="1205"/>
      <c r="T379" s="1209"/>
      <c r="U379" s="1210"/>
      <c r="V379" s="1210"/>
      <c r="W379" s="1211"/>
      <c r="X379" s="1260"/>
      <c r="Y379" s="1261"/>
      <c r="Z379" s="1261"/>
      <c r="AA379" s="1261"/>
      <c r="AB379" s="1261"/>
      <c r="AC379" s="1261"/>
      <c r="AD379" s="1262"/>
      <c r="AE379" s="1191"/>
      <c r="AF379" s="1191"/>
      <c r="AG379" s="1191"/>
      <c r="AH379" s="1191"/>
      <c r="AI379" s="1199"/>
      <c r="AJ379" s="1199"/>
      <c r="AK379" s="1199"/>
      <c r="AL379" s="1199"/>
      <c r="AM379" s="1199"/>
      <c r="AN379" s="1199"/>
      <c r="AO379" s="1567"/>
    </row>
    <row r="380" spans="2:41">
      <c r="B380" s="1203"/>
      <c r="C380" s="1204"/>
      <c r="D380" s="1204"/>
      <c r="E380" s="1204"/>
      <c r="F380" s="1204"/>
      <c r="G380" s="1204"/>
      <c r="H380" s="1204"/>
      <c r="I380" s="1204"/>
      <c r="J380" s="1204"/>
      <c r="K380" s="1204"/>
      <c r="L380" s="1204"/>
      <c r="M380" s="1204"/>
      <c r="N380" s="1204"/>
      <c r="O380" s="1204"/>
      <c r="P380" s="1204"/>
      <c r="Q380" s="1204"/>
      <c r="R380" s="1204"/>
      <c r="S380" s="1205"/>
      <c r="T380" s="1206" t="s">
        <v>257</v>
      </c>
      <c r="U380" s="1207"/>
      <c r="V380" s="1207"/>
      <c r="W380" s="1208"/>
      <c r="X380" s="1218" t="str">
        <f>+' PRESUPUESTO OFICIAL ESMERALDA'!C30</f>
        <v>Demarcación  de  cancha  en  pintura  tráfico  pesado,  para demarcación de las tres actividades básicas: microfútbol, voleibol y baloncesto.</v>
      </c>
      <c r="Y380" s="1219"/>
      <c r="Z380" s="1219"/>
      <c r="AA380" s="1219"/>
      <c r="AB380" s="1219"/>
      <c r="AC380" s="1219"/>
      <c r="AD380" s="1219"/>
      <c r="AE380" s="1219"/>
      <c r="AF380" s="1219"/>
      <c r="AG380" s="1219"/>
      <c r="AH380" s="1219"/>
      <c r="AI380" s="1219"/>
      <c r="AJ380" s="1219"/>
      <c r="AK380" s="1219"/>
      <c r="AL380" s="1219"/>
      <c r="AM380" s="1219"/>
      <c r="AN380" s="1219"/>
      <c r="AO380" s="1568"/>
    </row>
    <row r="381" spans="2:41">
      <c r="B381" s="1203"/>
      <c r="C381" s="1204"/>
      <c r="D381" s="1204"/>
      <c r="E381" s="1204"/>
      <c r="F381" s="1204"/>
      <c r="G381" s="1204"/>
      <c r="H381" s="1204"/>
      <c r="I381" s="1204"/>
      <c r="J381" s="1204"/>
      <c r="K381" s="1204"/>
      <c r="L381" s="1204"/>
      <c r="M381" s="1204"/>
      <c r="N381" s="1204"/>
      <c r="O381" s="1204"/>
      <c r="P381" s="1204"/>
      <c r="Q381" s="1204"/>
      <c r="R381" s="1204"/>
      <c r="S381" s="1205"/>
      <c r="T381" s="1209"/>
      <c r="U381" s="1210"/>
      <c r="V381" s="1210"/>
      <c r="W381" s="1211"/>
      <c r="X381" s="1220"/>
      <c r="Y381" s="1221"/>
      <c r="Z381" s="1221"/>
      <c r="AA381" s="1221"/>
      <c r="AB381" s="1221"/>
      <c r="AC381" s="1221"/>
      <c r="AD381" s="1221"/>
      <c r="AE381" s="1221"/>
      <c r="AF381" s="1221"/>
      <c r="AG381" s="1221"/>
      <c r="AH381" s="1221"/>
      <c r="AI381" s="1221"/>
      <c r="AJ381" s="1221"/>
      <c r="AK381" s="1221"/>
      <c r="AL381" s="1221"/>
      <c r="AM381" s="1221"/>
      <c r="AN381" s="1221"/>
      <c r="AO381" s="1569"/>
    </row>
    <row r="382" spans="2:41">
      <c r="B382" s="1203"/>
      <c r="C382" s="1204"/>
      <c r="D382" s="1204"/>
      <c r="E382" s="1204"/>
      <c r="F382" s="1204"/>
      <c r="G382" s="1204"/>
      <c r="H382" s="1204"/>
      <c r="I382" s="1204"/>
      <c r="J382" s="1204"/>
      <c r="K382" s="1204"/>
      <c r="L382" s="1204"/>
      <c r="M382" s="1204"/>
      <c r="N382" s="1204"/>
      <c r="O382" s="1204"/>
      <c r="P382" s="1204"/>
      <c r="Q382" s="1204"/>
      <c r="R382" s="1204"/>
      <c r="S382" s="1205"/>
      <c r="T382" s="1222" t="s">
        <v>258</v>
      </c>
      <c r="U382" s="1223"/>
      <c r="V382" s="1223"/>
      <c r="W382" s="1223"/>
      <c r="X382" s="1223"/>
      <c r="Y382" s="1224"/>
      <c r="Z382" s="1228" t="s">
        <v>259</v>
      </c>
      <c r="AA382" s="1228"/>
      <c r="AB382" s="1228"/>
      <c r="AC382" s="1228"/>
      <c r="AD382" s="1228"/>
      <c r="AE382" s="1191"/>
      <c r="AF382" s="1191"/>
      <c r="AG382" s="1191"/>
      <c r="AH382" s="1191"/>
      <c r="AI382" s="1191" t="s">
        <v>260</v>
      </c>
      <c r="AJ382" s="1191"/>
      <c r="AK382" s="1191"/>
      <c r="AL382" s="1191" t="s">
        <v>261</v>
      </c>
      <c r="AM382" s="1191"/>
      <c r="AN382" s="1191"/>
      <c r="AO382" s="1561"/>
    </row>
    <row r="383" spans="2:41">
      <c r="B383" s="1203"/>
      <c r="C383" s="1204"/>
      <c r="D383" s="1204"/>
      <c r="E383" s="1204"/>
      <c r="F383" s="1204"/>
      <c r="G383" s="1204"/>
      <c r="H383" s="1204"/>
      <c r="I383" s="1204"/>
      <c r="J383" s="1204"/>
      <c r="K383" s="1204"/>
      <c r="L383" s="1204"/>
      <c r="M383" s="1204"/>
      <c r="N383" s="1204"/>
      <c r="O383" s="1204"/>
      <c r="P383" s="1204"/>
      <c r="Q383" s="1204"/>
      <c r="R383" s="1204"/>
      <c r="S383" s="1205"/>
      <c r="T383" s="1225"/>
      <c r="U383" s="1226"/>
      <c r="V383" s="1226"/>
      <c r="W383" s="1226"/>
      <c r="X383" s="1226"/>
      <c r="Y383" s="1227"/>
      <c r="Z383" s="1191" t="s">
        <v>262</v>
      </c>
      <c r="AA383" s="1191"/>
      <c r="AB383" s="1191"/>
      <c r="AC383" s="1191" t="s">
        <v>263</v>
      </c>
      <c r="AD383" s="1191"/>
      <c r="AE383" s="1191"/>
      <c r="AF383" s="1191" t="s">
        <v>264</v>
      </c>
      <c r="AG383" s="1191"/>
      <c r="AH383" s="1191"/>
      <c r="AI383" s="1191"/>
      <c r="AJ383" s="1191"/>
      <c r="AK383" s="1191"/>
      <c r="AL383" s="1191"/>
      <c r="AM383" s="1191"/>
      <c r="AN383" s="1191"/>
      <c r="AO383" s="1561"/>
    </row>
    <row r="384" spans="2:41">
      <c r="B384" s="1203"/>
      <c r="C384" s="1204"/>
      <c r="D384" s="1204"/>
      <c r="E384" s="1204"/>
      <c r="F384" s="1204"/>
      <c r="G384" s="1204"/>
      <c r="H384" s="1204"/>
      <c r="I384" s="1204"/>
      <c r="J384" s="1204"/>
      <c r="K384" s="1204"/>
      <c r="L384" s="1204"/>
      <c r="M384" s="1204"/>
      <c r="N384" s="1204"/>
      <c r="O384" s="1204"/>
      <c r="P384" s="1204"/>
      <c r="Q384" s="1204"/>
      <c r="R384" s="1204"/>
      <c r="S384" s="1205"/>
      <c r="T384" s="1182" t="s">
        <v>618</v>
      </c>
      <c r="U384" s="1183"/>
      <c r="V384" s="1183"/>
      <c r="W384" s="1183"/>
      <c r="X384" s="1183"/>
      <c r="Y384" s="1184"/>
      <c r="Z384" s="1185">
        <v>109</v>
      </c>
      <c r="AA384" s="1185"/>
      <c r="AB384" s="1185"/>
      <c r="AC384" s="1178"/>
      <c r="AD384" s="1178"/>
      <c r="AE384" s="1178"/>
      <c r="AF384" s="1178"/>
      <c r="AG384" s="1178"/>
      <c r="AH384" s="1178"/>
      <c r="AI384" s="1178"/>
      <c r="AJ384" s="1178"/>
      <c r="AK384" s="1178"/>
      <c r="AL384" s="1178">
        <f>+Z384</f>
        <v>109</v>
      </c>
      <c r="AM384" s="1178"/>
      <c r="AN384" s="1178"/>
      <c r="AO384" s="1541"/>
    </row>
    <row r="385" spans="2:41">
      <c r="B385" s="1203"/>
      <c r="C385" s="1204"/>
      <c r="D385" s="1204"/>
      <c r="E385" s="1204"/>
      <c r="F385" s="1204"/>
      <c r="G385" s="1204"/>
      <c r="H385" s="1204"/>
      <c r="I385" s="1204"/>
      <c r="J385" s="1204"/>
      <c r="K385" s="1204"/>
      <c r="L385" s="1204"/>
      <c r="M385" s="1204"/>
      <c r="N385" s="1204"/>
      <c r="O385" s="1204"/>
      <c r="P385" s="1204"/>
      <c r="Q385" s="1204"/>
      <c r="R385" s="1204"/>
      <c r="S385" s="1205"/>
      <c r="T385" s="1182" t="s">
        <v>619</v>
      </c>
      <c r="U385" s="1183"/>
      <c r="V385" s="1183"/>
      <c r="W385" s="1183"/>
      <c r="X385" s="1183"/>
      <c r="Y385" s="1184"/>
      <c r="Z385" s="1178">
        <v>76</v>
      </c>
      <c r="AA385" s="1178"/>
      <c r="AB385" s="1178"/>
      <c r="AC385" s="1178"/>
      <c r="AD385" s="1178"/>
      <c r="AE385" s="1178"/>
      <c r="AF385" s="1178"/>
      <c r="AG385" s="1178"/>
      <c r="AH385" s="1178"/>
      <c r="AI385" s="1178"/>
      <c r="AJ385" s="1178"/>
      <c r="AK385" s="1178"/>
      <c r="AL385" s="1178">
        <f>+Z385</f>
        <v>76</v>
      </c>
      <c r="AM385" s="1178"/>
      <c r="AN385" s="1178"/>
      <c r="AO385" s="1541"/>
    </row>
    <row r="386" spans="2:41">
      <c r="B386" s="1203"/>
      <c r="C386" s="1204"/>
      <c r="D386" s="1204"/>
      <c r="E386" s="1204"/>
      <c r="F386" s="1204"/>
      <c r="G386" s="1204"/>
      <c r="H386" s="1204"/>
      <c r="I386" s="1204"/>
      <c r="J386" s="1204"/>
      <c r="K386" s="1204"/>
      <c r="L386" s="1204"/>
      <c r="M386" s="1204"/>
      <c r="N386" s="1204"/>
      <c r="O386" s="1204"/>
      <c r="P386" s="1204"/>
      <c r="Q386" s="1204"/>
      <c r="R386" s="1204"/>
      <c r="S386" s="1205"/>
      <c r="T386" s="1182" t="s">
        <v>620</v>
      </c>
      <c r="U386" s="1183"/>
      <c r="V386" s="1183"/>
      <c r="W386" s="1183"/>
      <c r="X386" s="1183"/>
      <c r="Y386" s="1184"/>
      <c r="Z386" s="1178">
        <v>63</v>
      </c>
      <c r="AA386" s="1178"/>
      <c r="AB386" s="1178"/>
      <c r="AC386" s="1178"/>
      <c r="AD386" s="1178"/>
      <c r="AE386" s="1178"/>
      <c r="AF386" s="1178"/>
      <c r="AG386" s="1178"/>
      <c r="AH386" s="1178"/>
      <c r="AI386" s="1178"/>
      <c r="AJ386" s="1178"/>
      <c r="AK386" s="1178"/>
      <c r="AL386" s="1178">
        <f>+Z386</f>
        <v>63</v>
      </c>
      <c r="AM386" s="1178"/>
      <c r="AN386" s="1178"/>
      <c r="AO386" s="1541"/>
    </row>
    <row r="387" spans="2:41">
      <c r="B387" s="1203"/>
      <c r="C387" s="1204"/>
      <c r="D387" s="1204"/>
      <c r="E387" s="1204"/>
      <c r="F387" s="1204"/>
      <c r="G387" s="1204"/>
      <c r="H387" s="1204"/>
      <c r="I387" s="1204"/>
      <c r="J387" s="1204"/>
      <c r="K387" s="1204"/>
      <c r="L387" s="1204"/>
      <c r="M387" s="1204"/>
      <c r="N387" s="1204"/>
      <c r="O387" s="1204"/>
      <c r="P387" s="1204"/>
      <c r="Q387" s="1204"/>
      <c r="R387" s="1204"/>
      <c r="S387" s="1205"/>
      <c r="T387" s="1182"/>
      <c r="U387" s="1183"/>
      <c r="V387" s="1183"/>
      <c r="W387" s="1183"/>
      <c r="X387" s="1183"/>
      <c r="Y387" s="1184"/>
      <c r="Z387" s="1178"/>
      <c r="AA387" s="1178"/>
      <c r="AB387" s="1178"/>
      <c r="AC387" s="1178"/>
      <c r="AD387" s="1178"/>
      <c r="AE387" s="1178"/>
      <c r="AF387" s="1178"/>
      <c r="AG387" s="1178"/>
      <c r="AH387" s="1178"/>
      <c r="AI387" s="1178"/>
      <c r="AJ387" s="1178"/>
      <c r="AK387" s="1178"/>
      <c r="AL387" s="1178"/>
      <c r="AM387" s="1178"/>
      <c r="AN387" s="1178"/>
      <c r="AO387" s="1541"/>
    </row>
    <row r="388" spans="2:41">
      <c r="B388" s="1203"/>
      <c r="C388" s="1204"/>
      <c r="D388" s="1204"/>
      <c r="E388" s="1204"/>
      <c r="F388" s="1204"/>
      <c r="G388" s="1204"/>
      <c r="H388" s="1204"/>
      <c r="I388" s="1204"/>
      <c r="J388" s="1204"/>
      <c r="K388" s="1204"/>
      <c r="L388" s="1204"/>
      <c r="M388" s="1204"/>
      <c r="N388" s="1204"/>
      <c r="O388" s="1204"/>
      <c r="P388" s="1204"/>
      <c r="Q388" s="1204"/>
      <c r="R388" s="1204"/>
      <c r="S388" s="1205"/>
      <c r="T388" s="1182"/>
      <c r="U388" s="1183"/>
      <c r="V388" s="1183"/>
      <c r="W388" s="1183"/>
      <c r="X388" s="1183"/>
      <c r="Y388" s="1184"/>
      <c r="Z388" s="1178"/>
      <c r="AA388" s="1178"/>
      <c r="AB388" s="1178"/>
      <c r="AC388" s="1178"/>
      <c r="AD388" s="1178"/>
      <c r="AE388" s="1178"/>
      <c r="AF388" s="1178"/>
      <c r="AG388" s="1178"/>
      <c r="AH388" s="1178"/>
      <c r="AI388" s="1178"/>
      <c r="AJ388" s="1178"/>
      <c r="AK388" s="1178"/>
      <c r="AL388" s="1178"/>
      <c r="AM388" s="1178"/>
      <c r="AN388" s="1178"/>
      <c r="AO388" s="1541"/>
    </row>
    <row r="389" spans="2:41">
      <c r="B389" s="1203"/>
      <c r="C389" s="1204"/>
      <c r="D389" s="1204"/>
      <c r="E389" s="1204"/>
      <c r="F389" s="1204"/>
      <c r="G389" s="1204"/>
      <c r="H389" s="1204"/>
      <c r="I389" s="1204"/>
      <c r="J389" s="1204"/>
      <c r="K389" s="1204"/>
      <c r="L389" s="1204"/>
      <c r="M389" s="1204"/>
      <c r="N389" s="1204"/>
      <c r="O389" s="1204"/>
      <c r="P389" s="1204"/>
      <c r="Q389" s="1204"/>
      <c r="R389" s="1204"/>
      <c r="S389" s="1205"/>
      <c r="T389" s="1182"/>
      <c r="U389" s="1183"/>
      <c r="V389" s="1183"/>
      <c r="W389" s="1183"/>
      <c r="X389" s="1183"/>
      <c r="Y389" s="1184"/>
      <c r="Z389" s="1178"/>
      <c r="AA389" s="1178"/>
      <c r="AB389" s="1178"/>
      <c r="AC389" s="1178"/>
      <c r="AD389" s="1178"/>
      <c r="AE389" s="1178"/>
      <c r="AF389" s="1178"/>
      <c r="AG389" s="1178"/>
      <c r="AH389" s="1178"/>
      <c r="AI389" s="1178"/>
      <c r="AJ389" s="1178"/>
      <c r="AK389" s="1178"/>
      <c r="AL389" s="1178"/>
      <c r="AM389" s="1178"/>
      <c r="AN389" s="1178"/>
      <c r="AO389" s="1541"/>
    </row>
    <row r="390" spans="2:41">
      <c r="B390" s="1203"/>
      <c r="C390" s="1204"/>
      <c r="D390" s="1204"/>
      <c r="E390" s="1204"/>
      <c r="F390" s="1204"/>
      <c r="G390" s="1204"/>
      <c r="H390" s="1204"/>
      <c r="I390" s="1204"/>
      <c r="J390" s="1204"/>
      <c r="K390" s="1204"/>
      <c r="L390" s="1204"/>
      <c r="M390" s="1204"/>
      <c r="N390" s="1204"/>
      <c r="O390" s="1204"/>
      <c r="P390" s="1204"/>
      <c r="Q390" s="1204"/>
      <c r="R390" s="1204"/>
      <c r="S390" s="1205"/>
      <c r="T390" s="1182"/>
      <c r="U390" s="1183"/>
      <c r="V390" s="1183"/>
      <c r="W390" s="1183"/>
      <c r="X390" s="1183"/>
      <c r="Y390" s="1184"/>
      <c r="Z390" s="1178"/>
      <c r="AA390" s="1178"/>
      <c r="AB390" s="1178"/>
      <c r="AC390" s="1178"/>
      <c r="AD390" s="1178"/>
      <c r="AE390" s="1178"/>
      <c r="AF390" s="1178"/>
      <c r="AG390" s="1178"/>
      <c r="AH390" s="1178"/>
      <c r="AI390" s="1178"/>
      <c r="AJ390" s="1178"/>
      <c r="AK390" s="1178"/>
      <c r="AL390" s="1178"/>
      <c r="AM390" s="1178"/>
      <c r="AN390" s="1178"/>
      <c r="AO390" s="1541"/>
    </row>
    <row r="391" spans="2:41">
      <c r="B391" s="1203"/>
      <c r="C391" s="1204"/>
      <c r="D391" s="1204"/>
      <c r="E391" s="1204"/>
      <c r="F391" s="1204"/>
      <c r="G391" s="1204"/>
      <c r="H391" s="1204"/>
      <c r="I391" s="1204"/>
      <c r="J391" s="1204"/>
      <c r="K391" s="1204"/>
      <c r="L391" s="1204"/>
      <c r="M391" s="1204"/>
      <c r="N391" s="1204"/>
      <c r="O391" s="1204"/>
      <c r="P391" s="1204"/>
      <c r="Q391" s="1204"/>
      <c r="R391" s="1204"/>
      <c r="S391" s="1205"/>
      <c r="T391" s="1182"/>
      <c r="U391" s="1183"/>
      <c r="V391" s="1183"/>
      <c r="W391" s="1183"/>
      <c r="X391" s="1183"/>
      <c r="Y391" s="1184"/>
      <c r="Z391" s="1178"/>
      <c r="AA391" s="1178"/>
      <c r="AB391" s="1178"/>
      <c r="AC391" s="1178"/>
      <c r="AD391" s="1178"/>
      <c r="AE391" s="1178"/>
      <c r="AF391" s="1178"/>
      <c r="AG391" s="1178"/>
      <c r="AH391" s="1178"/>
      <c r="AI391" s="1178"/>
      <c r="AJ391" s="1178"/>
      <c r="AK391" s="1178"/>
      <c r="AL391" s="1178"/>
      <c r="AM391" s="1178"/>
      <c r="AN391" s="1178"/>
      <c r="AO391" s="1541"/>
    </row>
    <row r="392" spans="2:41">
      <c r="B392" s="1203"/>
      <c r="C392" s="1204"/>
      <c r="D392" s="1204"/>
      <c r="E392" s="1204"/>
      <c r="F392" s="1204"/>
      <c r="G392" s="1204"/>
      <c r="H392" s="1204"/>
      <c r="I392" s="1204"/>
      <c r="J392" s="1204"/>
      <c r="K392" s="1204"/>
      <c r="L392" s="1204"/>
      <c r="M392" s="1204"/>
      <c r="N392" s="1204"/>
      <c r="O392" s="1204"/>
      <c r="P392" s="1204"/>
      <c r="Q392" s="1204"/>
      <c r="R392" s="1204"/>
      <c r="S392" s="1205"/>
      <c r="T392" s="1182"/>
      <c r="U392" s="1183"/>
      <c r="V392" s="1183"/>
      <c r="W392" s="1183"/>
      <c r="X392" s="1183"/>
      <c r="Y392" s="1184"/>
      <c r="Z392" s="1178"/>
      <c r="AA392" s="1178"/>
      <c r="AB392" s="1178"/>
      <c r="AC392" s="1178"/>
      <c r="AD392" s="1178"/>
      <c r="AE392" s="1178"/>
      <c r="AF392" s="1178"/>
      <c r="AG392" s="1178"/>
      <c r="AH392" s="1178"/>
      <c r="AI392" s="1178"/>
      <c r="AJ392" s="1178"/>
      <c r="AK392" s="1178"/>
      <c r="AL392" s="1178"/>
      <c r="AM392" s="1178"/>
      <c r="AN392" s="1178"/>
      <c r="AO392" s="1541"/>
    </row>
    <row r="393" spans="2:41">
      <c r="B393" s="1203"/>
      <c r="C393" s="1204"/>
      <c r="D393" s="1204"/>
      <c r="E393" s="1204"/>
      <c r="F393" s="1204"/>
      <c r="G393" s="1204"/>
      <c r="H393" s="1204"/>
      <c r="I393" s="1204"/>
      <c r="J393" s="1204"/>
      <c r="K393" s="1204"/>
      <c r="L393" s="1204"/>
      <c r="M393" s="1204"/>
      <c r="N393" s="1204"/>
      <c r="O393" s="1204"/>
      <c r="P393" s="1204"/>
      <c r="Q393" s="1204"/>
      <c r="R393" s="1204"/>
      <c r="S393" s="1205"/>
      <c r="T393" s="1182"/>
      <c r="U393" s="1183"/>
      <c r="V393" s="1183"/>
      <c r="W393" s="1183"/>
      <c r="X393" s="1183"/>
      <c r="Y393" s="1184"/>
      <c r="Z393" s="1178"/>
      <c r="AA393" s="1178"/>
      <c r="AB393" s="1178"/>
      <c r="AC393" s="1178"/>
      <c r="AD393" s="1178"/>
      <c r="AE393" s="1178"/>
      <c r="AF393" s="1178"/>
      <c r="AG393" s="1178"/>
      <c r="AH393" s="1178"/>
      <c r="AI393" s="1178"/>
      <c r="AJ393" s="1178"/>
      <c r="AK393" s="1178"/>
      <c r="AL393" s="1178"/>
      <c r="AM393" s="1178"/>
      <c r="AN393" s="1178"/>
      <c r="AO393" s="1541"/>
    </row>
    <row r="394" spans="2:41">
      <c r="B394" s="1203"/>
      <c r="C394" s="1204"/>
      <c r="D394" s="1204"/>
      <c r="E394" s="1204"/>
      <c r="F394" s="1204"/>
      <c r="G394" s="1204"/>
      <c r="H394" s="1204"/>
      <c r="I394" s="1204"/>
      <c r="J394" s="1204"/>
      <c r="K394" s="1204"/>
      <c r="L394" s="1204"/>
      <c r="M394" s="1204"/>
      <c r="N394" s="1204"/>
      <c r="O394" s="1204"/>
      <c r="P394" s="1204"/>
      <c r="Q394" s="1204"/>
      <c r="R394" s="1204"/>
      <c r="S394" s="1205"/>
      <c r="T394" s="1182"/>
      <c r="U394" s="1183"/>
      <c r="V394" s="1183"/>
      <c r="W394" s="1183"/>
      <c r="X394" s="1183"/>
      <c r="Y394" s="1184"/>
      <c r="Z394" s="1178"/>
      <c r="AA394" s="1178"/>
      <c r="AB394" s="1178"/>
      <c r="AC394" s="1178"/>
      <c r="AD394" s="1178"/>
      <c r="AE394" s="1178"/>
      <c r="AF394" s="1178"/>
      <c r="AG394" s="1178"/>
      <c r="AH394" s="1178"/>
      <c r="AI394" s="1178"/>
      <c r="AJ394" s="1178"/>
      <c r="AK394" s="1178"/>
      <c r="AL394" s="1178"/>
      <c r="AM394" s="1178"/>
      <c r="AN394" s="1178"/>
      <c r="AO394" s="1541"/>
    </row>
    <row r="395" spans="2:41">
      <c r="B395" s="1203"/>
      <c r="C395" s="1204"/>
      <c r="D395" s="1204"/>
      <c r="E395" s="1204"/>
      <c r="F395" s="1204"/>
      <c r="G395" s="1204"/>
      <c r="H395" s="1204"/>
      <c r="I395" s="1204"/>
      <c r="J395" s="1204"/>
      <c r="K395" s="1204"/>
      <c r="L395" s="1204"/>
      <c r="M395" s="1204"/>
      <c r="N395" s="1204"/>
      <c r="O395" s="1204"/>
      <c r="P395" s="1204"/>
      <c r="Q395" s="1204"/>
      <c r="R395" s="1204"/>
      <c r="S395" s="1205"/>
      <c r="T395" s="1182"/>
      <c r="U395" s="1183"/>
      <c r="V395" s="1183"/>
      <c r="W395" s="1183"/>
      <c r="X395" s="1183"/>
      <c r="Y395" s="1184"/>
      <c r="Z395" s="1178"/>
      <c r="AA395" s="1178"/>
      <c r="AB395" s="1178"/>
      <c r="AC395" s="1178"/>
      <c r="AD395" s="1178"/>
      <c r="AE395" s="1178"/>
      <c r="AF395" s="1178"/>
      <c r="AG395" s="1178"/>
      <c r="AH395" s="1178"/>
      <c r="AI395" s="1178"/>
      <c r="AJ395" s="1178"/>
      <c r="AK395" s="1178"/>
      <c r="AL395" s="1178"/>
      <c r="AM395" s="1178"/>
      <c r="AN395" s="1178"/>
      <c r="AO395" s="1541"/>
    </row>
    <row r="396" spans="2:41">
      <c r="B396" s="1203"/>
      <c r="C396" s="1204"/>
      <c r="D396" s="1204"/>
      <c r="E396" s="1204"/>
      <c r="F396" s="1204"/>
      <c r="G396" s="1204"/>
      <c r="H396" s="1204"/>
      <c r="I396" s="1204"/>
      <c r="J396" s="1204"/>
      <c r="K396" s="1204"/>
      <c r="L396" s="1204"/>
      <c r="M396" s="1204"/>
      <c r="N396" s="1204"/>
      <c r="O396" s="1204"/>
      <c r="P396" s="1204"/>
      <c r="Q396" s="1204"/>
      <c r="R396" s="1204"/>
      <c r="S396" s="1205"/>
      <c r="T396" s="1182"/>
      <c r="U396" s="1183"/>
      <c r="V396" s="1183"/>
      <c r="W396" s="1183"/>
      <c r="X396" s="1183"/>
      <c r="Y396" s="1184"/>
      <c r="Z396" s="1178"/>
      <c r="AA396" s="1178"/>
      <c r="AB396" s="1178"/>
      <c r="AC396" s="1178"/>
      <c r="AD396" s="1178"/>
      <c r="AE396" s="1178"/>
      <c r="AF396" s="1178"/>
      <c r="AG396" s="1178"/>
      <c r="AH396" s="1178"/>
      <c r="AI396" s="1178"/>
      <c r="AJ396" s="1178"/>
      <c r="AK396" s="1178"/>
      <c r="AL396" s="1178"/>
      <c r="AM396" s="1178"/>
      <c r="AN396" s="1178"/>
      <c r="AO396" s="1541"/>
    </row>
    <row r="397" spans="2:41">
      <c r="B397" s="1203"/>
      <c r="C397" s="1204"/>
      <c r="D397" s="1204"/>
      <c r="E397" s="1204"/>
      <c r="F397" s="1204"/>
      <c r="G397" s="1204"/>
      <c r="H397" s="1204"/>
      <c r="I397" s="1204"/>
      <c r="J397" s="1204"/>
      <c r="K397" s="1204"/>
      <c r="L397" s="1204"/>
      <c r="M397" s="1204"/>
      <c r="N397" s="1204"/>
      <c r="O397" s="1204"/>
      <c r="P397" s="1204"/>
      <c r="Q397" s="1204"/>
      <c r="R397" s="1204"/>
      <c r="S397" s="1205"/>
      <c r="T397" s="1182"/>
      <c r="U397" s="1183"/>
      <c r="V397" s="1183"/>
      <c r="W397" s="1183"/>
      <c r="X397" s="1183"/>
      <c r="Y397" s="1184"/>
      <c r="Z397" s="1178"/>
      <c r="AA397" s="1178"/>
      <c r="AB397" s="1178"/>
      <c r="AC397" s="1178"/>
      <c r="AD397" s="1178"/>
      <c r="AE397" s="1178"/>
      <c r="AF397" s="1178"/>
      <c r="AG397" s="1178"/>
      <c r="AH397" s="1178"/>
      <c r="AI397" s="1178"/>
      <c r="AJ397" s="1178"/>
      <c r="AK397" s="1178"/>
      <c r="AL397" s="1178"/>
      <c r="AM397" s="1178"/>
      <c r="AN397" s="1178"/>
      <c r="AO397" s="1541"/>
    </row>
    <row r="398" spans="2:41">
      <c r="B398" s="1203"/>
      <c r="C398" s="1204"/>
      <c r="D398" s="1204"/>
      <c r="E398" s="1204"/>
      <c r="F398" s="1204"/>
      <c r="G398" s="1204"/>
      <c r="H398" s="1204"/>
      <c r="I398" s="1204"/>
      <c r="J398" s="1204"/>
      <c r="K398" s="1204"/>
      <c r="L398" s="1204"/>
      <c r="M398" s="1204"/>
      <c r="N398" s="1204"/>
      <c r="O398" s="1204"/>
      <c r="P398" s="1204"/>
      <c r="Q398" s="1204"/>
      <c r="R398" s="1204"/>
      <c r="S398" s="1205"/>
      <c r="T398" s="1182"/>
      <c r="U398" s="1183"/>
      <c r="V398" s="1183"/>
      <c r="W398" s="1183"/>
      <c r="X398" s="1183"/>
      <c r="Y398" s="1184"/>
      <c r="Z398" s="1178"/>
      <c r="AA398" s="1178"/>
      <c r="AB398" s="1178"/>
      <c r="AC398" s="1178"/>
      <c r="AD398" s="1178"/>
      <c r="AE398" s="1178"/>
      <c r="AF398" s="1178"/>
      <c r="AG398" s="1178"/>
      <c r="AH398" s="1178"/>
      <c r="AI398" s="1178"/>
      <c r="AJ398" s="1178"/>
      <c r="AK398" s="1178"/>
      <c r="AL398" s="1178"/>
      <c r="AM398" s="1178"/>
      <c r="AN398" s="1178"/>
      <c r="AO398" s="1541"/>
    </row>
    <row r="399" spans="2:41">
      <c r="B399" s="1203"/>
      <c r="C399" s="1204"/>
      <c r="D399" s="1204"/>
      <c r="E399" s="1204"/>
      <c r="F399" s="1204"/>
      <c r="G399" s="1204"/>
      <c r="H399" s="1204"/>
      <c r="I399" s="1204"/>
      <c r="J399" s="1204"/>
      <c r="K399" s="1204"/>
      <c r="L399" s="1204"/>
      <c r="M399" s="1204"/>
      <c r="N399" s="1204"/>
      <c r="O399" s="1204"/>
      <c r="P399" s="1204"/>
      <c r="Q399" s="1204"/>
      <c r="R399" s="1204"/>
      <c r="S399" s="1205"/>
      <c r="T399" s="1182"/>
      <c r="U399" s="1183"/>
      <c r="V399" s="1183"/>
      <c r="W399" s="1183"/>
      <c r="X399" s="1183"/>
      <c r="Y399" s="1184"/>
      <c r="Z399" s="1178"/>
      <c r="AA399" s="1178"/>
      <c r="AB399" s="1178"/>
      <c r="AC399" s="1178"/>
      <c r="AD399" s="1178"/>
      <c r="AE399" s="1178"/>
      <c r="AF399" s="1178"/>
      <c r="AG399" s="1178"/>
      <c r="AH399" s="1178"/>
      <c r="AI399" s="1178"/>
      <c r="AJ399" s="1178"/>
      <c r="AK399" s="1178"/>
      <c r="AL399" s="1178"/>
      <c r="AM399" s="1178"/>
      <c r="AN399" s="1178"/>
      <c r="AO399" s="1541"/>
    </row>
    <row r="400" spans="2:41">
      <c r="B400" s="1203"/>
      <c r="C400" s="1204"/>
      <c r="D400" s="1204"/>
      <c r="E400" s="1204"/>
      <c r="F400" s="1204"/>
      <c r="G400" s="1204"/>
      <c r="H400" s="1204"/>
      <c r="I400" s="1204"/>
      <c r="J400" s="1204"/>
      <c r="K400" s="1204"/>
      <c r="L400" s="1204"/>
      <c r="M400" s="1204"/>
      <c r="N400" s="1204"/>
      <c r="O400" s="1204"/>
      <c r="P400" s="1204"/>
      <c r="Q400" s="1204"/>
      <c r="R400" s="1204"/>
      <c r="S400" s="1205"/>
      <c r="T400" s="1182"/>
      <c r="U400" s="1183"/>
      <c r="V400" s="1183"/>
      <c r="W400" s="1183"/>
      <c r="X400" s="1183"/>
      <c r="Y400" s="1184"/>
      <c r="Z400" s="1178"/>
      <c r="AA400" s="1178"/>
      <c r="AB400" s="1178"/>
      <c r="AC400" s="1178"/>
      <c r="AD400" s="1178"/>
      <c r="AE400" s="1178"/>
      <c r="AF400" s="1178"/>
      <c r="AG400" s="1178"/>
      <c r="AH400" s="1178"/>
      <c r="AI400" s="1178"/>
      <c r="AJ400" s="1178"/>
      <c r="AK400" s="1178"/>
      <c r="AL400" s="1178"/>
      <c r="AM400" s="1178"/>
      <c r="AN400" s="1178"/>
      <c r="AO400" s="1541"/>
    </row>
    <row r="401" spans="2:42">
      <c r="B401" s="1203"/>
      <c r="C401" s="1204"/>
      <c r="D401" s="1204"/>
      <c r="E401" s="1204"/>
      <c r="F401" s="1204"/>
      <c r="G401" s="1204"/>
      <c r="H401" s="1204"/>
      <c r="I401" s="1204"/>
      <c r="J401" s="1204"/>
      <c r="K401" s="1204"/>
      <c r="L401" s="1204"/>
      <c r="M401" s="1204"/>
      <c r="N401" s="1204"/>
      <c r="O401" s="1204"/>
      <c r="P401" s="1204"/>
      <c r="Q401" s="1204"/>
      <c r="R401" s="1204"/>
      <c r="S401" s="1205"/>
      <c r="T401" s="1182"/>
      <c r="U401" s="1183"/>
      <c r="V401" s="1183"/>
      <c r="W401" s="1183"/>
      <c r="X401" s="1183"/>
      <c r="Y401" s="1184"/>
      <c r="Z401" s="1178"/>
      <c r="AA401" s="1178"/>
      <c r="AB401" s="1178"/>
      <c r="AC401" s="1178"/>
      <c r="AD401" s="1178"/>
      <c r="AE401" s="1178"/>
      <c r="AF401" s="1178"/>
      <c r="AG401" s="1178"/>
      <c r="AH401" s="1178"/>
      <c r="AI401" s="1178"/>
      <c r="AJ401" s="1178"/>
      <c r="AK401" s="1178"/>
      <c r="AL401" s="1178"/>
      <c r="AM401" s="1178"/>
      <c r="AN401" s="1178"/>
      <c r="AO401" s="1541"/>
    </row>
    <row r="402" spans="2:42">
      <c r="B402" s="1203"/>
      <c r="C402" s="1204"/>
      <c r="D402" s="1204"/>
      <c r="E402" s="1204"/>
      <c r="F402" s="1204"/>
      <c r="G402" s="1204"/>
      <c r="H402" s="1204"/>
      <c r="I402" s="1204"/>
      <c r="J402" s="1204"/>
      <c r="K402" s="1204"/>
      <c r="L402" s="1204"/>
      <c r="M402" s="1204"/>
      <c r="N402" s="1204"/>
      <c r="O402" s="1204"/>
      <c r="P402" s="1204"/>
      <c r="Q402" s="1204"/>
      <c r="R402" s="1204"/>
      <c r="S402" s="1205"/>
      <c r="T402" s="1182"/>
      <c r="U402" s="1183"/>
      <c r="V402" s="1183"/>
      <c r="W402" s="1183"/>
      <c r="X402" s="1183"/>
      <c r="Y402" s="1184"/>
      <c r="Z402" s="1178"/>
      <c r="AA402" s="1178"/>
      <c r="AB402" s="1178"/>
      <c r="AC402" s="1178"/>
      <c r="AD402" s="1178"/>
      <c r="AE402" s="1178"/>
      <c r="AF402" s="1178"/>
      <c r="AG402" s="1178"/>
      <c r="AH402" s="1178"/>
      <c r="AI402" s="1178"/>
      <c r="AJ402" s="1178"/>
      <c r="AK402" s="1178"/>
      <c r="AL402" s="1178"/>
      <c r="AM402" s="1178"/>
      <c r="AN402" s="1178"/>
      <c r="AO402" s="1541"/>
    </row>
    <row r="403" spans="2:42">
      <c r="B403" s="1203"/>
      <c r="C403" s="1204"/>
      <c r="D403" s="1204"/>
      <c r="E403" s="1204"/>
      <c r="F403" s="1204"/>
      <c r="G403" s="1204"/>
      <c r="H403" s="1204"/>
      <c r="I403" s="1204"/>
      <c r="J403" s="1204"/>
      <c r="K403" s="1204"/>
      <c r="L403" s="1204"/>
      <c r="M403" s="1204"/>
      <c r="N403" s="1204"/>
      <c r="O403" s="1204"/>
      <c r="P403" s="1204"/>
      <c r="Q403" s="1204"/>
      <c r="R403" s="1204"/>
      <c r="S403" s="1205"/>
      <c r="T403" s="1182"/>
      <c r="U403" s="1183"/>
      <c r="V403" s="1183"/>
      <c r="W403" s="1183"/>
      <c r="X403" s="1183"/>
      <c r="Y403" s="1184"/>
      <c r="Z403" s="1178"/>
      <c r="AA403" s="1178"/>
      <c r="AB403" s="1178"/>
      <c r="AC403" s="1178"/>
      <c r="AD403" s="1178"/>
      <c r="AE403" s="1178"/>
      <c r="AF403" s="1178"/>
      <c r="AG403" s="1178"/>
      <c r="AH403" s="1178"/>
      <c r="AI403" s="1178"/>
      <c r="AJ403" s="1178"/>
      <c r="AK403" s="1178"/>
      <c r="AL403" s="1178"/>
      <c r="AM403" s="1178"/>
      <c r="AN403" s="1178"/>
      <c r="AO403" s="1541"/>
    </row>
    <row r="404" spans="2:42">
      <c r="B404" s="1203"/>
      <c r="C404" s="1204"/>
      <c r="D404" s="1204"/>
      <c r="E404" s="1204"/>
      <c r="F404" s="1204"/>
      <c r="G404" s="1204"/>
      <c r="H404" s="1204"/>
      <c r="I404" s="1204"/>
      <c r="J404" s="1204"/>
      <c r="K404" s="1204"/>
      <c r="L404" s="1204"/>
      <c r="M404" s="1204"/>
      <c r="N404" s="1204"/>
      <c r="O404" s="1204"/>
      <c r="P404" s="1204"/>
      <c r="Q404" s="1204"/>
      <c r="R404" s="1204"/>
      <c r="S404" s="1205"/>
      <c r="T404" s="1182"/>
      <c r="U404" s="1183"/>
      <c r="V404" s="1183"/>
      <c r="W404" s="1183"/>
      <c r="X404" s="1183"/>
      <c r="Y404" s="1184"/>
      <c r="Z404" s="1178"/>
      <c r="AA404" s="1178"/>
      <c r="AB404" s="1178"/>
      <c r="AC404" s="1178"/>
      <c r="AD404" s="1178"/>
      <c r="AE404" s="1178"/>
      <c r="AF404" s="1178"/>
      <c r="AG404" s="1178"/>
      <c r="AH404" s="1178"/>
      <c r="AI404" s="1178"/>
      <c r="AJ404" s="1178"/>
      <c r="AK404" s="1178"/>
      <c r="AL404" s="1178"/>
      <c r="AM404" s="1178"/>
      <c r="AN404" s="1178"/>
      <c r="AO404" s="1541"/>
    </row>
    <row r="405" spans="2:42">
      <c r="B405" s="1203"/>
      <c r="C405" s="1204"/>
      <c r="D405" s="1204"/>
      <c r="E405" s="1204"/>
      <c r="F405" s="1204"/>
      <c r="G405" s="1204"/>
      <c r="H405" s="1204"/>
      <c r="I405" s="1204"/>
      <c r="J405" s="1204"/>
      <c r="K405" s="1204"/>
      <c r="L405" s="1204"/>
      <c r="M405" s="1204"/>
      <c r="N405" s="1204"/>
      <c r="O405" s="1204"/>
      <c r="P405" s="1204"/>
      <c r="Q405" s="1204"/>
      <c r="R405" s="1204"/>
      <c r="S405" s="1205"/>
      <c r="T405" s="1182"/>
      <c r="U405" s="1183"/>
      <c r="V405" s="1183"/>
      <c r="W405" s="1183"/>
      <c r="X405" s="1183"/>
      <c r="Y405" s="1184"/>
      <c r="Z405" s="1178"/>
      <c r="AA405" s="1178"/>
      <c r="AB405" s="1178"/>
      <c r="AC405" s="1178"/>
      <c r="AD405" s="1178"/>
      <c r="AE405" s="1178"/>
      <c r="AF405" s="1178"/>
      <c r="AG405" s="1178"/>
      <c r="AH405" s="1178"/>
      <c r="AI405" s="1178"/>
      <c r="AJ405" s="1178"/>
      <c r="AK405" s="1178"/>
      <c r="AL405" s="1178"/>
      <c r="AM405" s="1178"/>
      <c r="AN405" s="1178"/>
      <c r="AO405" s="1541"/>
    </row>
    <row r="406" spans="2:42">
      <c r="B406" s="1254"/>
      <c r="C406" s="1255"/>
      <c r="D406" s="1255"/>
      <c r="E406" s="1255"/>
      <c r="F406" s="1255"/>
      <c r="G406" s="1255"/>
      <c r="H406" s="1255"/>
      <c r="I406" s="1255"/>
      <c r="J406" s="1255"/>
      <c r="K406" s="1255"/>
      <c r="L406" s="1255"/>
      <c r="M406" s="1255"/>
      <c r="N406" s="1255"/>
      <c r="O406" s="1255"/>
      <c r="P406" s="1255"/>
      <c r="Q406" s="1255"/>
      <c r="R406" s="1255"/>
      <c r="S406" s="1256"/>
      <c r="T406" s="1182"/>
      <c r="U406" s="1183"/>
      <c r="V406" s="1183"/>
      <c r="W406" s="1183"/>
      <c r="X406" s="1183"/>
      <c r="Y406" s="1184"/>
      <c r="Z406" s="1178"/>
      <c r="AA406" s="1178"/>
      <c r="AB406" s="1178"/>
      <c r="AC406" s="1178"/>
      <c r="AD406" s="1178"/>
      <c r="AE406" s="1178"/>
      <c r="AF406" s="1178"/>
      <c r="AG406" s="1178"/>
      <c r="AH406" s="1178"/>
      <c r="AI406" s="1178"/>
      <c r="AJ406" s="1178"/>
      <c r="AK406" s="1178"/>
      <c r="AL406" s="1178"/>
      <c r="AM406" s="1178"/>
      <c r="AN406" s="1178"/>
      <c r="AO406" s="1541"/>
    </row>
    <row r="407" spans="2:42">
      <c r="B407" s="1192" t="s">
        <v>265</v>
      </c>
      <c r="C407" s="1193"/>
      <c r="D407" s="1193"/>
      <c r="E407" s="1193"/>
      <c r="F407" s="1193"/>
      <c r="G407" s="1193"/>
      <c r="H407" s="1193"/>
      <c r="I407" s="1193"/>
      <c r="J407" s="1193"/>
      <c r="K407" s="1193"/>
      <c r="L407" s="1193"/>
      <c r="M407" s="1193"/>
      <c r="N407" s="1193"/>
      <c r="O407" s="1193"/>
      <c r="P407" s="1193"/>
      <c r="Q407" s="1193"/>
      <c r="R407" s="1193"/>
      <c r="S407" s="1193"/>
      <c r="T407" s="1193"/>
      <c r="U407" s="1193"/>
      <c r="V407" s="1193"/>
      <c r="W407" s="1193"/>
      <c r="X407" s="1193"/>
      <c r="Y407" s="1193"/>
      <c r="Z407" s="1229"/>
      <c r="AA407" s="1230"/>
      <c r="AB407" s="1230"/>
      <c r="AC407" s="1230"/>
      <c r="AD407" s="1230"/>
      <c r="AE407" s="1230"/>
      <c r="AF407" s="1230"/>
      <c r="AG407" s="1230"/>
      <c r="AH407" s="1231"/>
      <c r="AI407" s="1232"/>
      <c r="AJ407" s="1232"/>
      <c r="AK407" s="1232"/>
      <c r="AL407" s="1232"/>
      <c r="AM407" s="1232"/>
      <c r="AN407" s="1232"/>
      <c r="AO407" s="1560"/>
    </row>
    <row r="408" spans="2:42">
      <c r="B408" s="1242"/>
      <c r="C408" s="1243"/>
      <c r="D408" s="1243"/>
      <c r="E408" s="1243"/>
      <c r="F408" s="1243"/>
      <c r="G408" s="1243"/>
      <c r="H408" s="1243"/>
      <c r="I408" s="1243"/>
      <c r="J408" s="1243"/>
      <c r="K408" s="1243"/>
      <c r="L408" s="1243"/>
      <c r="M408" s="1243"/>
      <c r="N408" s="1243"/>
      <c r="O408" s="1243"/>
      <c r="P408" s="1243"/>
      <c r="Q408" s="1243"/>
      <c r="R408" s="1243"/>
      <c r="S408" s="1243"/>
      <c r="T408" s="1243"/>
      <c r="U408" s="1243"/>
      <c r="V408" s="1243"/>
      <c r="W408" s="1243"/>
      <c r="X408" s="1243"/>
      <c r="Y408" s="1244"/>
      <c r="Z408" s="1248"/>
      <c r="AA408" s="1201"/>
      <c r="AB408" s="1201"/>
      <c r="AC408" s="1201"/>
      <c r="AD408" s="1201"/>
      <c r="AE408" s="1201"/>
      <c r="AF408" s="1201"/>
      <c r="AG408" s="1201"/>
      <c r="AH408" s="1202"/>
      <c r="AI408" s="1190" t="s">
        <v>266</v>
      </c>
      <c r="AJ408" s="1190"/>
      <c r="AK408" s="1253"/>
      <c r="AL408" s="1570">
        <f>SUM(AL384:AO406)</f>
        <v>248</v>
      </c>
      <c r="AM408" s="1570"/>
      <c r="AN408" s="1570"/>
      <c r="AO408" s="1571"/>
    </row>
    <row r="409" spans="2:42">
      <c r="B409" s="1242"/>
      <c r="C409" s="1243"/>
      <c r="D409" s="1243"/>
      <c r="E409" s="1243"/>
      <c r="F409" s="1243"/>
      <c r="G409" s="1243"/>
      <c r="H409" s="1243"/>
      <c r="I409" s="1243"/>
      <c r="J409" s="1243"/>
      <c r="K409" s="1243"/>
      <c r="L409" s="1243"/>
      <c r="M409" s="1243"/>
      <c r="N409" s="1243"/>
      <c r="O409" s="1243"/>
      <c r="P409" s="1243"/>
      <c r="Q409" s="1243"/>
      <c r="R409" s="1243"/>
      <c r="S409" s="1243"/>
      <c r="T409" s="1243"/>
      <c r="U409" s="1243"/>
      <c r="V409" s="1243"/>
      <c r="W409" s="1243"/>
      <c r="X409" s="1243"/>
      <c r="Y409" s="1244"/>
      <c r="Z409" s="1249"/>
      <c r="AA409" s="1204"/>
      <c r="AB409" s="1204"/>
      <c r="AC409" s="1204"/>
      <c r="AD409" s="1204"/>
      <c r="AE409" s="1204"/>
      <c r="AF409" s="1204"/>
      <c r="AG409" s="1204"/>
      <c r="AH409" s="1205"/>
      <c r="AI409" s="1190"/>
      <c r="AJ409" s="1190"/>
      <c r="AK409" s="1253"/>
      <c r="AL409" s="1570"/>
      <c r="AM409" s="1570"/>
      <c r="AN409" s="1570"/>
      <c r="AO409" s="1571"/>
    </row>
    <row r="410" spans="2:42" ht="16.5" thickBot="1">
      <c r="B410" s="1245"/>
      <c r="C410" s="1246"/>
      <c r="D410" s="1246"/>
      <c r="E410" s="1246"/>
      <c r="F410" s="1246"/>
      <c r="G410" s="1246"/>
      <c r="H410" s="1246"/>
      <c r="I410" s="1246"/>
      <c r="J410" s="1246"/>
      <c r="K410" s="1246"/>
      <c r="L410" s="1246"/>
      <c r="M410" s="1246"/>
      <c r="N410" s="1246"/>
      <c r="O410" s="1246"/>
      <c r="P410" s="1246"/>
      <c r="Q410" s="1246"/>
      <c r="R410" s="1246"/>
      <c r="S410" s="1246"/>
      <c r="T410" s="1246"/>
      <c r="U410" s="1246"/>
      <c r="V410" s="1246"/>
      <c r="W410" s="1246"/>
      <c r="X410" s="1246"/>
      <c r="Y410" s="1247"/>
      <c r="Z410" s="1250"/>
      <c r="AA410" s="1251"/>
      <c r="AB410" s="1251"/>
      <c r="AC410" s="1251"/>
      <c r="AD410" s="1251"/>
      <c r="AE410" s="1251"/>
      <c r="AF410" s="1251"/>
      <c r="AG410" s="1251"/>
      <c r="AH410" s="1252"/>
      <c r="AI410" s="1238" t="s">
        <v>267</v>
      </c>
      <c r="AJ410" s="1238"/>
      <c r="AK410" s="1239"/>
      <c r="AL410" s="1572">
        <f>ROUND(+AL408,2)</f>
        <v>248</v>
      </c>
      <c r="AM410" s="1572"/>
      <c r="AN410" s="1572"/>
      <c r="AO410" s="1573"/>
    </row>
    <row r="411" spans="2:42">
      <c r="B411" s="1263"/>
      <c r="C411" s="1264"/>
      <c r="D411" s="1264"/>
      <c r="E411" s="1264"/>
      <c r="F411" s="1264"/>
      <c r="G411" s="1264"/>
      <c r="H411" s="1264"/>
      <c r="I411" s="1267" t="str">
        <f>+I373</f>
        <v>CONSTRUCCIÓN DE CUBIERTA PARA POLIDEPORTIVO EN LA VEREDA LA ESMERALDA DEL MUNICIPIO DE LA PLATA, DEPARTAMENTO DEL HUILA</v>
      </c>
      <c r="J411" s="1267"/>
      <c r="K411" s="1267"/>
      <c r="L411" s="1267"/>
      <c r="M411" s="1267"/>
      <c r="N411" s="1267"/>
      <c r="O411" s="1267"/>
      <c r="P411" s="1267"/>
      <c r="Q411" s="1267"/>
      <c r="R411" s="1267"/>
      <c r="S411" s="1267"/>
      <c r="T411" s="1267"/>
      <c r="U411" s="1267"/>
      <c r="V411" s="1267"/>
      <c r="W411" s="1267"/>
      <c r="X411" s="1267"/>
      <c r="Y411" s="1267"/>
      <c r="Z411" s="1267"/>
      <c r="AA411" s="1267"/>
      <c r="AB411" s="1267"/>
      <c r="AC411" s="1267"/>
      <c r="AD411" s="1267"/>
      <c r="AE411" s="1267"/>
      <c r="AF411" s="1267"/>
      <c r="AG411" s="1267"/>
      <c r="AH411" s="1267"/>
      <c r="AI411" s="1269">
        <f ca="1">TODAY()</f>
        <v>46286</v>
      </c>
      <c r="AJ411" s="1267"/>
      <c r="AK411" s="1267"/>
      <c r="AL411" s="1267"/>
      <c r="AM411" s="1267"/>
      <c r="AN411" s="1267"/>
      <c r="AO411" s="1558"/>
      <c r="AP411" s="530"/>
    </row>
    <row r="412" spans="2:42">
      <c r="B412" s="1265"/>
      <c r="C412" s="1266"/>
      <c r="D412" s="1266"/>
      <c r="E412" s="1266"/>
      <c r="F412" s="1266"/>
      <c r="G412" s="1266"/>
      <c r="H412" s="1266"/>
      <c r="I412" s="1268"/>
      <c r="J412" s="1268"/>
      <c r="K412" s="1268"/>
      <c r="L412" s="1268"/>
      <c r="M412" s="1268"/>
      <c r="N412" s="1268"/>
      <c r="O412" s="1268"/>
      <c r="P412" s="1268"/>
      <c r="Q412" s="1268"/>
      <c r="R412" s="1268"/>
      <c r="S412" s="1268"/>
      <c r="T412" s="1268"/>
      <c r="U412" s="1268"/>
      <c r="V412" s="1268"/>
      <c r="W412" s="1268"/>
      <c r="X412" s="1268"/>
      <c r="Y412" s="1268"/>
      <c r="Z412" s="1268"/>
      <c r="AA412" s="1268"/>
      <c r="AB412" s="1268"/>
      <c r="AC412" s="1268"/>
      <c r="AD412" s="1268"/>
      <c r="AE412" s="1268"/>
      <c r="AF412" s="1268"/>
      <c r="AG412" s="1268"/>
      <c r="AH412" s="1268"/>
      <c r="AI412" s="1268"/>
      <c r="AJ412" s="1268"/>
      <c r="AK412" s="1268"/>
      <c r="AL412" s="1268"/>
      <c r="AM412" s="1268"/>
      <c r="AN412" s="1268"/>
      <c r="AO412" s="1559"/>
      <c r="AP412" s="530"/>
    </row>
    <row r="413" spans="2:42">
      <c r="B413" s="1265"/>
      <c r="C413" s="1266"/>
      <c r="D413" s="1266"/>
      <c r="E413" s="1266"/>
      <c r="F413" s="1266"/>
      <c r="G413" s="1266"/>
      <c r="H413" s="1266"/>
      <c r="I413" s="1268"/>
      <c r="J413" s="1268"/>
      <c r="K413" s="1268"/>
      <c r="L413" s="1268"/>
      <c r="M413" s="1268"/>
      <c r="N413" s="1268"/>
      <c r="O413" s="1268"/>
      <c r="P413" s="1268"/>
      <c r="Q413" s="1268"/>
      <c r="R413" s="1268"/>
      <c r="S413" s="1268"/>
      <c r="T413" s="1268"/>
      <c r="U413" s="1268"/>
      <c r="V413" s="1268"/>
      <c r="W413" s="1268"/>
      <c r="X413" s="1268"/>
      <c r="Y413" s="1268"/>
      <c r="Z413" s="1268"/>
      <c r="AA413" s="1268"/>
      <c r="AB413" s="1268"/>
      <c r="AC413" s="1268"/>
      <c r="AD413" s="1268"/>
      <c r="AE413" s="1268"/>
      <c r="AF413" s="1268"/>
      <c r="AG413" s="1268"/>
      <c r="AH413" s="1268"/>
      <c r="AI413" s="1268"/>
      <c r="AJ413" s="1268"/>
      <c r="AK413" s="1268"/>
      <c r="AL413" s="1268"/>
      <c r="AM413" s="1268"/>
      <c r="AN413" s="1268"/>
      <c r="AO413" s="1559"/>
      <c r="AP413" s="530"/>
    </row>
    <row r="414" spans="2:42">
      <c r="B414" s="1265"/>
      <c r="C414" s="1266"/>
      <c r="D414" s="1266"/>
      <c r="E414" s="1266"/>
      <c r="F414" s="1266"/>
      <c r="G414" s="1266"/>
      <c r="H414" s="1266"/>
      <c r="I414" s="1268"/>
      <c r="J414" s="1268"/>
      <c r="K414" s="1268"/>
      <c r="L414" s="1268"/>
      <c r="M414" s="1268"/>
      <c r="N414" s="1268"/>
      <c r="O414" s="1268"/>
      <c r="P414" s="1268"/>
      <c r="Q414" s="1268"/>
      <c r="R414" s="1268"/>
      <c r="S414" s="1268"/>
      <c r="T414" s="1268"/>
      <c r="U414" s="1268"/>
      <c r="V414" s="1268"/>
      <c r="W414" s="1268"/>
      <c r="X414" s="1268"/>
      <c r="Y414" s="1268"/>
      <c r="Z414" s="1268"/>
      <c r="AA414" s="1268"/>
      <c r="AB414" s="1268"/>
      <c r="AC414" s="1268"/>
      <c r="AD414" s="1268"/>
      <c r="AE414" s="1268"/>
      <c r="AF414" s="1268"/>
      <c r="AG414" s="1268"/>
      <c r="AH414" s="1268"/>
      <c r="AI414" s="1268"/>
      <c r="AJ414" s="1268"/>
      <c r="AK414" s="1268"/>
      <c r="AL414" s="1268"/>
      <c r="AM414" s="1268"/>
      <c r="AN414" s="1268"/>
      <c r="AO414" s="1559"/>
      <c r="AP414" s="530"/>
    </row>
    <row r="415" spans="2:42">
      <c r="B415" s="1189" t="s">
        <v>254</v>
      </c>
      <c r="C415" s="1190"/>
      <c r="D415" s="1190"/>
      <c r="E415" s="1190"/>
      <c r="F415" s="1190"/>
      <c r="G415" s="1190"/>
      <c r="H415" s="1190"/>
      <c r="I415" s="1190"/>
      <c r="J415" s="1190"/>
      <c r="K415" s="1190"/>
      <c r="L415" s="1190"/>
      <c r="M415" s="1190"/>
      <c r="N415" s="1190"/>
      <c r="O415" s="1190"/>
      <c r="P415" s="1190"/>
      <c r="Q415" s="1190"/>
      <c r="R415" s="1190"/>
      <c r="S415" s="1190"/>
      <c r="T415" s="1190"/>
      <c r="U415" s="1190"/>
      <c r="V415" s="1190"/>
      <c r="W415" s="1190"/>
      <c r="X415" s="1190"/>
      <c r="Y415" s="1190"/>
      <c r="Z415" s="1190"/>
      <c r="AA415" s="1190"/>
      <c r="AB415" s="1190"/>
      <c r="AC415" s="1190"/>
      <c r="AD415" s="1190"/>
      <c r="AE415" s="1190"/>
      <c r="AF415" s="1190"/>
      <c r="AG415" s="1190"/>
      <c r="AH415" s="1190"/>
      <c r="AI415" s="1190"/>
      <c r="AJ415" s="1190"/>
      <c r="AK415" s="1190"/>
      <c r="AL415" s="1190"/>
      <c r="AM415" s="1190"/>
      <c r="AN415" s="1190"/>
      <c r="AO415" s="1542"/>
    </row>
    <row r="416" spans="2:42">
      <c r="B416" s="1200"/>
      <c r="C416" s="1201"/>
      <c r="D416" s="1201"/>
      <c r="E416" s="1201"/>
      <c r="F416" s="1201"/>
      <c r="G416" s="1201"/>
      <c r="H416" s="1201"/>
      <c r="I416" s="1201"/>
      <c r="J416" s="1201"/>
      <c r="K416" s="1201"/>
      <c r="L416" s="1201"/>
      <c r="M416" s="1201"/>
      <c r="N416" s="1201"/>
      <c r="O416" s="1201"/>
      <c r="P416" s="1201"/>
      <c r="Q416" s="1201"/>
      <c r="R416" s="1201"/>
      <c r="S416" s="1202"/>
      <c r="T416" s="1206" t="s">
        <v>255</v>
      </c>
      <c r="U416" s="1207"/>
      <c r="V416" s="1207"/>
      <c r="W416" s="1208"/>
      <c r="X416" s="1257" t="str">
        <f>+' PRESUPUESTO OFICIAL ESMERALDA'!B33</f>
        <v>5.1</v>
      </c>
      <c r="Y416" s="1258"/>
      <c r="Z416" s="1258"/>
      <c r="AA416" s="1258"/>
      <c r="AB416" s="1258"/>
      <c r="AC416" s="1258"/>
      <c r="AD416" s="1259"/>
      <c r="AE416" s="1191" t="s">
        <v>256</v>
      </c>
      <c r="AF416" s="1191"/>
      <c r="AG416" s="1191"/>
      <c r="AH416" s="1191"/>
      <c r="AI416" s="1199" t="str">
        <f>+' PRESUPUESTO OFICIAL ESMERALDA'!D33</f>
        <v>ML</v>
      </c>
      <c r="AJ416" s="1199"/>
      <c r="AK416" s="1199"/>
      <c r="AL416" s="1199"/>
      <c r="AM416" s="1199"/>
      <c r="AN416" s="1199"/>
      <c r="AO416" s="1567"/>
    </row>
    <row r="417" spans="2:41">
      <c r="B417" s="1203"/>
      <c r="C417" s="1204"/>
      <c r="D417" s="1204"/>
      <c r="E417" s="1204"/>
      <c r="F417" s="1204"/>
      <c r="G417" s="1204"/>
      <c r="H417" s="1204"/>
      <c r="I417" s="1204"/>
      <c r="J417" s="1204"/>
      <c r="K417" s="1204"/>
      <c r="L417" s="1204"/>
      <c r="M417" s="1204"/>
      <c r="N417" s="1204"/>
      <c r="O417" s="1204"/>
      <c r="P417" s="1204"/>
      <c r="Q417" s="1204"/>
      <c r="R417" s="1204"/>
      <c r="S417" s="1205"/>
      <c r="T417" s="1209"/>
      <c r="U417" s="1210"/>
      <c r="V417" s="1210"/>
      <c r="W417" s="1211"/>
      <c r="X417" s="1260"/>
      <c r="Y417" s="1261"/>
      <c r="Z417" s="1261"/>
      <c r="AA417" s="1261"/>
      <c r="AB417" s="1261"/>
      <c r="AC417" s="1261"/>
      <c r="AD417" s="1262"/>
      <c r="AE417" s="1191"/>
      <c r="AF417" s="1191"/>
      <c r="AG417" s="1191"/>
      <c r="AH417" s="1191"/>
      <c r="AI417" s="1199"/>
      <c r="AJ417" s="1199"/>
      <c r="AK417" s="1199"/>
      <c r="AL417" s="1199"/>
      <c r="AM417" s="1199"/>
      <c r="AN417" s="1199"/>
      <c r="AO417" s="1567"/>
    </row>
    <row r="418" spans="2:41">
      <c r="B418" s="1203"/>
      <c r="C418" s="1204"/>
      <c r="D418" s="1204"/>
      <c r="E418" s="1204"/>
      <c r="F418" s="1204"/>
      <c r="G418" s="1204"/>
      <c r="H418" s="1204"/>
      <c r="I418" s="1204"/>
      <c r="J418" s="1204"/>
      <c r="K418" s="1204"/>
      <c r="L418" s="1204"/>
      <c r="M418" s="1204"/>
      <c r="N418" s="1204"/>
      <c r="O418" s="1204"/>
      <c r="P418" s="1204"/>
      <c r="Q418" s="1204"/>
      <c r="R418" s="1204"/>
      <c r="S418" s="1205"/>
      <c r="T418" s="1206" t="s">
        <v>257</v>
      </c>
      <c r="U418" s="1207"/>
      <c r="V418" s="1207"/>
      <c r="W418" s="1208"/>
      <c r="X418" s="1218" t="str">
        <f>+' PRESUPUESTO OFICIAL ESMERALDA'!C33</f>
        <v>Bajantes  en  tuberia  PVC-S  de  4"  con  accesorios  de conexión; para desagues y bajantes de aguas lluvias.</v>
      </c>
      <c r="Y418" s="1219"/>
      <c r="Z418" s="1219"/>
      <c r="AA418" s="1219"/>
      <c r="AB418" s="1219"/>
      <c r="AC418" s="1219"/>
      <c r="AD418" s="1219"/>
      <c r="AE418" s="1219"/>
      <c r="AF418" s="1219"/>
      <c r="AG418" s="1219"/>
      <c r="AH418" s="1219"/>
      <c r="AI418" s="1219"/>
      <c r="AJ418" s="1219"/>
      <c r="AK418" s="1219"/>
      <c r="AL418" s="1219"/>
      <c r="AM418" s="1219"/>
      <c r="AN418" s="1219"/>
      <c r="AO418" s="1568"/>
    </row>
    <row r="419" spans="2:41">
      <c r="B419" s="1203"/>
      <c r="C419" s="1204"/>
      <c r="D419" s="1204"/>
      <c r="E419" s="1204"/>
      <c r="F419" s="1204"/>
      <c r="G419" s="1204"/>
      <c r="H419" s="1204"/>
      <c r="I419" s="1204"/>
      <c r="J419" s="1204"/>
      <c r="K419" s="1204"/>
      <c r="L419" s="1204"/>
      <c r="M419" s="1204"/>
      <c r="N419" s="1204"/>
      <c r="O419" s="1204"/>
      <c r="P419" s="1204"/>
      <c r="Q419" s="1204"/>
      <c r="R419" s="1204"/>
      <c r="S419" s="1205"/>
      <c r="T419" s="1209"/>
      <c r="U419" s="1210"/>
      <c r="V419" s="1210"/>
      <c r="W419" s="1211"/>
      <c r="X419" s="1220"/>
      <c r="Y419" s="1221"/>
      <c r="Z419" s="1221"/>
      <c r="AA419" s="1221"/>
      <c r="AB419" s="1221"/>
      <c r="AC419" s="1221"/>
      <c r="AD419" s="1221"/>
      <c r="AE419" s="1221"/>
      <c r="AF419" s="1221"/>
      <c r="AG419" s="1221"/>
      <c r="AH419" s="1221"/>
      <c r="AI419" s="1221"/>
      <c r="AJ419" s="1221"/>
      <c r="AK419" s="1221"/>
      <c r="AL419" s="1221"/>
      <c r="AM419" s="1221"/>
      <c r="AN419" s="1221"/>
      <c r="AO419" s="1569"/>
    </row>
    <row r="420" spans="2:41">
      <c r="B420" s="1203"/>
      <c r="C420" s="1204"/>
      <c r="D420" s="1204"/>
      <c r="E420" s="1204"/>
      <c r="F420" s="1204"/>
      <c r="G420" s="1204"/>
      <c r="H420" s="1204"/>
      <c r="I420" s="1204"/>
      <c r="J420" s="1204"/>
      <c r="K420" s="1204"/>
      <c r="L420" s="1204"/>
      <c r="M420" s="1204"/>
      <c r="N420" s="1204"/>
      <c r="O420" s="1204"/>
      <c r="P420" s="1204"/>
      <c r="Q420" s="1204"/>
      <c r="R420" s="1204"/>
      <c r="S420" s="1205"/>
      <c r="T420" s="1222" t="s">
        <v>258</v>
      </c>
      <c r="U420" s="1223"/>
      <c r="V420" s="1223"/>
      <c r="W420" s="1223"/>
      <c r="X420" s="1223"/>
      <c r="Y420" s="1224"/>
      <c r="Z420" s="1228" t="s">
        <v>259</v>
      </c>
      <c r="AA420" s="1228"/>
      <c r="AB420" s="1228"/>
      <c r="AC420" s="1228"/>
      <c r="AD420" s="1228"/>
      <c r="AE420" s="1191"/>
      <c r="AF420" s="1191"/>
      <c r="AG420" s="1191"/>
      <c r="AH420" s="1191"/>
      <c r="AI420" s="1191" t="s">
        <v>260</v>
      </c>
      <c r="AJ420" s="1191"/>
      <c r="AK420" s="1191"/>
      <c r="AL420" s="1191" t="s">
        <v>261</v>
      </c>
      <c r="AM420" s="1191"/>
      <c r="AN420" s="1191"/>
      <c r="AO420" s="1561"/>
    </row>
    <row r="421" spans="2:41">
      <c r="B421" s="1203"/>
      <c r="C421" s="1204"/>
      <c r="D421" s="1204"/>
      <c r="E421" s="1204"/>
      <c r="F421" s="1204"/>
      <c r="G421" s="1204"/>
      <c r="H421" s="1204"/>
      <c r="I421" s="1204"/>
      <c r="J421" s="1204"/>
      <c r="K421" s="1204"/>
      <c r="L421" s="1204"/>
      <c r="M421" s="1204"/>
      <c r="N421" s="1204"/>
      <c r="O421" s="1204"/>
      <c r="P421" s="1204"/>
      <c r="Q421" s="1204"/>
      <c r="R421" s="1204"/>
      <c r="S421" s="1205"/>
      <c r="T421" s="1225"/>
      <c r="U421" s="1226"/>
      <c r="V421" s="1226"/>
      <c r="W421" s="1226"/>
      <c r="X421" s="1226"/>
      <c r="Y421" s="1227"/>
      <c r="Z421" s="1191" t="s">
        <v>262</v>
      </c>
      <c r="AA421" s="1191"/>
      <c r="AB421" s="1191"/>
      <c r="AC421" s="1191" t="s">
        <v>263</v>
      </c>
      <c r="AD421" s="1191"/>
      <c r="AE421" s="1191"/>
      <c r="AF421" s="1191" t="s">
        <v>264</v>
      </c>
      <c r="AG421" s="1191"/>
      <c r="AH421" s="1191"/>
      <c r="AI421" s="1191"/>
      <c r="AJ421" s="1191"/>
      <c r="AK421" s="1191"/>
      <c r="AL421" s="1191"/>
      <c r="AM421" s="1191"/>
      <c r="AN421" s="1191"/>
      <c r="AO421" s="1561"/>
    </row>
    <row r="422" spans="2:41">
      <c r="B422" s="1203"/>
      <c r="C422" s="1204"/>
      <c r="D422" s="1204"/>
      <c r="E422" s="1204"/>
      <c r="F422" s="1204"/>
      <c r="G422" s="1204"/>
      <c r="H422" s="1204"/>
      <c r="I422" s="1204"/>
      <c r="J422" s="1204"/>
      <c r="K422" s="1204"/>
      <c r="L422" s="1204"/>
      <c r="M422" s="1204"/>
      <c r="N422" s="1204"/>
      <c r="O422" s="1204"/>
      <c r="P422" s="1204"/>
      <c r="Q422" s="1204"/>
      <c r="R422" s="1204"/>
      <c r="S422" s="1205"/>
      <c r="T422" s="1182" t="s">
        <v>444</v>
      </c>
      <c r="U422" s="1183"/>
      <c r="V422" s="1183"/>
      <c r="W422" s="1183"/>
      <c r="X422" s="1183"/>
      <c r="Y422" s="1184"/>
      <c r="Z422" s="1185"/>
      <c r="AA422" s="1185"/>
      <c r="AB422" s="1185"/>
      <c r="AC422" s="1178"/>
      <c r="AD422" s="1178"/>
      <c r="AE422" s="1178"/>
      <c r="AF422" s="1178"/>
      <c r="AG422" s="1178"/>
      <c r="AH422" s="1178"/>
      <c r="AI422" s="1178"/>
      <c r="AJ422" s="1178"/>
      <c r="AK422" s="1178"/>
      <c r="AL422" s="1178"/>
      <c r="AM422" s="1178"/>
      <c r="AN422" s="1178"/>
      <c r="AO422" s="1541"/>
    </row>
    <row r="423" spans="2:41">
      <c r="B423" s="1203"/>
      <c r="C423" s="1204"/>
      <c r="D423" s="1204"/>
      <c r="E423" s="1204"/>
      <c r="F423" s="1204"/>
      <c r="G423" s="1204"/>
      <c r="H423" s="1204"/>
      <c r="I423" s="1204"/>
      <c r="J423" s="1204"/>
      <c r="K423" s="1204"/>
      <c r="L423" s="1204"/>
      <c r="M423" s="1204"/>
      <c r="N423" s="1204"/>
      <c r="O423" s="1204"/>
      <c r="P423" s="1204"/>
      <c r="Q423" s="1204"/>
      <c r="R423" s="1204"/>
      <c r="S423" s="1205"/>
      <c r="T423" s="1271" t="s">
        <v>585</v>
      </c>
      <c r="U423" s="1272"/>
      <c r="V423" s="1272"/>
      <c r="W423" s="1272"/>
      <c r="X423" s="1272"/>
      <c r="Y423" s="1273"/>
      <c r="Z423" s="1178">
        <v>6.5</v>
      </c>
      <c r="AA423" s="1178"/>
      <c r="AB423" s="1178"/>
      <c r="AC423" s="1178"/>
      <c r="AD423" s="1178"/>
      <c r="AE423" s="1178"/>
      <c r="AF423" s="1178"/>
      <c r="AG423" s="1178"/>
      <c r="AH423" s="1178"/>
      <c r="AI423" s="1178">
        <v>2</v>
      </c>
      <c r="AJ423" s="1178"/>
      <c r="AK423" s="1178"/>
      <c r="AL423" s="1178">
        <f>+Z423*AI423</f>
        <v>13</v>
      </c>
      <c r="AM423" s="1178"/>
      <c r="AN423" s="1178"/>
      <c r="AO423" s="1541"/>
    </row>
    <row r="424" spans="2:41">
      <c r="B424" s="1203"/>
      <c r="C424" s="1204"/>
      <c r="D424" s="1204"/>
      <c r="E424" s="1204"/>
      <c r="F424" s="1204"/>
      <c r="G424" s="1204"/>
      <c r="H424" s="1204"/>
      <c r="I424" s="1204"/>
      <c r="J424" s="1204"/>
      <c r="K424" s="1204"/>
      <c r="L424" s="1204"/>
      <c r="M424" s="1204"/>
      <c r="N424" s="1204"/>
      <c r="O424" s="1204"/>
      <c r="P424" s="1204"/>
      <c r="Q424" s="1204"/>
      <c r="R424" s="1204"/>
      <c r="S424" s="1205"/>
      <c r="T424" s="1271" t="s">
        <v>586</v>
      </c>
      <c r="U424" s="1272"/>
      <c r="V424" s="1272"/>
      <c r="W424" s="1272"/>
      <c r="X424" s="1272"/>
      <c r="Y424" s="1273"/>
      <c r="Z424" s="1178">
        <v>6.5</v>
      </c>
      <c r="AA424" s="1178"/>
      <c r="AB424" s="1178"/>
      <c r="AC424" s="1178"/>
      <c r="AD424" s="1178"/>
      <c r="AE424" s="1178"/>
      <c r="AF424" s="1178"/>
      <c r="AG424" s="1178"/>
      <c r="AH424" s="1178"/>
      <c r="AI424" s="1178">
        <v>2</v>
      </c>
      <c r="AJ424" s="1178"/>
      <c r="AK424" s="1178"/>
      <c r="AL424" s="1178">
        <f t="shared" ref="AL424:AL425" si="6">+Z424*AI424</f>
        <v>13</v>
      </c>
      <c r="AM424" s="1178"/>
      <c r="AN424" s="1178"/>
      <c r="AO424" s="1541"/>
    </row>
    <row r="425" spans="2:41">
      <c r="B425" s="1203"/>
      <c r="C425" s="1204"/>
      <c r="D425" s="1204"/>
      <c r="E425" s="1204"/>
      <c r="F425" s="1204"/>
      <c r="G425" s="1204"/>
      <c r="H425" s="1204"/>
      <c r="I425" s="1204"/>
      <c r="J425" s="1204"/>
      <c r="K425" s="1204"/>
      <c r="L425" s="1204"/>
      <c r="M425" s="1204"/>
      <c r="N425" s="1204"/>
      <c r="O425" s="1204"/>
      <c r="P425" s="1204"/>
      <c r="Q425" s="1204"/>
      <c r="R425" s="1204"/>
      <c r="S425" s="1205"/>
      <c r="T425" s="1271" t="s">
        <v>587</v>
      </c>
      <c r="U425" s="1272"/>
      <c r="V425" s="1272"/>
      <c r="W425" s="1272"/>
      <c r="X425" s="1272"/>
      <c r="Y425" s="1273"/>
      <c r="Z425" s="1178">
        <v>6.5</v>
      </c>
      <c r="AA425" s="1178"/>
      <c r="AB425" s="1178"/>
      <c r="AC425" s="1178"/>
      <c r="AD425" s="1178"/>
      <c r="AE425" s="1178"/>
      <c r="AF425" s="1178"/>
      <c r="AG425" s="1178"/>
      <c r="AH425" s="1178"/>
      <c r="AI425" s="1178">
        <v>2</v>
      </c>
      <c r="AJ425" s="1178"/>
      <c r="AK425" s="1178"/>
      <c r="AL425" s="1178">
        <f t="shared" si="6"/>
        <v>13</v>
      </c>
      <c r="AM425" s="1178"/>
      <c r="AN425" s="1178"/>
      <c r="AO425" s="1541"/>
    </row>
    <row r="426" spans="2:41">
      <c r="B426" s="1203"/>
      <c r="C426" s="1204"/>
      <c r="D426" s="1204"/>
      <c r="E426" s="1204"/>
      <c r="F426" s="1204"/>
      <c r="G426" s="1204"/>
      <c r="H426" s="1204"/>
      <c r="I426" s="1204"/>
      <c r="J426" s="1204"/>
      <c r="K426" s="1204"/>
      <c r="L426" s="1204"/>
      <c r="M426" s="1204"/>
      <c r="N426" s="1204"/>
      <c r="O426" s="1204"/>
      <c r="P426" s="1204"/>
      <c r="Q426" s="1204"/>
      <c r="R426" s="1204"/>
      <c r="S426" s="1205"/>
      <c r="T426" s="1182" t="s">
        <v>588</v>
      </c>
      <c r="U426" s="1183"/>
      <c r="V426" s="1183"/>
      <c r="W426" s="1183"/>
      <c r="X426" s="1183"/>
      <c r="Y426" s="1184"/>
      <c r="Z426" s="1178">
        <v>0.7</v>
      </c>
      <c r="AA426" s="1178"/>
      <c r="AB426" s="1178"/>
      <c r="AC426" s="1178"/>
      <c r="AD426" s="1178"/>
      <c r="AE426" s="1178"/>
      <c r="AF426" s="1178"/>
      <c r="AG426" s="1178"/>
      <c r="AH426" s="1178"/>
      <c r="AI426" s="1178">
        <v>6</v>
      </c>
      <c r="AJ426" s="1178"/>
      <c r="AK426" s="1178"/>
      <c r="AL426" s="1178">
        <f>+Z426*AI426</f>
        <v>4.1999999999999993</v>
      </c>
      <c r="AM426" s="1178"/>
      <c r="AN426" s="1178"/>
      <c r="AO426" s="1541"/>
    </row>
    <row r="427" spans="2:41" ht="62.25" customHeight="1">
      <c r="B427" s="1203"/>
      <c r="C427" s="1204"/>
      <c r="D427" s="1204"/>
      <c r="E427" s="1204"/>
      <c r="F427" s="1204"/>
      <c r="G427" s="1204"/>
      <c r="H427" s="1204"/>
      <c r="I427" s="1204"/>
      <c r="J427" s="1204"/>
      <c r="K427" s="1204"/>
      <c r="L427" s="1204"/>
      <c r="M427" s="1204"/>
      <c r="N427" s="1204"/>
      <c r="O427" s="1204"/>
      <c r="P427" s="1204"/>
      <c r="Q427" s="1204"/>
      <c r="R427" s="1204"/>
      <c r="S427" s="1205"/>
      <c r="T427" s="1271"/>
      <c r="U427" s="1272"/>
      <c r="V427" s="1272"/>
      <c r="W427" s="1272"/>
      <c r="X427" s="1272"/>
      <c r="Y427" s="1273"/>
      <c r="Z427" s="1178"/>
      <c r="AA427" s="1178"/>
      <c r="AB427" s="1178"/>
      <c r="AC427" s="1178"/>
      <c r="AD427" s="1178"/>
      <c r="AE427" s="1178"/>
      <c r="AF427" s="1178"/>
      <c r="AG427" s="1178"/>
      <c r="AH427" s="1178"/>
      <c r="AI427" s="1178"/>
      <c r="AJ427" s="1178"/>
      <c r="AK427" s="1178"/>
      <c r="AL427" s="1178"/>
      <c r="AM427" s="1178"/>
      <c r="AN427" s="1178"/>
      <c r="AO427" s="1541"/>
    </row>
    <row r="428" spans="2:41" ht="62.25" customHeight="1">
      <c r="B428" s="1203"/>
      <c r="C428" s="1204"/>
      <c r="D428" s="1204"/>
      <c r="E428" s="1204"/>
      <c r="F428" s="1204"/>
      <c r="G428" s="1204"/>
      <c r="H428" s="1204"/>
      <c r="I428" s="1204"/>
      <c r="J428" s="1204"/>
      <c r="K428" s="1204"/>
      <c r="L428" s="1204"/>
      <c r="M428" s="1204"/>
      <c r="N428" s="1204"/>
      <c r="O428" s="1204"/>
      <c r="P428" s="1204"/>
      <c r="Q428" s="1204"/>
      <c r="R428" s="1204"/>
      <c r="S428" s="1205"/>
      <c r="T428" s="1271"/>
      <c r="U428" s="1272"/>
      <c r="V428" s="1272"/>
      <c r="W428" s="1272"/>
      <c r="X428" s="1272"/>
      <c r="Y428" s="1273"/>
      <c r="Z428" s="1178"/>
      <c r="AA428" s="1178"/>
      <c r="AB428" s="1178"/>
      <c r="AC428" s="1178"/>
      <c r="AD428" s="1178"/>
      <c r="AE428" s="1178"/>
      <c r="AF428" s="1178"/>
      <c r="AG428" s="1178"/>
      <c r="AH428" s="1178"/>
      <c r="AI428" s="1178"/>
      <c r="AJ428" s="1178"/>
      <c r="AK428" s="1178"/>
      <c r="AL428" s="1178"/>
      <c r="AM428" s="1178"/>
      <c r="AN428" s="1178"/>
      <c r="AO428" s="1541"/>
    </row>
    <row r="429" spans="2:41" ht="62.25" customHeight="1">
      <c r="B429" s="1254"/>
      <c r="C429" s="1255"/>
      <c r="D429" s="1255"/>
      <c r="E429" s="1255"/>
      <c r="F429" s="1255"/>
      <c r="G429" s="1255"/>
      <c r="H429" s="1255"/>
      <c r="I429" s="1255"/>
      <c r="J429" s="1255"/>
      <c r="K429" s="1255"/>
      <c r="L429" s="1255"/>
      <c r="M429" s="1255"/>
      <c r="N429" s="1255"/>
      <c r="O429" s="1255"/>
      <c r="P429" s="1255"/>
      <c r="Q429" s="1255"/>
      <c r="R429" s="1255"/>
      <c r="S429" s="1256"/>
      <c r="T429" s="1240"/>
      <c r="U429" s="1241"/>
      <c r="V429" s="1241"/>
      <c r="W429" s="1241"/>
      <c r="X429" s="1241"/>
      <c r="Y429" s="1241"/>
      <c r="Z429" s="1178"/>
      <c r="AA429" s="1178"/>
      <c r="AB429" s="1178"/>
      <c r="AC429" s="1178"/>
      <c r="AD429" s="1178"/>
      <c r="AE429" s="1178"/>
      <c r="AF429" s="1178"/>
      <c r="AG429" s="1178"/>
      <c r="AH429" s="1178"/>
      <c r="AI429" s="1178"/>
      <c r="AJ429" s="1178"/>
      <c r="AK429" s="1178"/>
      <c r="AL429" s="1178"/>
      <c r="AM429" s="1178"/>
      <c r="AN429" s="1178"/>
      <c r="AO429" s="1541"/>
    </row>
    <row r="430" spans="2:41">
      <c r="B430" s="1192" t="s">
        <v>265</v>
      </c>
      <c r="C430" s="1193"/>
      <c r="D430" s="1193"/>
      <c r="E430" s="1193"/>
      <c r="F430" s="1193"/>
      <c r="G430" s="1193"/>
      <c r="H430" s="1193"/>
      <c r="I430" s="1193"/>
      <c r="J430" s="1193"/>
      <c r="K430" s="1193"/>
      <c r="L430" s="1193"/>
      <c r="M430" s="1193"/>
      <c r="N430" s="1193"/>
      <c r="O430" s="1193"/>
      <c r="P430" s="1193"/>
      <c r="Q430" s="1193"/>
      <c r="R430" s="1193"/>
      <c r="S430" s="1193"/>
      <c r="T430" s="1193"/>
      <c r="U430" s="1193"/>
      <c r="V430" s="1193"/>
      <c r="W430" s="1193"/>
      <c r="X430" s="1193"/>
      <c r="Y430" s="1193"/>
      <c r="Z430" s="1229"/>
      <c r="AA430" s="1230"/>
      <c r="AB430" s="1230"/>
      <c r="AC430" s="1230"/>
      <c r="AD430" s="1230"/>
      <c r="AE430" s="1230"/>
      <c r="AF430" s="1230"/>
      <c r="AG430" s="1230"/>
      <c r="AH430" s="1231"/>
      <c r="AI430" s="1232"/>
      <c r="AJ430" s="1232"/>
      <c r="AK430" s="1232"/>
      <c r="AL430" s="1232"/>
      <c r="AM430" s="1232"/>
      <c r="AN430" s="1232"/>
      <c r="AO430" s="1560"/>
    </row>
    <row r="431" spans="2:41">
      <c r="B431" s="1242"/>
      <c r="C431" s="1243"/>
      <c r="D431" s="1243"/>
      <c r="E431" s="1243"/>
      <c r="F431" s="1243"/>
      <c r="G431" s="1243"/>
      <c r="H431" s="1243"/>
      <c r="I431" s="1243"/>
      <c r="J431" s="1243"/>
      <c r="K431" s="1243"/>
      <c r="L431" s="1243"/>
      <c r="M431" s="1243"/>
      <c r="N431" s="1243"/>
      <c r="O431" s="1243"/>
      <c r="P431" s="1243"/>
      <c r="Q431" s="1243"/>
      <c r="R431" s="1243"/>
      <c r="S431" s="1243"/>
      <c r="T431" s="1243"/>
      <c r="U431" s="1243"/>
      <c r="V431" s="1243"/>
      <c r="W431" s="1243"/>
      <c r="X431" s="1243"/>
      <c r="Y431" s="1244"/>
      <c r="Z431" s="1248"/>
      <c r="AA431" s="1201"/>
      <c r="AB431" s="1201"/>
      <c r="AC431" s="1201"/>
      <c r="AD431" s="1201"/>
      <c r="AE431" s="1201"/>
      <c r="AF431" s="1201"/>
      <c r="AG431" s="1201"/>
      <c r="AH431" s="1202"/>
      <c r="AI431" s="1190" t="s">
        <v>266</v>
      </c>
      <c r="AJ431" s="1190"/>
      <c r="AK431" s="1253"/>
      <c r="AL431" s="1570">
        <f>SUM(AL422:AO429)</f>
        <v>43.2</v>
      </c>
      <c r="AM431" s="1570"/>
      <c r="AN431" s="1570"/>
      <c r="AO431" s="1571"/>
    </row>
    <row r="432" spans="2:41">
      <c r="B432" s="1242"/>
      <c r="C432" s="1243"/>
      <c r="D432" s="1243"/>
      <c r="E432" s="1243"/>
      <c r="F432" s="1243"/>
      <c r="G432" s="1243"/>
      <c r="H432" s="1243"/>
      <c r="I432" s="1243"/>
      <c r="J432" s="1243"/>
      <c r="K432" s="1243"/>
      <c r="L432" s="1243"/>
      <c r="M432" s="1243"/>
      <c r="N432" s="1243"/>
      <c r="O432" s="1243"/>
      <c r="P432" s="1243"/>
      <c r="Q432" s="1243"/>
      <c r="R432" s="1243"/>
      <c r="S432" s="1243"/>
      <c r="T432" s="1243"/>
      <c r="U432" s="1243"/>
      <c r="V432" s="1243"/>
      <c r="W432" s="1243"/>
      <c r="X432" s="1243"/>
      <c r="Y432" s="1244"/>
      <c r="Z432" s="1249"/>
      <c r="AA432" s="1204"/>
      <c r="AB432" s="1204"/>
      <c r="AC432" s="1204"/>
      <c r="AD432" s="1204"/>
      <c r="AE432" s="1204"/>
      <c r="AF432" s="1204"/>
      <c r="AG432" s="1204"/>
      <c r="AH432" s="1205"/>
      <c r="AI432" s="1190"/>
      <c r="AJ432" s="1190"/>
      <c r="AK432" s="1253"/>
      <c r="AL432" s="1570"/>
      <c r="AM432" s="1570"/>
      <c r="AN432" s="1570"/>
      <c r="AO432" s="1571"/>
    </row>
    <row r="433" spans="2:41" ht="16.5" thickBot="1">
      <c r="B433" s="1245"/>
      <c r="C433" s="1246"/>
      <c r="D433" s="1246"/>
      <c r="E433" s="1246"/>
      <c r="F433" s="1246"/>
      <c r="G433" s="1246"/>
      <c r="H433" s="1246"/>
      <c r="I433" s="1246"/>
      <c r="J433" s="1246"/>
      <c r="K433" s="1246"/>
      <c r="L433" s="1246"/>
      <c r="M433" s="1246"/>
      <c r="N433" s="1246"/>
      <c r="O433" s="1246"/>
      <c r="P433" s="1246"/>
      <c r="Q433" s="1246"/>
      <c r="R433" s="1246"/>
      <c r="S433" s="1246"/>
      <c r="T433" s="1246"/>
      <c r="U433" s="1246"/>
      <c r="V433" s="1246"/>
      <c r="W433" s="1246"/>
      <c r="X433" s="1246"/>
      <c r="Y433" s="1247"/>
      <c r="Z433" s="1250"/>
      <c r="AA433" s="1251"/>
      <c r="AB433" s="1251"/>
      <c r="AC433" s="1251"/>
      <c r="AD433" s="1251"/>
      <c r="AE433" s="1251"/>
      <c r="AF433" s="1251"/>
      <c r="AG433" s="1251"/>
      <c r="AH433" s="1252"/>
      <c r="AI433" s="1238" t="s">
        <v>267</v>
      </c>
      <c r="AJ433" s="1238"/>
      <c r="AK433" s="1239"/>
      <c r="AL433" s="1572">
        <f>ROUND(+AL431,2)</f>
        <v>43.2</v>
      </c>
      <c r="AM433" s="1572"/>
      <c r="AN433" s="1572"/>
      <c r="AO433" s="1573"/>
    </row>
    <row r="434" spans="2:41">
      <c r="B434" s="1263"/>
      <c r="C434" s="1264"/>
      <c r="D434" s="1264"/>
      <c r="E434" s="1264"/>
      <c r="F434" s="1264"/>
      <c r="G434" s="1264"/>
      <c r="H434" s="1264"/>
      <c r="I434" s="1267" t="str">
        <f>+I411</f>
        <v>CONSTRUCCIÓN DE CUBIERTA PARA POLIDEPORTIVO EN LA VEREDA LA ESMERALDA DEL MUNICIPIO DE LA PLATA, DEPARTAMENTO DEL HUILA</v>
      </c>
      <c r="J434" s="1267"/>
      <c r="K434" s="1267"/>
      <c r="L434" s="1267"/>
      <c r="M434" s="1267"/>
      <c r="N434" s="1267"/>
      <c r="O434" s="1267"/>
      <c r="P434" s="1267"/>
      <c r="Q434" s="1267"/>
      <c r="R434" s="1267"/>
      <c r="S434" s="1267"/>
      <c r="T434" s="1267"/>
      <c r="U434" s="1267"/>
      <c r="V434" s="1267"/>
      <c r="W434" s="1267"/>
      <c r="X434" s="1267"/>
      <c r="Y434" s="1267"/>
      <c r="Z434" s="1267"/>
      <c r="AA434" s="1267"/>
      <c r="AB434" s="1267"/>
      <c r="AC434" s="1267"/>
      <c r="AD434" s="1267"/>
      <c r="AE434" s="1267"/>
      <c r="AF434" s="1267"/>
      <c r="AG434" s="1267"/>
      <c r="AH434" s="1267"/>
      <c r="AI434" s="1269">
        <f ca="1">TODAY()</f>
        <v>46286</v>
      </c>
      <c r="AJ434" s="1267"/>
      <c r="AK434" s="1267"/>
      <c r="AL434" s="1267"/>
      <c r="AM434" s="1267"/>
      <c r="AN434" s="1267"/>
      <c r="AO434" s="1558"/>
    </row>
    <row r="435" spans="2:41">
      <c r="B435" s="1265"/>
      <c r="C435" s="1266"/>
      <c r="D435" s="1266"/>
      <c r="E435" s="1266"/>
      <c r="F435" s="1266"/>
      <c r="G435" s="1266"/>
      <c r="H435" s="1266"/>
      <c r="I435" s="1268"/>
      <c r="J435" s="1268"/>
      <c r="K435" s="1268"/>
      <c r="L435" s="1268"/>
      <c r="M435" s="1268"/>
      <c r="N435" s="1268"/>
      <c r="O435" s="1268"/>
      <c r="P435" s="1268"/>
      <c r="Q435" s="1268"/>
      <c r="R435" s="1268"/>
      <c r="S435" s="1268"/>
      <c r="T435" s="1268"/>
      <c r="U435" s="1268"/>
      <c r="V435" s="1268"/>
      <c r="W435" s="1268"/>
      <c r="X435" s="1268"/>
      <c r="Y435" s="1268"/>
      <c r="Z435" s="1268"/>
      <c r="AA435" s="1268"/>
      <c r="AB435" s="1268"/>
      <c r="AC435" s="1268"/>
      <c r="AD435" s="1268"/>
      <c r="AE435" s="1268"/>
      <c r="AF435" s="1268"/>
      <c r="AG435" s="1268"/>
      <c r="AH435" s="1268"/>
      <c r="AI435" s="1268"/>
      <c r="AJ435" s="1268"/>
      <c r="AK435" s="1268"/>
      <c r="AL435" s="1268"/>
      <c r="AM435" s="1268"/>
      <c r="AN435" s="1268"/>
      <c r="AO435" s="1559"/>
    </row>
    <row r="436" spans="2:41">
      <c r="B436" s="1265"/>
      <c r="C436" s="1266"/>
      <c r="D436" s="1266"/>
      <c r="E436" s="1266"/>
      <c r="F436" s="1266"/>
      <c r="G436" s="1266"/>
      <c r="H436" s="1266"/>
      <c r="I436" s="1268"/>
      <c r="J436" s="1268"/>
      <c r="K436" s="1268"/>
      <c r="L436" s="1268"/>
      <c r="M436" s="1268"/>
      <c r="N436" s="1268"/>
      <c r="O436" s="1268"/>
      <c r="P436" s="1268"/>
      <c r="Q436" s="1268"/>
      <c r="R436" s="1268"/>
      <c r="S436" s="1268"/>
      <c r="T436" s="1268"/>
      <c r="U436" s="1268"/>
      <c r="V436" s="1268"/>
      <c r="W436" s="1268"/>
      <c r="X436" s="1268"/>
      <c r="Y436" s="1268"/>
      <c r="Z436" s="1268"/>
      <c r="AA436" s="1268"/>
      <c r="AB436" s="1268"/>
      <c r="AC436" s="1268"/>
      <c r="AD436" s="1268"/>
      <c r="AE436" s="1268"/>
      <c r="AF436" s="1268"/>
      <c r="AG436" s="1268"/>
      <c r="AH436" s="1268"/>
      <c r="AI436" s="1268"/>
      <c r="AJ436" s="1268"/>
      <c r="AK436" s="1268"/>
      <c r="AL436" s="1268"/>
      <c r="AM436" s="1268"/>
      <c r="AN436" s="1268"/>
      <c r="AO436" s="1559"/>
    </row>
    <row r="437" spans="2:41">
      <c r="B437" s="1265"/>
      <c r="C437" s="1266"/>
      <c r="D437" s="1266"/>
      <c r="E437" s="1266"/>
      <c r="F437" s="1266"/>
      <c r="G437" s="1266"/>
      <c r="H437" s="1266"/>
      <c r="I437" s="1268"/>
      <c r="J437" s="1268"/>
      <c r="K437" s="1268"/>
      <c r="L437" s="1268"/>
      <c r="M437" s="1268"/>
      <c r="N437" s="1268"/>
      <c r="O437" s="1268"/>
      <c r="P437" s="1268"/>
      <c r="Q437" s="1268"/>
      <c r="R437" s="1268"/>
      <c r="S437" s="1268"/>
      <c r="T437" s="1268"/>
      <c r="U437" s="1268"/>
      <c r="V437" s="1268"/>
      <c r="W437" s="1268"/>
      <c r="X437" s="1268"/>
      <c r="Y437" s="1268"/>
      <c r="Z437" s="1268"/>
      <c r="AA437" s="1268"/>
      <c r="AB437" s="1268"/>
      <c r="AC437" s="1268"/>
      <c r="AD437" s="1268"/>
      <c r="AE437" s="1268"/>
      <c r="AF437" s="1268"/>
      <c r="AG437" s="1268"/>
      <c r="AH437" s="1268"/>
      <c r="AI437" s="1268"/>
      <c r="AJ437" s="1268"/>
      <c r="AK437" s="1268"/>
      <c r="AL437" s="1268"/>
      <c r="AM437" s="1268"/>
      <c r="AN437" s="1268"/>
      <c r="AO437" s="1559"/>
    </row>
    <row r="438" spans="2:41">
      <c r="B438" s="1189" t="s">
        <v>254</v>
      </c>
      <c r="C438" s="1190"/>
      <c r="D438" s="1190"/>
      <c r="E438" s="1190"/>
      <c r="F438" s="1190"/>
      <c r="G438" s="1190"/>
      <c r="H438" s="1190"/>
      <c r="I438" s="1190"/>
      <c r="J438" s="1190"/>
      <c r="K438" s="1190"/>
      <c r="L438" s="1190"/>
      <c r="M438" s="1190"/>
      <c r="N438" s="1190"/>
      <c r="O438" s="1190"/>
      <c r="P438" s="1190"/>
      <c r="Q438" s="1190"/>
      <c r="R438" s="1190"/>
      <c r="S438" s="1190"/>
      <c r="T438" s="1190"/>
      <c r="U438" s="1190"/>
      <c r="V438" s="1190"/>
      <c r="W438" s="1190"/>
      <c r="X438" s="1190"/>
      <c r="Y438" s="1190"/>
      <c r="Z438" s="1190"/>
      <c r="AA438" s="1190"/>
      <c r="AB438" s="1190"/>
      <c r="AC438" s="1190"/>
      <c r="AD438" s="1190"/>
      <c r="AE438" s="1190"/>
      <c r="AF438" s="1190"/>
      <c r="AG438" s="1190"/>
      <c r="AH438" s="1190"/>
      <c r="AI438" s="1190"/>
      <c r="AJ438" s="1190"/>
      <c r="AK438" s="1190"/>
      <c r="AL438" s="1190"/>
      <c r="AM438" s="1190"/>
      <c r="AN438" s="1190"/>
      <c r="AO438" s="1542"/>
    </row>
    <row r="439" spans="2:41">
      <c r="B439" s="1200"/>
      <c r="C439" s="1201"/>
      <c r="D439" s="1201"/>
      <c r="E439" s="1201"/>
      <c r="F439" s="1201"/>
      <c r="G439" s="1201"/>
      <c r="H439" s="1201"/>
      <c r="I439" s="1201"/>
      <c r="J439" s="1201"/>
      <c r="K439" s="1201"/>
      <c r="L439" s="1201"/>
      <c r="M439" s="1201"/>
      <c r="N439" s="1201"/>
      <c r="O439" s="1201"/>
      <c r="P439" s="1201"/>
      <c r="Q439" s="1201"/>
      <c r="R439" s="1201"/>
      <c r="S439" s="1202"/>
      <c r="T439" s="1206" t="s">
        <v>255</v>
      </c>
      <c r="U439" s="1207"/>
      <c r="V439" s="1207"/>
      <c r="W439" s="1208"/>
      <c r="X439" s="1257" t="str">
        <f>+' PRESUPUESTO OFICIAL ESMERALDA'!B34</f>
        <v>5.2</v>
      </c>
      <c r="Y439" s="1258"/>
      <c r="Z439" s="1258"/>
      <c r="AA439" s="1258"/>
      <c r="AB439" s="1258"/>
      <c r="AC439" s="1258"/>
      <c r="AD439" s="1259"/>
      <c r="AE439" s="1191" t="s">
        <v>256</v>
      </c>
      <c r="AF439" s="1191"/>
      <c r="AG439" s="1191"/>
      <c r="AH439" s="1191"/>
      <c r="AI439" s="1199" t="str">
        <f>+' PRESUPUESTO OFICIAL ESMERALDA'!D34</f>
        <v>ML</v>
      </c>
      <c r="AJ439" s="1199"/>
      <c r="AK439" s="1199"/>
      <c r="AL439" s="1199"/>
      <c r="AM439" s="1199"/>
      <c r="AN439" s="1199"/>
      <c r="AO439" s="1567"/>
    </row>
    <row r="440" spans="2:41">
      <c r="B440" s="1203"/>
      <c r="C440" s="1204"/>
      <c r="D440" s="1204"/>
      <c r="E440" s="1204"/>
      <c r="F440" s="1204"/>
      <c r="G440" s="1204"/>
      <c r="H440" s="1204"/>
      <c r="I440" s="1204"/>
      <c r="J440" s="1204"/>
      <c r="K440" s="1204"/>
      <c r="L440" s="1204"/>
      <c r="M440" s="1204"/>
      <c r="N440" s="1204"/>
      <c r="O440" s="1204"/>
      <c r="P440" s="1204"/>
      <c r="Q440" s="1204"/>
      <c r="R440" s="1204"/>
      <c r="S440" s="1205"/>
      <c r="T440" s="1209"/>
      <c r="U440" s="1210"/>
      <c r="V440" s="1210"/>
      <c r="W440" s="1211"/>
      <c r="X440" s="1260"/>
      <c r="Y440" s="1261"/>
      <c r="Z440" s="1261"/>
      <c r="AA440" s="1261"/>
      <c r="AB440" s="1261"/>
      <c r="AC440" s="1261"/>
      <c r="AD440" s="1262"/>
      <c r="AE440" s="1191"/>
      <c r="AF440" s="1191"/>
      <c r="AG440" s="1191"/>
      <c r="AH440" s="1191"/>
      <c r="AI440" s="1199"/>
      <c r="AJ440" s="1199"/>
      <c r="AK440" s="1199"/>
      <c r="AL440" s="1199"/>
      <c r="AM440" s="1199"/>
      <c r="AN440" s="1199"/>
      <c r="AO440" s="1567"/>
    </row>
    <row r="441" spans="2:41">
      <c r="B441" s="1203"/>
      <c r="C441" s="1204"/>
      <c r="D441" s="1204"/>
      <c r="E441" s="1204"/>
      <c r="F441" s="1204"/>
      <c r="G441" s="1204"/>
      <c r="H441" s="1204"/>
      <c r="I441" s="1204"/>
      <c r="J441" s="1204"/>
      <c r="K441" s="1204"/>
      <c r="L441" s="1204"/>
      <c r="M441" s="1204"/>
      <c r="N441" s="1204"/>
      <c r="O441" s="1204"/>
      <c r="P441" s="1204"/>
      <c r="Q441" s="1204"/>
      <c r="R441" s="1204"/>
      <c r="S441" s="1205"/>
      <c r="T441" s="1206" t="s">
        <v>257</v>
      </c>
      <c r="U441" s="1207"/>
      <c r="V441" s="1207"/>
      <c r="W441" s="1208"/>
      <c r="X441" s="1218" t="str">
        <f>+' PRESUPUESTO OFICIAL ESMERALDA'!C34</f>
        <v>Suministro  e  instalacion  de  tuberia  PVC-S  de  6",  con accesorios de conexión; para desagues.</v>
      </c>
      <c r="Y441" s="1219"/>
      <c r="Z441" s="1219"/>
      <c r="AA441" s="1219"/>
      <c r="AB441" s="1219"/>
      <c r="AC441" s="1219"/>
      <c r="AD441" s="1219"/>
      <c r="AE441" s="1219"/>
      <c r="AF441" s="1219"/>
      <c r="AG441" s="1219"/>
      <c r="AH441" s="1219"/>
      <c r="AI441" s="1219"/>
      <c r="AJ441" s="1219"/>
      <c r="AK441" s="1219"/>
      <c r="AL441" s="1219"/>
      <c r="AM441" s="1219"/>
      <c r="AN441" s="1219"/>
      <c r="AO441" s="1568"/>
    </row>
    <row r="442" spans="2:41">
      <c r="B442" s="1203"/>
      <c r="C442" s="1204"/>
      <c r="D442" s="1204"/>
      <c r="E442" s="1204"/>
      <c r="F442" s="1204"/>
      <c r="G442" s="1204"/>
      <c r="H442" s="1204"/>
      <c r="I442" s="1204"/>
      <c r="J442" s="1204"/>
      <c r="K442" s="1204"/>
      <c r="L442" s="1204"/>
      <c r="M442" s="1204"/>
      <c r="N442" s="1204"/>
      <c r="O442" s="1204"/>
      <c r="P442" s="1204"/>
      <c r="Q442" s="1204"/>
      <c r="R442" s="1204"/>
      <c r="S442" s="1205"/>
      <c r="T442" s="1209"/>
      <c r="U442" s="1210"/>
      <c r="V442" s="1210"/>
      <c r="W442" s="1211"/>
      <c r="X442" s="1220"/>
      <c r="Y442" s="1221"/>
      <c r="Z442" s="1221"/>
      <c r="AA442" s="1221"/>
      <c r="AB442" s="1221"/>
      <c r="AC442" s="1221"/>
      <c r="AD442" s="1221"/>
      <c r="AE442" s="1221"/>
      <c r="AF442" s="1221"/>
      <c r="AG442" s="1221"/>
      <c r="AH442" s="1221"/>
      <c r="AI442" s="1221"/>
      <c r="AJ442" s="1221"/>
      <c r="AK442" s="1221"/>
      <c r="AL442" s="1221"/>
      <c r="AM442" s="1221"/>
      <c r="AN442" s="1221"/>
      <c r="AO442" s="1569"/>
    </row>
    <row r="443" spans="2:41">
      <c r="B443" s="1203"/>
      <c r="C443" s="1204"/>
      <c r="D443" s="1204"/>
      <c r="E443" s="1204"/>
      <c r="F443" s="1204"/>
      <c r="G443" s="1204"/>
      <c r="H443" s="1204"/>
      <c r="I443" s="1204"/>
      <c r="J443" s="1204"/>
      <c r="K443" s="1204"/>
      <c r="L443" s="1204"/>
      <c r="M443" s="1204"/>
      <c r="N443" s="1204"/>
      <c r="O443" s="1204"/>
      <c r="P443" s="1204"/>
      <c r="Q443" s="1204"/>
      <c r="R443" s="1204"/>
      <c r="S443" s="1205"/>
      <c r="T443" s="1222" t="s">
        <v>258</v>
      </c>
      <c r="U443" s="1223"/>
      <c r="V443" s="1223"/>
      <c r="W443" s="1223"/>
      <c r="X443" s="1223"/>
      <c r="Y443" s="1224"/>
      <c r="Z443" s="1228" t="s">
        <v>259</v>
      </c>
      <c r="AA443" s="1228"/>
      <c r="AB443" s="1228"/>
      <c r="AC443" s="1228"/>
      <c r="AD443" s="1228"/>
      <c r="AE443" s="1191"/>
      <c r="AF443" s="1191"/>
      <c r="AG443" s="1191"/>
      <c r="AH443" s="1191"/>
      <c r="AI443" s="1191" t="s">
        <v>260</v>
      </c>
      <c r="AJ443" s="1191"/>
      <c r="AK443" s="1191"/>
      <c r="AL443" s="1191" t="s">
        <v>261</v>
      </c>
      <c r="AM443" s="1191"/>
      <c r="AN443" s="1191"/>
      <c r="AO443" s="1561"/>
    </row>
    <row r="444" spans="2:41">
      <c r="B444" s="1203"/>
      <c r="C444" s="1204"/>
      <c r="D444" s="1204"/>
      <c r="E444" s="1204"/>
      <c r="F444" s="1204"/>
      <c r="G444" s="1204"/>
      <c r="H444" s="1204"/>
      <c r="I444" s="1204"/>
      <c r="J444" s="1204"/>
      <c r="K444" s="1204"/>
      <c r="L444" s="1204"/>
      <c r="M444" s="1204"/>
      <c r="N444" s="1204"/>
      <c r="O444" s="1204"/>
      <c r="P444" s="1204"/>
      <c r="Q444" s="1204"/>
      <c r="R444" s="1204"/>
      <c r="S444" s="1205"/>
      <c r="T444" s="1225"/>
      <c r="U444" s="1226"/>
      <c r="V444" s="1226"/>
      <c r="W444" s="1226"/>
      <c r="X444" s="1226"/>
      <c r="Y444" s="1227"/>
      <c r="Z444" s="1191" t="s">
        <v>262</v>
      </c>
      <c r="AA444" s="1191"/>
      <c r="AB444" s="1191"/>
      <c r="AC444" s="1191" t="s">
        <v>263</v>
      </c>
      <c r="AD444" s="1191"/>
      <c r="AE444" s="1191"/>
      <c r="AF444" s="1191" t="s">
        <v>264</v>
      </c>
      <c r="AG444" s="1191"/>
      <c r="AH444" s="1191"/>
      <c r="AI444" s="1191"/>
      <c r="AJ444" s="1191"/>
      <c r="AK444" s="1191"/>
      <c r="AL444" s="1191"/>
      <c r="AM444" s="1191"/>
      <c r="AN444" s="1191"/>
      <c r="AO444" s="1561"/>
    </row>
    <row r="445" spans="2:41">
      <c r="B445" s="1203"/>
      <c r="C445" s="1204"/>
      <c r="D445" s="1204"/>
      <c r="E445" s="1204"/>
      <c r="F445" s="1204"/>
      <c r="G445" s="1204"/>
      <c r="H445" s="1204"/>
      <c r="I445" s="1204"/>
      <c r="J445" s="1204"/>
      <c r="K445" s="1204"/>
      <c r="L445" s="1204"/>
      <c r="M445" s="1204"/>
      <c r="N445" s="1204"/>
      <c r="O445" s="1204"/>
      <c r="P445" s="1204"/>
      <c r="Q445" s="1204"/>
      <c r="R445" s="1204"/>
      <c r="S445" s="1205"/>
      <c r="T445" s="1182" t="s">
        <v>589</v>
      </c>
      <c r="U445" s="1183"/>
      <c r="V445" s="1183"/>
      <c r="W445" s="1183"/>
      <c r="X445" s="1183"/>
      <c r="Y445" s="1184"/>
      <c r="Z445" s="1185"/>
      <c r="AA445" s="1185"/>
      <c r="AB445" s="1185"/>
      <c r="AC445" s="1178"/>
      <c r="AD445" s="1178"/>
      <c r="AE445" s="1178"/>
      <c r="AF445" s="1178"/>
      <c r="AG445" s="1178"/>
      <c r="AH445" s="1178"/>
      <c r="AI445" s="1178"/>
      <c r="AJ445" s="1178"/>
      <c r="AK445" s="1178"/>
      <c r="AL445" s="1178"/>
      <c r="AM445" s="1178"/>
      <c r="AN445" s="1178"/>
      <c r="AO445" s="1541"/>
    </row>
    <row r="446" spans="2:41" ht="26.25" customHeight="1">
      <c r="B446" s="1203"/>
      <c r="C446" s="1204"/>
      <c r="D446" s="1204"/>
      <c r="E446" s="1204"/>
      <c r="F446" s="1204"/>
      <c r="G446" s="1204"/>
      <c r="H446" s="1204"/>
      <c r="I446" s="1204"/>
      <c r="J446" s="1204"/>
      <c r="K446" s="1204"/>
      <c r="L446" s="1204"/>
      <c r="M446" s="1204"/>
      <c r="N446" s="1204"/>
      <c r="O446" s="1204"/>
      <c r="P446" s="1204"/>
      <c r="Q446" s="1204"/>
      <c r="R446" s="1204"/>
      <c r="S446" s="1205"/>
      <c r="T446" s="1271" t="s">
        <v>590</v>
      </c>
      <c r="U446" s="1272"/>
      <c r="V446" s="1272"/>
      <c r="W446" s="1272"/>
      <c r="X446" s="1272"/>
      <c r="Y446" s="1273"/>
      <c r="Z446" s="1178">
        <v>26.8</v>
      </c>
      <c r="AA446" s="1178"/>
      <c r="AB446" s="1178"/>
      <c r="AC446" s="1178"/>
      <c r="AD446" s="1178"/>
      <c r="AE446" s="1178"/>
      <c r="AF446" s="1178"/>
      <c r="AG446" s="1178"/>
      <c r="AH446" s="1178"/>
      <c r="AI446" s="1178">
        <v>2</v>
      </c>
      <c r="AJ446" s="1178"/>
      <c r="AK446" s="1178"/>
      <c r="AL446" s="1178">
        <f>+Z446*AI446</f>
        <v>53.6</v>
      </c>
      <c r="AM446" s="1178"/>
      <c r="AN446" s="1178"/>
      <c r="AO446" s="1541"/>
    </row>
    <row r="447" spans="2:41" ht="26.25" customHeight="1">
      <c r="B447" s="1203"/>
      <c r="C447" s="1204"/>
      <c r="D447" s="1204"/>
      <c r="E447" s="1204"/>
      <c r="F447" s="1204"/>
      <c r="G447" s="1204"/>
      <c r="H447" s="1204"/>
      <c r="I447" s="1204"/>
      <c r="J447" s="1204"/>
      <c r="K447" s="1204"/>
      <c r="L447" s="1204"/>
      <c r="M447" s="1204"/>
      <c r="N447" s="1204"/>
      <c r="O447" s="1204"/>
      <c r="P447" s="1204"/>
      <c r="Q447" s="1204"/>
      <c r="R447" s="1204"/>
      <c r="S447" s="1205"/>
      <c r="T447" s="1271" t="s">
        <v>591</v>
      </c>
      <c r="U447" s="1272"/>
      <c r="V447" s="1272"/>
      <c r="W447" s="1272"/>
      <c r="X447" s="1272"/>
      <c r="Y447" s="1273"/>
      <c r="Z447" s="1178">
        <v>17.09</v>
      </c>
      <c r="AA447" s="1178"/>
      <c r="AB447" s="1178"/>
      <c r="AC447" s="1178"/>
      <c r="AD447" s="1178"/>
      <c r="AE447" s="1178"/>
      <c r="AF447" s="1178"/>
      <c r="AG447" s="1178"/>
      <c r="AH447" s="1178"/>
      <c r="AI447" s="1178">
        <v>1</v>
      </c>
      <c r="AJ447" s="1178"/>
      <c r="AK447" s="1178"/>
      <c r="AL447" s="1178">
        <f>+Z447*AI447</f>
        <v>17.09</v>
      </c>
      <c r="AM447" s="1178"/>
      <c r="AN447" s="1178"/>
      <c r="AO447" s="1541"/>
    </row>
    <row r="448" spans="2:41" ht="26.25" customHeight="1">
      <c r="B448" s="1203"/>
      <c r="C448" s="1204"/>
      <c r="D448" s="1204"/>
      <c r="E448" s="1204"/>
      <c r="F448" s="1204"/>
      <c r="G448" s="1204"/>
      <c r="H448" s="1204"/>
      <c r="I448" s="1204"/>
      <c r="J448" s="1204"/>
      <c r="K448" s="1204"/>
      <c r="L448" s="1204"/>
      <c r="M448" s="1204"/>
      <c r="N448" s="1204"/>
      <c r="O448" s="1204"/>
      <c r="P448" s="1204"/>
      <c r="Q448" s="1204"/>
      <c r="R448" s="1204"/>
      <c r="S448" s="1205"/>
      <c r="T448" s="1271" t="s">
        <v>597</v>
      </c>
      <c r="U448" s="1272"/>
      <c r="V448" s="1272"/>
      <c r="W448" s="1272"/>
      <c r="X448" s="1272"/>
      <c r="Y448" s="1273"/>
      <c r="Z448" s="1178">
        <v>10</v>
      </c>
      <c r="AA448" s="1178"/>
      <c r="AB448" s="1178"/>
      <c r="AC448" s="1178"/>
      <c r="AD448" s="1178"/>
      <c r="AE448" s="1178"/>
      <c r="AF448" s="1178"/>
      <c r="AG448" s="1178"/>
      <c r="AH448" s="1178"/>
      <c r="AI448" s="1178">
        <v>1</v>
      </c>
      <c r="AJ448" s="1178"/>
      <c r="AK448" s="1178"/>
      <c r="AL448" s="1178">
        <f>+Z448*AI448</f>
        <v>10</v>
      </c>
      <c r="AM448" s="1178"/>
      <c r="AN448" s="1178"/>
      <c r="AO448" s="1541"/>
    </row>
    <row r="449" spans="2:41" ht="26.25" customHeight="1">
      <c r="B449" s="1203"/>
      <c r="C449" s="1204"/>
      <c r="D449" s="1204"/>
      <c r="E449" s="1204"/>
      <c r="F449" s="1204"/>
      <c r="G449" s="1204"/>
      <c r="H449" s="1204"/>
      <c r="I449" s="1204"/>
      <c r="J449" s="1204"/>
      <c r="K449" s="1204"/>
      <c r="L449" s="1204"/>
      <c r="M449" s="1204"/>
      <c r="N449" s="1204"/>
      <c r="O449" s="1204"/>
      <c r="P449" s="1204"/>
      <c r="Q449" s="1204"/>
      <c r="R449" s="1204"/>
      <c r="S449" s="1205"/>
      <c r="T449" s="1271"/>
      <c r="U449" s="1272"/>
      <c r="V449" s="1272"/>
      <c r="W449" s="1272"/>
      <c r="X449" s="1272"/>
      <c r="Y449" s="1273"/>
      <c r="Z449" s="1178"/>
      <c r="AA449" s="1178"/>
      <c r="AB449" s="1178"/>
      <c r="AC449" s="1178"/>
      <c r="AD449" s="1178"/>
      <c r="AE449" s="1178"/>
      <c r="AF449" s="1178"/>
      <c r="AG449" s="1178"/>
      <c r="AH449" s="1178"/>
      <c r="AI449" s="1178"/>
      <c r="AJ449" s="1178"/>
      <c r="AK449" s="1178"/>
      <c r="AL449" s="1178"/>
      <c r="AM449" s="1178"/>
      <c r="AN449" s="1178"/>
      <c r="AO449" s="1541"/>
    </row>
    <row r="450" spans="2:41" ht="26.25" customHeight="1">
      <c r="B450" s="1203"/>
      <c r="C450" s="1204"/>
      <c r="D450" s="1204"/>
      <c r="E450" s="1204"/>
      <c r="F450" s="1204"/>
      <c r="G450" s="1204"/>
      <c r="H450" s="1204"/>
      <c r="I450" s="1204"/>
      <c r="J450" s="1204"/>
      <c r="K450" s="1204"/>
      <c r="L450" s="1204"/>
      <c r="M450" s="1204"/>
      <c r="N450" s="1204"/>
      <c r="O450" s="1204"/>
      <c r="P450" s="1204"/>
      <c r="Q450" s="1204"/>
      <c r="R450" s="1204"/>
      <c r="S450" s="1205"/>
      <c r="T450" s="1271"/>
      <c r="U450" s="1272"/>
      <c r="V450" s="1272"/>
      <c r="W450" s="1272"/>
      <c r="X450" s="1272"/>
      <c r="Y450" s="1273"/>
      <c r="Z450" s="1178"/>
      <c r="AA450" s="1178"/>
      <c r="AB450" s="1178"/>
      <c r="AC450" s="1178"/>
      <c r="AD450" s="1178"/>
      <c r="AE450" s="1178"/>
      <c r="AF450" s="1178"/>
      <c r="AG450" s="1178"/>
      <c r="AH450" s="1178"/>
      <c r="AI450" s="1178"/>
      <c r="AJ450" s="1178"/>
      <c r="AK450" s="1178"/>
      <c r="AL450" s="1178"/>
      <c r="AM450" s="1178"/>
      <c r="AN450" s="1178"/>
      <c r="AO450" s="1541"/>
    </row>
    <row r="451" spans="2:41" ht="26.25" customHeight="1">
      <c r="B451" s="1203"/>
      <c r="C451" s="1204"/>
      <c r="D451" s="1204"/>
      <c r="E451" s="1204"/>
      <c r="F451" s="1204"/>
      <c r="G451" s="1204"/>
      <c r="H451" s="1204"/>
      <c r="I451" s="1204"/>
      <c r="J451" s="1204"/>
      <c r="K451" s="1204"/>
      <c r="L451" s="1204"/>
      <c r="M451" s="1204"/>
      <c r="N451" s="1204"/>
      <c r="O451" s="1204"/>
      <c r="P451" s="1204"/>
      <c r="Q451" s="1204"/>
      <c r="R451" s="1204"/>
      <c r="S451" s="1205"/>
      <c r="T451" s="1271"/>
      <c r="U451" s="1272"/>
      <c r="V451" s="1272"/>
      <c r="W451" s="1272"/>
      <c r="X451" s="1272"/>
      <c r="Y451" s="1273"/>
      <c r="Z451" s="1178"/>
      <c r="AA451" s="1178"/>
      <c r="AB451" s="1178"/>
      <c r="AC451" s="1178"/>
      <c r="AD451" s="1178"/>
      <c r="AE451" s="1178"/>
      <c r="AF451" s="1178"/>
      <c r="AG451" s="1178"/>
      <c r="AH451" s="1178"/>
      <c r="AI451" s="1178"/>
      <c r="AJ451" s="1178"/>
      <c r="AK451" s="1178"/>
      <c r="AL451" s="1178"/>
      <c r="AM451" s="1178"/>
      <c r="AN451" s="1178"/>
      <c r="AO451" s="1541"/>
    </row>
    <row r="452" spans="2:41" ht="26.25" customHeight="1">
      <c r="B452" s="1203"/>
      <c r="C452" s="1204"/>
      <c r="D452" s="1204"/>
      <c r="E452" s="1204"/>
      <c r="F452" s="1204"/>
      <c r="G452" s="1204"/>
      <c r="H452" s="1204"/>
      <c r="I452" s="1204"/>
      <c r="J452" s="1204"/>
      <c r="K452" s="1204"/>
      <c r="L452" s="1204"/>
      <c r="M452" s="1204"/>
      <c r="N452" s="1204"/>
      <c r="O452" s="1204"/>
      <c r="P452" s="1204"/>
      <c r="Q452" s="1204"/>
      <c r="R452" s="1204"/>
      <c r="S452" s="1205"/>
      <c r="T452" s="1271"/>
      <c r="U452" s="1272"/>
      <c r="V452" s="1272"/>
      <c r="W452" s="1272"/>
      <c r="X452" s="1272"/>
      <c r="Y452" s="1273"/>
      <c r="Z452" s="1178"/>
      <c r="AA452" s="1178"/>
      <c r="AB452" s="1178"/>
      <c r="AC452" s="1178"/>
      <c r="AD452" s="1178"/>
      <c r="AE452" s="1178"/>
      <c r="AF452" s="1178"/>
      <c r="AG452" s="1178"/>
      <c r="AH452" s="1178"/>
      <c r="AI452" s="1178"/>
      <c r="AJ452" s="1178"/>
      <c r="AK452" s="1178"/>
      <c r="AL452" s="1178"/>
      <c r="AM452" s="1178"/>
      <c r="AN452" s="1178"/>
      <c r="AO452" s="1541"/>
    </row>
    <row r="453" spans="2:41" ht="26.25" customHeight="1">
      <c r="B453" s="1203"/>
      <c r="C453" s="1204"/>
      <c r="D453" s="1204"/>
      <c r="E453" s="1204"/>
      <c r="F453" s="1204"/>
      <c r="G453" s="1204"/>
      <c r="H453" s="1204"/>
      <c r="I453" s="1204"/>
      <c r="J453" s="1204"/>
      <c r="K453" s="1204"/>
      <c r="L453" s="1204"/>
      <c r="M453" s="1204"/>
      <c r="N453" s="1204"/>
      <c r="O453" s="1204"/>
      <c r="P453" s="1204"/>
      <c r="Q453" s="1204"/>
      <c r="R453" s="1204"/>
      <c r="S453" s="1205"/>
      <c r="T453" s="1271"/>
      <c r="U453" s="1272"/>
      <c r="V453" s="1272"/>
      <c r="W453" s="1272"/>
      <c r="X453" s="1272"/>
      <c r="Y453" s="1273"/>
      <c r="Z453" s="1178"/>
      <c r="AA453" s="1178"/>
      <c r="AB453" s="1178"/>
      <c r="AC453" s="1178"/>
      <c r="AD453" s="1178"/>
      <c r="AE453" s="1178"/>
      <c r="AF453" s="1178"/>
      <c r="AG453" s="1178"/>
      <c r="AH453" s="1178"/>
      <c r="AI453" s="1178"/>
      <c r="AJ453" s="1178"/>
      <c r="AK453" s="1178"/>
      <c r="AL453" s="1178"/>
      <c r="AM453" s="1178"/>
      <c r="AN453" s="1178"/>
      <c r="AO453" s="1541"/>
    </row>
    <row r="454" spans="2:41" ht="26.25" customHeight="1">
      <c r="B454" s="1203"/>
      <c r="C454" s="1204"/>
      <c r="D454" s="1204"/>
      <c r="E454" s="1204"/>
      <c r="F454" s="1204"/>
      <c r="G454" s="1204"/>
      <c r="H454" s="1204"/>
      <c r="I454" s="1204"/>
      <c r="J454" s="1204"/>
      <c r="K454" s="1204"/>
      <c r="L454" s="1204"/>
      <c r="M454" s="1204"/>
      <c r="N454" s="1204"/>
      <c r="O454" s="1204"/>
      <c r="P454" s="1204"/>
      <c r="Q454" s="1204"/>
      <c r="R454" s="1204"/>
      <c r="S454" s="1205"/>
      <c r="T454" s="1271"/>
      <c r="U454" s="1272"/>
      <c r="V454" s="1272"/>
      <c r="W454" s="1272"/>
      <c r="X454" s="1272"/>
      <c r="Y454" s="1273"/>
      <c r="Z454" s="1178"/>
      <c r="AA454" s="1178"/>
      <c r="AB454" s="1178"/>
      <c r="AC454" s="1178"/>
      <c r="AD454" s="1178"/>
      <c r="AE454" s="1178"/>
      <c r="AF454" s="1178"/>
      <c r="AG454" s="1178"/>
      <c r="AH454" s="1178"/>
      <c r="AI454" s="1178"/>
      <c r="AJ454" s="1178"/>
      <c r="AK454" s="1178"/>
      <c r="AL454" s="1178"/>
      <c r="AM454" s="1178"/>
      <c r="AN454" s="1178"/>
      <c r="AO454" s="1541"/>
    </row>
    <row r="455" spans="2:41" ht="26.25" customHeight="1">
      <c r="B455" s="1203"/>
      <c r="C455" s="1204"/>
      <c r="D455" s="1204"/>
      <c r="E455" s="1204"/>
      <c r="F455" s="1204"/>
      <c r="G455" s="1204"/>
      <c r="H455" s="1204"/>
      <c r="I455" s="1204"/>
      <c r="J455" s="1204"/>
      <c r="K455" s="1204"/>
      <c r="L455" s="1204"/>
      <c r="M455" s="1204"/>
      <c r="N455" s="1204"/>
      <c r="O455" s="1204"/>
      <c r="P455" s="1204"/>
      <c r="Q455" s="1204"/>
      <c r="R455" s="1204"/>
      <c r="S455" s="1205"/>
      <c r="T455" s="1271"/>
      <c r="U455" s="1272"/>
      <c r="V455" s="1272"/>
      <c r="W455" s="1272"/>
      <c r="X455" s="1272"/>
      <c r="Y455" s="1273"/>
      <c r="Z455" s="1178"/>
      <c r="AA455" s="1178"/>
      <c r="AB455" s="1178"/>
      <c r="AC455" s="1178"/>
      <c r="AD455" s="1178"/>
      <c r="AE455" s="1178"/>
      <c r="AF455" s="1178"/>
      <c r="AG455" s="1178"/>
      <c r="AH455" s="1178"/>
      <c r="AI455" s="1178"/>
      <c r="AJ455" s="1178"/>
      <c r="AK455" s="1178"/>
      <c r="AL455" s="1178"/>
      <c r="AM455" s="1178"/>
      <c r="AN455" s="1178"/>
      <c r="AO455" s="1541"/>
    </row>
    <row r="456" spans="2:41" ht="26.25" customHeight="1">
      <c r="B456" s="1203"/>
      <c r="C456" s="1204"/>
      <c r="D456" s="1204"/>
      <c r="E456" s="1204"/>
      <c r="F456" s="1204"/>
      <c r="G456" s="1204"/>
      <c r="H456" s="1204"/>
      <c r="I456" s="1204"/>
      <c r="J456" s="1204"/>
      <c r="K456" s="1204"/>
      <c r="L456" s="1204"/>
      <c r="M456" s="1204"/>
      <c r="N456" s="1204"/>
      <c r="O456" s="1204"/>
      <c r="P456" s="1204"/>
      <c r="Q456" s="1204"/>
      <c r="R456" s="1204"/>
      <c r="S456" s="1205"/>
      <c r="T456" s="1271"/>
      <c r="U456" s="1272"/>
      <c r="V456" s="1272"/>
      <c r="W456" s="1272"/>
      <c r="X456" s="1272"/>
      <c r="Y456" s="1273"/>
      <c r="Z456" s="1178"/>
      <c r="AA456" s="1178"/>
      <c r="AB456" s="1178"/>
      <c r="AC456" s="1178"/>
      <c r="AD456" s="1178"/>
      <c r="AE456" s="1178"/>
      <c r="AF456" s="1178"/>
      <c r="AG456" s="1178"/>
      <c r="AH456" s="1178"/>
      <c r="AI456" s="1178"/>
      <c r="AJ456" s="1178"/>
      <c r="AK456" s="1178"/>
      <c r="AL456" s="1178"/>
      <c r="AM456" s="1178"/>
      <c r="AN456" s="1178"/>
      <c r="AO456" s="1541"/>
    </row>
    <row r="457" spans="2:41" ht="26.25" customHeight="1">
      <c r="B457" s="1203"/>
      <c r="C457" s="1204"/>
      <c r="D457" s="1204"/>
      <c r="E457" s="1204"/>
      <c r="F457" s="1204"/>
      <c r="G457" s="1204"/>
      <c r="H457" s="1204"/>
      <c r="I457" s="1204"/>
      <c r="J457" s="1204"/>
      <c r="K457" s="1204"/>
      <c r="L457" s="1204"/>
      <c r="M457" s="1204"/>
      <c r="N457" s="1204"/>
      <c r="O457" s="1204"/>
      <c r="P457" s="1204"/>
      <c r="Q457" s="1204"/>
      <c r="R457" s="1204"/>
      <c r="S457" s="1205"/>
      <c r="T457" s="1271"/>
      <c r="U457" s="1272"/>
      <c r="V457" s="1272"/>
      <c r="W457" s="1272"/>
      <c r="X457" s="1272"/>
      <c r="Y457" s="1273"/>
      <c r="Z457" s="1178"/>
      <c r="AA457" s="1178"/>
      <c r="AB457" s="1178"/>
      <c r="AC457" s="1178"/>
      <c r="AD457" s="1178"/>
      <c r="AE457" s="1178"/>
      <c r="AF457" s="1178"/>
      <c r="AG457" s="1178"/>
      <c r="AH457" s="1178"/>
      <c r="AI457" s="1178"/>
      <c r="AJ457" s="1178"/>
      <c r="AK457" s="1178"/>
      <c r="AL457" s="1178"/>
      <c r="AM457" s="1178"/>
      <c r="AN457" s="1178"/>
      <c r="AO457" s="1541"/>
    </row>
    <row r="458" spans="2:41" ht="26.25" customHeight="1">
      <c r="B458" s="1203"/>
      <c r="C458" s="1204"/>
      <c r="D458" s="1204"/>
      <c r="E458" s="1204"/>
      <c r="F458" s="1204"/>
      <c r="G458" s="1204"/>
      <c r="H458" s="1204"/>
      <c r="I458" s="1204"/>
      <c r="J458" s="1204"/>
      <c r="K458" s="1204"/>
      <c r="L458" s="1204"/>
      <c r="M458" s="1204"/>
      <c r="N458" s="1204"/>
      <c r="O458" s="1204"/>
      <c r="P458" s="1204"/>
      <c r="Q458" s="1204"/>
      <c r="R458" s="1204"/>
      <c r="S458" s="1205"/>
      <c r="T458" s="1271"/>
      <c r="U458" s="1272"/>
      <c r="V458" s="1272"/>
      <c r="W458" s="1272"/>
      <c r="X458" s="1272"/>
      <c r="Y458" s="1273"/>
      <c r="Z458" s="1178"/>
      <c r="AA458" s="1178"/>
      <c r="AB458" s="1178"/>
      <c r="AC458" s="1178"/>
      <c r="AD458" s="1178"/>
      <c r="AE458" s="1178"/>
      <c r="AF458" s="1178"/>
      <c r="AG458" s="1178"/>
      <c r="AH458" s="1178"/>
      <c r="AI458" s="1178"/>
      <c r="AJ458" s="1178"/>
      <c r="AK458" s="1178"/>
      <c r="AL458" s="1178"/>
      <c r="AM458" s="1178"/>
      <c r="AN458" s="1178"/>
      <c r="AO458" s="1541"/>
    </row>
    <row r="459" spans="2:41" ht="26.25" customHeight="1">
      <c r="B459" s="1203"/>
      <c r="C459" s="1204"/>
      <c r="D459" s="1204"/>
      <c r="E459" s="1204"/>
      <c r="F459" s="1204"/>
      <c r="G459" s="1204"/>
      <c r="H459" s="1204"/>
      <c r="I459" s="1204"/>
      <c r="J459" s="1204"/>
      <c r="K459" s="1204"/>
      <c r="L459" s="1204"/>
      <c r="M459" s="1204"/>
      <c r="N459" s="1204"/>
      <c r="O459" s="1204"/>
      <c r="P459" s="1204"/>
      <c r="Q459" s="1204"/>
      <c r="R459" s="1204"/>
      <c r="S459" s="1205"/>
      <c r="T459" s="1364"/>
      <c r="U459" s="1365"/>
      <c r="V459" s="1365"/>
      <c r="W459" s="1365"/>
      <c r="X459" s="1365"/>
      <c r="Y459" s="1366"/>
      <c r="Z459" s="1178"/>
      <c r="AA459" s="1178"/>
      <c r="AB459" s="1178"/>
      <c r="AC459" s="1178"/>
      <c r="AD459" s="1178"/>
      <c r="AE459" s="1178"/>
      <c r="AF459" s="1178"/>
      <c r="AG459" s="1178"/>
      <c r="AH459" s="1178"/>
      <c r="AI459" s="1178"/>
      <c r="AJ459" s="1178"/>
      <c r="AK459" s="1178"/>
      <c r="AL459" s="1178"/>
      <c r="AM459" s="1178"/>
      <c r="AN459" s="1178"/>
      <c r="AO459" s="1541"/>
    </row>
    <row r="460" spans="2:41" ht="26.25" customHeight="1">
      <c r="B460" s="1254"/>
      <c r="C460" s="1255"/>
      <c r="D460" s="1255"/>
      <c r="E460" s="1255"/>
      <c r="F460" s="1255"/>
      <c r="G460" s="1255"/>
      <c r="H460" s="1255"/>
      <c r="I460" s="1255"/>
      <c r="J460" s="1255"/>
      <c r="K460" s="1255"/>
      <c r="L460" s="1255"/>
      <c r="M460" s="1255"/>
      <c r="N460" s="1255"/>
      <c r="O460" s="1255"/>
      <c r="P460" s="1255"/>
      <c r="Q460" s="1255"/>
      <c r="R460" s="1255"/>
      <c r="S460" s="1256"/>
      <c r="T460" s="1240"/>
      <c r="U460" s="1241"/>
      <c r="V460" s="1241"/>
      <c r="W460" s="1241"/>
      <c r="X460" s="1241"/>
      <c r="Y460" s="1241"/>
      <c r="Z460" s="1178"/>
      <c r="AA460" s="1178"/>
      <c r="AB460" s="1178"/>
      <c r="AC460" s="1178"/>
      <c r="AD460" s="1178"/>
      <c r="AE460" s="1178"/>
      <c r="AF460" s="1178"/>
      <c r="AG460" s="1178"/>
      <c r="AH460" s="1178"/>
      <c r="AI460" s="1178"/>
      <c r="AJ460" s="1178"/>
      <c r="AK460" s="1178"/>
      <c r="AL460" s="1178"/>
      <c r="AM460" s="1178"/>
      <c r="AN460" s="1178"/>
      <c r="AO460" s="1541"/>
    </row>
    <row r="461" spans="2:41">
      <c r="B461" s="1192" t="s">
        <v>265</v>
      </c>
      <c r="C461" s="1193"/>
      <c r="D461" s="1193"/>
      <c r="E461" s="1193"/>
      <c r="F461" s="1193"/>
      <c r="G461" s="1193"/>
      <c r="H461" s="1193"/>
      <c r="I461" s="1193"/>
      <c r="J461" s="1193"/>
      <c r="K461" s="1193"/>
      <c r="L461" s="1193"/>
      <c r="M461" s="1193"/>
      <c r="N461" s="1193"/>
      <c r="O461" s="1193"/>
      <c r="P461" s="1193"/>
      <c r="Q461" s="1193"/>
      <c r="R461" s="1193"/>
      <c r="S461" s="1193"/>
      <c r="T461" s="1193"/>
      <c r="U461" s="1193"/>
      <c r="V461" s="1193"/>
      <c r="W461" s="1193"/>
      <c r="X461" s="1193"/>
      <c r="Y461" s="1193"/>
      <c r="Z461" s="1229"/>
      <c r="AA461" s="1230"/>
      <c r="AB461" s="1230"/>
      <c r="AC461" s="1230"/>
      <c r="AD461" s="1230"/>
      <c r="AE461" s="1230"/>
      <c r="AF461" s="1230"/>
      <c r="AG461" s="1230"/>
      <c r="AH461" s="1231"/>
      <c r="AI461" s="1232"/>
      <c r="AJ461" s="1232"/>
      <c r="AK461" s="1232"/>
      <c r="AL461" s="1232"/>
      <c r="AM461" s="1232"/>
      <c r="AN461" s="1232"/>
      <c r="AO461" s="1560"/>
    </row>
    <row r="462" spans="2:41">
      <c r="B462" s="1242"/>
      <c r="C462" s="1243"/>
      <c r="D462" s="1243"/>
      <c r="E462" s="1243"/>
      <c r="F462" s="1243"/>
      <c r="G462" s="1243"/>
      <c r="H462" s="1243"/>
      <c r="I462" s="1243"/>
      <c r="J462" s="1243"/>
      <c r="K462" s="1243"/>
      <c r="L462" s="1243"/>
      <c r="M462" s="1243"/>
      <c r="N462" s="1243"/>
      <c r="O462" s="1243"/>
      <c r="P462" s="1243"/>
      <c r="Q462" s="1243"/>
      <c r="R462" s="1243"/>
      <c r="S462" s="1243"/>
      <c r="T462" s="1243"/>
      <c r="U462" s="1243"/>
      <c r="V462" s="1243"/>
      <c r="W462" s="1243"/>
      <c r="X462" s="1243"/>
      <c r="Y462" s="1244"/>
      <c r="Z462" s="1248"/>
      <c r="AA462" s="1201"/>
      <c r="AB462" s="1201"/>
      <c r="AC462" s="1201"/>
      <c r="AD462" s="1201"/>
      <c r="AE462" s="1201"/>
      <c r="AF462" s="1201"/>
      <c r="AG462" s="1201"/>
      <c r="AH462" s="1202"/>
      <c r="AI462" s="1190" t="s">
        <v>266</v>
      </c>
      <c r="AJ462" s="1190"/>
      <c r="AK462" s="1253"/>
      <c r="AL462" s="1570">
        <f>SUM(AL445:AO460)</f>
        <v>80.69</v>
      </c>
      <c r="AM462" s="1570"/>
      <c r="AN462" s="1570"/>
      <c r="AO462" s="1571"/>
    </row>
    <row r="463" spans="2:41">
      <c r="B463" s="1242"/>
      <c r="C463" s="1243"/>
      <c r="D463" s="1243"/>
      <c r="E463" s="1243"/>
      <c r="F463" s="1243"/>
      <c r="G463" s="1243"/>
      <c r="H463" s="1243"/>
      <c r="I463" s="1243"/>
      <c r="J463" s="1243"/>
      <c r="K463" s="1243"/>
      <c r="L463" s="1243"/>
      <c r="M463" s="1243"/>
      <c r="N463" s="1243"/>
      <c r="O463" s="1243"/>
      <c r="P463" s="1243"/>
      <c r="Q463" s="1243"/>
      <c r="R463" s="1243"/>
      <c r="S463" s="1243"/>
      <c r="T463" s="1243"/>
      <c r="U463" s="1243"/>
      <c r="V463" s="1243"/>
      <c r="W463" s="1243"/>
      <c r="X463" s="1243"/>
      <c r="Y463" s="1244"/>
      <c r="Z463" s="1249"/>
      <c r="AA463" s="1204"/>
      <c r="AB463" s="1204"/>
      <c r="AC463" s="1204"/>
      <c r="AD463" s="1204"/>
      <c r="AE463" s="1204"/>
      <c r="AF463" s="1204"/>
      <c r="AG463" s="1204"/>
      <c r="AH463" s="1205"/>
      <c r="AI463" s="1190"/>
      <c r="AJ463" s="1190"/>
      <c r="AK463" s="1253"/>
      <c r="AL463" s="1570"/>
      <c r="AM463" s="1570"/>
      <c r="AN463" s="1570"/>
      <c r="AO463" s="1571"/>
    </row>
    <row r="464" spans="2:41" ht="16.5" thickBot="1">
      <c r="B464" s="1245"/>
      <c r="C464" s="1246"/>
      <c r="D464" s="1246"/>
      <c r="E464" s="1246"/>
      <c r="F464" s="1246"/>
      <c r="G464" s="1246"/>
      <c r="H464" s="1246"/>
      <c r="I464" s="1246"/>
      <c r="J464" s="1246"/>
      <c r="K464" s="1246"/>
      <c r="L464" s="1246"/>
      <c r="M464" s="1246"/>
      <c r="N464" s="1246"/>
      <c r="O464" s="1246"/>
      <c r="P464" s="1246"/>
      <c r="Q464" s="1246"/>
      <c r="R464" s="1246"/>
      <c r="S464" s="1246"/>
      <c r="T464" s="1246"/>
      <c r="U464" s="1246"/>
      <c r="V464" s="1246"/>
      <c r="W464" s="1246"/>
      <c r="X464" s="1246"/>
      <c r="Y464" s="1247"/>
      <c r="Z464" s="1250"/>
      <c r="AA464" s="1251"/>
      <c r="AB464" s="1251"/>
      <c r="AC464" s="1251"/>
      <c r="AD464" s="1251"/>
      <c r="AE464" s="1251"/>
      <c r="AF464" s="1251"/>
      <c r="AG464" s="1251"/>
      <c r="AH464" s="1252"/>
      <c r="AI464" s="1238" t="s">
        <v>267</v>
      </c>
      <c r="AJ464" s="1238"/>
      <c r="AK464" s="1239"/>
      <c r="AL464" s="1572">
        <f>ROUND(+AL462+AL463,2)</f>
        <v>80.69</v>
      </c>
      <c r="AM464" s="1572"/>
      <c r="AN464" s="1572"/>
      <c r="AO464" s="1573"/>
    </row>
    <row r="465" spans="2:41">
      <c r="B465" s="1263"/>
      <c r="C465" s="1264"/>
      <c r="D465" s="1264"/>
      <c r="E465" s="1264"/>
      <c r="F465" s="1264"/>
      <c r="G465" s="1264"/>
      <c r="H465" s="1264"/>
      <c r="I465" s="1267" t="str">
        <f>+I434</f>
        <v>CONSTRUCCIÓN DE CUBIERTA PARA POLIDEPORTIVO EN LA VEREDA LA ESMERALDA DEL MUNICIPIO DE LA PLATA, DEPARTAMENTO DEL HUILA</v>
      </c>
      <c r="J465" s="1267"/>
      <c r="K465" s="1267"/>
      <c r="L465" s="1267"/>
      <c r="M465" s="1267"/>
      <c r="N465" s="1267"/>
      <c r="O465" s="1267"/>
      <c r="P465" s="1267"/>
      <c r="Q465" s="1267"/>
      <c r="R465" s="1267"/>
      <c r="S465" s="1267"/>
      <c r="T465" s="1267"/>
      <c r="U465" s="1267"/>
      <c r="V465" s="1267"/>
      <c r="W465" s="1267"/>
      <c r="X465" s="1267"/>
      <c r="Y465" s="1267"/>
      <c r="Z465" s="1267"/>
      <c r="AA465" s="1267"/>
      <c r="AB465" s="1267"/>
      <c r="AC465" s="1267"/>
      <c r="AD465" s="1267"/>
      <c r="AE465" s="1267"/>
      <c r="AF465" s="1267"/>
      <c r="AG465" s="1267"/>
      <c r="AH465" s="1267"/>
      <c r="AI465" s="1269">
        <f ca="1">TODAY()</f>
        <v>46286</v>
      </c>
      <c r="AJ465" s="1267"/>
      <c r="AK465" s="1267"/>
      <c r="AL465" s="1267"/>
      <c r="AM465" s="1267"/>
      <c r="AN465" s="1267"/>
      <c r="AO465" s="1558"/>
    </row>
    <row r="466" spans="2:41">
      <c r="B466" s="1265"/>
      <c r="C466" s="1266"/>
      <c r="D466" s="1266"/>
      <c r="E466" s="1266"/>
      <c r="F466" s="1266"/>
      <c r="G466" s="1266"/>
      <c r="H466" s="1266"/>
      <c r="I466" s="1268"/>
      <c r="J466" s="1268"/>
      <c r="K466" s="1268"/>
      <c r="L466" s="1268"/>
      <c r="M466" s="1268"/>
      <c r="N466" s="1268"/>
      <c r="O466" s="1268"/>
      <c r="P466" s="1268"/>
      <c r="Q466" s="1268"/>
      <c r="R466" s="1268"/>
      <c r="S466" s="1268"/>
      <c r="T466" s="1268"/>
      <c r="U466" s="1268"/>
      <c r="V466" s="1268"/>
      <c r="W466" s="1268"/>
      <c r="X466" s="1268"/>
      <c r="Y466" s="1268"/>
      <c r="Z466" s="1268"/>
      <c r="AA466" s="1268"/>
      <c r="AB466" s="1268"/>
      <c r="AC466" s="1268"/>
      <c r="AD466" s="1268"/>
      <c r="AE466" s="1268"/>
      <c r="AF466" s="1268"/>
      <c r="AG466" s="1268"/>
      <c r="AH466" s="1268"/>
      <c r="AI466" s="1268"/>
      <c r="AJ466" s="1268"/>
      <c r="AK466" s="1268"/>
      <c r="AL466" s="1268"/>
      <c r="AM466" s="1268"/>
      <c r="AN466" s="1268"/>
      <c r="AO466" s="1559"/>
    </row>
    <row r="467" spans="2:41">
      <c r="B467" s="1265"/>
      <c r="C467" s="1266"/>
      <c r="D467" s="1266"/>
      <c r="E467" s="1266"/>
      <c r="F467" s="1266"/>
      <c r="G467" s="1266"/>
      <c r="H467" s="1266"/>
      <c r="I467" s="1268"/>
      <c r="J467" s="1268"/>
      <c r="K467" s="1268"/>
      <c r="L467" s="1268"/>
      <c r="M467" s="1268"/>
      <c r="N467" s="1268"/>
      <c r="O467" s="1268"/>
      <c r="P467" s="1268"/>
      <c r="Q467" s="1268"/>
      <c r="R467" s="1268"/>
      <c r="S467" s="1268"/>
      <c r="T467" s="1268"/>
      <c r="U467" s="1268"/>
      <c r="V467" s="1268"/>
      <c r="W467" s="1268"/>
      <c r="X467" s="1268"/>
      <c r="Y467" s="1268"/>
      <c r="Z467" s="1268"/>
      <c r="AA467" s="1268"/>
      <c r="AB467" s="1268"/>
      <c r="AC467" s="1268"/>
      <c r="AD467" s="1268"/>
      <c r="AE467" s="1268"/>
      <c r="AF467" s="1268"/>
      <c r="AG467" s="1268"/>
      <c r="AH467" s="1268"/>
      <c r="AI467" s="1268"/>
      <c r="AJ467" s="1268"/>
      <c r="AK467" s="1268"/>
      <c r="AL467" s="1268"/>
      <c r="AM467" s="1268"/>
      <c r="AN467" s="1268"/>
      <c r="AO467" s="1559"/>
    </row>
    <row r="468" spans="2:41">
      <c r="B468" s="1265"/>
      <c r="C468" s="1266"/>
      <c r="D468" s="1266"/>
      <c r="E468" s="1266"/>
      <c r="F468" s="1266"/>
      <c r="G468" s="1266"/>
      <c r="H468" s="1266"/>
      <c r="I468" s="1268"/>
      <c r="J468" s="1268"/>
      <c r="K468" s="1268"/>
      <c r="L468" s="1268"/>
      <c r="M468" s="1268"/>
      <c r="N468" s="1268"/>
      <c r="O468" s="1268"/>
      <c r="P468" s="1268"/>
      <c r="Q468" s="1268"/>
      <c r="R468" s="1268"/>
      <c r="S468" s="1268"/>
      <c r="T468" s="1268"/>
      <c r="U468" s="1268"/>
      <c r="V468" s="1268"/>
      <c r="W468" s="1268"/>
      <c r="X468" s="1268"/>
      <c r="Y468" s="1268"/>
      <c r="Z468" s="1268"/>
      <c r="AA468" s="1268"/>
      <c r="AB468" s="1268"/>
      <c r="AC468" s="1268"/>
      <c r="AD468" s="1268"/>
      <c r="AE468" s="1268"/>
      <c r="AF468" s="1268"/>
      <c r="AG468" s="1268"/>
      <c r="AH468" s="1268"/>
      <c r="AI468" s="1268"/>
      <c r="AJ468" s="1268"/>
      <c r="AK468" s="1268"/>
      <c r="AL468" s="1268"/>
      <c r="AM468" s="1268"/>
      <c r="AN468" s="1268"/>
      <c r="AO468" s="1559"/>
    </row>
    <row r="469" spans="2:41">
      <c r="B469" s="1189" t="s">
        <v>254</v>
      </c>
      <c r="C469" s="1190"/>
      <c r="D469" s="1190"/>
      <c r="E469" s="1190"/>
      <c r="F469" s="1190"/>
      <c r="G469" s="1190"/>
      <c r="H469" s="1190"/>
      <c r="I469" s="1190"/>
      <c r="J469" s="1190"/>
      <c r="K469" s="1190"/>
      <c r="L469" s="1190"/>
      <c r="M469" s="1190"/>
      <c r="N469" s="1190"/>
      <c r="O469" s="1190"/>
      <c r="P469" s="1190"/>
      <c r="Q469" s="1190"/>
      <c r="R469" s="1190"/>
      <c r="S469" s="1190"/>
      <c r="T469" s="1190"/>
      <c r="U469" s="1190"/>
      <c r="V469" s="1190"/>
      <c r="W469" s="1190"/>
      <c r="X469" s="1190"/>
      <c r="Y469" s="1190"/>
      <c r="Z469" s="1190"/>
      <c r="AA469" s="1190"/>
      <c r="AB469" s="1190"/>
      <c r="AC469" s="1190"/>
      <c r="AD469" s="1190"/>
      <c r="AE469" s="1190"/>
      <c r="AF469" s="1190"/>
      <c r="AG469" s="1190"/>
      <c r="AH469" s="1190"/>
      <c r="AI469" s="1190"/>
      <c r="AJ469" s="1190"/>
      <c r="AK469" s="1190"/>
      <c r="AL469" s="1190"/>
      <c r="AM469" s="1190"/>
      <c r="AN469" s="1190"/>
      <c r="AO469" s="1542"/>
    </row>
    <row r="470" spans="2:41">
      <c r="B470" s="1200"/>
      <c r="C470" s="1201"/>
      <c r="D470" s="1201"/>
      <c r="E470" s="1201"/>
      <c r="F470" s="1201"/>
      <c r="G470" s="1201"/>
      <c r="H470" s="1201"/>
      <c r="I470" s="1201"/>
      <c r="J470" s="1201"/>
      <c r="K470" s="1201"/>
      <c r="L470" s="1201"/>
      <c r="M470" s="1201"/>
      <c r="N470" s="1201"/>
      <c r="O470" s="1201"/>
      <c r="P470" s="1201"/>
      <c r="Q470" s="1201"/>
      <c r="R470" s="1201"/>
      <c r="S470" s="1202"/>
      <c r="T470" s="1206" t="s">
        <v>255</v>
      </c>
      <c r="U470" s="1207"/>
      <c r="V470" s="1207"/>
      <c r="W470" s="1208"/>
      <c r="X470" s="1257">
        <f>+' PRESUPUESTO OFICIAL ESMERALDA'!B36</f>
        <v>5.4</v>
      </c>
      <c r="Y470" s="1258"/>
      <c r="Z470" s="1258"/>
      <c r="AA470" s="1258"/>
      <c r="AB470" s="1258"/>
      <c r="AC470" s="1258"/>
      <c r="AD470" s="1259"/>
      <c r="AE470" s="1191" t="s">
        <v>256</v>
      </c>
      <c r="AF470" s="1191"/>
      <c r="AG470" s="1191"/>
      <c r="AH470" s="1191"/>
      <c r="AI470" s="1199" t="str">
        <f>+' PRESUPUESTO OFICIAL ESMERALDA'!D36</f>
        <v>UND</v>
      </c>
      <c r="AJ470" s="1199"/>
      <c r="AK470" s="1199"/>
      <c r="AL470" s="1199"/>
      <c r="AM470" s="1199"/>
      <c r="AN470" s="1199"/>
      <c r="AO470" s="1567"/>
    </row>
    <row r="471" spans="2:41">
      <c r="B471" s="1203"/>
      <c r="C471" s="1204"/>
      <c r="D471" s="1204"/>
      <c r="E471" s="1204"/>
      <c r="F471" s="1204"/>
      <c r="G471" s="1204"/>
      <c r="H471" s="1204"/>
      <c r="I471" s="1204"/>
      <c r="J471" s="1204"/>
      <c r="K471" s="1204"/>
      <c r="L471" s="1204"/>
      <c r="M471" s="1204"/>
      <c r="N471" s="1204"/>
      <c r="O471" s="1204"/>
      <c r="P471" s="1204"/>
      <c r="Q471" s="1204"/>
      <c r="R471" s="1204"/>
      <c r="S471" s="1205"/>
      <c r="T471" s="1209"/>
      <c r="U471" s="1210"/>
      <c r="V471" s="1210"/>
      <c r="W471" s="1211"/>
      <c r="X471" s="1260"/>
      <c r="Y471" s="1261"/>
      <c r="Z471" s="1261"/>
      <c r="AA471" s="1261"/>
      <c r="AB471" s="1261"/>
      <c r="AC471" s="1261"/>
      <c r="AD471" s="1262"/>
      <c r="AE471" s="1191"/>
      <c r="AF471" s="1191"/>
      <c r="AG471" s="1191"/>
      <c r="AH471" s="1191"/>
      <c r="AI471" s="1199"/>
      <c r="AJ471" s="1199"/>
      <c r="AK471" s="1199"/>
      <c r="AL471" s="1199"/>
      <c r="AM471" s="1199"/>
      <c r="AN471" s="1199"/>
      <c r="AO471" s="1567"/>
    </row>
    <row r="472" spans="2:41">
      <c r="B472" s="1203"/>
      <c r="C472" s="1204"/>
      <c r="D472" s="1204"/>
      <c r="E472" s="1204"/>
      <c r="F472" s="1204"/>
      <c r="G472" s="1204"/>
      <c r="H472" s="1204"/>
      <c r="I472" s="1204"/>
      <c r="J472" s="1204"/>
      <c r="K472" s="1204"/>
      <c r="L472" s="1204"/>
      <c r="M472" s="1204"/>
      <c r="N472" s="1204"/>
      <c r="O472" s="1204"/>
      <c r="P472" s="1204"/>
      <c r="Q472" s="1204"/>
      <c r="R472" s="1204"/>
      <c r="S472" s="1205"/>
      <c r="T472" s="1206" t="s">
        <v>257</v>
      </c>
      <c r="U472" s="1207"/>
      <c r="V472" s="1207"/>
      <c r="W472" s="1208"/>
      <c r="X472" s="1218" t="str">
        <f>+' PRESUPUESTO OFICIAL ESMERALDA'!C36</f>
        <v>Caja  de  inspeccion  en  concreto   de  F´c=2500  PSI,  de seccion   0.80*0.80,   H:   1M   incluye   cañuela,   tapa   en concreto reforzado de 8 cms , con espesores de paredes
de 0.10 mts.segun  diseño</v>
      </c>
      <c r="Y472" s="1219"/>
      <c r="Z472" s="1219"/>
      <c r="AA472" s="1219"/>
      <c r="AB472" s="1219"/>
      <c r="AC472" s="1219"/>
      <c r="AD472" s="1219"/>
      <c r="AE472" s="1219"/>
      <c r="AF472" s="1219"/>
      <c r="AG472" s="1219"/>
      <c r="AH472" s="1219"/>
      <c r="AI472" s="1219"/>
      <c r="AJ472" s="1219"/>
      <c r="AK472" s="1219"/>
      <c r="AL472" s="1219"/>
      <c r="AM472" s="1219"/>
      <c r="AN472" s="1219"/>
      <c r="AO472" s="1568"/>
    </row>
    <row r="473" spans="2:41">
      <c r="B473" s="1203"/>
      <c r="C473" s="1204"/>
      <c r="D473" s="1204"/>
      <c r="E473" s="1204"/>
      <c r="F473" s="1204"/>
      <c r="G473" s="1204"/>
      <c r="H473" s="1204"/>
      <c r="I473" s="1204"/>
      <c r="J473" s="1204"/>
      <c r="K473" s="1204"/>
      <c r="L473" s="1204"/>
      <c r="M473" s="1204"/>
      <c r="N473" s="1204"/>
      <c r="O473" s="1204"/>
      <c r="P473" s="1204"/>
      <c r="Q473" s="1204"/>
      <c r="R473" s="1204"/>
      <c r="S473" s="1205"/>
      <c r="T473" s="1209"/>
      <c r="U473" s="1210"/>
      <c r="V473" s="1210"/>
      <c r="W473" s="1211"/>
      <c r="X473" s="1220"/>
      <c r="Y473" s="1221"/>
      <c r="Z473" s="1221"/>
      <c r="AA473" s="1221"/>
      <c r="AB473" s="1221"/>
      <c r="AC473" s="1221"/>
      <c r="AD473" s="1221"/>
      <c r="AE473" s="1221"/>
      <c r="AF473" s="1221"/>
      <c r="AG473" s="1221"/>
      <c r="AH473" s="1221"/>
      <c r="AI473" s="1221"/>
      <c r="AJ473" s="1221"/>
      <c r="AK473" s="1221"/>
      <c r="AL473" s="1221"/>
      <c r="AM473" s="1221"/>
      <c r="AN473" s="1221"/>
      <c r="AO473" s="1569"/>
    </row>
    <row r="474" spans="2:41">
      <c r="B474" s="1203"/>
      <c r="C474" s="1204"/>
      <c r="D474" s="1204"/>
      <c r="E474" s="1204"/>
      <c r="F474" s="1204"/>
      <c r="G474" s="1204"/>
      <c r="H474" s="1204"/>
      <c r="I474" s="1204"/>
      <c r="J474" s="1204"/>
      <c r="K474" s="1204"/>
      <c r="L474" s="1204"/>
      <c r="M474" s="1204"/>
      <c r="N474" s="1204"/>
      <c r="O474" s="1204"/>
      <c r="P474" s="1204"/>
      <c r="Q474" s="1204"/>
      <c r="R474" s="1204"/>
      <c r="S474" s="1205"/>
      <c r="T474" s="1222" t="s">
        <v>258</v>
      </c>
      <c r="U474" s="1223"/>
      <c r="V474" s="1223"/>
      <c r="W474" s="1223"/>
      <c r="X474" s="1223"/>
      <c r="Y474" s="1224"/>
      <c r="Z474" s="1228" t="s">
        <v>259</v>
      </c>
      <c r="AA474" s="1228"/>
      <c r="AB474" s="1228"/>
      <c r="AC474" s="1228"/>
      <c r="AD474" s="1228"/>
      <c r="AE474" s="1191"/>
      <c r="AF474" s="1191"/>
      <c r="AG474" s="1191"/>
      <c r="AH474" s="1191"/>
      <c r="AI474" s="1191" t="s">
        <v>260</v>
      </c>
      <c r="AJ474" s="1191"/>
      <c r="AK474" s="1191"/>
      <c r="AL474" s="1191" t="s">
        <v>261</v>
      </c>
      <c r="AM474" s="1191"/>
      <c r="AN474" s="1191"/>
      <c r="AO474" s="1561"/>
    </row>
    <row r="475" spans="2:41">
      <c r="B475" s="1203"/>
      <c r="C475" s="1204"/>
      <c r="D475" s="1204"/>
      <c r="E475" s="1204"/>
      <c r="F475" s="1204"/>
      <c r="G475" s="1204"/>
      <c r="H475" s="1204"/>
      <c r="I475" s="1204"/>
      <c r="J475" s="1204"/>
      <c r="K475" s="1204"/>
      <c r="L475" s="1204"/>
      <c r="M475" s="1204"/>
      <c r="N475" s="1204"/>
      <c r="O475" s="1204"/>
      <c r="P475" s="1204"/>
      <c r="Q475" s="1204"/>
      <c r="R475" s="1204"/>
      <c r="S475" s="1205"/>
      <c r="T475" s="1225"/>
      <c r="U475" s="1226"/>
      <c r="V475" s="1226"/>
      <c r="W475" s="1226"/>
      <c r="X475" s="1226"/>
      <c r="Y475" s="1227"/>
      <c r="Z475" s="1191" t="s">
        <v>262</v>
      </c>
      <c r="AA475" s="1191"/>
      <c r="AB475" s="1191"/>
      <c r="AC475" s="1191" t="s">
        <v>263</v>
      </c>
      <c r="AD475" s="1191"/>
      <c r="AE475" s="1191"/>
      <c r="AF475" s="1191" t="s">
        <v>264</v>
      </c>
      <c r="AG475" s="1191"/>
      <c r="AH475" s="1191"/>
      <c r="AI475" s="1191"/>
      <c r="AJ475" s="1191"/>
      <c r="AK475" s="1191"/>
      <c r="AL475" s="1191"/>
      <c r="AM475" s="1191"/>
      <c r="AN475" s="1191"/>
      <c r="AO475" s="1561"/>
    </row>
    <row r="476" spans="2:41">
      <c r="B476" s="1203"/>
      <c r="C476" s="1204"/>
      <c r="D476" s="1204"/>
      <c r="E476" s="1204"/>
      <c r="F476" s="1204"/>
      <c r="G476" s="1204"/>
      <c r="H476" s="1204"/>
      <c r="I476" s="1204"/>
      <c r="J476" s="1204"/>
      <c r="K476" s="1204"/>
      <c r="L476" s="1204"/>
      <c r="M476" s="1204"/>
      <c r="N476" s="1204"/>
      <c r="O476" s="1204"/>
      <c r="P476" s="1204"/>
      <c r="Q476" s="1204"/>
      <c r="R476" s="1204"/>
      <c r="S476" s="1205"/>
      <c r="T476" s="1182" t="s">
        <v>592</v>
      </c>
      <c r="U476" s="1183"/>
      <c r="V476" s="1183"/>
      <c r="W476" s="1183"/>
      <c r="X476" s="1183"/>
      <c r="Y476" s="1184"/>
      <c r="Z476" s="1185"/>
      <c r="AA476" s="1185"/>
      <c r="AB476" s="1185"/>
      <c r="AC476" s="1178"/>
      <c r="AD476" s="1178"/>
      <c r="AE476" s="1178"/>
      <c r="AF476" s="1178"/>
      <c r="AG476" s="1178"/>
      <c r="AH476" s="1178"/>
      <c r="AI476" s="1178"/>
      <c r="AJ476" s="1178"/>
      <c r="AK476" s="1178"/>
      <c r="AL476" s="1178"/>
      <c r="AM476" s="1178"/>
      <c r="AN476" s="1178"/>
      <c r="AO476" s="1541"/>
    </row>
    <row r="477" spans="2:41">
      <c r="B477" s="1203"/>
      <c r="C477" s="1204"/>
      <c r="D477" s="1204"/>
      <c r="E477" s="1204"/>
      <c r="F477" s="1204"/>
      <c r="G477" s="1204"/>
      <c r="H477" s="1204"/>
      <c r="I477" s="1204"/>
      <c r="J477" s="1204"/>
      <c r="K477" s="1204"/>
      <c r="L477" s="1204"/>
      <c r="M477" s="1204"/>
      <c r="N477" s="1204"/>
      <c r="O477" s="1204"/>
      <c r="P477" s="1204"/>
      <c r="Q477" s="1204"/>
      <c r="R477" s="1204"/>
      <c r="S477" s="1205"/>
      <c r="T477" s="1271" t="s">
        <v>593</v>
      </c>
      <c r="U477" s="1272"/>
      <c r="V477" s="1272"/>
      <c r="W477" s="1272"/>
      <c r="X477" s="1272"/>
      <c r="Y477" s="1273"/>
      <c r="Z477" s="1178"/>
      <c r="AA477" s="1178"/>
      <c r="AB477" s="1178"/>
      <c r="AC477" s="1178"/>
      <c r="AD477" s="1178"/>
      <c r="AE477" s="1178"/>
      <c r="AF477" s="1178"/>
      <c r="AG477" s="1178"/>
      <c r="AH477" s="1178"/>
      <c r="AI477" s="1178">
        <v>1</v>
      </c>
      <c r="AJ477" s="1178"/>
      <c r="AK477" s="1178"/>
      <c r="AL477" s="1178">
        <f>+AI477</f>
        <v>1</v>
      </c>
      <c r="AM477" s="1178"/>
      <c r="AN477" s="1178"/>
      <c r="AO477" s="1541"/>
    </row>
    <row r="478" spans="2:41">
      <c r="B478" s="1203"/>
      <c r="C478" s="1204"/>
      <c r="D478" s="1204"/>
      <c r="E478" s="1204"/>
      <c r="F478" s="1204"/>
      <c r="G478" s="1204"/>
      <c r="H478" s="1204"/>
      <c r="I478" s="1204"/>
      <c r="J478" s="1204"/>
      <c r="K478" s="1204"/>
      <c r="L478" s="1204"/>
      <c r="M478" s="1204"/>
      <c r="N478" s="1204"/>
      <c r="O478" s="1204"/>
      <c r="P478" s="1204"/>
      <c r="Q478" s="1204"/>
      <c r="R478" s="1204"/>
      <c r="S478" s="1205"/>
      <c r="T478" s="1271" t="s">
        <v>594</v>
      </c>
      <c r="U478" s="1272"/>
      <c r="V478" s="1272"/>
      <c r="W478" s="1272"/>
      <c r="X478" s="1272"/>
      <c r="Y478" s="1273"/>
      <c r="Z478" s="1178"/>
      <c r="AA478" s="1178"/>
      <c r="AB478" s="1178"/>
      <c r="AC478" s="1178"/>
      <c r="AD478" s="1178"/>
      <c r="AE478" s="1178"/>
      <c r="AF478" s="1178"/>
      <c r="AG478" s="1178"/>
      <c r="AH478" s="1178"/>
      <c r="AI478" s="1178">
        <v>1</v>
      </c>
      <c r="AJ478" s="1178"/>
      <c r="AK478" s="1178"/>
      <c r="AL478" s="1178">
        <f t="shared" ref="AL478:AL479" si="7">+AI478</f>
        <v>1</v>
      </c>
      <c r="AM478" s="1178"/>
      <c r="AN478" s="1178"/>
      <c r="AO478" s="1541"/>
    </row>
    <row r="479" spans="2:41">
      <c r="B479" s="1203"/>
      <c r="C479" s="1204"/>
      <c r="D479" s="1204"/>
      <c r="E479" s="1204"/>
      <c r="F479" s="1204"/>
      <c r="G479" s="1204"/>
      <c r="H479" s="1204"/>
      <c r="I479" s="1204"/>
      <c r="J479" s="1204"/>
      <c r="K479" s="1204"/>
      <c r="L479" s="1204"/>
      <c r="M479" s="1204"/>
      <c r="N479" s="1204"/>
      <c r="O479" s="1204"/>
      <c r="P479" s="1204"/>
      <c r="Q479" s="1204"/>
      <c r="R479" s="1204"/>
      <c r="S479" s="1205"/>
      <c r="T479" s="1271" t="s">
        <v>595</v>
      </c>
      <c r="U479" s="1272"/>
      <c r="V479" s="1272"/>
      <c r="W479" s="1272"/>
      <c r="X479" s="1272"/>
      <c r="Y479" s="1273"/>
      <c r="Z479" s="1178"/>
      <c r="AA479" s="1178"/>
      <c r="AB479" s="1178"/>
      <c r="AC479" s="1178"/>
      <c r="AD479" s="1178"/>
      <c r="AE479" s="1178"/>
      <c r="AF479" s="1178"/>
      <c r="AG479" s="1178"/>
      <c r="AH479" s="1178"/>
      <c r="AI479" s="1178">
        <v>1</v>
      </c>
      <c r="AJ479" s="1178"/>
      <c r="AK479" s="1178"/>
      <c r="AL479" s="1178">
        <f t="shared" si="7"/>
        <v>1</v>
      </c>
      <c r="AM479" s="1178"/>
      <c r="AN479" s="1178"/>
      <c r="AO479" s="1541"/>
    </row>
    <row r="480" spans="2:41" ht="133.5" customHeight="1">
      <c r="B480" s="1203"/>
      <c r="C480" s="1204"/>
      <c r="D480" s="1204"/>
      <c r="E480" s="1204"/>
      <c r="F480" s="1204"/>
      <c r="G480" s="1204"/>
      <c r="H480" s="1204"/>
      <c r="I480" s="1204"/>
      <c r="J480" s="1204"/>
      <c r="K480" s="1204"/>
      <c r="L480" s="1204"/>
      <c r="M480" s="1204"/>
      <c r="N480" s="1204"/>
      <c r="O480" s="1204"/>
      <c r="P480" s="1204"/>
      <c r="Q480" s="1204"/>
      <c r="R480" s="1204"/>
      <c r="S480" s="1205"/>
      <c r="T480" s="1182"/>
      <c r="U480" s="1183"/>
      <c r="V480" s="1183"/>
      <c r="W480" s="1183"/>
      <c r="X480" s="1183"/>
      <c r="Y480" s="1184"/>
      <c r="Z480" s="1178"/>
      <c r="AA480" s="1178"/>
      <c r="AB480" s="1178"/>
      <c r="AC480" s="1178"/>
      <c r="AD480" s="1178"/>
      <c r="AE480" s="1178"/>
      <c r="AF480" s="1178"/>
      <c r="AG480" s="1178"/>
      <c r="AH480" s="1178"/>
      <c r="AI480" s="1178"/>
      <c r="AJ480" s="1178"/>
      <c r="AK480" s="1178"/>
      <c r="AL480" s="1178"/>
      <c r="AM480" s="1178"/>
      <c r="AN480" s="1178"/>
      <c r="AO480" s="1541"/>
    </row>
    <row r="481" spans="2:41" ht="138" customHeight="1">
      <c r="B481" s="1203"/>
      <c r="C481" s="1204"/>
      <c r="D481" s="1204"/>
      <c r="E481" s="1204"/>
      <c r="F481" s="1204"/>
      <c r="G481" s="1204"/>
      <c r="H481" s="1204"/>
      <c r="I481" s="1204"/>
      <c r="J481" s="1204"/>
      <c r="K481" s="1204"/>
      <c r="L481" s="1204"/>
      <c r="M481" s="1204"/>
      <c r="N481" s="1204"/>
      <c r="O481" s="1204"/>
      <c r="P481" s="1204"/>
      <c r="Q481" s="1204"/>
      <c r="R481" s="1204"/>
      <c r="S481" s="1205"/>
      <c r="T481" s="1182"/>
      <c r="U481" s="1183"/>
      <c r="V481" s="1183"/>
      <c r="W481" s="1183"/>
      <c r="X481" s="1183"/>
      <c r="Y481" s="1184"/>
      <c r="Z481" s="1178"/>
      <c r="AA481" s="1178"/>
      <c r="AB481" s="1178"/>
      <c r="AC481" s="1178"/>
      <c r="AD481" s="1178"/>
      <c r="AE481" s="1178"/>
      <c r="AF481" s="1178"/>
      <c r="AG481" s="1178"/>
      <c r="AH481" s="1178"/>
      <c r="AI481" s="1178"/>
      <c r="AJ481" s="1178"/>
      <c r="AK481" s="1178"/>
      <c r="AL481" s="1178"/>
      <c r="AM481" s="1178"/>
      <c r="AN481" s="1178"/>
      <c r="AO481" s="1541"/>
    </row>
    <row r="482" spans="2:41" ht="115.5" customHeight="1">
      <c r="B482" s="1203"/>
      <c r="C482" s="1204"/>
      <c r="D482" s="1204"/>
      <c r="E482" s="1204"/>
      <c r="F482" s="1204"/>
      <c r="G482" s="1204"/>
      <c r="H482" s="1204"/>
      <c r="I482" s="1204"/>
      <c r="J482" s="1204"/>
      <c r="K482" s="1204"/>
      <c r="L482" s="1204"/>
      <c r="M482" s="1204"/>
      <c r="N482" s="1204"/>
      <c r="O482" s="1204"/>
      <c r="P482" s="1204"/>
      <c r="Q482" s="1204"/>
      <c r="R482" s="1204"/>
      <c r="S482" s="1205"/>
      <c r="T482" s="1182"/>
      <c r="U482" s="1183"/>
      <c r="V482" s="1183"/>
      <c r="W482" s="1183"/>
      <c r="X482" s="1183"/>
      <c r="Y482" s="1184"/>
      <c r="Z482" s="1178"/>
      <c r="AA482" s="1178"/>
      <c r="AB482" s="1178"/>
      <c r="AC482" s="1178"/>
      <c r="AD482" s="1178"/>
      <c r="AE482" s="1178"/>
      <c r="AF482" s="1178"/>
      <c r="AG482" s="1178"/>
      <c r="AH482" s="1178"/>
      <c r="AI482" s="1178"/>
      <c r="AJ482" s="1178"/>
      <c r="AK482" s="1178"/>
      <c r="AL482" s="1178"/>
      <c r="AM482" s="1178"/>
      <c r="AN482" s="1178"/>
      <c r="AO482" s="1541"/>
    </row>
    <row r="483" spans="2:41">
      <c r="B483" s="1192" t="s">
        <v>265</v>
      </c>
      <c r="C483" s="1193"/>
      <c r="D483" s="1193"/>
      <c r="E483" s="1193"/>
      <c r="F483" s="1193"/>
      <c r="G483" s="1193"/>
      <c r="H483" s="1193"/>
      <c r="I483" s="1193"/>
      <c r="J483" s="1193"/>
      <c r="K483" s="1193"/>
      <c r="L483" s="1193"/>
      <c r="M483" s="1193"/>
      <c r="N483" s="1193"/>
      <c r="O483" s="1193"/>
      <c r="P483" s="1193"/>
      <c r="Q483" s="1193"/>
      <c r="R483" s="1193"/>
      <c r="S483" s="1193"/>
      <c r="T483" s="1193"/>
      <c r="U483" s="1193"/>
      <c r="V483" s="1193"/>
      <c r="W483" s="1193"/>
      <c r="X483" s="1193"/>
      <c r="Y483" s="1193"/>
      <c r="Z483" s="1229"/>
      <c r="AA483" s="1230"/>
      <c r="AB483" s="1230"/>
      <c r="AC483" s="1230"/>
      <c r="AD483" s="1230"/>
      <c r="AE483" s="1230"/>
      <c r="AF483" s="1230"/>
      <c r="AG483" s="1230"/>
      <c r="AH483" s="1231"/>
      <c r="AI483" s="1232"/>
      <c r="AJ483" s="1232"/>
      <c r="AK483" s="1232"/>
      <c r="AL483" s="1232"/>
      <c r="AM483" s="1232"/>
      <c r="AN483" s="1232"/>
      <c r="AO483" s="1560"/>
    </row>
    <row r="484" spans="2:41">
      <c r="B484" s="1242"/>
      <c r="C484" s="1243"/>
      <c r="D484" s="1243"/>
      <c r="E484" s="1243"/>
      <c r="F484" s="1243"/>
      <c r="G484" s="1243"/>
      <c r="H484" s="1243"/>
      <c r="I484" s="1243"/>
      <c r="J484" s="1243"/>
      <c r="K484" s="1243"/>
      <c r="L484" s="1243"/>
      <c r="M484" s="1243"/>
      <c r="N484" s="1243"/>
      <c r="O484" s="1243"/>
      <c r="P484" s="1243"/>
      <c r="Q484" s="1243"/>
      <c r="R484" s="1243"/>
      <c r="S484" s="1243"/>
      <c r="T484" s="1243"/>
      <c r="U484" s="1243"/>
      <c r="V484" s="1243"/>
      <c r="W484" s="1243"/>
      <c r="X484" s="1243"/>
      <c r="Y484" s="1244"/>
      <c r="Z484" s="1248"/>
      <c r="AA484" s="1201"/>
      <c r="AB484" s="1201"/>
      <c r="AC484" s="1201"/>
      <c r="AD484" s="1201"/>
      <c r="AE484" s="1201"/>
      <c r="AF484" s="1201"/>
      <c r="AG484" s="1201"/>
      <c r="AH484" s="1202"/>
      <c r="AI484" s="1190" t="s">
        <v>266</v>
      </c>
      <c r="AJ484" s="1190"/>
      <c r="AK484" s="1253"/>
      <c r="AL484" s="1570">
        <f>SUM(AL476:AO482)</f>
        <v>3</v>
      </c>
      <c r="AM484" s="1570"/>
      <c r="AN484" s="1570"/>
      <c r="AO484" s="1571"/>
    </row>
    <row r="485" spans="2:41">
      <c r="B485" s="1242"/>
      <c r="C485" s="1243"/>
      <c r="D485" s="1243"/>
      <c r="E485" s="1243"/>
      <c r="F485" s="1243"/>
      <c r="G485" s="1243"/>
      <c r="H485" s="1243"/>
      <c r="I485" s="1243"/>
      <c r="J485" s="1243"/>
      <c r="K485" s="1243"/>
      <c r="L485" s="1243"/>
      <c r="M485" s="1243"/>
      <c r="N485" s="1243"/>
      <c r="O485" s="1243"/>
      <c r="P485" s="1243"/>
      <c r="Q485" s="1243"/>
      <c r="R485" s="1243"/>
      <c r="S485" s="1243"/>
      <c r="T485" s="1243"/>
      <c r="U485" s="1243"/>
      <c r="V485" s="1243"/>
      <c r="W485" s="1243"/>
      <c r="X485" s="1243"/>
      <c r="Y485" s="1244"/>
      <c r="Z485" s="1249"/>
      <c r="AA485" s="1204"/>
      <c r="AB485" s="1204"/>
      <c r="AC485" s="1204"/>
      <c r="AD485" s="1204"/>
      <c r="AE485" s="1204"/>
      <c r="AF485" s="1204"/>
      <c r="AG485" s="1204"/>
      <c r="AH485" s="1205"/>
      <c r="AI485" s="1190"/>
      <c r="AJ485" s="1190"/>
      <c r="AK485" s="1253"/>
      <c r="AL485" s="1570"/>
      <c r="AM485" s="1570"/>
      <c r="AN485" s="1570"/>
      <c r="AO485" s="1571"/>
    </row>
    <row r="486" spans="2:41" ht="16.5" thickBot="1">
      <c r="B486" s="1245"/>
      <c r="C486" s="1246"/>
      <c r="D486" s="1246"/>
      <c r="E486" s="1246"/>
      <c r="F486" s="1246"/>
      <c r="G486" s="1246"/>
      <c r="H486" s="1246"/>
      <c r="I486" s="1246"/>
      <c r="J486" s="1246"/>
      <c r="K486" s="1246"/>
      <c r="L486" s="1246"/>
      <c r="M486" s="1246"/>
      <c r="N486" s="1246"/>
      <c r="O486" s="1246"/>
      <c r="P486" s="1246"/>
      <c r="Q486" s="1246"/>
      <c r="R486" s="1246"/>
      <c r="S486" s="1246"/>
      <c r="T486" s="1246"/>
      <c r="U486" s="1246"/>
      <c r="V486" s="1246"/>
      <c r="W486" s="1246"/>
      <c r="X486" s="1246"/>
      <c r="Y486" s="1247"/>
      <c r="Z486" s="1250"/>
      <c r="AA486" s="1251"/>
      <c r="AB486" s="1251"/>
      <c r="AC486" s="1251"/>
      <c r="AD486" s="1251"/>
      <c r="AE486" s="1251"/>
      <c r="AF486" s="1251"/>
      <c r="AG486" s="1251"/>
      <c r="AH486" s="1252"/>
      <c r="AI486" s="1238" t="s">
        <v>267</v>
      </c>
      <c r="AJ486" s="1238"/>
      <c r="AK486" s="1239"/>
      <c r="AL486" s="1572">
        <f>ROUND(+AL484,2)</f>
        <v>3</v>
      </c>
      <c r="AM486" s="1572"/>
      <c r="AN486" s="1572"/>
      <c r="AO486" s="1573"/>
    </row>
    <row r="487" spans="2:41">
      <c r="B487" s="1263"/>
      <c r="C487" s="1264"/>
      <c r="D487" s="1264"/>
      <c r="E487" s="1264"/>
      <c r="F487" s="1264"/>
      <c r="G487" s="1264"/>
      <c r="H487" s="1264"/>
      <c r="I487" s="1267" t="str">
        <f>+I465</f>
        <v>CONSTRUCCIÓN DE CUBIERTA PARA POLIDEPORTIVO EN LA VEREDA LA ESMERALDA DEL MUNICIPIO DE LA PLATA, DEPARTAMENTO DEL HUILA</v>
      </c>
      <c r="J487" s="1267"/>
      <c r="K487" s="1267"/>
      <c r="L487" s="1267"/>
      <c r="M487" s="1267"/>
      <c r="N487" s="1267"/>
      <c r="O487" s="1267"/>
      <c r="P487" s="1267"/>
      <c r="Q487" s="1267"/>
      <c r="R487" s="1267"/>
      <c r="S487" s="1267"/>
      <c r="T487" s="1267"/>
      <c r="U487" s="1267"/>
      <c r="V487" s="1267"/>
      <c r="W487" s="1267"/>
      <c r="X487" s="1267"/>
      <c r="Y487" s="1267"/>
      <c r="Z487" s="1267"/>
      <c r="AA487" s="1267"/>
      <c r="AB487" s="1267"/>
      <c r="AC487" s="1267"/>
      <c r="AD487" s="1267"/>
      <c r="AE487" s="1267"/>
      <c r="AF487" s="1267"/>
      <c r="AG487" s="1267"/>
      <c r="AH487" s="1267"/>
      <c r="AI487" s="1269">
        <f ca="1">TODAY()</f>
        <v>46286</v>
      </c>
      <c r="AJ487" s="1267"/>
      <c r="AK487" s="1267"/>
      <c r="AL487" s="1267"/>
      <c r="AM487" s="1267"/>
      <c r="AN487" s="1267"/>
      <c r="AO487" s="1558"/>
    </row>
    <row r="488" spans="2:41">
      <c r="B488" s="1265"/>
      <c r="C488" s="1266"/>
      <c r="D488" s="1266"/>
      <c r="E488" s="1266"/>
      <c r="F488" s="1266"/>
      <c r="G488" s="1266"/>
      <c r="H488" s="1266"/>
      <c r="I488" s="1268"/>
      <c r="J488" s="1268"/>
      <c r="K488" s="1268"/>
      <c r="L488" s="1268"/>
      <c r="M488" s="1268"/>
      <c r="N488" s="1268"/>
      <c r="O488" s="1268"/>
      <c r="P488" s="1268"/>
      <c r="Q488" s="1268"/>
      <c r="R488" s="1268"/>
      <c r="S488" s="1268"/>
      <c r="T488" s="1268"/>
      <c r="U488" s="1268"/>
      <c r="V488" s="1268"/>
      <c r="W488" s="1268"/>
      <c r="X488" s="1268"/>
      <c r="Y488" s="1268"/>
      <c r="Z488" s="1268"/>
      <c r="AA488" s="1268"/>
      <c r="AB488" s="1268"/>
      <c r="AC488" s="1268"/>
      <c r="AD488" s="1268"/>
      <c r="AE488" s="1268"/>
      <c r="AF488" s="1268"/>
      <c r="AG488" s="1268"/>
      <c r="AH488" s="1268"/>
      <c r="AI488" s="1268"/>
      <c r="AJ488" s="1268"/>
      <c r="AK488" s="1268"/>
      <c r="AL488" s="1268"/>
      <c r="AM488" s="1268"/>
      <c r="AN488" s="1268"/>
      <c r="AO488" s="1559"/>
    </row>
    <row r="489" spans="2:41">
      <c r="B489" s="1265"/>
      <c r="C489" s="1266"/>
      <c r="D489" s="1266"/>
      <c r="E489" s="1266"/>
      <c r="F489" s="1266"/>
      <c r="G489" s="1266"/>
      <c r="H489" s="1266"/>
      <c r="I489" s="1268"/>
      <c r="J489" s="1268"/>
      <c r="K489" s="1268"/>
      <c r="L489" s="1268"/>
      <c r="M489" s="1268"/>
      <c r="N489" s="1268"/>
      <c r="O489" s="1268"/>
      <c r="P489" s="1268"/>
      <c r="Q489" s="1268"/>
      <c r="R489" s="1268"/>
      <c r="S489" s="1268"/>
      <c r="T489" s="1268"/>
      <c r="U489" s="1268"/>
      <c r="V489" s="1268"/>
      <c r="W489" s="1268"/>
      <c r="X489" s="1268"/>
      <c r="Y489" s="1268"/>
      <c r="Z489" s="1268"/>
      <c r="AA489" s="1268"/>
      <c r="AB489" s="1268"/>
      <c r="AC489" s="1268"/>
      <c r="AD489" s="1268"/>
      <c r="AE489" s="1268"/>
      <c r="AF489" s="1268"/>
      <c r="AG489" s="1268"/>
      <c r="AH489" s="1268"/>
      <c r="AI489" s="1268"/>
      <c r="AJ489" s="1268"/>
      <c r="AK489" s="1268"/>
      <c r="AL489" s="1268"/>
      <c r="AM489" s="1268"/>
      <c r="AN489" s="1268"/>
      <c r="AO489" s="1559"/>
    </row>
    <row r="490" spans="2:41">
      <c r="B490" s="1265"/>
      <c r="C490" s="1266"/>
      <c r="D490" s="1266"/>
      <c r="E490" s="1266"/>
      <c r="F490" s="1266"/>
      <c r="G490" s="1266"/>
      <c r="H490" s="1266"/>
      <c r="I490" s="1268"/>
      <c r="J490" s="1268"/>
      <c r="K490" s="1268"/>
      <c r="L490" s="1268"/>
      <c r="M490" s="1268"/>
      <c r="N490" s="1268"/>
      <c r="O490" s="1268"/>
      <c r="P490" s="1268"/>
      <c r="Q490" s="1268"/>
      <c r="R490" s="1268"/>
      <c r="S490" s="1268"/>
      <c r="T490" s="1268"/>
      <c r="U490" s="1268"/>
      <c r="V490" s="1268"/>
      <c r="W490" s="1268"/>
      <c r="X490" s="1268"/>
      <c r="Y490" s="1268"/>
      <c r="Z490" s="1268"/>
      <c r="AA490" s="1268"/>
      <c r="AB490" s="1268"/>
      <c r="AC490" s="1268"/>
      <c r="AD490" s="1268"/>
      <c r="AE490" s="1268"/>
      <c r="AF490" s="1268"/>
      <c r="AG490" s="1268"/>
      <c r="AH490" s="1268"/>
      <c r="AI490" s="1268"/>
      <c r="AJ490" s="1268"/>
      <c r="AK490" s="1268"/>
      <c r="AL490" s="1268"/>
      <c r="AM490" s="1268"/>
      <c r="AN490" s="1268"/>
      <c r="AO490" s="1559"/>
    </row>
    <row r="491" spans="2:41">
      <c r="B491" s="1189" t="s">
        <v>254</v>
      </c>
      <c r="C491" s="1190"/>
      <c r="D491" s="1190"/>
      <c r="E491" s="1190"/>
      <c r="F491" s="1190"/>
      <c r="G491" s="1190"/>
      <c r="H491" s="1190"/>
      <c r="I491" s="1190"/>
      <c r="J491" s="1190"/>
      <c r="K491" s="1190"/>
      <c r="L491" s="1190"/>
      <c r="M491" s="1190"/>
      <c r="N491" s="1190"/>
      <c r="O491" s="1190"/>
      <c r="P491" s="1190"/>
      <c r="Q491" s="1190"/>
      <c r="R491" s="1190"/>
      <c r="S491" s="1190"/>
      <c r="T491" s="1190"/>
      <c r="U491" s="1190"/>
      <c r="V491" s="1190"/>
      <c r="W491" s="1190"/>
      <c r="X491" s="1190"/>
      <c r="Y491" s="1190"/>
      <c r="Z491" s="1190"/>
      <c r="AA491" s="1190"/>
      <c r="AB491" s="1190"/>
      <c r="AC491" s="1190"/>
      <c r="AD491" s="1190"/>
      <c r="AE491" s="1190"/>
      <c r="AF491" s="1190"/>
      <c r="AG491" s="1190"/>
      <c r="AH491" s="1190"/>
      <c r="AI491" s="1190"/>
      <c r="AJ491" s="1190"/>
      <c r="AK491" s="1190"/>
      <c r="AL491" s="1190"/>
      <c r="AM491" s="1190"/>
      <c r="AN491" s="1190"/>
      <c r="AO491" s="1542"/>
    </row>
    <row r="492" spans="2:41">
      <c r="B492" s="1200"/>
      <c r="C492" s="1201"/>
      <c r="D492" s="1201"/>
      <c r="E492" s="1201"/>
      <c r="F492" s="1201"/>
      <c r="G492" s="1201"/>
      <c r="H492" s="1201"/>
      <c r="I492" s="1201"/>
      <c r="J492" s="1201"/>
      <c r="K492" s="1201"/>
      <c r="L492" s="1201"/>
      <c r="M492" s="1201"/>
      <c r="N492" s="1201"/>
      <c r="O492" s="1201"/>
      <c r="P492" s="1201"/>
      <c r="Q492" s="1201"/>
      <c r="R492" s="1201"/>
      <c r="S492" s="1202"/>
      <c r="T492" s="1206" t="s">
        <v>255</v>
      </c>
      <c r="U492" s="1207"/>
      <c r="V492" s="1207"/>
      <c r="W492" s="1208"/>
      <c r="X492" s="1257">
        <f>+' PRESUPUESTO OFICIAL ESMERALDA'!B37</f>
        <v>5.5</v>
      </c>
      <c r="Y492" s="1258"/>
      <c r="Z492" s="1258"/>
      <c r="AA492" s="1258"/>
      <c r="AB492" s="1258"/>
      <c r="AC492" s="1258"/>
      <c r="AD492" s="1259"/>
      <c r="AE492" s="1191" t="s">
        <v>256</v>
      </c>
      <c r="AF492" s="1191"/>
      <c r="AG492" s="1191"/>
      <c r="AH492" s="1191"/>
      <c r="AI492" s="1199" t="str">
        <f>+' PRESUPUESTO OFICIAL ESMERALDA'!D37</f>
        <v>UND</v>
      </c>
      <c r="AJ492" s="1199"/>
      <c r="AK492" s="1199"/>
      <c r="AL492" s="1199"/>
      <c r="AM492" s="1199"/>
      <c r="AN492" s="1199"/>
      <c r="AO492" s="1567"/>
    </row>
    <row r="493" spans="2:41">
      <c r="B493" s="1203"/>
      <c r="C493" s="1204"/>
      <c r="D493" s="1204"/>
      <c r="E493" s="1204"/>
      <c r="F493" s="1204"/>
      <c r="G493" s="1204"/>
      <c r="H493" s="1204"/>
      <c r="I493" s="1204"/>
      <c r="J493" s="1204"/>
      <c r="K493" s="1204"/>
      <c r="L493" s="1204"/>
      <c r="M493" s="1204"/>
      <c r="N493" s="1204"/>
      <c r="O493" s="1204"/>
      <c r="P493" s="1204"/>
      <c r="Q493" s="1204"/>
      <c r="R493" s="1204"/>
      <c r="S493" s="1205"/>
      <c r="T493" s="1209"/>
      <c r="U493" s="1210"/>
      <c r="V493" s="1210"/>
      <c r="W493" s="1211"/>
      <c r="X493" s="1260"/>
      <c r="Y493" s="1261"/>
      <c r="Z493" s="1261"/>
      <c r="AA493" s="1261"/>
      <c r="AB493" s="1261"/>
      <c r="AC493" s="1261"/>
      <c r="AD493" s="1262"/>
      <c r="AE493" s="1191"/>
      <c r="AF493" s="1191"/>
      <c r="AG493" s="1191"/>
      <c r="AH493" s="1191"/>
      <c r="AI493" s="1199"/>
      <c r="AJ493" s="1199"/>
      <c r="AK493" s="1199"/>
      <c r="AL493" s="1199"/>
      <c r="AM493" s="1199"/>
      <c r="AN493" s="1199"/>
      <c r="AO493" s="1567"/>
    </row>
    <row r="494" spans="2:41">
      <c r="B494" s="1203"/>
      <c r="C494" s="1204"/>
      <c r="D494" s="1204"/>
      <c r="E494" s="1204"/>
      <c r="F494" s="1204"/>
      <c r="G494" s="1204"/>
      <c r="H494" s="1204"/>
      <c r="I494" s="1204"/>
      <c r="J494" s="1204"/>
      <c r="K494" s="1204"/>
      <c r="L494" s="1204"/>
      <c r="M494" s="1204"/>
      <c r="N494" s="1204"/>
      <c r="O494" s="1204"/>
      <c r="P494" s="1204"/>
      <c r="Q494" s="1204"/>
      <c r="R494" s="1204"/>
      <c r="S494" s="1205"/>
      <c r="T494" s="1206" t="s">
        <v>257</v>
      </c>
      <c r="U494" s="1207"/>
      <c r="V494" s="1207"/>
      <c r="W494" s="1208"/>
      <c r="X494" s="1218" t="str">
        <f>+' PRESUPUESTO OFICIAL ESMERALDA'!C37</f>
        <v>Caja  de  inspeccion  en  concreto   de  F´c=2500  PSI,  de seccion  1*1  H:  1M,  incluye  cañuela,  tapa  en  concreto reforzado de 8 cms , con espesores de paredes de 0.10
mts.segun  diseño</v>
      </c>
      <c r="Y494" s="1219"/>
      <c r="Z494" s="1219"/>
      <c r="AA494" s="1219"/>
      <c r="AB494" s="1219"/>
      <c r="AC494" s="1219"/>
      <c r="AD494" s="1219"/>
      <c r="AE494" s="1219"/>
      <c r="AF494" s="1219"/>
      <c r="AG494" s="1219"/>
      <c r="AH494" s="1219"/>
      <c r="AI494" s="1219"/>
      <c r="AJ494" s="1219"/>
      <c r="AK494" s="1219"/>
      <c r="AL494" s="1219"/>
      <c r="AM494" s="1219"/>
      <c r="AN494" s="1219"/>
      <c r="AO494" s="1568"/>
    </row>
    <row r="495" spans="2:41">
      <c r="B495" s="1203"/>
      <c r="C495" s="1204"/>
      <c r="D495" s="1204"/>
      <c r="E495" s="1204"/>
      <c r="F495" s="1204"/>
      <c r="G495" s="1204"/>
      <c r="H495" s="1204"/>
      <c r="I495" s="1204"/>
      <c r="J495" s="1204"/>
      <c r="K495" s="1204"/>
      <c r="L495" s="1204"/>
      <c r="M495" s="1204"/>
      <c r="N495" s="1204"/>
      <c r="O495" s="1204"/>
      <c r="P495" s="1204"/>
      <c r="Q495" s="1204"/>
      <c r="R495" s="1204"/>
      <c r="S495" s="1205"/>
      <c r="T495" s="1209"/>
      <c r="U495" s="1210"/>
      <c r="V495" s="1210"/>
      <c r="W495" s="1211"/>
      <c r="X495" s="1220"/>
      <c r="Y495" s="1221"/>
      <c r="Z495" s="1221"/>
      <c r="AA495" s="1221"/>
      <c r="AB495" s="1221"/>
      <c r="AC495" s="1221"/>
      <c r="AD495" s="1221"/>
      <c r="AE495" s="1221"/>
      <c r="AF495" s="1221"/>
      <c r="AG495" s="1221"/>
      <c r="AH495" s="1221"/>
      <c r="AI495" s="1221"/>
      <c r="AJ495" s="1221"/>
      <c r="AK495" s="1221"/>
      <c r="AL495" s="1221"/>
      <c r="AM495" s="1221"/>
      <c r="AN495" s="1221"/>
      <c r="AO495" s="1569"/>
    </row>
    <row r="496" spans="2:41">
      <c r="B496" s="1203"/>
      <c r="C496" s="1204"/>
      <c r="D496" s="1204"/>
      <c r="E496" s="1204"/>
      <c r="F496" s="1204"/>
      <c r="G496" s="1204"/>
      <c r="H496" s="1204"/>
      <c r="I496" s="1204"/>
      <c r="J496" s="1204"/>
      <c r="K496" s="1204"/>
      <c r="L496" s="1204"/>
      <c r="M496" s="1204"/>
      <c r="N496" s="1204"/>
      <c r="O496" s="1204"/>
      <c r="P496" s="1204"/>
      <c r="Q496" s="1204"/>
      <c r="R496" s="1204"/>
      <c r="S496" s="1205"/>
      <c r="T496" s="1222" t="s">
        <v>258</v>
      </c>
      <c r="U496" s="1223"/>
      <c r="V496" s="1223"/>
      <c r="W496" s="1223"/>
      <c r="X496" s="1223"/>
      <c r="Y496" s="1224"/>
      <c r="Z496" s="1228" t="s">
        <v>259</v>
      </c>
      <c r="AA496" s="1228"/>
      <c r="AB496" s="1228"/>
      <c r="AC496" s="1228"/>
      <c r="AD496" s="1228"/>
      <c r="AE496" s="1191"/>
      <c r="AF496" s="1191"/>
      <c r="AG496" s="1191"/>
      <c r="AH496" s="1191"/>
      <c r="AI496" s="1191" t="s">
        <v>260</v>
      </c>
      <c r="AJ496" s="1191"/>
      <c r="AK496" s="1191"/>
      <c r="AL496" s="1191" t="s">
        <v>261</v>
      </c>
      <c r="AM496" s="1191"/>
      <c r="AN496" s="1191"/>
      <c r="AO496" s="1561"/>
    </row>
    <row r="497" spans="2:42">
      <c r="B497" s="1203"/>
      <c r="C497" s="1204"/>
      <c r="D497" s="1204"/>
      <c r="E497" s="1204"/>
      <c r="F497" s="1204"/>
      <c r="G497" s="1204"/>
      <c r="H497" s="1204"/>
      <c r="I497" s="1204"/>
      <c r="J497" s="1204"/>
      <c r="K497" s="1204"/>
      <c r="L497" s="1204"/>
      <c r="M497" s="1204"/>
      <c r="N497" s="1204"/>
      <c r="O497" s="1204"/>
      <c r="P497" s="1204"/>
      <c r="Q497" s="1204"/>
      <c r="R497" s="1204"/>
      <c r="S497" s="1205"/>
      <c r="T497" s="1225"/>
      <c r="U497" s="1226"/>
      <c r="V497" s="1226"/>
      <c r="W497" s="1226"/>
      <c r="X497" s="1226"/>
      <c r="Y497" s="1227"/>
      <c r="Z497" s="1191" t="s">
        <v>262</v>
      </c>
      <c r="AA497" s="1191"/>
      <c r="AB497" s="1191"/>
      <c r="AC497" s="1191" t="s">
        <v>263</v>
      </c>
      <c r="AD497" s="1191"/>
      <c r="AE497" s="1191"/>
      <c r="AF497" s="1191" t="s">
        <v>264</v>
      </c>
      <c r="AG497" s="1191"/>
      <c r="AH497" s="1191"/>
      <c r="AI497" s="1191"/>
      <c r="AJ497" s="1191"/>
      <c r="AK497" s="1191"/>
      <c r="AL497" s="1191"/>
      <c r="AM497" s="1191"/>
      <c r="AN497" s="1191"/>
      <c r="AO497" s="1561"/>
    </row>
    <row r="498" spans="2:42">
      <c r="B498" s="1203"/>
      <c r="C498" s="1204"/>
      <c r="D498" s="1204"/>
      <c r="E498" s="1204"/>
      <c r="F498" s="1204"/>
      <c r="G498" s="1204"/>
      <c r="H498" s="1204"/>
      <c r="I498" s="1204"/>
      <c r="J498" s="1204"/>
      <c r="K498" s="1204"/>
      <c r="L498" s="1204"/>
      <c r="M498" s="1204"/>
      <c r="N498" s="1204"/>
      <c r="O498" s="1204"/>
      <c r="P498" s="1204"/>
      <c r="Q498" s="1204"/>
      <c r="R498" s="1204"/>
      <c r="S498" s="1205"/>
      <c r="T498" s="1182" t="s">
        <v>592</v>
      </c>
      <c r="U498" s="1183"/>
      <c r="V498" s="1183"/>
      <c r="W498" s="1183"/>
      <c r="X498" s="1183"/>
      <c r="Y498" s="1184"/>
      <c r="Z498" s="1185"/>
      <c r="AA498" s="1185"/>
      <c r="AB498" s="1185"/>
      <c r="AC498" s="1178"/>
      <c r="AD498" s="1178"/>
      <c r="AE498" s="1178"/>
      <c r="AF498" s="1178"/>
      <c r="AG498" s="1178"/>
      <c r="AH498" s="1178"/>
      <c r="AI498" s="1178"/>
      <c r="AJ498" s="1178"/>
      <c r="AK498" s="1178"/>
      <c r="AL498" s="1178"/>
      <c r="AM498" s="1178"/>
      <c r="AN498" s="1178"/>
      <c r="AO498" s="1541"/>
    </row>
    <row r="499" spans="2:42">
      <c r="B499" s="1203"/>
      <c r="C499" s="1204"/>
      <c r="D499" s="1204"/>
      <c r="E499" s="1204"/>
      <c r="F499" s="1204"/>
      <c r="G499" s="1204"/>
      <c r="H499" s="1204"/>
      <c r="I499" s="1204"/>
      <c r="J499" s="1204"/>
      <c r="K499" s="1204"/>
      <c r="L499" s="1204"/>
      <c r="M499" s="1204"/>
      <c r="N499" s="1204"/>
      <c r="O499" s="1204"/>
      <c r="P499" s="1204"/>
      <c r="Q499" s="1204"/>
      <c r="R499" s="1204"/>
      <c r="S499" s="1205"/>
      <c r="T499" s="1271" t="s">
        <v>596</v>
      </c>
      <c r="U499" s="1272"/>
      <c r="V499" s="1272"/>
      <c r="W499" s="1272"/>
      <c r="X499" s="1272"/>
      <c r="Y499" s="1273"/>
      <c r="Z499" s="1178"/>
      <c r="AA499" s="1178"/>
      <c r="AB499" s="1178"/>
      <c r="AC499" s="1178"/>
      <c r="AD499" s="1178"/>
      <c r="AE499" s="1178"/>
      <c r="AF499" s="1178"/>
      <c r="AG499" s="1178"/>
      <c r="AH499" s="1178"/>
      <c r="AI499" s="1178">
        <v>1</v>
      </c>
      <c r="AJ499" s="1178"/>
      <c r="AK499" s="1178"/>
      <c r="AL499" s="1178">
        <f>+AI499</f>
        <v>1</v>
      </c>
      <c r="AM499" s="1178"/>
      <c r="AN499" s="1178"/>
      <c r="AO499" s="1541"/>
    </row>
    <row r="500" spans="2:42" ht="90.75" customHeight="1">
      <c r="B500" s="1203"/>
      <c r="C500" s="1204"/>
      <c r="D500" s="1204"/>
      <c r="E500" s="1204"/>
      <c r="F500" s="1204"/>
      <c r="G500" s="1204"/>
      <c r="H500" s="1204"/>
      <c r="I500" s="1204"/>
      <c r="J500" s="1204"/>
      <c r="K500" s="1204"/>
      <c r="L500" s="1204"/>
      <c r="M500" s="1204"/>
      <c r="N500" s="1204"/>
      <c r="O500" s="1204"/>
      <c r="P500" s="1204"/>
      <c r="Q500" s="1204"/>
      <c r="R500" s="1204"/>
      <c r="S500" s="1205"/>
      <c r="T500" s="1271"/>
      <c r="U500" s="1272"/>
      <c r="V500" s="1272"/>
      <c r="W500" s="1272"/>
      <c r="X500" s="1272"/>
      <c r="Y500" s="1273"/>
      <c r="Z500" s="1178"/>
      <c r="AA500" s="1178"/>
      <c r="AB500" s="1178"/>
      <c r="AC500" s="1178"/>
      <c r="AD500" s="1178"/>
      <c r="AE500" s="1178"/>
      <c r="AF500" s="1178"/>
      <c r="AG500" s="1178"/>
      <c r="AH500" s="1178"/>
      <c r="AI500" s="1178"/>
      <c r="AJ500" s="1178"/>
      <c r="AK500" s="1178"/>
      <c r="AL500" s="1178"/>
      <c r="AM500" s="1178"/>
      <c r="AN500" s="1178"/>
      <c r="AO500" s="1541"/>
    </row>
    <row r="501" spans="2:42" ht="90.75" customHeight="1">
      <c r="B501" s="1203"/>
      <c r="C501" s="1204"/>
      <c r="D501" s="1204"/>
      <c r="E501" s="1204"/>
      <c r="F501" s="1204"/>
      <c r="G501" s="1204"/>
      <c r="H501" s="1204"/>
      <c r="I501" s="1204"/>
      <c r="J501" s="1204"/>
      <c r="K501" s="1204"/>
      <c r="L501" s="1204"/>
      <c r="M501" s="1204"/>
      <c r="N501" s="1204"/>
      <c r="O501" s="1204"/>
      <c r="P501" s="1204"/>
      <c r="Q501" s="1204"/>
      <c r="R501" s="1204"/>
      <c r="S501" s="1205"/>
      <c r="T501" s="1274"/>
      <c r="U501" s="1275"/>
      <c r="V501" s="1275"/>
      <c r="W501" s="1275"/>
      <c r="X501" s="1275"/>
      <c r="Y501" s="1275"/>
      <c r="Z501" s="1178"/>
      <c r="AA501" s="1178"/>
      <c r="AB501" s="1178"/>
      <c r="AC501" s="1178"/>
      <c r="AD501" s="1178"/>
      <c r="AE501" s="1178"/>
      <c r="AF501" s="1178"/>
      <c r="AG501" s="1178"/>
      <c r="AH501" s="1178"/>
      <c r="AI501" s="1178"/>
      <c r="AJ501" s="1178"/>
      <c r="AK501" s="1178"/>
      <c r="AL501" s="1178"/>
      <c r="AM501" s="1178"/>
      <c r="AN501" s="1178"/>
      <c r="AO501" s="1541"/>
    </row>
    <row r="502" spans="2:42" ht="90.75" customHeight="1">
      <c r="B502" s="1203"/>
      <c r="C502" s="1204"/>
      <c r="D502" s="1204"/>
      <c r="E502" s="1204"/>
      <c r="F502" s="1204"/>
      <c r="G502" s="1204"/>
      <c r="H502" s="1204"/>
      <c r="I502" s="1204"/>
      <c r="J502" s="1204"/>
      <c r="K502" s="1204"/>
      <c r="L502" s="1204"/>
      <c r="M502" s="1204"/>
      <c r="N502" s="1204"/>
      <c r="O502" s="1204"/>
      <c r="P502" s="1204"/>
      <c r="Q502" s="1204"/>
      <c r="R502" s="1204"/>
      <c r="S502" s="1205"/>
      <c r="T502" s="1271"/>
      <c r="U502" s="1272"/>
      <c r="V502" s="1272"/>
      <c r="W502" s="1272"/>
      <c r="X502" s="1272"/>
      <c r="Y502" s="1273"/>
      <c r="Z502" s="1178"/>
      <c r="AA502" s="1178"/>
      <c r="AB502" s="1178"/>
      <c r="AC502" s="1178"/>
      <c r="AD502" s="1178"/>
      <c r="AE502" s="1178"/>
      <c r="AF502" s="1178"/>
      <c r="AG502" s="1178"/>
      <c r="AH502" s="1178"/>
      <c r="AI502" s="1178"/>
      <c r="AJ502" s="1178"/>
      <c r="AK502" s="1178"/>
      <c r="AL502" s="1178"/>
      <c r="AM502" s="1178"/>
      <c r="AN502" s="1178"/>
      <c r="AO502" s="1541"/>
    </row>
    <row r="503" spans="2:42" ht="90.75" customHeight="1">
      <c r="B503" s="1203"/>
      <c r="C503" s="1204"/>
      <c r="D503" s="1204"/>
      <c r="E503" s="1204"/>
      <c r="F503" s="1204"/>
      <c r="G503" s="1204"/>
      <c r="H503" s="1204"/>
      <c r="I503" s="1204"/>
      <c r="J503" s="1204"/>
      <c r="K503" s="1204"/>
      <c r="L503" s="1204"/>
      <c r="M503" s="1204"/>
      <c r="N503" s="1204"/>
      <c r="O503" s="1204"/>
      <c r="P503" s="1204"/>
      <c r="Q503" s="1204"/>
      <c r="R503" s="1204"/>
      <c r="S503" s="1205"/>
      <c r="T503" s="1271"/>
      <c r="U503" s="1272"/>
      <c r="V503" s="1272"/>
      <c r="W503" s="1272"/>
      <c r="X503" s="1272"/>
      <c r="Y503" s="1273"/>
      <c r="Z503" s="1178"/>
      <c r="AA503" s="1178"/>
      <c r="AB503" s="1178"/>
      <c r="AC503" s="1178"/>
      <c r="AD503" s="1178"/>
      <c r="AE503" s="1178"/>
      <c r="AF503" s="1178"/>
      <c r="AG503" s="1178"/>
      <c r="AH503" s="1178"/>
      <c r="AI503" s="1178"/>
      <c r="AJ503" s="1178"/>
      <c r="AK503" s="1178"/>
      <c r="AL503" s="1178"/>
      <c r="AM503" s="1178"/>
      <c r="AN503" s="1178"/>
      <c r="AO503" s="1541"/>
    </row>
    <row r="504" spans="2:42" ht="90.75" customHeight="1">
      <c r="B504" s="1203"/>
      <c r="C504" s="1204"/>
      <c r="D504" s="1204"/>
      <c r="E504" s="1204"/>
      <c r="F504" s="1204"/>
      <c r="G504" s="1204"/>
      <c r="H504" s="1204"/>
      <c r="I504" s="1204"/>
      <c r="J504" s="1204"/>
      <c r="K504" s="1204"/>
      <c r="L504" s="1204"/>
      <c r="M504" s="1204"/>
      <c r="N504" s="1204"/>
      <c r="O504" s="1204"/>
      <c r="P504" s="1204"/>
      <c r="Q504" s="1204"/>
      <c r="R504" s="1204"/>
      <c r="S504" s="1205"/>
      <c r="T504" s="1236"/>
      <c r="U504" s="1237"/>
      <c r="V504" s="1237"/>
      <c r="W504" s="1237"/>
      <c r="X504" s="1237"/>
      <c r="Y504" s="1237"/>
      <c r="Z504" s="1178"/>
      <c r="AA504" s="1178"/>
      <c r="AB504" s="1178"/>
      <c r="AC504" s="1178"/>
      <c r="AD504" s="1178"/>
      <c r="AE504" s="1178"/>
      <c r="AF504" s="1178"/>
      <c r="AG504" s="1178"/>
      <c r="AH504" s="1178"/>
      <c r="AI504" s="1178"/>
      <c r="AJ504" s="1178"/>
      <c r="AK504" s="1178"/>
      <c r="AL504" s="1178"/>
      <c r="AM504" s="1178"/>
      <c r="AN504" s="1178"/>
      <c r="AO504" s="1541"/>
    </row>
    <row r="505" spans="2:42" ht="90.75" customHeight="1">
      <c r="B505" s="1203"/>
      <c r="C505" s="1204"/>
      <c r="D505" s="1204"/>
      <c r="E505" s="1204"/>
      <c r="F505" s="1204"/>
      <c r="G505" s="1204"/>
      <c r="H505" s="1204"/>
      <c r="I505" s="1204"/>
      <c r="J505" s="1204"/>
      <c r="K505" s="1204"/>
      <c r="L505" s="1204"/>
      <c r="M505" s="1204"/>
      <c r="N505" s="1204"/>
      <c r="O505" s="1204"/>
      <c r="P505" s="1204"/>
      <c r="Q505" s="1204"/>
      <c r="R505" s="1204"/>
      <c r="S505" s="1205"/>
      <c r="T505" s="1182"/>
      <c r="U505" s="1183"/>
      <c r="V505" s="1183"/>
      <c r="W505" s="1183"/>
      <c r="X505" s="1183"/>
      <c r="Y505" s="1184"/>
      <c r="Z505" s="1178"/>
      <c r="AA505" s="1178"/>
      <c r="AB505" s="1178"/>
      <c r="AC505" s="1178"/>
      <c r="AD505" s="1178"/>
      <c r="AE505" s="1178"/>
      <c r="AF505" s="1178"/>
      <c r="AG505" s="1178"/>
      <c r="AH505" s="1178"/>
      <c r="AI505" s="1178"/>
      <c r="AJ505" s="1178"/>
      <c r="AK505" s="1178"/>
      <c r="AL505" s="1178"/>
      <c r="AM505" s="1178"/>
      <c r="AN505" s="1178"/>
      <c r="AO505" s="1541"/>
    </row>
    <row r="506" spans="2:42">
      <c r="B506" s="1192" t="s">
        <v>265</v>
      </c>
      <c r="C506" s="1193"/>
      <c r="D506" s="1193"/>
      <c r="E506" s="1193"/>
      <c r="F506" s="1193"/>
      <c r="G506" s="1193"/>
      <c r="H506" s="1193"/>
      <c r="I506" s="1193"/>
      <c r="J506" s="1193"/>
      <c r="K506" s="1193"/>
      <c r="L506" s="1193"/>
      <c r="M506" s="1193"/>
      <c r="N506" s="1193"/>
      <c r="O506" s="1193"/>
      <c r="P506" s="1193"/>
      <c r="Q506" s="1193"/>
      <c r="R506" s="1193"/>
      <c r="S506" s="1193"/>
      <c r="T506" s="1193"/>
      <c r="U506" s="1193"/>
      <c r="V506" s="1193"/>
      <c r="W506" s="1193"/>
      <c r="X506" s="1193"/>
      <c r="Y506" s="1193"/>
      <c r="Z506" s="1229"/>
      <c r="AA506" s="1230"/>
      <c r="AB506" s="1230"/>
      <c r="AC506" s="1230"/>
      <c r="AD506" s="1230"/>
      <c r="AE506" s="1230"/>
      <c r="AF506" s="1230"/>
      <c r="AG506" s="1230"/>
      <c r="AH506" s="1231"/>
      <c r="AI506" s="1232"/>
      <c r="AJ506" s="1232"/>
      <c r="AK506" s="1232"/>
      <c r="AL506" s="1232"/>
      <c r="AM506" s="1232"/>
      <c r="AN506" s="1232"/>
      <c r="AO506" s="1560"/>
    </row>
    <row r="507" spans="2:42">
      <c r="B507" s="1242"/>
      <c r="C507" s="1243"/>
      <c r="D507" s="1243"/>
      <c r="E507" s="1243"/>
      <c r="F507" s="1243"/>
      <c r="G507" s="1243"/>
      <c r="H507" s="1243"/>
      <c r="I507" s="1243"/>
      <c r="J507" s="1243"/>
      <c r="K507" s="1243"/>
      <c r="L507" s="1243"/>
      <c r="M507" s="1243"/>
      <c r="N507" s="1243"/>
      <c r="O507" s="1243"/>
      <c r="P507" s="1243"/>
      <c r="Q507" s="1243"/>
      <c r="R507" s="1243"/>
      <c r="S507" s="1243"/>
      <c r="T507" s="1243"/>
      <c r="U507" s="1243"/>
      <c r="V507" s="1243"/>
      <c r="W507" s="1243"/>
      <c r="X507" s="1243"/>
      <c r="Y507" s="1244"/>
      <c r="Z507" s="1248"/>
      <c r="AA507" s="1201"/>
      <c r="AB507" s="1201"/>
      <c r="AC507" s="1201"/>
      <c r="AD507" s="1201"/>
      <c r="AE507" s="1201"/>
      <c r="AF507" s="1201"/>
      <c r="AG507" s="1201"/>
      <c r="AH507" s="1202"/>
      <c r="AI507" s="1190" t="s">
        <v>266</v>
      </c>
      <c r="AJ507" s="1190"/>
      <c r="AK507" s="1253"/>
      <c r="AL507" s="1570">
        <f>SUM(AL499:AO506)</f>
        <v>1</v>
      </c>
      <c r="AM507" s="1570"/>
      <c r="AN507" s="1570"/>
      <c r="AO507" s="1571"/>
    </row>
    <row r="508" spans="2:42">
      <c r="B508" s="1242"/>
      <c r="C508" s="1243"/>
      <c r="D508" s="1243"/>
      <c r="E508" s="1243"/>
      <c r="F508" s="1243"/>
      <c r="G508" s="1243"/>
      <c r="H508" s="1243"/>
      <c r="I508" s="1243"/>
      <c r="J508" s="1243"/>
      <c r="K508" s="1243"/>
      <c r="L508" s="1243"/>
      <c r="M508" s="1243"/>
      <c r="N508" s="1243"/>
      <c r="O508" s="1243"/>
      <c r="P508" s="1243"/>
      <c r="Q508" s="1243"/>
      <c r="R508" s="1243"/>
      <c r="S508" s="1243"/>
      <c r="T508" s="1243"/>
      <c r="U508" s="1243"/>
      <c r="V508" s="1243"/>
      <c r="W508" s="1243"/>
      <c r="X508" s="1243"/>
      <c r="Y508" s="1244"/>
      <c r="Z508" s="1249"/>
      <c r="AA508" s="1204"/>
      <c r="AB508" s="1204"/>
      <c r="AC508" s="1204"/>
      <c r="AD508" s="1204"/>
      <c r="AE508" s="1204"/>
      <c r="AF508" s="1204"/>
      <c r="AG508" s="1204"/>
      <c r="AH508" s="1205"/>
      <c r="AI508" s="1190"/>
      <c r="AJ508" s="1190"/>
      <c r="AK508" s="1253"/>
      <c r="AL508" s="1570"/>
      <c r="AM508" s="1570"/>
      <c r="AN508" s="1570"/>
      <c r="AO508" s="1571"/>
    </row>
    <row r="509" spans="2:42" ht="16.5" thickBot="1">
      <c r="B509" s="1245"/>
      <c r="C509" s="1246"/>
      <c r="D509" s="1246"/>
      <c r="E509" s="1246"/>
      <c r="F509" s="1246"/>
      <c r="G509" s="1246"/>
      <c r="H509" s="1246"/>
      <c r="I509" s="1246"/>
      <c r="J509" s="1246"/>
      <c r="K509" s="1246"/>
      <c r="L509" s="1246"/>
      <c r="M509" s="1246"/>
      <c r="N509" s="1246"/>
      <c r="O509" s="1246"/>
      <c r="P509" s="1246"/>
      <c r="Q509" s="1246"/>
      <c r="R509" s="1246"/>
      <c r="S509" s="1246"/>
      <c r="T509" s="1246"/>
      <c r="U509" s="1246"/>
      <c r="V509" s="1246"/>
      <c r="W509" s="1246"/>
      <c r="X509" s="1246"/>
      <c r="Y509" s="1247"/>
      <c r="Z509" s="1250"/>
      <c r="AA509" s="1251"/>
      <c r="AB509" s="1251"/>
      <c r="AC509" s="1251"/>
      <c r="AD509" s="1251"/>
      <c r="AE509" s="1251"/>
      <c r="AF509" s="1251"/>
      <c r="AG509" s="1251"/>
      <c r="AH509" s="1252"/>
      <c r="AI509" s="1238" t="s">
        <v>267</v>
      </c>
      <c r="AJ509" s="1238"/>
      <c r="AK509" s="1239"/>
      <c r="AL509" s="1572">
        <f>ROUND(+AL507,2)</f>
        <v>1</v>
      </c>
      <c r="AM509" s="1572"/>
      <c r="AN509" s="1572"/>
      <c r="AO509" s="1573"/>
    </row>
    <row r="510" spans="2:42">
      <c r="B510" s="1263"/>
      <c r="C510" s="1264"/>
      <c r="D510" s="1264"/>
      <c r="E510" s="1264"/>
      <c r="F510" s="1264"/>
      <c r="G510" s="1264"/>
      <c r="H510" s="1264"/>
      <c r="I510" s="1267" t="str">
        <f>+I487</f>
        <v>CONSTRUCCIÓN DE CUBIERTA PARA POLIDEPORTIVO EN LA VEREDA LA ESMERALDA DEL MUNICIPIO DE LA PLATA, DEPARTAMENTO DEL HUILA</v>
      </c>
      <c r="J510" s="1267"/>
      <c r="K510" s="1267"/>
      <c r="L510" s="1267"/>
      <c r="M510" s="1267"/>
      <c r="N510" s="1267"/>
      <c r="O510" s="1267"/>
      <c r="P510" s="1267"/>
      <c r="Q510" s="1267"/>
      <c r="R510" s="1267"/>
      <c r="S510" s="1267"/>
      <c r="T510" s="1267"/>
      <c r="U510" s="1267"/>
      <c r="V510" s="1267"/>
      <c r="W510" s="1267"/>
      <c r="X510" s="1267"/>
      <c r="Y510" s="1267"/>
      <c r="Z510" s="1267"/>
      <c r="AA510" s="1267"/>
      <c r="AB510" s="1267"/>
      <c r="AC510" s="1267"/>
      <c r="AD510" s="1267"/>
      <c r="AE510" s="1267"/>
      <c r="AF510" s="1267"/>
      <c r="AG510" s="1267"/>
      <c r="AH510" s="1267"/>
      <c r="AI510" s="1269">
        <f ca="1">TODAY()</f>
        <v>46286</v>
      </c>
      <c r="AJ510" s="1267"/>
      <c r="AK510" s="1267"/>
      <c r="AL510" s="1267"/>
      <c r="AM510" s="1267"/>
      <c r="AN510" s="1267"/>
      <c r="AO510" s="1558"/>
      <c r="AP510" s="530"/>
    </row>
    <row r="511" spans="2:42">
      <c r="B511" s="1265"/>
      <c r="C511" s="1266"/>
      <c r="D511" s="1266"/>
      <c r="E511" s="1266"/>
      <c r="F511" s="1266"/>
      <c r="G511" s="1266"/>
      <c r="H511" s="1266"/>
      <c r="I511" s="1268"/>
      <c r="J511" s="1268"/>
      <c r="K511" s="1268"/>
      <c r="L511" s="1268"/>
      <c r="M511" s="1268"/>
      <c r="N511" s="1268"/>
      <c r="O511" s="1268"/>
      <c r="P511" s="1268"/>
      <c r="Q511" s="1268"/>
      <c r="R511" s="1268"/>
      <c r="S511" s="1268"/>
      <c r="T511" s="1268"/>
      <c r="U511" s="1268"/>
      <c r="V511" s="1268"/>
      <c r="W511" s="1268"/>
      <c r="X511" s="1268"/>
      <c r="Y511" s="1268"/>
      <c r="Z511" s="1268"/>
      <c r="AA511" s="1268"/>
      <c r="AB511" s="1268"/>
      <c r="AC511" s="1268"/>
      <c r="AD511" s="1268"/>
      <c r="AE511" s="1268"/>
      <c r="AF511" s="1268"/>
      <c r="AG511" s="1268"/>
      <c r="AH511" s="1268"/>
      <c r="AI511" s="1268"/>
      <c r="AJ511" s="1268"/>
      <c r="AK511" s="1268"/>
      <c r="AL511" s="1268"/>
      <c r="AM511" s="1268"/>
      <c r="AN511" s="1268"/>
      <c r="AO511" s="1559"/>
      <c r="AP511" s="530"/>
    </row>
    <row r="512" spans="2:42">
      <c r="B512" s="1265"/>
      <c r="C512" s="1266"/>
      <c r="D512" s="1266"/>
      <c r="E512" s="1266"/>
      <c r="F512" s="1266"/>
      <c r="G512" s="1266"/>
      <c r="H512" s="1266"/>
      <c r="I512" s="1268"/>
      <c r="J512" s="1268"/>
      <c r="K512" s="1268"/>
      <c r="L512" s="1268"/>
      <c r="M512" s="1268"/>
      <c r="N512" s="1268"/>
      <c r="O512" s="1268"/>
      <c r="P512" s="1268"/>
      <c r="Q512" s="1268"/>
      <c r="R512" s="1268"/>
      <c r="S512" s="1268"/>
      <c r="T512" s="1268"/>
      <c r="U512" s="1268"/>
      <c r="V512" s="1268"/>
      <c r="W512" s="1268"/>
      <c r="X512" s="1268"/>
      <c r="Y512" s="1268"/>
      <c r="Z512" s="1268"/>
      <c r="AA512" s="1268"/>
      <c r="AB512" s="1268"/>
      <c r="AC512" s="1268"/>
      <c r="AD512" s="1268"/>
      <c r="AE512" s="1268"/>
      <c r="AF512" s="1268"/>
      <c r="AG512" s="1268"/>
      <c r="AH512" s="1268"/>
      <c r="AI512" s="1268"/>
      <c r="AJ512" s="1268"/>
      <c r="AK512" s="1268"/>
      <c r="AL512" s="1268"/>
      <c r="AM512" s="1268"/>
      <c r="AN512" s="1268"/>
      <c r="AO512" s="1559"/>
      <c r="AP512" s="530"/>
    </row>
    <row r="513" spans="2:42">
      <c r="B513" s="1265"/>
      <c r="C513" s="1266"/>
      <c r="D513" s="1266"/>
      <c r="E513" s="1266"/>
      <c r="F513" s="1266"/>
      <c r="G513" s="1266"/>
      <c r="H513" s="1266"/>
      <c r="I513" s="1268"/>
      <c r="J513" s="1268"/>
      <c r="K513" s="1268"/>
      <c r="L513" s="1268"/>
      <c r="M513" s="1268"/>
      <c r="N513" s="1268"/>
      <c r="O513" s="1268"/>
      <c r="P513" s="1268"/>
      <c r="Q513" s="1268"/>
      <c r="R513" s="1268"/>
      <c r="S513" s="1268"/>
      <c r="T513" s="1268"/>
      <c r="U513" s="1268"/>
      <c r="V513" s="1268"/>
      <c r="W513" s="1268"/>
      <c r="X513" s="1268"/>
      <c r="Y513" s="1268"/>
      <c r="Z513" s="1268"/>
      <c r="AA513" s="1268"/>
      <c r="AB513" s="1268"/>
      <c r="AC513" s="1268"/>
      <c r="AD513" s="1268"/>
      <c r="AE513" s="1268"/>
      <c r="AF513" s="1268"/>
      <c r="AG513" s="1268"/>
      <c r="AH513" s="1268"/>
      <c r="AI513" s="1268"/>
      <c r="AJ513" s="1268"/>
      <c r="AK513" s="1268"/>
      <c r="AL513" s="1268"/>
      <c r="AM513" s="1268"/>
      <c r="AN513" s="1268"/>
      <c r="AO513" s="1559"/>
      <c r="AP513" s="530"/>
    </row>
    <row r="514" spans="2:42">
      <c r="B514" s="1189" t="s">
        <v>254</v>
      </c>
      <c r="C514" s="1190"/>
      <c r="D514" s="1190"/>
      <c r="E514" s="1190"/>
      <c r="F514" s="1190"/>
      <c r="G514" s="1190"/>
      <c r="H514" s="1190"/>
      <c r="I514" s="1190"/>
      <c r="J514" s="1190"/>
      <c r="K514" s="1190"/>
      <c r="L514" s="1190"/>
      <c r="M514" s="1190"/>
      <c r="N514" s="1190"/>
      <c r="O514" s="1190"/>
      <c r="P514" s="1190"/>
      <c r="Q514" s="1190"/>
      <c r="R514" s="1190"/>
      <c r="S514" s="1190"/>
      <c r="T514" s="1190"/>
      <c r="U514" s="1190"/>
      <c r="V514" s="1190"/>
      <c r="W514" s="1190"/>
      <c r="X514" s="1190"/>
      <c r="Y514" s="1190"/>
      <c r="Z514" s="1190"/>
      <c r="AA514" s="1190"/>
      <c r="AB514" s="1190"/>
      <c r="AC514" s="1190"/>
      <c r="AD514" s="1190"/>
      <c r="AE514" s="1190"/>
      <c r="AF514" s="1190"/>
      <c r="AG514" s="1190"/>
      <c r="AH514" s="1190"/>
      <c r="AI514" s="1190"/>
      <c r="AJ514" s="1190"/>
      <c r="AK514" s="1190"/>
      <c r="AL514" s="1190"/>
      <c r="AM514" s="1190"/>
      <c r="AN514" s="1190"/>
      <c r="AO514" s="1542"/>
    </row>
    <row r="515" spans="2:42">
      <c r="B515" s="1200"/>
      <c r="C515" s="1201"/>
      <c r="D515" s="1201"/>
      <c r="E515" s="1201"/>
      <c r="F515" s="1201"/>
      <c r="G515" s="1201"/>
      <c r="H515" s="1201"/>
      <c r="I515" s="1201"/>
      <c r="J515" s="1201"/>
      <c r="K515" s="1201"/>
      <c r="L515" s="1201"/>
      <c r="M515" s="1201"/>
      <c r="N515" s="1201"/>
      <c r="O515" s="1201"/>
      <c r="P515" s="1201"/>
      <c r="Q515" s="1201"/>
      <c r="R515" s="1201"/>
      <c r="S515" s="1202"/>
      <c r="T515" s="1206" t="s">
        <v>255</v>
      </c>
      <c r="U515" s="1207"/>
      <c r="V515" s="1207"/>
      <c r="W515" s="1208"/>
      <c r="X515" s="1257">
        <f>+' PRESUPUESTO OFICIAL ESMERALDA'!B40</f>
        <v>6.1</v>
      </c>
      <c r="Y515" s="1258"/>
      <c r="Z515" s="1258"/>
      <c r="AA515" s="1258"/>
      <c r="AB515" s="1258"/>
      <c r="AC515" s="1258"/>
      <c r="AD515" s="1259"/>
      <c r="AE515" s="1191" t="s">
        <v>256</v>
      </c>
      <c r="AF515" s="1191"/>
      <c r="AG515" s="1191"/>
      <c r="AH515" s="1191"/>
      <c r="AI515" s="1199" t="str">
        <f>+' PRESUPUESTO OFICIAL ESMERALDA'!D40</f>
        <v>UND</v>
      </c>
      <c r="AJ515" s="1199"/>
      <c r="AK515" s="1199"/>
      <c r="AL515" s="1199"/>
      <c r="AM515" s="1199"/>
      <c r="AN515" s="1199"/>
      <c r="AO515" s="1567"/>
    </row>
    <row r="516" spans="2:42">
      <c r="B516" s="1203"/>
      <c r="C516" s="1204"/>
      <c r="D516" s="1204"/>
      <c r="E516" s="1204"/>
      <c r="F516" s="1204"/>
      <c r="G516" s="1204"/>
      <c r="H516" s="1204"/>
      <c r="I516" s="1204"/>
      <c r="J516" s="1204"/>
      <c r="K516" s="1204"/>
      <c r="L516" s="1204"/>
      <c r="M516" s="1204"/>
      <c r="N516" s="1204"/>
      <c r="O516" s="1204"/>
      <c r="P516" s="1204"/>
      <c r="Q516" s="1204"/>
      <c r="R516" s="1204"/>
      <c r="S516" s="1205"/>
      <c r="T516" s="1209"/>
      <c r="U516" s="1210"/>
      <c r="V516" s="1210"/>
      <c r="W516" s="1211"/>
      <c r="X516" s="1260"/>
      <c r="Y516" s="1261"/>
      <c r="Z516" s="1261"/>
      <c r="AA516" s="1261"/>
      <c r="AB516" s="1261"/>
      <c r="AC516" s="1261"/>
      <c r="AD516" s="1262"/>
      <c r="AE516" s="1191"/>
      <c r="AF516" s="1191"/>
      <c r="AG516" s="1191"/>
      <c r="AH516" s="1191"/>
      <c r="AI516" s="1199"/>
      <c r="AJ516" s="1199"/>
      <c r="AK516" s="1199"/>
      <c r="AL516" s="1199"/>
      <c r="AM516" s="1199"/>
      <c r="AN516" s="1199"/>
      <c r="AO516" s="1567"/>
    </row>
    <row r="517" spans="2:42">
      <c r="B517" s="1203"/>
      <c r="C517" s="1204"/>
      <c r="D517" s="1204"/>
      <c r="E517" s="1204"/>
      <c r="F517" s="1204"/>
      <c r="G517" s="1204"/>
      <c r="H517" s="1204"/>
      <c r="I517" s="1204"/>
      <c r="J517" s="1204"/>
      <c r="K517" s="1204"/>
      <c r="L517" s="1204"/>
      <c r="M517" s="1204"/>
      <c r="N517" s="1204"/>
      <c r="O517" s="1204"/>
      <c r="P517" s="1204"/>
      <c r="Q517" s="1204"/>
      <c r="R517" s="1204"/>
      <c r="S517" s="1205"/>
      <c r="T517" s="1206" t="s">
        <v>257</v>
      </c>
      <c r="U517" s="1207"/>
      <c r="V517" s="1207"/>
      <c r="W517" s="1208"/>
      <c r="X517" s="1218" t="str">
        <f>+' PRESUPUESTO OFICIAL ESMERALDA'!C40</f>
        <v>Suministro e instalación de Medidor trifilar y acometida  a red E.H.</v>
      </c>
      <c r="Y517" s="1219"/>
      <c r="Z517" s="1219"/>
      <c r="AA517" s="1219"/>
      <c r="AB517" s="1219"/>
      <c r="AC517" s="1219"/>
      <c r="AD517" s="1219"/>
      <c r="AE517" s="1219"/>
      <c r="AF517" s="1219"/>
      <c r="AG517" s="1219"/>
      <c r="AH517" s="1219"/>
      <c r="AI517" s="1219"/>
      <c r="AJ517" s="1219"/>
      <c r="AK517" s="1219"/>
      <c r="AL517" s="1219"/>
      <c r="AM517" s="1219"/>
      <c r="AN517" s="1219"/>
      <c r="AO517" s="1568"/>
    </row>
    <row r="518" spans="2:42">
      <c r="B518" s="1203"/>
      <c r="C518" s="1204"/>
      <c r="D518" s="1204"/>
      <c r="E518" s="1204"/>
      <c r="F518" s="1204"/>
      <c r="G518" s="1204"/>
      <c r="H518" s="1204"/>
      <c r="I518" s="1204"/>
      <c r="J518" s="1204"/>
      <c r="K518" s="1204"/>
      <c r="L518" s="1204"/>
      <c r="M518" s="1204"/>
      <c r="N518" s="1204"/>
      <c r="O518" s="1204"/>
      <c r="P518" s="1204"/>
      <c r="Q518" s="1204"/>
      <c r="R518" s="1204"/>
      <c r="S518" s="1205"/>
      <c r="T518" s="1209"/>
      <c r="U518" s="1210"/>
      <c r="V518" s="1210"/>
      <c r="W518" s="1211"/>
      <c r="X518" s="1220"/>
      <c r="Y518" s="1221"/>
      <c r="Z518" s="1221"/>
      <c r="AA518" s="1221"/>
      <c r="AB518" s="1221"/>
      <c r="AC518" s="1221"/>
      <c r="AD518" s="1221"/>
      <c r="AE518" s="1221"/>
      <c r="AF518" s="1221"/>
      <c r="AG518" s="1221"/>
      <c r="AH518" s="1221"/>
      <c r="AI518" s="1221"/>
      <c r="AJ518" s="1221"/>
      <c r="AK518" s="1221"/>
      <c r="AL518" s="1221"/>
      <c r="AM518" s="1221"/>
      <c r="AN518" s="1221"/>
      <c r="AO518" s="1569"/>
    </row>
    <row r="519" spans="2:42">
      <c r="B519" s="1203"/>
      <c r="C519" s="1204"/>
      <c r="D519" s="1204"/>
      <c r="E519" s="1204"/>
      <c r="F519" s="1204"/>
      <c r="G519" s="1204"/>
      <c r="H519" s="1204"/>
      <c r="I519" s="1204"/>
      <c r="J519" s="1204"/>
      <c r="K519" s="1204"/>
      <c r="L519" s="1204"/>
      <c r="M519" s="1204"/>
      <c r="N519" s="1204"/>
      <c r="O519" s="1204"/>
      <c r="P519" s="1204"/>
      <c r="Q519" s="1204"/>
      <c r="R519" s="1204"/>
      <c r="S519" s="1205"/>
      <c r="T519" s="1222" t="s">
        <v>258</v>
      </c>
      <c r="U519" s="1223"/>
      <c r="V519" s="1223"/>
      <c r="W519" s="1223"/>
      <c r="X519" s="1223"/>
      <c r="Y519" s="1224"/>
      <c r="Z519" s="1228" t="s">
        <v>259</v>
      </c>
      <c r="AA519" s="1228"/>
      <c r="AB519" s="1228"/>
      <c r="AC519" s="1228"/>
      <c r="AD519" s="1228"/>
      <c r="AE519" s="1191"/>
      <c r="AF519" s="1191"/>
      <c r="AG519" s="1191"/>
      <c r="AH519" s="1191"/>
      <c r="AI519" s="1278" t="s">
        <v>268</v>
      </c>
      <c r="AJ519" s="1206" t="s">
        <v>260</v>
      </c>
      <c r="AK519" s="1208"/>
      <c r="AL519" s="1191" t="s">
        <v>261</v>
      </c>
      <c r="AM519" s="1191"/>
      <c r="AN519" s="1191"/>
      <c r="AO519" s="1561"/>
    </row>
    <row r="520" spans="2:42">
      <c r="B520" s="1203"/>
      <c r="C520" s="1204"/>
      <c r="D520" s="1204"/>
      <c r="E520" s="1204"/>
      <c r="F520" s="1204"/>
      <c r="G520" s="1204"/>
      <c r="H520" s="1204"/>
      <c r="I520" s="1204"/>
      <c r="J520" s="1204"/>
      <c r="K520" s="1204"/>
      <c r="L520" s="1204"/>
      <c r="M520" s="1204"/>
      <c r="N520" s="1204"/>
      <c r="O520" s="1204"/>
      <c r="P520" s="1204"/>
      <c r="Q520" s="1204"/>
      <c r="R520" s="1204"/>
      <c r="S520" s="1205"/>
      <c r="T520" s="1225"/>
      <c r="U520" s="1226"/>
      <c r="V520" s="1226"/>
      <c r="W520" s="1226"/>
      <c r="X520" s="1226"/>
      <c r="Y520" s="1227"/>
      <c r="Z520" s="1191" t="s">
        <v>262</v>
      </c>
      <c r="AA520" s="1191"/>
      <c r="AB520" s="1191"/>
      <c r="AC520" s="1191" t="s">
        <v>263</v>
      </c>
      <c r="AD520" s="1191"/>
      <c r="AE520" s="1191"/>
      <c r="AF520" s="1191" t="s">
        <v>264</v>
      </c>
      <c r="AG520" s="1191"/>
      <c r="AH520" s="1191"/>
      <c r="AI520" s="1228"/>
      <c r="AJ520" s="1209"/>
      <c r="AK520" s="1211"/>
      <c r="AL520" s="1191"/>
      <c r="AM520" s="1191"/>
      <c r="AN520" s="1191"/>
      <c r="AO520" s="1561"/>
    </row>
    <row r="521" spans="2:42">
      <c r="B521" s="1203"/>
      <c r="C521" s="1204"/>
      <c r="D521" s="1204"/>
      <c r="E521" s="1204"/>
      <c r="F521" s="1204"/>
      <c r="G521" s="1204"/>
      <c r="H521" s="1204"/>
      <c r="I521" s="1204"/>
      <c r="J521" s="1204"/>
      <c r="K521" s="1204"/>
      <c r="L521" s="1204"/>
      <c r="M521" s="1204"/>
      <c r="N521" s="1204"/>
      <c r="O521" s="1204"/>
      <c r="P521" s="1204"/>
      <c r="Q521" s="1204"/>
      <c r="R521" s="1204"/>
      <c r="S521" s="1205"/>
      <c r="T521" s="1182" t="s">
        <v>598</v>
      </c>
      <c r="U521" s="1183"/>
      <c r="V521" s="1183"/>
      <c r="W521" s="1183"/>
      <c r="X521" s="1183"/>
      <c r="Y521" s="1184"/>
      <c r="Z521" s="1185"/>
      <c r="AA521" s="1185"/>
      <c r="AB521" s="1185"/>
      <c r="AC521" s="1178"/>
      <c r="AD521" s="1178"/>
      <c r="AE521" s="1178"/>
      <c r="AF521" s="1178"/>
      <c r="AG521" s="1178"/>
      <c r="AH521" s="1178"/>
      <c r="AI521" s="459"/>
      <c r="AJ521" s="1179">
        <v>1</v>
      </c>
      <c r="AK521" s="1181"/>
      <c r="AL521" s="1178">
        <f>+AJ521</f>
        <v>1</v>
      </c>
      <c r="AM521" s="1178"/>
      <c r="AN521" s="1178"/>
      <c r="AO521" s="1541"/>
    </row>
    <row r="522" spans="2:42">
      <c r="B522" s="1203"/>
      <c r="C522" s="1204"/>
      <c r="D522" s="1204"/>
      <c r="E522" s="1204"/>
      <c r="F522" s="1204"/>
      <c r="G522" s="1204"/>
      <c r="H522" s="1204"/>
      <c r="I522" s="1204"/>
      <c r="J522" s="1204"/>
      <c r="K522" s="1204"/>
      <c r="L522" s="1204"/>
      <c r="M522" s="1204"/>
      <c r="N522" s="1204"/>
      <c r="O522" s="1204"/>
      <c r="P522" s="1204"/>
      <c r="Q522" s="1204"/>
      <c r="R522" s="1204"/>
      <c r="S522" s="1205"/>
      <c r="T522" s="1236"/>
      <c r="U522" s="1237"/>
      <c r="V522" s="1237"/>
      <c r="W522" s="1237"/>
      <c r="X522" s="1237"/>
      <c r="Y522" s="1237"/>
      <c r="Z522" s="1178"/>
      <c r="AA522" s="1178"/>
      <c r="AB522" s="1178"/>
      <c r="AC522" s="1178"/>
      <c r="AD522" s="1178"/>
      <c r="AE522" s="1178"/>
      <c r="AF522" s="1178"/>
      <c r="AG522" s="1178"/>
      <c r="AH522" s="1178"/>
      <c r="AI522" s="459"/>
      <c r="AJ522" s="1179"/>
      <c r="AK522" s="1181"/>
      <c r="AL522" s="1178"/>
      <c r="AM522" s="1178"/>
      <c r="AN522" s="1178"/>
      <c r="AO522" s="1541"/>
    </row>
    <row r="523" spans="2:42">
      <c r="B523" s="1203"/>
      <c r="C523" s="1204"/>
      <c r="D523" s="1204"/>
      <c r="E523" s="1204"/>
      <c r="F523" s="1204"/>
      <c r="G523" s="1204"/>
      <c r="H523" s="1204"/>
      <c r="I523" s="1204"/>
      <c r="J523" s="1204"/>
      <c r="K523" s="1204"/>
      <c r="L523" s="1204"/>
      <c r="M523" s="1204"/>
      <c r="N523" s="1204"/>
      <c r="O523" s="1204"/>
      <c r="P523" s="1204"/>
      <c r="Q523" s="1204"/>
      <c r="R523" s="1204"/>
      <c r="S523" s="1205"/>
      <c r="T523" s="1182"/>
      <c r="U523" s="1183"/>
      <c r="V523" s="1183"/>
      <c r="W523" s="1183"/>
      <c r="X523" s="1183"/>
      <c r="Y523" s="1184"/>
      <c r="Z523" s="1178"/>
      <c r="AA523" s="1178"/>
      <c r="AB523" s="1178"/>
      <c r="AC523" s="1178"/>
      <c r="AD523" s="1178"/>
      <c r="AE523" s="1178"/>
      <c r="AF523" s="1178"/>
      <c r="AG523" s="1178"/>
      <c r="AH523" s="1178"/>
      <c r="AI523" s="459"/>
      <c r="AJ523" s="1179"/>
      <c r="AK523" s="1181"/>
      <c r="AL523" s="1178"/>
      <c r="AM523" s="1178"/>
      <c r="AN523" s="1178"/>
      <c r="AO523" s="1541"/>
    </row>
    <row r="524" spans="2:42">
      <c r="B524" s="1203"/>
      <c r="C524" s="1204"/>
      <c r="D524" s="1204"/>
      <c r="E524" s="1204"/>
      <c r="F524" s="1204"/>
      <c r="G524" s="1204"/>
      <c r="H524" s="1204"/>
      <c r="I524" s="1204"/>
      <c r="J524" s="1204"/>
      <c r="K524" s="1204"/>
      <c r="L524" s="1204"/>
      <c r="M524" s="1204"/>
      <c r="N524" s="1204"/>
      <c r="O524" s="1204"/>
      <c r="P524" s="1204"/>
      <c r="Q524" s="1204"/>
      <c r="R524" s="1204"/>
      <c r="S524" s="1205"/>
      <c r="T524" s="1236"/>
      <c r="U524" s="1237"/>
      <c r="V524" s="1237"/>
      <c r="W524" s="1237"/>
      <c r="X524" s="1237"/>
      <c r="Y524" s="1237"/>
      <c r="Z524" s="1178"/>
      <c r="AA524" s="1178"/>
      <c r="AB524" s="1178"/>
      <c r="AC524" s="1178"/>
      <c r="AD524" s="1178"/>
      <c r="AE524" s="1178"/>
      <c r="AF524" s="1178"/>
      <c r="AG524" s="1178"/>
      <c r="AH524" s="1178"/>
      <c r="AI524" s="459"/>
      <c r="AJ524" s="1179"/>
      <c r="AK524" s="1181"/>
      <c r="AL524" s="1178"/>
      <c r="AM524" s="1178"/>
      <c r="AN524" s="1178"/>
      <c r="AO524" s="1541"/>
    </row>
    <row r="525" spans="2:42">
      <c r="B525" s="1203"/>
      <c r="C525" s="1204"/>
      <c r="D525" s="1204"/>
      <c r="E525" s="1204"/>
      <c r="F525" s="1204"/>
      <c r="G525" s="1204"/>
      <c r="H525" s="1204"/>
      <c r="I525" s="1204"/>
      <c r="J525" s="1204"/>
      <c r="K525" s="1204"/>
      <c r="L525" s="1204"/>
      <c r="M525" s="1204"/>
      <c r="N525" s="1204"/>
      <c r="O525" s="1204"/>
      <c r="P525" s="1204"/>
      <c r="Q525" s="1204"/>
      <c r="R525" s="1204"/>
      <c r="S525" s="1205"/>
      <c r="T525" s="1182"/>
      <c r="U525" s="1183"/>
      <c r="V525" s="1183"/>
      <c r="W525" s="1183"/>
      <c r="X525" s="1183"/>
      <c r="Y525" s="1184"/>
      <c r="Z525" s="1178"/>
      <c r="AA525" s="1178"/>
      <c r="AB525" s="1178"/>
      <c r="AC525" s="1178"/>
      <c r="AD525" s="1178"/>
      <c r="AE525" s="1178"/>
      <c r="AF525" s="1178"/>
      <c r="AG525" s="1178"/>
      <c r="AH525" s="1178"/>
      <c r="AI525" s="459"/>
      <c r="AJ525" s="1179"/>
      <c r="AK525" s="1181"/>
      <c r="AL525" s="1178"/>
      <c r="AM525" s="1178"/>
      <c r="AN525" s="1178"/>
      <c r="AO525" s="1541"/>
    </row>
    <row r="526" spans="2:42">
      <c r="B526" s="1203"/>
      <c r="C526" s="1204"/>
      <c r="D526" s="1204"/>
      <c r="E526" s="1204"/>
      <c r="F526" s="1204"/>
      <c r="G526" s="1204"/>
      <c r="H526" s="1204"/>
      <c r="I526" s="1204"/>
      <c r="J526" s="1204"/>
      <c r="K526" s="1204"/>
      <c r="L526" s="1204"/>
      <c r="M526" s="1204"/>
      <c r="N526" s="1204"/>
      <c r="O526" s="1204"/>
      <c r="P526" s="1204"/>
      <c r="Q526" s="1204"/>
      <c r="R526" s="1204"/>
      <c r="S526" s="1205"/>
      <c r="T526" s="1182"/>
      <c r="U526" s="1183"/>
      <c r="V526" s="1183"/>
      <c r="W526" s="1183"/>
      <c r="X526" s="1183"/>
      <c r="Y526" s="1184"/>
      <c r="Z526" s="1178"/>
      <c r="AA526" s="1178"/>
      <c r="AB526" s="1178"/>
      <c r="AC526" s="1270"/>
      <c r="AD526" s="1270"/>
      <c r="AE526" s="1270"/>
      <c r="AF526" s="1178"/>
      <c r="AG526" s="1178"/>
      <c r="AH526" s="1178"/>
      <c r="AI526" s="459"/>
      <c r="AJ526" s="1179"/>
      <c r="AK526" s="1181"/>
      <c r="AL526" s="1178"/>
      <c r="AM526" s="1178"/>
      <c r="AN526" s="1178"/>
      <c r="AO526" s="1541"/>
    </row>
    <row r="527" spans="2:42">
      <c r="B527" s="1203"/>
      <c r="C527" s="1204"/>
      <c r="D527" s="1204"/>
      <c r="E527" s="1204"/>
      <c r="F527" s="1204"/>
      <c r="G527" s="1204"/>
      <c r="H527" s="1204"/>
      <c r="I527" s="1204"/>
      <c r="J527" s="1204"/>
      <c r="K527" s="1204"/>
      <c r="L527" s="1204"/>
      <c r="M527" s="1204"/>
      <c r="N527" s="1204"/>
      <c r="O527" s="1204"/>
      <c r="P527" s="1204"/>
      <c r="Q527" s="1204"/>
      <c r="R527" s="1204"/>
      <c r="S527" s="1205"/>
      <c r="T527" s="1236"/>
      <c r="U527" s="1237"/>
      <c r="V527" s="1237"/>
      <c r="W527" s="1237"/>
      <c r="X527" s="1237"/>
      <c r="Y527" s="1237"/>
      <c r="Z527" s="1178"/>
      <c r="AA527" s="1178"/>
      <c r="AB527" s="1178"/>
      <c r="AC527" s="1178"/>
      <c r="AD527" s="1178"/>
      <c r="AE527" s="1178"/>
      <c r="AF527" s="1178"/>
      <c r="AG527" s="1178"/>
      <c r="AH527" s="1178"/>
      <c r="AI527" s="459"/>
      <c r="AJ527" s="1179"/>
      <c r="AK527" s="1181"/>
      <c r="AL527" s="1178"/>
      <c r="AM527" s="1178"/>
      <c r="AN527" s="1178"/>
      <c r="AO527" s="1541"/>
    </row>
    <row r="528" spans="2:42">
      <c r="B528" s="1203"/>
      <c r="C528" s="1204"/>
      <c r="D528" s="1204"/>
      <c r="E528" s="1204"/>
      <c r="F528" s="1204"/>
      <c r="G528" s="1204"/>
      <c r="H528" s="1204"/>
      <c r="I528" s="1204"/>
      <c r="J528" s="1204"/>
      <c r="K528" s="1204"/>
      <c r="L528" s="1204"/>
      <c r="M528" s="1204"/>
      <c r="N528" s="1204"/>
      <c r="O528" s="1204"/>
      <c r="P528" s="1204"/>
      <c r="Q528" s="1204"/>
      <c r="R528" s="1204"/>
      <c r="S528" s="1205"/>
      <c r="T528" s="1182"/>
      <c r="U528" s="1183"/>
      <c r="V528" s="1183"/>
      <c r="W528" s="1183"/>
      <c r="X528" s="1183"/>
      <c r="Y528" s="1184"/>
      <c r="Z528" s="1178"/>
      <c r="AA528" s="1178"/>
      <c r="AB528" s="1178"/>
      <c r="AC528" s="1178"/>
      <c r="AD528" s="1178"/>
      <c r="AE528" s="1178"/>
      <c r="AF528" s="1178"/>
      <c r="AG528" s="1178"/>
      <c r="AH528" s="1178"/>
      <c r="AI528" s="459"/>
      <c r="AJ528" s="1179"/>
      <c r="AK528" s="1181"/>
      <c r="AL528" s="1178"/>
      <c r="AM528" s="1178"/>
      <c r="AN528" s="1178"/>
      <c r="AO528" s="1541"/>
    </row>
    <row r="529" spans="2:41">
      <c r="B529" s="1203"/>
      <c r="C529" s="1204"/>
      <c r="D529" s="1204"/>
      <c r="E529" s="1204"/>
      <c r="F529" s="1204"/>
      <c r="G529" s="1204"/>
      <c r="H529" s="1204"/>
      <c r="I529" s="1204"/>
      <c r="J529" s="1204"/>
      <c r="K529" s="1204"/>
      <c r="L529" s="1204"/>
      <c r="M529" s="1204"/>
      <c r="N529" s="1204"/>
      <c r="O529" s="1204"/>
      <c r="P529" s="1204"/>
      <c r="Q529" s="1204"/>
      <c r="R529" s="1204"/>
      <c r="S529" s="1205"/>
      <c r="T529" s="1182"/>
      <c r="U529" s="1183"/>
      <c r="V529" s="1183"/>
      <c r="W529" s="1183"/>
      <c r="X529" s="1183"/>
      <c r="Y529" s="1184"/>
      <c r="Z529" s="1178"/>
      <c r="AA529" s="1178"/>
      <c r="AB529" s="1178"/>
      <c r="AC529" s="1270"/>
      <c r="AD529" s="1270"/>
      <c r="AE529" s="1270"/>
      <c r="AF529" s="1178"/>
      <c r="AG529" s="1178"/>
      <c r="AH529" s="1178"/>
      <c r="AI529" s="459"/>
      <c r="AJ529" s="1179"/>
      <c r="AK529" s="1181"/>
      <c r="AL529" s="1178"/>
      <c r="AM529" s="1178"/>
      <c r="AN529" s="1178"/>
      <c r="AO529" s="1541"/>
    </row>
    <row r="530" spans="2:41">
      <c r="B530" s="1203"/>
      <c r="C530" s="1204"/>
      <c r="D530" s="1204"/>
      <c r="E530" s="1204"/>
      <c r="F530" s="1204"/>
      <c r="G530" s="1204"/>
      <c r="H530" s="1204"/>
      <c r="I530" s="1204"/>
      <c r="J530" s="1204"/>
      <c r="K530" s="1204"/>
      <c r="L530" s="1204"/>
      <c r="M530" s="1204"/>
      <c r="N530" s="1204"/>
      <c r="O530" s="1204"/>
      <c r="P530" s="1204"/>
      <c r="Q530" s="1204"/>
      <c r="R530" s="1204"/>
      <c r="S530" s="1205"/>
      <c r="T530" s="1236"/>
      <c r="U530" s="1237"/>
      <c r="V530" s="1237"/>
      <c r="W530" s="1237"/>
      <c r="X530" s="1237"/>
      <c r="Y530" s="1237"/>
      <c r="Z530" s="1178"/>
      <c r="AA530" s="1178"/>
      <c r="AB530" s="1178"/>
      <c r="AC530" s="1178"/>
      <c r="AD530" s="1178"/>
      <c r="AE530" s="1178"/>
      <c r="AF530" s="1178"/>
      <c r="AG530" s="1178"/>
      <c r="AH530" s="1178"/>
      <c r="AI530" s="459"/>
      <c r="AJ530" s="1179"/>
      <c r="AK530" s="1181"/>
      <c r="AL530" s="1178"/>
      <c r="AM530" s="1178"/>
      <c r="AN530" s="1178"/>
      <c r="AO530" s="1541"/>
    </row>
    <row r="531" spans="2:41">
      <c r="B531" s="1203"/>
      <c r="C531" s="1204"/>
      <c r="D531" s="1204"/>
      <c r="E531" s="1204"/>
      <c r="F531" s="1204"/>
      <c r="G531" s="1204"/>
      <c r="H531" s="1204"/>
      <c r="I531" s="1204"/>
      <c r="J531" s="1204"/>
      <c r="K531" s="1204"/>
      <c r="L531" s="1204"/>
      <c r="M531" s="1204"/>
      <c r="N531" s="1204"/>
      <c r="O531" s="1204"/>
      <c r="P531" s="1204"/>
      <c r="Q531" s="1204"/>
      <c r="R531" s="1204"/>
      <c r="S531" s="1205"/>
      <c r="T531" s="1236"/>
      <c r="U531" s="1237"/>
      <c r="V531" s="1237"/>
      <c r="W531" s="1237"/>
      <c r="X531" s="1237"/>
      <c r="Y531" s="1237"/>
      <c r="Z531" s="1178"/>
      <c r="AA531" s="1178"/>
      <c r="AB531" s="1178"/>
      <c r="AC531" s="1178"/>
      <c r="AD531" s="1178"/>
      <c r="AE531" s="1178"/>
      <c r="AF531" s="1178"/>
      <c r="AG531" s="1178"/>
      <c r="AH531" s="1178"/>
      <c r="AI531" s="459"/>
      <c r="AJ531" s="1179"/>
      <c r="AK531" s="1181"/>
      <c r="AL531" s="1178"/>
      <c r="AM531" s="1178"/>
      <c r="AN531" s="1178"/>
      <c r="AO531" s="1541"/>
    </row>
    <row r="532" spans="2:41">
      <c r="B532" s="1203"/>
      <c r="C532" s="1204"/>
      <c r="D532" s="1204"/>
      <c r="E532" s="1204"/>
      <c r="F532" s="1204"/>
      <c r="G532" s="1204"/>
      <c r="H532" s="1204"/>
      <c r="I532" s="1204"/>
      <c r="J532" s="1204"/>
      <c r="K532" s="1204"/>
      <c r="L532" s="1204"/>
      <c r="M532" s="1204"/>
      <c r="N532" s="1204"/>
      <c r="O532" s="1204"/>
      <c r="P532" s="1204"/>
      <c r="Q532" s="1204"/>
      <c r="R532" s="1204"/>
      <c r="S532" s="1205"/>
      <c r="T532" s="1182"/>
      <c r="U532" s="1183"/>
      <c r="V532" s="1183"/>
      <c r="W532" s="1183"/>
      <c r="X532" s="1183"/>
      <c r="Y532" s="1184"/>
      <c r="Z532" s="1178"/>
      <c r="AA532" s="1178"/>
      <c r="AB532" s="1178"/>
      <c r="AC532" s="1270"/>
      <c r="AD532" s="1270"/>
      <c r="AE532" s="1270"/>
      <c r="AF532" s="1178"/>
      <c r="AG532" s="1178"/>
      <c r="AH532" s="1178"/>
      <c r="AI532" s="459"/>
      <c r="AJ532" s="1179"/>
      <c r="AK532" s="1181"/>
      <c r="AL532" s="1178"/>
      <c r="AM532" s="1178"/>
      <c r="AN532" s="1178"/>
      <c r="AO532" s="1541"/>
    </row>
    <row r="533" spans="2:41">
      <c r="B533" s="1203"/>
      <c r="C533" s="1204"/>
      <c r="D533" s="1204"/>
      <c r="E533" s="1204"/>
      <c r="F533" s="1204"/>
      <c r="G533" s="1204"/>
      <c r="H533" s="1204"/>
      <c r="I533" s="1204"/>
      <c r="J533" s="1204"/>
      <c r="K533" s="1204"/>
      <c r="L533" s="1204"/>
      <c r="M533" s="1204"/>
      <c r="N533" s="1204"/>
      <c r="O533" s="1204"/>
      <c r="P533" s="1204"/>
      <c r="Q533" s="1204"/>
      <c r="R533" s="1204"/>
      <c r="S533" s="1205"/>
      <c r="T533" s="1182"/>
      <c r="U533" s="1183"/>
      <c r="V533" s="1183"/>
      <c r="W533" s="1183"/>
      <c r="X533" s="1183"/>
      <c r="Y533" s="1184"/>
      <c r="Z533" s="1178"/>
      <c r="AA533" s="1178"/>
      <c r="AB533" s="1178"/>
      <c r="AC533" s="1178"/>
      <c r="AD533" s="1178"/>
      <c r="AE533" s="1178"/>
      <c r="AF533" s="1178"/>
      <c r="AG533" s="1178"/>
      <c r="AH533" s="1178"/>
      <c r="AI533" s="459"/>
      <c r="AJ533" s="1179"/>
      <c r="AK533" s="1181"/>
      <c r="AL533" s="1178"/>
      <c r="AM533" s="1178"/>
      <c r="AN533" s="1178"/>
      <c r="AO533" s="1541"/>
    </row>
    <row r="534" spans="2:41">
      <c r="B534" s="1203"/>
      <c r="C534" s="1204"/>
      <c r="D534" s="1204"/>
      <c r="E534" s="1204"/>
      <c r="F534" s="1204"/>
      <c r="G534" s="1204"/>
      <c r="H534" s="1204"/>
      <c r="I534" s="1204"/>
      <c r="J534" s="1204"/>
      <c r="K534" s="1204"/>
      <c r="L534" s="1204"/>
      <c r="M534" s="1204"/>
      <c r="N534" s="1204"/>
      <c r="O534" s="1204"/>
      <c r="P534" s="1204"/>
      <c r="Q534" s="1204"/>
      <c r="R534" s="1204"/>
      <c r="S534" s="1205"/>
      <c r="T534" s="1276"/>
      <c r="U534" s="1277"/>
      <c r="V534" s="1277"/>
      <c r="W534" s="1277"/>
      <c r="X534" s="1277"/>
      <c r="Y534" s="1277"/>
      <c r="Z534" s="1178"/>
      <c r="AA534" s="1178"/>
      <c r="AB534" s="1178"/>
      <c r="AC534" s="1178"/>
      <c r="AD534" s="1178"/>
      <c r="AE534" s="1178"/>
      <c r="AF534" s="1178"/>
      <c r="AG534" s="1178"/>
      <c r="AH534" s="1178"/>
      <c r="AI534" s="459"/>
      <c r="AJ534" s="1179"/>
      <c r="AK534" s="1181"/>
      <c r="AL534" s="1178"/>
      <c r="AM534" s="1178"/>
      <c r="AN534" s="1178"/>
      <c r="AO534" s="1541"/>
    </row>
    <row r="535" spans="2:41">
      <c r="B535" s="1254"/>
      <c r="C535" s="1255"/>
      <c r="D535" s="1255"/>
      <c r="E535" s="1255"/>
      <c r="F535" s="1255"/>
      <c r="G535" s="1255"/>
      <c r="H535" s="1255"/>
      <c r="I535" s="1255"/>
      <c r="J535" s="1255"/>
      <c r="K535" s="1255"/>
      <c r="L535" s="1255"/>
      <c r="M535" s="1255"/>
      <c r="N535" s="1255"/>
      <c r="O535" s="1255"/>
      <c r="P535" s="1255"/>
      <c r="Q535" s="1255"/>
      <c r="R535" s="1255"/>
      <c r="S535" s="1256"/>
      <c r="T535" s="1240"/>
      <c r="U535" s="1241"/>
      <c r="V535" s="1241"/>
      <c r="W535" s="1241"/>
      <c r="X535" s="1241"/>
      <c r="Y535" s="1241"/>
      <c r="Z535" s="1178"/>
      <c r="AA535" s="1178"/>
      <c r="AB535" s="1178"/>
      <c r="AC535" s="1178"/>
      <c r="AD535" s="1178"/>
      <c r="AE535" s="1178"/>
      <c r="AF535" s="1178"/>
      <c r="AG535" s="1178"/>
      <c r="AH535" s="1178"/>
      <c r="AI535" s="459"/>
      <c r="AJ535" s="1179"/>
      <c r="AK535" s="1181"/>
      <c r="AL535" s="1178"/>
      <c r="AM535" s="1178"/>
      <c r="AN535" s="1178"/>
      <c r="AO535" s="1541"/>
    </row>
    <row r="536" spans="2:41">
      <c r="B536" s="1192" t="s">
        <v>265</v>
      </c>
      <c r="C536" s="1193"/>
      <c r="D536" s="1193"/>
      <c r="E536" s="1193"/>
      <c r="F536" s="1193"/>
      <c r="G536" s="1193"/>
      <c r="H536" s="1193"/>
      <c r="I536" s="1193"/>
      <c r="J536" s="1193"/>
      <c r="K536" s="1193"/>
      <c r="L536" s="1193"/>
      <c r="M536" s="1193"/>
      <c r="N536" s="1193"/>
      <c r="O536" s="1193"/>
      <c r="P536" s="1193"/>
      <c r="Q536" s="1193"/>
      <c r="R536" s="1193"/>
      <c r="S536" s="1193"/>
      <c r="T536" s="1193"/>
      <c r="U536" s="1193"/>
      <c r="V536" s="1193"/>
      <c r="W536" s="1193"/>
      <c r="X536" s="1193"/>
      <c r="Y536" s="1193"/>
      <c r="Z536" s="1229"/>
      <c r="AA536" s="1230"/>
      <c r="AB536" s="1230"/>
      <c r="AC536" s="1230"/>
      <c r="AD536" s="1230"/>
      <c r="AE536" s="1230"/>
      <c r="AF536" s="1230"/>
      <c r="AG536" s="1230"/>
      <c r="AH536" s="1231"/>
      <c r="AI536" s="1232"/>
      <c r="AJ536" s="1232"/>
      <c r="AK536" s="1232"/>
      <c r="AL536" s="1232"/>
      <c r="AM536" s="1232"/>
      <c r="AN536" s="1232"/>
      <c r="AO536" s="1560"/>
    </row>
    <row r="537" spans="2:41">
      <c r="B537" s="1242"/>
      <c r="C537" s="1243"/>
      <c r="D537" s="1243"/>
      <c r="E537" s="1243"/>
      <c r="F537" s="1243"/>
      <c r="G537" s="1243"/>
      <c r="H537" s="1243"/>
      <c r="I537" s="1243"/>
      <c r="J537" s="1243"/>
      <c r="K537" s="1243"/>
      <c r="L537" s="1243"/>
      <c r="M537" s="1243"/>
      <c r="N537" s="1243"/>
      <c r="O537" s="1243"/>
      <c r="P537" s="1243"/>
      <c r="Q537" s="1243"/>
      <c r="R537" s="1243"/>
      <c r="S537" s="1243"/>
      <c r="T537" s="1243"/>
      <c r="U537" s="1243"/>
      <c r="V537" s="1243"/>
      <c r="W537" s="1243"/>
      <c r="X537" s="1243"/>
      <c r="Y537" s="1244"/>
      <c r="Z537" s="1248"/>
      <c r="AA537" s="1201"/>
      <c r="AB537" s="1201"/>
      <c r="AC537" s="1201"/>
      <c r="AD537" s="1201"/>
      <c r="AE537" s="1201"/>
      <c r="AF537" s="1201"/>
      <c r="AG537" s="1201"/>
      <c r="AH537" s="1202"/>
      <c r="AI537" s="1190" t="s">
        <v>266</v>
      </c>
      <c r="AJ537" s="1190"/>
      <c r="AK537" s="1253"/>
      <c r="AL537" s="1570">
        <f>+AL521</f>
        <v>1</v>
      </c>
      <c r="AM537" s="1570"/>
      <c r="AN537" s="1570"/>
      <c r="AO537" s="1571"/>
    </row>
    <row r="538" spans="2:41">
      <c r="B538" s="1242"/>
      <c r="C538" s="1243"/>
      <c r="D538" s="1243"/>
      <c r="E538" s="1243"/>
      <c r="F538" s="1243"/>
      <c r="G538" s="1243"/>
      <c r="H538" s="1243"/>
      <c r="I538" s="1243"/>
      <c r="J538" s="1243"/>
      <c r="K538" s="1243"/>
      <c r="L538" s="1243"/>
      <c r="M538" s="1243"/>
      <c r="N538" s="1243"/>
      <c r="O538" s="1243"/>
      <c r="P538" s="1243"/>
      <c r="Q538" s="1243"/>
      <c r="R538" s="1243"/>
      <c r="S538" s="1243"/>
      <c r="T538" s="1243"/>
      <c r="U538" s="1243"/>
      <c r="V538" s="1243"/>
      <c r="W538" s="1243"/>
      <c r="X538" s="1243"/>
      <c r="Y538" s="1244"/>
      <c r="Z538" s="1249"/>
      <c r="AA538" s="1204"/>
      <c r="AB538" s="1204"/>
      <c r="AC538" s="1204"/>
      <c r="AD538" s="1204"/>
      <c r="AE538" s="1204"/>
      <c r="AF538" s="1204"/>
      <c r="AG538" s="1204"/>
      <c r="AH538" s="1205"/>
      <c r="AI538" s="1190"/>
      <c r="AJ538" s="1190"/>
      <c r="AK538" s="1253"/>
      <c r="AL538" s="1570"/>
      <c r="AM538" s="1570"/>
      <c r="AN538" s="1570"/>
      <c r="AO538" s="1571"/>
    </row>
    <row r="539" spans="2:41" ht="16.5" thickBot="1">
      <c r="B539" s="1245"/>
      <c r="C539" s="1246"/>
      <c r="D539" s="1246"/>
      <c r="E539" s="1246"/>
      <c r="F539" s="1246"/>
      <c r="G539" s="1246"/>
      <c r="H539" s="1246"/>
      <c r="I539" s="1246"/>
      <c r="J539" s="1246"/>
      <c r="K539" s="1246"/>
      <c r="L539" s="1246"/>
      <c r="M539" s="1246"/>
      <c r="N539" s="1246"/>
      <c r="O539" s="1246"/>
      <c r="P539" s="1246"/>
      <c r="Q539" s="1246"/>
      <c r="R539" s="1246"/>
      <c r="S539" s="1246"/>
      <c r="T539" s="1246"/>
      <c r="U539" s="1246"/>
      <c r="V539" s="1246"/>
      <c r="W539" s="1246"/>
      <c r="X539" s="1246"/>
      <c r="Y539" s="1247"/>
      <c r="Z539" s="1250"/>
      <c r="AA539" s="1251"/>
      <c r="AB539" s="1251"/>
      <c r="AC539" s="1251"/>
      <c r="AD539" s="1251"/>
      <c r="AE539" s="1251"/>
      <c r="AF539" s="1251"/>
      <c r="AG539" s="1251"/>
      <c r="AH539" s="1252"/>
      <c r="AI539" s="1238" t="s">
        <v>267</v>
      </c>
      <c r="AJ539" s="1238"/>
      <c r="AK539" s="1239"/>
      <c r="AL539" s="1572">
        <f>ROUND(+AL537,2)</f>
        <v>1</v>
      </c>
      <c r="AM539" s="1572"/>
      <c r="AN539" s="1572"/>
      <c r="AO539" s="1573"/>
    </row>
    <row r="540" spans="2:41">
      <c r="B540" s="1263"/>
      <c r="C540" s="1264"/>
      <c r="D540" s="1264"/>
      <c r="E540" s="1264"/>
      <c r="F540" s="1264"/>
      <c r="G540" s="1264"/>
      <c r="H540" s="1264"/>
      <c r="I540" s="1267" t="str">
        <f>+I510</f>
        <v>CONSTRUCCIÓN DE CUBIERTA PARA POLIDEPORTIVO EN LA VEREDA LA ESMERALDA DEL MUNICIPIO DE LA PLATA, DEPARTAMENTO DEL HUILA</v>
      </c>
      <c r="J540" s="1267"/>
      <c r="K540" s="1267"/>
      <c r="L540" s="1267"/>
      <c r="M540" s="1267"/>
      <c r="N540" s="1267"/>
      <c r="O540" s="1267"/>
      <c r="P540" s="1267"/>
      <c r="Q540" s="1267"/>
      <c r="R540" s="1267"/>
      <c r="S540" s="1267"/>
      <c r="T540" s="1267"/>
      <c r="U540" s="1267"/>
      <c r="V540" s="1267"/>
      <c r="W540" s="1267"/>
      <c r="X540" s="1267"/>
      <c r="Y540" s="1267"/>
      <c r="Z540" s="1267"/>
      <c r="AA540" s="1267"/>
      <c r="AB540" s="1267"/>
      <c r="AC540" s="1267"/>
      <c r="AD540" s="1267"/>
      <c r="AE540" s="1267"/>
      <c r="AF540" s="1267"/>
      <c r="AG540" s="1267"/>
      <c r="AH540" s="1267"/>
      <c r="AI540" s="1269">
        <f ca="1">TODAY()</f>
        <v>46286</v>
      </c>
      <c r="AJ540" s="1267"/>
      <c r="AK540" s="1267"/>
      <c r="AL540" s="1267"/>
      <c r="AM540" s="1267"/>
      <c r="AN540" s="1267"/>
      <c r="AO540" s="1558"/>
    </row>
    <row r="541" spans="2:41">
      <c r="B541" s="1265"/>
      <c r="C541" s="1266"/>
      <c r="D541" s="1266"/>
      <c r="E541" s="1266"/>
      <c r="F541" s="1266"/>
      <c r="G541" s="1266"/>
      <c r="H541" s="1266"/>
      <c r="I541" s="1268"/>
      <c r="J541" s="1268"/>
      <c r="K541" s="1268"/>
      <c r="L541" s="1268"/>
      <c r="M541" s="1268"/>
      <c r="N541" s="1268"/>
      <c r="O541" s="1268"/>
      <c r="P541" s="1268"/>
      <c r="Q541" s="1268"/>
      <c r="R541" s="1268"/>
      <c r="S541" s="1268"/>
      <c r="T541" s="1268"/>
      <c r="U541" s="1268"/>
      <c r="V541" s="1268"/>
      <c r="W541" s="1268"/>
      <c r="X541" s="1268"/>
      <c r="Y541" s="1268"/>
      <c r="Z541" s="1268"/>
      <c r="AA541" s="1268"/>
      <c r="AB541" s="1268"/>
      <c r="AC541" s="1268"/>
      <c r="AD541" s="1268"/>
      <c r="AE541" s="1268"/>
      <c r="AF541" s="1268"/>
      <c r="AG541" s="1268"/>
      <c r="AH541" s="1268"/>
      <c r="AI541" s="1268"/>
      <c r="AJ541" s="1268"/>
      <c r="AK541" s="1268"/>
      <c r="AL541" s="1268"/>
      <c r="AM541" s="1268"/>
      <c r="AN541" s="1268"/>
      <c r="AO541" s="1559"/>
    </row>
    <row r="542" spans="2:41">
      <c r="B542" s="1265"/>
      <c r="C542" s="1266"/>
      <c r="D542" s="1266"/>
      <c r="E542" s="1266"/>
      <c r="F542" s="1266"/>
      <c r="G542" s="1266"/>
      <c r="H542" s="1266"/>
      <c r="I542" s="1268"/>
      <c r="J542" s="1268"/>
      <c r="K542" s="1268"/>
      <c r="L542" s="1268"/>
      <c r="M542" s="1268"/>
      <c r="N542" s="1268"/>
      <c r="O542" s="1268"/>
      <c r="P542" s="1268"/>
      <c r="Q542" s="1268"/>
      <c r="R542" s="1268"/>
      <c r="S542" s="1268"/>
      <c r="T542" s="1268"/>
      <c r="U542" s="1268"/>
      <c r="V542" s="1268"/>
      <c r="W542" s="1268"/>
      <c r="X542" s="1268"/>
      <c r="Y542" s="1268"/>
      <c r="Z542" s="1268"/>
      <c r="AA542" s="1268"/>
      <c r="AB542" s="1268"/>
      <c r="AC542" s="1268"/>
      <c r="AD542" s="1268"/>
      <c r="AE542" s="1268"/>
      <c r="AF542" s="1268"/>
      <c r="AG542" s="1268"/>
      <c r="AH542" s="1268"/>
      <c r="AI542" s="1268"/>
      <c r="AJ542" s="1268"/>
      <c r="AK542" s="1268"/>
      <c r="AL542" s="1268"/>
      <c r="AM542" s="1268"/>
      <c r="AN542" s="1268"/>
      <c r="AO542" s="1559"/>
    </row>
    <row r="543" spans="2:41">
      <c r="B543" s="1265"/>
      <c r="C543" s="1266"/>
      <c r="D543" s="1266"/>
      <c r="E543" s="1266"/>
      <c r="F543" s="1266"/>
      <c r="G543" s="1266"/>
      <c r="H543" s="1266"/>
      <c r="I543" s="1268"/>
      <c r="J543" s="1268"/>
      <c r="K543" s="1268"/>
      <c r="L543" s="1268"/>
      <c r="M543" s="1268"/>
      <c r="N543" s="1268"/>
      <c r="O543" s="1268"/>
      <c r="P543" s="1268"/>
      <c r="Q543" s="1268"/>
      <c r="R543" s="1268"/>
      <c r="S543" s="1268"/>
      <c r="T543" s="1268"/>
      <c r="U543" s="1268"/>
      <c r="V543" s="1268"/>
      <c r="W543" s="1268"/>
      <c r="X543" s="1268"/>
      <c r="Y543" s="1268"/>
      <c r="Z543" s="1268"/>
      <c r="AA543" s="1268"/>
      <c r="AB543" s="1268"/>
      <c r="AC543" s="1268"/>
      <c r="AD543" s="1268"/>
      <c r="AE543" s="1268"/>
      <c r="AF543" s="1268"/>
      <c r="AG543" s="1268"/>
      <c r="AH543" s="1268"/>
      <c r="AI543" s="1268"/>
      <c r="AJ543" s="1268"/>
      <c r="AK543" s="1268"/>
      <c r="AL543" s="1268"/>
      <c r="AM543" s="1268"/>
      <c r="AN543" s="1268"/>
      <c r="AO543" s="1559"/>
    </row>
    <row r="544" spans="2:41">
      <c r="B544" s="1189" t="s">
        <v>254</v>
      </c>
      <c r="C544" s="1190"/>
      <c r="D544" s="1190"/>
      <c r="E544" s="1190"/>
      <c r="F544" s="1190"/>
      <c r="G544" s="1190"/>
      <c r="H544" s="1190"/>
      <c r="I544" s="1190"/>
      <c r="J544" s="1190"/>
      <c r="K544" s="1190"/>
      <c r="L544" s="1190"/>
      <c r="M544" s="1190"/>
      <c r="N544" s="1190"/>
      <c r="O544" s="1190"/>
      <c r="P544" s="1190"/>
      <c r="Q544" s="1190"/>
      <c r="R544" s="1190"/>
      <c r="S544" s="1190"/>
      <c r="T544" s="1190"/>
      <c r="U544" s="1190"/>
      <c r="V544" s="1190"/>
      <c r="W544" s="1190"/>
      <c r="X544" s="1190"/>
      <c r="Y544" s="1190"/>
      <c r="Z544" s="1190"/>
      <c r="AA544" s="1190"/>
      <c r="AB544" s="1190"/>
      <c r="AC544" s="1190"/>
      <c r="AD544" s="1190"/>
      <c r="AE544" s="1190"/>
      <c r="AF544" s="1190"/>
      <c r="AG544" s="1190"/>
      <c r="AH544" s="1190"/>
      <c r="AI544" s="1190"/>
      <c r="AJ544" s="1190"/>
      <c r="AK544" s="1190"/>
      <c r="AL544" s="1190"/>
      <c r="AM544" s="1190"/>
      <c r="AN544" s="1190"/>
      <c r="AO544" s="1542"/>
    </row>
    <row r="545" spans="2:41">
      <c r="B545" s="1200"/>
      <c r="C545" s="1201"/>
      <c r="D545" s="1201"/>
      <c r="E545" s="1201"/>
      <c r="F545" s="1201"/>
      <c r="G545" s="1201"/>
      <c r="H545" s="1201"/>
      <c r="I545" s="1201"/>
      <c r="J545" s="1201"/>
      <c r="K545" s="1201"/>
      <c r="L545" s="1201"/>
      <c r="M545" s="1201"/>
      <c r="N545" s="1201"/>
      <c r="O545" s="1201"/>
      <c r="P545" s="1201"/>
      <c r="Q545" s="1201"/>
      <c r="R545" s="1201"/>
      <c r="S545" s="1202"/>
      <c r="T545" s="1206" t="s">
        <v>255</v>
      </c>
      <c r="U545" s="1207"/>
      <c r="V545" s="1207"/>
      <c r="W545" s="1208"/>
      <c r="X545" s="1257">
        <f>+' PRESUPUESTO OFICIAL ESMERALDA'!B41</f>
        <v>6.2</v>
      </c>
      <c r="Y545" s="1258"/>
      <c r="Z545" s="1258"/>
      <c r="AA545" s="1258"/>
      <c r="AB545" s="1258"/>
      <c r="AC545" s="1258"/>
      <c r="AD545" s="1259"/>
      <c r="AE545" s="1191" t="s">
        <v>256</v>
      </c>
      <c r="AF545" s="1191"/>
      <c r="AG545" s="1191"/>
      <c r="AH545" s="1191"/>
      <c r="AI545" s="1199" t="str">
        <f>+' PRESUPUESTO OFICIAL ESMERALDA'!D41</f>
        <v>UND</v>
      </c>
      <c r="AJ545" s="1199"/>
      <c r="AK545" s="1199"/>
      <c r="AL545" s="1199"/>
      <c r="AM545" s="1199"/>
      <c r="AN545" s="1199"/>
      <c r="AO545" s="1567"/>
    </row>
    <row r="546" spans="2:41">
      <c r="B546" s="1203"/>
      <c r="C546" s="1204"/>
      <c r="D546" s="1204"/>
      <c r="E546" s="1204"/>
      <c r="F546" s="1204"/>
      <c r="G546" s="1204"/>
      <c r="H546" s="1204"/>
      <c r="I546" s="1204"/>
      <c r="J546" s="1204"/>
      <c r="K546" s="1204"/>
      <c r="L546" s="1204"/>
      <c r="M546" s="1204"/>
      <c r="N546" s="1204"/>
      <c r="O546" s="1204"/>
      <c r="P546" s="1204"/>
      <c r="Q546" s="1204"/>
      <c r="R546" s="1204"/>
      <c r="S546" s="1205"/>
      <c r="T546" s="1209"/>
      <c r="U546" s="1210"/>
      <c r="V546" s="1210"/>
      <c r="W546" s="1211"/>
      <c r="X546" s="1260"/>
      <c r="Y546" s="1261"/>
      <c r="Z546" s="1261"/>
      <c r="AA546" s="1261"/>
      <c r="AB546" s="1261"/>
      <c r="AC546" s="1261"/>
      <c r="AD546" s="1262"/>
      <c r="AE546" s="1191"/>
      <c r="AF546" s="1191"/>
      <c r="AG546" s="1191"/>
      <c r="AH546" s="1191"/>
      <c r="AI546" s="1199"/>
      <c r="AJ546" s="1199"/>
      <c r="AK546" s="1199"/>
      <c r="AL546" s="1199"/>
      <c r="AM546" s="1199"/>
      <c r="AN546" s="1199"/>
      <c r="AO546" s="1567"/>
    </row>
    <row r="547" spans="2:41">
      <c r="B547" s="1203"/>
      <c r="C547" s="1204"/>
      <c r="D547" s="1204"/>
      <c r="E547" s="1204"/>
      <c r="F547" s="1204"/>
      <c r="G547" s="1204"/>
      <c r="H547" s="1204"/>
      <c r="I547" s="1204"/>
      <c r="J547" s="1204"/>
      <c r="K547" s="1204"/>
      <c r="L547" s="1204"/>
      <c r="M547" s="1204"/>
      <c r="N547" s="1204"/>
      <c r="O547" s="1204"/>
      <c r="P547" s="1204"/>
      <c r="Q547" s="1204"/>
      <c r="R547" s="1204"/>
      <c r="S547" s="1205"/>
      <c r="T547" s="1206" t="s">
        <v>257</v>
      </c>
      <c r="U547" s="1207"/>
      <c r="V547" s="1207"/>
      <c r="W547" s="1208"/>
      <c r="X547" s="1218" t="str">
        <f>+' PRESUPUESTO OFICIAL ESMERALDA'!C41</f>
        <v>Construcicón Camara de inspección B.T tipo BT1 1.0 x 1.0 x 1.0 mt</v>
      </c>
      <c r="Y547" s="1219"/>
      <c r="Z547" s="1219"/>
      <c r="AA547" s="1219"/>
      <c r="AB547" s="1219"/>
      <c r="AC547" s="1219"/>
      <c r="AD547" s="1219"/>
      <c r="AE547" s="1219"/>
      <c r="AF547" s="1219"/>
      <c r="AG547" s="1219"/>
      <c r="AH547" s="1219"/>
      <c r="AI547" s="1219"/>
      <c r="AJ547" s="1219"/>
      <c r="AK547" s="1219"/>
      <c r="AL547" s="1219"/>
      <c r="AM547" s="1219"/>
      <c r="AN547" s="1219"/>
      <c r="AO547" s="1568"/>
    </row>
    <row r="548" spans="2:41">
      <c r="B548" s="1203"/>
      <c r="C548" s="1204"/>
      <c r="D548" s="1204"/>
      <c r="E548" s="1204"/>
      <c r="F548" s="1204"/>
      <c r="G548" s="1204"/>
      <c r="H548" s="1204"/>
      <c r="I548" s="1204"/>
      <c r="J548" s="1204"/>
      <c r="K548" s="1204"/>
      <c r="L548" s="1204"/>
      <c r="M548" s="1204"/>
      <c r="N548" s="1204"/>
      <c r="O548" s="1204"/>
      <c r="P548" s="1204"/>
      <c r="Q548" s="1204"/>
      <c r="R548" s="1204"/>
      <c r="S548" s="1205"/>
      <c r="T548" s="1209"/>
      <c r="U548" s="1210"/>
      <c r="V548" s="1210"/>
      <c r="W548" s="1211"/>
      <c r="X548" s="1220"/>
      <c r="Y548" s="1221"/>
      <c r="Z548" s="1221"/>
      <c r="AA548" s="1221"/>
      <c r="AB548" s="1221"/>
      <c r="AC548" s="1221"/>
      <c r="AD548" s="1221"/>
      <c r="AE548" s="1221"/>
      <c r="AF548" s="1221"/>
      <c r="AG548" s="1221"/>
      <c r="AH548" s="1221"/>
      <c r="AI548" s="1221"/>
      <c r="AJ548" s="1221"/>
      <c r="AK548" s="1221"/>
      <c r="AL548" s="1221"/>
      <c r="AM548" s="1221"/>
      <c r="AN548" s="1221"/>
      <c r="AO548" s="1569"/>
    </row>
    <row r="549" spans="2:41">
      <c r="B549" s="1203"/>
      <c r="C549" s="1204"/>
      <c r="D549" s="1204"/>
      <c r="E549" s="1204"/>
      <c r="F549" s="1204"/>
      <c r="G549" s="1204"/>
      <c r="H549" s="1204"/>
      <c r="I549" s="1204"/>
      <c r="J549" s="1204"/>
      <c r="K549" s="1204"/>
      <c r="L549" s="1204"/>
      <c r="M549" s="1204"/>
      <c r="N549" s="1204"/>
      <c r="O549" s="1204"/>
      <c r="P549" s="1204"/>
      <c r="Q549" s="1204"/>
      <c r="R549" s="1204"/>
      <c r="S549" s="1205"/>
      <c r="T549" s="1222" t="s">
        <v>258</v>
      </c>
      <c r="U549" s="1223"/>
      <c r="V549" s="1223"/>
      <c r="W549" s="1223"/>
      <c r="X549" s="1223"/>
      <c r="Y549" s="1224"/>
      <c r="Z549" s="1228" t="s">
        <v>259</v>
      </c>
      <c r="AA549" s="1228"/>
      <c r="AB549" s="1228"/>
      <c r="AC549" s="1228"/>
      <c r="AD549" s="1228"/>
      <c r="AE549" s="1191"/>
      <c r="AF549" s="1191"/>
      <c r="AG549" s="1191"/>
      <c r="AH549" s="1191"/>
      <c r="AI549" s="1278" t="s">
        <v>268</v>
      </c>
      <c r="AJ549" s="1206" t="s">
        <v>260</v>
      </c>
      <c r="AK549" s="1208"/>
      <c r="AL549" s="1191" t="s">
        <v>261</v>
      </c>
      <c r="AM549" s="1191"/>
      <c r="AN549" s="1191"/>
      <c r="AO549" s="1561"/>
    </row>
    <row r="550" spans="2:41">
      <c r="B550" s="1203"/>
      <c r="C550" s="1204"/>
      <c r="D550" s="1204"/>
      <c r="E550" s="1204"/>
      <c r="F550" s="1204"/>
      <c r="G550" s="1204"/>
      <c r="H550" s="1204"/>
      <c r="I550" s="1204"/>
      <c r="J550" s="1204"/>
      <c r="K550" s="1204"/>
      <c r="L550" s="1204"/>
      <c r="M550" s="1204"/>
      <c r="N550" s="1204"/>
      <c r="O550" s="1204"/>
      <c r="P550" s="1204"/>
      <c r="Q550" s="1204"/>
      <c r="R550" s="1204"/>
      <c r="S550" s="1205"/>
      <c r="T550" s="1225"/>
      <c r="U550" s="1226"/>
      <c r="V550" s="1226"/>
      <c r="W550" s="1226"/>
      <c r="X550" s="1226"/>
      <c r="Y550" s="1227"/>
      <c r="Z550" s="1191" t="s">
        <v>262</v>
      </c>
      <c r="AA550" s="1191"/>
      <c r="AB550" s="1191"/>
      <c r="AC550" s="1191" t="s">
        <v>263</v>
      </c>
      <c r="AD550" s="1191"/>
      <c r="AE550" s="1191"/>
      <c r="AF550" s="1191" t="s">
        <v>264</v>
      </c>
      <c r="AG550" s="1191"/>
      <c r="AH550" s="1191"/>
      <c r="AI550" s="1228"/>
      <c r="AJ550" s="1209"/>
      <c r="AK550" s="1211"/>
      <c r="AL550" s="1191"/>
      <c r="AM550" s="1191"/>
      <c r="AN550" s="1191"/>
      <c r="AO550" s="1561"/>
    </row>
    <row r="551" spans="2:41">
      <c r="B551" s="1203"/>
      <c r="C551" s="1204"/>
      <c r="D551" s="1204"/>
      <c r="E551" s="1204"/>
      <c r="F551" s="1204"/>
      <c r="G551" s="1204"/>
      <c r="H551" s="1204"/>
      <c r="I551" s="1204"/>
      <c r="J551" s="1204"/>
      <c r="K551" s="1204"/>
      <c r="L551" s="1204"/>
      <c r="M551" s="1204"/>
      <c r="N551" s="1204"/>
      <c r="O551" s="1204"/>
      <c r="P551" s="1204"/>
      <c r="Q551" s="1204"/>
      <c r="R551" s="1204"/>
      <c r="S551" s="1205"/>
      <c r="T551" s="1182" t="s">
        <v>599</v>
      </c>
      <c r="U551" s="1183"/>
      <c r="V551" s="1183"/>
      <c r="W551" s="1183"/>
      <c r="X551" s="1183"/>
      <c r="Y551" s="1184"/>
      <c r="Z551" s="1185"/>
      <c r="AA551" s="1185"/>
      <c r="AB551" s="1185"/>
      <c r="AC551" s="1178"/>
      <c r="AD551" s="1178"/>
      <c r="AE551" s="1178"/>
      <c r="AF551" s="1178"/>
      <c r="AG551" s="1178"/>
      <c r="AH551" s="1178"/>
      <c r="AI551" s="459"/>
      <c r="AJ551" s="1179">
        <v>1</v>
      </c>
      <c r="AK551" s="1181"/>
      <c r="AL551" s="1178">
        <f>+AJ551</f>
        <v>1</v>
      </c>
      <c r="AM551" s="1178"/>
      <c r="AN551" s="1178"/>
      <c r="AO551" s="1541"/>
    </row>
    <row r="552" spans="2:41">
      <c r="B552" s="1203"/>
      <c r="C552" s="1204"/>
      <c r="D552" s="1204"/>
      <c r="E552" s="1204"/>
      <c r="F552" s="1204"/>
      <c r="G552" s="1204"/>
      <c r="H552" s="1204"/>
      <c r="I552" s="1204"/>
      <c r="J552" s="1204"/>
      <c r="K552" s="1204"/>
      <c r="L552" s="1204"/>
      <c r="M552" s="1204"/>
      <c r="N552" s="1204"/>
      <c r="O552" s="1204"/>
      <c r="P552" s="1204"/>
      <c r="Q552" s="1204"/>
      <c r="R552" s="1204"/>
      <c r="S552" s="1205"/>
      <c r="T552" s="1274"/>
      <c r="U552" s="1275"/>
      <c r="V552" s="1275"/>
      <c r="W552" s="1275"/>
      <c r="X552" s="1275"/>
      <c r="Y552" s="1275"/>
      <c r="Z552" s="1178"/>
      <c r="AA552" s="1178"/>
      <c r="AB552" s="1178"/>
      <c r="AC552" s="1178"/>
      <c r="AD552" s="1178"/>
      <c r="AE552" s="1178"/>
      <c r="AF552" s="1178"/>
      <c r="AG552" s="1178"/>
      <c r="AH552" s="1178"/>
      <c r="AI552" s="459"/>
      <c r="AJ552" s="1179"/>
      <c r="AK552" s="1181"/>
      <c r="AL552" s="1178"/>
      <c r="AM552" s="1178"/>
      <c r="AN552" s="1178"/>
      <c r="AO552" s="1541"/>
    </row>
    <row r="553" spans="2:41">
      <c r="B553" s="1203"/>
      <c r="C553" s="1204"/>
      <c r="D553" s="1204"/>
      <c r="E553" s="1204"/>
      <c r="F553" s="1204"/>
      <c r="G553" s="1204"/>
      <c r="H553" s="1204"/>
      <c r="I553" s="1204"/>
      <c r="J553" s="1204"/>
      <c r="K553" s="1204"/>
      <c r="L553" s="1204"/>
      <c r="M553" s="1204"/>
      <c r="N553" s="1204"/>
      <c r="O553" s="1204"/>
      <c r="P553" s="1204"/>
      <c r="Q553" s="1204"/>
      <c r="R553" s="1204"/>
      <c r="S553" s="1205"/>
      <c r="T553" s="1271"/>
      <c r="U553" s="1272"/>
      <c r="V553" s="1272"/>
      <c r="W553" s="1272"/>
      <c r="X553" s="1272"/>
      <c r="Y553" s="1273"/>
      <c r="Z553" s="1178"/>
      <c r="AA553" s="1178"/>
      <c r="AB553" s="1178"/>
      <c r="AC553" s="1178"/>
      <c r="AD553" s="1178"/>
      <c r="AE553" s="1178"/>
      <c r="AF553" s="1178"/>
      <c r="AG553" s="1178"/>
      <c r="AH553" s="1178"/>
      <c r="AI553" s="459"/>
      <c r="AJ553" s="1179"/>
      <c r="AK553" s="1181"/>
      <c r="AL553" s="1178"/>
      <c r="AM553" s="1178"/>
      <c r="AN553" s="1178"/>
      <c r="AO553" s="1541"/>
    </row>
    <row r="554" spans="2:41">
      <c r="B554" s="1203"/>
      <c r="C554" s="1204"/>
      <c r="D554" s="1204"/>
      <c r="E554" s="1204"/>
      <c r="F554" s="1204"/>
      <c r="G554" s="1204"/>
      <c r="H554" s="1204"/>
      <c r="I554" s="1204"/>
      <c r="J554" s="1204"/>
      <c r="K554" s="1204"/>
      <c r="L554" s="1204"/>
      <c r="M554" s="1204"/>
      <c r="N554" s="1204"/>
      <c r="O554" s="1204"/>
      <c r="P554" s="1204"/>
      <c r="Q554" s="1204"/>
      <c r="R554" s="1204"/>
      <c r="S554" s="1205"/>
      <c r="T554" s="1274"/>
      <c r="U554" s="1275"/>
      <c r="V554" s="1275"/>
      <c r="W554" s="1275"/>
      <c r="X554" s="1275"/>
      <c r="Y554" s="1275"/>
      <c r="Z554" s="1178"/>
      <c r="AA554" s="1178"/>
      <c r="AB554" s="1178"/>
      <c r="AC554" s="1178"/>
      <c r="AD554" s="1178"/>
      <c r="AE554" s="1178"/>
      <c r="AF554" s="1178"/>
      <c r="AG554" s="1178"/>
      <c r="AH554" s="1178"/>
      <c r="AI554" s="459"/>
      <c r="AJ554" s="1179"/>
      <c r="AK554" s="1181"/>
      <c r="AL554" s="1178"/>
      <c r="AM554" s="1178"/>
      <c r="AN554" s="1178"/>
      <c r="AO554" s="1541"/>
    </row>
    <row r="555" spans="2:41">
      <c r="B555" s="1203"/>
      <c r="C555" s="1204"/>
      <c r="D555" s="1204"/>
      <c r="E555" s="1204"/>
      <c r="F555" s="1204"/>
      <c r="G555" s="1204"/>
      <c r="H555" s="1204"/>
      <c r="I555" s="1204"/>
      <c r="J555" s="1204"/>
      <c r="K555" s="1204"/>
      <c r="L555" s="1204"/>
      <c r="M555" s="1204"/>
      <c r="N555" s="1204"/>
      <c r="O555" s="1204"/>
      <c r="P555" s="1204"/>
      <c r="Q555" s="1204"/>
      <c r="R555" s="1204"/>
      <c r="S555" s="1205"/>
      <c r="T555" s="1271"/>
      <c r="U555" s="1272"/>
      <c r="V555" s="1272"/>
      <c r="W555" s="1272"/>
      <c r="X555" s="1272"/>
      <c r="Y555" s="1273"/>
      <c r="Z555" s="1178"/>
      <c r="AA555" s="1178"/>
      <c r="AB555" s="1178"/>
      <c r="AC555" s="1178"/>
      <c r="AD555" s="1178"/>
      <c r="AE555" s="1178"/>
      <c r="AF555" s="1178"/>
      <c r="AG555" s="1178"/>
      <c r="AH555" s="1178"/>
      <c r="AI555" s="459"/>
      <c r="AJ555" s="1179"/>
      <c r="AK555" s="1181"/>
      <c r="AL555" s="1178"/>
      <c r="AM555" s="1178"/>
      <c r="AN555" s="1178"/>
      <c r="AO555" s="1541"/>
    </row>
    <row r="556" spans="2:41">
      <c r="B556" s="1203"/>
      <c r="C556" s="1204"/>
      <c r="D556" s="1204"/>
      <c r="E556" s="1204"/>
      <c r="F556" s="1204"/>
      <c r="G556" s="1204"/>
      <c r="H556" s="1204"/>
      <c r="I556" s="1204"/>
      <c r="J556" s="1204"/>
      <c r="K556" s="1204"/>
      <c r="L556" s="1204"/>
      <c r="M556" s="1204"/>
      <c r="N556" s="1204"/>
      <c r="O556" s="1204"/>
      <c r="P556" s="1204"/>
      <c r="Q556" s="1204"/>
      <c r="R556" s="1204"/>
      <c r="S556" s="1205"/>
      <c r="T556" s="1271"/>
      <c r="U556" s="1272"/>
      <c r="V556" s="1272"/>
      <c r="W556" s="1272"/>
      <c r="X556" s="1272"/>
      <c r="Y556" s="1273"/>
      <c r="Z556" s="1178"/>
      <c r="AA556" s="1178"/>
      <c r="AB556" s="1178"/>
      <c r="AC556" s="1270"/>
      <c r="AD556" s="1270"/>
      <c r="AE556" s="1270"/>
      <c r="AF556" s="1178"/>
      <c r="AG556" s="1178"/>
      <c r="AH556" s="1178"/>
      <c r="AI556" s="459"/>
      <c r="AJ556" s="1179"/>
      <c r="AK556" s="1181"/>
      <c r="AL556" s="1178"/>
      <c r="AM556" s="1178"/>
      <c r="AN556" s="1178"/>
      <c r="AO556" s="1541"/>
    </row>
    <row r="557" spans="2:41">
      <c r="B557" s="1203"/>
      <c r="C557" s="1204"/>
      <c r="D557" s="1204"/>
      <c r="E557" s="1204"/>
      <c r="F557" s="1204"/>
      <c r="G557" s="1204"/>
      <c r="H557" s="1204"/>
      <c r="I557" s="1204"/>
      <c r="J557" s="1204"/>
      <c r="K557" s="1204"/>
      <c r="L557" s="1204"/>
      <c r="M557" s="1204"/>
      <c r="N557" s="1204"/>
      <c r="O557" s="1204"/>
      <c r="P557" s="1204"/>
      <c r="Q557" s="1204"/>
      <c r="R557" s="1204"/>
      <c r="S557" s="1205"/>
      <c r="T557" s="1236"/>
      <c r="U557" s="1237"/>
      <c r="V557" s="1237"/>
      <c r="W557" s="1237"/>
      <c r="X557" s="1237"/>
      <c r="Y557" s="1237"/>
      <c r="Z557" s="1178"/>
      <c r="AA557" s="1178"/>
      <c r="AB557" s="1178"/>
      <c r="AC557" s="1178"/>
      <c r="AD557" s="1178"/>
      <c r="AE557" s="1178"/>
      <c r="AF557" s="1178"/>
      <c r="AG557" s="1178"/>
      <c r="AH557" s="1178"/>
      <c r="AI557" s="459"/>
      <c r="AJ557" s="1179"/>
      <c r="AK557" s="1181"/>
      <c r="AL557" s="1178"/>
      <c r="AM557" s="1178"/>
      <c r="AN557" s="1178"/>
      <c r="AO557" s="1541"/>
    </row>
    <row r="558" spans="2:41">
      <c r="B558" s="1203"/>
      <c r="C558" s="1204"/>
      <c r="D558" s="1204"/>
      <c r="E558" s="1204"/>
      <c r="F558" s="1204"/>
      <c r="G558" s="1204"/>
      <c r="H558" s="1204"/>
      <c r="I558" s="1204"/>
      <c r="J558" s="1204"/>
      <c r="K558" s="1204"/>
      <c r="L558" s="1204"/>
      <c r="M558" s="1204"/>
      <c r="N558" s="1204"/>
      <c r="O558" s="1204"/>
      <c r="P558" s="1204"/>
      <c r="Q558" s="1204"/>
      <c r="R558" s="1204"/>
      <c r="S558" s="1205"/>
      <c r="T558" s="1182"/>
      <c r="U558" s="1183"/>
      <c r="V558" s="1183"/>
      <c r="W558" s="1183"/>
      <c r="X558" s="1183"/>
      <c r="Y558" s="1184"/>
      <c r="Z558" s="1178"/>
      <c r="AA558" s="1178"/>
      <c r="AB558" s="1178"/>
      <c r="AC558" s="1178"/>
      <c r="AD558" s="1178"/>
      <c r="AE558" s="1178"/>
      <c r="AF558" s="1178"/>
      <c r="AG558" s="1178"/>
      <c r="AH558" s="1178"/>
      <c r="AI558" s="459"/>
      <c r="AJ558" s="1179"/>
      <c r="AK558" s="1181"/>
      <c r="AL558" s="1178"/>
      <c r="AM558" s="1178"/>
      <c r="AN558" s="1178"/>
      <c r="AO558" s="1541"/>
    </row>
    <row r="559" spans="2:41">
      <c r="B559" s="1203"/>
      <c r="C559" s="1204"/>
      <c r="D559" s="1204"/>
      <c r="E559" s="1204"/>
      <c r="F559" s="1204"/>
      <c r="G559" s="1204"/>
      <c r="H559" s="1204"/>
      <c r="I559" s="1204"/>
      <c r="J559" s="1204"/>
      <c r="K559" s="1204"/>
      <c r="L559" s="1204"/>
      <c r="M559" s="1204"/>
      <c r="N559" s="1204"/>
      <c r="O559" s="1204"/>
      <c r="P559" s="1204"/>
      <c r="Q559" s="1204"/>
      <c r="R559" s="1204"/>
      <c r="S559" s="1205"/>
      <c r="T559" s="1182"/>
      <c r="U559" s="1183"/>
      <c r="V559" s="1183"/>
      <c r="W559" s="1183"/>
      <c r="X559" s="1183"/>
      <c r="Y559" s="1184"/>
      <c r="Z559" s="1178"/>
      <c r="AA559" s="1178"/>
      <c r="AB559" s="1178"/>
      <c r="AC559" s="1270"/>
      <c r="AD559" s="1270"/>
      <c r="AE559" s="1270"/>
      <c r="AF559" s="1178"/>
      <c r="AG559" s="1178"/>
      <c r="AH559" s="1178"/>
      <c r="AI559" s="459"/>
      <c r="AJ559" s="1179"/>
      <c r="AK559" s="1181"/>
      <c r="AL559" s="1178"/>
      <c r="AM559" s="1178"/>
      <c r="AN559" s="1178"/>
      <c r="AO559" s="1541"/>
    </row>
    <row r="560" spans="2:41">
      <c r="B560" s="1203"/>
      <c r="C560" s="1204"/>
      <c r="D560" s="1204"/>
      <c r="E560" s="1204"/>
      <c r="F560" s="1204"/>
      <c r="G560" s="1204"/>
      <c r="H560" s="1204"/>
      <c r="I560" s="1204"/>
      <c r="J560" s="1204"/>
      <c r="K560" s="1204"/>
      <c r="L560" s="1204"/>
      <c r="M560" s="1204"/>
      <c r="N560" s="1204"/>
      <c r="O560" s="1204"/>
      <c r="P560" s="1204"/>
      <c r="Q560" s="1204"/>
      <c r="R560" s="1204"/>
      <c r="S560" s="1205"/>
      <c r="T560" s="1236"/>
      <c r="U560" s="1237"/>
      <c r="V560" s="1237"/>
      <c r="W560" s="1237"/>
      <c r="X560" s="1237"/>
      <c r="Y560" s="1237"/>
      <c r="Z560" s="1178"/>
      <c r="AA560" s="1178"/>
      <c r="AB560" s="1178"/>
      <c r="AC560" s="1178"/>
      <c r="AD560" s="1178"/>
      <c r="AE560" s="1178"/>
      <c r="AF560" s="1178"/>
      <c r="AG560" s="1178"/>
      <c r="AH560" s="1178"/>
      <c r="AI560" s="459"/>
      <c r="AJ560" s="1179"/>
      <c r="AK560" s="1181"/>
      <c r="AL560" s="1178"/>
      <c r="AM560" s="1178"/>
      <c r="AN560" s="1178"/>
      <c r="AO560" s="1541"/>
    </row>
    <row r="561" spans="2:41">
      <c r="B561" s="1203"/>
      <c r="C561" s="1204"/>
      <c r="D561" s="1204"/>
      <c r="E561" s="1204"/>
      <c r="F561" s="1204"/>
      <c r="G561" s="1204"/>
      <c r="H561" s="1204"/>
      <c r="I561" s="1204"/>
      <c r="J561" s="1204"/>
      <c r="K561" s="1204"/>
      <c r="L561" s="1204"/>
      <c r="M561" s="1204"/>
      <c r="N561" s="1204"/>
      <c r="O561" s="1204"/>
      <c r="P561" s="1204"/>
      <c r="Q561" s="1204"/>
      <c r="R561" s="1204"/>
      <c r="S561" s="1205"/>
      <c r="T561" s="1182"/>
      <c r="U561" s="1183"/>
      <c r="V561" s="1183"/>
      <c r="W561" s="1183"/>
      <c r="X561" s="1183"/>
      <c r="Y561" s="1184"/>
      <c r="Z561" s="1178"/>
      <c r="AA561" s="1178"/>
      <c r="AB561" s="1178"/>
      <c r="AC561" s="1270"/>
      <c r="AD561" s="1270"/>
      <c r="AE561" s="1270"/>
      <c r="AF561" s="1178"/>
      <c r="AG561" s="1178"/>
      <c r="AH561" s="1178"/>
      <c r="AI561" s="459"/>
      <c r="AJ561" s="1179"/>
      <c r="AK561" s="1181"/>
      <c r="AL561" s="1178"/>
      <c r="AM561" s="1178"/>
      <c r="AN561" s="1178"/>
      <c r="AO561" s="1541"/>
    </row>
    <row r="562" spans="2:41">
      <c r="B562" s="1203"/>
      <c r="C562" s="1204"/>
      <c r="D562" s="1204"/>
      <c r="E562" s="1204"/>
      <c r="F562" s="1204"/>
      <c r="G562" s="1204"/>
      <c r="H562" s="1204"/>
      <c r="I562" s="1204"/>
      <c r="J562" s="1204"/>
      <c r="K562" s="1204"/>
      <c r="L562" s="1204"/>
      <c r="M562" s="1204"/>
      <c r="N562" s="1204"/>
      <c r="O562" s="1204"/>
      <c r="P562" s="1204"/>
      <c r="Q562" s="1204"/>
      <c r="R562" s="1204"/>
      <c r="S562" s="1205"/>
      <c r="T562" s="1182"/>
      <c r="U562" s="1183"/>
      <c r="V562" s="1183"/>
      <c r="W562" s="1183"/>
      <c r="X562" s="1183"/>
      <c r="Y562" s="1184"/>
      <c r="Z562" s="1178"/>
      <c r="AA562" s="1178"/>
      <c r="AB562" s="1178"/>
      <c r="AC562" s="1270"/>
      <c r="AD562" s="1270"/>
      <c r="AE562" s="1270"/>
      <c r="AF562" s="1178"/>
      <c r="AG562" s="1178"/>
      <c r="AH562" s="1178"/>
      <c r="AI562" s="459"/>
      <c r="AJ562" s="1179"/>
      <c r="AK562" s="1181"/>
      <c r="AL562" s="1178"/>
      <c r="AM562" s="1178"/>
      <c r="AN562" s="1178"/>
      <c r="AO562" s="1541"/>
    </row>
    <row r="563" spans="2:41">
      <c r="B563" s="1203"/>
      <c r="C563" s="1204"/>
      <c r="D563" s="1204"/>
      <c r="E563" s="1204"/>
      <c r="F563" s="1204"/>
      <c r="G563" s="1204"/>
      <c r="H563" s="1204"/>
      <c r="I563" s="1204"/>
      <c r="J563" s="1204"/>
      <c r="K563" s="1204"/>
      <c r="L563" s="1204"/>
      <c r="M563" s="1204"/>
      <c r="N563" s="1204"/>
      <c r="O563" s="1204"/>
      <c r="P563" s="1204"/>
      <c r="Q563" s="1204"/>
      <c r="R563" s="1204"/>
      <c r="S563" s="1205"/>
      <c r="T563" s="1182"/>
      <c r="U563" s="1183"/>
      <c r="V563" s="1183"/>
      <c r="W563" s="1183"/>
      <c r="X563" s="1183"/>
      <c r="Y563" s="1184"/>
      <c r="Z563" s="1178"/>
      <c r="AA563" s="1178"/>
      <c r="AB563" s="1178"/>
      <c r="AC563" s="1270"/>
      <c r="AD563" s="1270"/>
      <c r="AE563" s="1270"/>
      <c r="AF563" s="1178"/>
      <c r="AG563" s="1178"/>
      <c r="AH563" s="1178"/>
      <c r="AI563" s="459"/>
      <c r="AJ563" s="1179"/>
      <c r="AK563" s="1181"/>
      <c r="AL563" s="1178"/>
      <c r="AM563" s="1178"/>
      <c r="AN563" s="1178"/>
      <c r="AO563" s="1541"/>
    </row>
    <row r="564" spans="2:41">
      <c r="B564" s="1203"/>
      <c r="C564" s="1204"/>
      <c r="D564" s="1204"/>
      <c r="E564" s="1204"/>
      <c r="F564" s="1204"/>
      <c r="G564" s="1204"/>
      <c r="H564" s="1204"/>
      <c r="I564" s="1204"/>
      <c r="J564" s="1204"/>
      <c r="K564" s="1204"/>
      <c r="L564" s="1204"/>
      <c r="M564" s="1204"/>
      <c r="N564" s="1204"/>
      <c r="O564" s="1204"/>
      <c r="P564" s="1204"/>
      <c r="Q564" s="1204"/>
      <c r="R564" s="1204"/>
      <c r="S564" s="1205"/>
      <c r="T564" s="1182"/>
      <c r="U564" s="1183"/>
      <c r="V564" s="1183"/>
      <c r="W564" s="1183"/>
      <c r="X564" s="1183"/>
      <c r="Y564" s="1184"/>
      <c r="Z564" s="1178"/>
      <c r="AA564" s="1178"/>
      <c r="AB564" s="1178"/>
      <c r="AC564" s="1270"/>
      <c r="AD564" s="1270"/>
      <c r="AE564" s="1270"/>
      <c r="AF564" s="1178"/>
      <c r="AG564" s="1178"/>
      <c r="AH564" s="1178"/>
      <c r="AI564" s="459"/>
      <c r="AJ564" s="1179"/>
      <c r="AK564" s="1181"/>
      <c r="AL564" s="1178"/>
      <c r="AM564" s="1178"/>
      <c r="AN564" s="1178"/>
      <c r="AO564" s="1541"/>
    </row>
    <row r="565" spans="2:41">
      <c r="B565" s="1203"/>
      <c r="C565" s="1204"/>
      <c r="D565" s="1204"/>
      <c r="E565" s="1204"/>
      <c r="F565" s="1204"/>
      <c r="G565" s="1204"/>
      <c r="H565" s="1204"/>
      <c r="I565" s="1204"/>
      <c r="J565" s="1204"/>
      <c r="K565" s="1204"/>
      <c r="L565" s="1204"/>
      <c r="M565" s="1204"/>
      <c r="N565" s="1204"/>
      <c r="O565" s="1204"/>
      <c r="P565" s="1204"/>
      <c r="Q565" s="1204"/>
      <c r="R565" s="1204"/>
      <c r="S565" s="1205"/>
      <c r="T565" s="1182"/>
      <c r="U565" s="1183"/>
      <c r="V565" s="1183"/>
      <c r="W565" s="1183"/>
      <c r="X565" s="1183"/>
      <c r="Y565" s="1184"/>
      <c r="Z565" s="1178"/>
      <c r="AA565" s="1178"/>
      <c r="AB565" s="1178"/>
      <c r="AC565" s="1270"/>
      <c r="AD565" s="1270"/>
      <c r="AE565" s="1270"/>
      <c r="AF565" s="1178"/>
      <c r="AG565" s="1178"/>
      <c r="AH565" s="1178"/>
      <c r="AI565" s="459"/>
      <c r="AJ565" s="1179"/>
      <c r="AK565" s="1181"/>
      <c r="AL565" s="1178"/>
      <c r="AM565" s="1178"/>
      <c r="AN565" s="1178"/>
      <c r="AO565" s="1541"/>
    </row>
    <row r="566" spans="2:41">
      <c r="B566" s="1203"/>
      <c r="C566" s="1204"/>
      <c r="D566" s="1204"/>
      <c r="E566" s="1204"/>
      <c r="F566" s="1204"/>
      <c r="G566" s="1204"/>
      <c r="H566" s="1204"/>
      <c r="I566" s="1204"/>
      <c r="J566" s="1204"/>
      <c r="K566" s="1204"/>
      <c r="L566" s="1204"/>
      <c r="M566" s="1204"/>
      <c r="N566" s="1204"/>
      <c r="O566" s="1204"/>
      <c r="P566" s="1204"/>
      <c r="Q566" s="1204"/>
      <c r="R566" s="1204"/>
      <c r="S566" s="1205"/>
      <c r="T566" s="1182"/>
      <c r="U566" s="1183"/>
      <c r="V566" s="1183"/>
      <c r="W566" s="1183"/>
      <c r="X566" s="1183"/>
      <c r="Y566" s="1184"/>
      <c r="Z566" s="1178"/>
      <c r="AA566" s="1178"/>
      <c r="AB566" s="1178"/>
      <c r="AC566" s="1270"/>
      <c r="AD566" s="1270"/>
      <c r="AE566" s="1270"/>
      <c r="AF566" s="1178"/>
      <c r="AG566" s="1178"/>
      <c r="AH566" s="1178"/>
      <c r="AI566" s="459"/>
      <c r="AJ566" s="1179"/>
      <c r="AK566" s="1181"/>
      <c r="AL566" s="1178"/>
      <c r="AM566" s="1178"/>
      <c r="AN566" s="1178"/>
      <c r="AO566" s="1541"/>
    </row>
    <row r="567" spans="2:41">
      <c r="B567" s="1203"/>
      <c r="C567" s="1204"/>
      <c r="D567" s="1204"/>
      <c r="E567" s="1204"/>
      <c r="F567" s="1204"/>
      <c r="G567" s="1204"/>
      <c r="H567" s="1204"/>
      <c r="I567" s="1204"/>
      <c r="J567" s="1204"/>
      <c r="K567" s="1204"/>
      <c r="L567" s="1204"/>
      <c r="M567" s="1204"/>
      <c r="N567" s="1204"/>
      <c r="O567" s="1204"/>
      <c r="P567" s="1204"/>
      <c r="Q567" s="1204"/>
      <c r="R567" s="1204"/>
      <c r="S567" s="1205"/>
      <c r="T567" s="1182"/>
      <c r="U567" s="1183"/>
      <c r="V567" s="1183"/>
      <c r="W567" s="1183"/>
      <c r="X567" s="1183"/>
      <c r="Y567" s="1184"/>
      <c r="Z567" s="1178"/>
      <c r="AA567" s="1178"/>
      <c r="AB567" s="1178"/>
      <c r="AC567" s="1270"/>
      <c r="AD567" s="1270"/>
      <c r="AE567" s="1270"/>
      <c r="AF567" s="1178"/>
      <c r="AG567" s="1178"/>
      <c r="AH567" s="1178"/>
      <c r="AI567" s="459"/>
      <c r="AJ567" s="1179"/>
      <c r="AK567" s="1181"/>
      <c r="AL567" s="1178"/>
      <c r="AM567" s="1178"/>
      <c r="AN567" s="1178"/>
      <c r="AO567" s="1541"/>
    </row>
    <row r="568" spans="2:41">
      <c r="B568" s="1203"/>
      <c r="C568" s="1204"/>
      <c r="D568" s="1204"/>
      <c r="E568" s="1204"/>
      <c r="F568" s="1204"/>
      <c r="G568" s="1204"/>
      <c r="H568" s="1204"/>
      <c r="I568" s="1204"/>
      <c r="J568" s="1204"/>
      <c r="K568" s="1204"/>
      <c r="L568" s="1204"/>
      <c r="M568" s="1204"/>
      <c r="N568" s="1204"/>
      <c r="O568" s="1204"/>
      <c r="P568" s="1204"/>
      <c r="Q568" s="1204"/>
      <c r="R568" s="1204"/>
      <c r="S568" s="1205"/>
      <c r="T568" s="1182"/>
      <c r="U568" s="1183"/>
      <c r="V568" s="1183"/>
      <c r="W568" s="1183"/>
      <c r="X568" s="1183"/>
      <c r="Y568" s="1184"/>
      <c r="Z568" s="1178"/>
      <c r="AA568" s="1178"/>
      <c r="AB568" s="1178"/>
      <c r="AC568" s="1178"/>
      <c r="AD568" s="1178"/>
      <c r="AE568" s="1178"/>
      <c r="AF568" s="1178"/>
      <c r="AG568" s="1178"/>
      <c r="AH568" s="1178"/>
      <c r="AI568" s="459"/>
      <c r="AJ568" s="1179"/>
      <c r="AK568" s="1181"/>
      <c r="AL568" s="1178"/>
      <c r="AM568" s="1178"/>
      <c r="AN568" s="1178"/>
      <c r="AO568" s="1541"/>
    </row>
    <row r="569" spans="2:41">
      <c r="B569" s="1203"/>
      <c r="C569" s="1204"/>
      <c r="D569" s="1204"/>
      <c r="E569" s="1204"/>
      <c r="F569" s="1204"/>
      <c r="G569" s="1204"/>
      <c r="H569" s="1204"/>
      <c r="I569" s="1204"/>
      <c r="J569" s="1204"/>
      <c r="K569" s="1204"/>
      <c r="L569" s="1204"/>
      <c r="M569" s="1204"/>
      <c r="N569" s="1204"/>
      <c r="O569" s="1204"/>
      <c r="P569" s="1204"/>
      <c r="Q569" s="1204"/>
      <c r="R569" s="1204"/>
      <c r="S569" s="1205"/>
      <c r="T569" s="1276"/>
      <c r="U569" s="1277"/>
      <c r="V569" s="1277"/>
      <c r="W569" s="1277"/>
      <c r="X569" s="1277"/>
      <c r="Y569" s="1277"/>
      <c r="Z569" s="1178"/>
      <c r="AA569" s="1178"/>
      <c r="AB569" s="1178"/>
      <c r="AC569" s="1178"/>
      <c r="AD569" s="1178"/>
      <c r="AE569" s="1178"/>
      <c r="AF569" s="1178"/>
      <c r="AG569" s="1178"/>
      <c r="AH569" s="1178"/>
      <c r="AI569" s="459"/>
      <c r="AJ569" s="1179"/>
      <c r="AK569" s="1181"/>
      <c r="AL569" s="1178"/>
      <c r="AM569" s="1178"/>
      <c r="AN569" s="1178"/>
      <c r="AO569" s="1541"/>
    </row>
    <row r="570" spans="2:41">
      <c r="B570" s="1254"/>
      <c r="C570" s="1255"/>
      <c r="D570" s="1255"/>
      <c r="E570" s="1255"/>
      <c r="F570" s="1255"/>
      <c r="G570" s="1255"/>
      <c r="H570" s="1255"/>
      <c r="I570" s="1255"/>
      <c r="J570" s="1255"/>
      <c r="K570" s="1255"/>
      <c r="L570" s="1255"/>
      <c r="M570" s="1255"/>
      <c r="N570" s="1255"/>
      <c r="O570" s="1255"/>
      <c r="P570" s="1255"/>
      <c r="Q570" s="1255"/>
      <c r="R570" s="1255"/>
      <c r="S570" s="1256"/>
      <c r="T570" s="1240"/>
      <c r="U570" s="1241"/>
      <c r="V570" s="1241"/>
      <c r="W570" s="1241"/>
      <c r="X570" s="1241"/>
      <c r="Y570" s="1241"/>
      <c r="Z570" s="1178"/>
      <c r="AA570" s="1178"/>
      <c r="AB570" s="1178"/>
      <c r="AC570" s="1178"/>
      <c r="AD570" s="1178"/>
      <c r="AE570" s="1178"/>
      <c r="AF570" s="1178"/>
      <c r="AG570" s="1178"/>
      <c r="AH570" s="1178"/>
      <c r="AI570" s="459"/>
      <c r="AJ570" s="1179"/>
      <c r="AK570" s="1181"/>
      <c r="AL570" s="1178"/>
      <c r="AM570" s="1178"/>
      <c r="AN570" s="1178"/>
      <c r="AO570" s="1541"/>
    </row>
    <row r="571" spans="2:41">
      <c r="B571" s="1192" t="s">
        <v>265</v>
      </c>
      <c r="C571" s="1193"/>
      <c r="D571" s="1193"/>
      <c r="E571" s="1193"/>
      <c r="F571" s="1193"/>
      <c r="G571" s="1193"/>
      <c r="H571" s="1193"/>
      <c r="I571" s="1193"/>
      <c r="J571" s="1193"/>
      <c r="K571" s="1193"/>
      <c r="L571" s="1193"/>
      <c r="M571" s="1193"/>
      <c r="N571" s="1193"/>
      <c r="O571" s="1193"/>
      <c r="P571" s="1193"/>
      <c r="Q571" s="1193"/>
      <c r="R571" s="1193"/>
      <c r="S571" s="1193"/>
      <c r="T571" s="1193"/>
      <c r="U571" s="1193"/>
      <c r="V571" s="1193"/>
      <c r="W571" s="1193"/>
      <c r="X571" s="1193"/>
      <c r="Y571" s="1193"/>
      <c r="Z571" s="1229"/>
      <c r="AA571" s="1230"/>
      <c r="AB571" s="1230"/>
      <c r="AC571" s="1230"/>
      <c r="AD571" s="1230"/>
      <c r="AE571" s="1230"/>
      <c r="AF571" s="1230"/>
      <c r="AG571" s="1230"/>
      <c r="AH571" s="1231"/>
      <c r="AI571" s="1232"/>
      <c r="AJ571" s="1232"/>
      <c r="AK571" s="1232"/>
      <c r="AL571" s="1232"/>
      <c r="AM571" s="1232"/>
      <c r="AN571" s="1232"/>
      <c r="AO571" s="1560"/>
    </row>
    <row r="572" spans="2:41">
      <c r="B572" s="1242"/>
      <c r="C572" s="1243"/>
      <c r="D572" s="1243"/>
      <c r="E572" s="1243"/>
      <c r="F572" s="1243"/>
      <c r="G572" s="1243"/>
      <c r="H572" s="1243"/>
      <c r="I572" s="1243"/>
      <c r="J572" s="1243"/>
      <c r="K572" s="1243"/>
      <c r="L572" s="1243"/>
      <c r="M572" s="1243"/>
      <c r="N572" s="1243"/>
      <c r="O572" s="1243"/>
      <c r="P572" s="1243"/>
      <c r="Q572" s="1243"/>
      <c r="R572" s="1243"/>
      <c r="S572" s="1243"/>
      <c r="T572" s="1243"/>
      <c r="U572" s="1243"/>
      <c r="V572" s="1243"/>
      <c r="W572" s="1243"/>
      <c r="X572" s="1243"/>
      <c r="Y572" s="1244"/>
      <c r="Z572" s="1248"/>
      <c r="AA572" s="1201"/>
      <c r="AB572" s="1201"/>
      <c r="AC572" s="1201"/>
      <c r="AD572" s="1201"/>
      <c r="AE572" s="1201"/>
      <c r="AF572" s="1201"/>
      <c r="AG572" s="1201"/>
      <c r="AH572" s="1202"/>
      <c r="AI572" s="1190" t="s">
        <v>266</v>
      </c>
      <c r="AJ572" s="1190"/>
      <c r="AK572" s="1253"/>
      <c r="AL572" s="1570">
        <f>SUM(AL551:AO570)</f>
        <v>1</v>
      </c>
      <c r="AM572" s="1570"/>
      <c r="AN572" s="1570"/>
      <c r="AO572" s="1571"/>
    </row>
    <row r="573" spans="2:41">
      <c r="B573" s="1242"/>
      <c r="C573" s="1243"/>
      <c r="D573" s="1243"/>
      <c r="E573" s="1243"/>
      <c r="F573" s="1243"/>
      <c r="G573" s="1243"/>
      <c r="H573" s="1243"/>
      <c r="I573" s="1243"/>
      <c r="J573" s="1243"/>
      <c r="K573" s="1243"/>
      <c r="L573" s="1243"/>
      <c r="M573" s="1243"/>
      <c r="N573" s="1243"/>
      <c r="O573" s="1243"/>
      <c r="P573" s="1243"/>
      <c r="Q573" s="1243"/>
      <c r="R573" s="1243"/>
      <c r="S573" s="1243"/>
      <c r="T573" s="1243"/>
      <c r="U573" s="1243"/>
      <c r="V573" s="1243"/>
      <c r="W573" s="1243"/>
      <c r="X573" s="1243"/>
      <c r="Y573" s="1244"/>
      <c r="Z573" s="1249"/>
      <c r="AA573" s="1204"/>
      <c r="AB573" s="1204"/>
      <c r="AC573" s="1204"/>
      <c r="AD573" s="1204"/>
      <c r="AE573" s="1204"/>
      <c r="AF573" s="1204"/>
      <c r="AG573" s="1204"/>
      <c r="AH573" s="1205"/>
      <c r="AI573" s="1190"/>
      <c r="AJ573" s="1190"/>
      <c r="AK573" s="1253"/>
      <c r="AL573" s="1570"/>
      <c r="AM573" s="1570"/>
      <c r="AN573" s="1570"/>
      <c r="AO573" s="1571"/>
    </row>
    <row r="574" spans="2:41" ht="16.5" thickBot="1">
      <c r="B574" s="1245"/>
      <c r="C574" s="1246"/>
      <c r="D574" s="1246"/>
      <c r="E574" s="1246"/>
      <c r="F574" s="1246"/>
      <c r="G574" s="1246"/>
      <c r="H574" s="1246"/>
      <c r="I574" s="1246"/>
      <c r="J574" s="1246"/>
      <c r="K574" s="1246"/>
      <c r="L574" s="1246"/>
      <c r="M574" s="1246"/>
      <c r="N574" s="1246"/>
      <c r="O574" s="1246"/>
      <c r="P574" s="1246"/>
      <c r="Q574" s="1246"/>
      <c r="R574" s="1246"/>
      <c r="S574" s="1246"/>
      <c r="T574" s="1246"/>
      <c r="U574" s="1246"/>
      <c r="V574" s="1246"/>
      <c r="W574" s="1246"/>
      <c r="X574" s="1246"/>
      <c r="Y574" s="1247"/>
      <c r="Z574" s="1250"/>
      <c r="AA574" s="1251"/>
      <c r="AB574" s="1251"/>
      <c r="AC574" s="1251"/>
      <c r="AD574" s="1251"/>
      <c r="AE574" s="1251"/>
      <c r="AF574" s="1251"/>
      <c r="AG574" s="1251"/>
      <c r="AH574" s="1252"/>
      <c r="AI574" s="1238" t="s">
        <v>267</v>
      </c>
      <c r="AJ574" s="1238"/>
      <c r="AK574" s="1239"/>
      <c r="AL574" s="1572">
        <f>ROUND(+AL572,2)</f>
        <v>1</v>
      </c>
      <c r="AM574" s="1572"/>
      <c r="AN574" s="1572"/>
      <c r="AO574" s="1573"/>
    </row>
    <row r="575" spans="2:41">
      <c r="B575" s="1263"/>
      <c r="C575" s="1264"/>
      <c r="D575" s="1264"/>
      <c r="E575" s="1264"/>
      <c r="F575" s="1264"/>
      <c r="G575" s="1264"/>
      <c r="H575" s="1264"/>
      <c r="I575" s="1267" t="str">
        <f>+I540</f>
        <v>CONSTRUCCIÓN DE CUBIERTA PARA POLIDEPORTIVO EN LA VEREDA LA ESMERALDA DEL MUNICIPIO DE LA PLATA, DEPARTAMENTO DEL HUILA</v>
      </c>
      <c r="J575" s="1267"/>
      <c r="K575" s="1267"/>
      <c r="L575" s="1267"/>
      <c r="M575" s="1267"/>
      <c r="N575" s="1267"/>
      <c r="O575" s="1267"/>
      <c r="P575" s="1267"/>
      <c r="Q575" s="1267"/>
      <c r="R575" s="1267"/>
      <c r="S575" s="1267"/>
      <c r="T575" s="1267"/>
      <c r="U575" s="1267"/>
      <c r="V575" s="1267"/>
      <c r="W575" s="1267"/>
      <c r="X575" s="1267"/>
      <c r="Y575" s="1267"/>
      <c r="Z575" s="1267"/>
      <c r="AA575" s="1267"/>
      <c r="AB575" s="1267"/>
      <c r="AC575" s="1267"/>
      <c r="AD575" s="1267"/>
      <c r="AE575" s="1267"/>
      <c r="AF575" s="1267"/>
      <c r="AG575" s="1267"/>
      <c r="AH575" s="1267"/>
      <c r="AI575" s="1269">
        <f ca="1">TODAY()</f>
        <v>46286</v>
      </c>
      <c r="AJ575" s="1267"/>
      <c r="AK575" s="1267"/>
      <c r="AL575" s="1267"/>
      <c r="AM575" s="1267"/>
      <c r="AN575" s="1267"/>
      <c r="AO575" s="1558"/>
    </row>
    <row r="576" spans="2:41">
      <c r="B576" s="1265"/>
      <c r="C576" s="1266"/>
      <c r="D576" s="1266"/>
      <c r="E576" s="1266"/>
      <c r="F576" s="1266"/>
      <c r="G576" s="1266"/>
      <c r="H576" s="1266"/>
      <c r="I576" s="1268"/>
      <c r="J576" s="1268"/>
      <c r="K576" s="1268"/>
      <c r="L576" s="1268"/>
      <c r="M576" s="1268"/>
      <c r="N576" s="1268"/>
      <c r="O576" s="1268"/>
      <c r="P576" s="1268"/>
      <c r="Q576" s="1268"/>
      <c r="R576" s="1268"/>
      <c r="S576" s="1268"/>
      <c r="T576" s="1268"/>
      <c r="U576" s="1268"/>
      <c r="V576" s="1268"/>
      <c r="W576" s="1268"/>
      <c r="X576" s="1268"/>
      <c r="Y576" s="1268"/>
      <c r="Z576" s="1268"/>
      <c r="AA576" s="1268"/>
      <c r="AB576" s="1268"/>
      <c r="AC576" s="1268"/>
      <c r="AD576" s="1268"/>
      <c r="AE576" s="1268"/>
      <c r="AF576" s="1268"/>
      <c r="AG576" s="1268"/>
      <c r="AH576" s="1268"/>
      <c r="AI576" s="1268"/>
      <c r="AJ576" s="1268"/>
      <c r="AK576" s="1268"/>
      <c r="AL576" s="1268"/>
      <c r="AM576" s="1268"/>
      <c r="AN576" s="1268"/>
      <c r="AO576" s="1559"/>
    </row>
    <row r="577" spans="2:41">
      <c r="B577" s="1265"/>
      <c r="C577" s="1266"/>
      <c r="D577" s="1266"/>
      <c r="E577" s="1266"/>
      <c r="F577" s="1266"/>
      <c r="G577" s="1266"/>
      <c r="H577" s="1266"/>
      <c r="I577" s="1268"/>
      <c r="J577" s="1268"/>
      <c r="K577" s="1268"/>
      <c r="L577" s="1268"/>
      <c r="M577" s="1268"/>
      <c r="N577" s="1268"/>
      <c r="O577" s="1268"/>
      <c r="P577" s="1268"/>
      <c r="Q577" s="1268"/>
      <c r="R577" s="1268"/>
      <c r="S577" s="1268"/>
      <c r="T577" s="1268"/>
      <c r="U577" s="1268"/>
      <c r="V577" s="1268"/>
      <c r="W577" s="1268"/>
      <c r="X577" s="1268"/>
      <c r="Y577" s="1268"/>
      <c r="Z577" s="1268"/>
      <c r="AA577" s="1268"/>
      <c r="AB577" s="1268"/>
      <c r="AC577" s="1268"/>
      <c r="AD577" s="1268"/>
      <c r="AE577" s="1268"/>
      <c r="AF577" s="1268"/>
      <c r="AG577" s="1268"/>
      <c r="AH577" s="1268"/>
      <c r="AI577" s="1268"/>
      <c r="AJ577" s="1268"/>
      <c r="AK577" s="1268"/>
      <c r="AL577" s="1268"/>
      <c r="AM577" s="1268"/>
      <c r="AN577" s="1268"/>
      <c r="AO577" s="1559"/>
    </row>
    <row r="578" spans="2:41">
      <c r="B578" s="1265"/>
      <c r="C578" s="1266"/>
      <c r="D578" s="1266"/>
      <c r="E578" s="1266"/>
      <c r="F578" s="1266"/>
      <c r="G578" s="1266"/>
      <c r="H578" s="1266"/>
      <c r="I578" s="1268"/>
      <c r="J578" s="1268"/>
      <c r="K578" s="1268"/>
      <c r="L578" s="1268"/>
      <c r="M578" s="1268"/>
      <c r="N578" s="1268"/>
      <c r="O578" s="1268"/>
      <c r="P578" s="1268"/>
      <c r="Q578" s="1268"/>
      <c r="R578" s="1268"/>
      <c r="S578" s="1268"/>
      <c r="T578" s="1268"/>
      <c r="U578" s="1268"/>
      <c r="V578" s="1268"/>
      <c r="W578" s="1268"/>
      <c r="X578" s="1268"/>
      <c r="Y578" s="1268"/>
      <c r="Z578" s="1268"/>
      <c r="AA578" s="1268"/>
      <c r="AB578" s="1268"/>
      <c r="AC578" s="1268"/>
      <c r="AD578" s="1268"/>
      <c r="AE578" s="1268"/>
      <c r="AF578" s="1268"/>
      <c r="AG578" s="1268"/>
      <c r="AH578" s="1268"/>
      <c r="AI578" s="1268"/>
      <c r="AJ578" s="1268"/>
      <c r="AK578" s="1268"/>
      <c r="AL578" s="1268"/>
      <c r="AM578" s="1268"/>
      <c r="AN578" s="1268"/>
      <c r="AO578" s="1559"/>
    </row>
    <row r="579" spans="2:41">
      <c r="B579" s="1189" t="s">
        <v>254</v>
      </c>
      <c r="C579" s="1190"/>
      <c r="D579" s="1190"/>
      <c r="E579" s="1190"/>
      <c r="F579" s="1190"/>
      <c r="G579" s="1190"/>
      <c r="H579" s="1190"/>
      <c r="I579" s="1190"/>
      <c r="J579" s="1190"/>
      <c r="K579" s="1190"/>
      <c r="L579" s="1190"/>
      <c r="M579" s="1190"/>
      <c r="N579" s="1190"/>
      <c r="O579" s="1190"/>
      <c r="P579" s="1190"/>
      <c r="Q579" s="1190"/>
      <c r="R579" s="1190"/>
      <c r="S579" s="1190"/>
      <c r="T579" s="1190"/>
      <c r="U579" s="1190"/>
      <c r="V579" s="1190"/>
      <c r="W579" s="1190"/>
      <c r="X579" s="1190"/>
      <c r="Y579" s="1190"/>
      <c r="Z579" s="1190"/>
      <c r="AA579" s="1190"/>
      <c r="AB579" s="1190"/>
      <c r="AC579" s="1190"/>
      <c r="AD579" s="1190"/>
      <c r="AE579" s="1190"/>
      <c r="AF579" s="1190"/>
      <c r="AG579" s="1190"/>
      <c r="AH579" s="1190"/>
      <c r="AI579" s="1190"/>
      <c r="AJ579" s="1190"/>
      <c r="AK579" s="1190"/>
      <c r="AL579" s="1190"/>
      <c r="AM579" s="1190"/>
      <c r="AN579" s="1190"/>
      <c r="AO579" s="1542"/>
    </row>
    <row r="580" spans="2:41">
      <c r="B580" s="1200"/>
      <c r="C580" s="1201"/>
      <c r="D580" s="1201"/>
      <c r="E580" s="1201"/>
      <c r="F580" s="1201"/>
      <c r="G580" s="1201"/>
      <c r="H580" s="1201"/>
      <c r="I580" s="1201"/>
      <c r="J580" s="1201"/>
      <c r="K580" s="1201"/>
      <c r="L580" s="1201"/>
      <c r="M580" s="1201"/>
      <c r="N580" s="1201"/>
      <c r="O580" s="1201"/>
      <c r="P580" s="1201"/>
      <c r="Q580" s="1201"/>
      <c r="R580" s="1201"/>
      <c r="S580" s="1202"/>
      <c r="T580" s="1206" t="s">
        <v>255</v>
      </c>
      <c r="U580" s="1207"/>
      <c r="V580" s="1207"/>
      <c r="W580" s="1208"/>
      <c r="X580" s="1257">
        <f>+' PRESUPUESTO OFICIAL ESMERALDA'!B42</f>
        <v>6.3</v>
      </c>
      <c r="Y580" s="1258"/>
      <c r="Z580" s="1258"/>
      <c r="AA580" s="1258"/>
      <c r="AB580" s="1258"/>
      <c r="AC580" s="1258"/>
      <c r="AD580" s="1259"/>
      <c r="AE580" s="1191" t="s">
        <v>256</v>
      </c>
      <c r="AF580" s="1191"/>
      <c r="AG580" s="1191"/>
      <c r="AH580" s="1191"/>
      <c r="AI580" s="1199" t="str">
        <f>+' PRESUPUESTO OFICIAL ESMERALDA'!D42</f>
        <v>ML</v>
      </c>
      <c r="AJ580" s="1199"/>
      <c r="AK580" s="1199"/>
      <c r="AL580" s="1199"/>
      <c r="AM580" s="1199"/>
      <c r="AN580" s="1199"/>
      <c r="AO580" s="1567"/>
    </row>
    <row r="581" spans="2:41">
      <c r="B581" s="1203"/>
      <c r="C581" s="1204"/>
      <c r="D581" s="1204"/>
      <c r="E581" s="1204"/>
      <c r="F581" s="1204"/>
      <c r="G581" s="1204"/>
      <c r="H581" s="1204"/>
      <c r="I581" s="1204"/>
      <c r="J581" s="1204"/>
      <c r="K581" s="1204"/>
      <c r="L581" s="1204"/>
      <c r="M581" s="1204"/>
      <c r="N581" s="1204"/>
      <c r="O581" s="1204"/>
      <c r="P581" s="1204"/>
      <c r="Q581" s="1204"/>
      <c r="R581" s="1204"/>
      <c r="S581" s="1205"/>
      <c r="T581" s="1209"/>
      <c r="U581" s="1210"/>
      <c r="V581" s="1210"/>
      <c r="W581" s="1211"/>
      <c r="X581" s="1260"/>
      <c r="Y581" s="1261"/>
      <c r="Z581" s="1261"/>
      <c r="AA581" s="1261"/>
      <c r="AB581" s="1261"/>
      <c r="AC581" s="1261"/>
      <c r="AD581" s="1262"/>
      <c r="AE581" s="1191"/>
      <c r="AF581" s="1191"/>
      <c r="AG581" s="1191"/>
      <c r="AH581" s="1191"/>
      <c r="AI581" s="1199"/>
      <c r="AJ581" s="1199"/>
      <c r="AK581" s="1199"/>
      <c r="AL581" s="1199"/>
      <c r="AM581" s="1199"/>
      <c r="AN581" s="1199"/>
      <c r="AO581" s="1567"/>
    </row>
    <row r="582" spans="2:41">
      <c r="B582" s="1203"/>
      <c r="C582" s="1204"/>
      <c r="D582" s="1204"/>
      <c r="E582" s="1204"/>
      <c r="F582" s="1204"/>
      <c r="G582" s="1204"/>
      <c r="H582" s="1204"/>
      <c r="I582" s="1204"/>
      <c r="J582" s="1204"/>
      <c r="K582" s="1204"/>
      <c r="L582" s="1204"/>
      <c r="M582" s="1204"/>
      <c r="N582" s="1204"/>
      <c r="O582" s="1204"/>
      <c r="P582" s="1204"/>
      <c r="Q582" s="1204"/>
      <c r="R582" s="1204"/>
      <c r="S582" s="1205"/>
      <c r="T582" s="1206" t="s">
        <v>257</v>
      </c>
      <c r="U582" s="1207"/>
      <c r="V582" s="1207"/>
      <c r="W582" s="1208"/>
      <c r="X582" s="1218" t="str">
        <f>+' PRESUPUESTO OFICIAL ESMERALDA'!C42</f>
        <v>Suministro e instalación Acometida tablero general TG a tableros N° 6 AWG</v>
      </c>
      <c r="Y582" s="1219"/>
      <c r="Z582" s="1219"/>
      <c r="AA582" s="1219"/>
      <c r="AB582" s="1219"/>
      <c r="AC582" s="1219"/>
      <c r="AD582" s="1219"/>
      <c r="AE582" s="1219"/>
      <c r="AF582" s="1219"/>
      <c r="AG582" s="1219"/>
      <c r="AH582" s="1219"/>
      <c r="AI582" s="1219"/>
      <c r="AJ582" s="1219"/>
      <c r="AK582" s="1219"/>
      <c r="AL582" s="1219"/>
      <c r="AM582" s="1219"/>
      <c r="AN582" s="1219"/>
      <c r="AO582" s="1568"/>
    </row>
    <row r="583" spans="2:41">
      <c r="B583" s="1203"/>
      <c r="C583" s="1204"/>
      <c r="D583" s="1204"/>
      <c r="E583" s="1204"/>
      <c r="F583" s="1204"/>
      <c r="G583" s="1204"/>
      <c r="H583" s="1204"/>
      <c r="I583" s="1204"/>
      <c r="J583" s="1204"/>
      <c r="K583" s="1204"/>
      <c r="L583" s="1204"/>
      <c r="M583" s="1204"/>
      <c r="N583" s="1204"/>
      <c r="O583" s="1204"/>
      <c r="P583" s="1204"/>
      <c r="Q583" s="1204"/>
      <c r="R583" s="1204"/>
      <c r="S583" s="1205"/>
      <c r="T583" s="1209"/>
      <c r="U583" s="1210"/>
      <c r="V583" s="1210"/>
      <c r="W583" s="1211"/>
      <c r="X583" s="1220"/>
      <c r="Y583" s="1221"/>
      <c r="Z583" s="1221"/>
      <c r="AA583" s="1221"/>
      <c r="AB583" s="1221"/>
      <c r="AC583" s="1221"/>
      <c r="AD583" s="1221"/>
      <c r="AE583" s="1221"/>
      <c r="AF583" s="1221"/>
      <c r="AG583" s="1221"/>
      <c r="AH583" s="1221"/>
      <c r="AI583" s="1221"/>
      <c r="AJ583" s="1221"/>
      <c r="AK583" s="1221"/>
      <c r="AL583" s="1221"/>
      <c r="AM583" s="1221"/>
      <c r="AN583" s="1221"/>
      <c r="AO583" s="1569"/>
    </row>
    <row r="584" spans="2:41">
      <c r="B584" s="1203"/>
      <c r="C584" s="1204"/>
      <c r="D584" s="1204"/>
      <c r="E584" s="1204"/>
      <c r="F584" s="1204"/>
      <c r="G584" s="1204"/>
      <c r="H584" s="1204"/>
      <c r="I584" s="1204"/>
      <c r="J584" s="1204"/>
      <c r="K584" s="1204"/>
      <c r="L584" s="1204"/>
      <c r="M584" s="1204"/>
      <c r="N584" s="1204"/>
      <c r="O584" s="1204"/>
      <c r="P584" s="1204"/>
      <c r="Q584" s="1204"/>
      <c r="R584" s="1204"/>
      <c r="S584" s="1205"/>
      <c r="T584" s="1222" t="s">
        <v>258</v>
      </c>
      <c r="U584" s="1223"/>
      <c r="V584" s="1223"/>
      <c r="W584" s="1223"/>
      <c r="X584" s="1223"/>
      <c r="Y584" s="1224"/>
      <c r="Z584" s="1228" t="s">
        <v>259</v>
      </c>
      <c r="AA584" s="1228"/>
      <c r="AB584" s="1228"/>
      <c r="AC584" s="1228"/>
      <c r="AD584" s="1228"/>
      <c r="AE584" s="1191"/>
      <c r="AF584" s="1191"/>
      <c r="AG584" s="1191"/>
      <c r="AH584" s="1191"/>
      <c r="AI584" s="1191" t="s">
        <v>260</v>
      </c>
      <c r="AJ584" s="1191"/>
      <c r="AK584" s="1191"/>
      <c r="AL584" s="1191" t="s">
        <v>261</v>
      </c>
      <c r="AM584" s="1191"/>
      <c r="AN584" s="1191"/>
      <c r="AO584" s="1561"/>
    </row>
    <row r="585" spans="2:41">
      <c r="B585" s="1203"/>
      <c r="C585" s="1204"/>
      <c r="D585" s="1204"/>
      <c r="E585" s="1204"/>
      <c r="F585" s="1204"/>
      <c r="G585" s="1204"/>
      <c r="H585" s="1204"/>
      <c r="I585" s="1204"/>
      <c r="J585" s="1204"/>
      <c r="K585" s="1204"/>
      <c r="L585" s="1204"/>
      <c r="M585" s="1204"/>
      <c r="N585" s="1204"/>
      <c r="O585" s="1204"/>
      <c r="P585" s="1204"/>
      <c r="Q585" s="1204"/>
      <c r="R585" s="1204"/>
      <c r="S585" s="1205"/>
      <c r="T585" s="1225"/>
      <c r="U585" s="1226"/>
      <c r="V585" s="1226"/>
      <c r="W585" s="1226"/>
      <c r="X585" s="1226"/>
      <c r="Y585" s="1227"/>
      <c r="Z585" s="1191" t="s">
        <v>262</v>
      </c>
      <c r="AA585" s="1191"/>
      <c r="AB585" s="1191"/>
      <c r="AC585" s="1191" t="s">
        <v>263</v>
      </c>
      <c r="AD585" s="1191"/>
      <c r="AE585" s="1191"/>
      <c r="AF585" s="1191" t="s">
        <v>264</v>
      </c>
      <c r="AG585" s="1191"/>
      <c r="AH585" s="1191"/>
      <c r="AI585" s="1191"/>
      <c r="AJ585" s="1191"/>
      <c r="AK585" s="1191"/>
      <c r="AL585" s="1191"/>
      <c r="AM585" s="1191"/>
      <c r="AN585" s="1191"/>
      <c r="AO585" s="1561"/>
    </row>
    <row r="586" spans="2:41">
      <c r="B586" s="1203"/>
      <c r="C586" s="1204"/>
      <c r="D586" s="1204"/>
      <c r="E586" s="1204"/>
      <c r="F586" s="1204"/>
      <c r="G586" s="1204"/>
      <c r="H586" s="1204"/>
      <c r="I586" s="1204"/>
      <c r="J586" s="1204"/>
      <c r="K586" s="1204"/>
      <c r="L586" s="1204"/>
      <c r="M586" s="1204"/>
      <c r="N586" s="1204"/>
      <c r="O586" s="1204"/>
      <c r="P586" s="1204"/>
      <c r="Q586" s="1204"/>
      <c r="R586" s="1204"/>
      <c r="S586" s="1205"/>
      <c r="T586" s="1182" t="s">
        <v>445</v>
      </c>
      <c r="U586" s="1183"/>
      <c r="V586" s="1183"/>
      <c r="W586" s="1183"/>
      <c r="X586" s="1183"/>
      <c r="Y586" s="1184"/>
      <c r="Z586" s="1185"/>
      <c r="AA586" s="1185"/>
      <c r="AB586" s="1185"/>
      <c r="AC586" s="1178"/>
      <c r="AD586" s="1178"/>
      <c r="AE586" s="1178"/>
      <c r="AF586" s="1178"/>
      <c r="AG586" s="1178"/>
      <c r="AH586" s="1178"/>
      <c r="AI586" s="1178">
        <v>15</v>
      </c>
      <c r="AJ586" s="1178"/>
      <c r="AK586" s="1178"/>
      <c r="AL586" s="1178">
        <f>+AI586</f>
        <v>15</v>
      </c>
      <c r="AM586" s="1178"/>
      <c r="AN586" s="1178"/>
      <c r="AO586" s="1541"/>
    </row>
    <row r="587" spans="2:41" ht="25.5" customHeight="1">
      <c r="B587" s="1203"/>
      <c r="C587" s="1204"/>
      <c r="D587" s="1204"/>
      <c r="E587" s="1204"/>
      <c r="F587" s="1204"/>
      <c r="G587" s="1204"/>
      <c r="H587" s="1204"/>
      <c r="I587" s="1204"/>
      <c r="J587" s="1204"/>
      <c r="K587" s="1204"/>
      <c r="L587" s="1204"/>
      <c r="M587" s="1204"/>
      <c r="N587" s="1204"/>
      <c r="O587" s="1204"/>
      <c r="P587" s="1204"/>
      <c r="Q587" s="1204"/>
      <c r="R587" s="1204"/>
      <c r="S587" s="1205"/>
      <c r="T587" s="1182"/>
      <c r="U587" s="1183"/>
      <c r="V587" s="1183"/>
      <c r="W587" s="1183"/>
      <c r="X587" s="1183"/>
      <c r="Y587" s="1184"/>
      <c r="Z587" s="1178"/>
      <c r="AA587" s="1178"/>
      <c r="AB587" s="1178"/>
      <c r="AC587" s="1178"/>
      <c r="AD587" s="1178"/>
      <c r="AE587" s="1178"/>
      <c r="AF587" s="1178"/>
      <c r="AG587" s="1178"/>
      <c r="AH587" s="1178"/>
      <c r="AI587" s="1178"/>
      <c r="AJ587" s="1178"/>
      <c r="AK587" s="1178"/>
      <c r="AL587" s="1178"/>
      <c r="AM587" s="1178"/>
      <c r="AN587" s="1178"/>
      <c r="AO587" s="1541"/>
    </row>
    <row r="588" spans="2:41" ht="25.5" customHeight="1">
      <c r="B588" s="1203"/>
      <c r="C588" s="1204"/>
      <c r="D588" s="1204"/>
      <c r="E588" s="1204"/>
      <c r="F588" s="1204"/>
      <c r="G588" s="1204"/>
      <c r="H588" s="1204"/>
      <c r="I588" s="1204"/>
      <c r="J588" s="1204"/>
      <c r="K588" s="1204"/>
      <c r="L588" s="1204"/>
      <c r="M588" s="1204"/>
      <c r="N588" s="1204"/>
      <c r="O588" s="1204"/>
      <c r="P588" s="1204"/>
      <c r="Q588" s="1204"/>
      <c r="R588" s="1204"/>
      <c r="S588" s="1205"/>
      <c r="T588" s="1182"/>
      <c r="U588" s="1183"/>
      <c r="V588" s="1183"/>
      <c r="W588" s="1183"/>
      <c r="X588" s="1183"/>
      <c r="Y588" s="1184"/>
      <c r="Z588" s="1178"/>
      <c r="AA588" s="1178"/>
      <c r="AB588" s="1178"/>
      <c r="AC588" s="1178"/>
      <c r="AD588" s="1178"/>
      <c r="AE588" s="1178"/>
      <c r="AF588" s="1178"/>
      <c r="AG588" s="1178"/>
      <c r="AH588" s="1178"/>
      <c r="AI588" s="1178"/>
      <c r="AJ588" s="1178"/>
      <c r="AK588" s="1178"/>
      <c r="AL588" s="1178"/>
      <c r="AM588" s="1178"/>
      <c r="AN588" s="1178"/>
      <c r="AO588" s="1541"/>
    </row>
    <row r="589" spans="2:41" ht="25.5" customHeight="1">
      <c r="B589" s="1203"/>
      <c r="C589" s="1204"/>
      <c r="D589" s="1204"/>
      <c r="E589" s="1204"/>
      <c r="F589" s="1204"/>
      <c r="G589" s="1204"/>
      <c r="H589" s="1204"/>
      <c r="I589" s="1204"/>
      <c r="J589" s="1204"/>
      <c r="K589" s="1204"/>
      <c r="L589" s="1204"/>
      <c r="M589" s="1204"/>
      <c r="N589" s="1204"/>
      <c r="O589" s="1204"/>
      <c r="P589" s="1204"/>
      <c r="Q589" s="1204"/>
      <c r="R589" s="1204"/>
      <c r="S589" s="1205"/>
      <c r="T589" s="1182"/>
      <c r="U589" s="1183"/>
      <c r="V589" s="1183"/>
      <c r="W589" s="1183"/>
      <c r="X589" s="1183"/>
      <c r="Y589" s="1184"/>
      <c r="Z589" s="1178"/>
      <c r="AA589" s="1178"/>
      <c r="AB589" s="1178"/>
      <c r="AC589" s="1178"/>
      <c r="AD589" s="1178"/>
      <c r="AE589" s="1178"/>
      <c r="AF589" s="1178"/>
      <c r="AG589" s="1178"/>
      <c r="AH589" s="1178"/>
      <c r="AI589" s="1178"/>
      <c r="AJ589" s="1178"/>
      <c r="AK589" s="1178"/>
      <c r="AL589" s="1178"/>
      <c r="AM589" s="1178"/>
      <c r="AN589" s="1178"/>
      <c r="AO589" s="1541"/>
    </row>
    <row r="590" spans="2:41" ht="25.5" customHeight="1">
      <c r="B590" s="1203"/>
      <c r="C590" s="1204"/>
      <c r="D590" s="1204"/>
      <c r="E590" s="1204"/>
      <c r="F590" s="1204"/>
      <c r="G590" s="1204"/>
      <c r="H590" s="1204"/>
      <c r="I590" s="1204"/>
      <c r="J590" s="1204"/>
      <c r="K590" s="1204"/>
      <c r="L590" s="1204"/>
      <c r="M590" s="1204"/>
      <c r="N590" s="1204"/>
      <c r="O590" s="1204"/>
      <c r="P590" s="1204"/>
      <c r="Q590" s="1204"/>
      <c r="R590" s="1204"/>
      <c r="S590" s="1205"/>
      <c r="T590" s="1182"/>
      <c r="U590" s="1183"/>
      <c r="V590" s="1183"/>
      <c r="W590" s="1183"/>
      <c r="X590" s="1183"/>
      <c r="Y590" s="1184"/>
      <c r="Z590" s="1178"/>
      <c r="AA590" s="1178"/>
      <c r="AB590" s="1178"/>
      <c r="AC590" s="1178"/>
      <c r="AD590" s="1178"/>
      <c r="AE590" s="1178"/>
      <c r="AF590" s="1178"/>
      <c r="AG590" s="1178"/>
      <c r="AH590" s="1178"/>
      <c r="AI590" s="1178"/>
      <c r="AJ590" s="1178"/>
      <c r="AK590" s="1178"/>
      <c r="AL590" s="1178"/>
      <c r="AM590" s="1178"/>
      <c r="AN590" s="1178"/>
      <c r="AO590" s="1541"/>
    </row>
    <row r="591" spans="2:41" ht="25.5" customHeight="1">
      <c r="B591" s="1203"/>
      <c r="C591" s="1204"/>
      <c r="D591" s="1204"/>
      <c r="E591" s="1204"/>
      <c r="F591" s="1204"/>
      <c r="G591" s="1204"/>
      <c r="H591" s="1204"/>
      <c r="I591" s="1204"/>
      <c r="J591" s="1204"/>
      <c r="K591" s="1204"/>
      <c r="L591" s="1204"/>
      <c r="M591" s="1204"/>
      <c r="N591" s="1204"/>
      <c r="O591" s="1204"/>
      <c r="P591" s="1204"/>
      <c r="Q591" s="1204"/>
      <c r="R591" s="1204"/>
      <c r="S591" s="1205"/>
      <c r="T591" s="1182"/>
      <c r="U591" s="1183"/>
      <c r="V591" s="1183"/>
      <c r="W591" s="1183"/>
      <c r="X591" s="1183"/>
      <c r="Y591" s="1184"/>
      <c r="Z591" s="1178"/>
      <c r="AA591" s="1178"/>
      <c r="AB591" s="1178"/>
      <c r="AC591" s="1178"/>
      <c r="AD591" s="1178"/>
      <c r="AE591" s="1178"/>
      <c r="AF591" s="1178"/>
      <c r="AG591" s="1178"/>
      <c r="AH591" s="1178"/>
      <c r="AI591" s="1178"/>
      <c r="AJ591" s="1178"/>
      <c r="AK591" s="1178"/>
      <c r="AL591" s="1178"/>
      <c r="AM591" s="1178"/>
      <c r="AN591" s="1178"/>
      <c r="AO591" s="1541"/>
    </row>
    <row r="592" spans="2:41" ht="25.5" customHeight="1">
      <c r="B592" s="1203"/>
      <c r="C592" s="1204"/>
      <c r="D592" s="1204"/>
      <c r="E592" s="1204"/>
      <c r="F592" s="1204"/>
      <c r="G592" s="1204"/>
      <c r="H592" s="1204"/>
      <c r="I592" s="1204"/>
      <c r="J592" s="1204"/>
      <c r="K592" s="1204"/>
      <c r="L592" s="1204"/>
      <c r="M592" s="1204"/>
      <c r="N592" s="1204"/>
      <c r="O592" s="1204"/>
      <c r="P592" s="1204"/>
      <c r="Q592" s="1204"/>
      <c r="R592" s="1204"/>
      <c r="S592" s="1205"/>
      <c r="T592" s="1182"/>
      <c r="U592" s="1183"/>
      <c r="V592" s="1183"/>
      <c r="W592" s="1183"/>
      <c r="X592" s="1183"/>
      <c r="Y592" s="1184"/>
      <c r="Z592" s="1178"/>
      <c r="AA592" s="1178"/>
      <c r="AB592" s="1178"/>
      <c r="AC592" s="1178"/>
      <c r="AD592" s="1178"/>
      <c r="AE592" s="1178"/>
      <c r="AF592" s="1178"/>
      <c r="AG592" s="1178"/>
      <c r="AH592" s="1178"/>
      <c r="AI592" s="1178"/>
      <c r="AJ592" s="1178"/>
      <c r="AK592" s="1178"/>
      <c r="AL592" s="1178"/>
      <c r="AM592" s="1178"/>
      <c r="AN592" s="1178"/>
      <c r="AO592" s="1541"/>
    </row>
    <row r="593" spans="2:41" ht="25.5" customHeight="1">
      <c r="B593" s="1203"/>
      <c r="C593" s="1204"/>
      <c r="D593" s="1204"/>
      <c r="E593" s="1204"/>
      <c r="F593" s="1204"/>
      <c r="G593" s="1204"/>
      <c r="H593" s="1204"/>
      <c r="I593" s="1204"/>
      <c r="J593" s="1204"/>
      <c r="K593" s="1204"/>
      <c r="L593" s="1204"/>
      <c r="M593" s="1204"/>
      <c r="N593" s="1204"/>
      <c r="O593" s="1204"/>
      <c r="P593" s="1204"/>
      <c r="Q593" s="1204"/>
      <c r="R593" s="1204"/>
      <c r="S593" s="1205"/>
      <c r="T593" s="1276"/>
      <c r="U593" s="1277"/>
      <c r="V593" s="1277"/>
      <c r="W593" s="1277"/>
      <c r="X593" s="1277"/>
      <c r="Y593" s="1277"/>
      <c r="Z593" s="1178"/>
      <c r="AA593" s="1178"/>
      <c r="AB593" s="1178"/>
      <c r="AC593" s="1178"/>
      <c r="AD593" s="1178"/>
      <c r="AE593" s="1178"/>
      <c r="AF593" s="1178"/>
      <c r="AG593" s="1178"/>
      <c r="AH593" s="1178"/>
      <c r="AI593" s="1178"/>
      <c r="AJ593" s="1178"/>
      <c r="AK593" s="1178"/>
      <c r="AL593" s="1178"/>
      <c r="AM593" s="1178"/>
      <c r="AN593" s="1178"/>
      <c r="AO593" s="1541"/>
    </row>
    <row r="594" spans="2:41" ht="25.5" customHeight="1">
      <c r="B594" s="1254"/>
      <c r="C594" s="1255"/>
      <c r="D594" s="1255"/>
      <c r="E594" s="1255"/>
      <c r="F594" s="1255"/>
      <c r="G594" s="1255"/>
      <c r="H594" s="1255"/>
      <c r="I594" s="1255"/>
      <c r="J594" s="1255"/>
      <c r="K594" s="1255"/>
      <c r="L594" s="1255"/>
      <c r="M594" s="1255"/>
      <c r="N594" s="1255"/>
      <c r="O594" s="1255"/>
      <c r="P594" s="1255"/>
      <c r="Q594" s="1255"/>
      <c r="R594" s="1255"/>
      <c r="S594" s="1256"/>
      <c r="T594" s="1240"/>
      <c r="U594" s="1241"/>
      <c r="V594" s="1241"/>
      <c r="W594" s="1241"/>
      <c r="X594" s="1241"/>
      <c r="Y594" s="1241"/>
      <c r="Z594" s="1178"/>
      <c r="AA594" s="1178"/>
      <c r="AB594" s="1178"/>
      <c r="AC594" s="1178"/>
      <c r="AD594" s="1178"/>
      <c r="AE594" s="1178"/>
      <c r="AF594" s="1178"/>
      <c r="AG594" s="1178"/>
      <c r="AH594" s="1178"/>
      <c r="AI594" s="1178"/>
      <c r="AJ594" s="1178"/>
      <c r="AK594" s="1178"/>
      <c r="AL594" s="1178"/>
      <c r="AM594" s="1178"/>
      <c r="AN594" s="1178"/>
      <c r="AO594" s="1541"/>
    </row>
    <row r="595" spans="2:41">
      <c r="B595" s="1192" t="s">
        <v>265</v>
      </c>
      <c r="C595" s="1193"/>
      <c r="D595" s="1193"/>
      <c r="E595" s="1193"/>
      <c r="F595" s="1193"/>
      <c r="G595" s="1193"/>
      <c r="H595" s="1193"/>
      <c r="I595" s="1193"/>
      <c r="J595" s="1193"/>
      <c r="K595" s="1193"/>
      <c r="L595" s="1193"/>
      <c r="M595" s="1193"/>
      <c r="N595" s="1193"/>
      <c r="O595" s="1193"/>
      <c r="P595" s="1193"/>
      <c r="Q595" s="1193"/>
      <c r="R595" s="1193"/>
      <c r="S595" s="1193"/>
      <c r="T595" s="1193"/>
      <c r="U595" s="1193"/>
      <c r="V595" s="1193"/>
      <c r="W595" s="1193"/>
      <c r="X595" s="1193"/>
      <c r="Y595" s="1193"/>
      <c r="Z595" s="1229"/>
      <c r="AA595" s="1230"/>
      <c r="AB595" s="1230"/>
      <c r="AC595" s="1230"/>
      <c r="AD595" s="1230"/>
      <c r="AE595" s="1230"/>
      <c r="AF595" s="1230"/>
      <c r="AG595" s="1230"/>
      <c r="AH595" s="1231"/>
      <c r="AI595" s="1232"/>
      <c r="AJ595" s="1232"/>
      <c r="AK595" s="1232"/>
      <c r="AL595" s="1232"/>
      <c r="AM595" s="1232"/>
      <c r="AN595" s="1232"/>
      <c r="AO595" s="1560"/>
    </row>
    <row r="596" spans="2:41">
      <c r="B596" s="1242"/>
      <c r="C596" s="1243"/>
      <c r="D596" s="1243"/>
      <c r="E596" s="1243"/>
      <c r="F596" s="1243"/>
      <c r="G596" s="1243"/>
      <c r="H596" s="1243"/>
      <c r="I596" s="1243"/>
      <c r="J596" s="1243"/>
      <c r="K596" s="1243"/>
      <c r="L596" s="1243"/>
      <c r="M596" s="1243"/>
      <c r="N596" s="1243"/>
      <c r="O596" s="1243"/>
      <c r="P596" s="1243"/>
      <c r="Q596" s="1243"/>
      <c r="R596" s="1243"/>
      <c r="S596" s="1243"/>
      <c r="T596" s="1243"/>
      <c r="U596" s="1243"/>
      <c r="V596" s="1243"/>
      <c r="W596" s="1243"/>
      <c r="X596" s="1243"/>
      <c r="Y596" s="1244"/>
      <c r="Z596" s="1248"/>
      <c r="AA596" s="1201"/>
      <c r="AB596" s="1201"/>
      <c r="AC596" s="1201"/>
      <c r="AD596" s="1201"/>
      <c r="AE596" s="1201"/>
      <c r="AF596" s="1201"/>
      <c r="AG596" s="1201"/>
      <c r="AH596" s="1202"/>
      <c r="AI596" s="1190" t="s">
        <v>266</v>
      </c>
      <c r="AJ596" s="1190"/>
      <c r="AK596" s="1253"/>
      <c r="AL596" s="1570">
        <f>SUM(AL586:AO594)</f>
        <v>15</v>
      </c>
      <c r="AM596" s="1570"/>
      <c r="AN596" s="1570"/>
      <c r="AO596" s="1571"/>
    </row>
    <row r="597" spans="2:41">
      <c r="B597" s="1242"/>
      <c r="C597" s="1243"/>
      <c r="D597" s="1243"/>
      <c r="E597" s="1243"/>
      <c r="F597" s="1243"/>
      <c r="G597" s="1243"/>
      <c r="H597" s="1243"/>
      <c r="I597" s="1243"/>
      <c r="J597" s="1243"/>
      <c r="K597" s="1243"/>
      <c r="L597" s="1243"/>
      <c r="M597" s="1243"/>
      <c r="N597" s="1243"/>
      <c r="O597" s="1243"/>
      <c r="P597" s="1243"/>
      <c r="Q597" s="1243"/>
      <c r="R597" s="1243"/>
      <c r="S597" s="1243"/>
      <c r="T597" s="1243"/>
      <c r="U597" s="1243"/>
      <c r="V597" s="1243"/>
      <c r="W597" s="1243"/>
      <c r="X597" s="1243"/>
      <c r="Y597" s="1244"/>
      <c r="Z597" s="1249"/>
      <c r="AA597" s="1204"/>
      <c r="AB597" s="1204"/>
      <c r="AC597" s="1204"/>
      <c r="AD597" s="1204"/>
      <c r="AE597" s="1204"/>
      <c r="AF597" s="1204"/>
      <c r="AG597" s="1204"/>
      <c r="AH597" s="1205"/>
      <c r="AI597" s="1190"/>
      <c r="AJ597" s="1190"/>
      <c r="AK597" s="1253"/>
      <c r="AL597" s="1570"/>
      <c r="AM597" s="1570"/>
      <c r="AN597" s="1570"/>
      <c r="AO597" s="1571"/>
    </row>
    <row r="598" spans="2:41" ht="16.5" thickBot="1">
      <c r="B598" s="1245"/>
      <c r="C598" s="1246"/>
      <c r="D598" s="1246"/>
      <c r="E598" s="1246"/>
      <c r="F598" s="1246"/>
      <c r="G598" s="1246"/>
      <c r="H598" s="1246"/>
      <c r="I598" s="1246"/>
      <c r="J598" s="1246"/>
      <c r="K598" s="1246"/>
      <c r="L598" s="1246"/>
      <c r="M598" s="1246"/>
      <c r="N598" s="1246"/>
      <c r="O598" s="1246"/>
      <c r="P598" s="1246"/>
      <c r="Q598" s="1246"/>
      <c r="R598" s="1246"/>
      <c r="S598" s="1246"/>
      <c r="T598" s="1246"/>
      <c r="U598" s="1246"/>
      <c r="V598" s="1246"/>
      <c r="W598" s="1246"/>
      <c r="X598" s="1246"/>
      <c r="Y598" s="1247"/>
      <c r="Z598" s="1250"/>
      <c r="AA598" s="1251"/>
      <c r="AB598" s="1251"/>
      <c r="AC598" s="1251"/>
      <c r="AD598" s="1251"/>
      <c r="AE598" s="1251"/>
      <c r="AF598" s="1251"/>
      <c r="AG598" s="1251"/>
      <c r="AH598" s="1252"/>
      <c r="AI598" s="1238" t="s">
        <v>267</v>
      </c>
      <c r="AJ598" s="1238"/>
      <c r="AK598" s="1239"/>
      <c r="AL598" s="1572">
        <f>+ROUND(AL596+AL597,2)</f>
        <v>15</v>
      </c>
      <c r="AM598" s="1572"/>
      <c r="AN598" s="1572"/>
      <c r="AO598" s="1573"/>
    </row>
    <row r="599" spans="2:41">
      <c r="B599" s="1263"/>
      <c r="C599" s="1264"/>
      <c r="D599" s="1264"/>
      <c r="E599" s="1264"/>
      <c r="F599" s="1264"/>
      <c r="G599" s="1264"/>
      <c r="H599" s="1264"/>
      <c r="I599" s="1267" t="str">
        <f>+I575</f>
        <v>CONSTRUCCIÓN DE CUBIERTA PARA POLIDEPORTIVO EN LA VEREDA LA ESMERALDA DEL MUNICIPIO DE LA PLATA, DEPARTAMENTO DEL HUILA</v>
      </c>
      <c r="J599" s="1267"/>
      <c r="K599" s="1267"/>
      <c r="L599" s="1267"/>
      <c r="M599" s="1267"/>
      <c r="N599" s="1267"/>
      <c r="O599" s="1267"/>
      <c r="P599" s="1267"/>
      <c r="Q599" s="1267"/>
      <c r="R599" s="1267"/>
      <c r="S599" s="1267"/>
      <c r="T599" s="1267"/>
      <c r="U599" s="1267"/>
      <c r="V599" s="1267"/>
      <c r="W599" s="1267"/>
      <c r="X599" s="1267"/>
      <c r="Y599" s="1267"/>
      <c r="Z599" s="1267"/>
      <c r="AA599" s="1267"/>
      <c r="AB599" s="1267"/>
      <c r="AC599" s="1267"/>
      <c r="AD599" s="1267"/>
      <c r="AE599" s="1267"/>
      <c r="AF599" s="1267"/>
      <c r="AG599" s="1267"/>
      <c r="AH599" s="1267"/>
      <c r="AI599" s="1269">
        <f ca="1">TODAY()</f>
        <v>46286</v>
      </c>
      <c r="AJ599" s="1267"/>
      <c r="AK599" s="1267"/>
      <c r="AL599" s="1267"/>
      <c r="AM599" s="1267"/>
      <c r="AN599" s="1267"/>
      <c r="AO599" s="1558"/>
    </row>
    <row r="600" spans="2:41">
      <c r="B600" s="1265"/>
      <c r="C600" s="1266"/>
      <c r="D600" s="1266"/>
      <c r="E600" s="1266"/>
      <c r="F600" s="1266"/>
      <c r="G600" s="1266"/>
      <c r="H600" s="1266"/>
      <c r="I600" s="1268"/>
      <c r="J600" s="1268"/>
      <c r="K600" s="1268"/>
      <c r="L600" s="1268"/>
      <c r="M600" s="1268"/>
      <c r="N600" s="1268"/>
      <c r="O600" s="1268"/>
      <c r="P600" s="1268"/>
      <c r="Q600" s="1268"/>
      <c r="R600" s="1268"/>
      <c r="S600" s="1268"/>
      <c r="T600" s="1268"/>
      <c r="U600" s="1268"/>
      <c r="V600" s="1268"/>
      <c r="W600" s="1268"/>
      <c r="X600" s="1268"/>
      <c r="Y600" s="1268"/>
      <c r="Z600" s="1268"/>
      <c r="AA600" s="1268"/>
      <c r="AB600" s="1268"/>
      <c r="AC600" s="1268"/>
      <c r="AD600" s="1268"/>
      <c r="AE600" s="1268"/>
      <c r="AF600" s="1268"/>
      <c r="AG600" s="1268"/>
      <c r="AH600" s="1268"/>
      <c r="AI600" s="1268"/>
      <c r="AJ600" s="1268"/>
      <c r="AK600" s="1268"/>
      <c r="AL600" s="1268"/>
      <c r="AM600" s="1268"/>
      <c r="AN600" s="1268"/>
      <c r="AO600" s="1559"/>
    </row>
    <row r="601" spans="2:41">
      <c r="B601" s="1265"/>
      <c r="C601" s="1266"/>
      <c r="D601" s="1266"/>
      <c r="E601" s="1266"/>
      <c r="F601" s="1266"/>
      <c r="G601" s="1266"/>
      <c r="H601" s="1266"/>
      <c r="I601" s="1268"/>
      <c r="J601" s="1268"/>
      <c r="K601" s="1268"/>
      <c r="L601" s="1268"/>
      <c r="M601" s="1268"/>
      <c r="N601" s="1268"/>
      <c r="O601" s="1268"/>
      <c r="P601" s="1268"/>
      <c r="Q601" s="1268"/>
      <c r="R601" s="1268"/>
      <c r="S601" s="1268"/>
      <c r="T601" s="1268"/>
      <c r="U601" s="1268"/>
      <c r="V601" s="1268"/>
      <c r="W601" s="1268"/>
      <c r="X601" s="1268"/>
      <c r="Y601" s="1268"/>
      <c r="Z601" s="1268"/>
      <c r="AA601" s="1268"/>
      <c r="AB601" s="1268"/>
      <c r="AC601" s="1268"/>
      <c r="AD601" s="1268"/>
      <c r="AE601" s="1268"/>
      <c r="AF601" s="1268"/>
      <c r="AG601" s="1268"/>
      <c r="AH601" s="1268"/>
      <c r="AI601" s="1268"/>
      <c r="AJ601" s="1268"/>
      <c r="AK601" s="1268"/>
      <c r="AL601" s="1268"/>
      <c r="AM601" s="1268"/>
      <c r="AN601" s="1268"/>
      <c r="AO601" s="1559"/>
    </row>
    <row r="602" spans="2:41">
      <c r="B602" s="1265"/>
      <c r="C602" s="1266"/>
      <c r="D602" s="1266"/>
      <c r="E602" s="1266"/>
      <c r="F602" s="1266"/>
      <c r="G602" s="1266"/>
      <c r="H602" s="1266"/>
      <c r="I602" s="1268"/>
      <c r="J602" s="1268"/>
      <c r="K602" s="1268"/>
      <c r="L602" s="1268"/>
      <c r="M602" s="1268"/>
      <c r="N602" s="1268"/>
      <c r="O602" s="1268"/>
      <c r="P602" s="1268"/>
      <c r="Q602" s="1268"/>
      <c r="R602" s="1268"/>
      <c r="S602" s="1268"/>
      <c r="T602" s="1268"/>
      <c r="U602" s="1268"/>
      <c r="V602" s="1268"/>
      <c r="W602" s="1268"/>
      <c r="X602" s="1268"/>
      <c r="Y602" s="1268"/>
      <c r="Z602" s="1268"/>
      <c r="AA602" s="1268"/>
      <c r="AB602" s="1268"/>
      <c r="AC602" s="1268"/>
      <c r="AD602" s="1268"/>
      <c r="AE602" s="1268"/>
      <c r="AF602" s="1268"/>
      <c r="AG602" s="1268"/>
      <c r="AH602" s="1268"/>
      <c r="AI602" s="1268"/>
      <c r="AJ602" s="1268"/>
      <c r="AK602" s="1268"/>
      <c r="AL602" s="1268"/>
      <c r="AM602" s="1268"/>
      <c r="AN602" s="1268"/>
      <c r="AO602" s="1559"/>
    </row>
    <row r="603" spans="2:41">
      <c r="B603" s="1189" t="s">
        <v>254</v>
      </c>
      <c r="C603" s="1190"/>
      <c r="D603" s="1190"/>
      <c r="E603" s="1190"/>
      <c r="F603" s="1190"/>
      <c r="G603" s="1190"/>
      <c r="H603" s="1190"/>
      <c r="I603" s="1190"/>
      <c r="J603" s="1190"/>
      <c r="K603" s="1190"/>
      <c r="L603" s="1190"/>
      <c r="M603" s="1190"/>
      <c r="N603" s="1190"/>
      <c r="O603" s="1190"/>
      <c r="P603" s="1190"/>
      <c r="Q603" s="1190"/>
      <c r="R603" s="1190"/>
      <c r="S603" s="1190"/>
      <c r="T603" s="1190"/>
      <c r="U603" s="1190"/>
      <c r="V603" s="1190"/>
      <c r="W603" s="1190"/>
      <c r="X603" s="1190"/>
      <c r="Y603" s="1190"/>
      <c r="Z603" s="1190"/>
      <c r="AA603" s="1190"/>
      <c r="AB603" s="1190"/>
      <c r="AC603" s="1190"/>
      <c r="AD603" s="1190"/>
      <c r="AE603" s="1190"/>
      <c r="AF603" s="1190"/>
      <c r="AG603" s="1190"/>
      <c r="AH603" s="1190"/>
      <c r="AI603" s="1190"/>
      <c r="AJ603" s="1190"/>
      <c r="AK603" s="1190"/>
      <c r="AL603" s="1190"/>
      <c r="AM603" s="1190"/>
      <c r="AN603" s="1190"/>
      <c r="AO603" s="1542"/>
    </row>
    <row r="604" spans="2:41">
      <c r="B604" s="1200"/>
      <c r="C604" s="1201"/>
      <c r="D604" s="1201"/>
      <c r="E604" s="1201"/>
      <c r="F604" s="1201"/>
      <c r="G604" s="1201"/>
      <c r="H604" s="1201"/>
      <c r="I604" s="1201"/>
      <c r="J604" s="1201"/>
      <c r="K604" s="1201"/>
      <c r="L604" s="1201"/>
      <c r="M604" s="1201"/>
      <c r="N604" s="1201"/>
      <c r="O604" s="1201"/>
      <c r="P604" s="1201"/>
      <c r="Q604" s="1201"/>
      <c r="R604" s="1201"/>
      <c r="S604" s="1202"/>
      <c r="T604" s="1206" t="s">
        <v>255</v>
      </c>
      <c r="U604" s="1207"/>
      <c r="V604" s="1207"/>
      <c r="W604" s="1208"/>
      <c r="X604" s="1257">
        <f>+' PRESUPUESTO OFICIAL ESMERALDA'!B43</f>
        <v>6.4</v>
      </c>
      <c r="Y604" s="1258"/>
      <c r="Z604" s="1258"/>
      <c r="AA604" s="1258"/>
      <c r="AB604" s="1258"/>
      <c r="AC604" s="1258"/>
      <c r="AD604" s="1259"/>
      <c r="AE604" s="1191" t="s">
        <v>256</v>
      </c>
      <c r="AF604" s="1191"/>
      <c r="AG604" s="1191"/>
      <c r="AH604" s="1191"/>
      <c r="AI604" s="1199" t="str">
        <f>+' PRESUPUESTO OFICIAL ESMERALDA'!D43</f>
        <v>UND</v>
      </c>
      <c r="AJ604" s="1199"/>
      <c r="AK604" s="1199"/>
      <c r="AL604" s="1199"/>
      <c r="AM604" s="1199"/>
      <c r="AN604" s="1199"/>
      <c r="AO604" s="1567"/>
    </row>
    <row r="605" spans="2:41">
      <c r="B605" s="1203"/>
      <c r="C605" s="1204"/>
      <c r="D605" s="1204"/>
      <c r="E605" s="1204"/>
      <c r="F605" s="1204"/>
      <c r="G605" s="1204"/>
      <c r="H605" s="1204"/>
      <c r="I605" s="1204"/>
      <c r="J605" s="1204"/>
      <c r="K605" s="1204"/>
      <c r="L605" s="1204"/>
      <c r="M605" s="1204"/>
      <c r="N605" s="1204"/>
      <c r="O605" s="1204"/>
      <c r="P605" s="1204"/>
      <c r="Q605" s="1204"/>
      <c r="R605" s="1204"/>
      <c r="S605" s="1205"/>
      <c r="T605" s="1209"/>
      <c r="U605" s="1210"/>
      <c r="V605" s="1210"/>
      <c r="W605" s="1211"/>
      <c r="X605" s="1260"/>
      <c r="Y605" s="1261"/>
      <c r="Z605" s="1261"/>
      <c r="AA605" s="1261"/>
      <c r="AB605" s="1261"/>
      <c r="AC605" s="1261"/>
      <c r="AD605" s="1262"/>
      <c r="AE605" s="1191"/>
      <c r="AF605" s="1191"/>
      <c r="AG605" s="1191"/>
      <c r="AH605" s="1191"/>
      <c r="AI605" s="1199"/>
      <c r="AJ605" s="1199"/>
      <c r="AK605" s="1199"/>
      <c r="AL605" s="1199"/>
      <c r="AM605" s="1199"/>
      <c r="AN605" s="1199"/>
      <c r="AO605" s="1567"/>
    </row>
    <row r="606" spans="2:41">
      <c r="B606" s="1203"/>
      <c r="C606" s="1204"/>
      <c r="D606" s="1204"/>
      <c r="E606" s="1204"/>
      <c r="F606" s="1204"/>
      <c r="G606" s="1204"/>
      <c r="H606" s="1204"/>
      <c r="I606" s="1204"/>
      <c r="J606" s="1204"/>
      <c r="K606" s="1204"/>
      <c r="L606" s="1204"/>
      <c r="M606" s="1204"/>
      <c r="N606" s="1204"/>
      <c r="O606" s="1204"/>
      <c r="P606" s="1204"/>
      <c r="Q606" s="1204"/>
      <c r="R606" s="1204"/>
      <c r="S606" s="1205"/>
      <c r="T606" s="1206" t="s">
        <v>257</v>
      </c>
      <c r="U606" s="1207"/>
      <c r="V606" s="1207"/>
      <c r="W606" s="1208"/>
      <c r="X606" s="1218" t="str">
        <f>+' PRESUPUESTO OFICIAL ESMERALDA'!C43</f>
        <v>Suministro e Instalacion de Tablero trifilar de 12 Circuitos</v>
      </c>
      <c r="Y606" s="1219"/>
      <c r="Z606" s="1219"/>
      <c r="AA606" s="1219"/>
      <c r="AB606" s="1219"/>
      <c r="AC606" s="1219"/>
      <c r="AD606" s="1219"/>
      <c r="AE606" s="1219"/>
      <c r="AF606" s="1219"/>
      <c r="AG606" s="1219"/>
      <c r="AH606" s="1219"/>
      <c r="AI606" s="1219"/>
      <c r="AJ606" s="1219"/>
      <c r="AK606" s="1219"/>
      <c r="AL606" s="1219"/>
      <c r="AM606" s="1219"/>
      <c r="AN606" s="1219"/>
      <c r="AO606" s="1568"/>
    </row>
    <row r="607" spans="2:41">
      <c r="B607" s="1203"/>
      <c r="C607" s="1204"/>
      <c r="D607" s="1204"/>
      <c r="E607" s="1204"/>
      <c r="F607" s="1204"/>
      <c r="G607" s="1204"/>
      <c r="H607" s="1204"/>
      <c r="I607" s="1204"/>
      <c r="J607" s="1204"/>
      <c r="K607" s="1204"/>
      <c r="L607" s="1204"/>
      <c r="M607" s="1204"/>
      <c r="N607" s="1204"/>
      <c r="O607" s="1204"/>
      <c r="P607" s="1204"/>
      <c r="Q607" s="1204"/>
      <c r="R607" s="1204"/>
      <c r="S607" s="1205"/>
      <c r="T607" s="1209"/>
      <c r="U607" s="1210"/>
      <c r="V607" s="1210"/>
      <c r="W607" s="1211"/>
      <c r="X607" s="1220"/>
      <c r="Y607" s="1221"/>
      <c r="Z607" s="1221"/>
      <c r="AA607" s="1221"/>
      <c r="AB607" s="1221"/>
      <c r="AC607" s="1221"/>
      <c r="AD607" s="1221"/>
      <c r="AE607" s="1221"/>
      <c r="AF607" s="1221"/>
      <c r="AG607" s="1221"/>
      <c r="AH607" s="1221"/>
      <c r="AI607" s="1221"/>
      <c r="AJ607" s="1221"/>
      <c r="AK607" s="1221"/>
      <c r="AL607" s="1221"/>
      <c r="AM607" s="1221"/>
      <c r="AN607" s="1221"/>
      <c r="AO607" s="1569"/>
    </row>
    <row r="608" spans="2:41">
      <c r="B608" s="1203"/>
      <c r="C608" s="1204"/>
      <c r="D608" s="1204"/>
      <c r="E608" s="1204"/>
      <c r="F608" s="1204"/>
      <c r="G608" s="1204"/>
      <c r="H608" s="1204"/>
      <c r="I608" s="1204"/>
      <c r="J608" s="1204"/>
      <c r="K608" s="1204"/>
      <c r="L608" s="1204"/>
      <c r="M608" s="1204"/>
      <c r="N608" s="1204"/>
      <c r="O608" s="1204"/>
      <c r="P608" s="1204"/>
      <c r="Q608" s="1204"/>
      <c r="R608" s="1204"/>
      <c r="S608" s="1205"/>
      <c r="T608" s="1222" t="s">
        <v>258</v>
      </c>
      <c r="U608" s="1223"/>
      <c r="V608" s="1223"/>
      <c r="W608" s="1223"/>
      <c r="X608" s="1223"/>
      <c r="Y608" s="1224"/>
      <c r="Z608" s="1228" t="s">
        <v>259</v>
      </c>
      <c r="AA608" s="1228"/>
      <c r="AB608" s="1228"/>
      <c r="AC608" s="1228"/>
      <c r="AD608" s="1228"/>
      <c r="AE608" s="1191"/>
      <c r="AF608" s="1191"/>
      <c r="AG608" s="1191"/>
      <c r="AH608" s="1191"/>
      <c r="AI608" s="1191" t="s">
        <v>260</v>
      </c>
      <c r="AJ608" s="1191"/>
      <c r="AK608" s="1191"/>
      <c r="AL608" s="1191" t="s">
        <v>261</v>
      </c>
      <c r="AM608" s="1191"/>
      <c r="AN608" s="1191"/>
      <c r="AO608" s="1561"/>
    </row>
    <row r="609" spans="2:41">
      <c r="B609" s="1203"/>
      <c r="C609" s="1204"/>
      <c r="D609" s="1204"/>
      <c r="E609" s="1204"/>
      <c r="F609" s="1204"/>
      <c r="G609" s="1204"/>
      <c r="H609" s="1204"/>
      <c r="I609" s="1204"/>
      <c r="J609" s="1204"/>
      <c r="K609" s="1204"/>
      <c r="L609" s="1204"/>
      <c r="M609" s="1204"/>
      <c r="N609" s="1204"/>
      <c r="O609" s="1204"/>
      <c r="P609" s="1204"/>
      <c r="Q609" s="1204"/>
      <c r="R609" s="1204"/>
      <c r="S609" s="1205"/>
      <c r="T609" s="1225"/>
      <c r="U609" s="1226"/>
      <c r="V609" s="1226"/>
      <c r="W609" s="1226"/>
      <c r="X609" s="1226"/>
      <c r="Y609" s="1227"/>
      <c r="Z609" s="1191" t="s">
        <v>262</v>
      </c>
      <c r="AA609" s="1191"/>
      <c r="AB609" s="1191"/>
      <c r="AC609" s="1191" t="s">
        <v>263</v>
      </c>
      <c r="AD609" s="1191"/>
      <c r="AE609" s="1191"/>
      <c r="AF609" s="1191" t="s">
        <v>264</v>
      </c>
      <c r="AG609" s="1191"/>
      <c r="AH609" s="1191"/>
      <c r="AI609" s="1191"/>
      <c r="AJ609" s="1191"/>
      <c r="AK609" s="1191"/>
      <c r="AL609" s="1191"/>
      <c r="AM609" s="1191"/>
      <c r="AN609" s="1191"/>
      <c r="AO609" s="1561"/>
    </row>
    <row r="610" spans="2:41">
      <c r="B610" s="1203"/>
      <c r="C610" s="1204"/>
      <c r="D610" s="1204"/>
      <c r="E610" s="1204"/>
      <c r="F610" s="1204"/>
      <c r="G610" s="1204"/>
      <c r="H610" s="1204"/>
      <c r="I610" s="1204"/>
      <c r="J610" s="1204"/>
      <c r="K610" s="1204"/>
      <c r="L610" s="1204"/>
      <c r="M610" s="1204"/>
      <c r="N610" s="1204"/>
      <c r="O610" s="1204"/>
      <c r="P610" s="1204"/>
      <c r="Q610" s="1204"/>
      <c r="R610" s="1204"/>
      <c r="S610" s="1205"/>
      <c r="T610" s="1182" t="s">
        <v>600</v>
      </c>
      <c r="U610" s="1183"/>
      <c r="V610" s="1183"/>
      <c r="W610" s="1183"/>
      <c r="X610" s="1183"/>
      <c r="Y610" s="1184"/>
      <c r="Z610" s="1185"/>
      <c r="AA610" s="1185"/>
      <c r="AB610" s="1185"/>
      <c r="AC610" s="1178"/>
      <c r="AD610" s="1178"/>
      <c r="AE610" s="1178"/>
      <c r="AF610" s="1178"/>
      <c r="AG610" s="1178"/>
      <c r="AH610" s="1178"/>
      <c r="AI610" s="1178">
        <v>1</v>
      </c>
      <c r="AJ610" s="1178"/>
      <c r="AK610" s="1178"/>
      <c r="AL610" s="1178">
        <f>+AI610</f>
        <v>1</v>
      </c>
      <c r="AM610" s="1178"/>
      <c r="AN610" s="1178"/>
      <c r="AO610" s="1541"/>
    </row>
    <row r="611" spans="2:41" ht="40.5" customHeight="1">
      <c r="B611" s="1203"/>
      <c r="C611" s="1204"/>
      <c r="D611" s="1204"/>
      <c r="E611" s="1204"/>
      <c r="F611" s="1204"/>
      <c r="G611" s="1204"/>
      <c r="H611" s="1204"/>
      <c r="I611" s="1204"/>
      <c r="J611" s="1204"/>
      <c r="K611" s="1204"/>
      <c r="L611" s="1204"/>
      <c r="M611" s="1204"/>
      <c r="N611" s="1204"/>
      <c r="O611" s="1204"/>
      <c r="P611" s="1204"/>
      <c r="Q611" s="1204"/>
      <c r="R611" s="1204"/>
      <c r="S611" s="1205"/>
      <c r="T611" s="1182"/>
      <c r="U611" s="1183"/>
      <c r="V611" s="1183"/>
      <c r="W611" s="1183"/>
      <c r="X611" s="1183"/>
      <c r="Y611" s="1184"/>
      <c r="Z611" s="1178"/>
      <c r="AA611" s="1178"/>
      <c r="AB611" s="1178"/>
      <c r="AC611" s="1178"/>
      <c r="AD611" s="1178"/>
      <c r="AE611" s="1178"/>
      <c r="AF611" s="1178"/>
      <c r="AG611" s="1178"/>
      <c r="AH611" s="1178"/>
      <c r="AI611" s="1178"/>
      <c r="AJ611" s="1178"/>
      <c r="AK611" s="1178"/>
      <c r="AL611" s="1178"/>
      <c r="AM611" s="1178"/>
      <c r="AN611" s="1178"/>
      <c r="AO611" s="1541"/>
    </row>
    <row r="612" spans="2:41" ht="40.5" customHeight="1">
      <c r="B612" s="1203"/>
      <c r="C612" s="1204"/>
      <c r="D612" s="1204"/>
      <c r="E612" s="1204"/>
      <c r="F612" s="1204"/>
      <c r="G612" s="1204"/>
      <c r="H612" s="1204"/>
      <c r="I612" s="1204"/>
      <c r="J612" s="1204"/>
      <c r="K612" s="1204"/>
      <c r="L612" s="1204"/>
      <c r="M612" s="1204"/>
      <c r="N612" s="1204"/>
      <c r="O612" s="1204"/>
      <c r="P612" s="1204"/>
      <c r="Q612" s="1204"/>
      <c r="R612" s="1204"/>
      <c r="S612" s="1205"/>
      <c r="T612" s="1182"/>
      <c r="U612" s="1183"/>
      <c r="V612" s="1183"/>
      <c r="W612" s="1183"/>
      <c r="X612" s="1183"/>
      <c r="Y612" s="1184"/>
      <c r="Z612" s="1178"/>
      <c r="AA612" s="1178"/>
      <c r="AB612" s="1178"/>
      <c r="AC612" s="1178"/>
      <c r="AD612" s="1178"/>
      <c r="AE612" s="1178"/>
      <c r="AF612" s="1178"/>
      <c r="AG612" s="1178"/>
      <c r="AH612" s="1178"/>
      <c r="AI612" s="1178"/>
      <c r="AJ612" s="1178"/>
      <c r="AK612" s="1178"/>
      <c r="AL612" s="1178"/>
      <c r="AM612" s="1178"/>
      <c r="AN612" s="1178"/>
      <c r="AO612" s="1541"/>
    </row>
    <row r="613" spans="2:41" ht="40.5" customHeight="1">
      <c r="B613" s="1203"/>
      <c r="C613" s="1204"/>
      <c r="D613" s="1204"/>
      <c r="E613" s="1204"/>
      <c r="F613" s="1204"/>
      <c r="G613" s="1204"/>
      <c r="H613" s="1204"/>
      <c r="I613" s="1204"/>
      <c r="J613" s="1204"/>
      <c r="K613" s="1204"/>
      <c r="L613" s="1204"/>
      <c r="M613" s="1204"/>
      <c r="N613" s="1204"/>
      <c r="O613" s="1204"/>
      <c r="P613" s="1204"/>
      <c r="Q613" s="1204"/>
      <c r="R613" s="1204"/>
      <c r="S613" s="1205"/>
      <c r="T613" s="1182"/>
      <c r="U613" s="1183"/>
      <c r="V613" s="1183"/>
      <c r="W613" s="1183"/>
      <c r="X613" s="1183"/>
      <c r="Y613" s="1184"/>
      <c r="Z613" s="1178"/>
      <c r="AA613" s="1178"/>
      <c r="AB613" s="1178"/>
      <c r="AC613" s="1178"/>
      <c r="AD613" s="1178"/>
      <c r="AE613" s="1178"/>
      <c r="AF613" s="1178"/>
      <c r="AG613" s="1178"/>
      <c r="AH613" s="1178"/>
      <c r="AI613" s="1178"/>
      <c r="AJ613" s="1178"/>
      <c r="AK613" s="1178"/>
      <c r="AL613" s="1178"/>
      <c r="AM613" s="1178"/>
      <c r="AN613" s="1178"/>
      <c r="AO613" s="1541"/>
    </row>
    <row r="614" spans="2:41" ht="40.5" customHeight="1">
      <c r="B614" s="1203"/>
      <c r="C614" s="1204"/>
      <c r="D614" s="1204"/>
      <c r="E614" s="1204"/>
      <c r="F614" s="1204"/>
      <c r="G614" s="1204"/>
      <c r="H614" s="1204"/>
      <c r="I614" s="1204"/>
      <c r="J614" s="1204"/>
      <c r="K614" s="1204"/>
      <c r="L614" s="1204"/>
      <c r="M614" s="1204"/>
      <c r="N614" s="1204"/>
      <c r="O614" s="1204"/>
      <c r="P614" s="1204"/>
      <c r="Q614" s="1204"/>
      <c r="R614" s="1204"/>
      <c r="S614" s="1205"/>
      <c r="T614" s="1182"/>
      <c r="U614" s="1183"/>
      <c r="V614" s="1183"/>
      <c r="W614" s="1183"/>
      <c r="X614" s="1183"/>
      <c r="Y614" s="1184"/>
      <c r="Z614" s="1178"/>
      <c r="AA614" s="1178"/>
      <c r="AB614" s="1178"/>
      <c r="AC614" s="1178"/>
      <c r="AD614" s="1178"/>
      <c r="AE614" s="1178"/>
      <c r="AF614" s="1178"/>
      <c r="AG614" s="1178"/>
      <c r="AH614" s="1178"/>
      <c r="AI614" s="1178"/>
      <c r="AJ614" s="1178"/>
      <c r="AK614" s="1178"/>
      <c r="AL614" s="1178"/>
      <c r="AM614" s="1178"/>
      <c r="AN614" s="1178"/>
      <c r="AO614" s="1541"/>
    </row>
    <row r="615" spans="2:41" ht="40.5" customHeight="1">
      <c r="B615" s="1203"/>
      <c r="C615" s="1204"/>
      <c r="D615" s="1204"/>
      <c r="E615" s="1204"/>
      <c r="F615" s="1204"/>
      <c r="G615" s="1204"/>
      <c r="H615" s="1204"/>
      <c r="I615" s="1204"/>
      <c r="J615" s="1204"/>
      <c r="K615" s="1204"/>
      <c r="L615" s="1204"/>
      <c r="M615" s="1204"/>
      <c r="N615" s="1204"/>
      <c r="O615" s="1204"/>
      <c r="P615" s="1204"/>
      <c r="Q615" s="1204"/>
      <c r="R615" s="1204"/>
      <c r="S615" s="1205"/>
      <c r="T615" s="1182"/>
      <c r="U615" s="1183"/>
      <c r="V615" s="1183"/>
      <c r="W615" s="1183"/>
      <c r="X615" s="1183"/>
      <c r="Y615" s="1184"/>
      <c r="Z615" s="1178"/>
      <c r="AA615" s="1178"/>
      <c r="AB615" s="1178"/>
      <c r="AC615" s="1178"/>
      <c r="AD615" s="1178"/>
      <c r="AE615" s="1178"/>
      <c r="AF615" s="1178"/>
      <c r="AG615" s="1178"/>
      <c r="AH615" s="1178"/>
      <c r="AI615" s="1178"/>
      <c r="AJ615" s="1178"/>
      <c r="AK615" s="1178"/>
      <c r="AL615" s="1178"/>
      <c r="AM615" s="1178"/>
      <c r="AN615" s="1178"/>
      <c r="AO615" s="1541"/>
    </row>
    <row r="616" spans="2:41" ht="40.5" customHeight="1">
      <c r="B616" s="1203"/>
      <c r="C616" s="1204"/>
      <c r="D616" s="1204"/>
      <c r="E616" s="1204"/>
      <c r="F616" s="1204"/>
      <c r="G616" s="1204"/>
      <c r="H616" s="1204"/>
      <c r="I616" s="1204"/>
      <c r="J616" s="1204"/>
      <c r="K616" s="1204"/>
      <c r="L616" s="1204"/>
      <c r="M616" s="1204"/>
      <c r="N616" s="1204"/>
      <c r="O616" s="1204"/>
      <c r="P616" s="1204"/>
      <c r="Q616" s="1204"/>
      <c r="R616" s="1204"/>
      <c r="S616" s="1205"/>
      <c r="T616" s="1182"/>
      <c r="U616" s="1183"/>
      <c r="V616" s="1183"/>
      <c r="W616" s="1183"/>
      <c r="X616" s="1183"/>
      <c r="Y616" s="1184"/>
      <c r="Z616" s="1178"/>
      <c r="AA616" s="1178"/>
      <c r="AB616" s="1178"/>
      <c r="AC616" s="1178"/>
      <c r="AD616" s="1178"/>
      <c r="AE616" s="1178"/>
      <c r="AF616" s="1178"/>
      <c r="AG616" s="1178"/>
      <c r="AH616" s="1178"/>
      <c r="AI616" s="1178"/>
      <c r="AJ616" s="1178"/>
      <c r="AK616" s="1178"/>
      <c r="AL616" s="1178"/>
      <c r="AM616" s="1178"/>
      <c r="AN616" s="1178"/>
      <c r="AO616" s="1541"/>
    </row>
    <row r="617" spans="2:41" ht="40.5" customHeight="1">
      <c r="B617" s="1203"/>
      <c r="C617" s="1204"/>
      <c r="D617" s="1204"/>
      <c r="E617" s="1204"/>
      <c r="F617" s="1204"/>
      <c r="G617" s="1204"/>
      <c r="H617" s="1204"/>
      <c r="I617" s="1204"/>
      <c r="J617" s="1204"/>
      <c r="K617" s="1204"/>
      <c r="L617" s="1204"/>
      <c r="M617" s="1204"/>
      <c r="N617" s="1204"/>
      <c r="O617" s="1204"/>
      <c r="P617" s="1204"/>
      <c r="Q617" s="1204"/>
      <c r="R617" s="1204"/>
      <c r="S617" s="1205"/>
      <c r="T617" s="1276"/>
      <c r="U617" s="1277"/>
      <c r="V617" s="1277"/>
      <c r="W617" s="1277"/>
      <c r="X617" s="1277"/>
      <c r="Y617" s="1277"/>
      <c r="Z617" s="1178"/>
      <c r="AA617" s="1178"/>
      <c r="AB617" s="1178"/>
      <c r="AC617" s="1178"/>
      <c r="AD617" s="1178"/>
      <c r="AE617" s="1178"/>
      <c r="AF617" s="1178"/>
      <c r="AG617" s="1178"/>
      <c r="AH617" s="1178"/>
      <c r="AI617" s="1178"/>
      <c r="AJ617" s="1178"/>
      <c r="AK617" s="1178"/>
      <c r="AL617" s="1178"/>
      <c r="AM617" s="1178"/>
      <c r="AN617" s="1178"/>
      <c r="AO617" s="1541"/>
    </row>
    <row r="618" spans="2:41" ht="40.5" customHeight="1">
      <c r="B618" s="1254"/>
      <c r="C618" s="1255"/>
      <c r="D618" s="1255"/>
      <c r="E618" s="1255"/>
      <c r="F618" s="1255"/>
      <c r="G618" s="1255"/>
      <c r="H618" s="1255"/>
      <c r="I618" s="1255"/>
      <c r="J618" s="1255"/>
      <c r="K618" s="1255"/>
      <c r="L618" s="1255"/>
      <c r="M618" s="1255"/>
      <c r="N618" s="1255"/>
      <c r="O618" s="1255"/>
      <c r="P618" s="1255"/>
      <c r="Q618" s="1255"/>
      <c r="R618" s="1255"/>
      <c r="S618" s="1256"/>
      <c r="T618" s="1240"/>
      <c r="U618" s="1241"/>
      <c r="V618" s="1241"/>
      <c r="W618" s="1241"/>
      <c r="X618" s="1241"/>
      <c r="Y618" s="1241"/>
      <c r="Z618" s="1178"/>
      <c r="AA618" s="1178"/>
      <c r="AB618" s="1178"/>
      <c r="AC618" s="1178"/>
      <c r="AD618" s="1178"/>
      <c r="AE618" s="1178"/>
      <c r="AF618" s="1178"/>
      <c r="AG618" s="1178"/>
      <c r="AH618" s="1178"/>
      <c r="AI618" s="1178"/>
      <c r="AJ618" s="1178"/>
      <c r="AK618" s="1178"/>
      <c r="AL618" s="1178"/>
      <c r="AM618" s="1178"/>
      <c r="AN618" s="1178"/>
      <c r="AO618" s="1541"/>
    </row>
    <row r="619" spans="2:41">
      <c r="B619" s="1192" t="s">
        <v>265</v>
      </c>
      <c r="C619" s="1193"/>
      <c r="D619" s="1193"/>
      <c r="E619" s="1193"/>
      <c r="F619" s="1193"/>
      <c r="G619" s="1193"/>
      <c r="H619" s="1193"/>
      <c r="I619" s="1193"/>
      <c r="J619" s="1193"/>
      <c r="K619" s="1193"/>
      <c r="L619" s="1193"/>
      <c r="M619" s="1193"/>
      <c r="N619" s="1193"/>
      <c r="O619" s="1193"/>
      <c r="P619" s="1193"/>
      <c r="Q619" s="1193"/>
      <c r="R619" s="1193"/>
      <c r="S619" s="1193"/>
      <c r="T619" s="1193"/>
      <c r="U619" s="1193"/>
      <c r="V619" s="1193"/>
      <c r="W619" s="1193"/>
      <c r="X619" s="1193"/>
      <c r="Y619" s="1193"/>
      <c r="Z619" s="1229"/>
      <c r="AA619" s="1230"/>
      <c r="AB619" s="1230"/>
      <c r="AC619" s="1230"/>
      <c r="AD619" s="1230"/>
      <c r="AE619" s="1230"/>
      <c r="AF619" s="1230"/>
      <c r="AG619" s="1230"/>
      <c r="AH619" s="1231"/>
      <c r="AI619" s="1232"/>
      <c r="AJ619" s="1232"/>
      <c r="AK619" s="1232"/>
      <c r="AL619" s="1232"/>
      <c r="AM619" s="1232"/>
      <c r="AN619" s="1232"/>
      <c r="AO619" s="1560"/>
    </row>
    <row r="620" spans="2:41">
      <c r="B620" s="1242"/>
      <c r="C620" s="1243"/>
      <c r="D620" s="1243"/>
      <c r="E620" s="1243"/>
      <c r="F620" s="1243"/>
      <c r="G620" s="1243"/>
      <c r="H620" s="1243"/>
      <c r="I620" s="1243"/>
      <c r="J620" s="1243"/>
      <c r="K620" s="1243"/>
      <c r="L620" s="1243"/>
      <c r="M620" s="1243"/>
      <c r="N620" s="1243"/>
      <c r="O620" s="1243"/>
      <c r="P620" s="1243"/>
      <c r="Q620" s="1243"/>
      <c r="R620" s="1243"/>
      <c r="S620" s="1243"/>
      <c r="T620" s="1243"/>
      <c r="U620" s="1243"/>
      <c r="V620" s="1243"/>
      <c r="W620" s="1243"/>
      <c r="X620" s="1243"/>
      <c r="Y620" s="1244"/>
      <c r="Z620" s="1248"/>
      <c r="AA620" s="1201"/>
      <c r="AB620" s="1201"/>
      <c r="AC620" s="1201"/>
      <c r="AD620" s="1201"/>
      <c r="AE620" s="1201"/>
      <c r="AF620" s="1201"/>
      <c r="AG620" s="1201"/>
      <c r="AH620" s="1202"/>
      <c r="AI620" s="1190" t="s">
        <v>266</v>
      </c>
      <c r="AJ620" s="1190"/>
      <c r="AK620" s="1253"/>
      <c r="AL620" s="1570">
        <f>SUM(AL610:AO618)</f>
        <v>1</v>
      </c>
      <c r="AM620" s="1570"/>
      <c r="AN620" s="1570"/>
      <c r="AO620" s="1571"/>
    </row>
    <row r="621" spans="2:41">
      <c r="B621" s="1242"/>
      <c r="C621" s="1243"/>
      <c r="D621" s="1243"/>
      <c r="E621" s="1243"/>
      <c r="F621" s="1243"/>
      <c r="G621" s="1243"/>
      <c r="H621" s="1243"/>
      <c r="I621" s="1243"/>
      <c r="J621" s="1243"/>
      <c r="K621" s="1243"/>
      <c r="L621" s="1243"/>
      <c r="M621" s="1243"/>
      <c r="N621" s="1243"/>
      <c r="O621" s="1243"/>
      <c r="P621" s="1243"/>
      <c r="Q621" s="1243"/>
      <c r="R621" s="1243"/>
      <c r="S621" s="1243"/>
      <c r="T621" s="1243"/>
      <c r="U621" s="1243"/>
      <c r="V621" s="1243"/>
      <c r="W621" s="1243"/>
      <c r="X621" s="1243"/>
      <c r="Y621" s="1244"/>
      <c r="Z621" s="1249"/>
      <c r="AA621" s="1204"/>
      <c r="AB621" s="1204"/>
      <c r="AC621" s="1204"/>
      <c r="AD621" s="1204"/>
      <c r="AE621" s="1204"/>
      <c r="AF621" s="1204"/>
      <c r="AG621" s="1204"/>
      <c r="AH621" s="1205"/>
      <c r="AI621" s="1190"/>
      <c r="AJ621" s="1190"/>
      <c r="AK621" s="1253"/>
      <c r="AL621" s="1570"/>
      <c r="AM621" s="1570"/>
      <c r="AN621" s="1570"/>
      <c r="AO621" s="1571"/>
    </row>
    <row r="622" spans="2:41" ht="16.5" thickBot="1">
      <c r="B622" s="1245"/>
      <c r="C622" s="1246"/>
      <c r="D622" s="1246"/>
      <c r="E622" s="1246"/>
      <c r="F622" s="1246"/>
      <c r="G622" s="1246"/>
      <c r="H622" s="1246"/>
      <c r="I622" s="1246"/>
      <c r="J622" s="1246"/>
      <c r="K622" s="1246"/>
      <c r="L622" s="1246"/>
      <c r="M622" s="1246"/>
      <c r="N622" s="1246"/>
      <c r="O622" s="1246"/>
      <c r="P622" s="1246"/>
      <c r="Q622" s="1246"/>
      <c r="R622" s="1246"/>
      <c r="S622" s="1246"/>
      <c r="T622" s="1246"/>
      <c r="U622" s="1246"/>
      <c r="V622" s="1246"/>
      <c r="W622" s="1246"/>
      <c r="X622" s="1246"/>
      <c r="Y622" s="1247"/>
      <c r="Z622" s="1250"/>
      <c r="AA622" s="1251"/>
      <c r="AB622" s="1251"/>
      <c r="AC622" s="1251"/>
      <c r="AD622" s="1251"/>
      <c r="AE622" s="1251"/>
      <c r="AF622" s="1251"/>
      <c r="AG622" s="1251"/>
      <c r="AH622" s="1252"/>
      <c r="AI622" s="1238" t="s">
        <v>267</v>
      </c>
      <c r="AJ622" s="1238"/>
      <c r="AK622" s="1239"/>
      <c r="AL622" s="1572">
        <f>+ROUND(AL620+AL621,0)</f>
        <v>1</v>
      </c>
      <c r="AM622" s="1572"/>
      <c r="AN622" s="1572"/>
      <c r="AO622" s="1573"/>
    </row>
    <row r="623" spans="2:41">
      <c r="B623" s="1263"/>
      <c r="C623" s="1264"/>
      <c r="D623" s="1264"/>
      <c r="E623" s="1264"/>
      <c r="F623" s="1264"/>
      <c r="G623" s="1264"/>
      <c r="H623" s="1264"/>
      <c r="I623" s="1267" t="str">
        <f>+I599</f>
        <v>CONSTRUCCIÓN DE CUBIERTA PARA POLIDEPORTIVO EN LA VEREDA LA ESMERALDA DEL MUNICIPIO DE LA PLATA, DEPARTAMENTO DEL HUILA</v>
      </c>
      <c r="J623" s="1267"/>
      <c r="K623" s="1267"/>
      <c r="L623" s="1267"/>
      <c r="M623" s="1267"/>
      <c r="N623" s="1267"/>
      <c r="O623" s="1267"/>
      <c r="P623" s="1267"/>
      <c r="Q623" s="1267"/>
      <c r="R623" s="1267"/>
      <c r="S623" s="1267"/>
      <c r="T623" s="1267"/>
      <c r="U623" s="1267"/>
      <c r="V623" s="1267"/>
      <c r="W623" s="1267"/>
      <c r="X623" s="1267"/>
      <c r="Y623" s="1267"/>
      <c r="Z623" s="1267"/>
      <c r="AA623" s="1267"/>
      <c r="AB623" s="1267"/>
      <c r="AC623" s="1267"/>
      <c r="AD623" s="1267"/>
      <c r="AE623" s="1267"/>
      <c r="AF623" s="1267"/>
      <c r="AG623" s="1267"/>
      <c r="AH623" s="1267"/>
      <c r="AI623" s="1269">
        <f ca="1">TODAY()</f>
        <v>46286</v>
      </c>
      <c r="AJ623" s="1267"/>
      <c r="AK623" s="1267"/>
      <c r="AL623" s="1267"/>
      <c r="AM623" s="1267"/>
      <c r="AN623" s="1267"/>
      <c r="AO623" s="1558"/>
    </row>
    <row r="624" spans="2:41">
      <c r="B624" s="1265"/>
      <c r="C624" s="1266"/>
      <c r="D624" s="1266"/>
      <c r="E624" s="1266"/>
      <c r="F624" s="1266"/>
      <c r="G624" s="1266"/>
      <c r="H624" s="1266"/>
      <c r="I624" s="1268"/>
      <c r="J624" s="1268"/>
      <c r="K624" s="1268"/>
      <c r="L624" s="1268"/>
      <c r="M624" s="1268"/>
      <c r="N624" s="1268"/>
      <c r="O624" s="1268"/>
      <c r="P624" s="1268"/>
      <c r="Q624" s="1268"/>
      <c r="R624" s="1268"/>
      <c r="S624" s="1268"/>
      <c r="T624" s="1268"/>
      <c r="U624" s="1268"/>
      <c r="V624" s="1268"/>
      <c r="W624" s="1268"/>
      <c r="X624" s="1268"/>
      <c r="Y624" s="1268"/>
      <c r="Z624" s="1268"/>
      <c r="AA624" s="1268"/>
      <c r="AB624" s="1268"/>
      <c r="AC624" s="1268"/>
      <c r="AD624" s="1268"/>
      <c r="AE624" s="1268"/>
      <c r="AF624" s="1268"/>
      <c r="AG624" s="1268"/>
      <c r="AH624" s="1268"/>
      <c r="AI624" s="1268"/>
      <c r="AJ624" s="1268"/>
      <c r="AK624" s="1268"/>
      <c r="AL624" s="1268"/>
      <c r="AM624" s="1268"/>
      <c r="AN624" s="1268"/>
      <c r="AO624" s="1559"/>
    </row>
    <row r="625" spans="2:41">
      <c r="B625" s="1265"/>
      <c r="C625" s="1266"/>
      <c r="D625" s="1266"/>
      <c r="E625" s="1266"/>
      <c r="F625" s="1266"/>
      <c r="G625" s="1266"/>
      <c r="H625" s="1266"/>
      <c r="I625" s="1268"/>
      <c r="J625" s="1268"/>
      <c r="K625" s="1268"/>
      <c r="L625" s="1268"/>
      <c r="M625" s="1268"/>
      <c r="N625" s="1268"/>
      <c r="O625" s="1268"/>
      <c r="P625" s="1268"/>
      <c r="Q625" s="1268"/>
      <c r="R625" s="1268"/>
      <c r="S625" s="1268"/>
      <c r="T625" s="1268"/>
      <c r="U625" s="1268"/>
      <c r="V625" s="1268"/>
      <c r="W625" s="1268"/>
      <c r="X625" s="1268"/>
      <c r="Y625" s="1268"/>
      <c r="Z625" s="1268"/>
      <c r="AA625" s="1268"/>
      <c r="AB625" s="1268"/>
      <c r="AC625" s="1268"/>
      <c r="AD625" s="1268"/>
      <c r="AE625" s="1268"/>
      <c r="AF625" s="1268"/>
      <c r="AG625" s="1268"/>
      <c r="AH625" s="1268"/>
      <c r="AI625" s="1268"/>
      <c r="AJ625" s="1268"/>
      <c r="AK625" s="1268"/>
      <c r="AL625" s="1268"/>
      <c r="AM625" s="1268"/>
      <c r="AN625" s="1268"/>
      <c r="AO625" s="1559"/>
    </row>
    <row r="626" spans="2:41">
      <c r="B626" s="1265"/>
      <c r="C626" s="1266"/>
      <c r="D626" s="1266"/>
      <c r="E626" s="1266"/>
      <c r="F626" s="1266"/>
      <c r="G626" s="1266"/>
      <c r="H626" s="1266"/>
      <c r="I626" s="1268"/>
      <c r="J626" s="1268"/>
      <c r="K626" s="1268"/>
      <c r="L626" s="1268"/>
      <c r="M626" s="1268"/>
      <c r="N626" s="1268"/>
      <c r="O626" s="1268"/>
      <c r="P626" s="1268"/>
      <c r="Q626" s="1268"/>
      <c r="R626" s="1268"/>
      <c r="S626" s="1268"/>
      <c r="T626" s="1268"/>
      <c r="U626" s="1268"/>
      <c r="V626" s="1268"/>
      <c r="W626" s="1268"/>
      <c r="X626" s="1268"/>
      <c r="Y626" s="1268"/>
      <c r="Z626" s="1268"/>
      <c r="AA626" s="1268"/>
      <c r="AB626" s="1268"/>
      <c r="AC626" s="1268"/>
      <c r="AD626" s="1268"/>
      <c r="AE626" s="1268"/>
      <c r="AF626" s="1268"/>
      <c r="AG626" s="1268"/>
      <c r="AH626" s="1268"/>
      <c r="AI626" s="1268"/>
      <c r="AJ626" s="1268"/>
      <c r="AK626" s="1268"/>
      <c r="AL626" s="1268"/>
      <c r="AM626" s="1268"/>
      <c r="AN626" s="1268"/>
      <c r="AO626" s="1559"/>
    </row>
    <row r="627" spans="2:41">
      <c r="B627" s="1189" t="s">
        <v>254</v>
      </c>
      <c r="C627" s="1190"/>
      <c r="D627" s="1190"/>
      <c r="E627" s="1190"/>
      <c r="F627" s="1190"/>
      <c r="G627" s="1190"/>
      <c r="H627" s="1190"/>
      <c r="I627" s="1190"/>
      <c r="J627" s="1190"/>
      <c r="K627" s="1190"/>
      <c r="L627" s="1190"/>
      <c r="M627" s="1190"/>
      <c r="N627" s="1190"/>
      <c r="O627" s="1190"/>
      <c r="P627" s="1190"/>
      <c r="Q627" s="1190"/>
      <c r="R627" s="1190"/>
      <c r="S627" s="1190"/>
      <c r="T627" s="1190"/>
      <c r="U627" s="1190"/>
      <c r="V627" s="1190"/>
      <c r="W627" s="1190"/>
      <c r="X627" s="1190"/>
      <c r="Y627" s="1190"/>
      <c r="Z627" s="1190"/>
      <c r="AA627" s="1190"/>
      <c r="AB627" s="1190"/>
      <c r="AC627" s="1190"/>
      <c r="AD627" s="1190"/>
      <c r="AE627" s="1190"/>
      <c r="AF627" s="1190"/>
      <c r="AG627" s="1190"/>
      <c r="AH627" s="1190"/>
      <c r="AI627" s="1190"/>
      <c r="AJ627" s="1190"/>
      <c r="AK627" s="1190"/>
      <c r="AL627" s="1190"/>
      <c r="AM627" s="1190"/>
      <c r="AN627" s="1190"/>
      <c r="AO627" s="1542"/>
    </row>
    <row r="628" spans="2:41">
      <c r="B628" s="1200"/>
      <c r="C628" s="1201"/>
      <c r="D628" s="1201"/>
      <c r="E628" s="1201"/>
      <c r="F628" s="1201"/>
      <c r="G628" s="1201"/>
      <c r="H628" s="1201"/>
      <c r="I628" s="1201"/>
      <c r="J628" s="1201"/>
      <c r="K628" s="1201"/>
      <c r="L628" s="1201"/>
      <c r="M628" s="1201"/>
      <c r="N628" s="1201"/>
      <c r="O628" s="1201"/>
      <c r="P628" s="1201"/>
      <c r="Q628" s="1201"/>
      <c r="R628" s="1201"/>
      <c r="S628" s="1202"/>
      <c r="T628" s="1206" t="s">
        <v>255</v>
      </c>
      <c r="U628" s="1207"/>
      <c r="V628" s="1207"/>
      <c r="W628" s="1208"/>
      <c r="X628" s="1257">
        <f>+' PRESUPUESTO OFICIAL ESMERALDA'!B44</f>
        <v>6.5</v>
      </c>
      <c r="Y628" s="1258"/>
      <c r="Z628" s="1258"/>
      <c r="AA628" s="1258"/>
      <c r="AB628" s="1258"/>
      <c r="AC628" s="1258"/>
      <c r="AD628" s="1259"/>
      <c r="AE628" s="1191" t="s">
        <v>256</v>
      </c>
      <c r="AF628" s="1191"/>
      <c r="AG628" s="1191"/>
      <c r="AH628" s="1191"/>
      <c r="AI628" s="1199" t="str">
        <f>+' PRESUPUESTO OFICIAL ESMERALDA'!D44</f>
        <v>UND</v>
      </c>
      <c r="AJ628" s="1199"/>
      <c r="AK628" s="1199"/>
      <c r="AL628" s="1199"/>
      <c r="AM628" s="1199"/>
      <c r="AN628" s="1199"/>
      <c r="AO628" s="1567"/>
    </row>
    <row r="629" spans="2:41">
      <c r="B629" s="1203"/>
      <c r="C629" s="1204"/>
      <c r="D629" s="1204"/>
      <c r="E629" s="1204"/>
      <c r="F629" s="1204"/>
      <c r="G629" s="1204"/>
      <c r="H629" s="1204"/>
      <c r="I629" s="1204"/>
      <c r="J629" s="1204"/>
      <c r="K629" s="1204"/>
      <c r="L629" s="1204"/>
      <c r="M629" s="1204"/>
      <c r="N629" s="1204"/>
      <c r="O629" s="1204"/>
      <c r="P629" s="1204"/>
      <c r="Q629" s="1204"/>
      <c r="R629" s="1204"/>
      <c r="S629" s="1205"/>
      <c r="T629" s="1209"/>
      <c r="U629" s="1210"/>
      <c r="V629" s="1210"/>
      <c r="W629" s="1211"/>
      <c r="X629" s="1260"/>
      <c r="Y629" s="1261"/>
      <c r="Z629" s="1261"/>
      <c r="AA629" s="1261"/>
      <c r="AB629" s="1261"/>
      <c r="AC629" s="1261"/>
      <c r="AD629" s="1262"/>
      <c r="AE629" s="1191"/>
      <c r="AF629" s="1191"/>
      <c r="AG629" s="1191"/>
      <c r="AH629" s="1191"/>
      <c r="AI629" s="1199"/>
      <c r="AJ629" s="1199"/>
      <c r="AK629" s="1199"/>
      <c r="AL629" s="1199"/>
      <c r="AM629" s="1199"/>
      <c r="AN629" s="1199"/>
      <c r="AO629" s="1567"/>
    </row>
    <row r="630" spans="2:41">
      <c r="B630" s="1203"/>
      <c r="C630" s="1204"/>
      <c r="D630" s="1204"/>
      <c r="E630" s="1204"/>
      <c r="F630" s="1204"/>
      <c r="G630" s="1204"/>
      <c r="H630" s="1204"/>
      <c r="I630" s="1204"/>
      <c r="J630" s="1204"/>
      <c r="K630" s="1204"/>
      <c r="L630" s="1204"/>
      <c r="M630" s="1204"/>
      <c r="N630" s="1204"/>
      <c r="O630" s="1204"/>
      <c r="P630" s="1204"/>
      <c r="Q630" s="1204"/>
      <c r="R630" s="1204"/>
      <c r="S630" s="1205"/>
      <c r="T630" s="1206" t="s">
        <v>257</v>
      </c>
      <c r="U630" s="1207"/>
      <c r="V630" s="1207"/>
      <c r="W630" s="1208"/>
      <c r="X630" s="1218" t="str">
        <f>+' PRESUPUESTO OFICIAL ESMERALDA'!C44</f>
        <v>Suministro  e  instalación  de  proyector  LED  150W  ip65 6500K</v>
      </c>
      <c r="Y630" s="1219"/>
      <c r="Z630" s="1219"/>
      <c r="AA630" s="1219"/>
      <c r="AB630" s="1219"/>
      <c r="AC630" s="1219"/>
      <c r="AD630" s="1219"/>
      <c r="AE630" s="1219"/>
      <c r="AF630" s="1219"/>
      <c r="AG630" s="1219"/>
      <c r="AH630" s="1219"/>
      <c r="AI630" s="1219"/>
      <c r="AJ630" s="1219"/>
      <c r="AK630" s="1219"/>
      <c r="AL630" s="1219"/>
      <c r="AM630" s="1219"/>
      <c r="AN630" s="1219"/>
      <c r="AO630" s="1568"/>
    </row>
    <row r="631" spans="2:41">
      <c r="B631" s="1203"/>
      <c r="C631" s="1204"/>
      <c r="D631" s="1204"/>
      <c r="E631" s="1204"/>
      <c r="F631" s="1204"/>
      <c r="G631" s="1204"/>
      <c r="H631" s="1204"/>
      <c r="I631" s="1204"/>
      <c r="J631" s="1204"/>
      <c r="K631" s="1204"/>
      <c r="L631" s="1204"/>
      <c r="M631" s="1204"/>
      <c r="N631" s="1204"/>
      <c r="O631" s="1204"/>
      <c r="P631" s="1204"/>
      <c r="Q631" s="1204"/>
      <c r="R631" s="1204"/>
      <c r="S631" s="1205"/>
      <c r="T631" s="1209"/>
      <c r="U631" s="1210"/>
      <c r="V631" s="1210"/>
      <c r="W631" s="1211"/>
      <c r="X631" s="1220"/>
      <c r="Y631" s="1221"/>
      <c r="Z631" s="1221"/>
      <c r="AA631" s="1221"/>
      <c r="AB631" s="1221"/>
      <c r="AC631" s="1221"/>
      <c r="AD631" s="1221"/>
      <c r="AE631" s="1221"/>
      <c r="AF631" s="1221"/>
      <c r="AG631" s="1221"/>
      <c r="AH631" s="1221"/>
      <c r="AI631" s="1221"/>
      <c r="AJ631" s="1221"/>
      <c r="AK631" s="1221"/>
      <c r="AL631" s="1221"/>
      <c r="AM631" s="1221"/>
      <c r="AN631" s="1221"/>
      <c r="AO631" s="1569"/>
    </row>
    <row r="632" spans="2:41">
      <c r="B632" s="1203"/>
      <c r="C632" s="1204"/>
      <c r="D632" s="1204"/>
      <c r="E632" s="1204"/>
      <c r="F632" s="1204"/>
      <c r="G632" s="1204"/>
      <c r="H632" s="1204"/>
      <c r="I632" s="1204"/>
      <c r="J632" s="1204"/>
      <c r="K632" s="1204"/>
      <c r="L632" s="1204"/>
      <c r="M632" s="1204"/>
      <c r="N632" s="1204"/>
      <c r="O632" s="1204"/>
      <c r="P632" s="1204"/>
      <c r="Q632" s="1204"/>
      <c r="R632" s="1204"/>
      <c r="S632" s="1205"/>
      <c r="T632" s="1222" t="s">
        <v>258</v>
      </c>
      <c r="U632" s="1223"/>
      <c r="V632" s="1223"/>
      <c r="W632" s="1223"/>
      <c r="X632" s="1223"/>
      <c r="Y632" s="1224"/>
      <c r="Z632" s="1228" t="s">
        <v>259</v>
      </c>
      <c r="AA632" s="1228"/>
      <c r="AB632" s="1228"/>
      <c r="AC632" s="1228"/>
      <c r="AD632" s="1228"/>
      <c r="AE632" s="1191"/>
      <c r="AF632" s="1191"/>
      <c r="AG632" s="1191"/>
      <c r="AH632" s="1191"/>
      <c r="AI632" s="1191" t="s">
        <v>260</v>
      </c>
      <c r="AJ632" s="1191"/>
      <c r="AK632" s="1191"/>
      <c r="AL632" s="1191" t="s">
        <v>261</v>
      </c>
      <c r="AM632" s="1191"/>
      <c r="AN632" s="1191"/>
      <c r="AO632" s="1561"/>
    </row>
    <row r="633" spans="2:41">
      <c r="B633" s="1203"/>
      <c r="C633" s="1204"/>
      <c r="D633" s="1204"/>
      <c r="E633" s="1204"/>
      <c r="F633" s="1204"/>
      <c r="G633" s="1204"/>
      <c r="H633" s="1204"/>
      <c r="I633" s="1204"/>
      <c r="J633" s="1204"/>
      <c r="K633" s="1204"/>
      <c r="L633" s="1204"/>
      <c r="M633" s="1204"/>
      <c r="N633" s="1204"/>
      <c r="O633" s="1204"/>
      <c r="P633" s="1204"/>
      <c r="Q633" s="1204"/>
      <c r="R633" s="1204"/>
      <c r="S633" s="1205"/>
      <c r="T633" s="1225"/>
      <c r="U633" s="1226"/>
      <c r="V633" s="1226"/>
      <c r="W633" s="1226"/>
      <c r="X633" s="1226"/>
      <c r="Y633" s="1227"/>
      <c r="Z633" s="1191" t="s">
        <v>262</v>
      </c>
      <c r="AA633" s="1191"/>
      <c r="AB633" s="1191"/>
      <c r="AC633" s="1191" t="s">
        <v>263</v>
      </c>
      <c r="AD633" s="1191"/>
      <c r="AE633" s="1191"/>
      <c r="AF633" s="1191" t="s">
        <v>264</v>
      </c>
      <c r="AG633" s="1191"/>
      <c r="AH633" s="1191"/>
      <c r="AI633" s="1191"/>
      <c r="AJ633" s="1191"/>
      <c r="AK633" s="1191"/>
      <c r="AL633" s="1191"/>
      <c r="AM633" s="1191"/>
      <c r="AN633" s="1191"/>
      <c r="AO633" s="1561"/>
    </row>
    <row r="634" spans="2:41">
      <c r="B634" s="1203"/>
      <c r="C634" s="1204"/>
      <c r="D634" s="1204"/>
      <c r="E634" s="1204"/>
      <c r="F634" s="1204"/>
      <c r="G634" s="1204"/>
      <c r="H634" s="1204"/>
      <c r="I634" s="1204"/>
      <c r="J634" s="1204"/>
      <c r="K634" s="1204"/>
      <c r="L634" s="1204"/>
      <c r="M634" s="1204"/>
      <c r="N634" s="1204"/>
      <c r="O634" s="1204"/>
      <c r="P634" s="1204"/>
      <c r="Q634" s="1204"/>
      <c r="R634" s="1204"/>
      <c r="S634" s="1205"/>
      <c r="T634" s="1182" t="s">
        <v>601</v>
      </c>
      <c r="U634" s="1183"/>
      <c r="V634" s="1183"/>
      <c r="W634" s="1183"/>
      <c r="X634" s="1183"/>
      <c r="Y634" s="1184"/>
      <c r="Z634" s="1185"/>
      <c r="AA634" s="1185"/>
      <c r="AB634" s="1185"/>
      <c r="AC634" s="1178"/>
      <c r="AD634" s="1178"/>
      <c r="AE634" s="1178"/>
      <c r="AF634" s="1178"/>
      <c r="AG634" s="1178"/>
      <c r="AH634" s="1178"/>
      <c r="AI634" s="1179">
        <v>12</v>
      </c>
      <c r="AJ634" s="1180"/>
      <c r="AK634" s="1181"/>
      <c r="AL634" s="1178">
        <f>+AI634</f>
        <v>12</v>
      </c>
      <c r="AM634" s="1178"/>
      <c r="AN634" s="1178"/>
      <c r="AO634" s="1541"/>
    </row>
    <row r="635" spans="2:41" ht="63.75" customHeight="1">
      <c r="B635" s="1203"/>
      <c r="C635" s="1204"/>
      <c r="D635" s="1204"/>
      <c r="E635" s="1204"/>
      <c r="F635" s="1204"/>
      <c r="G635" s="1204"/>
      <c r="H635" s="1204"/>
      <c r="I635" s="1204"/>
      <c r="J635" s="1204"/>
      <c r="K635" s="1204"/>
      <c r="L635" s="1204"/>
      <c r="M635" s="1204"/>
      <c r="N635" s="1204"/>
      <c r="O635" s="1204"/>
      <c r="P635" s="1204"/>
      <c r="Q635" s="1204"/>
      <c r="R635" s="1204"/>
      <c r="S635" s="1205"/>
      <c r="T635" s="1274"/>
      <c r="U635" s="1275"/>
      <c r="V635" s="1275"/>
      <c r="W635" s="1275"/>
      <c r="X635" s="1275"/>
      <c r="Y635" s="1275"/>
      <c r="Z635" s="1178"/>
      <c r="AA635" s="1178"/>
      <c r="AB635" s="1178"/>
      <c r="AC635" s="1178"/>
      <c r="AD635" s="1178"/>
      <c r="AE635" s="1178"/>
      <c r="AF635" s="1178"/>
      <c r="AG635" s="1178"/>
      <c r="AH635" s="1178"/>
      <c r="AI635" s="1179"/>
      <c r="AJ635" s="1180"/>
      <c r="AK635" s="1181"/>
      <c r="AL635" s="1178"/>
      <c r="AM635" s="1178"/>
      <c r="AN635" s="1178"/>
      <c r="AO635" s="1541"/>
    </row>
    <row r="636" spans="2:41" ht="63.75" customHeight="1">
      <c r="B636" s="1203"/>
      <c r="C636" s="1204"/>
      <c r="D636" s="1204"/>
      <c r="E636" s="1204"/>
      <c r="F636" s="1204"/>
      <c r="G636" s="1204"/>
      <c r="H636" s="1204"/>
      <c r="I636" s="1204"/>
      <c r="J636" s="1204"/>
      <c r="K636" s="1204"/>
      <c r="L636" s="1204"/>
      <c r="M636" s="1204"/>
      <c r="N636" s="1204"/>
      <c r="O636" s="1204"/>
      <c r="P636" s="1204"/>
      <c r="Q636" s="1204"/>
      <c r="R636" s="1204"/>
      <c r="S636" s="1205"/>
      <c r="T636" s="1271"/>
      <c r="U636" s="1272"/>
      <c r="V636" s="1272"/>
      <c r="W636" s="1272"/>
      <c r="X636" s="1272"/>
      <c r="Y636" s="1273"/>
      <c r="Z636" s="1178"/>
      <c r="AA636" s="1178"/>
      <c r="AB636" s="1178"/>
      <c r="AC636" s="1178"/>
      <c r="AD636" s="1178"/>
      <c r="AE636" s="1178"/>
      <c r="AF636" s="1178"/>
      <c r="AG636" s="1178"/>
      <c r="AH636" s="1178"/>
      <c r="AI636" s="1179"/>
      <c r="AJ636" s="1180"/>
      <c r="AK636" s="1181"/>
      <c r="AL636" s="1178"/>
      <c r="AM636" s="1178"/>
      <c r="AN636" s="1178"/>
      <c r="AO636" s="1541"/>
    </row>
    <row r="637" spans="2:41" ht="63.75" customHeight="1">
      <c r="B637" s="1203"/>
      <c r="C637" s="1204"/>
      <c r="D637" s="1204"/>
      <c r="E637" s="1204"/>
      <c r="F637" s="1204"/>
      <c r="G637" s="1204"/>
      <c r="H637" s="1204"/>
      <c r="I637" s="1204"/>
      <c r="J637" s="1204"/>
      <c r="K637" s="1204"/>
      <c r="L637" s="1204"/>
      <c r="M637" s="1204"/>
      <c r="N637" s="1204"/>
      <c r="O637" s="1204"/>
      <c r="P637" s="1204"/>
      <c r="Q637" s="1204"/>
      <c r="R637" s="1204"/>
      <c r="S637" s="1205"/>
      <c r="T637" s="1274"/>
      <c r="U637" s="1275"/>
      <c r="V637" s="1275"/>
      <c r="W637" s="1275"/>
      <c r="X637" s="1275"/>
      <c r="Y637" s="1275"/>
      <c r="Z637" s="1178"/>
      <c r="AA637" s="1178"/>
      <c r="AB637" s="1178"/>
      <c r="AC637" s="1178"/>
      <c r="AD637" s="1178"/>
      <c r="AE637" s="1178"/>
      <c r="AF637" s="1178"/>
      <c r="AG637" s="1178"/>
      <c r="AH637" s="1178"/>
      <c r="AI637" s="1179"/>
      <c r="AJ637" s="1180"/>
      <c r="AK637" s="1181"/>
      <c r="AL637" s="1178"/>
      <c r="AM637" s="1178"/>
      <c r="AN637" s="1178"/>
      <c r="AO637" s="1541"/>
    </row>
    <row r="638" spans="2:41" ht="63.75" customHeight="1">
      <c r="B638" s="1203"/>
      <c r="C638" s="1204"/>
      <c r="D638" s="1204"/>
      <c r="E638" s="1204"/>
      <c r="F638" s="1204"/>
      <c r="G638" s="1204"/>
      <c r="H638" s="1204"/>
      <c r="I638" s="1204"/>
      <c r="J638" s="1204"/>
      <c r="K638" s="1204"/>
      <c r="L638" s="1204"/>
      <c r="M638" s="1204"/>
      <c r="N638" s="1204"/>
      <c r="O638" s="1204"/>
      <c r="P638" s="1204"/>
      <c r="Q638" s="1204"/>
      <c r="R638" s="1204"/>
      <c r="S638" s="1205"/>
      <c r="T638" s="1271"/>
      <c r="U638" s="1272"/>
      <c r="V638" s="1272"/>
      <c r="W638" s="1272"/>
      <c r="X638" s="1272"/>
      <c r="Y638" s="1273"/>
      <c r="Z638" s="1178"/>
      <c r="AA638" s="1178"/>
      <c r="AB638" s="1178"/>
      <c r="AC638" s="1178"/>
      <c r="AD638" s="1178"/>
      <c r="AE638" s="1178"/>
      <c r="AF638" s="1178"/>
      <c r="AG638" s="1178"/>
      <c r="AH638" s="1178"/>
      <c r="AI638" s="1179"/>
      <c r="AJ638" s="1180"/>
      <c r="AK638" s="1181"/>
      <c r="AL638" s="1178"/>
      <c r="AM638" s="1178"/>
      <c r="AN638" s="1178"/>
      <c r="AO638" s="1541"/>
    </row>
    <row r="639" spans="2:41" ht="63.75" customHeight="1">
      <c r="B639" s="1203"/>
      <c r="C639" s="1204"/>
      <c r="D639" s="1204"/>
      <c r="E639" s="1204"/>
      <c r="F639" s="1204"/>
      <c r="G639" s="1204"/>
      <c r="H639" s="1204"/>
      <c r="I639" s="1204"/>
      <c r="J639" s="1204"/>
      <c r="K639" s="1204"/>
      <c r="L639" s="1204"/>
      <c r="M639" s="1204"/>
      <c r="N639" s="1204"/>
      <c r="O639" s="1204"/>
      <c r="P639" s="1204"/>
      <c r="Q639" s="1204"/>
      <c r="R639" s="1204"/>
      <c r="S639" s="1205"/>
      <c r="T639" s="1182"/>
      <c r="U639" s="1183"/>
      <c r="V639" s="1183"/>
      <c r="W639" s="1183"/>
      <c r="X639" s="1183"/>
      <c r="Y639" s="1184"/>
      <c r="Z639" s="1178"/>
      <c r="AA639" s="1178"/>
      <c r="AB639" s="1178"/>
      <c r="AC639" s="1270"/>
      <c r="AD639" s="1270"/>
      <c r="AE639" s="1270"/>
      <c r="AF639" s="1178"/>
      <c r="AG639" s="1178"/>
      <c r="AH639" s="1178"/>
      <c r="AI639" s="1179"/>
      <c r="AJ639" s="1180"/>
      <c r="AK639" s="1181"/>
      <c r="AL639" s="1178"/>
      <c r="AM639" s="1178"/>
      <c r="AN639" s="1178"/>
      <c r="AO639" s="1541"/>
    </row>
    <row r="640" spans="2:41" ht="63.75" customHeight="1">
      <c r="B640" s="1203"/>
      <c r="C640" s="1204"/>
      <c r="D640" s="1204"/>
      <c r="E640" s="1204"/>
      <c r="F640" s="1204"/>
      <c r="G640" s="1204"/>
      <c r="H640" s="1204"/>
      <c r="I640" s="1204"/>
      <c r="J640" s="1204"/>
      <c r="K640" s="1204"/>
      <c r="L640" s="1204"/>
      <c r="M640" s="1204"/>
      <c r="N640" s="1204"/>
      <c r="O640" s="1204"/>
      <c r="P640" s="1204"/>
      <c r="Q640" s="1204"/>
      <c r="R640" s="1204"/>
      <c r="S640" s="1205"/>
      <c r="T640" s="1182"/>
      <c r="U640" s="1183"/>
      <c r="V640" s="1183"/>
      <c r="W640" s="1183"/>
      <c r="X640" s="1183"/>
      <c r="Y640" s="1184"/>
      <c r="Z640" s="1185"/>
      <c r="AA640" s="1185"/>
      <c r="AB640" s="1185"/>
      <c r="AC640" s="1178"/>
      <c r="AD640" s="1178"/>
      <c r="AE640" s="1178"/>
      <c r="AF640" s="1178"/>
      <c r="AG640" s="1178"/>
      <c r="AH640" s="1178"/>
      <c r="AI640" s="1178"/>
      <c r="AJ640" s="1178"/>
      <c r="AK640" s="1178"/>
      <c r="AL640" s="1178"/>
      <c r="AM640" s="1178"/>
      <c r="AN640" s="1178"/>
      <c r="AO640" s="1541"/>
    </row>
    <row r="641" spans="2:41" ht="63.75" customHeight="1">
      <c r="B641" s="1203"/>
      <c r="C641" s="1204"/>
      <c r="D641" s="1204"/>
      <c r="E641" s="1204"/>
      <c r="F641" s="1204"/>
      <c r="G641" s="1204"/>
      <c r="H641" s="1204"/>
      <c r="I641" s="1204"/>
      <c r="J641" s="1204"/>
      <c r="K641" s="1204"/>
      <c r="L641" s="1204"/>
      <c r="M641" s="1204"/>
      <c r="N641" s="1204"/>
      <c r="O641" s="1204"/>
      <c r="P641" s="1204"/>
      <c r="Q641" s="1204"/>
      <c r="R641" s="1204"/>
      <c r="S641" s="1205"/>
      <c r="T641" s="1182"/>
      <c r="U641" s="1183"/>
      <c r="V641" s="1183"/>
      <c r="W641" s="1183"/>
      <c r="X641" s="1183"/>
      <c r="Y641" s="1184"/>
      <c r="Z641" s="1185"/>
      <c r="AA641" s="1185"/>
      <c r="AB641" s="1185"/>
      <c r="AC641" s="1178"/>
      <c r="AD641" s="1178"/>
      <c r="AE641" s="1178"/>
      <c r="AF641" s="1178"/>
      <c r="AG641" s="1178"/>
      <c r="AH641" s="1178"/>
      <c r="AI641" s="1178"/>
      <c r="AJ641" s="1178"/>
      <c r="AK641" s="1178"/>
      <c r="AL641" s="1178"/>
      <c r="AM641" s="1178"/>
      <c r="AN641" s="1178"/>
      <c r="AO641" s="1541"/>
    </row>
    <row r="642" spans="2:41" ht="63.75" customHeight="1">
      <c r="B642" s="1203"/>
      <c r="C642" s="1204"/>
      <c r="D642" s="1204"/>
      <c r="E642" s="1204"/>
      <c r="F642" s="1204"/>
      <c r="G642" s="1204"/>
      <c r="H642" s="1204"/>
      <c r="I642" s="1204"/>
      <c r="J642" s="1204"/>
      <c r="K642" s="1204"/>
      <c r="L642" s="1204"/>
      <c r="M642" s="1204"/>
      <c r="N642" s="1204"/>
      <c r="O642" s="1204"/>
      <c r="P642" s="1204"/>
      <c r="Q642" s="1204"/>
      <c r="R642" s="1204"/>
      <c r="S642" s="1205"/>
      <c r="T642" s="1182"/>
      <c r="U642" s="1183"/>
      <c r="V642" s="1183"/>
      <c r="W642" s="1183"/>
      <c r="X642" s="1183"/>
      <c r="Y642" s="1184"/>
      <c r="Z642" s="1178"/>
      <c r="AA642" s="1178"/>
      <c r="AB642" s="1178"/>
      <c r="AC642" s="1178"/>
      <c r="AD642" s="1178"/>
      <c r="AE642" s="1178"/>
      <c r="AF642" s="1178"/>
      <c r="AG642" s="1178"/>
      <c r="AH642" s="1178"/>
      <c r="AI642" s="1178"/>
      <c r="AJ642" s="1178"/>
      <c r="AK642" s="1178"/>
      <c r="AL642" s="1178"/>
      <c r="AM642" s="1178"/>
      <c r="AN642" s="1178"/>
      <c r="AO642" s="1541"/>
    </row>
    <row r="643" spans="2:41" ht="63.75" customHeight="1">
      <c r="B643" s="1203"/>
      <c r="C643" s="1204"/>
      <c r="D643" s="1204"/>
      <c r="E643" s="1204"/>
      <c r="F643" s="1204"/>
      <c r="G643" s="1204"/>
      <c r="H643" s="1204"/>
      <c r="I643" s="1204"/>
      <c r="J643" s="1204"/>
      <c r="K643" s="1204"/>
      <c r="L643" s="1204"/>
      <c r="M643" s="1204"/>
      <c r="N643" s="1204"/>
      <c r="O643" s="1204"/>
      <c r="P643" s="1204"/>
      <c r="Q643" s="1204"/>
      <c r="R643" s="1204"/>
      <c r="S643" s="1205"/>
      <c r="T643" s="1182"/>
      <c r="U643" s="1183"/>
      <c r="V643" s="1183"/>
      <c r="W643" s="1183"/>
      <c r="X643" s="1183"/>
      <c r="Y643" s="1184"/>
      <c r="Z643" s="1178"/>
      <c r="AA643" s="1178"/>
      <c r="AB643" s="1178"/>
      <c r="AC643" s="1178"/>
      <c r="AD643" s="1178"/>
      <c r="AE643" s="1178"/>
      <c r="AF643" s="1178"/>
      <c r="AG643" s="1178"/>
      <c r="AH643" s="1178"/>
      <c r="AI643" s="1178"/>
      <c r="AJ643" s="1178"/>
      <c r="AK643" s="1178"/>
      <c r="AL643" s="1178"/>
      <c r="AM643" s="1178"/>
      <c r="AN643" s="1178"/>
      <c r="AO643" s="1541"/>
    </row>
    <row r="644" spans="2:41" ht="63.75" customHeight="1">
      <c r="B644" s="1254"/>
      <c r="C644" s="1255"/>
      <c r="D644" s="1255"/>
      <c r="E644" s="1255"/>
      <c r="F644" s="1255"/>
      <c r="G644" s="1255"/>
      <c r="H644" s="1255"/>
      <c r="I644" s="1255"/>
      <c r="J644" s="1255"/>
      <c r="K644" s="1255"/>
      <c r="L644" s="1255"/>
      <c r="M644" s="1255"/>
      <c r="N644" s="1255"/>
      <c r="O644" s="1255"/>
      <c r="P644" s="1255"/>
      <c r="Q644" s="1255"/>
      <c r="R644" s="1255"/>
      <c r="S644" s="1256"/>
      <c r="T644" s="1240"/>
      <c r="U644" s="1241"/>
      <c r="V644" s="1241"/>
      <c r="W644" s="1241"/>
      <c r="X644" s="1241"/>
      <c r="Y644" s="1241"/>
      <c r="Z644" s="1178"/>
      <c r="AA644" s="1178"/>
      <c r="AB644" s="1178"/>
      <c r="AC644" s="1178"/>
      <c r="AD644" s="1178"/>
      <c r="AE644" s="1178"/>
      <c r="AF644" s="1178"/>
      <c r="AG644" s="1178"/>
      <c r="AH644" s="1178"/>
      <c r="AI644" s="1178"/>
      <c r="AJ644" s="1178"/>
      <c r="AK644" s="1178"/>
      <c r="AL644" s="1178"/>
      <c r="AM644" s="1178"/>
      <c r="AN644" s="1178"/>
      <c r="AO644" s="1541"/>
    </row>
    <row r="645" spans="2:41">
      <c r="B645" s="1192" t="s">
        <v>265</v>
      </c>
      <c r="C645" s="1193"/>
      <c r="D645" s="1193"/>
      <c r="E645" s="1193"/>
      <c r="F645" s="1193"/>
      <c r="G645" s="1193"/>
      <c r="H645" s="1193"/>
      <c r="I645" s="1193"/>
      <c r="J645" s="1193"/>
      <c r="K645" s="1193"/>
      <c r="L645" s="1193"/>
      <c r="M645" s="1193"/>
      <c r="N645" s="1193"/>
      <c r="O645" s="1193"/>
      <c r="P645" s="1193"/>
      <c r="Q645" s="1193"/>
      <c r="R645" s="1193"/>
      <c r="S645" s="1193"/>
      <c r="T645" s="1193"/>
      <c r="U645" s="1193"/>
      <c r="V645" s="1193"/>
      <c r="W645" s="1193"/>
      <c r="X645" s="1193"/>
      <c r="Y645" s="1193"/>
      <c r="Z645" s="1229"/>
      <c r="AA645" s="1230"/>
      <c r="AB645" s="1230"/>
      <c r="AC645" s="1230"/>
      <c r="AD645" s="1230"/>
      <c r="AE645" s="1230"/>
      <c r="AF645" s="1230"/>
      <c r="AG645" s="1230"/>
      <c r="AH645" s="1231"/>
      <c r="AI645" s="1232"/>
      <c r="AJ645" s="1232"/>
      <c r="AK645" s="1232"/>
      <c r="AL645" s="1232"/>
      <c r="AM645" s="1232"/>
      <c r="AN645" s="1232"/>
      <c r="AO645" s="1560"/>
    </row>
    <row r="646" spans="2:41">
      <c r="B646" s="1242"/>
      <c r="C646" s="1243"/>
      <c r="D646" s="1243"/>
      <c r="E646" s="1243"/>
      <c r="F646" s="1243"/>
      <c r="G646" s="1243"/>
      <c r="H646" s="1243"/>
      <c r="I646" s="1243"/>
      <c r="J646" s="1243"/>
      <c r="K646" s="1243"/>
      <c r="L646" s="1243"/>
      <c r="M646" s="1243"/>
      <c r="N646" s="1243"/>
      <c r="O646" s="1243"/>
      <c r="P646" s="1243"/>
      <c r="Q646" s="1243"/>
      <c r="R646" s="1243"/>
      <c r="S646" s="1243"/>
      <c r="T646" s="1243"/>
      <c r="U646" s="1243"/>
      <c r="V646" s="1243"/>
      <c r="W646" s="1243"/>
      <c r="X646" s="1243"/>
      <c r="Y646" s="1244"/>
      <c r="Z646" s="1248"/>
      <c r="AA646" s="1201"/>
      <c r="AB646" s="1201"/>
      <c r="AC646" s="1201"/>
      <c r="AD646" s="1201"/>
      <c r="AE646" s="1201"/>
      <c r="AF646" s="1201"/>
      <c r="AG646" s="1201"/>
      <c r="AH646" s="1202"/>
      <c r="AI646" s="1190" t="s">
        <v>266</v>
      </c>
      <c r="AJ646" s="1190"/>
      <c r="AK646" s="1253"/>
      <c r="AL646" s="1570">
        <f>SUM(AL634:AO644)</f>
        <v>12</v>
      </c>
      <c r="AM646" s="1570"/>
      <c r="AN646" s="1570"/>
      <c r="AO646" s="1571"/>
    </row>
    <row r="647" spans="2:41">
      <c r="B647" s="1242"/>
      <c r="C647" s="1243"/>
      <c r="D647" s="1243"/>
      <c r="E647" s="1243"/>
      <c r="F647" s="1243"/>
      <c r="G647" s="1243"/>
      <c r="H647" s="1243"/>
      <c r="I647" s="1243"/>
      <c r="J647" s="1243"/>
      <c r="K647" s="1243"/>
      <c r="L647" s="1243"/>
      <c r="M647" s="1243"/>
      <c r="N647" s="1243"/>
      <c r="O647" s="1243"/>
      <c r="P647" s="1243"/>
      <c r="Q647" s="1243"/>
      <c r="R647" s="1243"/>
      <c r="S647" s="1243"/>
      <c r="T647" s="1243"/>
      <c r="U647" s="1243"/>
      <c r="V647" s="1243"/>
      <c r="W647" s="1243"/>
      <c r="X647" s="1243"/>
      <c r="Y647" s="1244"/>
      <c r="Z647" s="1249"/>
      <c r="AA647" s="1204"/>
      <c r="AB647" s="1204"/>
      <c r="AC647" s="1204"/>
      <c r="AD647" s="1204"/>
      <c r="AE647" s="1204"/>
      <c r="AF647" s="1204"/>
      <c r="AG647" s="1204"/>
      <c r="AH647" s="1205"/>
      <c r="AI647" s="1190"/>
      <c r="AJ647" s="1190"/>
      <c r="AK647" s="1253"/>
      <c r="AL647" s="1570"/>
      <c r="AM647" s="1570"/>
      <c r="AN647" s="1570"/>
      <c r="AO647" s="1571"/>
    </row>
    <row r="648" spans="2:41" ht="16.5" thickBot="1">
      <c r="B648" s="1245"/>
      <c r="C648" s="1246"/>
      <c r="D648" s="1246"/>
      <c r="E648" s="1246"/>
      <c r="F648" s="1246"/>
      <c r="G648" s="1246"/>
      <c r="H648" s="1246"/>
      <c r="I648" s="1246"/>
      <c r="J648" s="1246"/>
      <c r="K648" s="1246"/>
      <c r="L648" s="1246"/>
      <c r="M648" s="1246"/>
      <c r="N648" s="1246"/>
      <c r="O648" s="1246"/>
      <c r="P648" s="1246"/>
      <c r="Q648" s="1246"/>
      <c r="R648" s="1246"/>
      <c r="S648" s="1246"/>
      <c r="T648" s="1246"/>
      <c r="U648" s="1246"/>
      <c r="V648" s="1246"/>
      <c r="W648" s="1246"/>
      <c r="X648" s="1246"/>
      <c r="Y648" s="1247"/>
      <c r="Z648" s="1250"/>
      <c r="AA648" s="1251"/>
      <c r="AB648" s="1251"/>
      <c r="AC648" s="1251"/>
      <c r="AD648" s="1251"/>
      <c r="AE648" s="1251"/>
      <c r="AF648" s="1251"/>
      <c r="AG648" s="1251"/>
      <c r="AH648" s="1252"/>
      <c r="AI648" s="1238" t="s">
        <v>267</v>
      </c>
      <c r="AJ648" s="1238"/>
      <c r="AK648" s="1239"/>
      <c r="AL648" s="1572">
        <f>+ROUND(AL646+AL647,2)</f>
        <v>12</v>
      </c>
      <c r="AM648" s="1572"/>
      <c r="AN648" s="1572"/>
      <c r="AO648" s="1573"/>
    </row>
    <row r="649" spans="2:41">
      <c r="B649" s="1263"/>
      <c r="C649" s="1264"/>
      <c r="D649" s="1264"/>
      <c r="E649" s="1264"/>
      <c r="F649" s="1264"/>
      <c r="G649" s="1264"/>
      <c r="H649" s="1264"/>
      <c r="I649" s="1267" t="str">
        <f>+I623</f>
        <v>CONSTRUCCIÓN DE CUBIERTA PARA POLIDEPORTIVO EN LA VEREDA LA ESMERALDA DEL MUNICIPIO DE LA PLATA, DEPARTAMENTO DEL HUILA</v>
      </c>
      <c r="J649" s="1267"/>
      <c r="K649" s="1267"/>
      <c r="L649" s="1267"/>
      <c r="M649" s="1267"/>
      <c r="N649" s="1267"/>
      <c r="O649" s="1267"/>
      <c r="P649" s="1267"/>
      <c r="Q649" s="1267"/>
      <c r="R649" s="1267"/>
      <c r="S649" s="1267"/>
      <c r="T649" s="1267"/>
      <c r="U649" s="1267"/>
      <c r="V649" s="1267"/>
      <c r="W649" s="1267"/>
      <c r="X649" s="1267"/>
      <c r="Y649" s="1267"/>
      <c r="Z649" s="1267"/>
      <c r="AA649" s="1267"/>
      <c r="AB649" s="1267"/>
      <c r="AC649" s="1267"/>
      <c r="AD649" s="1267"/>
      <c r="AE649" s="1267"/>
      <c r="AF649" s="1267"/>
      <c r="AG649" s="1267"/>
      <c r="AH649" s="1267"/>
      <c r="AI649" s="1269">
        <f ca="1">TODAY()</f>
        <v>46286</v>
      </c>
      <c r="AJ649" s="1267"/>
      <c r="AK649" s="1267"/>
      <c r="AL649" s="1267"/>
      <c r="AM649" s="1267"/>
      <c r="AN649" s="1267"/>
      <c r="AO649" s="1558"/>
    </row>
    <row r="650" spans="2:41">
      <c r="B650" s="1265"/>
      <c r="C650" s="1266"/>
      <c r="D650" s="1266"/>
      <c r="E650" s="1266"/>
      <c r="F650" s="1266"/>
      <c r="G650" s="1266"/>
      <c r="H650" s="1266"/>
      <c r="I650" s="1268"/>
      <c r="J650" s="1268"/>
      <c r="K650" s="1268"/>
      <c r="L650" s="1268"/>
      <c r="M650" s="1268"/>
      <c r="N650" s="1268"/>
      <c r="O650" s="1268"/>
      <c r="P650" s="1268"/>
      <c r="Q650" s="1268"/>
      <c r="R650" s="1268"/>
      <c r="S650" s="1268"/>
      <c r="T650" s="1268"/>
      <c r="U650" s="1268"/>
      <c r="V650" s="1268"/>
      <c r="W650" s="1268"/>
      <c r="X650" s="1268"/>
      <c r="Y650" s="1268"/>
      <c r="Z650" s="1268"/>
      <c r="AA650" s="1268"/>
      <c r="AB650" s="1268"/>
      <c r="AC650" s="1268"/>
      <c r="AD650" s="1268"/>
      <c r="AE650" s="1268"/>
      <c r="AF650" s="1268"/>
      <c r="AG650" s="1268"/>
      <c r="AH650" s="1268"/>
      <c r="AI650" s="1268"/>
      <c r="AJ650" s="1268"/>
      <c r="AK650" s="1268"/>
      <c r="AL650" s="1268"/>
      <c r="AM650" s="1268"/>
      <c r="AN650" s="1268"/>
      <c r="AO650" s="1559"/>
    </row>
    <row r="651" spans="2:41">
      <c r="B651" s="1265"/>
      <c r="C651" s="1266"/>
      <c r="D651" s="1266"/>
      <c r="E651" s="1266"/>
      <c r="F651" s="1266"/>
      <c r="G651" s="1266"/>
      <c r="H651" s="1266"/>
      <c r="I651" s="1268"/>
      <c r="J651" s="1268"/>
      <c r="K651" s="1268"/>
      <c r="L651" s="1268"/>
      <c r="M651" s="1268"/>
      <c r="N651" s="1268"/>
      <c r="O651" s="1268"/>
      <c r="P651" s="1268"/>
      <c r="Q651" s="1268"/>
      <c r="R651" s="1268"/>
      <c r="S651" s="1268"/>
      <c r="T651" s="1268"/>
      <c r="U651" s="1268"/>
      <c r="V651" s="1268"/>
      <c r="W651" s="1268"/>
      <c r="X651" s="1268"/>
      <c r="Y651" s="1268"/>
      <c r="Z651" s="1268"/>
      <c r="AA651" s="1268"/>
      <c r="AB651" s="1268"/>
      <c r="AC651" s="1268"/>
      <c r="AD651" s="1268"/>
      <c r="AE651" s="1268"/>
      <c r="AF651" s="1268"/>
      <c r="AG651" s="1268"/>
      <c r="AH651" s="1268"/>
      <c r="AI651" s="1268"/>
      <c r="AJ651" s="1268"/>
      <c r="AK651" s="1268"/>
      <c r="AL651" s="1268"/>
      <c r="AM651" s="1268"/>
      <c r="AN651" s="1268"/>
      <c r="AO651" s="1559"/>
    </row>
    <row r="652" spans="2:41">
      <c r="B652" s="1265"/>
      <c r="C652" s="1266"/>
      <c r="D652" s="1266"/>
      <c r="E652" s="1266"/>
      <c r="F652" s="1266"/>
      <c r="G652" s="1266"/>
      <c r="H652" s="1266"/>
      <c r="I652" s="1268"/>
      <c r="J652" s="1268"/>
      <c r="K652" s="1268"/>
      <c r="L652" s="1268"/>
      <c r="M652" s="1268"/>
      <c r="N652" s="1268"/>
      <c r="O652" s="1268"/>
      <c r="P652" s="1268"/>
      <c r="Q652" s="1268"/>
      <c r="R652" s="1268"/>
      <c r="S652" s="1268"/>
      <c r="T652" s="1268"/>
      <c r="U652" s="1268"/>
      <c r="V652" s="1268"/>
      <c r="W652" s="1268"/>
      <c r="X652" s="1268"/>
      <c r="Y652" s="1268"/>
      <c r="Z652" s="1268"/>
      <c r="AA652" s="1268"/>
      <c r="AB652" s="1268"/>
      <c r="AC652" s="1268"/>
      <c r="AD652" s="1268"/>
      <c r="AE652" s="1268"/>
      <c r="AF652" s="1268"/>
      <c r="AG652" s="1268"/>
      <c r="AH652" s="1268"/>
      <c r="AI652" s="1268"/>
      <c r="AJ652" s="1268"/>
      <c r="AK652" s="1268"/>
      <c r="AL652" s="1268"/>
      <c r="AM652" s="1268"/>
      <c r="AN652" s="1268"/>
      <c r="AO652" s="1559"/>
    </row>
    <row r="653" spans="2:41">
      <c r="B653" s="1189" t="s">
        <v>254</v>
      </c>
      <c r="C653" s="1190"/>
      <c r="D653" s="1190"/>
      <c r="E653" s="1190"/>
      <c r="F653" s="1190"/>
      <c r="G653" s="1190"/>
      <c r="H653" s="1190"/>
      <c r="I653" s="1190"/>
      <c r="J653" s="1190"/>
      <c r="K653" s="1190"/>
      <c r="L653" s="1190"/>
      <c r="M653" s="1190"/>
      <c r="N653" s="1190"/>
      <c r="O653" s="1190"/>
      <c r="P653" s="1190"/>
      <c r="Q653" s="1190"/>
      <c r="R653" s="1190"/>
      <c r="S653" s="1190"/>
      <c r="T653" s="1190"/>
      <c r="U653" s="1190"/>
      <c r="V653" s="1190"/>
      <c r="W653" s="1190"/>
      <c r="X653" s="1190"/>
      <c r="Y653" s="1190"/>
      <c r="Z653" s="1190"/>
      <c r="AA653" s="1190"/>
      <c r="AB653" s="1190"/>
      <c r="AC653" s="1190"/>
      <c r="AD653" s="1190"/>
      <c r="AE653" s="1190"/>
      <c r="AF653" s="1190"/>
      <c r="AG653" s="1190"/>
      <c r="AH653" s="1190"/>
      <c r="AI653" s="1190"/>
      <c r="AJ653" s="1190"/>
      <c r="AK653" s="1190"/>
      <c r="AL653" s="1190"/>
      <c r="AM653" s="1190"/>
      <c r="AN653" s="1190"/>
      <c r="AO653" s="1542"/>
    </row>
    <row r="654" spans="2:41">
      <c r="B654" s="1200"/>
      <c r="C654" s="1201"/>
      <c r="D654" s="1201"/>
      <c r="E654" s="1201"/>
      <c r="F654" s="1201"/>
      <c r="G654" s="1201"/>
      <c r="H654" s="1201"/>
      <c r="I654" s="1201"/>
      <c r="J654" s="1201"/>
      <c r="K654" s="1201"/>
      <c r="L654" s="1201"/>
      <c r="M654" s="1201"/>
      <c r="N654" s="1201"/>
      <c r="O654" s="1201"/>
      <c r="P654" s="1201"/>
      <c r="Q654" s="1201"/>
      <c r="R654" s="1201"/>
      <c r="S654" s="1202"/>
      <c r="T654" s="1206" t="s">
        <v>255</v>
      </c>
      <c r="U654" s="1207"/>
      <c r="V654" s="1207"/>
      <c r="W654" s="1208"/>
      <c r="X654" s="1257">
        <f>+' PRESUPUESTO OFICIAL ESMERALDA'!B45</f>
        <v>6.6</v>
      </c>
      <c r="Y654" s="1258"/>
      <c r="Z654" s="1258"/>
      <c r="AA654" s="1258"/>
      <c r="AB654" s="1258"/>
      <c r="AC654" s="1258"/>
      <c r="AD654" s="1259"/>
      <c r="AE654" s="1191" t="s">
        <v>256</v>
      </c>
      <c r="AF654" s="1191"/>
      <c r="AG654" s="1191"/>
      <c r="AH654" s="1191"/>
      <c r="AI654" s="1199" t="str">
        <f>+' PRESUPUESTO OFICIAL ESMERALDA'!D45</f>
        <v>UND</v>
      </c>
      <c r="AJ654" s="1199"/>
      <c r="AK654" s="1199"/>
      <c r="AL654" s="1199"/>
      <c r="AM654" s="1199"/>
      <c r="AN654" s="1199"/>
      <c r="AO654" s="1567"/>
    </row>
    <row r="655" spans="2:41">
      <c r="B655" s="1203"/>
      <c r="C655" s="1204"/>
      <c r="D655" s="1204"/>
      <c r="E655" s="1204"/>
      <c r="F655" s="1204"/>
      <c r="G655" s="1204"/>
      <c r="H655" s="1204"/>
      <c r="I655" s="1204"/>
      <c r="J655" s="1204"/>
      <c r="K655" s="1204"/>
      <c r="L655" s="1204"/>
      <c r="M655" s="1204"/>
      <c r="N655" s="1204"/>
      <c r="O655" s="1204"/>
      <c r="P655" s="1204"/>
      <c r="Q655" s="1204"/>
      <c r="R655" s="1204"/>
      <c r="S655" s="1205"/>
      <c r="T655" s="1209"/>
      <c r="U655" s="1210"/>
      <c r="V655" s="1210"/>
      <c r="W655" s="1211"/>
      <c r="X655" s="1260"/>
      <c r="Y655" s="1261"/>
      <c r="Z655" s="1261"/>
      <c r="AA655" s="1261"/>
      <c r="AB655" s="1261"/>
      <c r="AC655" s="1261"/>
      <c r="AD655" s="1262"/>
      <c r="AE655" s="1191"/>
      <c r="AF655" s="1191"/>
      <c r="AG655" s="1191"/>
      <c r="AH655" s="1191"/>
      <c r="AI655" s="1199"/>
      <c r="AJ655" s="1199"/>
      <c r="AK655" s="1199"/>
      <c r="AL655" s="1199"/>
      <c r="AM655" s="1199"/>
      <c r="AN655" s="1199"/>
      <c r="AO655" s="1567"/>
    </row>
    <row r="656" spans="2:41">
      <c r="B656" s="1203"/>
      <c r="C656" s="1204"/>
      <c r="D656" s="1204"/>
      <c r="E656" s="1204"/>
      <c r="F656" s="1204"/>
      <c r="G656" s="1204"/>
      <c r="H656" s="1204"/>
      <c r="I656" s="1204"/>
      <c r="J656" s="1204"/>
      <c r="K656" s="1204"/>
      <c r="L656" s="1204"/>
      <c r="M656" s="1204"/>
      <c r="N656" s="1204"/>
      <c r="O656" s="1204"/>
      <c r="P656" s="1204"/>
      <c r="Q656" s="1204"/>
      <c r="R656" s="1204"/>
      <c r="S656" s="1205"/>
      <c r="T656" s="1206" t="s">
        <v>257</v>
      </c>
      <c r="U656" s="1207"/>
      <c r="V656" s="1207"/>
      <c r="W656" s="1208"/>
      <c r="X656" s="1218" t="str">
        <f>+' PRESUPUESTO OFICIAL ESMERALDA'!C45</f>
        <v>Suministro e instalación Tomacorriente doble con polo a tierra</v>
      </c>
      <c r="Y656" s="1219"/>
      <c r="Z656" s="1219"/>
      <c r="AA656" s="1219"/>
      <c r="AB656" s="1219"/>
      <c r="AC656" s="1219"/>
      <c r="AD656" s="1219"/>
      <c r="AE656" s="1219"/>
      <c r="AF656" s="1219"/>
      <c r="AG656" s="1219"/>
      <c r="AH656" s="1219"/>
      <c r="AI656" s="1219"/>
      <c r="AJ656" s="1219"/>
      <c r="AK656" s="1219"/>
      <c r="AL656" s="1219"/>
      <c r="AM656" s="1219"/>
      <c r="AN656" s="1219"/>
      <c r="AO656" s="1568"/>
    </row>
    <row r="657" spans="2:41">
      <c r="B657" s="1203"/>
      <c r="C657" s="1204"/>
      <c r="D657" s="1204"/>
      <c r="E657" s="1204"/>
      <c r="F657" s="1204"/>
      <c r="G657" s="1204"/>
      <c r="H657" s="1204"/>
      <c r="I657" s="1204"/>
      <c r="J657" s="1204"/>
      <c r="K657" s="1204"/>
      <c r="L657" s="1204"/>
      <c r="M657" s="1204"/>
      <c r="N657" s="1204"/>
      <c r="O657" s="1204"/>
      <c r="P657" s="1204"/>
      <c r="Q657" s="1204"/>
      <c r="R657" s="1204"/>
      <c r="S657" s="1205"/>
      <c r="T657" s="1209"/>
      <c r="U657" s="1210"/>
      <c r="V657" s="1210"/>
      <c r="W657" s="1211"/>
      <c r="X657" s="1220"/>
      <c r="Y657" s="1221"/>
      <c r="Z657" s="1221"/>
      <c r="AA657" s="1221"/>
      <c r="AB657" s="1221"/>
      <c r="AC657" s="1221"/>
      <c r="AD657" s="1221"/>
      <c r="AE657" s="1221"/>
      <c r="AF657" s="1221"/>
      <c r="AG657" s="1221"/>
      <c r="AH657" s="1221"/>
      <c r="AI657" s="1221"/>
      <c r="AJ657" s="1221"/>
      <c r="AK657" s="1221"/>
      <c r="AL657" s="1221"/>
      <c r="AM657" s="1221"/>
      <c r="AN657" s="1221"/>
      <c r="AO657" s="1569"/>
    </row>
    <row r="658" spans="2:41">
      <c r="B658" s="1203"/>
      <c r="C658" s="1204"/>
      <c r="D658" s="1204"/>
      <c r="E658" s="1204"/>
      <c r="F658" s="1204"/>
      <c r="G658" s="1204"/>
      <c r="H658" s="1204"/>
      <c r="I658" s="1204"/>
      <c r="J658" s="1204"/>
      <c r="K658" s="1204"/>
      <c r="L658" s="1204"/>
      <c r="M658" s="1204"/>
      <c r="N658" s="1204"/>
      <c r="O658" s="1204"/>
      <c r="P658" s="1204"/>
      <c r="Q658" s="1204"/>
      <c r="R658" s="1204"/>
      <c r="S658" s="1205"/>
      <c r="T658" s="1222" t="s">
        <v>258</v>
      </c>
      <c r="U658" s="1223"/>
      <c r="V658" s="1223"/>
      <c r="W658" s="1223"/>
      <c r="X658" s="1223"/>
      <c r="Y658" s="1224"/>
      <c r="Z658" s="1228" t="s">
        <v>259</v>
      </c>
      <c r="AA658" s="1228"/>
      <c r="AB658" s="1228"/>
      <c r="AC658" s="1228"/>
      <c r="AD658" s="1228"/>
      <c r="AE658" s="1191"/>
      <c r="AF658" s="1191"/>
      <c r="AG658" s="1191"/>
      <c r="AH658" s="1191"/>
      <c r="AI658" s="1191" t="s">
        <v>260</v>
      </c>
      <c r="AJ658" s="1191"/>
      <c r="AK658" s="1191"/>
      <c r="AL658" s="1191" t="s">
        <v>261</v>
      </c>
      <c r="AM658" s="1191"/>
      <c r="AN658" s="1191"/>
      <c r="AO658" s="1561"/>
    </row>
    <row r="659" spans="2:41">
      <c r="B659" s="1203"/>
      <c r="C659" s="1204"/>
      <c r="D659" s="1204"/>
      <c r="E659" s="1204"/>
      <c r="F659" s="1204"/>
      <c r="G659" s="1204"/>
      <c r="H659" s="1204"/>
      <c r="I659" s="1204"/>
      <c r="J659" s="1204"/>
      <c r="K659" s="1204"/>
      <c r="L659" s="1204"/>
      <c r="M659" s="1204"/>
      <c r="N659" s="1204"/>
      <c r="O659" s="1204"/>
      <c r="P659" s="1204"/>
      <c r="Q659" s="1204"/>
      <c r="R659" s="1204"/>
      <c r="S659" s="1205"/>
      <c r="T659" s="1225"/>
      <c r="U659" s="1226"/>
      <c r="V659" s="1226"/>
      <c r="W659" s="1226"/>
      <c r="X659" s="1226"/>
      <c r="Y659" s="1227"/>
      <c r="Z659" s="1191" t="s">
        <v>262</v>
      </c>
      <c r="AA659" s="1191"/>
      <c r="AB659" s="1191"/>
      <c r="AC659" s="1191" t="s">
        <v>263</v>
      </c>
      <c r="AD659" s="1191"/>
      <c r="AE659" s="1191"/>
      <c r="AF659" s="1191" t="s">
        <v>264</v>
      </c>
      <c r="AG659" s="1191"/>
      <c r="AH659" s="1191"/>
      <c r="AI659" s="1191"/>
      <c r="AJ659" s="1191"/>
      <c r="AK659" s="1191"/>
      <c r="AL659" s="1191"/>
      <c r="AM659" s="1191"/>
      <c r="AN659" s="1191"/>
      <c r="AO659" s="1561"/>
    </row>
    <row r="660" spans="2:41">
      <c r="B660" s="1203"/>
      <c r="C660" s="1204"/>
      <c r="D660" s="1204"/>
      <c r="E660" s="1204"/>
      <c r="F660" s="1204"/>
      <c r="G660" s="1204"/>
      <c r="H660" s="1204"/>
      <c r="I660" s="1204"/>
      <c r="J660" s="1204"/>
      <c r="K660" s="1204"/>
      <c r="L660" s="1204"/>
      <c r="M660" s="1204"/>
      <c r="N660" s="1204"/>
      <c r="O660" s="1204"/>
      <c r="P660" s="1204"/>
      <c r="Q660" s="1204"/>
      <c r="R660" s="1204"/>
      <c r="S660" s="1205"/>
      <c r="T660" s="1182" t="s">
        <v>602</v>
      </c>
      <c r="U660" s="1183"/>
      <c r="V660" s="1183"/>
      <c r="W660" s="1183"/>
      <c r="X660" s="1183"/>
      <c r="Y660" s="1184"/>
      <c r="Z660" s="1185"/>
      <c r="AA660" s="1185"/>
      <c r="AB660" s="1185"/>
      <c r="AC660" s="1178"/>
      <c r="AD660" s="1178"/>
      <c r="AE660" s="1178"/>
      <c r="AF660" s="1178"/>
      <c r="AG660" s="1178"/>
      <c r="AH660" s="1178"/>
      <c r="AI660" s="1186">
        <v>6</v>
      </c>
      <c r="AJ660" s="1187"/>
      <c r="AK660" s="1188"/>
      <c r="AL660" s="1178">
        <f>+AI660</f>
        <v>6</v>
      </c>
      <c r="AM660" s="1178"/>
      <c r="AN660" s="1178"/>
      <c r="AO660" s="1541"/>
    </row>
    <row r="661" spans="2:41">
      <c r="B661" s="1203"/>
      <c r="C661" s="1204"/>
      <c r="D661" s="1204"/>
      <c r="E661" s="1204"/>
      <c r="F661" s="1204"/>
      <c r="G661" s="1204"/>
      <c r="H661" s="1204"/>
      <c r="I661" s="1204"/>
      <c r="J661" s="1204"/>
      <c r="K661" s="1204"/>
      <c r="L661" s="1204"/>
      <c r="M661" s="1204"/>
      <c r="N661" s="1204"/>
      <c r="O661" s="1204"/>
      <c r="P661" s="1204"/>
      <c r="Q661" s="1204"/>
      <c r="R661" s="1204"/>
      <c r="S661" s="1205"/>
      <c r="T661" s="1274"/>
      <c r="U661" s="1275"/>
      <c r="V661" s="1275"/>
      <c r="W661" s="1275"/>
      <c r="X661" s="1275"/>
      <c r="Y661" s="1275"/>
      <c r="Z661" s="1178"/>
      <c r="AA661" s="1178"/>
      <c r="AB661" s="1178"/>
      <c r="AC661" s="1178"/>
      <c r="AD661" s="1178"/>
      <c r="AE661" s="1178"/>
      <c r="AF661" s="1178"/>
      <c r="AG661" s="1178"/>
      <c r="AH661" s="1178"/>
      <c r="AI661" s="1179"/>
      <c r="AJ661" s="1180"/>
      <c r="AK661" s="1181"/>
      <c r="AL661" s="1178"/>
      <c r="AM661" s="1178"/>
      <c r="AN661" s="1178"/>
      <c r="AO661" s="1541"/>
    </row>
    <row r="662" spans="2:41">
      <c r="B662" s="1203"/>
      <c r="C662" s="1204"/>
      <c r="D662" s="1204"/>
      <c r="E662" s="1204"/>
      <c r="F662" s="1204"/>
      <c r="G662" s="1204"/>
      <c r="H662" s="1204"/>
      <c r="I662" s="1204"/>
      <c r="J662" s="1204"/>
      <c r="K662" s="1204"/>
      <c r="L662" s="1204"/>
      <c r="M662" s="1204"/>
      <c r="N662" s="1204"/>
      <c r="O662" s="1204"/>
      <c r="P662" s="1204"/>
      <c r="Q662" s="1204"/>
      <c r="R662" s="1204"/>
      <c r="S662" s="1205"/>
      <c r="T662" s="1271"/>
      <c r="U662" s="1272"/>
      <c r="V662" s="1272"/>
      <c r="W662" s="1272"/>
      <c r="X662" s="1272"/>
      <c r="Y662" s="1273"/>
      <c r="Z662" s="1178"/>
      <c r="AA662" s="1178"/>
      <c r="AB662" s="1178"/>
      <c r="AC662" s="1178"/>
      <c r="AD662" s="1178"/>
      <c r="AE662" s="1178"/>
      <c r="AF662" s="1178"/>
      <c r="AG662" s="1178"/>
      <c r="AH662" s="1178"/>
      <c r="AI662" s="1179"/>
      <c r="AJ662" s="1180"/>
      <c r="AK662" s="1181"/>
      <c r="AL662" s="1178"/>
      <c r="AM662" s="1178"/>
      <c r="AN662" s="1178"/>
      <c r="AO662" s="1541"/>
    </row>
    <row r="663" spans="2:41">
      <c r="B663" s="1203"/>
      <c r="C663" s="1204"/>
      <c r="D663" s="1204"/>
      <c r="E663" s="1204"/>
      <c r="F663" s="1204"/>
      <c r="G663" s="1204"/>
      <c r="H663" s="1204"/>
      <c r="I663" s="1204"/>
      <c r="J663" s="1204"/>
      <c r="K663" s="1204"/>
      <c r="L663" s="1204"/>
      <c r="M663" s="1204"/>
      <c r="N663" s="1204"/>
      <c r="O663" s="1204"/>
      <c r="P663" s="1204"/>
      <c r="Q663" s="1204"/>
      <c r="R663" s="1204"/>
      <c r="S663" s="1205"/>
      <c r="T663" s="1274"/>
      <c r="U663" s="1275"/>
      <c r="V663" s="1275"/>
      <c r="W663" s="1275"/>
      <c r="X663" s="1275"/>
      <c r="Y663" s="1275"/>
      <c r="Z663" s="1178"/>
      <c r="AA663" s="1178"/>
      <c r="AB663" s="1178"/>
      <c r="AC663" s="1178"/>
      <c r="AD663" s="1178"/>
      <c r="AE663" s="1178"/>
      <c r="AF663" s="1178"/>
      <c r="AG663" s="1178"/>
      <c r="AH663" s="1178"/>
      <c r="AI663" s="1179"/>
      <c r="AJ663" s="1180"/>
      <c r="AK663" s="1181"/>
      <c r="AL663" s="1178"/>
      <c r="AM663" s="1178"/>
      <c r="AN663" s="1178"/>
      <c r="AO663" s="1541"/>
    </row>
    <row r="664" spans="2:41">
      <c r="B664" s="1203"/>
      <c r="C664" s="1204"/>
      <c r="D664" s="1204"/>
      <c r="E664" s="1204"/>
      <c r="F664" s="1204"/>
      <c r="G664" s="1204"/>
      <c r="H664" s="1204"/>
      <c r="I664" s="1204"/>
      <c r="J664" s="1204"/>
      <c r="K664" s="1204"/>
      <c r="L664" s="1204"/>
      <c r="M664" s="1204"/>
      <c r="N664" s="1204"/>
      <c r="O664" s="1204"/>
      <c r="P664" s="1204"/>
      <c r="Q664" s="1204"/>
      <c r="R664" s="1204"/>
      <c r="S664" s="1205"/>
      <c r="T664" s="1271"/>
      <c r="U664" s="1272"/>
      <c r="V664" s="1272"/>
      <c r="W664" s="1272"/>
      <c r="X664" s="1272"/>
      <c r="Y664" s="1273"/>
      <c r="Z664" s="1178"/>
      <c r="AA664" s="1178"/>
      <c r="AB664" s="1178"/>
      <c r="AC664" s="1178"/>
      <c r="AD664" s="1178"/>
      <c r="AE664" s="1178"/>
      <c r="AF664" s="1178"/>
      <c r="AG664" s="1178"/>
      <c r="AH664" s="1178"/>
      <c r="AI664" s="1179"/>
      <c r="AJ664" s="1180"/>
      <c r="AK664" s="1181"/>
      <c r="AL664" s="1178"/>
      <c r="AM664" s="1178"/>
      <c r="AN664" s="1178"/>
      <c r="AO664" s="1541"/>
    </row>
    <row r="665" spans="2:41">
      <c r="B665" s="1203"/>
      <c r="C665" s="1204"/>
      <c r="D665" s="1204"/>
      <c r="E665" s="1204"/>
      <c r="F665" s="1204"/>
      <c r="G665" s="1204"/>
      <c r="H665" s="1204"/>
      <c r="I665" s="1204"/>
      <c r="J665" s="1204"/>
      <c r="K665" s="1204"/>
      <c r="L665" s="1204"/>
      <c r="M665" s="1204"/>
      <c r="N665" s="1204"/>
      <c r="O665" s="1204"/>
      <c r="P665" s="1204"/>
      <c r="Q665" s="1204"/>
      <c r="R665" s="1204"/>
      <c r="S665" s="1205"/>
      <c r="T665" s="1182"/>
      <c r="U665" s="1183"/>
      <c r="V665" s="1183"/>
      <c r="W665" s="1183"/>
      <c r="X665" s="1183"/>
      <c r="Y665" s="1184"/>
      <c r="Z665" s="1178"/>
      <c r="AA665" s="1178"/>
      <c r="AB665" s="1178"/>
      <c r="AC665" s="1270"/>
      <c r="AD665" s="1270"/>
      <c r="AE665" s="1270"/>
      <c r="AF665" s="1178"/>
      <c r="AG665" s="1178"/>
      <c r="AH665" s="1178"/>
      <c r="AI665" s="1179"/>
      <c r="AJ665" s="1180"/>
      <c r="AK665" s="1181"/>
      <c r="AL665" s="1178"/>
      <c r="AM665" s="1178"/>
      <c r="AN665" s="1178"/>
      <c r="AO665" s="1541"/>
    </row>
    <row r="666" spans="2:41">
      <c r="B666" s="1203"/>
      <c r="C666" s="1204"/>
      <c r="D666" s="1204"/>
      <c r="E666" s="1204"/>
      <c r="F666" s="1204"/>
      <c r="G666" s="1204"/>
      <c r="H666" s="1204"/>
      <c r="I666" s="1204"/>
      <c r="J666" s="1204"/>
      <c r="K666" s="1204"/>
      <c r="L666" s="1204"/>
      <c r="M666" s="1204"/>
      <c r="N666" s="1204"/>
      <c r="O666" s="1204"/>
      <c r="P666" s="1204"/>
      <c r="Q666" s="1204"/>
      <c r="R666" s="1204"/>
      <c r="S666" s="1205"/>
      <c r="T666" s="1182"/>
      <c r="U666" s="1183"/>
      <c r="V666" s="1183"/>
      <c r="W666" s="1183"/>
      <c r="X666" s="1183"/>
      <c r="Y666" s="1184"/>
      <c r="Z666" s="1185"/>
      <c r="AA666" s="1185"/>
      <c r="AB666" s="1185"/>
      <c r="AC666" s="1178"/>
      <c r="AD666" s="1178"/>
      <c r="AE666" s="1178"/>
      <c r="AF666" s="1178"/>
      <c r="AG666" s="1178"/>
      <c r="AH666" s="1178"/>
      <c r="AI666" s="1178"/>
      <c r="AJ666" s="1178"/>
      <c r="AK666" s="1178"/>
      <c r="AL666" s="1178"/>
      <c r="AM666" s="1178"/>
      <c r="AN666" s="1178"/>
      <c r="AO666" s="1541"/>
    </row>
    <row r="667" spans="2:41">
      <c r="B667" s="1203"/>
      <c r="C667" s="1204"/>
      <c r="D667" s="1204"/>
      <c r="E667" s="1204"/>
      <c r="F667" s="1204"/>
      <c r="G667" s="1204"/>
      <c r="H667" s="1204"/>
      <c r="I667" s="1204"/>
      <c r="J667" s="1204"/>
      <c r="K667" s="1204"/>
      <c r="L667" s="1204"/>
      <c r="M667" s="1204"/>
      <c r="N667" s="1204"/>
      <c r="O667" s="1204"/>
      <c r="P667" s="1204"/>
      <c r="Q667" s="1204"/>
      <c r="R667" s="1204"/>
      <c r="S667" s="1205"/>
      <c r="T667" s="1182"/>
      <c r="U667" s="1183"/>
      <c r="V667" s="1183"/>
      <c r="W667" s="1183"/>
      <c r="X667" s="1183"/>
      <c r="Y667" s="1184"/>
      <c r="Z667" s="1185"/>
      <c r="AA667" s="1185"/>
      <c r="AB667" s="1185"/>
      <c r="AC667" s="1178"/>
      <c r="AD667" s="1178"/>
      <c r="AE667" s="1178"/>
      <c r="AF667" s="1178"/>
      <c r="AG667" s="1178"/>
      <c r="AH667" s="1178"/>
      <c r="AI667" s="1178"/>
      <c r="AJ667" s="1178"/>
      <c r="AK667" s="1178"/>
      <c r="AL667" s="1178"/>
      <c r="AM667" s="1178"/>
      <c r="AN667" s="1178"/>
      <c r="AO667" s="1541"/>
    </row>
    <row r="668" spans="2:41">
      <c r="B668" s="1203"/>
      <c r="C668" s="1204"/>
      <c r="D668" s="1204"/>
      <c r="E668" s="1204"/>
      <c r="F668" s="1204"/>
      <c r="G668" s="1204"/>
      <c r="H668" s="1204"/>
      <c r="I668" s="1204"/>
      <c r="J668" s="1204"/>
      <c r="K668" s="1204"/>
      <c r="L668" s="1204"/>
      <c r="M668" s="1204"/>
      <c r="N668" s="1204"/>
      <c r="O668" s="1204"/>
      <c r="P668" s="1204"/>
      <c r="Q668" s="1204"/>
      <c r="R668" s="1204"/>
      <c r="S668" s="1205"/>
      <c r="T668" s="1182"/>
      <c r="U668" s="1183"/>
      <c r="V668" s="1183"/>
      <c r="W668" s="1183"/>
      <c r="X668" s="1183"/>
      <c r="Y668" s="1184"/>
      <c r="Z668" s="1178"/>
      <c r="AA668" s="1178"/>
      <c r="AB668" s="1178"/>
      <c r="AC668" s="1178"/>
      <c r="AD668" s="1178"/>
      <c r="AE668" s="1178"/>
      <c r="AF668" s="1178"/>
      <c r="AG668" s="1178"/>
      <c r="AH668" s="1178"/>
      <c r="AI668" s="1178"/>
      <c r="AJ668" s="1178"/>
      <c r="AK668" s="1178"/>
      <c r="AL668" s="1178"/>
      <c r="AM668" s="1178"/>
      <c r="AN668" s="1178"/>
      <c r="AO668" s="1541"/>
    </row>
    <row r="669" spans="2:41">
      <c r="B669" s="1203"/>
      <c r="C669" s="1204"/>
      <c r="D669" s="1204"/>
      <c r="E669" s="1204"/>
      <c r="F669" s="1204"/>
      <c r="G669" s="1204"/>
      <c r="H669" s="1204"/>
      <c r="I669" s="1204"/>
      <c r="J669" s="1204"/>
      <c r="K669" s="1204"/>
      <c r="L669" s="1204"/>
      <c r="M669" s="1204"/>
      <c r="N669" s="1204"/>
      <c r="O669" s="1204"/>
      <c r="P669" s="1204"/>
      <c r="Q669" s="1204"/>
      <c r="R669" s="1204"/>
      <c r="S669" s="1205"/>
      <c r="T669" s="1182"/>
      <c r="U669" s="1183"/>
      <c r="V669" s="1183"/>
      <c r="W669" s="1183"/>
      <c r="X669" s="1183"/>
      <c r="Y669" s="1184"/>
      <c r="Z669" s="1178"/>
      <c r="AA669" s="1178"/>
      <c r="AB669" s="1178"/>
      <c r="AC669" s="1178"/>
      <c r="AD669" s="1178"/>
      <c r="AE669" s="1178"/>
      <c r="AF669" s="1178"/>
      <c r="AG669" s="1178"/>
      <c r="AH669" s="1178"/>
      <c r="AI669" s="1178"/>
      <c r="AJ669" s="1178"/>
      <c r="AK669" s="1178"/>
      <c r="AL669" s="1178"/>
      <c r="AM669" s="1178"/>
      <c r="AN669" s="1178"/>
      <c r="AO669" s="1541"/>
    </row>
    <row r="670" spans="2:41">
      <c r="B670" s="1203"/>
      <c r="C670" s="1204"/>
      <c r="D670" s="1204"/>
      <c r="E670" s="1204"/>
      <c r="F670" s="1204"/>
      <c r="G670" s="1204"/>
      <c r="H670" s="1204"/>
      <c r="I670" s="1204"/>
      <c r="J670" s="1204"/>
      <c r="K670" s="1204"/>
      <c r="L670" s="1204"/>
      <c r="M670" s="1204"/>
      <c r="N670" s="1204"/>
      <c r="O670" s="1204"/>
      <c r="P670" s="1204"/>
      <c r="Q670" s="1204"/>
      <c r="R670" s="1204"/>
      <c r="S670" s="1205"/>
      <c r="T670" s="1182"/>
      <c r="U670" s="1183"/>
      <c r="V670" s="1183"/>
      <c r="W670" s="1183"/>
      <c r="X670" s="1183"/>
      <c r="Y670" s="1184"/>
      <c r="Z670" s="1178"/>
      <c r="AA670" s="1178"/>
      <c r="AB670" s="1178"/>
      <c r="AC670" s="1178"/>
      <c r="AD670" s="1178"/>
      <c r="AE670" s="1178"/>
      <c r="AF670" s="1178"/>
      <c r="AG670" s="1178"/>
      <c r="AH670" s="1178"/>
      <c r="AI670" s="1178"/>
      <c r="AJ670" s="1178"/>
      <c r="AK670" s="1178"/>
      <c r="AL670" s="1178"/>
      <c r="AM670" s="1178"/>
      <c r="AN670" s="1178"/>
      <c r="AO670" s="1541"/>
    </row>
    <row r="671" spans="2:41">
      <c r="B671" s="1203"/>
      <c r="C671" s="1204"/>
      <c r="D671" s="1204"/>
      <c r="E671" s="1204"/>
      <c r="F671" s="1204"/>
      <c r="G671" s="1204"/>
      <c r="H671" s="1204"/>
      <c r="I671" s="1204"/>
      <c r="J671" s="1204"/>
      <c r="K671" s="1204"/>
      <c r="L671" s="1204"/>
      <c r="M671" s="1204"/>
      <c r="N671" s="1204"/>
      <c r="O671" s="1204"/>
      <c r="P671" s="1204"/>
      <c r="Q671" s="1204"/>
      <c r="R671" s="1204"/>
      <c r="S671" s="1205"/>
      <c r="T671" s="1182"/>
      <c r="U671" s="1183"/>
      <c r="V671" s="1183"/>
      <c r="W671" s="1183"/>
      <c r="X671" s="1183"/>
      <c r="Y671" s="1184"/>
      <c r="Z671" s="1178"/>
      <c r="AA671" s="1178"/>
      <c r="AB671" s="1178"/>
      <c r="AC671" s="1178"/>
      <c r="AD671" s="1178"/>
      <c r="AE671" s="1178"/>
      <c r="AF671" s="1178"/>
      <c r="AG671" s="1178"/>
      <c r="AH671" s="1178"/>
      <c r="AI671" s="1178"/>
      <c r="AJ671" s="1178"/>
      <c r="AK671" s="1178"/>
      <c r="AL671" s="1178"/>
      <c r="AM671" s="1178"/>
      <c r="AN671" s="1178"/>
      <c r="AO671" s="1541"/>
    </row>
    <row r="672" spans="2:41">
      <c r="B672" s="1203"/>
      <c r="C672" s="1204"/>
      <c r="D672" s="1204"/>
      <c r="E672" s="1204"/>
      <c r="F672" s="1204"/>
      <c r="G672" s="1204"/>
      <c r="H672" s="1204"/>
      <c r="I672" s="1204"/>
      <c r="J672" s="1204"/>
      <c r="K672" s="1204"/>
      <c r="L672" s="1204"/>
      <c r="M672" s="1204"/>
      <c r="N672" s="1204"/>
      <c r="O672" s="1204"/>
      <c r="P672" s="1204"/>
      <c r="Q672" s="1204"/>
      <c r="R672" s="1204"/>
      <c r="S672" s="1205"/>
      <c r="T672" s="1182"/>
      <c r="U672" s="1183"/>
      <c r="V672" s="1183"/>
      <c r="W672" s="1183"/>
      <c r="X672" s="1183"/>
      <c r="Y672" s="1184"/>
      <c r="Z672" s="1178"/>
      <c r="AA672" s="1178"/>
      <c r="AB672" s="1178"/>
      <c r="AC672" s="1178"/>
      <c r="AD672" s="1178"/>
      <c r="AE672" s="1178"/>
      <c r="AF672" s="1178"/>
      <c r="AG672" s="1178"/>
      <c r="AH672" s="1178"/>
      <c r="AI672" s="1178"/>
      <c r="AJ672" s="1178"/>
      <c r="AK672" s="1178"/>
      <c r="AL672" s="1178"/>
      <c r="AM672" s="1178"/>
      <c r="AN672" s="1178"/>
      <c r="AO672" s="1541"/>
    </row>
    <row r="673" spans="2:41">
      <c r="B673" s="1203"/>
      <c r="C673" s="1204"/>
      <c r="D673" s="1204"/>
      <c r="E673" s="1204"/>
      <c r="F673" s="1204"/>
      <c r="G673" s="1204"/>
      <c r="H673" s="1204"/>
      <c r="I673" s="1204"/>
      <c r="J673" s="1204"/>
      <c r="K673" s="1204"/>
      <c r="L673" s="1204"/>
      <c r="M673" s="1204"/>
      <c r="N673" s="1204"/>
      <c r="O673" s="1204"/>
      <c r="P673" s="1204"/>
      <c r="Q673" s="1204"/>
      <c r="R673" s="1204"/>
      <c r="S673" s="1205"/>
      <c r="T673" s="1182"/>
      <c r="U673" s="1183"/>
      <c r="V673" s="1183"/>
      <c r="W673" s="1183"/>
      <c r="X673" s="1183"/>
      <c r="Y673" s="1184"/>
      <c r="Z673" s="1178"/>
      <c r="AA673" s="1178"/>
      <c r="AB673" s="1178"/>
      <c r="AC673" s="1178"/>
      <c r="AD673" s="1178"/>
      <c r="AE673" s="1178"/>
      <c r="AF673" s="1178"/>
      <c r="AG673" s="1178"/>
      <c r="AH673" s="1178"/>
      <c r="AI673" s="1178"/>
      <c r="AJ673" s="1178"/>
      <c r="AK673" s="1178"/>
      <c r="AL673" s="1178"/>
      <c r="AM673" s="1178"/>
      <c r="AN673" s="1178"/>
      <c r="AO673" s="1541"/>
    </row>
    <row r="674" spans="2:41">
      <c r="B674" s="1203"/>
      <c r="C674" s="1204"/>
      <c r="D674" s="1204"/>
      <c r="E674" s="1204"/>
      <c r="F674" s="1204"/>
      <c r="G674" s="1204"/>
      <c r="H674" s="1204"/>
      <c r="I674" s="1204"/>
      <c r="J674" s="1204"/>
      <c r="K674" s="1204"/>
      <c r="L674" s="1204"/>
      <c r="M674" s="1204"/>
      <c r="N674" s="1204"/>
      <c r="O674" s="1204"/>
      <c r="P674" s="1204"/>
      <c r="Q674" s="1204"/>
      <c r="R674" s="1204"/>
      <c r="S674" s="1205"/>
      <c r="T674" s="1182"/>
      <c r="U674" s="1183"/>
      <c r="V674" s="1183"/>
      <c r="W674" s="1183"/>
      <c r="X674" s="1183"/>
      <c r="Y674" s="1184"/>
      <c r="Z674" s="1178"/>
      <c r="AA674" s="1178"/>
      <c r="AB674" s="1178"/>
      <c r="AC674" s="1178"/>
      <c r="AD674" s="1178"/>
      <c r="AE674" s="1178"/>
      <c r="AF674" s="1178"/>
      <c r="AG674" s="1178"/>
      <c r="AH674" s="1178"/>
      <c r="AI674" s="1178"/>
      <c r="AJ674" s="1178"/>
      <c r="AK674" s="1178"/>
      <c r="AL674" s="1178"/>
      <c r="AM674" s="1178"/>
      <c r="AN674" s="1178"/>
      <c r="AO674" s="1541"/>
    </row>
    <row r="675" spans="2:41">
      <c r="B675" s="1203"/>
      <c r="C675" s="1204"/>
      <c r="D675" s="1204"/>
      <c r="E675" s="1204"/>
      <c r="F675" s="1204"/>
      <c r="G675" s="1204"/>
      <c r="H675" s="1204"/>
      <c r="I675" s="1204"/>
      <c r="J675" s="1204"/>
      <c r="K675" s="1204"/>
      <c r="L675" s="1204"/>
      <c r="M675" s="1204"/>
      <c r="N675" s="1204"/>
      <c r="O675" s="1204"/>
      <c r="P675" s="1204"/>
      <c r="Q675" s="1204"/>
      <c r="R675" s="1204"/>
      <c r="S675" s="1205"/>
      <c r="T675" s="1182"/>
      <c r="U675" s="1183"/>
      <c r="V675" s="1183"/>
      <c r="W675" s="1183"/>
      <c r="X675" s="1183"/>
      <c r="Y675" s="1184"/>
      <c r="Z675" s="1178"/>
      <c r="AA675" s="1178"/>
      <c r="AB675" s="1178"/>
      <c r="AC675" s="1178"/>
      <c r="AD675" s="1178"/>
      <c r="AE675" s="1178"/>
      <c r="AF675" s="1178"/>
      <c r="AG675" s="1178"/>
      <c r="AH675" s="1178"/>
      <c r="AI675" s="1178"/>
      <c r="AJ675" s="1178"/>
      <c r="AK675" s="1178"/>
      <c r="AL675" s="1178"/>
      <c r="AM675" s="1178"/>
      <c r="AN675" s="1178"/>
      <c r="AO675" s="1541"/>
    </row>
    <row r="676" spans="2:41">
      <c r="B676" s="1254"/>
      <c r="C676" s="1255"/>
      <c r="D676" s="1255"/>
      <c r="E676" s="1255"/>
      <c r="F676" s="1255"/>
      <c r="G676" s="1255"/>
      <c r="H676" s="1255"/>
      <c r="I676" s="1255"/>
      <c r="J676" s="1255"/>
      <c r="K676" s="1255"/>
      <c r="L676" s="1255"/>
      <c r="M676" s="1255"/>
      <c r="N676" s="1255"/>
      <c r="O676" s="1255"/>
      <c r="P676" s="1255"/>
      <c r="Q676" s="1255"/>
      <c r="R676" s="1255"/>
      <c r="S676" s="1256"/>
      <c r="T676" s="1240"/>
      <c r="U676" s="1241"/>
      <c r="V676" s="1241"/>
      <c r="W676" s="1241"/>
      <c r="X676" s="1241"/>
      <c r="Y676" s="1241"/>
      <c r="Z676" s="1178"/>
      <c r="AA676" s="1178"/>
      <c r="AB676" s="1178"/>
      <c r="AC676" s="1178"/>
      <c r="AD676" s="1178"/>
      <c r="AE676" s="1178"/>
      <c r="AF676" s="1178"/>
      <c r="AG676" s="1178"/>
      <c r="AH676" s="1178"/>
      <c r="AI676" s="1178"/>
      <c r="AJ676" s="1178"/>
      <c r="AK676" s="1178"/>
      <c r="AL676" s="1178"/>
      <c r="AM676" s="1178"/>
      <c r="AN676" s="1178"/>
      <c r="AO676" s="1541"/>
    </row>
    <row r="677" spans="2:41">
      <c r="B677" s="1192" t="s">
        <v>265</v>
      </c>
      <c r="C677" s="1193"/>
      <c r="D677" s="1193"/>
      <c r="E677" s="1193"/>
      <c r="F677" s="1193"/>
      <c r="G677" s="1193"/>
      <c r="H677" s="1193"/>
      <c r="I677" s="1193"/>
      <c r="J677" s="1193"/>
      <c r="K677" s="1193"/>
      <c r="L677" s="1193"/>
      <c r="M677" s="1193"/>
      <c r="N677" s="1193"/>
      <c r="O677" s="1193"/>
      <c r="P677" s="1193"/>
      <c r="Q677" s="1193"/>
      <c r="R677" s="1193"/>
      <c r="S677" s="1193"/>
      <c r="T677" s="1193"/>
      <c r="U677" s="1193"/>
      <c r="V677" s="1193"/>
      <c r="W677" s="1193"/>
      <c r="X677" s="1193"/>
      <c r="Y677" s="1193"/>
      <c r="Z677" s="1229"/>
      <c r="AA677" s="1230"/>
      <c r="AB677" s="1230"/>
      <c r="AC677" s="1230"/>
      <c r="AD677" s="1230"/>
      <c r="AE677" s="1230"/>
      <c r="AF677" s="1230"/>
      <c r="AG677" s="1230"/>
      <c r="AH677" s="1231"/>
      <c r="AI677" s="1232"/>
      <c r="AJ677" s="1232"/>
      <c r="AK677" s="1232"/>
      <c r="AL677" s="1232"/>
      <c r="AM677" s="1232"/>
      <c r="AN677" s="1232"/>
      <c r="AO677" s="1560"/>
    </row>
    <row r="678" spans="2:41">
      <c r="B678" s="1242"/>
      <c r="C678" s="1243"/>
      <c r="D678" s="1243"/>
      <c r="E678" s="1243"/>
      <c r="F678" s="1243"/>
      <c r="G678" s="1243"/>
      <c r="H678" s="1243"/>
      <c r="I678" s="1243"/>
      <c r="J678" s="1243"/>
      <c r="K678" s="1243"/>
      <c r="L678" s="1243"/>
      <c r="M678" s="1243"/>
      <c r="N678" s="1243"/>
      <c r="O678" s="1243"/>
      <c r="P678" s="1243"/>
      <c r="Q678" s="1243"/>
      <c r="R678" s="1243"/>
      <c r="S678" s="1243"/>
      <c r="T678" s="1243"/>
      <c r="U678" s="1243"/>
      <c r="V678" s="1243"/>
      <c r="W678" s="1243"/>
      <c r="X678" s="1243"/>
      <c r="Y678" s="1244"/>
      <c r="Z678" s="1248"/>
      <c r="AA678" s="1201"/>
      <c r="AB678" s="1201"/>
      <c r="AC678" s="1201"/>
      <c r="AD678" s="1201"/>
      <c r="AE678" s="1201"/>
      <c r="AF678" s="1201"/>
      <c r="AG678" s="1201"/>
      <c r="AH678" s="1202"/>
      <c r="AI678" s="1190" t="s">
        <v>266</v>
      </c>
      <c r="AJ678" s="1190"/>
      <c r="AK678" s="1253"/>
      <c r="AL678" s="1570">
        <f>SUM(AL660:AO676)</f>
        <v>6</v>
      </c>
      <c r="AM678" s="1570"/>
      <c r="AN678" s="1570"/>
      <c r="AO678" s="1571"/>
    </row>
    <row r="679" spans="2:41">
      <c r="B679" s="1242"/>
      <c r="C679" s="1243"/>
      <c r="D679" s="1243"/>
      <c r="E679" s="1243"/>
      <c r="F679" s="1243"/>
      <c r="G679" s="1243"/>
      <c r="H679" s="1243"/>
      <c r="I679" s="1243"/>
      <c r="J679" s="1243"/>
      <c r="K679" s="1243"/>
      <c r="L679" s="1243"/>
      <c r="M679" s="1243"/>
      <c r="N679" s="1243"/>
      <c r="O679" s="1243"/>
      <c r="P679" s="1243"/>
      <c r="Q679" s="1243"/>
      <c r="R679" s="1243"/>
      <c r="S679" s="1243"/>
      <c r="T679" s="1243"/>
      <c r="U679" s="1243"/>
      <c r="V679" s="1243"/>
      <c r="W679" s="1243"/>
      <c r="X679" s="1243"/>
      <c r="Y679" s="1244"/>
      <c r="Z679" s="1249"/>
      <c r="AA679" s="1204"/>
      <c r="AB679" s="1204"/>
      <c r="AC679" s="1204"/>
      <c r="AD679" s="1204"/>
      <c r="AE679" s="1204"/>
      <c r="AF679" s="1204"/>
      <c r="AG679" s="1204"/>
      <c r="AH679" s="1205"/>
      <c r="AI679" s="1190"/>
      <c r="AJ679" s="1190"/>
      <c r="AK679" s="1253"/>
      <c r="AL679" s="1570"/>
      <c r="AM679" s="1570"/>
      <c r="AN679" s="1570"/>
      <c r="AO679" s="1571"/>
    </row>
    <row r="680" spans="2:41" ht="16.5" thickBot="1">
      <c r="B680" s="1245"/>
      <c r="C680" s="1246"/>
      <c r="D680" s="1246"/>
      <c r="E680" s="1246"/>
      <c r="F680" s="1246"/>
      <c r="G680" s="1246"/>
      <c r="H680" s="1246"/>
      <c r="I680" s="1246"/>
      <c r="J680" s="1246"/>
      <c r="K680" s="1246"/>
      <c r="L680" s="1246"/>
      <c r="M680" s="1246"/>
      <c r="N680" s="1246"/>
      <c r="O680" s="1246"/>
      <c r="P680" s="1246"/>
      <c r="Q680" s="1246"/>
      <c r="R680" s="1246"/>
      <c r="S680" s="1246"/>
      <c r="T680" s="1246"/>
      <c r="U680" s="1246"/>
      <c r="V680" s="1246"/>
      <c r="W680" s="1246"/>
      <c r="X680" s="1246"/>
      <c r="Y680" s="1247"/>
      <c r="Z680" s="1250"/>
      <c r="AA680" s="1251"/>
      <c r="AB680" s="1251"/>
      <c r="AC680" s="1251"/>
      <c r="AD680" s="1251"/>
      <c r="AE680" s="1251"/>
      <c r="AF680" s="1251"/>
      <c r="AG680" s="1251"/>
      <c r="AH680" s="1252"/>
      <c r="AI680" s="1238" t="s">
        <v>267</v>
      </c>
      <c r="AJ680" s="1238"/>
      <c r="AK680" s="1239"/>
      <c r="AL680" s="1572">
        <f>+ROUND(AL678+AL679,2)</f>
        <v>6</v>
      </c>
      <c r="AM680" s="1572"/>
      <c r="AN680" s="1572"/>
      <c r="AO680" s="1573"/>
    </row>
    <row r="681" spans="2:41">
      <c r="B681" s="1263"/>
      <c r="C681" s="1264"/>
      <c r="D681" s="1264"/>
      <c r="E681" s="1264"/>
      <c r="F681" s="1264"/>
      <c r="G681" s="1264"/>
      <c r="H681" s="1264"/>
      <c r="I681" s="1267" t="str">
        <f>+I649</f>
        <v>CONSTRUCCIÓN DE CUBIERTA PARA POLIDEPORTIVO EN LA VEREDA LA ESMERALDA DEL MUNICIPIO DE LA PLATA, DEPARTAMENTO DEL HUILA</v>
      </c>
      <c r="J681" s="1267"/>
      <c r="K681" s="1267"/>
      <c r="L681" s="1267"/>
      <c r="M681" s="1267"/>
      <c r="N681" s="1267"/>
      <c r="O681" s="1267"/>
      <c r="P681" s="1267"/>
      <c r="Q681" s="1267"/>
      <c r="R681" s="1267"/>
      <c r="S681" s="1267"/>
      <c r="T681" s="1267"/>
      <c r="U681" s="1267"/>
      <c r="V681" s="1267"/>
      <c r="W681" s="1267"/>
      <c r="X681" s="1267"/>
      <c r="Y681" s="1267"/>
      <c r="Z681" s="1267"/>
      <c r="AA681" s="1267"/>
      <c r="AB681" s="1267"/>
      <c r="AC681" s="1267"/>
      <c r="AD681" s="1267"/>
      <c r="AE681" s="1267"/>
      <c r="AF681" s="1267"/>
      <c r="AG681" s="1267"/>
      <c r="AH681" s="1267"/>
      <c r="AI681" s="1269">
        <f ca="1">TODAY()</f>
        <v>46286</v>
      </c>
      <c r="AJ681" s="1267"/>
      <c r="AK681" s="1267"/>
      <c r="AL681" s="1267"/>
      <c r="AM681" s="1267"/>
      <c r="AN681" s="1267"/>
      <c r="AO681" s="1558"/>
    </row>
    <row r="682" spans="2:41">
      <c r="B682" s="1265"/>
      <c r="C682" s="1266"/>
      <c r="D682" s="1266"/>
      <c r="E682" s="1266"/>
      <c r="F682" s="1266"/>
      <c r="G682" s="1266"/>
      <c r="H682" s="1266"/>
      <c r="I682" s="1268"/>
      <c r="J682" s="1268"/>
      <c r="K682" s="1268"/>
      <c r="L682" s="1268"/>
      <c r="M682" s="1268"/>
      <c r="N682" s="1268"/>
      <c r="O682" s="1268"/>
      <c r="P682" s="1268"/>
      <c r="Q682" s="1268"/>
      <c r="R682" s="1268"/>
      <c r="S682" s="1268"/>
      <c r="T682" s="1268"/>
      <c r="U682" s="1268"/>
      <c r="V682" s="1268"/>
      <c r="W682" s="1268"/>
      <c r="X682" s="1268"/>
      <c r="Y682" s="1268"/>
      <c r="Z682" s="1268"/>
      <c r="AA682" s="1268"/>
      <c r="AB682" s="1268"/>
      <c r="AC682" s="1268"/>
      <c r="AD682" s="1268"/>
      <c r="AE682" s="1268"/>
      <c r="AF682" s="1268"/>
      <c r="AG682" s="1268"/>
      <c r="AH682" s="1268"/>
      <c r="AI682" s="1268"/>
      <c r="AJ682" s="1268"/>
      <c r="AK682" s="1268"/>
      <c r="AL682" s="1268"/>
      <c r="AM682" s="1268"/>
      <c r="AN682" s="1268"/>
      <c r="AO682" s="1559"/>
    </row>
    <row r="683" spans="2:41">
      <c r="B683" s="1265"/>
      <c r="C683" s="1266"/>
      <c r="D683" s="1266"/>
      <c r="E683" s="1266"/>
      <c r="F683" s="1266"/>
      <c r="G683" s="1266"/>
      <c r="H683" s="1266"/>
      <c r="I683" s="1268"/>
      <c r="J683" s="1268"/>
      <c r="K683" s="1268"/>
      <c r="L683" s="1268"/>
      <c r="M683" s="1268"/>
      <c r="N683" s="1268"/>
      <c r="O683" s="1268"/>
      <c r="P683" s="1268"/>
      <c r="Q683" s="1268"/>
      <c r="R683" s="1268"/>
      <c r="S683" s="1268"/>
      <c r="T683" s="1268"/>
      <c r="U683" s="1268"/>
      <c r="V683" s="1268"/>
      <c r="W683" s="1268"/>
      <c r="X683" s="1268"/>
      <c r="Y683" s="1268"/>
      <c r="Z683" s="1268"/>
      <c r="AA683" s="1268"/>
      <c r="AB683" s="1268"/>
      <c r="AC683" s="1268"/>
      <c r="AD683" s="1268"/>
      <c r="AE683" s="1268"/>
      <c r="AF683" s="1268"/>
      <c r="AG683" s="1268"/>
      <c r="AH683" s="1268"/>
      <c r="AI683" s="1268"/>
      <c r="AJ683" s="1268"/>
      <c r="AK683" s="1268"/>
      <c r="AL683" s="1268"/>
      <c r="AM683" s="1268"/>
      <c r="AN683" s="1268"/>
      <c r="AO683" s="1559"/>
    </row>
    <row r="684" spans="2:41">
      <c r="B684" s="1265"/>
      <c r="C684" s="1266"/>
      <c r="D684" s="1266"/>
      <c r="E684" s="1266"/>
      <c r="F684" s="1266"/>
      <c r="G684" s="1266"/>
      <c r="H684" s="1266"/>
      <c r="I684" s="1268"/>
      <c r="J684" s="1268"/>
      <c r="K684" s="1268"/>
      <c r="L684" s="1268"/>
      <c r="M684" s="1268"/>
      <c r="N684" s="1268"/>
      <c r="O684" s="1268"/>
      <c r="P684" s="1268"/>
      <c r="Q684" s="1268"/>
      <c r="R684" s="1268"/>
      <c r="S684" s="1268"/>
      <c r="T684" s="1268"/>
      <c r="U684" s="1268"/>
      <c r="V684" s="1268"/>
      <c r="W684" s="1268"/>
      <c r="X684" s="1268"/>
      <c r="Y684" s="1268"/>
      <c r="Z684" s="1268"/>
      <c r="AA684" s="1268"/>
      <c r="AB684" s="1268"/>
      <c r="AC684" s="1268"/>
      <c r="AD684" s="1268"/>
      <c r="AE684" s="1268"/>
      <c r="AF684" s="1268"/>
      <c r="AG684" s="1268"/>
      <c r="AH684" s="1268"/>
      <c r="AI684" s="1268"/>
      <c r="AJ684" s="1268"/>
      <c r="AK684" s="1268"/>
      <c r="AL684" s="1268"/>
      <c r="AM684" s="1268"/>
      <c r="AN684" s="1268"/>
      <c r="AO684" s="1559"/>
    </row>
    <row r="685" spans="2:41">
      <c r="B685" s="1189" t="s">
        <v>254</v>
      </c>
      <c r="C685" s="1190"/>
      <c r="D685" s="1190"/>
      <c r="E685" s="1190"/>
      <c r="F685" s="1190"/>
      <c r="G685" s="1190"/>
      <c r="H685" s="1190"/>
      <c r="I685" s="1190"/>
      <c r="J685" s="1190"/>
      <c r="K685" s="1190"/>
      <c r="L685" s="1190"/>
      <c r="M685" s="1190"/>
      <c r="N685" s="1190"/>
      <c r="O685" s="1190"/>
      <c r="P685" s="1190"/>
      <c r="Q685" s="1190"/>
      <c r="R685" s="1190"/>
      <c r="S685" s="1190"/>
      <c r="T685" s="1190"/>
      <c r="U685" s="1190"/>
      <c r="V685" s="1190"/>
      <c r="W685" s="1190"/>
      <c r="X685" s="1190"/>
      <c r="Y685" s="1190"/>
      <c r="Z685" s="1190"/>
      <c r="AA685" s="1190"/>
      <c r="AB685" s="1190"/>
      <c r="AC685" s="1190"/>
      <c r="AD685" s="1190"/>
      <c r="AE685" s="1190"/>
      <c r="AF685" s="1190"/>
      <c r="AG685" s="1190"/>
      <c r="AH685" s="1190"/>
      <c r="AI685" s="1190"/>
      <c r="AJ685" s="1190"/>
      <c r="AK685" s="1190"/>
      <c r="AL685" s="1190"/>
      <c r="AM685" s="1190"/>
      <c r="AN685" s="1190"/>
      <c r="AO685" s="1542"/>
    </row>
    <row r="686" spans="2:41">
      <c r="B686" s="1200"/>
      <c r="C686" s="1201"/>
      <c r="D686" s="1201"/>
      <c r="E686" s="1201"/>
      <c r="F686" s="1201"/>
      <c r="G686" s="1201"/>
      <c r="H686" s="1201"/>
      <c r="I686" s="1201"/>
      <c r="J686" s="1201"/>
      <c r="K686" s="1201"/>
      <c r="L686" s="1201"/>
      <c r="M686" s="1201"/>
      <c r="N686" s="1201"/>
      <c r="O686" s="1201"/>
      <c r="P686" s="1201"/>
      <c r="Q686" s="1201"/>
      <c r="R686" s="1201"/>
      <c r="S686" s="1202"/>
      <c r="T686" s="1206" t="s">
        <v>255</v>
      </c>
      <c r="U686" s="1207"/>
      <c r="V686" s="1207"/>
      <c r="W686" s="1208"/>
      <c r="X686" s="1257">
        <f>+' PRESUPUESTO OFICIAL ESMERALDA'!B46</f>
        <v>6.7</v>
      </c>
      <c r="Y686" s="1258"/>
      <c r="Z686" s="1258"/>
      <c r="AA686" s="1258"/>
      <c r="AB686" s="1258"/>
      <c r="AC686" s="1258"/>
      <c r="AD686" s="1259"/>
      <c r="AE686" s="1191" t="s">
        <v>256</v>
      </c>
      <c r="AF686" s="1191"/>
      <c r="AG686" s="1191"/>
      <c r="AH686" s="1191"/>
      <c r="AI686" s="1199" t="str">
        <f>+' PRESUPUESTO OFICIAL ESMERALDA'!D46</f>
        <v>UND</v>
      </c>
      <c r="AJ686" s="1199"/>
      <c r="AK686" s="1199"/>
      <c r="AL686" s="1199"/>
      <c r="AM686" s="1199"/>
      <c r="AN686" s="1199"/>
      <c r="AO686" s="1567"/>
    </row>
    <row r="687" spans="2:41">
      <c r="B687" s="1203"/>
      <c r="C687" s="1204"/>
      <c r="D687" s="1204"/>
      <c r="E687" s="1204"/>
      <c r="F687" s="1204"/>
      <c r="G687" s="1204"/>
      <c r="H687" s="1204"/>
      <c r="I687" s="1204"/>
      <c r="J687" s="1204"/>
      <c r="K687" s="1204"/>
      <c r="L687" s="1204"/>
      <c r="M687" s="1204"/>
      <c r="N687" s="1204"/>
      <c r="O687" s="1204"/>
      <c r="P687" s="1204"/>
      <c r="Q687" s="1204"/>
      <c r="R687" s="1204"/>
      <c r="S687" s="1205"/>
      <c r="T687" s="1209"/>
      <c r="U687" s="1210"/>
      <c r="V687" s="1210"/>
      <c r="W687" s="1211"/>
      <c r="X687" s="1260"/>
      <c r="Y687" s="1261"/>
      <c r="Z687" s="1261"/>
      <c r="AA687" s="1261"/>
      <c r="AB687" s="1261"/>
      <c r="AC687" s="1261"/>
      <c r="AD687" s="1262"/>
      <c r="AE687" s="1191"/>
      <c r="AF687" s="1191"/>
      <c r="AG687" s="1191"/>
      <c r="AH687" s="1191"/>
      <c r="AI687" s="1199"/>
      <c r="AJ687" s="1199"/>
      <c r="AK687" s="1199"/>
      <c r="AL687" s="1199"/>
      <c r="AM687" s="1199"/>
      <c r="AN687" s="1199"/>
      <c r="AO687" s="1567"/>
    </row>
    <row r="688" spans="2:41">
      <c r="B688" s="1203"/>
      <c r="C688" s="1204"/>
      <c r="D688" s="1204"/>
      <c r="E688" s="1204"/>
      <c r="F688" s="1204"/>
      <c r="G688" s="1204"/>
      <c r="H688" s="1204"/>
      <c r="I688" s="1204"/>
      <c r="J688" s="1204"/>
      <c r="K688" s="1204"/>
      <c r="L688" s="1204"/>
      <c r="M688" s="1204"/>
      <c r="N688" s="1204"/>
      <c r="O688" s="1204"/>
      <c r="P688" s="1204"/>
      <c r="Q688" s="1204"/>
      <c r="R688" s="1204"/>
      <c r="S688" s="1205"/>
      <c r="T688" s="1206" t="s">
        <v>257</v>
      </c>
      <c r="U688" s="1207"/>
      <c r="V688" s="1207"/>
      <c r="W688" s="1208"/>
      <c r="X688" s="1218" t="str">
        <f>+' PRESUPUESTO OFICIAL ESMERALDA'!C46</f>
        <v>Suministro e instalación Apantallamiento para cubierta</v>
      </c>
      <c r="Y688" s="1219"/>
      <c r="Z688" s="1219"/>
      <c r="AA688" s="1219"/>
      <c r="AB688" s="1219"/>
      <c r="AC688" s="1219"/>
      <c r="AD688" s="1219"/>
      <c r="AE688" s="1219"/>
      <c r="AF688" s="1219"/>
      <c r="AG688" s="1219"/>
      <c r="AH688" s="1219"/>
      <c r="AI688" s="1219"/>
      <c r="AJ688" s="1219"/>
      <c r="AK688" s="1219"/>
      <c r="AL688" s="1219"/>
      <c r="AM688" s="1219"/>
      <c r="AN688" s="1219"/>
      <c r="AO688" s="1568"/>
    </row>
    <row r="689" spans="2:41" ht="18" customHeight="1">
      <c r="B689" s="1203"/>
      <c r="C689" s="1204"/>
      <c r="D689" s="1204"/>
      <c r="E689" s="1204"/>
      <c r="F689" s="1204"/>
      <c r="G689" s="1204"/>
      <c r="H689" s="1204"/>
      <c r="I689" s="1204"/>
      <c r="J689" s="1204"/>
      <c r="K689" s="1204"/>
      <c r="L689" s="1204"/>
      <c r="M689" s="1204"/>
      <c r="N689" s="1204"/>
      <c r="O689" s="1204"/>
      <c r="P689" s="1204"/>
      <c r="Q689" s="1204"/>
      <c r="R689" s="1204"/>
      <c r="S689" s="1205"/>
      <c r="T689" s="1209"/>
      <c r="U689" s="1210"/>
      <c r="V689" s="1210"/>
      <c r="W689" s="1211"/>
      <c r="X689" s="1220"/>
      <c r="Y689" s="1221"/>
      <c r="Z689" s="1221"/>
      <c r="AA689" s="1221"/>
      <c r="AB689" s="1221"/>
      <c r="AC689" s="1221"/>
      <c r="AD689" s="1221"/>
      <c r="AE689" s="1221"/>
      <c r="AF689" s="1221"/>
      <c r="AG689" s="1221"/>
      <c r="AH689" s="1221"/>
      <c r="AI689" s="1221"/>
      <c r="AJ689" s="1221"/>
      <c r="AK689" s="1221"/>
      <c r="AL689" s="1221"/>
      <c r="AM689" s="1221"/>
      <c r="AN689" s="1221"/>
      <c r="AO689" s="1569"/>
    </row>
    <row r="690" spans="2:41">
      <c r="B690" s="1203"/>
      <c r="C690" s="1204"/>
      <c r="D690" s="1204"/>
      <c r="E690" s="1204"/>
      <c r="F690" s="1204"/>
      <c r="G690" s="1204"/>
      <c r="H690" s="1204"/>
      <c r="I690" s="1204"/>
      <c r="J690" s="1204"/>
      <c r="K690" s="1204"/>
      <c r="L690" s="1204"/>
      <c r="M690" s="1204"/>
      <c r="N690" s="1204"/>
      <c r="O690" s="1204"/>
      <c r="P690" s="1204"/>
      <c r="Q690" s="1204"/>
      <c r="R690" s="1204"/>
      <c r="S690" s="1205"/>
      <c r="T690" s="1222" t="s">
        <v>258</v>
      </c>
      <c r="U690" s="1223"/>
      <c r="V690" s="1223"/>
      <c r="W690" s="1223"/>
      <c r="X690" s="1223"/>
      <c r="Y690" s="1224"/>
      <c r="Z690" s="1228" t="s">
        <v>259</v>
      </c>
      <c r="AA690" s="1228"/>
      <c r="AB690" s="1228"/>
      <c r="AC690" s="1228"/>
      <c r="AD690" s="1228"/>
      <c r="AE690" s="1191"/>
      <c r="AF690" s="1191"/>
      <c r="AG690" s="1191"/>
      <c r="AH690" s="1191"/>
      <c r="AI690" s="1191" t="s">
        <v>260</v>
      </c>
      <c r="AJ690" s="1191"/>
      <c r="AK690" s="1191"/>
      <c r="AL690" s="1191" t="s">
        <v>261</v>
      </c>
      <c r="AM690" s="1191"/>
      <c r="AN690" s="1191"/>
      <c r="AO690" s="1561"/>
    </row>
    <row r="691" spans="2:41">
      <c r="B691" s="1203"/>
      <c r="C691" s="1204"/>
      <c r="D691" s="1204"/>
      <c r="E691" s="1204"/>
      <c r="F691" s="1204"/>
      <c r="G691" s="1204"/>
      <c r="H691" s="1204"/>
      <c r="I691" s="1204"/>
      <c r="J691" s="1204"/>
      <c r="K691" s="1204"/>
      <c r="L691" s="1204"/>
      <c r="M691" s="1204"/>
      <c r="N691" s="1204"/>
      <c r="O691" s="1204"/>
      <c r="P691" s="1204"/>
      <c r="Q691" s="1204"/>
      <c r="R691" s="1204"/>
      <c r="S691" s="1205"/>
      <c r="T691" s="1225"/>
      <c r="U691" s="1226"/>
      <c r="V691" s="1226"/>
      <c r="W691" s="1226"/>
      <c r="X691" s="1226"/>
      <c r="Y691" s="1227"/>
      <c r="Z691" s="1191" t="s">
        <v>262</v>
      </c>
      <c r="AA691" s="1191"/>
      <c r="AB691" s="1191"/>
      <c r="AC691" s="1191" t="s">
        <v>263</v>
      </c>
      <c r="AD691" s="1191"/>
      <c r="AE691" s="1191"/>
      <c r="AF691" s="1191" t="s">
        <v>264</v>
      </c>
      <c r="AG691" s="1191"/>
      <c r="AH691" s="1191"/>
      <c r="AI691" s="1191"/>
      <c r="AJ691" s="1191"/>
      <c r="AK691" s="1191"/>
      <c r="AL691" s="1191"/>
      <c r="AM691" s="1191"/>
      <c r="AN691" s="1191"/>
      <c r="AO691" s="1561"/>
    </row>
    <row r="692" spans="2:41">
      <c r="B692" s="1203"/>
      <c r="C692" s="1204"/>
      <c r="D692" s="1204"/>
      <c r="E692" s="1204"/>
      <c r="F692" s="1204"/>
      <c r="G692" s="1204"/>
      <c r="H692" s="1204"/>
      <c r="I692" s="1204"/>
      <c r="J692" s="1204"/>
      <c r="K692" s="1204"/>
      <c r="L692" s="1204"/>
      <c r="M692" s="1204"/>
      <c r="N692" s="1204"/>
      <c r="O692" s="1204"/>
      <c r="P692" s="1204"/>
      <c r="Q692" s="1204"/>
      <c r="R692" s="1204"/>
      <c r="S692" s="1205"/>
      <c r="T692" s="1182" t="s">
        <v>550</v>
      </c>
      <c r="U692" s="1183"/>
      <c r="V692" s="1183"/>
      <c r="W692" s="1183"/>
      <c r="X692" s="1183"/>
      <c r="Y692" s="1184"/>
      <c r="Z692" s="1185"/>
      <c r="AA692" s="1185"/>
      <c r="AB692" s="1185"/>
      <c r="AC692" s="1178"/>
      <c r="AD692" s="1178"/>
      <c r="AE692" s="1178"/>
      <c r="AF692" s="1178"/>
      <c r="AG692" s="1178"/>
      <c r="AH692" s="1178"/>
      <c r="AI692" s="1178">
        <v>1</v>
      </c>
      <c r="AJ692" s="1178"/>
      <c r="AK692" s="1178"/>
      <c r="AL692" s="1178">
        <f>+AI692</f>
        <v>1</v>
      </c>
      <c r="AM692" s="1178"/>
      <c r="AN692" s="1178"/>
      <c r="AO692" s="1541"/>
    </row>
    <row r="693" spans="2:41">
      <c r="B693" s="1203"/>
      <c r="C693" s="1204"/>
      <c r="D693" s="1204"/>
      <c r="E693" s="1204"/>
      <c r="F693" s="1204"/>
      <c r="G693" s="1204"/>
      <c r="H693" s="1204"/>
      <c r="I693" s="1204"/>
      <c r="J693" s="1204"/>
      <c r="K693" s="1204"/>
      <c r="L693" s="1204"/>
      <c r="M693" s="1204"/>
      <c r="N693" s="1204"/>
      <c r="O693" s="1204"/>
      <c r="P693" s="1204"/>
      <c r="Q693" s="1204"/>
      <c r="R693" s="1204"/>
      <c r="S693" s="1205"/>
      <c r="T693" s="1182"/>
      <c r="U693" s="1183"/>
      <c r="V693" s="1183"/>
      <c r="W693" s="1183"/>
      <c r="X693" s="1183"/>
      <c r="Y693" s="1184"/>
      <c r="Z693" s="1178"/>
      <c r="AA693" s="1178"/>
      <c r="AB693" s="1178"/>
      <c r="AC693" s="1178"/>
      <c r="AD693" s="1178"/>
      <c r="AE693" s="1178"/>
      <c r="AF693" s="1178"/>
      <c r="AG693" s="1178"/>
      <c r="AH693" s="1178"/>
      <c r="AI693" s="1178"/>
      <c r="AJ693" s="1178"/>
      <c r="AK693" s="1178"/>
      <c r="AL693" s="1178"/>
      <c r="AM693" s="1178"/>
      <c r="AN693" s="1178"/>
      <c r="AO693" s="1541"/>
    </row>
    <row r="694" spans="2:41">
      <c r="B694" s="1203"/>
      <c r="C694" s="1204"/>
      <c r="D694" s="1204"/>
      <c r="E694" s="1204"/>
      <c r="F694" s="1204"/>
      <c r="G694" s="1204"/>
      <c r="H694" s="1204"/>
      <c r="I694" s="1204"/>
      <c r="J694" s="1204"/>
      <c r="K694" s="1204"/>
      <c r="L694" s="1204"/>
      <c r="M694" s="1204"/>
      <c r="N694" s="1204"/>
      <c r="O694" s="1204"/>
      <c r="P694" s="1204"/>
      <c r="Q694" s="1204"/>
      <c r="R694" s="1204"/>
      <c r="S694" s="1205"/>
      <c r="T694" s="1182"/>
      <c r="U694" s="1183"/>
      <c r="V694" s="1183"/>
      <c r="W694" s="1183"/>
      <c r="X694" s="1183"/>
      <c r="Y694" s="1184"/>
      <c r="Z694" s="1178"/>
      <c r="AA694" s="1178"/>
      <c r="AB694" s="1178"/>
      <c r="AC694" s="1178"/>
      <c r="AD694" s="1178"/>
      <c r="AE694" s="1178"/>
      <c r="AF694" s="1178"/>
      <c r="AG694" s="1178"/>
      <c r="AH694" s="1178"/>
      <c r="AI694" s="1178"/>
      <c r="AJ694" s="1178"/>
      <c r="AK694" s="1178"/>
      <c r="AL694" s="1178"/>
      <c r="AM694" s="1178"/>
      <c r="AN694" s="1178"/>
      <c r="AO694" s="1541"/>
    </row>
    <row r="695" spans="2:41">
      <c r="B695" s="1203"/>
      <c r="C695" s="1204"/>
      <c r="D695" s="1204"/>
      <c r="E695" s="1204"/>
      <c r="F695" s="1204"/>
      <c r="G695" s="1204"/>
      <c r="H695" s="1204"/>
      <c r="I695" s="1204"/>
      <c r="J695" s="1204"/>
      <c r="K695" s="1204"/>
      <c r="L695" s="1204"/>
      <c r="M695" s="1204"/>
      <c r="N695" s="1204"/>
      <c r="O695" s="1204"/>
      <c r="P695" s="1204"/>
      <c r="Q695" s="1204"/>
      <c r="R695" s="1204"/>
      <c r="S695" s="1205"/>
      <c r="T695" s="1182"/>
      <c r="U695" s="1183"/>
      <c r="V695" s="1183"/>
      <c r="W695" s="1183"/>
      <c r="X695" s="1183"/>
      <c r="Y695" s="1184"/>
      <c r="Z695" s="1178"/>
      <c r="AA695" s="1178"/>
      <c r="AB695" s="1178"/>
      <c r="AC695" s="1178"/>
      <c r="AD695" s="1178"/>
      <c r="AE695" s="1178"/>
      <c r="AF695" s="1178"/>
      <c r="AG695" s="1178"/>
      <c r="AH695" s="1178"/>
      <c r="AI695" s="1178"/>
      <c r="AJ695" s="1178"/>
      <c r="AK695" s="1178"/>
      <c r="AL695" s="1178"/>
      <c r="AM695" s="1178"/>
      <c r="AN695" s="1178"/>
      <c r="AO695" s="1541"/>
    </row>
    <row r="696" spans="2:41">
      <c r="B696" s="1203"/>
      <c r="C696" s="1204"/>
      <c r="D696" s="1204"/>
      <c r="E696" s="1204"/>
      <c r="F696" s="1204"/>
      <c r="G696" s="1204"/>
      <c r="H696" s="1204"/>
      <c r="I696" s="1204"/>
      <c r="J696" s="1204"/>
      <c r="K696" s="1204"/>
      <c r="L696" s="1204"/>
      <c r="M696" s="1204"/>
      <c r="N696" s="1204"/>
      <c r="O696" s="1204"/>
      <c r="P696" s="1204"/>
      <c r="Q696" s="1204"/>
      <c r="R696" s="1204"/>
      <c r="S696" s="1205"/>
      <c r="T696" s="1182"/>
      <c r="U696" s="1183"/>
      <c r="V696" s="1183"/>
      <c r="W696" s="1183"/>
      <c r="X696" s="1183"/>
      <c r="Y696" s="1184"/>
      <c r="Z696" s="1178"/>
      <c r="AA696" s="1178"/>
      <c r="AB696" s="1178"/>
      <c r="AC696" s="1178"/>
      <c r="AD696" s="1178"/>
      <c r="AE696" s="1178"/>
      <c r="AF696" s="1178"/>
      <c r="AG696" s="1178"/>
      <c r="AH696" s="1178"/>
      <c r="AI696" s="1178"/>
      <c r="AJ696" s="1178"/>
      <c r="AK696" s="1178"/>
      <c r="AL696" s="1178"/>
      <c r="AM696" s="1178"/>
      <c r="AN696" s="1178"/>
      <c r="AO696" s="1541"/>
    </row>
    <row r="697" spans="2:41">
      <c r="B697" s="1203"/>
      <c r="C697" s="1204"/>
      <c r="D697" s="1204"/>
      <c r="E697" s="1204"/>
      <c r="F697" s="1204"/>
      <c r="G697" s="1204"/>
      <c r="H697" s="1204"/>
      <c r="I697" s="1204"/>
      <c r="J697" s="1204"/>
      <c r="K697" s="1204"/>
      <c r="L697" s="1204"/>
      <c r="M697" s="1204"/>
      <c r="N697" s="1204"/>
      <c r="O697" s="1204"/>
      <c r="P697" s="1204"/>
      <c r="Q697" s="1204"/>
      <c r="R697" s="1204"/>
      <c r="S697" s="1205"/>
      <c r="T697" s="1182"/>
      <c r="U697" s="1183"/>
      <c r="V697" s="1183"/>
      <c r="W697" s="1183"/>
      <c r="X697" s="1183"/>
      <c r="Y697" s="1184"/>
      <c r="Z697" s="1178"/>
      <c r="AA697" s="1178"/>
      <c r="AB697" s="1178"/>
      <c r="AC697" s="1178"/>
      <c r="AD697" s="1178"/>
      <c r="AE697" s="1178"/>
      <c r="AF697" s="1178"/>
      <c r="AG697" s="1178"/>
      <c r="AH697" s="1178"/>
      <c r="AI697" s="1178"/>
      <c r="AJ697" s="1178"/>
      <c r="AK697" s="1178"/>
      <c r="AL697" s="1178"/>
      <c r="AM697" s="1178"/>
      <c r="AN697" s="1178"/>
      <c r="AO697" s="1541"/>
    </row>
    <row r="698" spans="2:41">
      <c r="B698" s="1203"/>
      <c r="C698" s="1204"/>
      <c r="D698" s="1204"/>
      <c r="E698" s="1204"/>
      <c r="F698" s="1204"/>
      <c r="G698" s="1204"/>
      <c r="H698" s="1204"/>
      <c r="I698" s="1204"/>
      <c r="J698" s="1204"/>
      <c r="K698" s="1204"/>
      <c r="L698" s="1204"/>
      <c r="M698" s="1204"/>
      <c r="N698" s="1204"/>
      <c r="O698" s="1204"/>
      <c r="P698" s="1204"/>
      <c r="Q698" s="1204"/>
      <c r="R698" s="1204"/>
      <c r="S698" s="1205"/>
      <c r="T698" s="1182"/>
      <c r="U698" s="1183"/>
      <c r="V698" s="1183"/>
      <c r="W698" s="1183"/>
      <c r="X698" s="1183"/>
      <c r="Y698" s="1184"/>
      <c r="Z698" s="1178"/>
      <c r="AA698" s="1178"/>
      <c r="AB698" s="1178"/>
      <c r="AC698" s="1178"/>
      <c r="AD698" s="1178"/>
      <c r="AE698" s="1178"/>
      <c r="AF698" s="1178"/>
      <c r="AG698" s="1178"/>
      <c r="AH698" s="1178"/>
      <c r="AI698" s="1178"/>
      <c r="AJ698" s="1178"/>
      <c r="AK698" s="1178"/>
      <c r="AL698" s="1178"/>
      <c r="AM698" s="1178"/>
      <c r="AN698" s="1178"/>
      <c r="AO698" s="1541"/>
    </row>
    <row r="699" spans="2:41">
      <c r="B699" s="1203"/>
      <c r="C699" s="1204"/>
      <c r="D699" s="1204"/>
      <c r="E699" s="1204"/>
      <c r="F699" s="1204"/>
      <c r="G699" s="1204"/>
      <c r="H699" s="1204"/>
      <c r="I699" s="1204"/>
      <c r="J699" s="1204"/>
      <c r="K699" s="1204"/>
      <c r="L699" s="1204"/>
      <c r="M699" s="1204"/>
      <c r="N699" s="1204"/>
      <c r="O699" s="1204"/>
      <c r="P699" s="1204"/>
      <c r="Q699" s="1204"/>
      <c r="R699" s="1204"/>
      <c r="S699" s="1205"/>
      <c r="T699" s="1182"/>
      <c r="U699" s="1183"/>
      <c r="V699" s="1183"/>
      <c r="W699" s="1183"/>
      <c r="X699" s="1183"/>
      <c r="Y699" s="1184"/>
      <c r="Z699" s="1178"/>
      <c r="AA699" s="1178"/>
      <c r="AB699" s="1178"/>
      <c r="AC699" s="1178"/>
      <c r="AD699" s="1178"/>
      <c r="AE699" s="1178"/>
      <c r="AF699" s="1178"/>
      <c r="AG699" s="1178"/>
      <c r="AH699" s="1178"/>
      <c r="AI699" s="1178"/>
      <c r="AJ699" s="1178"/>
      <c r="AK699" s="1178"/>
      <c r="AL699" s="1178"/>
      <c r="AM699" s="1178"/>
      <c r="AN699" s="1178"/>
      <c r="AO699" s="1541"/>
    </row>
    <row r="700" spans="2:41">
      <c r="B700" s="1203"/>
      <c r="C700" s="1204"/>
      <c r="D700" s="1204"/>
      <c r="E700" s="1204"/>
      <c r="F700" s="1204"/>
      <c r="G700" s="1204"/>
      <c r="H700" s="1204"/>
      <c r="I700" s="1204"/>
      <c r="J700" s="1204"/>
      <c r="K700" s="1204"/>
      <c r="L700" s="1204"/>
      <c r="M700" s="1204"/>
      <c r="N700" s="1204"/>
      <c r="O700" s="1204"/>
      <c r="P700" s="1204"/>
      <c r="Q700" s="1204"/>
      <c r="R700" s="1204"/>
      <c r="S700" s="1205"/>
      <c r="T700" s="1182"/>
      <c r="U700" s="1183"/>
      <c r="V700" s="1183"/>
      <c r="W700" s="1183"/>
      <c r="X700" s="1183"/>
      <c r="Y700" s="1184"/>
      <c r="Z700" s="1178"/>
      <c r="AA700" s="1178"/>
      <c r="AB700" s="1178"/>
      <c r="AC700" s="1178"/>
      <c r="AD700" s="1178"/>
      <c r="AE700" s="1178"/>
      <c r="AF700" s="1178"/>
      <c r="AG700" s="1178"/>
      <c r="AH700" s="1178"/>
      <c r="AI700" s="1178"/>
      <c r="AJ700" s="1178"/>
      <c r="AK700" s="1178"/>
      <c r="AL700" s="1178"/>
      <c r="AM700" s="1178"/>
      <c r="AN700" s="1178"/>
      <c r="AO700" s="1541"/>
    </row>
    <row r="701" spans="2:41">
      <c r="B701" s="1203"/>
      <c r="C701" s="1204"/>
      <c r="D701" s="1204"/>
      <c r="E701" s="1204"/>
      <c r="F701" s="1204"/>
      <c r="G701" s="1204"/>
      <c r="H701" s="1204"/>
      <c r="I701" s="1204"/>
      <c r="J701" s="1204"/>
      <c r="K701" s="1204"/>
      <c r="L701" s="1204"/>
      <c r="M701" s="1204"/>
      <c r="N701" s="1204"/>
      <c r="O701" s="1204"/>
      <c r="P701" s="1204"/>
      <c r="Q701" s="1204"/>
      <c r="R701" s="1204"/>
      <c r="S701" s="1205"/>
      <c r="T701" s="1182"/>
      <c r="U701" s="1183"/>
      <c r="V701" s="1183"/>
      <c r="W701" s="1183"/>
      <c r="X701" s="1183"/>
      <c r="Y701" s="1184"/>
      <c r="Z701" s="1178"/>
      <c r="AA701" s="1178"/>
      <c r="AB701" s="1178"/>
      <c r="AC701" s="1178"/>
      <c r="AD701" s="1178"/>
      <c r="AE701" s="1178"/>
      <c r="AF701" s="1178"/>
      <c r="AG701" s="1178"/>
      <c r="AH701" s="1178"/>
      <c r="AI701" s="1178"/>
      <c r="AJ701" s="1178"/>
      <c r="AK701" s="1178"/>
      <c r="AL701" s="1178"/>
      <c r="AM701" s="1178"/>
      <c r="AN701" s="1178"/>
      <c r="AO701" s="1541"/>
    </row>
    <row r="702" spans="2:41">
      <c r="B702" s="1203"/>
      <c r="C702" s="1204"/>
      <c r="D702" s="1204"/>
      <c r="E702" s="1204"/>
      <c r="F702" s="1204"/>
      <c r="G702" s="1204"/>
      <c r="H702" s="1204"/>
      <c r="I702" s="1204"/>
      <c r="J702" s="1204"/>
      <c r="K702" s="1204"/>
      <c r="L702" s="1204"/>
      <c r="M702" s="1204"/>
      <c r="N702" s="1204"/>
      <c r="O702" s="1204"/>
      <c r="P702" s="1204"/>
      <c r="Q702" s="1204"/>
      <c r="R702" s="1204"/>
      <c r="S702" s="1205"/>
      <c r="T702" s="1182"/>
      <c r="U702" s="1183"/>
      <c r="V702" s="1183"/>
      <c r="W702" s="1183"/>
      <c r="X702" s="1183"/>
      <c r="Y702" s="1184"/>
      <c r="Z702" s="1178"/>
      <c r="AA702" s="1178"/>
      <c r="AB702" s="1178"/>
      <c r="AC702" s="1178"/>
      <c r="AD702" s="1178"/>
      <c r="AE702" s="1178"/>
      <c r="AF702" s="1178"/>
      <c r="AG702" s="1178"/>
      <c r="AH702" s="1178"/>
      <c r="AI702" s="1178"/>
      <c r="AJ702" s="1178"/>
      <c r="AK702" s="1178"/>
      <c r="AL702" s="1178"/>
      <c r="AM702" s="1178"/>
      <c r="AN702" s="1178"/>
      <c r="AO702" s="1541"/>
    </row>
    <row r="703" spans="2:41">
      <c r="B703" s="1203"/>
      <c r="C703" s="1204"/>
      <c r="D703" s="1204"/>
      <c r="E703" s="1204"/>
      <c r="F703" s="1204"/>
      <c r="G703" s="1204"/>
      <c r="H703" s="1204"/>
      <c r="I703" s="1204"/>
      <c r="J703" s="1204"/>
      <c r="K703" s="1204"/>
      <c r="L703" s="1204"/>
      <c r="M703" s="1204"/>
      <c r="N703" s="1204"/>
      <c r="O703" s="1204"/>
      <c r="P703" s="1204"/>
      <c r="Q703" s="1204"/>
      <c r="R703" s="1204"/>
      <c r="S703" s="1205"/>
      <c r="T703" s="1182"/>
      <c r="U703" s="1183"/>
      <c r="V703" s="1183"/>
      <c r="W703" s="1183"/>
      <c r="X703" s="1183"/>
      <c r="Y703" s="1184"/>
      <c r="Z703" s="1178"/>
      <c r="AA703" s="1178"/>
      <c r="AB703" s="1178"/>
      <c r="AC703" s="1178"/>
      <c r="AD703" s="1178"/>
      <c r="AE703" s="1178"/>
      <c r="AF703" s="1178"/>
      <c r="AG703" s="1178"/>
      <c r="AH703" s="1178"/>
      <c r="AI703" s="1178"/>
      <c r="AJ703" s="1178"/>
      <c r="AK703" s="1178"/>
      <c r="AL703" s="1178"/>
      <c r="AM703" s="1178"/>
      <c r="AN703" s="1178"/>
      <c r="AO703" s="1541"/>
    </row>
    <row r="704" spans="2:41">
      <c r="B704" s="1203"/>
      <c r="C704" s="1204"/>
      <c r="D704" s="1204"/>
      <c r="E704" s="1204"/>
      <c r="F704" s="1204"/>
      <c r="G704" s="1204"/>
      <c r="H704" s="1204"/>
      <c r="I704" s="1204"/>
      <c r="J704" s="1204"/>
      <c r="K704" s="1204"/>
      <c r="L704" s="1204"/>
      <c r="M704" s="1204"/>
      <c r="N704" s="1204"/>
      <c r="O704" s="1204"/>
      <c r="P704" s="1204"/>
      <c r="Q704" s="1204"/>
      <c r="R704" s="1204"/>
      <c r="S704" s="1205"/>
      <c r="T704" s="1182"/>
      <c r="U704" s="1183"/>
      <c r="V704" s="1183"/>
      <c r="W704" s="1183"/>
      <c r="X704" s="1183"/>
      <c r="Y704" s="1184"/>
      <c r="Z704" s="1178"/>
      <c r="AA704" s="1178"/>
      <c r="AB704" s="1178"/>
      <c r="AC704" s="1178"/>
      <c r="AD704" s="1178"/>
      <c r="AE704" s="1178"/>
      <c r="AF704" s="1178"/>
      <c r="AG704" s="1178"/>
      <c r="AH704" s="1178"/>
      <c r="AI704" s="1178"/>
      <c r="AJ704" s="1178"/>
      <c r="AK704" s="1178"/>
      <c r="AL704" s="1178"/>
      <c r="AM704" s="1178"/>
      <c r="AN704" s="1178"/>
      <c r="AO704" s="1541"/>
    </row>
    <row r="705" spans="2:41">
      <c r="B705" s="1203"/>
      <c r="C705" s="1204"/>
      <c r="D705" s="1204"/>
      <c r="E705" s="1204"/>
      <c r="F705" s="1204"/>
      <c r="G705" s="1204"/>
      <c r="H705" s="1204"/>
      <c r="I705" s="1204"/>
      <c r="J705" s="1204"/>
      <c r="K705" s="1204"/>
      <c r="L705" s="1204"/>
      <c r="M705" s="1204"/>
      <c r="N705" s="1204"/>
      <c r="O705" s="1204"/>
      <c r="P705" s="1204"/>
      <c r="Q705" s="1204"/>
      <c r="R705" s="1204"/>
      <c r="S705" s="1205"/>
      <c r="T705" s="1182"/>
      <c r="U705" s="1183"/>
      <c r="V705" s="1183"/>
      <c r="W705" s="1183"/>
      <c r="X705" s="1183"/>
      <c r="Y705" s="1184"/>
      <c r="Z705" s="1178"/>
      <c r="AA705" s="1178"/>
      <c r="AB705" s="1178"/>
      <c r="AC705" s="1178"/>
      <c r="AD705" s="1178"/>
      <c r="AE705" s="1178"/>
      <c r="AF705" s="1178"/>
      <c r="AG705" s="1178"/>
      <c r="AH705" s="1178"/>
      <c r="AI705" s="1178"/>
      <c r="AJ705" s="1178"/>
      <c r="AK705" s="1178"/>
      <c r="AL705" s="1178"/>
      <c r="AM705" s="1178"/>
      <c r="AN705" s="1178"/>
      <c r="AO705" s="1541"/>
    </row>
    <row r="706" spans="2:41">
      <c r="B706" s="1203"/>
      <c r="C706" s="1204"/>
      <c r="D706" s="1204"/>
      <c r="E706" s="1204"/>
      <c r="F706" s="1204"/>
      <c r="G706" s="1204"/>
      <c r="H706" s="1204"/>
      <c r="I706" s="1204"/>
      <c r="J706" s="1204"/>
      <c r="K706" s="1204"/>
      <c r="L706" s="1204"/>
      <c r="M706" s="1204"/>
      <c r="N706" s="1204"/>
      <c r="O706" s="1204"/>
      <c r="P706" s="1204"/>
      <c r="Q706" s="1204"/>
      <c r="R706" s="1204"/>
      <c r="S706" s="1205"/>
      <c r="T706" s="1182"/>
      <c r="U706" s="1183"/>
      <c r="V706" s="1183"/>
      <c r="W706" s="1183"/>
      <c r="X706" s="1183"/>
      <c r="Y706" s="1184"/>
      <c r="Z706" s="1178"/>
      <c r="AA706" s="1178"/>
      <c r="AB706" s="1178"/>
      <c r="AC706" s="1178"/>
      <c r="AD706" s="1178"/>
      <c r="AE706" s="1178"/>
      <c r="AF706" s="1178"/>
      <c r="AG706" s="1178"/>
      <c r="AH706" s="1178"/>
      <c r="AI706" s="1178"/>
      <c r="AJ706" s="1178"/>
      <c r="AK706" s="1178"/>
      <c r="AL706" s="1178"/>
      <c r="AM706" s="1178"/>
      <c r="AN706" s="1178"/>
      <c r="AO706" s="1541"/>
    </row>
    <row r="707" spans="2:41">
      <c r="B707" s="1203"/>
      <c r="C707" s="1204"/>
      <c r="D707" s="1204"/>
      <c r="E707" s="1204"/>
      <c r="F707" s="1204"/>
      <c r="G707" s="1204"/>
      <c r="H707" s="1204"/>
      <c r="I707" s="1204"/>
      <c r="J707" s="1204"/>
      <c r="K707" s="1204"/>
      <c r="L707" s="1204"/>
      <c r="M707" s="1204"/>
      <c r="N707" s="1204"/>
      <c r="O707" s="1204"/>
      <c r="P707" s="1204"/>
      <c r="Q707" s="1204"/>
      <c r="R707" s="1204"/>
      <c r="S707" s="1205"/>
      <c r="T707" s="1182"/>
      <c r="U707" s="1183"/>
      <c r="V707" s="1183"/>
      <c r="W707" s="1183"/>
      <c r="X707" s="1183"/>
      <c r="Y707" s="1184"/>
      <c r="Z707" s="1178"/>
      <c r="AA707" s="1178"/>
      <c r="AB707" s="1178"/>
      <c r="AC707" s="1178"/>
      <c r="AD707" s="1178"/>
      <c r="AE707" s="1178"/>
      <c r="AF707" s="1178"/>
      <c r="AG707" s="1178"/>
      <c r="AH707" s="1178"/>
      <c r="AI707" s="1178"/>
      <c r="AJ707" s="1178"/>
      <c r="AK707" s="1178"/>
      <c r="AL707" s="1178"/>
      <c r="AM707" s="1178"/>
      <c r="AN707" s="1178"/>
      <c r="AO707" s="1541"/>
    </row>
    <row r="708" spans="2:41">
      <c r="B708" s="1203"/>
      <c r="C708" s="1204"/>
      <c r="D708" s="1204"/>
      <c r="E708" s="1204"/>
      <c r="F708" s="1204"/>
      <c r="G708" s="1204"/>
      <c r="H708" s="1204"/>
      <c r="I708" s="1204"/>
      <c r="J708" s="1204"/>
      <c r="K708" s="1204"/>
      <c r="L708" s="1204"/>
      <c r="M708" s="1204"/>
      <c r="N708" s="1204"/>
      <c r="O708" s="1204"/>
      <c r="P708" s="1204"/>
      <c r="Q708" s="1204"/>
      <c r="R708" s="1204"/>
      <c r="S708" s="1205"/>
      <c r="T708" s="1182"/>
      <c r="U708" s="1183"/>
      <c r="V708" s="1183"/>
      <c r="W708" s="1183"/>
      <c r="X708" s="1183"/>
      <c r="Y708" s="1184"/>
      <c r="Z708" s="1178"/>
      <c r="AA708" s="1178"/>
      <c r="AB708" s="1178"/>
      <c r="AC708" s="1178"/>
      <c r="AD708" s="1178"/>
      <c r="AE708" s="1178"/>
      <c r="AF708" s="1178"/>
      <c r="AG708" s="1178"/>
      <c r="AH708" s="1178"/>
      <c r="AI708" s="1178"/>
      <c r="AJ708" s="1178"/>
      <c r="AK708" s="1178"/>
      <c r="AL708" s="1178"/>
      <c r="AM708" s="1178"/>
      <c r="AN708" s="1178"/>
      <c r="AO708" s="1541"/>
    </row>
    <row r="709" spans="2:41">
      <c r="B709" s="1203"/>
      <c r="C709" s="1204"/>
      <c r="D709" s="1204"/>
      <c r="E709" s="1204"/>
      <c r="F709" s="1204"/>
      <c r="G709" s="1204"/>
      <c r="H709" s="1204"/>
      <c r="I709" s="1204"/>
      <c r="J709" s="1204"/>
      <c r="K709" s="1204"/>
      <c r="L709" s="1204"/>
      <c r="M709" s="1204"/>
      <c r="N709" s="1204"/>
      <c r="O709" s="1204"/>
      <c r="P709" s="1204"/>
      <c r="Q709" s="1204"/>
      <c r="R709" s="1204"/>
      <c r="S709" s="1205"/>
      <c r="T709" s="1182"/>
      <c r="U709" s="1183"/>
      <c r="V709" s="1183"/>
      <c r="W709" s="1183"/>
      <c r="X709" s="1183"/>
      <c r="Y709" s="1184"/>
      <c r="Z709" s="1178"/>
      <c r="AA709" s="1178"/>
      <c r="AB709" s="1178"/>
      <c r="AC709" s="1178"/>
      <c r="AD709" s="1178"/>
      <c r="AE709" s="1178"/>
      <c r="AF709" s="1178"/>
      <c r="AG709" s="1178"/>
      <c r="AH709" s="1178"/>
      <c r="AI709" s="1178"/>
      <c r="AJ709" s="1178"/>
      <c r="AK709" s="1178"/>
      <c r="AL709" s="1178"/>
      <c r="AM709" s="1178"/>
      <c r="AN709" s="1178"/>
      <c r="AO709" s="1541"/>
    </row>
    <row r="710" spans="2:41">
      <c r="B710" s="1203"/>
      <c r="C710" s="1204"/>
      <c r="D710" s="1204"/>
      <c r="E710" s="1204"/>
      <c r="F710" s="1204"/>
      <c r="G710" s="1204"/>
      <c r="H710" s="1204"/>
      <c r="I710" s="1204"/>
      <c r="J710" s="1204"/>
      <c r="K710" s="1204"/>
      <c r="L710" s="1204"/>
      <c r="M710" s="1204"/>
      <c r="N710" s="1204"/>
      <c r="O710" s="1204"/>
      <c r="P710" s="1204"/>
      <c r="Q710" s="1204"/>
      <c r="R710" s="1204"/>
      <c r="S710" s="1205"/>
      <c r="T710" s="1182"/>
      <c r="U710" s="1183"/>
      <c r="V710" s="1183"/>
      <c r="W710" s="1183"/>
      <c r="X710" s="1183"/>
      <c r="Y710" s="1184"/>
      <c r="Z710" s="1178"/>
      <c r="AA710" s="1178"/>
      <c r="AB710" s="1178"/>
      <c r="AC710" s="1178"/>
      <c r="AD710" s="1178"/>
      <c r="AE710" s="1178"/>
      <c r="AF710" s="1178"/>
      <c r="AG710" s="1178"/>
      <c r="AH710" s="1178"/>
      <c r="AI710" s="1178"/>
      <c r="AJ710" s="1178"/>
      <c r="AK710" s="1178"/>
      <c r="AL710" s="1178"/>
      <c r="AM710" s="1178"/>
      <c r="AN710" s="1178"/>
      <c r="AO710" s="1541"/>
    </row>
    <row r="711" spans="2:41">
      <c r="B711" s="1203"/>
      <c r="C711" s="1204"/>
      <c r="D711" s="1204"/>
      <c r="E711" s="1204"/>
      <c r="F711" s="1204"/>
      <c r="G711" s="1204"/>
      <c r="H711" s="1204"/>
      <c r="I711" s="1204"/>
      <c r="J711" s="1204"/>
      <c r="K711" s="1204"/>
      <c r="L711" s="1204"/>
      <c r="M711" s="1204"/>
      <c r="N711" s="1204"/>
      <c r="O711" s="1204"/>
      <c r="P711" s="1204"/>
      <c r="Q711" s="1204"/>
      <c r="R711" s="1204"/>
      <c r="S711" s="1205"/>
      <c r="T711" s="1182"/>
      <c r="U711" s="1183"/>
      <c r="V711" s="1183"/>
      <c r="W711" s="1183"/>
      <c r="X711" s="1183"/>
      <c r="Y711" s="1184"/>
      <c r="Z711" s="1178"/>
      <c r="AA711" s="1178"/>
      <c r="AB711" s="1178"/>
      <c r="AC711" s="1178"/>
      <c r="AD711" s="1178"/>
      <c r="AE711" s="1178"/>
      <c r="AF711" s="1178"/>
      <c r="AG711" s="1178"/>
      <c r="AH711" s="1178"/>
      <c r="AI711" s="1178"/>
      <c r="AJ711" s="1178"/>
      <c r="AK711" s="1178"/>
      <c r="AL711" s="1178"/>
      <c r="AM711" s="1178"/>
      <c r="AN711" s="1178"/>
      <c r="AO711" s="1541"/>
    </row>
    <row r="712" spans="2:41">
      <c r="B712" s="1203"/>
      <c r="C712" s="1204"/>
      <c r="D712" s="1204"/>
      <c r="E712" s="1204"/>
      <c r="F712" s="1204"/>
      <c r="G712" s="1204"/>
      <c r="H712" s="1204"/>
      <c r="I712" s="1204"/>
      <c r="J712" s="1204"/>
      <c r="K712" s="1204"/>
      <c r="L712" s="1204"/>
      <c r="M712" s="1204"/>
      <c r="N712" s="1204"/>
      <c r="O712" s="1204"/>
      <c r="P712" s="1204"/>
      <c r="Q712" s="1204"/>
      <c r="R712" s="1204"/>
      <c r="S712" s="1205"/>
      <c r="T712" s="1182"/>
      <c r="U712" s="1183"/>
      <c r="V712" s="1183"/>
      <c r="W712" s="1183"/>
      <c r="X712" s="1183"/>
      <c r="Y712" s="1184"/>
      <c r="Z712" s="1178"/>
      <c r="AA712" s="1178"/>
      <c r="AB712" s="1178"/>
      <c r="AC712" s="1178"/>
      <c r="AD712" s="1178"/>
      <c r="AE712" s="1178"/>
      <c r="AF712" s="1178"/>
      <c r="AG712" s="1178"/>
      <c r="AH712" s="1178"/>
      <c r="AI712" s="1178"/>
      <c r="AJ712" s="1178"/>
      <c r="AK712" s="1178"/>
      <c r="AL712" s="1178"/>
      <c r="AM712" s="1178"/>
      <c r="AN712" s="1178"/>
      <c r="AO712" s="1541"/>
    </row>
    <row r="713" spans="2:41">
      <c r="B713" s="1203"/>
      <c r="C713" s="1204"/>
      <c r="D713" s="1204"/>
      <c r="E713" s="1204"/>
      <c r="F713" s="1204"/>
      <c r="G713" s="1204"/>
      <c r="H713" s="1204"/>
      <c r="I713" s="1204"/>
      <c r="J713" s="1204"/>
      <c r="K713" s="1204"/>
      <c r="L713" s="1204"/>
      <c r="M713" s="1204"/>
      <c r="N713" s="1204"/>
      <c r="O713" s="1204"/>
      <c r="P713" s="1204"/>
      <c r="Q713" s="1204"/>
      <c r="R713" s="1204"/>
      <c r="S713" s="1205"/>
      <c r="T713" s="1182"/>
      <c r="U713" s="1183"/>
      <c r="V713" s="1183"/>
      <c r="W713" s="1183"/>
      <c r="X713" s="1183"/>
      <c r="Y713" s="1184"/>
      <c r="Z713" s="1178"/>
      <c r="AA713" s="1178"/>
      <c r="AB713" s="1178"/>
      <c r="AC713" s="1178"/>
      <c r="AD713" s="1178"/>
      <c r="AE713" s="1178"/>
      <c r="AF713" s="1178"/>
      <c r="AG713" s="1178"/>
      <c r="AH713" s="1178"/>
      <c r="AI713" s="1178"/>
      <c r="AJ713" s="1178"/>
      <c r="AK713" s="1178"/>
      <c r="AL713" s="1178"/>
      <c r="AM713" s="1178"/>
      <c r="AN713" s="1178"/>
      <c r="AO713" s="1541"/>
    </row>
    <row r="714" spans="2:41">
      <c r="B714" s="1203"/>
      <c r="C714" s="1204"/>
      <c r="D714" s="1204"/>
      <c r="E714" s="1204"/>
      <c r="F714" s="1204"/>
      <c r="G714" s="1204"/>
      <c r="H714" s="1204"/>
      <c r="I714" s="1204"/>
      <c r="J714" s="1204"/>
      <c r="K714" s="1204"/>
      <c r="L714" s="1204"/>
      <c r="M714" s="1204"/>
      <c r="N714" s="1204"/>
      <c r="O714" s="1204"/>
      <c r="P714" s="1204"/>
      <c r="Q714" s="1204"/>
      <c r="R714" s="1204"/>
      <c r="S714" s="1205"/>
      <c r="T714" s="1182"/>
      <c r="U714" s="1183"/>
      <c r="V714" s="1183"/>
      <c r="W714" s="1183"/>
      <c r="X714" s="1183"/>
      <c r="Y714" s="1184"/>
      <c r="Z714" s="1178"/>
      <c r="AA714" s="1178"/>
      <c r="AB714" s="1178"/>
      <c r="AC714" s="1178"/>
      <c r="AD714" s="1178"/>
      <c r="AE714" s="1178"/>
      <c r="AF714" s="1178"/>
      <c r="AG714" s="1178"/>
      <c r="AH714" s="1178"/>
      <c r="AI714" s="1178"/>
      <c r="AJ714" s="1178"/>
      <c r="AK714" s="1178"/>
      <c r="AL714" s="1178"/>
      <c r="AM714" s="1178"/>
      <c r="AN714" s="1178"/>
      <c r="AO714" s="1541"/>
    </row>
    <row r="715" spans="2:41">
      <c r="B715" s="1203"/>
      <c r="C715" s="1204"/>
      <c r="D715" s="1204"/>
      <c r="E715" s="1204"/>
      <c r="F715" s="1204"/>
      <c r="G715" s="1204"/>
      <c r="H715" s="1204"/>
      <c r="I715" s="1204"/>
      <c r="J715" s="1204"/>
      <c r="K715" s="1204"/>
      <c r="L715" s="1204"/>
      <c r="M715" s="1204"/>
      <c r="N715" s="1204"/>
      <c r="O715" s="1204"/>
      <c r="P715" s="1204"/>
      <c r="Q715" s="1204"/>
      <c r="R715" s="1204"/>
      <c r="S715" s="1205"/>
      <c r="T715" s="1182"/>
      <c r="U715" s="1183"/>
      <c r="V715" s="1183"/>
      <c r="W715" s="1183"/>
      <c r="X715" s="1183"/>
      <c r="Y715" s="1184"/>
      <c r="Z715" s="1178"/>
      <c r="AA715" s="1178"/>
      <c r="AB715" s="1178"/>
      <c r="AC715" s="1178"/>
      <c r="AD715" s="1178"/>
      <c r="AE715" s="1178"/>
      <c r="AF715" s="1178"/>
      <c r="AG715" s="1178"/>
      <c r="AH715" s="1178"/>
      <c r="AI715" s="1178"/>
      <c r="AJ715" s="1178"/>
      <c r="AK715" s="1178"/>
      <c r="AL715" s="1178"/>
      <c r="AM715" s="1178"/>
      <c r="AN715" s="1178"/>
      <c r="AO715" s="1541"/>
    </row>
    <row r="716" spans="2:41">
      <c r="B716" s="1203"/>
      <c r="C716" s="1204"/>
      <c r="D716" s="1204"/>
      <c r="E716" s="1204"/>
      <c r="F716" s="1204"/>
      <c r="G716" s="1204"/>
      <c r="H716" s="1204"/>
      <c r="I716" s="1204"/>
      <c r="J716" s="1204"/>
      <c r="K716" s="1204"/>
      <c r="L716" s="1204"/>
      <c r="M716" s="1204"/>
      <c r="N716" s="1204"/>
      <c r="O716" s="1204"/>
      <c r="P716" s="1204"/>
      <c r="Q716" s="1204"/>
      <c r="R716" s="1204"/>
      <c r="S716" s="1205"/>
      <c r="T716" s="1182"/>
      <c r="U716" s="1183"/>
      <c r="V716" s="1183"/>
      <c r="W716" s="1183"/>
      <c r="X716" s="1183"/>
      <c r="Y716" s="1184"/>
      <c r="Z716" s="1178"/>
      <c r="AA716" s="1178"/>
      <c r="AB716" s="1178"/>
      <c r="AC716" s="1178"/>
      <c r="AD716" s="1178"/>
      <c r="AE716" s="1178"/>
      <c r="AF716" s="1178"/>
      <c r="AG716" s="1178"/>
      <c r="AH716" s="1178"/>
      <c r="AI716" s="1178"/>
      <c r="AJ716" s="1178"/>
      <c r="AK716" s="1178"/>
      <c r="AL716" s="1178"/>
      <c r="AM716" s="1178"/>
      <c r="AN716" s="1178"/>
      <c r="AO716" s="1541"/>
    </row>
    <row r="717" spans="2:41">
      <c r="B717" s="1203"/>
      <c r="C717" s="1204"/>
      <c r="D717" s="1204"/>
      <c r="E717" s="1204"/>
      <c r="F717" s="1204"/>
      <c r="G717" s="1204"/>
      <c r="H717" s="1204"/>
      <c r="I717" s="1204"/>
      <c r="J717" s="1204"/>
      <c r="K717" s="1204"/>
      <c r="L717" s="1204"/>
      <c r="M717" s="1204"/>
      <c r="N717" s="1204"/>
      <c r="O717" s="1204"/>
      <c r="P717" s="1204"/>
      <c r="Q717" s="1204"/>
      <c r="R717" s="1204"/>
      <c r="S717" s="1205"/>
      <c r="T717" s="1182"/>
      <c r="U717" s="1183"/>
      <c r="V717" s="1183"/>
      <c r="W717" s="1183"/>
      <c r="X717" s="1183"/>
      <c r="Y717" s="1184"/>
      <c r="Z717" s="1178"/>
      <c r="AA717" s="1178"/>
      <c r="AB717" s="1178"/>
      <c r="AC717" s="1178"/>
      <c r="AD717" s="1178"/>
      <c r="AE717" s="1178"/>
      <c r="AF717" s="1178"/>
      <c r="AG717" s="1178"/>
      <c r="AH717" s="1178"/>
      <c r="AI717" s="1178"/>
      <c r="AJ717" s="1178"/>
      <c r="AK717" s="1178"/>
      <c r="AL717" s="1178"/>
      <c r="AM717" s="1178"/>
      <c r="AN717" s="1178"/>
      <c r="AO717" s="1541"/>
    </row>
    <row r="718" spans="2:41">
      <c r="B718" s="1203"/>
      <c r="C718" s="1204"/>
      <c r="D718" s="1204"/>
      <c r="E718" s="1204"/>
      <c r="F718" s="1204"/>
      <c r="G718" s="1204"/>
      <c r="H718" s="1204"/>
      <c r="I718" s="1204"/>
      <c r="J718" s="1204"/>
      <c r="K718" s="1204"/>
      <c r="L718" s="1204"/>
      <c r="M718" s="1204"/>
      <c r="N718" s="1204"/>
      <c r="O718" s="1204"/>
      <c r="P718" s="1204"/>
      <c r="Q718" s="1204"/>
      <c r="R718" s="1204"/>
      <c r="S718" s="1205"/>
      <c r="T718" s="1182"/>
      <c r="U718" s="1183"/>
      <c r="V718" s="1183"/>
      <c r="W718" s="1183"/>
      <c r="X718" s="1183"/>
      <c r="Y718" s="1184"/>
      <c r="Z718" s="1178"/>
      <c r="AA718" s="1178"/>
      <c r="AB718" s="1178"/>
      <c r="AC718" s="1178"/>
      <c r="AD718" s="1178"/>
      <c r="AE718" s="1178"/>
      <c r="AF718" s="1178"/>
      <c r="AG718" s="1178"/>
      <c r="AH718" s="1178"/>
      <c r="AI718" s="1178"/>
      <c r="AJ718" s="1178"/>
      <c r="AK718" s="1178"/>
      <c r="AL718" s="1178"/>
      <c r="AM718" s="1178"/>
      <c r="AN718" s="1178"/>
      <c r="AO718" s="1541"/>
    </row>
    <row r="719" spans="2:41">
      <c r="B719" s="1203"/>
      <c r="C719" s="1204"/>
      <c r="D719" s="1204"/>
      <c r="E719" s="1204"/>
      <c r="F719" s="1204"/>
      <c r="G719" s="1204"/>
      <c r="H719" s="1204"/>
      <c r="I719" s="1204"/>
      <c r="J719" s="1204"/>
      <c r="K719" s="1204"/>
      <c r="L719" s="1204"/>
      <c r="M719" s="1204"/>
      <c r="N719" s="1204"/>
      <c r="O719" s="1204"/>
      <c r="P719" s="1204"/>
      <c r="Q719" s="1204"/>
      <c r="R719" s="1204"/>
      <c r="S719" s="1205"/>
      <c r="T719" s="1182"/>
      <c r="U719" s="1183"/>
      <c r="V719" s="1183"/>
      <c r="W719" s="1183"/>
      <c r="X719" s="1183"/>
      <c r="Y719" s="1184"/>
      <c r="Z719" s="1178"/>
      <c r="AA719" s="1178"/>
      <c r="AB719" s="1178"/>
      <c r="AC719" s="1178"/>
      <c r="AD719" s="1178"/>
      <c r="AE719" s="1178"/>
      <c r="AF719" s="1178"/>
      <c r="AG719" s="1178"/>
      <c r="AH719" s="1178"/>
      <c r="AI719" s="1178"/>
      <c r="AJ719" s="1178"/>
      <c r="AK719" s="1178"/>
      <c r="AL719" s="1178"/>
      <c r="AM719" s="1178"/>
      <c r="AN719" s="1178"/>
      <c r="AO719" s="1541"/>
    </row>
    <row r="720" spans="2:41">
      <c r="B720" s="1203"/>
      <c r="C720" s="1204"/>
      <c r="D720" s="1204"/>
      <c r="E720" s="1204"/>
      <c r="F720" s="1204"/>
      <c r="G720" s="1204"/>
      <c r="H720" s="1204"/>
      <c r="I720" s="1204"/>
      <c r="J720" s="1204"/>
      <c r="K720" s="1204"/>
      <c r="L720" s="1204"/>
      <c r="M720" s="1204"/>
      <c r="N720" s="1204"/>
      <c r="O720" s="1204"/>
      <c r="P720" s="1204"/>
      <c r="Q720" s="1204"/>
      <c r="R720" s="1204"/>
      <c r="S720" s="1205"/>
      <c r="T720" s="1182"/>
      <c r="U720" s="1183"/>
      <c r="V720" s="1183"/>
      <c r="W720" s="1183"/>
      <c r="X720" s="1183"/>
      <c r="Y720" s="1184"/>
      <c r="Z720" s="1178"/>
      <c r="AA720" s="1178"/>
      <c r="AB720" s="1178"/>
      <c r="AC720" s="1178"/>
      <c r="AD720" s="1178"/>
      <c r="AE720" s="1178"/>
      <c r="AF720" s="1178"/>
      <c r="AG720" s="1178"/>
      <c r="AH720" s="1178"/>
      <c r="AI720" s="1178"/>
      <c r="AJ720" s="1178"/>
      <c r="AK720" s="1178"/>
      <c r="AL720" s="1178"/>
      <c r="AM720" s="1178"/>
      <c r="AN720" s="1178"/>
      <c r="AO720" s="1541"/>
    </row>
    <row r="721" spans="2:41">
      <c r="B721" s="1203"/>
      <c r="C721" s="1204"/>
      <c r="D721" s="1204"/>
      <c r="E721" s="1204"/>
      <c r="F721" s="1204"/>
      <c r="G721" s="1204"/>
      <c r="H721" s="1204"/>
      <c r="I721" s="1204"/>
      <c r="J721" s="1204"/>
      <c r="K721" s="1204"/>
      <c r="L721" s="1204"/>
      <c r="M721" s="1204"/>
      <c r="N721" s="1204"/>
      <c r="O721" s="1204"/>
      <c r="P721" s="1204"/>
      <c r="Q721" s="1204"/>
      <c r="R721" s="1204"/>
      <c r="S721" s="1205"/>
      <c r="T721" s="1182"/>
      <c r="U721" s="1183"/>
      <c r="V721" s="1183"/>
      <c r="W721" s="1183"/>
      <c r="X721" s="1183"/>
      <c r="Y721" s="1184"/>
      <c r="Z721" s="1178"/>
      <c r="AA721" s="1178"/>
      <c r="AB721" s="1178"/>
      <c r="AC721" s="1178"/>
      <c r="AD721" s="1178"/>
      <c r="AE721" s="1178"/>
      <c r="AF721" s="1178"/>
      <c r="AG721" s="1178"/>
      <c r="AH721" s="1178"/>
      <c r="AI721" s="1178"/>
      <c r="AJ721" s="1178"/>
      <c r="AK721" s="1178"/>
      <c r="AL721" s="1178"/>
      <c r="AM721" s="1178"/>
      <c r="AN721" s="1178"/>
      <c r="AO721" s="1541"/>
    </row>
    <row r="722" spans="2:41">
      <c r="B722" s="1254"/>
      <c r="C722" s="1255"/>
      <c r="D722" s="1255"/>
      <c r="E722" s="1255"/>
      <c r="F722" s="1255"/>
      <c r="G722" s="1255"/>
      <c r="H722" s="1255"/>
      <c r="I722" s="1255"/>
      <c r="J722" s="1255"/>
      <c r="K722" s="1255"/>
      <c r="L722" s="1255"/>
      <c r="M722" s="1255"/>
      <c r="N722" s="1255"/>
      <c r="O722" s="1255"/>
      <c r="P722" s="1255"/>
      <c r="Q722" s="1255"/>
      <c r="R722" s="1255"/>
      <c r="S722" s="1256"/>
      <c r="T722" s="1182"/>
      <c r="U722" s="1183"/>
      <c r="V722" s="1183"/>
      <c r="W722" s="1183"/>
      <c r="X722" s="1183"/>
      <c r="Y722" s="1184"/>
      <c r="Z722" s="1178"/>
      <c r="AA722" s="1178"/>
      <c r="AB722" s="1178"/>
      <c r="AC722" s="1178"/>
      <c r="AD722" s="1178"/>
      <c r="AE722" s="1178"/>
      <c r="AF722" s="1178"/>
      <c r="AG722" s="1178"/>
      <c r="AH722" s="1178"/>
      <c r="AI722" s="1178"/>
      <c r="AJ722" s="1178"/>
      <c r="AK722" s="1178"/>
      <c r="AL722" s="1178"/>
      <c r="AM722" s="1178"/>
      <c r="AN722" s="1178"/>
      <c r="AO722" s="1541"/>
    </row>
    <row r="723" spans="2:41">
      <c r="B723" s="1192" t="s">
        <v>265</v>
      </c>
      <c r="C723" s="1193"/>
      <c r="D723" s="1193"/>
      <c r="E723" s="1193"/>
      <c r="F723" s="1193"/>
      <c r="G723" s="1193"/>
      <c r="H723" s="1193"/>
      <c r="I723" s="1193"/>
      <c r="J723" s="1193"/>
      <c r="K723" s="1193"/>
      <c r="L723" s="1193"/>
      <c r="M723" s="1193"/>
      <c r="N723" s="1193"/>
      <c r="O723" s="1193"/>
      <c r="P723" s="1193"/>
      <c r="Q723" s="1193"/>
      <c r="R723" s="1193"/>
      <c r="S723" s="1193"/>
      <c r="T723" s="1193"/>
      <c r="U723" s="1193"/>
      <c r="V723" s="1193"/>
      <c r="W723" s="1193"/>
      <c r="X723" s="1193"/>
      <c r="Y723" s="1193"/>
      <c r="Z723" s="1229"/>
      <c r="AA723" s="1230"/>
      <c r="AB723" s="1230"/>
      <c r="AC723" s="1230"/>
      <c r="AD723" s="1230"/>
      <c r="AE723" s="1230"/>
      <c r="AF723" s="1230"/>
      <c r="AG723" s="1230"/>
      <c r="AH723" s="1231"/>
      <c r="AI723" s="1232"/>
      <c r="AJ723" s="1232"/>
      <c r="AK723" s="1232"/>
      <c r="AL723" s="1232"/>
      <c r="AM723" s="1232"/>
      <c r="AN723" s="1232"/>
      <c r="AO723" s="1560"/>
    </row>
    <row r="724" spans="2:41">
      <c r="B724" s="1242"/>
      <c r="C724" s="1243"/>
      <c r="D724" s="1243"/>
      <c r="E724" s="1243"/>
      <c r="F724" s="1243"/>
      <c r="G724" s="1243"/>
      <c r="H724" s="1243"/>
      <c r="I724" s="1243"/>
      <c r="J724" s="1243"/>
      <c r="K724" s="1243"/>
      <c r="L724" s="1243"/>
      <c r="M724" s="1243"/>
      <c r="N724" s="1243"/>
      <c r="O724" s="1243"/>
      <c r="P724" s="1243"/>
      <c r="Q724" s="1243"/>
      <c r="R724" s="1243"/>
      <c r="S724" s="1243"/>
      <c r="T724" s="1243"/>
      <c r="U724" s="1243"/>
      <c r="V724" s="1243"/>
      <c r="W724" s="1243"/>
      <c r="X724" s="1243"/>
      <c r="Y724" s="1244"/>
      <c r="Z724" s="1248"/>
      <c r="AA724" s="1201"/>
      <c r="AB724" s="1201"/>
      <c r="AC724" s="1201"/>
      <c r="AD724" s="1201"/>
      <c r="AE724" s="1201"/>
      <c r="AF724" s="1201"/>
      <c r="AG724" s="1201"/>
      <c r="AH724" s="1202"/>
      <c r="AI724" s="1190" t="s">
        <v>266</v>
      </c>
      <c r="AJ724" s="1190"/>
      <c r="AK724" s="1253"/>
      <c r="AL724" s="1570">
        <f>SUM(AL692:AO722)</f>
        <v>1</v>
      </c>
      <c r="AM724" s="1570"/>
      <c r="AN724" s="1570"/>
      <c r="AO724" s="1571"/>
    </row>
    <row r="725" spans="2:41">
      <c r="B725" s="1242"/>
      <c r="C725" s="1243"/>
      <c r="D725" s="1243"/>
      <c r="E725" s="1243"/>
      <c r="F725" s="1243"/>
      <c r="G725" s="1243"/>
      <c r="H725" s="1243"/>
      <c r="I725" s="1243"/>
      <c r="J725" s="1243"/>
      <c r="K725" s="1243"/>
      <c r="L725" s="1243"/>
      <c r="M725" s="1243"/>
      <c r="N725" s="1243"/>
      <c r="O725" s="1243"/>
      <c r="P725" s="1243"/>
      <c r="Q725" s="1243"/>
      <c r="R725" s="1243"/>
      <c r="S725" s="1243"/>
      <c r="T725" s="1243"/>
      <c r="U725" s="1243"/>
      <c r="V725" s="1243"/>
      <c r="W725" s="1243"/>
      <c r="X725" s="1243"/>
      <c r="Y725" s="1244"/>
      <c r="Z725" s="1249"/>
      <c r="AA725" s="1204"/>
      <c r="AB725" s="1204"/>
      <c r="AC725" s="1204"/>
      <c r="AD725" s="1204"/>
      <c r="AE725" s="1204"/>
      <c r="AF725" s="1204"/>
      <c r="AG725" s="1204"/>
      <c r="AH725" s="1205"/>
      <c r="AI725" s="1190"/>
      <c r="AJ725" s="1190"/>
      <c r="AK725" s="1253"/>
      <c r="AL725" s="1570"/>
      <c r="AM725" s="1570"/>
      <c r="AN725" s="1570"/>
      <c r="AO725" s="1571"/>
    </row>
    <row r="726" spans="2:41" ht="16.5" thickBot="1">
      <c r="B726" s="1245"/>
      <c r="C726" s="1246"/>
      <c r="D726" s="1246"/>
      <c r="E726" s="1246"/>
      <c r="F726" s="1246"/>
      <c r="G726" s="1246"/>
      <c r="H726" s="1246"/>
      <c r="I726" s="1246"/>
      <c r="J726" s="1246"/>
      <c r="K726" s="1246"/>
      <c r="L726" s="1246"/>
      <c r="M726" s="1246"/>
      <c r="N726" s="1246"/>
      <c r="O726" s="1246"/>
      <c r="P726" s="1246"/>
      <c r="Q726" s="1246"/>
      <c r="R726" s="1246"/>
      <c r="S726" s="1246"/>
      <c r="T726" s="1246"/>
      <c r="U726" s="1246"/>
      <c r="V726" s="1246"/>
      <c r="W726" s="1246"/>
      <c r="X726" s="1246"/>
      <c r="Y726" s="1247"/>
      <c r="Z726" s="1250"/>
      <c r="AA726" s="1251"/>
      <c r="AB726" s="1251"/>
      <c r="AC726" s="1251"/>
      <c r="AD726" s="1251"/>
      <c r="AE726" s="1251"/>
      <c r="AF726" s="1251"/>
      <c r="AG726" s="1251"/>
      <c r="AH726" s="1252"/>
      <c r="AI726" s="1238" t="s">
        <v>267</v>
      </c>
      <c r="AJ726" s="1238"/>
      <c r="AK726" s="1239"/>
      <c r="AL726" s="1572">
        <f>+ROUND(AL724+AL725,0)</f>
        <v>1</v>
      </c>
      <c r="AM726" s="1572"/>
      <c r="AN726" s="1572"/>
      <c r="AO726" s="1573"/>
    </row>
  </sheetData>
  <mergeCells count="2800">
    <mergeCell ref="AF362:AH362"/>
    <mergeCell ref="AJ307:AK307"/>
    <mergeCell ref="AL307:AO307"/>
    <mergeCell ref="T284:Y285"/>
    <mergeCell ref="T286:Y288"/>
    <mergeCell ref="T289:Y292"/>
    <mergeCell ref="T293:Y298"/>
    <mergeCell ref="T299:Y306"/>
    <mergeCell ref="T307:Y309"/>
    <mergeCell ref="Z303:AA303"/>
    <mergeCell ref="AB303:AD303"/>
    <mergeCell ref="AE303:AF303"/>
    <mergeCell ref="AG303:AH303"/>
    <mergeCell ref="AJ303:AK303"/>
    <mergeCell ref="AL303:AO303"/>
    <mergeCell ref="Z304:AA304"/>
    <mergeCell ref="AB304:AD304"/>
    <mergeCell ref="AE304:AF304"/>
    <mergeCell ref="AG304:AH304"/>
    <mergeCell ref="AJ304:AK304"/>
    <mergeCell ref="AL304:AO304"/>
    <mergeCell ref="Z305:AA305"/>
    <mergeCell ref="AB305:AD305"/>
    <mergeCell ref="AJ305:AK305"/>
    <mergeCell ref="AL305:AO305"/>
    <mergeCell ref="Z300:AA300"/>
    <mergeCell ref="AB300:AD300"/>
    <mergeCell ref="AJ300:AK300"/>
    <mergeCell ref="AL300:AO300"/>
    <mergeCell ref="AJ301:AK301"/>
    <mergeCell ref="AL301:AO301"/>
    <mergeCell ref="AE290:AF290"/>
    <mergeCell ref="AE302:AF302"/>
    <mergeCell ref="AG302:AH302"/>
    <mergeCell ref="AJ302:AK302"/>
    <mergeCell ref="AL302:AO302"/>
    <mergeCell ref="B628:S644"/>
    <mergeCell ref="B604:S618"/>
    <mergeCell ref="B580:S594"/>
    <mergeCell ref="B545:S570"/>
    <mergeCell ref="B515:S535"/>
    <mergeCell ref="B492:S505"/>
    <mergeCell ref="B470:S482"/>
    <mergeCell ref="T366:Y366"/>
    <mergeCell ref="Z366:AB366"/>
    <mergeCell ref="AC366:AE366"/>
    <mergeCell ref="AF366:AH366"/>
    <mergeCell ref="AI366:AK366"/>
    <mergeCell ref="AL366:AO366"/>
    <mergeCell ref="T367:Y367"/>
    <mergeCell ref="Z367:AB367"/>
    <mergeCell ref="AC367:AE367"/>
    <mergeCell ref="AJ306:AK306"/>
    <mergeCell ref="AL306:AO306"/>
    <mergeCell ref="AF367:AH367"/>
    <mergeCell ref="AI367:AK367"/>
    <mergeCell ref="Z307:AA307"/>
    <mergeCell ref="AB307:AD307"/>
    <mergeCell ref="AE307:AF307"/>
    <mergeCell ref="AG307:AH307"/>
    <mergeCell ref="AL367:AO367"/>
    <mergeCell ref="Z362:AB362"/>
    <mergeCell ref="AB302:AD302"/>
    <mergeCell ref="AI362:AK362"/>
    <mergeCell ref="AL215:AO215"/>
    <mergeCell ref="B268:Y268"/>
    <mergeCell ref="Z268:AH268"/>
    <mergeCell ref="AI268:AK268"/>
    <mergeCell ref="AL268:AO268"/>
    <mergeCell ref="B269:Y271"/>
    <mergeCell ref="Z269:AH271"/>
    <mergeCell ref="AI269:AK269"/>
    <mergeCell ref="AL269:AO269"/>
    <mergeCell ref="AI270:AK270"/>
    <mergeCell ref="AL270:AO270"/>
    <mergeCell ref="AI271:AK271"/>
    <mergeCell ref="AL271:AO271"/>
    <mergeCell ref="T365:Y365"/>
    <mergeCell ref="Z365:AB365"/>
    <mergeCell ref="AC365:AE365"/>
    <mergeCell ref="AF365:AH365"/>
    <mergeCell ref="AI365:AK365"/>
    <mergeCell ref="AL365:AO365"/>
    <mergeCell ref="B277:S309"/>
    <mergeCell ref="B319:S339"/>
    <mergeCell ref="Z309:AA309"/>
    <mergeCell ref="AB309:AD309"/>
    <mergeCell ref="AG309:AH309"/>
    <mergeCell ref="AE282:AF282"/>
    <mergeCell ref="AE283:AF283"/>
    <mergeCell ref="AE284:AF284"/>
    <mergeCell ref="AE285:AF285"/>
    <mergeCell ref="AE286:AF286"/>
    <mergeCell ref="AE287:AF287"/>
    <mergeCell ref="AE288:AF288"/>
    <mergeCell ref="Z302:AA302"/>
    <mergeCell ref="AE289:AF289"/>
    <mergeCell ref="Z258:AB258"/>
    <mergeCell ref="AC258:AE258"/>
    <mergeCell ref="Z259:AB259"/>
    <mergeCell ref="AC259:AE259"/>
    <mergeCell ref="T91:Y91"/>
    <mergeCell ref="Z91:AB91"/>
    <mergeCell ref="AC91:AE91"/>
    <mergeCell ref="AF91:AH91"/>
    <mergeCell ref="AJ91:AK91"/>
    <mergeCell ref="AL91:AO91"/>
    <mergeCell ref="AL263:AO263"/>
    <mergeCell ref="T264:Y264"/>
    <mergeCell ref="AI264:AK264"/>
    <mergeCell ref="AL264:AO264"/>
    <mergeCell ref="T265:Y265"/>
    <mergeCell ref="Z265:AB265"/>
    <mergeCell ref="AC265:AE265"/>
    <mergeCell ref="AF265:AH265"/>
    <mergeCell ref="AI265:AK265"/>
    <mergeCell ref="AL265:AO265"/>
    <mergeCell ref="AI260:AK260"/>
    <mergeCell ref="AL260:AO260"/>
    <mergeCell ref="T261:Y261"/>
    <mergeCell ref="AI261:AK261"/>
    <mergeCell ref="AL261:AO261"/>
    <mergeCell ref="T262:Y262"/>
    <mergeCell ref="Z262:AB262"/>
    <mergeCell ref="AC262:AE262"/>
    <mergeCell ref="AF262:AH262"/>
    <mergeCell ref="AI262:AK262"/>
    <mergeCell ref="AL262:AO262"/>
    <mergeCell ref="AL362:AO362"/>
    <mergeCell ref="T363:Y363"/>
    <mergeCell ref="Z363:AB363"/>
    <mergeCell ref="AC363:AE363"/>
    <mergeCell ref="AF363:AH363"/>
    <mergeCell ref="AI363:AK363"/>
    <mergeCell ref="AL363:AO363"/>
    <mergeCell ref="T364:Y364"/>
    <mergeCell ref="Z364:AB364"/>
    <mergeCell ref="AC364:AE364"/>
    <mergeCell ref="AF364:AH364"/>
    <mergeCell ref="AI364:AK364"/>
    <mergeCell ref="AL364:AO364"/>
    <mergeCell ref="AI358:AK358"/>
    <mergeCell ref="AL358:AO358"/>
    <mergeCell ref="T359:Y359"/>
    <mergeCell ref="Z359:AB359"/>
    <mergeCell ref="AC359:AE359"/>
    <mergeCell ref="AF359:AH359"/>
    <mergeCell ref="AI359:AK359"/>
    <mergeCell ref="AL359:AO359"/>
    <mergeCell ref="T360:Y360"/>
    <mergeCell ref="Z360:AB360"/>
    <mergeCell ref="AC360:AE360"/>
    <mergeCell ref="AF360:AH360"/>
    <mergeCell ref="AI360:AK360"/>
    <mergeCell ref="AL360:AO360"/>
    <mergeCell ref="T361:Y361"/>
    <mergeCell ref="Z361:AB361"/>
    <mergeCell ref="AC361:AE361"/>
    <mergeCell ref="AC362:AE362"/>
    <mergeCell ref="AF361:AH361"/>
    <mergeCell ref="AI361:AK361"/>
    <mergeCell ref="AL361:AO361"/>
    <mergeCell ref="AE309:AF309"/>
    <mergeCell ref="AE305:AF305"/>
    <mergeCell ref="AG305:AH305"/>
    <mergeCell ref="AB306:AD306"/>
    <mergeCell ref="AE306:AF306"/>
    <mergeCell ref="AG306:AH306"/>
    <mergeCell ref="AB286:AD286"/>
    <mergeCell ref="AG286:AH286"/>
    <mergeCell ref="AG295:AH295"/>
    <mergeCell ref="AG294:AH294"/>
    <mergeCell ref="AE300:AF300"/>
    <mergeCell ref="AG300:AH300"/>
    <mergeCell ref="B439:S460"/>
    <mergeCell ref="B416:S429"/>
    <mergeCell ref="B378:S406"/>
    <mergeCell ref="B349:S368"/>
    <mergeCell ref="T358:Y358"/>
    <mergeCell ref="Z358:AB358"/>
    <mergeCell ref="AC358:AE358"/>
    <mergeCell ref="AF358:AH358"/>
    <mergeCell ref="T362:Y362"/>
    <mergeCell ref="T424:Y424"/>
    <mergeCell ref="Z424:AB424"/>
    <mergeCell ref="AC424:AE424"/>
    <mergeCell ref="Z301:AA301"/>
    <mergeCell ref="AB301:AD301"/>
    <mergeCell ref="AE301:AF301"/>
    <mergeCell ref="AG301:AH301"/>
    <mergeCell ref="AB292:AD292"/>
    <mergeCell ref="AG292:AH292"/>
    <mergeCell ref="AE297:AF297"/>
    <mergeCell ref="AE298:AF298"/>
    <mergeCell ref="AE299:AF299"/>
    <mergeCell ref="AE308:AF308"/>
    <mergeCell ref="B130:S144"/>
    <mergeCell ref="B154:S166"/>
    <mergeCell ref="AC214:AE214"/>
    <mergeCell ref="AF214:AH214"/>
    <mergeCell ref="T215:Y215"/>
    <mergeCell ref="Z215:AB215"/>
    <mergeCell ref="AC215:AE215"/>
    <mergeCell ref="AF215:AH215"/>
    <mergeCell ref="T216:Y216"/>
    <mergeCell ref="Z216:AB216"/>
    <mergeCell ref="AC216:AE216"/>
    <mergeCell ref="AF216:AH216"/>
    <mergeCell ref="Z189:AB189"/>
    <mergeCell ref="T184:Y184"/>
    <mergeCell ref="Z184:AB184"/>
    <mergeCell ref="Z168:AH170"/>
    <mergeCell ref="T134:Y135"/>
    <mergeCell ref="T267:Y267"/>
    <mergeCell ref="Z267:AB267"/>
    <mergeCell ref="AC267:AE267"/>
    <mergeCell ref="AF267:AH267"/>
    <mergeCell ref="B248:H251"/>
    <mergeCell ref="I248:AH251"/>
    <mergeCell ref="B252:AO252"/>
    <mergeCell ref="B253:S267"/>
    <mergeCell ref="T253:W254"/>
    <mergeCell ref="X253:AD254"/>
    <mergeCell ref="AE253:AH254"/>
    <mergeCell ref="AL187:AO187"/>
    <mergeCell ref="T183:Y183"/>
    <mergeCell ref="Z183:AB183"/>
    <mergeCell ref="AC183:AE183"/>
    <mergeCell ref="AF183:AH183"/>
    <mergeCell ref="T189:Y189"/>
    <mergeCell ref="Z293:AA293"/>
    <mergeCell ref="AB293:AD293"/>
    <mergeCell ref="AG293:AH293"/>
    <mergeCell ref="Z294:AA294"/>
    <mergeCell ref="AB294:AD294"/>
    <mergeCell ref="AE291:AF291"/>
    <mergeCell ref="AE292:AF292"/>
    <mergeCell ref="AE293:AF293"/>
    <mergeCell ref="AE294:AF294"/>
    <mergeCell ref="AE295:AF295"/>
    <mergeCell ref="Z245:AH247"/>
    <mergeCell ref="AI245:AK245"/>
    <mergeCell ref="AL245:AO245"/>
    <mergeCell ref="B276:AO276"/>
    <mergeCell ref="AJ295:AK295"/>
    <mergeCell ref="Z186:AB186"/>
    <mergeCell ref="AC186:AE186"/>
    <mergeCell ref="AF186:AH186"/>
    <mergeCell ref="AI186:AK186"/>
    <mergeCell ref="AL186:AO186"/>
    <mergeCell ref="T187:Y187"/>
    <mergeCell ref="Z185:AB185"/>
    <mergeCell ref="AC185:AE185"/>
    <mergeCell ref="AF185:AH185"/>
    <mergeCell ref="AI185:AK185"/>
    <mergeCell ref="AL185:AO185"/>
    <mergeCell ref="AE296:AF296"/>
    <mergeCell ref="AL266:AO266"/>
    <mergeCell ref="AI267:AK267"/>
    <mergeCell ref="AL267:AO267"/>
    <mergeCell ref="AI248:AO251"/>
    <mergeCell ref="AI253:AO254"/>
    <mergeCell ref="T255:W256"/>
    <mergeCell ref="X255:AO256"/>
    <mergeCell ref="T257:Y258"/>
    <mergeCell ref="Z257:AH257"/>
    <mergeCell ref="AI257:AK258"/>
    <mergeCell ref="AL257:AO258"/>
    <mergeCell ref="AF258:AH258"/>
    <mergeCell ref="T259:Y259"/>
    <mergeCell ref="AI259:AK259"/>
    <mergeCell ref="AL259:AO259"/>
    <mergeCell ref="T207:Y207"/>
    <mergeCell ref="Z207:AB207"/>
    <mergeCell ref="AC207:AE207"/>
    <mergeCell ref="AF207:AH207"/>
    <mergeCell ref="T213:Y213"/>
    <mergeCell ref="Z213:AB213"/>
    <mergeCell ref="AC213:AE213"/>
    <mergeCell ref="AI237:AK237"/>
    <mergeCell ref="AL237:AO237"/>
    <mergeCell ref="Z234:AE234"/>
    <mergeCell ref="Z219:AB219"/>
    <mergeCell ref="AC219:AE219"/>
    <mergeCell ref="AI272:AO275"/>
    <mergeCell ref="T279:W280"/>
    <mergeCell ref="X279:AO280"/>
    <mergeCell ref="B245:Y247"/>
    <mergeCell ref="Z14:AB14"/>
    <mergeCell ref="AC14:AE14"/>
    <mergeCell ref="Z38:AB38"/>
    <mergeCell ref="AC38:AE38"/>
    <mergeCell ref="Z165:AB165"/>
    <mergeCell ref="T208:Y208"/>
    <mergeCell ref="Z187:AB187"/>
    <mergeCell ref="AC187:AE187"/>
    <mergeCell ref="AF187:AH187"/>
    <mergeCell ref="AI187:AK187"/>
    <mergeCell ref="Z12:AB12"/>
    <mergeCell ref="AC12:AE12"/>
    <mergeCell ref="B33:S46"/>
    <mergeCell ref="Z40:AB40"/>
    <mergeCell ref="AC40:AE40"/>
    <mergeCell ref="Z63:AB63"/>
    <mergeCell ref="AC63:AE63"/>
    <mergeCell ref="Z61:AB61"/>
    <mergeCell ref="AC61:AE61"/>
    <mergeCell ref="B56:S71"/>
    <mergeCell ref="B81:S95"/>
    <mergeCell ref="B105:S120"/>
    <mergeCell ref="T66:Y66"/>
    <mergeCell ref="Z66:AB66"/>
    <mergeCell ref="AC66:AE66"/>
    <mergeCell ref="AC118:AE118"/>
    <mergeCell ref="AC113:AE113"/>
    <mergeCell ref="T120:Y120"/>
    <mergeCell ref="Z120:AB120"/>
    <mergeCell ref="AC120:AE120"/>
    <mergeCell ref="T95:Y95"/>
    <mergeCell ref="Z95:AB95"/>
    <mergeCell ref="AC95:AE95"/>
    <mergeCell ref="AC88:AE88"/>
    <mergeCell ref="T89:Y89"/>
    <mergeCell ref="Z89:AB89"/>
    <mergeCell ref="AC89:AE89"/>
    <mergeCell ref="AC71:AE71"/>
    <mergeCell ref="Z112:AB112"/>
    <mergeCell ref="B72:Y72"/>
    <mergeCell ref="Z72:AH72"/>
    <mergeCell ref="Z42:AB42"/>
    <mergeCell ref="B677:Y677"/>
    <mergeCell ref="Z677:AH677"/>
    <mergeCell ref="AI677:AK677"/>
    <mergeCell ref="AL677:AO677"/>
    <mergeCell ref="B678:Y680"/>
    <mergeCell ref="Z678:AH680"/>
    <mergeCell ref="AI678:AK678"/>
    <mergeCell ref="AL678:AO678"/>
    <mergeCell ref="AI679:AK679"/>
    <mergeCell ref="AL679:AO679"/>
    <mergeCell ref="AI680:AK680"/>
    <mergeCell ref="AL680:AO680"/>
    <mergeCell ref="T674:Y674"/>
    <mergeCell ref="Z674:AB674"/>
    <mergeCell ref="AC674:AE674"/>
    <mergeCell ref="AF674:AH674"/>
    <mergeCell ref="AI674:AK674"/>
    <mergeCell ref="AL674:AO674"/>
    <mergeCell ref="T675:Y675"/>
    <mergeCell ref="Z675:AB675"/>
    <mergeCell ref="AC675:AE675"/>
    <mergeCell ref="AF675:AH675"/>
    <mergeCell ref="AI675:AK675"/>
    <mergeCell ref="AL675:AO675"/>
    <mergeCell ref="T676:Y676"/>
    <mergeCell ref="Z676:AB676"/>
    <mergeCell ref="AC676:AE676"/>
    <mergeCell ref="AF676:AH676"/>
    <mergeCell ref="AI676:AK676"/>
    <mergeCell ref="AL676:AO676"/>
    <mergeCell ref="B654:S676"/>
    <mergeCell ref="T671:Y671"/>
    <mergeCell ref="Z671:AB671"/>
    <mergeCell ref="AC671:AE671"/>
    <mergeCell ref="AF671:AH671"/>
    <mergeCell ref="AI671:AK671"/>
    <mergeCell ref="AL671:AO671"/>
    <mergeCell ref="T672:Y672"/>
    <mergeCell ref="Z672:AB672"/>
    <mergeCell ref="AC672:AE672"/>
    <mergeCell ref="AF672:AH672"/>
    <mergeCell ref="AI672:AK672"/>
    <mergeCell ref="AL672:AO672"/>
    <mergeCell ref="T673:Y673"/>
    <mergeCell ref="Z673:AB673"/>
    <mergeCell ref="AC673:AE673"/>
    <mergeCell ref="AF673:AH673"/>
    <mergeCell ref="AI673:AK673"/>
    <mergeCell ref="AL673:AO673"/>
    <mergeCell ref="T668:Y668"/>
    <mergeCell ref="Z668:AB668"/>
    <mergeCell ref="AC668:AE668"/>
    <mergeCell ref="AF668:AH668"/>
    <mergeCell ref="AI668:AK668"/>
    <mergeCell ref="AL668:AO668"/>
    <mergeCell ref="T669:Y669"/>
    <mergeCell ref="Z669:AB669"/>
    <mergeCell ref="AC669:AE669"/>
    <mergeCell ref="AF669:AH669"/>
    <mergeCell ref="AI669:AK669"/>
    <mergeCell ref="AL669:AO669"/>
    <mergeCell ref="T670:Y670"/>
    <mergeCell ref="Z670:AB670"/>
    <mergeCell ref="AC670:AE670"/>
    <mergeCell ref="AF670:AH670"/>
    <mergeCell ref="AI670:AK670"/>
    <mergeCell ref="AL670:AO670"/>
    <mergeCell ref="T665:Y665"/>
    <mergeCell ref="Z665:AB665"/>
    <mergeCell ref="AC665:AE665"/>
    <mergeCell ref="AF665:AH665"/>
    <mergeCell ref="AI665:AK665"/>
    <mergeCell ref="AL665:AO665"/>
    <mergeCell ref="T666:Y666"/>
    <mergeCell ref="Z666:AB666"/>
    <mergeCell ref="AC666:AE666"/>
    <mergeCell ref="AF666:AH666"/>
    <mergeCell ref="AI666:AK666"/>
    <mergeCell ref="AL666:AO666"/>
    <mergeCell ref="T667:Y667"/>
    <mergeCell ref="Z667:AB667"/>
    <mergeCell ref="AC667:AE667"/>
    <mergeCell ref="AF667:AH667"/>
    <mergeCell ref="AI667:AK667"/>
    <mergeCell ref="AL667:AO667"/>
    <mergeCell ref="T662:Y662"/>
    <mergeCell ref="Z662:AB662"/>
    <mergeCell ref="AC662:AE662"/>
    <mergeCell ref="AF662:AH662"/>
    <mergeCell ref="AI662:AK662"/>
    <mergeCell ref="AL662:AO662"/>
    <mergeCell ref="T663:Y663"/>
    <mergeCell ref="Z663:AB663"/>
    <mergeCell ref="AC663:AE663"/>
    <mergeCell ref="AF663:AH663"/>
    <mergeCell ref="AI663:AK663"/>
    <mergeCell ref="AL663:AO663"/>
    <mergeCell ref="T664:Y664"/>
    <mergeCell ref="Z664:AB664"/>
    <mergeCell ref="AC664:AE664"/>
    <mergeCell ref="AF664:AH664"/>
    <mergeCell ref="AI664:AK664"/>
    <mergeCell ref="AL664:AO664"/>
    <mergeCell ref="B649:H652"/>
    <mergeCell ref="I649:AH652"/>
    <mergeCell ref="AI649:AO652"/>
    <mergeCell ref="B653:AO653"/>
    <mergeCell ref="T654:W655"/>
    <mergeCell ref="X654:AD655"/>
    <mergeCell ref="AE654:AH655"/>
    <mergeCell ref="AI654:AO655"/>
    <mergeCell ref="T656:W657"/>
    <mergeCell ref="X656:AO657"/>
    <mergeCell ref="T658:Y659"/>
    <mergeCell ref="Z658:AH658"/>
    <mergeCell ref="AI658:AK659"/>
    <mergeCell ref="AL658:AO659"/>
    <mergeCell ref="Z659:AB659"/>
    <mergeCell ref="AC659:AE659"/>
    <mergeCell ref="AF659:AH659"/>
    <mergeCell ref="T660:Y660"/>
    <mergeCell ref="Z660:AB660"/>
    <mergeCell ref="AC660:AE660"/>
    <mergeCell ref="AF660:AH660"/>
    <mergeCell ref="AI660:AK660"/>
    <mergeCell ref="AL660:AO660"/>
    <mergeCell ref="T661:Y661"/>
    <mergeCell ref="Z661:AB661"/>
    <mergeCell ref="AC661:AE661"/>
    <mergeCell ref="AF661:AH661"/>
    <mergeCell ref="AI661:AK661"/>
    <mergeCell ref="AL661:AO661"/>
    <mergeCell ref="T719:Y719"/>
    <mergeCell ref="Z719:AB719"/>
    <mergeCell ref="AC719:AE719"/>
    <mergeCell ref="AF719:AH719"/>
    <mergeCell ref="AI719:AK719"/>
    <mergeCell ref="AL719:AO719"/>
    <mergeCell ref="T718:Y718"/>
    <mergeCell ref="Z718:AB718"/>
    <mergeCell ref="AC718:AE718"/>
    <mergeCell ref="AF718:AH718"/>
    <mergeCell ref="AI718:AK718"/>
    <mergeCell ref="AL718:AO718"/>
    <mergeCell ref="AI698:AK698"/>
    <mergeCell ref="AL698:AO698"/>
    <mergeCell ref="T699:Y699"/>
    <mergeCell ref="Z699:AB699"/>
    <mergeCell ref="AC699:AE699"/>
    <mergeCell ref="AF699:AH699"/>
    <mergeCell ref="AI699:AK699"/>
    <mergeCell ref="AL699:AO699"/>
    <mergeCell ref="AI636:AK636"/>
    <mergeCell ref="AI637:AK637"/>
    <mergeCell ref="AI638:AK638"/>
    <mergeCell ref="AI639:AK639"/>
    <mergeCell ref="T715:Y715"/>
    <mergeCell ref="Z715:AB715"/>
    <mergeCell ref="AC715:AE715"/>
    <mergeCell ref="AF715:AH715"/>
    <mergeCell ref="AI715:AK715"/>
    <mergeCell ref="AL715:AO715"/>
    <mergeCell ref="T716:Y716"/>
    <mergeCell ref="Z716:AB716"/>
    <mergeCell ref="AC716:AE716"/>
    <mergeCell ref="AF716:AH716"/>
    <mergeCell ref="AI716:AK716"/>
    <mergeCell ref="AL716:AO716"/>
    <mergeCell ref="T717:Y717"/>
    <mergeCell ref="Z717:AB717"/>
    <mergeCell ref="AC717:AE717"/>
    <mergeCell ref="AF717:AH717"/>
    <mergeCell ref="AI717:AK717"/>
    <mergeCell ref="AL717:AO717"/>
    <mergeCell ref="T697:Y697"/>
    <mergeCell ref="Z697:AB697"/>
    <mergeCell ref="AC697:AE697"/>
    <mergeCell ref="AF697:AH697"/>
    <mergeCell ref="AI697:AK697"/>
    <mergeCell ref="AL697:AO697"/>
    <mergeCell ref="T698:Y698"/>
    <mergeCell ref="Z698:AB698"/>
    <mergeCell ref="AC698:AE698"/>
    <mergeCell ref="AF698:AH698"/>
    <mergeCell ref="AC637:AE637"/>
    <mergeCell ref="T641:Y641"/>
    <mergeCell ref="Z641:AB641"/>
    <mergeCell ref="AC641:AE641"/>
    <mergeCell ref="AF641:AH641"/>
    <mergeCell ref="AI641:AK641"/>
    <mergeCell ref="AL641:AO641"/>
    <mergeCell ref="T642:Y642"/>
    <mergeCell ref="Z642:AB642"/>
    <mergeCell ref="AC642:AE642"/>
    <mergeCell ref="AF642:AH642"/>
    <mergeCell ref="AI642:AK642"/>
    <mergeCell ref="AL642:AO642"/>
    <mergeCell ref="T639:Y639"/>
    <mergeCell ref="Z639:AB639"/>
    <mergeCell ref="AC639:AE639"/>
    <mergeCell ref="AF639:AH639"/>
    <mergeCell ref="AL639:AO639"/>
    <mergeCell ref="T640:Y640"/>
    <mergeCell ref="Z640:AB640"/>
    <mergeCell ref="AC640:AE640"/>
    <mergeCell ref="AF640:AH640"/>
    <mergeCell ref="AI640:AK640"/>
    <mergeCell ref="AL640:AO640"/>
    <mergeCell ref="AC635:AE635"/>
    <mergeCell ref="T636:Y636"/>
    <mergeCell ref="Z636:AB636"/>
    <mergeCell ref="AC636:AE636"/>
    <mergeCell ref="AF636:AH636"/>
    <mergeCell ref="AL636:AO636"/>
    <mergeCell ref="T644:Y644"/>
    <mergeCell ref="Z644:AB644"/>
    <mergeCell ref="AC644:AE644"/>
    <mergeCell ref="AF644:AH644"/>
    <mergeCell ref="AI644:AK644"/>
    <mergeCell ref="AL644:AO644"/>
    <mergeCell ref="B645:Y645"/>
    <mergeCell ref="Z645:AH645"/>
    <mergeCell ref="AI645:AK645"/>
    <mergeCell ref="AL645:AO645"/>
    <mergeCell ref="B646:Y648"/>
    <mergeCell ref="Z646:AH648"/>
    <mergeCell ref="AI646:AK646"/>
    <mergeCell ref="AL646:AO646"/>
    <mergeCell ref="AI647:AK647"/>
    <mergeCell ref="AL647:AO647"/>
    <mergeCell ref="AI648:AK648"/>
    <mergeCell ref="AL648:AO648"/>
    <mergeCell ref="T643:Y643"/>
    <mergeCell ref="Z643:AB643"/>
    <mergeCell ref="AC643:AE643"/>
    <mergeCell ref="AF643:AH643"/>
    <mergeCell ref="AI643:AK643"/>
    <mergeCell ref="AL643:AO643"/>
    <mergeCell ref="T637:Y637"/>
    <mergeCell ref="Z637:AB637"/>
    <mergeCell ref="AI635:AK635"/>
    <mergeCell ref="AF637:AH637"/>
    <mergeCell ref="AL637:AO637"/>
    <mergeCell ref="T638:Y638"/>
    <mergeCell ref="Z638:AB638"/>
    <mergeCell ref="AC638:AE638"/>
    <mergeCell ref="AF638:AH638"/>
    <mergeCell ref="AL638:AO638"/>
    <mergeCell ref="B623:H626"/>
    <mergeCell ref="I623:AH626"/>
    <mergeCell ref="AI623:AO626"/>
    <mergeCell ref="B627:AO627"/>
    <mergeCell ref="T628:W629"/>
    <mergeCell ref="X628:AD629"/>
    <mergeCell ref="AE628:AH629"/>
    <mergeCell ref="AI628:AO629"/>
    <mergeCell ref="T630:W631"/>
    <mergeCell ref="X630:AO631"/>
    <mergeCell ref="T632:Y633"/>
    <mergeCell ref="Z632:AH632"/>
    <mergeCell ref="AI632:AK633"/>
    <mergeCell ref="AL632:AO633"/>
    <mergeCell ref="Z633:AB633"/>
    <mergeCell ref="AC633:AE633"/>
    <mergeCell ref="AF633:AH633"/>
    <mergeCell ref="T634:Y634"/>
    <mergeCell ref="Z634:AB634"/>
    <mergeCell ref="AC634:AE634"/>
    <mergeCell ref="AF634:AH634"/>
    <mergeCell ref="AL634:AO634"/>
    <mergeCell ref="T635:Y635"/>
    <mergeCell ref="Z635:AB635"/>
    <mergeCell ref="T616:Y616"/>
    <mergeCell ref="Z616:AB616"/>
    <mergeCell ref="AC616:AE616"/>
    <mergeCell ref="AF616:AH616"/>
    <mergeCell ref="AI616:AK616"/>
    <mergeCell ref="AL616:AO616"/>
    <mergeCell ref="T617:Y617"/>
    <mergeCell ref="Z617:AB617"/>
    <mergeCell ref="AC617:AE617"/>
    <mergeCell ref="AF617:AH617"/>
    <mergeCell ref="AI617:AK617"/>
    <mergeCell ref="AL617:AO617"/>
    <mergeCell ref="AF635:AH635"/>
    <mergeCell ref="AL635:AO635"/>
    <mergeCell ref="T618:Y618"/>
    <mergeCell ref="Z618:AB618"/>
    <mergeCell ref="AC618:AE618"/>
    <mergeCell ref="AF618:AH618"/>
    <mergeCell ref="AI618:AK618"/>
    <mergeCell ref="AL618:AO618"/>
    <mergeCell ref="B619:Y619"/>
    <mergeCell ref="Z619:AH619"/>
    <mergeCell ref="AI619:AK619"/>
    <mergeCell ref="AL619:AO619"/>
    <mergeCell ref="B620:Y622"/>
    <mergeCell ref="Z620:AH622"/>
    <mergeCell ref="AI620:AK620"/>
    <mergeCell ref="AL620:AO620"/>
    <mergeCell ref="AI621:AK621"/>
    <mergeCell ref="AL621:AO621"/>
    <mergeCell ref="AI622:AK622"/>
    <mergeCell ref="AL622:AO622"/>
    <mergeCell ref="AI611:AK611"/>
    <mergeCell ref="AL611:AO611"/>
    <mergeCell ref="T613:Y613"/>
    <mergeCell ref="Z613:AB613"/>
    <mergeCell ref="AC613:AE613"/>
    <mergeCell ref="AF613:AH613"/>
    <mergeCell ref="AI613:AK613"/>
    <mergeCell ref="AL613:AO613"/>
    <mergeCell ref="T614:Y614"/>
    <mergeCell ref="Z614:AB614"/>
    <mergeCell ref="AC614:AE614"/>
    <mergeCell ref="AF614:AH614"/>
    <mergeCell ref="AI614:AK614"/>
    <mergeCell ref="AL614:AO614"/>
    <mergeCell ref="T615:Y615"/>
    <mergeCell ref="Z615:AB615"/>
    <mergeCell ref="AC615:AE615"/>
    <mergeCell ref="AF615:AH615"/>
    <mergeCell ref="AI615:AK615"/>
    <mergeCell ref="AL615:AO615"/>
    <mergeCell ref="B595:Y595"/>
    <mergeCell ref="Z595:AH595"/>
    <mergeCell ref="AI595:AK595"/>
    <mergeCell ref="AL595:AO595"/>
    <mergeCell ref="B596:Y598"/>
    <mergeCell ref="Z596:AH598"/>
    <mergeCell ref="AI596:AK596"/>
    <mergeCell ref="AL596:AO596"/>
    <mergeCell ref="AI597:AK597"/>
    <mergeCell ref="AL597:AO597"/>
    <mergeCell ref="AI598:AK598"/>
    <mergeCell ref="AL598:AO598"/>
    <mergeCell ref="AL608:AO609"/>
    <mergeCell ref="Z609:AB609"/>
    <mergeCell ref="AC609:AE609"/>
    <mergeCell ref="AF609:AH609"/>
    <mergeCell ref="T612:Y612"/>
    <mergeCell ref="Z612:AB612"/>
    <mergeCell ref="AC612:AE612"/>
    <mergeCell ref="AF612:AH612"/>
    <mergeCell ref="AI612:AK612"/>
    <mergeCell ref="AL612:AO612"/>
    <mergeCell ref="T610:Y610"/>
    <mergeCell ref="Z610:AB610"/>
    <mergeCell ref="AC610:AE610"/>
    <mergeCell ref="AF610:AH610"/>
    <mergeCell ref="AI610:AK610"/>
    <mergeCell ref="AL610:AO610"/>
    <mergeCell ref="T611:Y611"/>
    <mergeCell ref="Z611:AB611"/>
    <mergeCell ref="AC611:AE611"/>
    <mergeCell ref="AF611:AH611"/>
    <mergeCell ref="Z591:AB591"/>
    <mergeCell ref="AC591:AE591"/>
    <mergeCell ref="AF591:AH591"/>
    <mergeCell ref="AI591:AK591"/>
    <mergeCell ref="AL591:AO591"/>
    <mergeCell ref="T592:Y592"/>
    <mergeCell ref="Z592:AB592"/>
    <mergeCell ref="AC592:AE592"/>
    <mergeCell ref="AF592:AH592"/>
    <mergeCell ref="AI592:AK592"/>
    <mergeCell ref="AL592:AO592"/>
    <mergeCell ref="T593:Y593"/>
    <mergeCell ref="Z593:AB593"/>
    <mergeCell ref="AC593:AE593"/>
    <mergeCell ref="T594:Y594"/>
    <mergeCell ref="Z594:AB594"/>
    <mergeCell ref="AC594:AE594"/>
    <mergeCell ref="AF594:AH594"/>
    <mergeCell ref="AI594:AK594"/>
    <mergeCell ref="AL594:AO594"/>
    <mergeCell ref="AC552:AE552"/>
    <mergeCell ref="AF552:AH552"/>
    <mergeCell ref="AJ552:AK552"/>
    <mergeCell ref="AL552:AO552"/>
    <mergeCell ref="B540:H543"/>
    <mergeCell ref="I540:AH543"/>
    <mergeCell ref="AI540:AO543"/>
    <mergeCell ref="B544:AO544"/>
    <mergeCell ref="T545:W546"/>
    <mergeCell ref="X545:AD546"/>
    <mergeCell ref="AC586:AE586"/>
    <mergeCell ref="AF586:AH586"/>
    <mergeCell ref="AI586:AK586"/>
    <mergeCell ref="AL586:AO586"/>
    <mergeCell ref="T587:Y587"/>
    <mergeCell ref="Z587:AB587"/>
    <mergeCell ref="AC587:AE587"/>
    <mergeCell ref="AF587:AH587"/>
    <mergeCell ref="AI587:AK587"/>
    <mergeCell ref="AL587:AO587"/>
    <mergeCell ref="AE545:AH546"/>
    <mergeCell ref="AI545:AO546"/>
    <mergeCell ref="AF550:AH550"/>
    <mergeCell ref="T551:Y551"/>
    <mergeCell ref="Z551:AB551"/>
    <mergeCell ref="AC551:AE551"/>
    <mergeCell ref="AF551:AH551"/>
    <mergeCell ref="AJ551:AK551"/>
    <mergeCell ref="AL551:AO551"/>
    <mergeCell ref="T552:Y552"/>
    <mergeCell ref="Z552:AB552"/>
    <mergeCell ref="T557:Y557"/>
    <mergeCell ref="T534:Y534"/>
    <mergeCell ref="Z534:AB534"/>
    <mergeCell ref="AC534:AE534"/>
    <mergeCell ref="AF534:AH534"/>
    <mergeCell ref="AJ534:AK534"/>
    <mergeCell ref="AL534:AO534"/>
    <mergeCell ref="T535:Y535"/>
    <mergeCell ref="Z535:AB535"/>
    <mergeCell ref="AC535:AE535"/>
    <mergeCell ref="AF535:AH535"/>
    <mergeCell ref="AJ535:AK535"/>
    <mergeCell ref="AL535:AO535"/>
    <mergeCell ref="B536:Y536"/>
    <mergeCell ref="Z536:AH536"/>
    <mergeCell ref="AI536:AK536"/>
    <mergeCell ref="AL536:AO536"/>
    <mergeCell ref="B537:Y539"/>
    <mergeCell ref="Z537:AH539"/>
    <mergeCell ref="AI537:AK537"/>
    <mergeCell ref="AL537:AO537"/>
    <mergeCell ref="AI538:AK538"/>
    <mergeCell ref="AL538:AO538"/>
    <mergeCell ref="AI539:AK539"/>
    <mergeCell ref="AL539:AO539"/>
    <mergeCell ref="T531:Y531"/>
    <mergeCell ref="Z531:AB531"/>
    <mergeCell ref="AC531:AE531"/>
    <mergeCell ref="AF531:AH531"/>
    <mergeCell ref="AJ531:AK531"/>
    <mergeCell ref="AL531:AO531"/>
    <mergeCell ref="T532:Y532"/>
    <mergeCell ref="Z532:AB532"/>
    <mergeCell ref="AC532:AE532"/>
    <mergeCell ref="AF532:AH532"/>
    <mergeCell ref="AJ532:AK532"/>
    <mergeCell ref="AL532:AO532"/>
    <mergeCell ref="T533:Y533"/>
    <mergeCell ref="Z533:AB533"/>
    <mergeCell ref="AC533:AE533"/>
    <mergeCell ref="AF533:AH533"/>
    <mergeCell ref="AJ533:AK533"/>
    <mergeCell ref="AL533:AO533"/>
    <mergeCell ref="T528:Y528"/>
    <mergeCell ref="Z528:AB528"/>
    <mergeCell ref="AC528:AE528"/>
    <mergeCell ref="AF528:AH528"/>
    <mergeCell ref="AJ528:AK528"/>
    <mergeCell ref="AL528:AO528"/>
    <mergeCell ref="T529:Y529"/>
    <mergeCell ref="Z529:AB529"/>
    <mergeCell ref="AC529:AE529"/>
    <mergeCell ref="AF529:AH529"/>
    <mergeCell ref="AJ529:AK529"/>
    <mergeCell ref="AL529:AO529"/>
    <mergeCell ref="T530:Y530"/>
    <mergeCell ref="Z530:AB530"/>
    <mergeCell ref="AC530:AE530"/>
    <mergeCell ref="AF530:AH530"/>
    <mergeCell ref="AJ530:AK530"/>
    <mergeCell ref="AL530:AO530"/>
    <mergeCell ref="T525:Y525"/>
    <mergeCell ref="Z525:AB525"/>
    <mergeCell ref="AC525:AE525"/>
    <mergeCell ref="AF525:AH525"/>
    <mergeCell ref="AJ525:AK525"/>
    <mergeCell ref="AL525:AO525"/>
    <mergeCell ref="T526:Y526"/>
    <mergeCell ref="Z526:AB526"/>
    <mergeCell ref="AC526:AE526"/>
    <mergeCell ref="AF526:AH526"/>
    <mergeCell ref="AJ526:AK526"/>
    <mergeCell ref="AL526:AO526"/>
    <mergeCell ref="T527:Y527"/>
    <mergeCell ref="Z527:AB527"/>
    <mergeCell ref="AC527:AE527"/>
    <mergeCell ref="AF527:AH527"/>
    <mergeCell ref="AJ527:AK527"/>
    <mergeCell ref="AL527:AO527"/>
    <mergeCell ref="T522:Y522"/>
    <mergeCell ref="Z522:AB522"/>
    <mergeCell ref="AC522:AE522"/>
    <mergeCell ref="AF522:AH522"/>
    <mergeCell ref="AJ522:AK522"/>
    <mergeCell ref="AL522:AO522"/>
    <mergeCell ref="T523:Y523"/>
    <mergeCell ref="Z523:AB523"/>
    <mergeCell ref="AC523:AE523"/>
    <mergeCell ref="AF523:AH523"/>
    <mergeCell ref="AJ523:AK523"/>
    <mergeCell ref="AL523:AO523"/>
    <mergeCell ref="T524:Y524"/>
    <mergeCell ref="Z524:AB524"/>
    <mergeCell ref="AC524:AE524"/>
    <mergeCell ref="AF524:AH524"/>
    <mergeCell ref="AJ524:AK524"/>
    <mergeCell ref="AL524:AO524"/>
    <mergeCell ref="Z521:AB521"/>
    <mergeCell ref="AC521:AE521"/>
    <mergeCell ref="AF521:AH521"/>
    <mergeCell ref="AJ521:AK521"/>
    <mergeCell ref="AL521:AO521"/>
    <mergeCell ref="T429:Y429"/>
    <mergeCell ref="Z429:AB429"/>
    <mergeCell ref="AC428:AE428"/>
    <mergeCell ref="AF428:AH428"/>
    <mergeCell ref="AI428:AK428"/>
    <mergeCell ref="AL428:AO428"/>
    <mergeCell ref="T425:Y425"/>
    <mergeCell ref="Z425:AB425"/>
    <mergeCell ref="AC425:AE425"/>
    <mergeCell ref="AF425:AH425"/>
    <mergeCell ref="AI425:AK425"/>
    <mergeCell ref="AL425:AO425"/>
    <mergeCell ref="AI427:AK427"/>
    <mergeCell ref="AL427:AO427"/>
    <mergeCell ref="T428:Y428"/>
    <mergeCell ref="Z428:AB428"/>
    <mergeCell ref="T449:Y449"/>
    <mergeCell ref="Z449:AB449"/>
    <mergeCell ref="B438:AO438"/>
    <mergeCell ref="T439:W440"/>
    <mergeCell ref="X439:AD440"/>
    <mergeCell ref="AE439:AH440"/>
    <mergeCell ref="AI439:AO440"/>
    <mergeCell ref="T441:W442"/>
    <mergeCell ref="X441:AO442"/>
    <mergeCell ref="AL443:AO444"/>
    <mergeCell ref="Z444:AB444"/>
    <mergeCell ref="AF424:AH424"/>
    <mergeCell ref="AI424:AK424"/>
    <mergeCell ref="AL424:AO424"/>
    <mergeCell ref="AC429:AE429"/>
    <mergeCell ref="AF429:AH429"/>
    <mergeCell ref="AI429:AK429"/>
    <mergeCell ref="AL429:AO429"/>
    <mergeCell ref="B430:Y430"/>
    <mergeCell ref="Z430:AH430"/>
    <mergeCell ref="AI430:AK430"/>
    <mergeCell ref="AL430:AO430"/>
    <mergeCell ref="B431:Y433"/>
    <mergeCell ref="Z431:AH433"/>
    <mergeCell ref="AI431:AK431"/>
    <mergeCell ref="AL431:AO431"/>
    <mergeCell ref="AI432:AK432"/>
    <mergeCell ref="AL432:AO432"/>
    <mergeCell ref="AI433:AK433"/>
    <mergeCell ref="AL433:AO433"/>
    <mergeCell ref="T426:Y426"/>
    <mergeCell ref="Z426:AB426"/>
    <mergeCell ref="AC426:AE426"/>
    <mergeCell ref="AF426:AH426"/>
    <mergeCell ref="AI426:AK426"/>
    <mergeCell ref="AL426:AO426"/>
    <mergeCell ref="T427:Y427"/>
    <mergeCell ref="Z427:AB427"/>
    <mergeCell ref="AC427:AE427"/>
    <mergeCell ref="AF427:AH427"/>
    <mergeCell ref="T418:W419"/>
    <mergeCell ref="X418:AO419"/>
    <mergeCell ref="T420:Y421"/>
    <mergeCell ref="Z420:AH420"/>
    <mergeCell ref="AI420:AK421"/>
    <mergeCell ref="AL420:AO421"/>
    <mergeCell ref="Z421:AB421"/>
    <mergeCell ref="AC421:AE421"/>
    <mergeCell ref="AF421:AH421"/>
    <mergeCell ref="AC402:AE402"/>
    <mergeCell ref="AF402:AH402"/>
    <mergeCell ref="AI402:AK402"/>
    <mergeCell ref="T403:Y403"/>
    <mergeCell ref="Z403:AB403"/>
    <mergeCell ref="AC403:AE403"/>
    <mergeCell ref="AF403:AH403"/>
    <mergeCell ref="AI403:AK403"/>
    <mergeCell ref="T404:Y404"/>
    <mergeCell ref="B408:Y410"/>
    <mergeCell ref="Z408:AH410"/>
    <mergeCell ref="AI408:AK408"/>
    <mergeCell ref="AL408:AO408"/>
    <mergeCell ref="AI409:AK409"/>
    <mergeCell ref="AL409:AO409"/>
    <mergeCell ref="AI410:AK410"/>
    <mergeCell ref="AL410:AO410"/>
    <mergeCell ref="AL404:AO404"/>
    <mergeCell ref="AL405:AO405"/>
    <mergeCell ref="AL406:AO406"/>
    <mergeCell ref="T402:Y402"/>
    <mergeCell ref="Z402:AB402"/>
    <mergeCell ref="B411:H414"/>
    <mergeCell ref="I411:AH414"/>
    <mergeCell ref="AI411:AO414"/>
    <mergeCell ref="B415:AO415"/>
    <mergeCell ref="T416:W417"/>
    <mergeCell ref="X416:AD417"/>
    <mergeCell ref="AE416:AH417"/>
    <mergeCell ref="AI416:AO417"/>
    <mergeCell ref="AC384:AE384"/>
    <mergeCell ref="AF384:AH384"/>
    <mergeCell ref="AI384:AK384"/>
    <mergeCell ref="AJ298:AK298"/>
    <mergeCell ref="AL384:AO384"/>
    <mergeCell ref="T385:Y385"/>
    <mergeCell ref="Z385:AB385"/>
    <mergeCell ref="AC385:AE385"/>
    <mergeCell ref="AF385:AH385"/>
    <mergeCell ref="AI385:AK385"/>
    <mergeCell ref="AJ308:AK308"/>
    <mergeCell ref="AL308:AO308"/>
    <mergeCell ref="AJ309:AK309"/>
    <mergeCell ref="AL309:AO309"/>
    <mergeCell ref="AL298:AO298"/>
    <mergeCell ref="AJ299:AK299"/>
    <mergeCell ref="AL299:AO299"/>
    <mergeCell ref="AI327:AK327"/>
    <mergeCell ref="AL327:AO327"/>
    <mergeCell ref="T336:Y336"/>
    <mergeCell ref="Z336:AB336"/>
    <mergeCell ref="AC336:AE336"/>
    <mergeCell ref="Z298:AA298"/>
    <mergeCell ref="AB298:AD298"/>
    <mergeCell ref="T392:Y392"/>
    <mergeCell ref="T422:Y422"/>
    <mergeCell ref="Z422:AB422"/>
    <mergeCell ref="AC422:AE422"/>
    <mergeCell ref="AF422:AH422"/>
    <mergeCell ref="AI422:AK422"/>
    <mergeCell ref="AL422:AO422"/>
    <mergeCell ref="T423:Y423"/>
    <mergeCell ref="Z423:AB423"/>
    <mergeCell ref="AC423:AE423"/>
    <mergeCell ref="AF423:AH423"/>
    <mergeCell ref="AI423:AK423"/>
    <mergeCell ref="AL423:AO423"/>
    <mergeCell ref="AF386:AH386"/>
    <mergeCell ref="AI386:AK386"/>
    <mergeCell ref="AL386:AO386"/>
    <mergeCell ref="T390:Y390"/>
    <mergeCell ref="Z390:AB390"/>
    <mergeCell ref="AC390:AE390"/>
    <mergeCell ref="B407:Y407"/>
    <mergeCell ref="Z407:AH407"/>
    <mergeCell ref="AI407:AK407"/>
    <mergeCell ref="AL407:AO407"/>
    <mergeCell ref="T399:Y399"/>
    <mergeCell ref="Z399:AB399"/>
    <mergeCell ref="AC399:AE399"/>
    <mergeCell ref="AF399:AH399"/>
    <mergeCell ref="AI399:AK399"/>
    <mergeCell ref="T400:Y400"/>
    <mergeCell ref="Z400:AB400"/>
    <mergeCell ref="AC400:AE400"/>
    <mergeCell ref="AF400:AH400"/>
    <mergeCell ref="AI400:AK400"/>
    <mergeCell ref="Z392:AB392"/>
    <mergeCell ref="AC392:AE392"/>
    <mergeCell ref="AF392:AH392"/>
    <mergeCell ref="AI392:AK392"/>
    <mergeCell ref="T387:Y387"/>
    <mergeCell ref="Z387:AB387"/>
    <mergeCell ref="T380:W381"/>
    <mergeCell ref="X380:AO381"/>
    <mergeCell ref="T382:Y383"/>
    <mergeCell ref="Z382:AH382"/>
    <mergeCell ref="AI382:AK383"/>
    <mergeCell ref="AL382:AO383"/>
    <mergeCell ref="Z383:AB383"/>
    <mergeCell ref="AC383:AE383"/>
    <mergeCell ref="AF383:AH383"/>
    <mergeCell ref="T384:Y384"/>
    <mergeCell ref="Z384:AB384"/>
    <mergeCell ref="AF390:AH390"/>
    <mergeCell ref="AI390:AK390"/>
    <mergeCell ref="AL385:AO385"/>
    <mergeCell ref="T386:Y386"/>
    <mergeCell ref="Z386:AB386"/>
    <mergeCell ref="AC386:AE386"/>
    <mergeCell ref="T391:Y391"/>
    <mergeCell ref="Z391:AB391"/>
    <mergeCell ref="AC391:AE391"/>
    <mergeCell ref="AF391:AH391"/>
    <mergeCell ref="AI391:AK391"/>
    <mergeCell ref="Z296:AA296"/>
    <mergeCell ref="AB296:AD296"/>
    <mergeCell ref="AG296:AH296"/>
    <mergeCell ref="Z297:AA297"/>
    <mergeCell ref="AB297:AD297"/>
    <mergeCell ref="AG297:AH297"/>
    <mergeCell ref="AG298:AH298"/>
    <mergeCell ref="Z299:AA299"/>
    <mergeCell ref="AB299:AD299"/>
    <mergeCell ref="AG299:AH299"/>
    <mergeCell ref="AB295:AD295"/>
    <mergeCell ref="Z308:AA308"/>
    <mergeCell ref="AB308:AD308"/>
    <mergeCell ref="B373:H376"/>
    <mergeCell ref="I373:AH376"/>
    <mergeCell ref="AI373:AO376"/>
    <mergeCell ref="B377:AO377"/>
    <mergeCell ref="T323:Y324"/>
    <mergeCell ref="Z323:AH323"/>
    <mergeCell ref="AI323:AK324"/>
    <mergeCell ref="AL323:AO324"/>
    <mergeCell ref="Z324:AB324"/>
    <mergeCell ref="AC324:AE324"/>
    <mergeCell ref="AF324:AH324"/>
    <mergeCell ref="T325:Y325"/>
    <mergeCell ref="Z325:AB325"/>
    <mergeCell ref="AC325:AE325"/>
    <mergeCell ref="AF325:AH325"/>
    <mergeCell ref="AI325:AK325"/>
    <mergeCell ref="AL325:AO325"/>
    <mergeCell ref="T326:Y326"/>
    <mergeCell ref="Z326:AB326"/>
    <mergeCell ref="T378:W379"/>
    <mergeCell ref="X378:AD379"/>
    <mergeCell ref="AE378:AH379"/>
    <mergeCell ref="AI378:AO379"/>
    <mergeCell ref="T277:W278"/>
    <mergeCell ref="X277:AD278"/>
    <mergeCell ref="AE277:AH278"/>
    <mergeCell ref="AI277:AO278"/>
    <mergeCell ref="AI246:AK246"/>
    <mergeCell ref="AL246:AO246"/>
    <mergeCell ref="AI247:AK247"/>
    <mergeCell ref="AL247:AO247"/>
    <mergeCell ref="B272:H275"/>
    <mergeCell ref="I272:AH275"/>
    <mergeCell ref="AG308:AH308"/>
    <mergeCell ref="Z289:AA289"/>
    <mergeCell ref="AB289:AD289"/>
    <mergeCell ref="AG289:AH289"/>
    <mergeCell ref="Z290:AA290"/>
    <mergeCell ref="AB290:AD290"/>
    <mergeCell ref="AG290:AH290"/>
    <mergeCell ref="Z295:AA295"/>
    <mergeCell ref="Z306:AA306"/>
    <mergeCell ref="Z292:AA292"/>
    <mergeCell ref="Z291:AA291"/>
    <mergeCell ref="AB291:AD291"/>
    <mergeCell ref="AG291:AH291"/>
    <mergeCell ref="AJ292:AK292"/>
    <mergeCell ref="AF260:AH260"/>
    <mergeCell ref="AF336:AH336"/>
    <mergeCell ref="AI336:AK336"/>
    <mergeCell ref="AL336:AO336"/>
    <mergeCell ref="AI168:AK168"/>
    <mergeCell ref="T203:Y204"/>
    <mergeCell ref="Z203:AH203"/>
    <mergeCell ref="AI203:AK204"/>
    <mergeCell ref="AL203:AO204"/>
    <mergeCell ref="Z204:AB204"/>
    <mergeCell ref="AC204:AE204"/>
    <mergeCell ref="Z205:AB205"/>
    <mergeCell ref="AC205:AE205"/>
    <mergeCell ref="AF205:AH205"/>
    <mergeCell ref="AL168:AO168"/>
    <mergeCell ref="AI169:AK169"/>
    <mergeCell ref="AL169:AO169"/>
    <mergeCell ref="AI170:AK170"/>
    <mergeCell ref="AL170:AO170"/>
    <mergeCell ref="B190:Y190"/>
    <mergeCell ref="T164:Y164"/>
    <mergeCell ref="Z164:AB164"/>
    <mergeCell ref="AC164:AE164"/>
    <mergeCell ref="AF164:AH164"/>
    <mergeCell ref="AI164:AK164"/>
    <mergeCell ref="AL164:AO164"/>
    <mergeCell ref="T165:Y165"/>
    <mergeCell ref="AC165:AE165"/>
    <mergeCell ref="AF165:AH165"/>
    <mergeCell ref="AI165:AK165"/>
    <mergeCell ref="AL165:AO165"/>
    <mergeCell ref="T178:W179"/>
    <mergeCell ref="X178:AO179"/>
    <mergeCell ref="AC182:AE182"/>
    <mergeCell ref="AF182:AH182"/>
    <mergeCell ref="AI182:AK182"/>
    <mergeCell ref="AL182:AO182"/>
    <mergeCell ref="B167:Y167"/>
    <mergeCell ref="Z167:AH167"/>
    <mergeCell ref="AI167:AK167"/>
    <mergeCell ref="AL167:AO167"/>
    <mergeCell ref="T166:Y166"/>
    <mergeCell ref="Z166:AB166"/>
    <mergeCell ref="AC166:AE166"/>
    <mergeCell ref="AF166:AH166"/>
    <mergeCell ref="AI166:AK166"/>
    <mergeCell ref="AL166:AO166"/>
    <mergeCell ref="T176:W177"/>
    <mergeCell ref="X176:AD177"/>
    <mergeCell ref="AE176:AH177"/>
    <mergeCell ref="AI176:AO177"/>
    <mergeCell ref="B168:Y170"/>
    <mergeCell ref="AL16:AO16"/>
    <mergeCell ref="T17:Y17"/>
    <mergeCell ref="Z17:AB17"/>
    <mergeCell ref="AL17:AO17"/>
    <mergeCell ref="T18:Y18"/>
    <mergeCell ref="Z18:AB18"/>
    <mergeCell ref="AC18:AE18"/>
    <mergeCell ref="AF18:AH18"/>
    <mergeCell ref="AI18:AK18"/>
    <mergeCell ref="B121:Y121"/>
    <mergeCell ref="Z121:AH121"/>
    <mergeCell ref="AI121:AK121"/>
    <mergeCell ref="AL121:AO121"/>
    <mergeCell ref="B122:Y124"/>
    <mergeCell ref="Z122:AH124"/>
    <mergeCell ref="AI122:AK122"/>
    <mergeCell ref="AL122:AO122"/>
    <mergeCell ref="AI123:AK123"/>
    <mergeCell ref="AL123:AO123"/>
    <mergeCell ref="AC16:AE16"/>
    <mergeCell ref="AF16:AH16"/>
    <mergeCell ref="AI16:AK16"/>
    <mergeCell ref="AC17:AE17"/>
    <mergeCell ref="AF17:AH17"/>
    <mergeCell ref="AI17:AK17"/>
    <mergeCell ref="AL18:AO18"/>
    <mergeCell ref="AI124:AK124"/>
    <mergeCell ref="AL124:AO124"/>
    <mergeCell ref="T16:Y16"/>
    <mergeCell ref="Z16:AB16"/>
    <mergeCell ref="T118:Y118"/>
    <mergeCell ref="Z118:AB118"/>
    <mergeCell ref="AF118:AH118"/>
    <mergeCell ref="AI118:AK118"/>
    <mergeCell ref="AL118:AO118"/>
    <mergeCell ref="T117:Y117"/>
    <mergeCell ref="Z117:AB117"/>
    <mergeCell ref="AC117:AE117"/>
    <mergeCell ref="AF117:AH117"/>
    <mergeCell ref="AI117:AK117"/>
    <mergeCell ref="AL117:AO117"/>
    <mergeCell ref="AC115:AE115"/>
    <mergeCell ref="AF115:AH115"/>
    <mergeCell ref="AI115:AK115"/>
    <mergeCell ref="AL115:AO115"/>
    <mergeCell ref="AI99:AK99"/>
    <mergeCell ref="AL99:AO99"/>
    <mergeCell ref="AC112:AE112"/>
    <mergeCell ref="AF112:AH112"/>
    <mergeCell ref="B96:Y96"/>
    <mergeCell ref="Z96:AH96"/>
    <mergeCell ref="AI96:AK96"/>
    <mergeCell ref="AL96:AO96"/>
    <mergeCell ref="B97:Y99"/>
    <mergeCell ref="Z97:AH99"/>
    <mergeCell ref="T107:W108"/>
    <mergeCell ref="X107:AO108"/>
    <mergeCell ref="B100:H103"/>
    <mergeCell ref="I100:AH103"/>
    <mergeCell ref="AI100:AO103"/>
    <mergeCell ref="T114:Y114"/>
    <mergeCell ref="Z114:AB114"/>
    <mergeCell ref="AC114:AE114"/>
    <mergeCell ref="AF114:AH114"/>
    <mergeCell ref="T113:Y113"/>
    <mergeCell ref="Z113:AB113"/>
    <mergeCell ref="T109:Y110"/>
    <mergeCell ref="Z109:AH109"/>
    <mergeCell ref="AI109:AK110"/>
    <mergeCell ref="AL109:AO110"/>
    <mergeCell ref="Z110:AB110"/>
    <mergeCell ref="AC110:AE110"/>
    <mergeCell ref="AF110:AH110"/>
    <mergeCell ref="T111:Y111"/>
    <mergeCell ref="Z111:AB111"/>
    <mergeCell ref="AC111:AE111"/>
    <mergeCell ref="AF111:AH111"/>
    <mergeCell ref="AI111:AK111"/>
    <mergeCell ref="AL111:AO111"/>
    <mergeCell ref="T112:Y112"/>
    <mergeCell ref="AF120:AH120"/>
    <mergeCell ref="AI120:AK120"/>
    <mergeCell ref="AL120:AO120"/>
    <mergeCell ref="T119:Y119"/>
    <mergeCell ref="Z119:AB119"/>
    <mergeCell ref="AC119:AE119"/>
    <mergeCell ref="AF119:AH119"/>
    <mergeCell ref="AI119:AK119"/>
    <mergeCell ref="AL119:AO119"/>
    <mergeCell ref="AI112:AK112"/>
    <mergeCell ref="AL112:AO112"/>
    <mergeCell ref="AI97:AK97"/>
    <mergeCell ref="AL97:AO97"/>
    <mergeCell ref="AI98:AK98"/>
    <mergeCell ref="AL98:AO98"/>
    <mergeCell ref="T105:W106"/>
    <mergeCell ref="X105:AD106"/>
    <mergeCell ref="AE105:AH106"/>
    <mergeCell ref="AI105:AO106"/>
    <mergeCell ref="AF113:AH113"/>
    <mergeCell ref="AI113:AK113"/>
    <mergeCell ref="AL113:AO113"/>
    <mergeCell ref="T116:Y116"/>
    <mergeCell ref="Z116:AB116"/>
    <mergeCell ref="AC116:AE116"/>
    <mergeCell ref="AF116:AH116"/>
    <mergeCell ref="AI116:AK116"/>
    <mergeCell ref="AL116:AO116"/>
    <mergeCell ref="T115:Y115"/>
    <mergeCell ref="Z115:AB115"/>
    <mergeCell ref="AI114:AK114"/>
    <mergeCell ref="AL114:AO114"/>
    <mergeCell ref="AF95:AH95"/>
    <mergeCell ref="AJ95:AK95"/>
    <mergeCell ref="AL95:AO95"/>
    <mergeCell ref="B104:AO104"/>
    <mergeCell ref="T93:Y93"/>
    <mergeCell ref="Z93:AB93"/>
    <mergeCell ref="T94:Y94"/>
    <mergeCell ref="Z94:AB94"/>
    <mergeCell ref="AJ87:AK87"/>
    <mergeCell ref="AL87:AO87"/>
    <mergeCell ref="T88:Y88"/>
    <mergeCell ref="Z88:AB88"/>
    <mergeCell ref="T92:Y92"/>
    <mergeCell ref="Z92:AB92"/>
    <mergeCell ref="AC92:AE92"/>
    <mergeCell ref="AF92:AH92"/>
    <mergeCell ref="AJ92:AK92"/>
    <mergeCell ref="AL92:AO92"/>
    <mergeCell ref="T90:Y90"/>
    <mergeCell ref="Z90:AB90"/>
    <mergeCell ref="AC90:AE90"/>
    <mergeCell ref="AF90:AH90"/>
    <mergeCell ref="AJ90:AK90"/>
    <mergeCell ref="AL90:AO90"/>
    <mergeCell ref="AC94:AE94"/>
    <mergeCell ref="AF94:AH94"/>
    <mergeCell ref="AJ94:AK94"/>
    <mergeCell ref="AL94:AO94"/>
    <mergeCell ref="AC93:AE93"/>
    <mergeCell ref="AF93:AH93"/>
    <mergeCell ref="AJ93:AK93"/>
    <mergeCell ref="AL93:AO93"/>
    <mergeCell ref="T71:Y71"/>
    <mergeCell ref="Z71:AB71"/>
    <mergeCell ref="AF88:AH88"/>
    <mergeCell ref="AJ88:AK88"/>
    <mergeCell ref="T81:W82"/>
    <mergeCell ref="X81:AD82"/>
    <mergeCell ref="AE81:AH82"/>
    <mergeCell ref="AI81:AO82"/>
    <mergeCell ref="T83:W84"/>
    <mergeCell ref="X83:AO84"/>
    <mergeCell ref="B76:H79"/>
    <mergeCell ref="I76:AH79"/>
    <mergeCell ref="AI76:AO79"/>
    <mergeCell ref="B80:AO80"/>
    <mergeCell ref="T85:Y86"/>
    <mergeCell ref="Z85:AH85"/>
    <mergeCell ref="AI85:AI86"/>
    <mergeCell ref="AJ85:AK86"/>
    <mergeCell ref="AL85:AO86"/>
    <mergeCell ref="Z86:AB86"/>
    <mergeCell ref="AC86:AE86"/>
    <mergeCell ref="AF86:AH86"/>
    <mergeCell ref="T87:Y87"/>
    <mergeCell ref="AL88:AO88"/>
    <mergeCell ref="AI72:AK72"/>
    <mergeCell ref="AL72:AO72"/>
    <mergeCell ref="T68:Y68"/>
    <mergeCell ref="Z68:AB68"/>
    <mergeCell ref="AC68:AE68"/>
    <mergeCell ref="AF68:AH68"/>
    <mergeCell ref="AI68:AK68"/>
    <mergeCell ref="AL68:AO68"/>
    <mergeCell ref="AF89:AH89"/>
    <mergeCell ref="AJ89:AK89"/>
    <mergeCell ref="AL89:AO89"/>
    <mergeCell ref="Z87:AB87"/>
    <mergeCell ref="AC87:AE87"/>
    <mergeCell ref="AF87:AH87"/>
    <mergeCell ref="B73:Y75"/>
    <mergeCell ref="Z73:AH75"/>
    <mergeCell ref="AI73:AK73"/>
    <mergeCell ref="AL73:AO73"/>
    <mergeCell ref="AI74:AK74"/>
    <mergeCell ref="AL74:AO74"/>
    <mergeCell ref="AI75:AK75"/>
    <mergeCell ref="AL75:AO75"/>
    <mergeCell ref="T70:Y70"/>
    <mergeCell ref="Z70:AB70"/>
    <mergeCell ref="AC70:AE70"/>
    <mergeCell ref="AF70:AH70"/>
    <mergeCell ref="AI70:AK70"/>
    <mergeCell ref="AL70:AO70"/>
    <mergeCell ref="T69:Y69"/>
    <mergeCell ref="Z69:AB69"/>
    <mergeCell ref="AC69:AE69"/>
    <mergeCell ref="AF69:AH69"/>
    <mergeCell ref="AI69:AK69"/>
    <mergeCell ref="AL69:AO69"/>
    <mergeCell ref="AI62:AK62"/>
    <mergeCell ref="AL62:AO62"/>
    <mergeCell ref="T63:Y63"/>
    <mergeCell ref="AF63:AH63"/>
    <mergeCell ref="AI63:AK63"/>
    <mergeCell ref="AL63:AO63"/>
    <mergeCell ref="T67:Y67"/>
    <mergeCell ref="Z67:AB67"/>
    <mergeCell ref="AC67:AE67"/>
    <mergeCell ref="AF67:AH67"/>
    <mergeCell ref="AI67:AK67"/>
    <mergeCell ref="AL67:AO67"/>
    <mergeCell ref="T65:Y65"/>
    <mergeCell ref="Z65:AB65"/>
    <mergeCell ref="AF62:AH62"/>
    <mergeCell ref="AC65:AE65"/>
    <mergeCell ref="AF65:AH65"/>
    <mergeCell ref="AI65:AK65"/>
    <mergeCell ref="AL65:AO65"/>
    <mergeCell ref="T56:W57"/>
    <mergeCell ref="X56:AD57"/>
    <mergeCell ref="AE56:AH57"/>
    <mergeCell ref="AI56:AO57"/>
    <mergeCell ref="T58:W59"/>
    <mergeCell ref="X58:AO59"/>
    <mergeCell ref="AI50:AK50"/>
    <mergeCell ref="AL50:AO50"/>
    <mergeCell ref="B51:H54"/>
    <mergeCell ref="I51:AH54"/>
    <mergeCell ref="AI51:AO54"/>
    <mergeCell ref="B55:AO55"/>
    <mergeCell ref="AI71:AK71"/>
    <mergeCell ref="AL71:AO71"/>
    <mergeCell ref="T60:Y61"/>
    <mergeCell ref="Z60:AH60"/>
    <mergeCell ref="AI60:AK61"/>
    <mergeCell ref="AL60:AO61"/>
    <mergeCell ref="AF61:AH61"/>
    <mergeCell ref="T62:Y62"/>
    <mergeCell ref="Z62:AB62"/>
    <mergeCell ref="T64:Y64"/>
    <mergeCell ref="Z64:AB64"/>
    <mergeCell ref="AC64:AE64"/>
    <mergeCell ref="AF64:AH64"/>
    <mergeCell ref="AI64:AK64"/>
    <mergeCell ref="AL64:AO64"/>
    <mergeCell ref="AC62:AE62"/>
    <mergeCell ref="AF71:AH71"/>
    <mergeCell ref="AF66:AH66"/>
    <mergeCell ref="AI66:AK66"/>
    <mergeCell ref="AL66:AO66"/>
    <mergeCell ref="AC42:AE42"/>
    <mergeCell ref="AF42:AH42"/>
    <mergeCell ref="AI42:AK42"/>
    <mergeCell ref="AL42:AO42"/>
    <mergeCell ref="T41:Y41"/>
    <mergeCell ref="AF44:AH44"/>
    <mergeCell ref="AI44:AK44"/>
    <mergeCell ref="AL44:AO44"/>
    <mergeCell ref="T43:Y43"/>
    <mergeCell ref="Z43:AB43"/>
    <mergeCell ref="AC43:AE43"/>
    <mergeCell ref="AF43:AH43"/>
    <mergeCell ref="AI43:AK43"/>
    <mergeCell ref="AL43:AO43"/>
    <mergeCell ref="T46:Y46"/>
    <mergeCell ref="Z46:AB46"/>
    <mergeCell ref="AC46:AE46"/>
    <mergeCell ref="AF46:AH46"/>
    <mergeCell ref="AI46:AK46"/>
    <mergeCell ref="AL46:AO46"/>
    <mergeCell ref="T45:Y45"/>
    <mergeCell ref="Z45:AB45"/>
    <mergeCell ref="AC45:AE45"/>
    <mergeCell ref="AF45:AH45"/>
    <mergeCell ref="AI45:AK45"/>
    <mergeCell ref="AL45:AO45"/>
    <mergeCell ref="AI27:AK27"/>
    <mergeCell ref="AL27:AO27"/>
    <mergeCell ref="B28:H31"/>
    <mergeCell ref="I28:AH31"/>
    <mergeCell ref="AI28:AO31"/>
    <mergeCell ref="B32:AO32"/>
    <mergeCell ref="B47:Y47"/>
    <mergeCell ref="Z47:AH47"/>
    <mergeCell ref="AI47:AK47"/>
    <mergeCell ref="AL47:AO47"/>
    <mergeCell ref="B48:Y50"/>
    <mergeCell ref="Z48:AH50"/>
    <mergeCell ref="AI48:AK48"/>
    <mergeCell ref="AL48:AO48"/>
    <mergeCell ref="AI49:AK49"/>
    <mergeCell ref="AL49:AO49"/>
    <mergeCell ref="T37:Y38"/>
    <mergeCell ref="Z37:AH37"/>
    <mergeCell ref="AI37:AK38"/>
    <mergeCell ref="AL37:AO38"/>
    <mergeCell ref="AF38:AH38"/>
    <mergeCell ref="T39:Y39"/>
    <mergeCell ref="Z39:AB39"/>
    <mergeCell ref="AC39:AE39"/>
    <mergeCell ref="AF39:AH39"/>
    <mergeCell ref="AI39:AK39"/>
    <mergeCell ref="AL39:AO39"/>
    <mergeCell ref="T40:Y40"/>
    <mergeCell ref="AF40:AH40"/>
    <mergeCell ref="AI40:AK40"/>
    <mergeCell ref="AL40:AO40"/>
    <mergeCell ref="T42:Y42"/>
    <mergeCell ref="AI21:AK21"/>
    <mergeCell ref="AL21:AO21"/>
    <mergeCell ref="T23:Y23"/>
    <mergeCell ref="Z23:AB23"/>
    <mergeCell ref="AC23:AE23"/>
    <mergeCell ref="AF23:AH23"/>
    <mergeCell ref="AI23:AK23"/>
    <mergeCell ref="AL23:AO23"/>
    <mergeCell ref="Z41:AB41"/>
    <mergeCell ref="AC41:AE41"/>
    <mergeCell ref="AF41:AH41"/>
    <mergeCell ref="AI41:AK41"/>
    <mergeCell ref="AL41:AO41"/>
    <mergeCell ref="T44:Y44"/>
    <mergeCell ref="Z44:AB44"/>
    <mergeCell ref="AC44:AE44"/>
    <mergeCell ref="B24:Y24"/>
    <mergeCell ref="Z24:AH24"/>
    <mergeCell ref="AI24:AK24"/>
    <mergeCell ref="AL24:AO24"/>
    <mergeCell ref="B25:Y27"/>
    <mergeCell ref="Z25:AH27"/>
    <mergeCell ref="AI25:AK25"/>
    <mergeCell ref="AL25:AO25"/>
    <mergeCell ref="AI26:AK26"/>
    <mergeCell ref="AL26:AO26"/>
    <mergeCell ref="T33:W34"/>
    <mergeCell ref="X33:AD34"/>
    <mergeCell ref="AE33:AH34"/>
    <mergeCell ref="AI33:AO34"/>
    <mergeCell ref="T35:W36"/>
    <mergeCell ref="X35:AO36"/>
    <mergeCell ref="B2:H5"/>
    <mergeCell ref="I2:AH5"/>
    <mergeCell ref="AI2:AO5"/>
    <mergeCell ref="B6:AO6"/>
    <mergeCell ref="T7:W8"/>
    <mergeCell ref="X7:AD8"/>
    <mergeCell ref="AE7:AH8"/>
    <mergeCell ref="AI7:AO8"/>
    <mergeCell ref="AI11:AK12"/>
    <mergeCell ref="AL11:AO12"/>
    <mergeCell ref="T15:Y15"/>
    <mergeCell ref="Z15:AB15"/>
    <mergeCell ref="AC15:AE15"/>
    <mergeCell ref="AF15:AH15"/>
    <mergeCell ref="AI15:AK15"/>
    <mergeCell ref="AL15:AO15"/>
    <mergeCell ref="AL13:AO13"/>
    <mergeCell ref="T14:Y14"/>
    <mergeCell ref="AF14:AH14"/>
    <mergeCell ref="AI14:AK14"/>
    <mergeCell ref="AL14:AO14"/>
    <mergeCell ref="AF12:AH12"/>
    <mergeCell ref="T13:Y13"/>
    <mergeCell ref="Z13:AB13"/>
    <mergeCell ref="AC13:AE13"/>
    <mergeCell ref="AF13:AH13"/>
    <mergeCell ref="AI13:AK13"/>
    <mergeCell ref="B7:S23"/>
    <mergeCell ref="AC19:AE19"/>
    <mergeCell ref="AF19:AH19"/>
    <mergeCell ref="AI19:AK19"/>
    <mergeCell ref="AL19:AO19"/>
    <mergeCell ref="B129:AO129"/>
    <mergeCell ref="T130:W131"/>
    <mergeCell ref="X130:AD131"/>
    <mergeCell ref="AE130:AH131"/>
    <mergeCell ref="AI130:AO131"/>
    <mergeCell ref="T132:W133"/>
    <mergeCell ref="X132:AO133"/>
    <mergeCell ref="T9:W10"/>
    <mergeCell ref="X9:AO10"/>
    <mergeCell ref="T11:Y12"/>
    <mergeCell ref="Z11:AH11"/>
    <mergeCell ref="B125:H128"/>
    <mergeCell ref="I125:AH128"/>
    <mergeCell ref="AI125:AO128"/>
    <mergeCell ref="T20:Y20"/>
    <mergeCell ref="Z20:AB20"/>
    <mergeCell ref="AC20:AE20"/>
    <mergeCell ref="AF20:AH20"/>
    <mergeCell ref="AI20:AK20"/>
    <mergeCell ref="AL20:AO20"/>
    <mergeCell ref="T19:Y19"/>
    <mergeCell ref="Z19:AB19"/>
    <mergeCell ref="T22:Y22"/>
    <mergeCell ref="Z22:AB22"/>
    <mergeCell ref="AC22:AE22"/>
    <mergeCell ref="AF22:AH22"/>
    <mergeCell ref="AI22:AK22"/>
    <mergeCell ref="AL22:AO22"/>
    <mergeCell ref="T21:Y21"/>
    <mergeCell ref="Z21:AB21"/>
    <mergeCell ref="AC21:AE21"/>
    <mergeCell ref="AF21:AH21"/>
    <mergeCell ref="Z134:AH134"/>
    <mergeCell ref="AI134:AK135"/>
    <mergeCell ref="AL134:AO135"/>
    <mergeCell ref="AF135:AH135"/>
    <mergeCell ref="T136:Y136"/>
    <mergeCell ref="Z136:AB136"/>
    <mergeCell ref="AC136:AE136"/>
    <mergeCell ref="AF136:AH136"/>
    <mergeCell ref="AI136:AK136"/>
    <mergeCell ref="AL136:AO136"/>
    <mergeCell ref="T137:Y137"/>
    <mergeCell ref="AF137:AH137"/>
    <mergeCell ref="AI137:AK137"/>
    <mergeCell ref="AL137:AO137"/>
    <mergeCell ref="T138:Y138"/>
    <mergeCell ref="AF138:AH138"/>
    <mergeCell ref="AI138:AK138"/>
    <mergeCell ref="AL138:AO138"/>
    <mergeCell ref="Z137:AB137"/>
    <mergeCell ref="AC137:AE137"/>
    <mergeCell ref="Z138:AB138"/>
    <mergeCell ref="AC138:AE138"/>
    <mergeCell ref="Z135:AB135"/>
    <mergeCell ref="AC135:AE135"/>
    <mergeCell ref="T141:Y141"/>
    <mergeCell ref="Z141:AB141"/>
    <mergeCell ref="AC141:AE141"/>
    <mergeCell ref="AF141:AH141"/>
    <mergeCell ref="AI141:AK141"/>
    <mergeCell ref="AL141:AO141"/>
    <mergeCell ref="T142:Y142"/>
    <mergeCell ref="Z142:AB142"/>
    <mergeCell ref="AC142:AE142"/>
    <mergeCell ref="AF142:AH142"/>
    <mergeCell ref="AI142:AK142"/>
    <mergeCell ref="AL142:AO142"/>
    <mergeCell ref="T139:Y139"/>
    <mergeCell ref="Z139:AB139"/>
    <mergeCell ref="AC139:AE139"/>
    <mergeCell ref="AF139:AH139"/>
    <mergeCell ref="AI139:AK139"/>
    <mergeCell ref="AL139:AO139"/>
    <mergeCell ref="T140:Y140"/>
    <mergeCell ref="Z140:AB140"/>
    <mergeCell ref="AC140:AE140"/>
    <mergeCell ref="AF140:AH140"/>
    <mergeCell ref="AI140:AK140"/>
    <mergeCell ref="AL140:AO140"/>
    <mergeCell ref="T156:W157"/>
    <mergeCell ref="X156:AO157"/>
    <mergeCell ref="T158:Y159"/>
    <mergeCell ref="Z158:AH158"/>
    <mergeCell ref="AI158:AK159"/>
    <mergeCell ref="AL158:AO159"/>
    <mergeCell ref="T143:Y143"/>
    <mergeCell ref="Z143:AB143"/>
    <mergeCell ref="AC143:AE143"/>
    <mergeCell ref="AF143:AH143"/>
    <mergeCell ref="AI143:AK143"/>
    <mergeCell ref="AL143:AO143"/>
    <mergeCell ref="T144:Y144"/>
    <mergeCell ref="Z144:AB144"/>
    <mergeCell ref="AC144:AE144"/>
    <mergeCell ref="AF144:AH144"/>
    <mergeCell ref="AI144:AK144"/>
    <mergeCell ref="AL144:AO144"/>
    <mergeCell ref="Z159:AB159"/>
    <mergeCell ref="AC159:AE159"/>
    <mergeCell ref="AF159:AH159"/>
    <mergeCell ref="B149:H152"/>
    <mergeCell ref="I149:AH152"/>
    <mergeCell ref="AI149:AO152"/>
    <mergeCell ref="B153:AO153"/>
    <mergeCell ref="T154:W155"/>
    <mergeCell ref="X154:AD155"/>
    <mergeCell ref="AE154:AH155"/>
    <mergeCell ref="AI154:AO155"/>
    <mergeCell ref="B145:Y145"/>
    <mergeCell ref="Z145:AH145"/>
    <mergeCell ref="AI145:AK145"/>
    <mergeCell ref="AL145:AO145"/>
    <mergeCell ref="B146:Y148"/>
    <mergeCell ref="Z146:AH148"/>
    <mergeCell ref="AI146:AK146"/>
    <mergeCell ref="AL146:AO146"/>
    <mergeCell ref="AI147:AK147"/>
    <mergeCell ref="AL147:AO147"/>
    <mergeCell ref="AI148:AK148"/>
    <mergeCell ref="AL148:AO148"/>
    <mergeCell ref="T160:Y160"/>
    <mergeCell ref="Z160:AB160"/>
    <mergeCell ref="AC160:AE160"/>
    <mergeCell ref="AF160:AH160"/>
    <mergeCell ref="AI160:AK160"/>
    <mergeCell ref="AL160:AO160"/>
    <mergeCell ref="T161:Y161"/>
    <mergeCell ref="Z161:AB161"/>
    <mergeCell ref="AC161:AE161"/>
    <mergeCell ref="AF161:AH161"/>
    <mergeCell ref="AI161:AK161"/>
    <mergeCell ref="AL161:AO161"/>
    <mergeCell ref="T162:Y162"/>
    <mergeCell ref="Z162:AB162"/>
    <mergeCell ref="AC162:AE162"/>
    <mergeCell ref="AF162:AH162"/>
    <mergeCell ref="AI162:AK162"/>
    <mergeCell ref="AL162:AO162"/>
    <mergeCell ref="T163:Y163"/>
    <mergeCell ref="Z163:AB163"/>
    <mergeCell ref="AC163:AE163"/>
    <mergeCell ref="AF163:AH163"/>
    <mergeCell ref="AI163:AK163"/>
    <mergeCell ref="AL163:AO163"/>
    <mergeCell ref="B176:S189"/>
    <mergeCell ref="T180:Y181"/>
    <mergeCell ref="Z180:AH180"/>
    <mergeCell ref="AI180:AK181"/>
    <mergeCell ref="AL180:AO181"/>
    <mergeCell ref="Z181:AB181"/>
    <mergeCell ref="AC181:AE181"/>
    <mergeCell ref="AF181:AH181"/>
    <mergeCell ref="T182:Y182"/>
    <mergeCell ref="Z182:AB182"/>
    <mergeCell ref="B171:H174"/>
    <mergeCell ref="I171:AH174"/>
    <mergeCell ref="AI171:AO174"/>
    <mergeCell ref="B175:AO175"/>
    <mergeCell ref="AC184:AE184"/>
    <mergeCell ref="AF184:AH184"/>
    <mergeCell ref="AI184:AK184"/>
    <mergeCell ref="AL184:AO184"/>
    <mergeCell ref="AC189:AE189"/>
    <mergeCell ref="AF189:AH189"/>
    <mergeCell ref="AI189:AK189"/>
    <mergeCell ref="AL189:AO189"/>
    <mergeCell ref="AI183:AK183"/>
    <mergeCell ref="AL183:AO183"/>
    <mergeCell ref="T185:Y185"/>
    <mergeCell ref="T186:Y186"/>
    <mergeCell ref="AI207:AK207"/>
    <mergeCell ref="AL207:AO207"/>
    <mergeCell ref="AF204:AH204"/>
    <mergeCell ref="T205:Y205"/>
    <mergeCell ref="Z211:AB211"/>
    <mergeCell ref="AC211:AE211"/>
    <mergeCell ref="AF211:AH211"/>
    <mergeCell ref="AI211:AK211"/>
    <mergeCell ref="AL211:AO211"/>
    <mergeCell ref="T212:Y212"/>
    <mergeCell ref="Z190:AH190"/>
    <mergeCell ref="AI190:AK190"/>
    <mergeCell ref="AL190:AO190"/>
    <mergeCell ref="T188:Y188"/>
    <mergeCell ref="Z188:AB188"/>
    <mergeCell ref="AC188:AE188"/>
    <mergeCell ref="AF188:AH188"/>
    <mergeCell ref="AI188:AK188"/>
    <mergeCell ref="AL188:AO188"/>
    <mergeCell ref="Z212:AB212"/>
    <mergeCell ref="AC212:AE212"/>
    <mergeCell ref="AF212:AH212"/>
    <mergeCell ref="AI212:AK212"/>
    <mergeCell ref="AL212:AO212"/>
    <mergeCell ref="AL208:AO208"/>
    <mergeCell ref="Z209:AB209"/>
    <mergeCell ref="AC209:AE209"/>
    <mergeCell ref="AF209:AH209"/>
    <mergeCell ref="AI209:AK209"/>
    <mergeCell ref="AL209:AO209"/>
    <mergeCell ref="AI206:AK206"/>
    <mergeCell ref="AL206:AO206"/>
    <mergeCell ref="B198:AO198"/>
    <mergeCell ref="T199:W200"/>
    <mergeCell ref="X199:AD200"/>
    <mergeCell ref="AE199:AH200"/>
    <mergeCell ref="AI199:AO200"/>
    <mergeCell ref="T201:W202"/>
    <mergeCell ref="X201:AO202"/>
    <mergeCell ref="B191:Y193"/>
    <mergeCell ref="Z191:AH193"/>
    <mergeCell ref="AI191:AK191"/>
    <mergeCell ref="AL191:AO191"/>
    <mergeCell ref="AI192:AK192"/>
    <mergeCell ref="AL192:AO192"/>
    <mergeCell ref="AI193:AK193"/>
    <mergeCell ref="AL193:AO193"/>
    <mergeCell ref="B194:H197"/>
    <mergeCell ref="I194:AH197"/>
    <mergeCell ref="AI194:AO197"/>
    <mergeCell ref="B199:S219"/>
    <mergeCell ref="AI205:AK205"/>
    <mergeCell ref="AL205:AO205"/>
    <mergeCell ref="T206:Y206"/>
    <mergeCell ref="Z206:AB206"/>
    <mergeCell ref="AC206:AE206"/>
    <mergeCell ref="AF206:AH206"/>
    <mergeCell ref="T218:Y218"/>
    <mergeCell ref="Z218:AB218"/>
    <mergeCell ref="AC218:AE218"/>
    <mergeCell ref="AF218:AH218"/>
    <mergeCell ref="AI218:AK218"/>
    <mergeCell ref="AL218:AO218"/>
    <mergeCell ref="T219:Y219"/>
    <mergeCell ref="AF219:AH219"/>
    <mergeCell ref="AI219:AK219"/>
    <mergeCell ref="AL219:AO219"/>
    <mergeCell ref="T217:Y217"/>
    <mergeCell ref="Z217:AB217"/>
    <mergeCell ref="AC217:AE217"/>
    <mergeCell ref="AF217:AH217"/>
    <mergeCell ref="AI217:AK217"/>
    <mergeCell ref="AL217:AO217"/>
    <mergeCell ref="AL223:AO223"/>
    <mergeCell ref="T214:Y214"/>
    <mergeCell ref="Z214:AB214"/>
    <mergeCell ref="T209:Y209"/>
    <mergeCell ref="Z208:AB208"/>
    <mergeCell ref="AC208:AE208"/>
    <mergeCell ref="AF208:AH208"/>
    <mergeCell ref="AI208:AK208"/>
    <mergeCell ref="AF213:AH213"/>
    <mergeCell ref="AI213:AK213"/>
    <mergeCell ref="AL213:AO213"/>
    <mergeCell ref="AI216:AK216"/>
    <mergeCell ref="AL216:AO216"/>
    <mergeCell ref="T210:Y210"/>
    <mergeCell ref="Z210:AB210"/>
    <mergeCell ref="AC210:AE210"/>
    <mergeCell ref="AF210:AH210"/>
    <mergeCell ref="AI210:AK210"/>
    <mergeCell ref="AL210:AO210"/>
    <mergeCell ref="T211:Y211"/>
    <mergeCell ref="AI214:AK214"/>
    <mergeCell ref="AL214:AO214"/>
    <mergeCell ref="AI215:AK215"/>
    <mergeCell ref="AC239:AE239"/>
    <mergeCell ref="AF239:AH239"/>
    <mergeCell ref="AI239:AK239"/>
    <mergeCell ref="AL239:AO239"/>
    <mergeCell ref="B224:H227"/>
    <mergeCell ref="I224:AH227"/>
    <mergeCell ref="AI224:AO227"/>
    <mergeCell ref="B228:AO228"/>
    <mergeCell ref="T229:W230"/>
    <mergeCell ref="X229:AD230"/>
    <mergeCell ref="AE229:AH230"/>
    <mergeCell ref="AI229:AO230"/>
    <mergeCell ref="B220:Y220"/>
    <mergeCell ref="Z220:AH220"/>
    <mergeCell ref="AI220:AK220"/>
    <mergeCell ref="AL220:AO220"/>
    <mergeCell ref="B221:Y223"/>
    <mergeCell ref="Z221:AH223"/>
    <mergeCell ref="AI221:AK221"/>
    <mergeCell ref="AL221:AO221"/>
    <mergeCell ref="AI222:AK222"/>
    <mergeCell ref="AL222:AO222"/>
    <mergeCell ref="AI223:AK223"/>
    <mergeCell ref="B229:S243"/>
    <mergeCell ref="AF241:AH241"/>
    <mergeCell ref="AI236:AK236"/>
    <mergeCell ref="AL236:AO236"/>
    <mergeCell ref="T237:Y237"/>
    <mergeCell ref="Z237:AB237"/>
    <mergeCell ref="T238:Y238"/>
    <mergeCell ref="AC237:AE237"/>
    <mergeCell ref="AF237:AH237"/>
    <mergeCell ref="AL241:AO241"/>
    <mergeCell ref="Z242:AB242"/>
    <mergeCell ref="AC242:AE242"/>
    <mergeCell ref="AI241:AK241"/>
    <mergeCell ref="T240:Y240"/>
    <mergeCell ref="Z240:AB240"/>
    <mergeCell ref="AC240:AE240"/>
    <mergeCell ref="AF240:AH240"/>
    <mergeCell ref="AI240:AK240"/>
    <mergeCell ref="Z238:AB238"/>
    <mergeCell ref="AC238:AE238"/>
    <mergeCell ref="AF238:AH238"/>
    <mergeCell ref="AI238:AK238"/>
    <mergeCell ref="AL238:AO238"/>
    <mergeCell ref="T231:W232"/>
    <mergeCell ref="X231:AO232"/>
    <mergeCell ref="T233:Y234"/>
    <mergeCell ref="Z233:AH233"/>
    <mergeCell ref="AI233:AK234"/>
    <mergeCell ref="AL233:AO234"/>
    <mergeCell ref="AF234:AH234"/>
    <mergeCell ref="T235:Y235"/>
    <mergeCell ref="AF235:AH235"/>
    <mergeCell ref="AI235:AK235"/>
    <mergeCell ref="AL235:AO235"/>
    <mergeCell ref="T236:Y236"/>
    <mergeCell ref="AF236:AH236"/>
    <mergeCell ref="Z236:AB236"/>
    <mergeCell ref="AC236:AE236"/>
    <mergeCell ref="Z235:AE235"/>
    <mergeCell ref="T239:Y239"/>
    <mergeCell ref="Z239:AB239"/>
    <mergeCell ref="AL292:AO292"/>
    <mergeCell ref="AJ293:AK293"/>
    <mergeCell ref="AL293:AO293"/>
    <mergeCell ref="AJ294:AK294"/>
    <mergeCell ref="AL295:AO295"/>
    <mergeCell ref="AJ286:AK286"/>
    <mergeCell ref="AL286:AO286"/>
    <mergeCell ref="AJ289:AK289"/>
    <mergeCell ref="AL289:AO289"/>
    <mergeCell ref="AJ290:AK290"/>
    <mergeCell ref="AL240:AO240"/>
    <mergeCell ref="T242:Y242"/>
    <mergeCell ref="B244:Y244"/>
    <mergeCell ref="Z244:AH244"/>
    <mergeCell ref="AI244:AK244"/>
    <mergeCell ref="AL244:AO244"/>
    <mergeCell ref="T243:Y243"/>
    <mergeCell ref="Z243:AB243"/>
    <mergeCell ref="AC243:AE243"/>
    <mergeCell ref="AF243:AH243"/>
    <mergeCell ref="AI243:AK243"/>
    <mergeCell ref="AL243:AO243"/>
    <mergeCell ref="AF242:AH242"/>
    <mergeCell ref="AI242:AK242"/>
    <mergeCell ref="AL242:AO242"/>
    <mergeCell ref="T241:Y241"/>
    <mergeCell ref="Z241:AB241"/>
    <mergeCell ref="AC241:AE241"/>
    <mergeCell ref="AF259:AH259"/>
    <mergeCell ref="AJ283:AK283"/>
    <mergeCell ref="AL283:AO283"/>
    <mergeCell ref="AJ284:AK284"/>
    <mergeCell ref="AC326:AE326"/>
    <mergeCell ref="AF326:AH326"/>
    <mergeCell ref="T332:Y332"/>
    <mergeCell ref="Z332:AB332"/>
    <mergeCell ref="Z334:AB334"/>
    <mergeCell ref="AI326:AK326"/>
    <mergeCell ref="AL326:AO326"/>
    <mergeCell ref="T327:Y327"/>
    <mergeCell ref="Z327:AB327"/>
    <mergeCell ref="AC327:AE327"/>
    <mergeCell ref="AF327:AH327"/>
    <mergeCell ref="AL334:AO334"/>
    <mergeCell ref="AL332:AO332"/>
    <mergeCell ref="T333:Y333"/>
    <mergeCell ref="AI339:AK339"/>
    <mergeCell ref="AL339:AO339"/>
    <mergeCell ref="B340:Y340"/>
    <mergeCell ref="Z340:AH340"/>
    <mergeCell ref="AI340:AK340"/>
    <mergeCell ref="AL340:AO340"/>
    <mergeCell ref="T337:Y337"/>
    <mergeCell ref="Z337:AB337"/>
    <mergeCell ref="AC337:AE337"/>
    <mergeCell ref="AF337:AH337"/>
    <mergeCell ref="AI337:AK337"/>
    <mergeCell ref="AL337:AO337"/>
    <mergeCell ref="T338:Y338"/>
    <mergeCell ref="Z338:AB338"/>
    <mergeCell ref="AC338:AE338"/>
    <mergeCell ref="AF338:AH338"/>
    <mergeCell ref="AI338:AK338"/>
    <mergeCell ref="AL338:AO338"/>
    <mergeCell ref="B341:Y343"/>
    <mergeCell ref="Z341:AH343"/>
    <mergeCell ref="AI341:AK341"/>
    <mergeCell ref="AL341:AO341"/>
    <mergeCell ref="AI342:AK342"/>
    <mergeCell ref="AL342:AO342"/>
    <mergeCell ref="AI343:AK343"/>
    <mergeCell ref="AL343:AO343"/>
    <mergeCell ref="B434:H437"/>
    <mergeCell ref="I434:AH437"/>
    <mergeCell ref="AI434:AO437"/>
    <mergeCell ref="B344:H347"/>
    <mergeCell ref="I344:AH347"/>
    <mergeCell ref="AI344:AO347"/>
    <mergeCell ref="B348:AO348"/>
    <mergeCell ref="T349:W350"/>
    <mergeCell ref="X349:AD350"/>
    <mergeCell ref="AE349:AH350"/>
    <mergeCell ref="AI349:AO350"/>
    <mergeCell ref="T353:Y354"/>
    <mergeCell ref="Z353:AH353"/>
    <mergeCell ref="AI353:AK354"/>
    <mergeCell ref="AL353:AO354"/>
    <mergeCell ref="Z354:AB354"/>
    <mergeCell ref="AC354:AE354"/>
    <mergeCell ref="AF354:AH354"/>
    <mergeCell ref="T355:Y355"/>
    <mergeCell ref="Z355:AB355"/>
    <mergeCell ref="AC355:AE355"/>
    <mergeCell ref="AF355:AH355"/>
    <mergeCell ref="AI357:AK357"/>
    <mergeCell ref="AL357:AO357"/>
    <mergeCell ref="AC444:AE444"/>
    <mergeCell ref="AF444:AH444"/>
    <mergeCell ref="T445:Y445"/>
    <mergeCell ref="Z445:AB445"/>
    <mergeCell ref="AC445:AE445"/>
    <mergeCell ref="AF445:AH445"/>
    <mergeCell ref="AI445:AK445"/>
    <mergeCell ref="AL445:AO445"/>
    <mergeCell ref="T448:Y448"/>
    <mergeCell ref="Z448:AB448"/>
    <mergeCell ref="AC448:AE448"/>
    <mergeCell ref="AF448:AH448"/>
    <mergeCell ref="AI448:AK448"/>
    <mergeCell ref="AL448:AO448"/>
    <mergeCell ref="T447:Y447"/>
    <mergeCell ref="Z447:AB447"/>
    <mergeCell ref="AC447:AE447"/>
    <mergeCell ref="AF447:AH447"/>
    <mergeCell ref="AI447:AK447"/>
    <mergeCell ref="AL447:AO447"/>
    <mergeCell ref="Z446:AB446"/>
    <mergeCell ref="AC446:AE446"/>
    <mergeCell ref="AF446:AH446"/>
    <mergeCell ref="AI446:AK446"/>
    <mergeCell ref="AL446:AO446"/>
    <mergeCell ref="T446:Y446"/>
    <mergeCell ref="T460:Y460"/>
    <mergeCell ref="Z460:AB460"/>
    <mergeCell ref="AC460:AE460"/>
    <mergeCell ref="AF460:AH460"/>
    <mergeCell ref="AI460:AK460"/>
    <mergeCell ref="AL460:AO460"/>
    <mergeCell ref="T451:Y451"/>
    <mergeCell ref="Z451:AB451"/>
    <mergeCell ref="AC451:AE451"/>
    <mergeCell ref="AF451:AH451"/>
    <mergeCell ref="AI451:AK451"/>
    <mergeCell ref="AL451:AO451"/>
    <mergeCell ref="T452:Y452"/>
    <mergeCell ref="Z452:AB452"/>
    <mergeCell ref="AC452:AE452"/>
    <mergeCell ref="AF452:AH452"/>
    <mergeCell ref="AI452:AK452"/>
    <mergeCell ref="AL452:AO452"/>
    <mergeCell ref="T457:Y457"/>
    <mergeCell ref="Z457:AB457"/>
    <mergeCell ref="AC457:AE457"/>
    <mergeCell ref="AF457:AH457"/>
    <mergeCell ref="T453:Y453"/>
    <mergeCell ref="Z453:AB453"/>
    <mergeCell ref="AC453:AE453"/>
    <mergeCell ref="AF453:AH453"/>
    <mergeCell ref="AF454:AH454"/>
    <mergeCell ref="AI458:AK458"/>
    <mergeCell ref="AL458:AO458"/>
    <mergeCell ref="T459:Y459"/>
    <mergeCell ref="Z459:AB459"/>
    <mergeCell ref="AC459:AE459"/>
    <mergeCell ref="B461:Y461"/>
    <mergeCell ref="Z461:AH461"/>
    <mergeCell ref="AI461:AK461"/>
    <mergeCell ref="AL461:AO461"/>
    <mergeCell ref="B462:Y464"/>
    <mergeCell ref="Z462:AH464"/>
    <mergeCell ref="AI462:AK462"/>
    <mergeCell ref="AL462:AO462"/>
    <mergeCell ref="AI463:AK463"/>
    <mergeCell ref="AL463:AO463"/>
    <mergeCell ref="AI464:AK464"/>
    <mergeCell ref="AL464:AO464"/>
    <mergeCell ref="B465:H468"/>
    <mergeCell ref="I465:AH468"/>
    <mergeCell ref="AI465:AO468"/>
    <mergeCell ref="B469:AO469"/>
    <mergeCell ref="T470:W471"/>
    <mergeCell ref="X470:AD471"/>
    <mergeCell ref="AE470:AH471"/>
    <mergeCell ref="AI470:AO471"/>
    <mergeCell ref="AI479:AK479"/>
    <mergeCell ref="AL479:AO479"/>
    <mergeCell ref="T472:W473"/>
    <mergeCell ref="X472:AO473"/>
    <mergeCell ref="T474:Y475"/>
    <mergeCell ref="Z474:AH474"/>
    <mergeCell ref="AI474:AK475"/>
    <mergeCell ref="AL474:AO475"/>
    <mergeCell ref="Z475:AB475"/>
    <mergeCell ref="AC475:AE475"/>
    <mergeCell ref="AF475:AH475"/>
    <mergeCell ref="T476:Y476"/>
    <mergeCell ref="Z476:AB476"/>
    <mergeCell ref="AC476:AE476"/>
    <mergeCell ref="AF476:AH476"/>
    <mergeCell ref="AI476:AK476"/>
    <mergeCell ref="AL476:AO476"/>
    <mergeCell ref="T477:Y477"/>
    <mergeCell ref="Z477:AB477"/>
    <mergeCell ref="AC477:AE477"/>
    <mergeCell ref="AF477:AH477"/>
    <mergeCell ref="AI477:AK477"/>
    <mergeCell ref="AL477:AO477"/>
    <mergeCell ref="B483:Y483"/>
    <mergeCell ref="Z483:AH483"/>
    <mergeCell ref="AI483:AK483"/>
    <mergeCell ref="AL483:AO483"/>
    <mergeCell ref="T482:Y482"/>
    <mergeCell ref="Z482:AB482"/>
    <mergeCell ref="AC482:AE482"/>
    <mergeCell ref="AF482:AH482"/>
    <mergeCell ref="AI482:AK482"/>
    <mergeCell ref="AL482:AO482"/>
    <mergeCell ref="T478:Y478"/>
    <mergeCell ref="T480:Y480"/>
    <mergeCell ref="Z480:AB480"/>
    <mergeCell ref="AC480:AE480"/>
    <mergeCell ref="AF480:AH480"/>
    <mergeCell ref="AI480:AK480"/>
    <mergeCell ref="AL480:AO480"/>
    <mergeCell ref="T481:Y481"/>
    <mergeCell ref="Z481:AB481"/>
    <mergeCell ref="AC481:AE481"/>
    <mergeCell ref="AF481:AH481"/>
    <mergeCell ref="AI481:AK481"/>
    <mergeCell ref="AL481:AO481"/>
    <mergeCell ref="Z478:AB478"/>
    <mergeCell ref="AC478:AE478"/>
    <mergeCell ref="AF478:AH478"/>
    <mergeCell ref="AI478:AK478"/>
    <mergeCell ref="AL478:AO478"/>
    <mergeCell ref="T479:Y479"/>
    <mergeCell ref="Z479:AB479"/>
    <mergeCell ref="AC479:AE479"/>
    <mergeCell ref="AF479:AH479"/>
    <mergeCell ref="B491:AO491"/>
    <mergeCell ref="T492:W493"/>
    <mergeCell ref="X492:AD493"/>
    <mergeCell ref="AE492:AH493"/>
    <mergeCell ref="AI492:AO493"/>
    <mergeCell ref="T494:W495"/>
    <mergeCell ref="X494:AO495"/>
    <mergeCell ref="B484:Y486"/>
    <mergeCell ref="Z484:AH486"/>
    <mergeCell ref="AI484:AK484"/>
    <mergeCell ref="AL484:AO484"/>
    <mergeCell ref="AI485:AK485"/>
    <mergeCell ref="AL485:AO485"/>
    <mergeCell ref="AI486:AK486"/>
    <mergeCell ref="AL486:AO486"/>
    <mergeCell ref="B487:H490"/>
    <mergeCell ref="I487:AH490"/>
    <mergeCell ref="AI487:AO490"/>
    <mergeCell ref="AC502:AE502"/>
    <mergeCell ref="AF502:AH502"/>
    <mergeCell ref="AI502:AK502"/>
    <mergeCell ref="AL502:AO502"/>
    <mergeCell ref="T496:Y497"/>
    <mergeCell ref="Z496:AH496"/>
    <mergeCell ref="AI496:AK497"/>
    <mergeCell ref="AL496:AO497"/>
    <mergeCell ref="Z497:AB497"/>
    <mergeCell ref="AC497:AE497"/>
    <mergeCell ref="AF497:AH497"/>
    <mergeCell ref="T498:Y498"/>
    <mergeCell ref="Z498:AB498"/>
    <mergeCell ref="AC498:AE498"/>
    <mergeCell ref="AF498:AH498"/>
    <mergeCell ref="AI498:AK498"/>
    <mergeCell ref="AL498:AO498"/>
    <mergeCell ref="T499:Y499"/>
    <mergeCell ref="Z499:AB499"/>
    <mergeCell ref="AC499:AE499"/>
    <mergeCell ref="AF499:AH499"/>
    <mergeCell ref="AI499:AK499"/>
    <mergeCell ref="AL499:AO499"/>
    <mergeCell ref="T505:Y505"/>
    <mergeCell ref="Z505:AB505"/>
    <mergeCell ref="AC505:AE505"/>
    <mergeCell ref="AF505:AH505"/>
    <mergeCell ref="AI505:AK505"/>
    <mergeCell ref="AL505:AO505"/>
    <mergeCell ref="T500:Y500"/>
    <mergeCell ref="Z500:AB500"/>
    <mergeCell ref="AC500:AE500"/>
    <mergeCell ref="AF500:AH500"/>
    <mergeCell ref="T503:Y503"/>
    <mergeCell ref="Z503:AB503"/>
    <mergeCell ref="AC503:AE503"/>
    <mergeCell ref="AF503:AH503"/>
    <mergeCell ref="AI503:AK503"/>
    <mergeCell ref="AL503:AO503"/>
    <mergeCell ref="T504:Y504"/>
    <mergeCell ref="Z504:AB504"/>
    <mergeCell ref="AC504:AE504"/>
    <mergeCell ref="AF504:AH504"/>
    <mergeCell ref="AI504:AK504"/>
    <mergeCell ref="AL504:AO504"/>
    <mergeCell ref="AI500:AK500"/>
    <mergeCell ref="AL500:AO500"/>
    <mergeCell ref="T501:Y501"/>
    <mergeCell ref="Z501:AB501"/>
    <mergeCell ref="AC501:AE501"/>
    <mergeCell ref="AF501:AH501"/>
    <mergeCell ref="AI501:AK501"/>
    <mergeCell ref="AL501:AO501"/>
    <mergeCell ref="T502:Y502"/>
    <mergeCell ref="Z502:AB502"/>
    <mergeCell ref="B506:Y506"/>
    <mergeCell ref="Z506:AH506"/>
    <mergeCell ref="AI506:AK506"/>
    <mergeCell ref="AL506:AO506"/>
    <mergeCell ref="B507:Y509"/>
    <mergeCell ref="Z507:AH509"/>
    <mergeCell ref="AI507:AK507"/>
    <mergeCell ref="AL507:AO507"/>
    <mergeCell ref="AI508:AK508"/>
    <mergeCell ref="AL508:AO508"/>
    <mergeCell ref="AI509:AK509"/>
    <mergeCell ref="AL509:AO509"/>
    <mergeCell ref="B510:H513"/>
    <mergeCell ref="I510:AH513"/>
    <mergeCell ref="AI510:AO513"/>
    <mergeCell ref="B514:AO514"/>
    <mergeCell ref="T515:W516"/>
    <mergeCell ref="X515:AD516"/>
    <mergeCell ref="AE515:AH516"/>
    <mergeCell ref="AI515:AO516"/>
    <mergeCell ref="T517:W518"/>
    <mergeCell ref="X517:AO518"/>
    <mergeCell ref="T519:Y520"/>
    <mergeCell ref="Z519:AH519"/>
    <mergeCell ref="AI519:AI520"/>
    <mergeCell ref="AJ519:AK520"/>
    <mergeCell ref="AL519:AO520"/>
    <mergeCell ref="T553:Y553"/>
    <mergeCell ref="Z553:AB553"/>
    <mergeCell ref="AC553:AE553"/>
    <mergeCell ref="AF553:AH553"/>
    <mergeCell ref="AJ553:AK553"/>
    <mergeCell ref="AL553:AO553"/>
    <mergeCell ref="T554:Y554"/>
    <mergeCell ref="Z554:AB554"/>
    <mergeCell ref="AC554:AE554"/>
    <mergeCell ref="AF554:AH554"/>
    <mergeCell ref="AJ554:AK554"/>
    <mergeCell ref="AL554:AO554"/>
    <mergeCell ref="T547:W548"/>
    <mergeCell ref="X547:AO548"/>
    <mergeCell ref="T549:Y550"/>
    <mergeCell ref="Z549:AH549"/>
    <mergeCell ref="AI549:AI550"/>
    <mergeCell ref="AJ549:AK550"/>
    <mergeCell ref="AL549:AO550"/>
    <mergeCell ref="Z550:AB550"/>
    <mergeCell ref="AC550:AE550"/>
    <mergeCell ref="Z520:AB520"/>
    <mergeCell ref="AC520:AE520"/>
    <mergeCell ref="AF520:AH520"/>
    <mergeCell ref="T521:Y521"/>
    <mergeCell ref="T558:Y558"/>
    <mergeCell ref="Z558:AB558"/>
    <mergeCell ref="AC558:AE558"/>
    <mergeCell ref="AF558:AH558"/>
    <mergeCell ref="AJ558:AK558"/>
    <mergeCell ref="AL558:AO558"/>
    <mergeCell ref="T555:Y555"/>
    <mergeCell ref="Z555:AB555"/>
    <mergeCell ref="AC555:AE555"/>
    <mergeCell ref="AF555:AH555"/>
    <mergeCell ref="AJ555:AK555"/>
    <mergeCell ref="AL555:AO555"/>
    <mergeCell ref="T556:Y556"/>
    <mergeCell ref="Z556:AB556"/>
    <mergeCell ref="AC556:AE556"/>
    <mergeCell ref="AF556:AH556"/>
    <mergeCell ref="AJ556:AK556"/>
    <mergeCell ref="AL556:AO556"/>
    <mergeCell ref="Z557:AB557"/>
    <mergeCell ref="AC557:AE557"/>
    <mergeCell ref="AF557:AH557"/>
    <mergeCell ref="AJ557:AK557"/>
    <mergeCell ref="AL557:AO557"/>
    <mergeCell ref="T559:Y559"/>
    <mergeCell ref="Z559:AB559"/>
    <mergeCell ref="AC559:AE559"/>
    <mergeCell ref="AF559:AH559"/>
    <mergeCell ref="AJ559:AK559"/>
    <mergeCell ref="AL559:AO559"/>
    <mergeCell ref="T560:Y560"/>
    <mergeCell ref="Z560:AB560"/>
    <mergeCell ref="AC560:AE560"/>
    <mergeCell ref="AF560:AH560"/>
    <mergeCell ref="AJ560:AK560"/>
    <mergeCell ref="AL560:AO560"/>
    <mergeCell ref="T561:Y561"/>
    <mergeCell ref="Z561:AB561"/>
    <mergeCell ref="AC561:AE561"/>
    <mergeCell ref="AF561:AH561"/>
    <mergeCell ref="AJ561:AK561"/>
    <mergeCell ref="AL561:AO561"/>
    <mergeCell ref="T568:Y568"/>
    <mergeCell ref="Z568:AB568"/>
    <mergeCell ref="AC568:AE568"/>
    <mergeCell ref="AF568:AH568"/>
    <mergeCell ref="AJ568:AK568"/>
    <mergeCell ref="AL568:AO568"/>
    <mergeCell ref="T569:Y569"/>
    <mergeCell ref="Z569:AB569"/>
    <mergeCell ref="AC569:AE569"/>
    <mergeCell ref="AF569:AH569"/>
    <mergeCell ref="AJ569:AK569"/>
    <mergeCell ref="AL569:AO569"/>
    <mergeCell ref="Z584:AH584"/>
    <mergeCell ref="AI584:AK585"/>
    <mergeCell ref="AL584:AO585"/>
    <mergeCell ref="Z585:AB585"/>
    <mergeCell ref="AC585:AE585"/>
    <mergeCell ref="AF585:AH585"/>
    <mergeCell ref="T570:Y570"/>
    <mergeCell ref="Z570:AB570"/>
    <mergeCell ref="AC570:AE570"/>
    <mergeCell ref="AF570:AH570"/>
    <mergeCell ref="AJ570:AK570"/>
    <mergeCell ref="AL570:AO570"/>
    <mergeCell ref="B571:Y571"/>
    <mergeCell ref="Z571:AH571"/>
    <mergeCell ref="AI571:AK571"/>
    <mergeCell ref="AL571:AO571"/>
    <mergeCell ref="B575:H578"/>
    <mergeCell ref="I575:AH578"/>
    <mergeCell ref="AI575:AO578"/>
    <mergeCell ref="B579:AO579"/>
    <mergeCell ref="AL694:AO694"/>
    <mergeCell ref="T696:Y696"/>
    <mergeCell ref="Z696:AB696"/>
    <mergeCell ref="AC696:AE696"/>
    <mergeCell ref="AF696:AH696"/>
    <mergeCell ref="AI696:AK696"/>
    <mergeCell ref="AL696:AO696"/>
    <mergeCell ref="B572:Y574"/>
    <mergeCell ref="Z572:AH574"/>
    <mergeCell ref="AI572:AK572"/>
    <mergeCell ref="AL572:AO572"/>
    <mergeCell ref="AI573:AK573"/>
    <mergeCell ref="AL573:AO573"/>
    <mergeCell ref="AI574:AK574"/>
    <mergeCell ref="AL574:AO574"/>
    <mergeCell ref="B681:H684"/>
    <mergeCell ref="I681:AH684"/>
    <mergeCell ref="AI681:AO684"/>
    <mergeCell ref="T582:W583"/>
    <mergeCell ref="X582:AO583"/>
    <mergeCell ref="T584:Y585"/>
    <mergeCell ref="AF593:AH593"/>
    <mergeCell ref="AI593:AK593"/>
    <mergeCell ref="AL593:AO593"/>
    <mergeCell ref="B599:H602"/>
    <mergeCell ref="I599:AH602"/>
    <mergeCell ref="AI599:AO602"/>
    <mergeCell ref="B603:AO603"/>
    <mergeCell ref="T604:W605"/>
    <mergeCell ref="X604:AD605"/>
    <mergeCell ref="AE604:AH605"/>
    <mergeCell ref="AI604:AO605"/>
    <mergeCell ref="T586:Y586"/>
    <mergeCell ref="Z586:AB586"/>
    <mergeCell ref="T588:Y588"/>
    <mergeCell ref="Z588:AB588"/>
    <mergeCell ref="AC588:AE588"/>
    <mergeCell ref="AF588:AH588"/>
    <mergeCell ref="AI588:AK588"/>
    <mergeCell ref="AL588:AO588"/>
    <mergeCell ref="T589:Y589"/>
    <mergeCell ref="Z589:AB589"/>
    <mergeCell ref="AC589:AE589"/>
    <mergeCell ref="AF589:AH589"/>
    <mergeCell ref="AI589:AK589"/>
    <mergeCell ref="AL589:AO589"/>
    <mergeCell ref="T590:Y590"/>
    <mergeCell ref="Z590:AB590"/>
    <mergeCell ref="T693:Y693"/>
    <mergeCell ref="Z693:AB693"/>
    <mergeCell ref="AC693:AE693"/>
    <mergeCell ref="AF693:AH693"/>
    <mergeCell ref="AI693:AK693"/>
    <mergeCell ref="AL693:AO693"/>
    <mergeCell ref="T606:W607"/>
    <mergeCell ref="X606:AO607"/>
    <mergeCell ref="T608:Y609"/>
    <mergeCell ref="Z608:AH608"/>
    <mergeCell ref="AI608:AK609"/>
    <mergeCell ref="AC590:AE590"/>
    <mergeCell ref="AF590:AH590"/>
    <mergeCell ref="AI590:AK590"/>
    <mergeCell ref="AL590:AO590"/>
    <mergeCell ref="T591:Y591"/>
    <mergeCell ref="T686:W687"/>
    <mergeCell ref="X686:AD687"/>
    <mergeCell ref="AE686:AH687"/>
    <mergeCell ref="AI686:AO687"/>
    <mergeCell ref="T688:W689"/>
    <mergeCell ref="X688:AO689"/>
    <mergeCell ref="B723:Y723"/>
    <mergeCell ref="Z723:AH723"/>
    <mergeCell ref="AI723:AK723"/>
    <mergeCell ref="AL723:AO723"/>
    <mergeCell ref="B724:Y726"/>
    <mergeCell ref="Z724:AH726"/>
    <mergeCell ref="AI724:AK724"/>
    <mergeCell ref="AL724:AO724"/>
    <mergeCell ref="AI725:AK725"/>
    <mergeCell ref="AL725:AO725"/>
    <mergeCell ref="AI726:AK726"/>
    <mergeCell ref="AL726:AO726"/>
    <mergeCell ref="T720:Y720"/>
    <mergeCell ref="Z720:AB720"/>
    <mergeCell ref="AC720:AE720"/>
    <mergeCell ref="AF720:AH720"/>
    <mergeCell ref="AI720:AK720"/>
    <mergeCell ref="AL720:AO720"/>
    <mergeCell ref="T721:Y721"/>
    <mergeCell ref="Z721:AB721"/>
    <mergeCell ref="AC721:AE721"/>
    <mergeCell ref="AF721:AH721"/>
    <mergeCell ref="AI721:AK721"/>
    <mergeCell ref="AL721:AO721"/>
    <mergeCell ref="T690:Y691"/>
    <mergeCell ref="AI694:AK694"/>
    <mergeCell ref="AI449:AK449"/>
    <mergeCell ref="AL449:AO449"/>
    <mergeCell ref="T450:Y450"/>
    <mergeCell ref="Z450:AB450"/>
    <mergeCell ref="AC450:AE450"/>
    <mergeCell ref="AF450:AH450"/>
    <mergeCell ref="AI450:AK450"/>
    <mergeCell ref="AL450:AO450"/>
    <mergeCell ref="AI372:AK372"/>
    <mergeCell ref="Z690:AH690"/>
    <mergeCell ref="AI690:AK691"/>
    <mergeCell ref="AL690:AO691"/>
    <mergeCell ref="Z691:AB691"/>
    <mergeCell ref="T443:Y444"/>
    <mergeCell ref="T456:Y456"/>
    <mergeCell ref="Z456:AB456"/>
    <mergeCell ref="AC456:AE456"/>
    <mergeCell ref="AF456:AH456"/>
    <mergeCell ref="AI456:AK456"/>
    <mergeCell ref="AL456:AO456"/>
    <mergeCell ref="AI457:AK457"/>
    <mergeCell ref="AL457:AO457"/>
    <mergeCell ref="T454:Y454"/>
    <mergeCell ref="Z454:AB454"/>
    <mergeCell ref="AC454:AE454"/>
    <mergeCell ref="AI389:AK389"/>
    <mergeCell ref="T396:Y396"/>
    <mergeCell ref="Z396:AB396"/>
    <mergeCell ref="AC396:AE396"/>
    <mergeCell ref="AF396:AH396"/>
    <mergeCell ref="T580:W581"/>
    <mergeCell ref="AI580:AO581"/>
    <mergeCell ref="AC368:AE368"/>
    <mergeCell ref="AF368:AH368"/>
    <mergeCell ref="AI368:AK368"/>
    <mergeCell ref="AL368:AO368"/>
    <mergeCell ref="B369:Y369"/>
    <mergeCell ref="Z369:AH369"/>
    <mergeCell ref="AI369:AK369"/>
    <mergeCell ref="AL369:AO369"/>
    <mergeCell ref="B370:Y372"/>
    <mergeCell ref="Z370:AH372"/>
    <mergeCell ref="AI370:AK370"/>
    <mergeCell ref="AL370:AO370"/>
    <mergeCell ref="AI371:AK371"/>
    <mergeCell ref="AL371:AO371"/>
    <mergeCell ref="AI453:AK453"/>
    <mergeCell ref="AL453:AO453"/>
    <mergeCell ref="Z443:AH443"/>
    <mergeCell ref="AI443:AK444"/>
    <mergeCell ref="AC387:AE387"/>
    <mergeCell ref="AF387:AH387"/>
    <mergeCell ref="AI387:AK387"/>
    <mergeCell ref="T388:Y388"/>
    <mergeCell ref="Z388:AB388"/>
    <mergeCell ref="AC388:AE388"/>
    <mergeCell ref="AF388:AH388"/>
    <mergeCell ref="AI388:AK388"/>
    <mergeCell ref="T389:Y389"/>
    <mergeCell ref="Z389:AB389"/>
    <mergeCell ref="AC389:AE389"/>
    <mergeCell ref="AF389:AH389"/>
    <mergeCell ref="AC449:AE449"/>
    <mergeCell ref="AF449:AH449"/>
    <mergeCell ref="AL356:AO356"/>
    <mergeCell ref="T357:Y357"/>
    <mergeCell ref="Z357:AB357"/>
    <mergeCell ref="AC357:AE357"/>
    <mergeCell ref="AF357:AH357"/>
    <mergeCell ref="T329:Y329"/>
    <mergeCell ref="Z329:AB329"/>
    <mergeCell ref="AC329:AE329"/>
    <mergeCell ref="AF329:AH329"/>
    <mergeCell ref="AI329:AK329"/>
    <mergeCell ref="AL329:AO329"/>
    <mergeCell ref="T330:Y330"/>
    <mergeCell ref="Z330:AB330"/>
    <mergeCell ref="AC330:AE330"/>
    <mergeCell ref="AF330:AH330"/>
    <mergeCell ref="AI330:AK330"/>
    <mergeCell ref="AL330:AO330"/>
    <mergeCell ref="T331:Y331"/>
    <mergeCell ref="Z331:AB331"/>
    <mergeCell ref="AC331:AE331"/>
    <mergeCell ref="AF331:AH331"/>
    <mergeCell ref="AI331:AK331"/>
    <mergeCell ref="AL331:AO331"/>
    <mergeCell ref="AI333:AK333"/>
    <mergeCell ref="AL333:AO333"/>
    <mergeCell ref="T334:Y334"/>
    <mergeCell ref="AI355:AK355"/>
    <mergeCell ref="AL355:AO355"/>
    <mergeCell ref="T339:Y339"/>
    <mergeCell ref="Z339:AB339"/>
    <mergeCell ref="T351:W352"/>
    <mergeCell ref="X351:AO352"/>
    <mergeCell ref="AF459:AH459"/>
    <mergeCell ref="AI459:AK459"/>
    <mergeCell ref="AL459:AO459"/>
    <mergeCell ref="AI454:AK454"/>
    <mergeCell ref="AL454:AO454"/>
    <mergeCell ref="T455:Y455"/>
    <mergeCell ref="Z455:AB455"/>
    <mergeCell ref="AC455:AE455"/>
    <mergeCell ref="AF455:AH455"/>
    <mergeCell ref="AI455:AK455"/>
    <mergeCell ref="AL455:AO455"/>
    <mergeCell ref="T458:Y458"/>
    <mergeCell ref="Z458:AB458"/>
    <mergeCell ref="AC458:AE458"/>
    <mergeCell ref="AF458:AH458"/>
    <mergeCell ref="T335:Y335"/>
    <mergeCell ref="Z335:AB335"/>
    <mergeCell ref="AC335:AE335"/>
    <mergeCell ref="AF335:AH335"/>
    <mergeCell ref="AI335:AK335"/>
    <mergeCell ref="AL335:AO335"/>
    <mergeCell ref="T397:Y397"/>
    <mergeCell ref="Z397:AB397"/>
    <mergeCell ref="AC397:AE397"/>
    <mergeCell ref="AF397:AH397"/>
    <mergeCell ref="AL372:AO372"/>
    <mergeCell ref="T356:Y356"/>
    <mergeCell ref="Z356:AB356"/>
    <mergeCell ref="Z404:AB404"/>
    <mergeCell ref="AC404:AE404"/>
    <mergeCell ref="AF404:AH404"/>
    <mergeCell ref="AI404:AK404"/>
    <mergeCell ref="Z333:AB333"/>
    <mergeCell ref="AC333:AE333"/>
    <mergeCell ref="AF333:AH333"/>
    <mergeCell ref="AF263:AH263"/>
    <mergeCell ref="AJ287:AK287"/>
    <mergeCell ref="AL287:AO287"/>
    <mergeCell ref="Z264:AB264"/>
    <mergeCell ref="AC264:AE264"/>
    <mergeCell ref="AF264:AH264"/>
    <mergeCell ref="AJ288:AK288"/>
    <mergeCell ref="AL288:AO288"/>
    <mergeCell ref="Z288:AA288"/>
    <mergeCell ref="AB288:AD288"/>
    <mergeCell ref="AG288:AH288"/>
    <mergeCell ref="AL290:AO290"/>
    <mergeCell ref="AJ291:AK291"/>
    <mergeCell ref="AL291:AO291"/>
    <mergeCell ref="AJ296:AK296"/>
    <mergeCell ref="AL296:AO296"/>
    <mergeCell ref="AJ297:AK297"/>
    <mergeCell ref="AL297:AO297"/>
    <mergeCell ref="AL294:AO294"/>
    <mergeCell ref="AI319:AO320"/>
    <mergeCell ref="X321:AO322"/>
    <mergeCell ref="B311:Y313"/>
    <mergeCell ref="Z311:AH313"/>
    <mergeCell ref="AI311:AK311"/>
    <mergeCell ref="AL311:AO311"/>
    <mergeCell ref="AI312:AK312"/>
    <mergeCell ref="AL312:AO312"/>
    <mergeCell ref="AI313:AK313"/>
    <mergeCell ref="AL313:AO313"/>
    <mergeCell ref="T328:Y328"/>
    <mergeCell ref="Z328:AB328"/>
    <mergeCell ref="AC328:AE328"/>
    <mergeCell ref="AF328:AH328"/>
    <mergeCell ref="AI328:AK328"/>
    <mergeCell ref="AL328:AO328"/>
    <mergeCell ref="B318:AO318"/>
    <mergeCell ref="T319:W320"/>
    <mergeCell ref="X319:AD320"/>
    <mergeCell ref="AE319:AH320"/>
    <mergeCell ref="AC332:AE332"/>
    <mergeCell ref="AF332:AH332"/>
    <mergeCell ref="AI332:AK332"/>
    <mergeCell ref="Z261:AB261"/>
    <mergeCell ref="AC261:AE261"/>
    <mergeCell ref="AF261:AH261"/>
    <mergeCell ref="AJ285:AK285"/>
    <mergeCell ref="AL285:AO285"/>
    <mergeCell ref="T321:W322"/>
    <mergeCell ref="B314:H317"/>
    <mergeCell ref="I314:AH317"/>
    <mergeCell ref="AI314:AO317"/>
    <mergeCell ref="B310:Y310"/>
    <mergeCell ref="Z310:AH310"/>
    <mergeCell ref="AI310:AK310"/>
    <mergeCell ref="AL310:AO310"/>
    <mergeCell ref="T281:Y282"/>
    <mergeCell ref="Z281:AH281"/>
    <mergeCell ref="AI281:AI282"/>
    <mergeCell ref="AJ281:AK282"/>
    <mergeCell ref="AL281:AO282"/>
    <mergeCell ref="T283:Y283"/>
    <mergeCell ref="AL284:AO284"/>
    <mergeCell ref="Z260:AB260"/>
    <mergeCell ref="AC260:AE260"/>
    <mergeCell ref="Z287:AA287"/>
    <mergeCell ref="AB287:AD287"/>
    <mergeCell ref="AG287:AH287"/>
    <mergeCell ref="T263:Y263"/>
    <mergeCell ref="AI263:AK263"/>
    <mergeCell ref="AC263:AE263"/>
    <mergeCell ref="Z282:AA282"/>
    <mergeCell ref="AB282:AD282"/>
    <mergeCell ref="AG282:AH282"/>
    <mergeCell ref="Z283:AA283"/>
    <mergeCell ref="AB283:AD283"/>
    <mergeCell ref="AG283:AH283"/>
    <mergeCell ref="Z284:AA284"/>
    <mergeCell ref="AB284:AD284"/>
    <mergeCell ref="AG284:AH284"/>
    <mergeCell ref="Z285:AA285"/>
    <mergeCell ref="AB285:AD285"/>
    <mergeCell ref="AG285:AH285"/>
    <mergeCell ref="Z286:AA286"/>
    <mergeCell ref="T266:Y266"/>
    <mergeCell ref="Z266:AB266"/>
    <mergeCell ref="AC266:AE266"/>
    <mergeCell ref="AF266:AH266"/>
    <mergeCell ref="AI266:AK266"/>
    <mergeCell ref="T260:Y260"/>
    <mergeCell ref="Z263:AB263"/>
    <mergeCell ref="AC334:AE334"/>
    <mergeCell ref="AF334:AH334"/>
    <mergeCell ref="AI334:AK334"/>
    <mergeCell ref="AC356:AE356"/>
    <mergeCell ref="AF356:AH356"/>
    <mergeCell ref="AI356:AK356"/>
    <mergeCell ref="AC339:AE339"/>
    <mergeCell ref="AF339:AH339"/>
    <mergeCell ref="AI397:AK397"/>
    <mergeCell ref="T398:Y398"/>
    <mergeCell ref="Z398:AB398"/>
    <mergeCell ref="AC398:AE398"/>
    <mergeCell ref="AF398:AH398"/>
    <mergeCell ref="AI398:AK398"/>
    <mergeCell ref="T393:Y393"/>
    <mergeCell ref="Z393:AB393"/>
    <mergeCell ref="AC393:AE393"/>
    <mergeCell ref="AF393:AH393"/>
    <mergeCell ref="AI393:AK393"/>
    <mergeCell ref="T394:Y394"/>
    <mergeCell ref="Z394:AB394"/>
    <mergeCell ref="AC394:AE394"/>
    <mergeCell ref="AF394:AH394"/>
    <mergeCell ref="AI394:AK394"/>
    <mergeCell ref="T395:Y395"/>
    <mergeCell ref="Z395:AB395"/>
    <mergeCell ref="AC395:AE395"/>
    <mergeCell ref="AF395:AH395"/>
    <mergeCell ref="T368:Y368"/>
    <mergeCell ref="AI395:AK395"/>
    <mergeCell ref="AI396:AK396"/>
    <mergeCell ref="Z368:AB368"/>
    <mergeCell ref="T401:Y401"/>
    <mergeCell ref="Z401:AB401"/>
    <mergeCell ref="AC401:AE401"/>
    <mergeCell ref="AF401:AH401"/>
    <mergeCell ref="AI401:AK401"/>
    <mergeCell ref="T405:Y405"/>
    <mergeCell ref="Z405:AB405"/>
    <mergeCell ref="AC405:AE405"/>
    <mergeCell ref="AF405:AH405"/>
    <mergeCell ref="AI405:AK405"/>
    <mergeCell ref="T406:Y406"/>
    <mergeCell ref="Z406:AB406"/>
    <mergeCell ref="AC406:AE406"/>
    <mergeCell ref="AF406:AH406"/>
    <mergeCell ref="AI406:AK406"/>
    <mergeCell ref="AL387:AO387"/>
    <mergeCell ref="AL388:AO388"/>
    <mergeCell ref="AL389:AO389"/>
    <mergeCell ref="AL390:AO390"/>
    <mergeCell ref="AL391:AO391"/>
    <mergeCell ref="AL392:AO392"/>
    <mergeCell ref="AL393:AO393"/>
    <mergeCell ref="AL394:AO394"/>
    <mergeCell ref="AL395:AO395"/>
    <mergeCell ref="AL396:AO396"/>
    <mergeCell ref="AL397:AO397"/>
    <mergeCell ref="AL398:AO398"/>
    <mergeCell ref="AL399:AO399"/>
    <mergeCell ref="AL400:AO400"/>
    <mergeCell ref="AL401:AO401"/>
    <mergeCell ref="AL402:AO402"/>
    <mergeCell ref="AL403:AO403"/>
    <mergeCell ref="T692:Y692"/>
    <mergeCell ref="Z692:AB692"/>
    <mergeCell ref="AC692:AE692"/>
    <mergeCell ref="AF692:AH692"/>
    <mergeCell ref="AI692:AK692"/>
    <mergeCell ref="AL692:AO692"/>
    <mergeCell ref="AC562:AE562"/>
    <mergeCell ref="AF562:AH562"/>
    <mergeCell ref="AJ562:AK562"/>
    <mergeCell ref="AL562:AO562"/>
    <mergeCell ref="T563:Y563"/>
    <mergeCell ref="Z563:AB563"/>
    <mergeCell ref="AC563:AE563"/>
    <mergeCell ref="AF563:AH563"/>
    <mergeCell ref="AJ563:AK563"/>
    <mergeCell ref="AL563:AO563"/>
    <mergeCell ref="T564:Y564"/>
    <mergeCell ref="Z564:AB564"/>
    <mergeCell ref="AC564:AE564"/>
    <mergeCell ref="AF564:AH564"/>
    <mergeCell ref="AJ564:AK564"/>
    <mergeCell ref="AL564:AO564"/>
    <mergeCell ref="T565:Y565"/>
    <mergeCell ref="Z565:AB565"/>
    <mergeCell ref="AC565:AE565"/>
    <mergeCell ref="AF565:AH565"/>
    <mergeCell ref="AJ565:AK565"/>
    <mergeCell ref="AL565:AO565"/>
    <mergeCell ref="T562:Y562"/>
    <mergeCell ref="Z562:AB562"/>
    <mergeCell ref="X580:AD581"/>
    <mergeCell ref="AE580:AH581"/>
    <mergeCell ref="T722:Y722"/>
    <mergeCell ref="Z722:AB722"/>
    <mergeCell ref="AC722:AE722"/>
    <mergeCell ref="AF722:AH722"/>
    <mergeCell ref="AI722:AK722"/>
    <mergeCell ref="AL722:AO722"/>
    <mergeCell ref="T566:Y566"/>
    <mergeCell ref="Z566:AB566"/>
    <mergeCell ref="AC566:AE566"/>
    <mergeCell ref="AF566:AH566"/>
    <mergeCell ref="AJ566:AK566"/>
    <mergeCell ref="AL566:AO566"/>
    <mergeCell ref="T567:Y567"/>
    <mergeCell ref="Z567:AB567"/>
    <mergeCell ref="AC567:AE567"/>
    <mergeCell ref="AF567:AH567"/>
    <mergeCell ref="AJ567:AK567"/>
    <mergeCell ref="AL567:AO567"/>
    <mergeCell ref="AI634:AK634"/>
    <mergeCell ref="T695:Y695"/>
    <mergeCell ref="Z695:AB695"/>
    <mergeCell ref="AC695:AE695"/>
    <mergeCell ref="AF695:AH695"/>
    <mergeCell ref="AI695:AK695"/>
    <mergeCell ref="AL695:AO695"/>
    <mergeCell ref="B685:AO685"/>
    <mergeCell ref="T694:Y694"/>
    <mergeCell ref="Z694:AB694"/>
    <mergeCell ref="AC694:AE694"/>
    <mergeCell ref="AF694:AH694"/>
    <mergeCell ref="AC691:AE691"/>
    <mergeCell ref="AF691:AH691"/>
    <mergeCell ref="T700:Y700"/>
    <mergeCell ref="Z700:AB700"/>
    <mergeCell ref="AC700:AE700"/>
    <mergeCell ref="AF700:AH700"/>
    <mergeCell ref="AI700:AK700"/>
    <mergeCell ref="AL700:AO700"/>
    <mergeCell ref="T701:Y701"/>
    <mergeCell ref="Z701:AB701"/>
    <mergeCell ref="AC701:AE701"/>
    <mergeCell ref="AF701:AH701"/>
    <mergeCell ref="AI701:AK701"/>
    <mergeCell ref="AL701:AO701"/>
    <mergeCell ref="T702:Y702"/>
    <mergeCell ref="Z702:AB702"/>
    <mergeCell ref="AC702:AE702"/>
    <mergeCell ref="AF702:AH702"/>
    <mergeCell ref="AI702:AK702"/>
    <mergeCell ref="AL702:AO702"/>
    <mergeCell ref="T703:Y703"/>
    <mergeCell ref="Z703:AB703"/>
    <mergeCell ref="AC703:AE703"/>
    <mergeCell ref="AF703:AH703"/>
    <mergeCell ref="AI703:AK703"/>
    <mergeCell ref="AL703:AO703"/>
    <mergeCell ref="T704:Y704"/>
    <mergeCell ref="Z704:AB704"/>
    <mergeCell ref="AC704:AE704"/>
    <mergeCell ref="AF704:AH704"/>
    <mergeCell ref="AI704:AK704"/>
    <mergeCell ref="AL704:AO704"/>
    <mergeCell ref="T705:Y705"/>
    <mergeCell ref="Z705:AB705"/>
    <mergeCell ref="AC705:AE705"/>
    <mergeCell ref="AF705:AH705"/>
    <mergeCell ref="AI705:AK705"/>
    <mergeCell ref="AL705:AO705"/>
    <mergeCell ref="Z711:AB711"/>
    <mergeCell ref="AC711:AE711"/>
    <mergeCell ref="AF711:AH711"/>
    <mergeCell ref="AI711:AK711"/>
    <mergeCell ref="AL711:AO711"/>
    <mergeCell ref="T706:Y706"/>
    <mergeCell ref="Z706:AB706"/>
    <mergeCell ref="AC706:AE706"/>
    <mergeCell ref="AF706:AH706"/>
    <mergeCell ref="AI706:AK706"/>
    <mergeCell ref="AL706:AO706"/>
    <mergeCell ref="T707:Y707"/>
    <mergeCell ref="Z707:AB707"/>
    <mergeCell ref="AC707:AE707"/>
    <mergeCell ref="AF707:AH707"/>
    <mergeCell ref="AI707:AK707"/>
    <mergeCell ref="AL707:AO707"/>
    <mergeCell ref="T708:Y708"/>
    <mergeCell ref="Z708:AB708"/>
    <mergeCell ref="AC708:AE708"/>
    <mergeCell ref="AF708:AH708"/>
    <mergeCell ref="AI708:AK708"/>
    <mergeCell ref="AL708:AO708"/>
    <mergeCell ref="B686:S722"/>
    <mergeCell ref="T712:Y712"/>
    <mergeCell ref="Z712:AB712"/>
    <mergeCell ref="AC712:AE712"/>
    <mergeCell ref="AF712:AH712"/>
    <mergeCell ref="AI712:AK712"/>
    <mergeCell ref="AL712:AO712"/>
    <mergeCell ref="T713:Y713"/>
    <mergeCell ref="Z713:AB713"/>
    <mergeCell ref="AC713:AE713"/>
    <mergeCell ref="AF713:AH713"/>
    <mergeCell ref="AI713:AK713"/>
    <mergeCell ref="AL713:AO713"/>
    <mergeCell ref="T714:Y714"/>
    <mergeCell ref="Z714:AB714"/>
    <mergeCell ref="AC714:AE714"/>
    <mergeCell ref="AF714:AH714"/>
    <mergeCell ref="AI714:AK714"/>
    <mergeCell ref="AL714:AO714"/>
    <mergeCell ref="T709:Y709"/>
    <mergeCell ref="Z709:AB709"/>
    <mergeCell ref="AC709:AE709"/>
    <mergeCell ref="AF709:AH709"/>
    <mergeCell ref="AI709:AK709"/>
    <mergeCell ref="AL709:AO709"/>
    <mergeCell ref="T710:Y710"/>
    <mergeCell ref="Z710:AB710"/>
    <mergeCell ref="AC710:AE710"/>
    <mergeCell ref="AF710:AH710"/>
    <mergeCell ref="AI710:AK710"/>
    <mergeCell ref="AL710:AO710"/>
    <mergeCell ref="T711:Y711"/>
  </mergeCells>
  <printOptions horizontalCentered="1" verticalCentered="1"/>
  <pageMargins left="0.19685039370078741" right="0.19685039370078741" top="0.19685039370078741" bottom="0.19685039370078741" header="0.31496062992125984" footer="0.11811023622047245"/>
  <pageSetup scale="54" fitToHeight="0" orientation="portrait" r:id="rId1"/>
  <headerFooter>
    <oddFooter>&amp;LElaboró:
Mauricio Bonilla Tiaffi
Ing. Civil</oddFooter>
  </headerFooter>
  <rowBreaks count="15" manualBreakCount="15">
    <brk id="50" min="1" max="41" man="1"/>
    <brk id="75" min="1" max="41" man="1"/>
    <brk id="99" min="1" max="41" man="1"/>
    <brk id="148" min="1" max="41" man="1"/>
    <brk id="193" min="1" max="41" man="1"/>
    <brk id="247" min="1" max="41" man="1"/>
    <brk id="271" min="1" max="41" man="1"/>
    <brk id="313" min="1" max="41" man="1"/>
    <brk id="372" min="1" max="41" man="1"/>
    <brk id="433" min="1" max="41" man="1"/>
    <brk id="486" min="1" max="41" man="1"/>
    <brk id="509" min="1" max="41" man="1"/>
    <brk id="574" min="1" max="41" man="1"/>
    <brk id="622" min="1" max="41" man="1"/>
    <brk id="648" min="1" max="41"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4">
    <tabColor rgb="FFFF0000"/>
  </sheetPr>
  <dimension ref="B1:M36"/>
  <sheetViews>
    <sheetView view="pageBreakPreview" topLeftCell="A11" zoomScaleNormal="100" zoomScaleSheetLayoutView="100" workbookViewId="0">
      <selection activeCell="A21" sqref="A21"/>
    </sheetView>
  </sheetViews>
  <sheetFormatPr baseColWidth="10" defaultColWidth="11.42578125" defaultRowHeight="15"/>
  <cols>
    <col min="1" max="1" width="11.42578125" style="380"/>
    <col min="2" max="2" width="34.7109375" style="380" customWidth="1"/>
    <col min="3" max="3" width="17.140625" style="380" customWidth="1"/>
    <col min="4" max="4" width="15.28515625" style="380" customWidth="1"/>
    <col min="5" max="8" width="11.42578125" style="380"/>
    <col min="9" max="9" width="18.42578125" style="380" customWidth="1"/>
    <col min="10" max="10" width="21.42578125" style="380" customWidth="1"/>
    <col min="11" max="11" width="15.5703125" style="380" bestFit="1" customWidth="1"/>
    <col min="12" max="12" width="15" style="380" bestFit="1" customWidth="1"/>
    <col min="13" max="13" width="28.28515625" style="380" customWidth="1"/>
    <col min="14" max="16384" width="11.42578125" style="380"/>
  </cols>
  <sheetData>
    <row r="1" spans="2:10">
      <c r="B1" s="1629"/>
      <c r="C1" s="1632" t="s">
        <v>882</v>
      </c>
      <c r="D1" s="1632"/>
      <c r="E1" s="1632"/>
      <c r="F1" s="1632"/>
      <c r="G1" s="1632"/>
      <c r="H1" s="1632"/>
      <c r="I1" s="1632"/>
      <c r="J1" s="1635">
        <f ca="1">+INFO!B5</f>
        <v>46286</v>
      </c>
    </row>
    <row r="2" spans="2:10" ht="29.25" customHeight="1">
      <c r="B2" s="1630"/>
      <c r="C2" s="1633"/>
      <c r="D2" s="1633"/>
      <c r="E2" s="1633"/>
      <c r="F2" s="1633"/>
      <c r="G2" s="1633"/>
      <c r="H2" s="1633"/>
      <c r="I2" s="1633"/>
      <c r="J2" s="1636"/>
    </row>
    <row r="3" spans="2:10" ht="18.75" customHeight="1">
      <c r="B3" s="1630"/>
      <c r="C3" s="1633"/>
      <c r="D3" s="1633"/>
      <c r="E3" s="1633"/>
      <c r="F3" s="1633"/>
      <c r="G3" s="1633"/>
      <c r="H3" s="1633"/>
      <c r="I3" s="1633"/>
      <c r="J3" s="1636"/>
    </row>
    <row r="4" spans="2:10" ht="18.75" customHeight="1" thickBot="1">
      <c r="B4" s="1631"/>
      <c r="C4" s="1634"/>
      <c r="D4" s="1634"/>
      <c r="E4" s="1634"/>
      <c r="F4" s="1634"/>
      <c r="G4" s="1634"/>
      <c r="H4" s="1634"/>
      <c r="I4" s="1634"/>
      <c r="J4" s="1637"/>
    </row>
    <row r="5" spans="2:10">
      <c r="B5" s="1638" t="s">
        <v>882</v>
      </c>
      <c r="C5" s="1639"/>
      <c r="D5" s="1639"/>
      <c r="E5" s="1639"/>
      <c r="F5" s="1639"/>
      <c r="G5" s="1639"/>
      <c r="H5" s="1639"/>
      <c r="I5" s="1639"/>
      <c r="J5" s="1640"/>
    </row>
    <row r="6" spans="2:10">
      <c r="B6" s="1641"/>
      <c r="C6" s="1642"/>
      <c r="D6" s="1642"/>
      <c r="E6" s="1642"/>
      <c r="F6" s="1642"/>
      <c r="G6" s="1642"/>
      <c r="H6" s="1642"/>
      <c r="I6" s="1642"/>
      <c r="J6" s="1643"/>
    </row>
    <row r="7" spans="2:10">
      <c r="B7" s="1644" t="s">
        <v>88</v>
      </c>
      <c r="C7" s="1645"/>
      <c r="D7" s="1645"/>
      <c r="E7" s="1645"/>
      <c r="F7" s="1645"/>
      <c r="G7" s="1645"/>
      <c r="H7" s="1645"/>
      <c r="I7" s="1645"/>
      <c r="J7" s="1646"/>
    </row>
    <row r="8" spans="2:10">
      <c r="B8" s="397" t="s">
        <v>89</v>
      </c>
      <c r="C8" s="398">
        <v>3</v>
      </c>
      <c r="D8" s="1626" t="s">
        <v>90</v>
      </c>
      <c r="E8" s="1627"/>
      <c r="F8" s="1627"/>
      <c r="G8" s="1627"/>
      <c r="H8" s="1627"/>
      <c r="I8" s="1627"/>
      <c r="J8" s="1628"/>
    </row>
    <row r="9" spans="2:10" ht="69" customHeight="1">
      <c r="B9" s="399" t="s">
        <v>91</v>
      </c>
      <c r="C9" s="398" t="s">
        <v>92</v>
      </c>
      <c r="D9" s="400" t="s">
        <v>93</v>
      </c>
      <c r="E9" s="400" t="s">
        <v>94</v>
      </c>
      <c r="F9" s="400" t="s">
        <v>95</v>
      </c>
      <c r="G9" s="400" t="s">
        <v>96</v>
      </c>
      <c r="H9" s="400" t="s">
        <v>670</v>
      </c>
      <c r="I9" s="398" t="s">
        <v>97</v>
      </c>
      <c r="J9" s="401" t="s">
        <v>98</v>
      </c>
    </row>
    <row r="10" spans="2:10">
      <c r="B10" s="399" t="s">
        <v>99</v>
      </c>
      <c r="C10" s="402"/>
      <c r="D10" s="402"/>
      <c r="E10" s="402"/>
      <c r="F10" s="402"/>
      <c r="G10" s="402"/>
      <c r="H10" s="402"/>
      <c r="I10" s="403"/>
      <c r="J10" s="404"/>
    </row>
    <row r="11" spans="2:10">
      <c r="B11" s="405" t="s">
        <v>100</v>
      </c>
      <c r="C11" s="406">
        <v>1</v>
      </c>
      <c r="D11" s="407">
        <v>3500000</v>
      </c>
      <c r="E11" s="403">
        <v>0.2</v>
      </c>
      <c r="F11" s="403">
        <v>0.2</v>
      </c>
      <c r="G11" s="403">
        <v>0.2</v>
      </c>
      <c r="H11" s="403">
        <v>0.2</v>
      </c>
      <c r="I11" s="403">
        <f t="shared" ref="I11:I16" si="0">SUM(E11:H11)*C11</f>
        <v>0.8</v>
      </c>
      <c r="J11" s="409">
        <f>ROUND(D11*I11,0)</f>
        <v>2800000</v>
      </c>
    </row>
    <row r="12" spans="2:10">
      <c r="B12" s="405" t="s">
        <v>849</v>
      </c>
      <c r="C12" s="406">
        <v>1</v>
      </c>
      <c r="D12" s="407">
        <v>3500000</v>
      </c>
      <c r="E12" s="403">
        <v>0.1</v>
      </c>
      <c r="F12" s="403">
        <v>0.1</v>
      </c>
      <c r="G12" s="403">
        <v>0.1</v>
      </c>
      <c r="H12" s="403">
        <v>0</v>
      </c>
      <c r="I12" s="403">
        <f t="shared" si="0"/>
        <v>0.30000000000000004</v>
      </c>
      <c r="J12" s="409">
        <f t="shared" ref="J12:J16" si="1">ROUND(D12*I12,0)</f>
        <v>1050000</v>
      </c>
    </row>
    <row r="13" spans="2:10">
      <c r="B13" s="405" t="s">
        <v>101</v>
      </c>
      <c r="C13" s="406">
        <v>1</v>
      </c>
      <c r="D13" s="407">
        <v>2500000</v>
      </c>
      <c r="E13" s="408">
        <v>1</v>
      </c>
      <c r="F13" s="408">
        <v>1</v>
      </c>
      <c r="G13" s="408">
        <v>1</v>
      </c>
      <c r="H13" s="517">
        <v>0.5</v>
      </c>
      <c r="I13" s="403">
        <f t="shared" si="0"/>
        <v>3.5</v>
      </c>
      <c r="J13" s="409">
        <f t="shared" si="1"/>
        <v>8750000</v>
      </c>
    </row>
    <row r="14" spans="2:10">
      <c r="B14" s="405" t="s">
        <v>685</v>
      </c>
      <c r="C14" s="406">
        <v>1</v>
      </c>
      <c r="D14" s="407">
        <v>1800000</v>
      </c>
      <c r="E14" s="408">
        <v>0.5</v>
      </c>
      <c r="F14" s="408">
        <v>0.5</v>
      </c>
      <c r="G14" s="408">
        <v>0.5</v>
      </c>
      <c r="H14" s="408">
        <v>0.5</v>
      </c>
      <c r="I14" s="403">
        <f t="shared" si="0"/>
        <v>2</v>
      </c>
      <c r="J14" s="409">
        <f t="shared" si="1"/>
        <v>3600000</v>
      </c>
    </row>
    <row r="15" spans="2:10">
      <c r="B15" s="405" t="s">
        <v>847</v>
      </c>
      <c r="C15" s="406">
        <v>1</v>
      </c>
      <c r="D15" s="407">
        <v>1000000</v>
      </c>
      <c r="E15" s="408">
        <v>0.5</v>
      </c>
      <c r="F15" s="408">
        <v>0.5</v>
      </c>
      <c r="G15" s="408">
        <v>0.5</v>
      </c>
      <c r="H15" s="408">
        <v>0.5</v>
      </c>
      <c r="I15" s="403">
        <f t="shared" si="0"/>
        <v>2</v>
      </c>
      <c r="J15" s="409">
        <f t="shared" si="1"/>
        <v>2000000</v>
      </c>
    </row>
    <row r="16" spans="2:10">
      <c r="B16" s="405" t="s">
        <v>848</v>
      </c>
      <c r="C16" s="406">
        <v>1</v>
      </c>
      <c r="D16" s="407">
        <v>1200000</v>
      </c>
      <c r="E16" s="408">
        <v>1</v>
      </c>
      <c r="F16" s="408">
        <v>1</v>
      </c>
      <c r="G16" s="408">
        <v>1</v>
      </c>
      <c r="H16" s="517">
        <v>0</v>
      </c>
      <c r="I16" s="403">
        <f t="shared" si="0"/>
        <v>3</v>
      </c>
      <c r="J16" s="409">
        <f t="shared" si="1"/>
        <v>3600000</v>
      </c>
    </row>
    <row r="17" spans="2:13">
      <c r="B17" s="399" t="s">
        <v>102</v>
      </c>
      <c r="C17" s="402"/>
      <c r="D17" s="402"/>
      <c r="E17" s="402"/>
      <c r="F17" s="402"/>
      <c r="G17" s="402" t="s">
        <v>103</v>
      </c>
      <c r="H17" s="402"/>
      <c r="I17" s="410"/>
      <c r="J17" s="411">
        <f>SUM(J11:J16)</f>
        <v>21800000</v>
      </c>
    </row>
    <row r="18" spans="2:13" ht="40.5" customHeight="1">
      <c r="B18" s="399" t="s">
        <v>104</v>
      </c>
      <c r="C18" s="402"/>
      <c r="D18" s="412">
        <f>+FM_ok!E42</f>
        <v>2.02</v>
      </c>
      <c r="E18" s="1651"/>
      <c r="F18" s="1652"/>
      <c r="G18" s="1652"/>
      <c r="H18" s="1652"/>
      <c r="I18" s="1653"/>
      <c r="J18" s="411">
        <f>ROUND(J17*$D$18,0)</f>
        <v>44036000</v>
      </c>
    </row>
    <row r="19" spans="2:13">
      <c r="B19" s="1654"/>
      <c r="C19" s="1655"/>
      <c r="D19" s="1655"/>
      <c r="E19" s="1655"/>
      <c r="F19" s="1655"/>
      <c r="G19" s="1655"/>
      <c r="H19" s="1655"/>
      <c r="I19" s="1655"/>
      <c r="J19" s="1656"/>
    </row>
    <row r="20" spans="2:13">
      <c r="B20" s="399" t="s">
        <v>105</v>
      </c>
      <c r="C20" s="1657"/>
      <c r="D20" s="1658"/>
      <c r="E20" s="1658"/>
      <c r="F20" s="1658"/>
      <c r="G20" s="1658"/>
      <c r="H20" s="1658"/>
      <c r="I20" s="1658"/>
      <c r="J20" s="1659"/>
    </row>
    <row r="21" spans="2:13" ht="75" customHeight="1">
      <c r="B21" s="397" t="s">
        <v>106</v>
      </c>
      <c r="C21" s="398" t="s">
        <v>37</v>
      </c>
      <c r="D21" s="400" t="s">
        <v>107</v>
      </c>
      <c r="E21" s="400" t="s">
        <v>94</v>
      </c>
      <c r="F21" s="400" t="s">
        <v>95</v>
      </c>
      <c r="G21" s="400" t="s">
        <v>96</v>
      </c>
      <c r="H21" s="400"/>
      <c r="I21" s="398" t="s">
        <v>108</v>
      </c>
      <c r="J21" s="401" t="s">
        <v>109</v>
      </c>
    </row>
    <row r="22" spans="2:13" ht="66" customHeight="1">
      <c r="B22" s="413" t="s">
        <v>110</v>
      </c>
      <c r="C22" s="414">
        <v>6</v>
      </c>
      <c r="D22" s="432">
        <v>536691.61107716849</v>
      </c>
      <c r="E22" s="408">
        <v>1</v>
      </c>
      <c r="F22" s="408">
        <v>1</v>
      </c>
      <c r="G22" s="408">
        <v>1</v>
      </c>
      <c r="H22" s="408"/>
      <c r="I22" s="403">
        <f>SUM(E22:H22)*C22</f>
        <v>18</v>
      </c>
      <c r="J22" s="409">
        <f>ROUND(D22*I22,2)</f>
        <v>9660449</v>
      </c>
      <c r="M22" s="940">
        <f>+INFO!F9</f>
        <v>1713976096.4099998</v>
      </c>
    </row>
    <row r="23" spans="2:13" ht="15.75" thickBot="1">
      <c r="B23" s="399" t="s">
        <v>111</v>
      </c>
      <c r="C23" s="1660"/>
      <c r="D23" s="1661"/>
      <c r="E23" s="1661"/>
      <c r="F23" s="1661"/>
      <c r="G23" s="1661"/>
      <c r="H23" s="1661"/>
      <c r="I23" s="1662"/>
      <c r="J23" s="411">
        <f>SUM(J22:J22)</f>
        <v>9660449</v>
      </c>
      <c r="M23" s="939">
        <f>ROUND(M22*0.07,0)</f>
        <v>119978327</v>
      </c>
    </row>
    <row r="24" spans="2:13" ht="21.75" thickBot="1">
      <c r="B24" s="399"/>
      <c r="C24" s="415"/>
      <c r="D24" s="416"/>
      <c r="E24" s="416"/>
      <c r="F24" s="416"/>
      <c r="G24" s="416"/>
      <c r="H24" s="416"/>
      <c r="I24" s="417"/>
      <c r="J24" s="418"/>
      <c r="M24" s="941">
        <f>SUM(M22:M23)</f>
        <v>1833954423.4099998</v>
      </c>
    </row>
    <row r="25" spans="2:13" ht="53.25" customHeight="1">
      <c r="B25" s="399"/>
      <c r="C25" s="415"/>
      <c r="D25" s="416"/>
      <c r="E25" s="416"/>
      <c r="F25" s="416"/>
      <c r="G25" s="416"/>
      <c r="H25" s="416"/>
      <c r="I25" s="417"/>
      <c r="J25" s="418" t="s">
        <v>112</v>
      </c>
    </row>
    <row r="26" spans="2:13">
      <c r="B26" s="1663" t="s">
        <v>113</v>
      </c>
      <c r="C26" s="1664"/>
      <c r="D26" s="1664"/>
      <c r="E26" s="1664"/>
      <c r="F26" s="1664"/>
      <c r="G26" s="1664"/>
      <c r="H26" s="1664"/>
      <c r="I26" s="1665"/>
      <c r="J26" s="419">
        <f>J18+J23</f>
        <v>53696449</v>
      </c>
    </row>
    <row r="27" spans="2:13">
      <c r="B27" s="1663" t="s">
        <v>114</v>
      </c>
      <c r="C27" s="1664"/>
      <c r="D27" s="1664"/>
      <c r="E27" s="1664"/>
      <c r="F27" s="1664"/>
      <c r="G27" s="1664"/>
      <c r="H27" s="1664"/>
      <c r="I27" s="1665"/>
      <c r="J27" s="419">
        <f>ROUND(J26*0.19,0)</f>
        <v>10202325</v>
      </c>
      <c r="K27" s="421"/>
    </row>
    <row r="28" spans="2:13" ht="15.75" customHeight="1" thickBot="1">
      <c r="B28" s="1647" t="s">
        <v>115</v>
      </c>
      <c r="C28" s="1648"/>
      <c r="D28" s="1648"/>
      <c r="E28" s="1648"/>
      <c r="F28" s="1648"/>
      <c r="G28" s="1648"/>
      <c r="H28" s="1648"/>
      <c r="I28" s="1649"/>
      <c r="J28" s="420">
        <f>SUM(J26:J27)</f>
        <v>63898774</v>
      </c>
      <c r="K28" s="421"/>
      <c r="L28" s="421">
        <f>+' PRESUPUESTO OFICIAL ESMERALDA'!G65</f>
        <v>63898774</v>
      </c>
    </row>
    <row r="29" spans="2:13">
      <c r="B29" s="422"/>
      <c r="C29" s="423"/>
      <c r="D29" s="423"/>
      <c r="E29" s="423"/>
      <c r="F29" s="423"/>
      <c r="G29" s="423"/>
      <c r="H29" s="423"/>
      <c r="I29" s="424"/>
      <c r="J29" s="425"/>
    </row>
    <row r="30" spans="2:13" ht="15.75">
      <c r="B30" s="248"/>
      <c r="C30" s="249"/>
      <c r="D30" s="250"/>
      <c r="E30" s="252"/>
      <c r="F30" s="250"/>
      <c r="G30" s="250"/>
      <c r="H30" s="250"/>
      <c r="I30" s="253"/>
      <c r="J30" s="253"/>
      <c r="L30" s="939">
        <f>+J28-L28</f>
        <v>0</v>
      </c>
    </row>
    <row r="31" spans="2:13" ht="15.75">
      <c r="B31" s="1650"/>
      <c r="C31" s="1650"/>
      <c r="D31" s="1650"/>
      <c r="E31" s="1650"/>
      <c r="F31" s="1650"/>
      <c r="G31" s="1650"/>
      <c r="H31" s="193" t="s">
        <v>39</v>
      </c>
      <c r="I31" s="253"/>
      <c r="J31" s="253"/>
      <c r="M31" s="426"/>
    </row>
    <row r="32" spans="2:13" ht="18">
      <c r="B32" s="193" t="s">
        <v>850</v>
      </c>
      <c r="C32" s="254"/>
      <c r="D32" s="254"/>
      <c r="E32" s="255"/>
      <c r="F32" s="495"/>
      <c r="G32" s="255"/>
      <c r="H32" s="990" t="s">
        <v>873</v>
      </c>
      <c r="I32" s="427"/>
      <c r="J32" s="253"/>
    </row>
    <row r="33" spans="2:13" ht="18.75">
      <c r="B33" s="494" t="s">
        <v>872</v>
      </c>
      <c r="C33" s="253"/>
      <c r="D33" s="253"/>
      <c r="E33" s="255"/>
      <c r="F33" s="496"/>
      <c r="G33" s="255"/>
      <c r="H33" s="162" t="s">
        <v>874</v>
      </c>
      <c r="I33" s="253"/>
      <c r="J33" s="253"/>
      <c r="M33" s="426"/>
    </row>
    <row r="34" spans="2:13" ht="18">
      <c r="B34" s="497" t="s">
        <v>117</v>
      </c>
      <c r="C34" s="253"/>
      <c r="D34" s="253"/>
      <c r="E34" s="255"/>
      <c r="F34" s="497"/>
      <c r="G34" s="255"/>
      <c r="H34" s="255"/>
      <c r="I34" s="428"/>
      <c r="J34" s="428"/>
    </row>
    <row r="35" spans="2:13" ht="15.75">
      <c r="B35" s="253"/>
      <c r="C35" s="429"/>
      <c r="D35" s="253"/>
      <c r="E35" s="255"/>
      <c r="F35" s="255"/>
      <c r="G35" s="255"/>
      <c r="H35" s="255"/>
      <c r="I35" s="428"/>
      <c r="J35" s="428"/>
    </row>
    <row r="36" spans="2:13">
      <c r="B36" s="430"/>
      <c r="C36" s="431"/>
      <c r="D36" s="431"/>
      <c r="E36" s="431"/>
      <c r="F36" s="431"/>
      <c r="G36" s="431"/>
      <c r="H36" s="431"/>
      <c r="I36" s="428"/>
      <c r="J36" s="428"/>
    </row>
  </sheetData>
  <mergeCells count="14">
    <mergeCell ref="B28:I28"/>
    <mergeCell ref="B31:G31"/>
    <mergeCell ref="E18:I18"/>
    <mergeCell ref="B19:J19"/>
    <mergeCell ref="C20:J20"/>
    <mergeCell ref="C23:I23"/>
    <mergeCell ref="B26:I26"/>
    <mergeCell ref="B27:I27"/>
    <mergeCell ref="D8:J8"/>
    <mergeCell ref="B1:B4"/>
    <mergeCell ref="C1:I4"/>
    <mergeCell ref="J1:J4"/>
    <mergeCell ref="B5:J6"/>
    <mergeCell ref="B7:J7"/>
  </mergeCells>
  <pageMargins left="0.70866141732283472" right="0.70866141732283472" top="0.74803149606299213" bottom="0.74803149606299213" header="0.31496062992125984" footer="0.31496062992125984"/>
  <pageSetup scale="65"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0">
    <tabColor rgb="FFFF0000"/>
  </sheetPr>
  <dimension ref="B1:M36"/>
  <sheetViews>
    <sheetView view="pageBreakPreview" zoomScaleNormal="100" zoomScaleSheetLayoutView="100" workbookViewId="0">
      <selection activeCell="L31" sqref="L31"/>
    </sheetView>
  </sheetViews>
  <sheetFormatPr baseColWidth="10" defaultColWidth="11.42578125" defaultRowHeight="15"/>
  <cols>
    <col min="1" max="1" width="11.42578125" style="380"/>
    <col min="2" max="2" width="34.7109375" style="380" customWidth="1"/>
    <col min="3" max="3" width="17.140625" style="380" customWidth="1"/>
    <col min="4" max="4" width="15.28515625" style="380" customWidth="1"/>
    <col min="5" max="8" width="11.42578125" style="380"/>
    <col min="9" max="9" width="18.42578125" style="380" customWidth="1"/>
    <col min="10" max="10" width="21.42578125" style="380" customWidth="1"/>
    <col min="11" max="11" width="15.5703125" style="380" bestFit="1" customWidth="1"/>
    <col min="12" max="12" width="15" style="380" bestFit="1" customWidth="1"/>
    <col min="13" max="13" width="28.28515625" style="380" customWidth="1"/>
    <col min="14" max="16384" width="11.42578125" style="380"/>
  </cols>
  <sheetData>
    <row r="1" spans="2:10">
      <c r="B1" s="1629"/>
      <c r="C1" s="1632" t="s">
        <v>912</v>
      </c>
      <c r="D1" s="1632"/>
      <c r="E1" s="1632"/>
      <c r="F1" s="1632"/>
      <c r="G1" s="1632"/>
      <c r="H1" s="1632"/>
      <c r="I1" s="1632"/>
      <c r="J1" s="1635">
        <f ca="1">+INFO!B5</f>
        <v>46286</v>
      </c>
    </row>
    <row r="2" spans="2:10" ht="29.25" customHeight="1">
      <c r="B2" s="1630"/>
      <c r="C2" s="1633"/>
      <c r="D2" s="1633"/>
      <c r="E2" s="1633"/>
      <c r="F2" s="1633"/>
      <c r="G2" s="1633"/>
      <c r="H2" s="1633"/>
      <c r="I2" s="1633"/>
      <c r="J2" s="1636"/>
    </row>
    <row r="3" spans="2:10" ht="18.75" customHeight="1">
      <c r="B3" s="1630"/>
      <c r="C3" s="1633"/>
      <c r="D3" s="1633"/>
      <c r="E3" s="1633"/>
      <c r="F3" s="1633"/>
      <c r="G3" s="1633"/>
      <c r="H3" s="1633"/>
      <c r="I3" s="1633"/>
      <c r="J3" s="1636"/>
    </row>
    <row r="4" spans="2:10" ht="18.75" customHeight="1" thickBot="1">
      <c r="B4" s="1631"/>
      <c r="C4" s="1634"/>
      <c r="D4" s="1634"/>
      <c r="E4" s="1634"/>
      <c r="F4" s="1634"/>
      <c r="G4" s="1634"/>
      <c r="H4" s="1634"/>
      <c r="I4" s="1634"/>
      <c r="J4" s="1637"/>
    </row>
    <row r="5" spans="2:10">
      <c r="B5" s="1638" t="s">
        <v>912</v>
      </c>
      <c r="C5" s="1639"/>
      <c r="D5" s="1639"/>
      <c r="E5" s="1639"/>
      <c r="F5" s="1639"/>
      <c r="G5" s="1639"/>
      <c r="H5" s="1639"/>
      <c r="I5" s="1639"/>
      <c r="J5" s="1640"/>
    </row>
    <row r="6" spans="2:10">
      <c r="B6" s="1641"/>
      <c r="C6" s="1642"/>
      <c r="D6" s="1642"/>
      <c r="E6" s="1642"/>
      <c r="F6" s="1642"/>
      <c r="G6" s="1642"/>
      <c r="H6" s="1642"/>
      <c r="I6" s="1642"/>
      <c r="J6" s="1643"/>
    </row>
    <row r="7" spans="2:10">
      <c r="B7" s="1644" t="s">
        <v>88</v>
      </c>
      <c r="C7" s="1645"/>
      <c r="D7" s="1645"/>
      <c r="E7" s="1645"/>
      <c r="F7" s="1645"/>
      <c r="G7" s="1645"/>
      <c r="H7" s="1645"/>
      <c r="I7" s="1645"/>
      <c r="J7" s="1646"/>
    </row>
    <row r="8" spans="2:10">
      <c r="B8" s="397" t="s">
        <v>89</v>
      </c>
      <c r="C8" s="398">
        <v>3</v>
      </c>
      <c r="D8" s="1626" t="s">
        <v>90</v>
      </c>
      <c r="E8" s="1627"/>
      <c r="F8" s="1627"/>
      <c r="G8" s="1627"/>
      <c r="H8" s="1627"/>
      <c r="I8" s="1627"/>
      <c r="J8" s="1628"/>
    </row>
    <row r="9" spans="2:10" ht="69" customHeight="1">
      <c r="B9" s="399" t="s">
        <v>91</v>
      </c>
      <c r="C9" s="398" t="s">
        <v>92</v>
      </c>
      <c r="D9" s="400" t="s">
        <v>93</v>
      </c>
      <c r="E9" s="400" t="s">
        <v>94</v>
      </c>
      <c r="F9" s="400" t="s">
        <v>95</v>
      </c>
      <c r="G9" s="400" t="s">
        <v>96</v>
      </c>
      <c r="H9" s="400" t="s">
        <v>670</v>
      </c>
      <c r="I9" s="398" t="s">
        <v>97</v>
      </c>
      <c r="J9" s="401" t="s">
        <v>98</v>
      </c>
    </row>
    <row r="10" spans="2:10">
      <c r="B10" s="399" t="s">
        <v>99</v>
      </c>
      <c r="C10" s="402"/>
      <c r="D10" s="402"/>
      <c r="E10" s="402"/>
      <c r="F10" s="402"/>
      <c r="G10" s="402"/>
      <c r="H10" s="402"/>
      <c r="I10" s="403"/>
      <c r="J10" s="404"/>
    </row>
    <row r="11" spans="2:10">
      <c r="B11" s="405" t="s">
        <v>100</v>
      </c>
      <c r="C11" s="406">
        <v>1</v>
      </c>
      <c r="D11" s="407">
        <v>3500000</v>
      </c>
      <c r="E11" s="403">
        <v>0.2</v>
      </c>
      <c r="F11" s="403">
        <v>0.2</v>
      </c>
      <c r="G11" s="403">
        <v>0.2</v>
      </c>
      <c r="H11" s="403">
        <v>0.2</v>
      </c>
      <c r="I11" s="403">
        <f t="shared" ref="I11:I16" si="0">SUM(E11:H11)*C11</f>
        <v>0.8</v>
      </c>
      <c r="J11" s="409">
        <f t="shared" ref="J11:J16" si="1">ROUND(D11*I11,0)</f>
        <v>2800000</v>
      </c>
    </row>
    <row r="12" spans="2:10">
      <c r="B12" s="405" t="s">
        <v>849</v>
      </c>
      <c r="C12" s="406">
        <v>1</v>
      </c>
      <c r="D12" s="407">
        <v>3500000</v>
      </c>
      <c r="E12" s="403">
        <v>0.1</v>
      </c>
      <c r="F12" s="403">
        <v>0.1</v>
      </c>
      <c r="G12" s="403">
        <v>0.1</v>
      </c>
      <c r="H12" s="403">
        <v>0</v>
      </c>
      <c r="I12" s="403">
        <f t="shared" si="0"/>
        <v>0.30000000000000004</v>
      </c>
      <c r="J12" s="409">
        <f t="shared" si="1"/>
        <v>1050000</v>
      </c>
    </row>
    <row r="13" spans="2:10">
      <c r="B13" s="405" t="s">
        <v>101</v>
      </c>
      <c r="C13" s="406">
        <v>1</v>
      </c>
      <c r="D13" s="407">
        <v>2500000</v>
      </c>
      <c r="E13" s="408">
        <v>1</v>
      </c>
      <c r="F13" s="408">
        <v>1</v>
      </c>
      <c r="G13" s="408">
        <v>1</v>
      </c>
      <c r="H13" s="517">
        <v>0.5</v>
      </c>
      <c r="I13" s="403">
        <f t="shared" si="0"/>
        <v>3.5</v>
      </c>
      <c r="J13" s="409">
        <f t="shared" si="1"/>
        <v>8750000</v>
      </c>
    </row>
    <row r="14" spans="2:10">
      <c r="B14" s="405" t="s">
        <v>685</v>
      </c>
      <c r="C14" s="406">
        <v>1</v>
      </c>
      <c r="D14" s="407">
        <v>1800000</v>
      </c>
      <c r="E14" s="408">
        <v>0.5</v>
      </c>
      <c r="F14" s="408">
        <v>0.5</v>
      </c>
      <c r="G14" s="408">
        <v>0.5</v>
      </c>
      <c r="H14" s="408">
        <v>0.5</v>
      </c>
      <c r="I14" s="403">
        <f t="shared" si="0"/>
        <v>2</v>
      </c>
      <c r="J14" s="409">
        <f t="shared" si="1"/>
        <v>3600000</v>
      </c>
    </row>
    <row r="15" spans="2:10">
      <c r="B15" s="405" t="s">
        <v>847</v>
      </c>
      <c r="C15" s="406">
        <v>1</v>
      </c>
      <c r="D15" s="407">
        <v>1000000</v>
      </c>
      <c r="E15" s="408">
        <v>0.5</v>
      </c>
      <c r="F15" s="408">
        <v>0.5</v>
      </c>
      <c r="G15" s="408">
        <v>0.5</v>
      </c>
      <c r="H15" s="408">
        <v>0.5</v>
      </c>
      <c r="I15" s="403">
        <f t="shared" si="0"/>
        <v>2</v>
      </c>
      <c r="J15" s="409">
        <f t="shared" si="1"/>
        <v>2000000</v>
      </c>
    </row>
    <row r="16" spans="2:10">
      <c r="B16" s="405" t="s">
        <v>848</v>
      </c>
      <c r="C16" s="406">
        <v>1</v>
      </c>
      <c r="D16" s="407">
        <v>1200000</v>
      </c>
      <c r="E16" s="408">
        <v>1</v>
      </c>
      <c r="F16" s="408">
        <v>1</v>
      </c>
      <c r="G16" s="408">
        <v>1</v>
      </c>
      <c r="H16" s="517">
        <v>0</v>
      </c>
      <c r="I16" s="403">
        <f t="shared" si="0"/>
        <v>3</v>
      </c>
      <c r="J16" s="409">
        <f t="shared" si="1"/>
        <v>3600000</v>
      </c>
    </row>
    <row r="17" spans="2:13">
      <c r="B17" s="399" t="s">
        <v>102</v>
      </c>
      <c r="C17" s="402"/>
      <c r="D17" s="402"/>
      <c r="E17" s="402"/>
      <c r="F17" s="402"/>
      <c r="G17" s="402" t="s">
        <v>103</v>
      </c>
      <c r="H17" s="402"/>
      <c r="I17" s="410"/>
      <c r="J17" s="411">
        <f>SUM(J11:J16)</f>
        <v>21800000</v>
      </c>
    </row>
    <row r="18" spans="2:13" ht="40.5" customHeight="1">
      <c r="B18" s="399" t="s">
        <v>104</v>
      </c>
      <c r="C18" s="402"/>
      <c r="D18" s="412">
        <f>+FM_ok!E42</f>
        <v>2.02</v>
      </c>
      <c r="E18" s="1651"/>
      <c r="F18" s="1652"/>
      <c r="G18" s="1652"/>
      <c r="H18" s="1652"/>
      <c r="I18" s="1653"/>
      <c r="J18" s="411">
        <f>ROUND(J17*$D$18,0)</f>
        <v>44036000</v>
      </c>
    </row>
    <row r="19" spans="2:13">
      <c r="B19" s="1654"/>
      <c r="C19" s="1655"/>
      <c r="D19" s="1655"/>
      <c r="E19" s="1655"/>
      <c r="F19" s="1655"/>
      <c r="G19" s="1655"/>
      <c r="H19" s="1655"/>
      <c r="I19" s="1655"/>
      <c r="J19" s="1656"/>
    </row>
    <row r="20" spans="2:13">
      <c r="B20" s="399" t="s">
        <v>105</v>
      </c>
      <c r="C20" s="1657"/>
      <c r="D20" s="1658"/>
      <c r="E20" s="1658"/>
      <c r="F20" s="1658"/>
      <c r="G20" s="1658"/>
      <c r="H20" s="1658"/>
      <c r="I20" s="1658"/>
      <c r="J20" s="1659"/>
    </row>
    <row r="21" spans="2:13" ht="75" customHeight="1">
      <c r="B21" s="397" t="s">
        <v>106</v>
      </c>
      <c r="C21" s="398" t="s">
        <v>37</v>
      </c>
      <c r="D21" s="400" t="s">
        <v>107</v>
      </c>
      <c r="E21" s="400" t="s">
        <v>94</v>
      </c>
      <c r="F21" s="400" t="s">
        <v>95</v>
      </c>
      <c r="G21" s="400" t="s">
        <v>96</v>
      </c>
      <c r="H21" s="400"/>
      <c r="I21" s="398" t="s">
        <v>108</v>
      </c>
      <c r="J21" s="401" t="s">
        <v>109</v>
      </c>
    </row>
    <row r="22" spans="2:13" ht="66" customHeight="1">
      <c r="B22" s="1069" t="s">
        <v>110</v>
      </c>
      <c r="C22" s="414">
        <v>2</v>
      </c>
      <c r="D22" s="432">
        <v>514945.99478965427</v>
      </c>
      <c r="E22" s="408">
        <v>1</v>
      </c>
      <c r="F22" s="408">
        <v>1</v>
      </c>
      <c r="G22" s="408">
        <v>1</v>
      </c>
      <c r="H22" s="408"/>
      <c r="I22" s="403">
        <f>SUM(E22:H22)*C22</f>
        <v>6</v>
      </c>
      <c r="J22" s="409">
        <f>ROUND(D22*I22,2)</f>
        <v>3089675.97</v>
      </c>
      <c r="M22" s="940">
        <f>+INFO!F9</f>
        <v>1713976096.4099998</v>
      </c>
    </row>
    <row r="23" spans="2:13" ht="15.75" thickBot="1">
      <c r="B23" s="399" t="s">
        <v>111</v>
      </c>
      <c r="C23" s="1660"/>
      <c r="D23" s="1661"/>
      <c r="E23" s="1661"/>
      <c r="F23" s="1661"/>
      <c r="G23" s="1661"/>
      <c r="H23" s="1661"/>
      <c r="I23" s="1662"/>
      <c r="J23" s="411">
        <f>SUM(J22:J22)</f>
        <v>3089675.97</v>
      </c>
      <c r="M23" s="939">
        <f>ROUND(M22*0.07,0)</f>
        <v>119978327</v>
      </c>
    </row>
    <row r="24" spans="2:13" ht="21.75" thickBot="1">
      <c r="B24" s="399"/>
      <c r="C24" s="415"/>
      <c r="D24" s="416"/>
      <c r="E24" s="416"/>
      <c r="F24" s="416"/>
      <c r="G24" s="416"/>
      <c r="H24" s="416"/>
      <c r="I24" s="417"/>
      <c r="J24" s="418"/>
      <c r="M24" s="941">
        <f>SUM(M22:M23)</f>
        <v>1833954423.4099998</v>
      </c>
    </row>
    <row r="25" spans="2:13" ht="53.25" customHeight="1">
      <c r="B25" s="399"/>
      <c r="C25" s="415"/>
      <c r="D25" s="416"/>
      <c r="E25" s="416"/>
      <c r="F25" s="416"/>
      <c r="G25" s="416"/>
      <c r="H25" s="416"/>
      <c r="I25" s="417"/>
      <c r="J25" s="418" t="s">
        <v>112</v>
      </c>
    </row>
    <row r="26" spans="2:13">
      <c r="B26" s="1663" t="s">
        <v>113</v>
      </c>
      <c r="C26" s="1664"/>
      <c r="D26" s="1664"/>
      <c r="E26" s="1664"/>
      <c r="F26" s="1664"/>
      <c r="G26" s="1664"/>
      <c r="H26" s="1664"/>
      <c r="I26" s="1665"/>
      <c r="J26" s="419">
        <f>J18+J23</f>
        <v>47125675.969999999</v>
      </c>
    </row>
    <row r="27" spans="2:13">
      <c r="B27" s="1663" t="s">
        <v>114</v>
      </c>
      <c r="C27" s="1664"/>
      <c r="D27" s="1664"/>
      <c r="E27" s="1664"/>
      <c r="F27" s="1664"/>
      <c r="G27" s="1664"/>
      <c r="H27" s="1664"/>
      <c r="I27" s="1665"/>
      <c r="J27" s="419">
        <f>ROUND(J26*0.19,0)</f>
        <v>8953878</v>
      </c>
      <c r="K27" s="421"/>
      <c r="L27" s="939">
        <f>+' PRESUPUESTO OFICIAL GETZEN'!G65</f>
        <v>56079552.969999999</v>
      </c>
      <c r="M27" s="939"/>
    </row>
    <row r="28" spans="2:13" ht="15.75" customHeight="1" thickBot="1">
      <c r="B28" s="1647" t="s">
        <v>115</v>
      </c>
      <c r="C28" s="1648"/>
      <c r="D28" s="1648"/>
      <c r="E28" s="1648"/>
      <c r="F28" s="1648"/>
      <c r="G28" s="1648"/>
      <c r="H28" s="1648"/>
      <c r="I28" s="1649"/>
      <c r="J28" s="420">
        <f>SUM(J26:J27)-1</f>
        <v>56079552.969999999</v>
      </c>
      <c r="K28" s="421"/>
      <c r="L28" s="421"/>
    </row>
    <row r="29" spans="2:13">
      <c r="B29" s="422"/>
      <c r="C29" s="423"/>
      <c r="D29" s="423"/>
      <c r="E29" s="423"/>
      <c r="F29" s="423"/>
      <c r="G29" s="423"/>
      <c r="H29" s="423"/>
      <c r="I29" s="424"/>
      <c r="J29" s="425"/>
    </row>
    <row r="30" spans="2:13" ht="15.75">
      <c r="B30" s="248"/>
      <c r="C30" s="249"/>
      <c r="D30" s="250"/>
      <c r="E30" s="252"/>
      <c r="F30" s="250"/>
      <c r="G30" s="250"/>
      <c r="H30" s="250"/>
      <c r="I30" s="253"/>
      <c r="J30" s="253"/>
    </row>
    <row r="31" spans="2:13" ht="15.75">
      <c r="B31" s="1650"/>
      <c r="C31" s="1650"/>
      <c r="D31" s="1650"/>
      <c r="E31" s="1650"/>
      <c r="F31" s="1650"/>
      <c r="G31" s="1650"/>
      <c r="H31" s="193" t="s">
        <v>39</v>
      </c>
      <c r="I31" s="253"/>
      <c r="J31" s="253"/>
      <c r="M31" s="426"/>
    </row>
    <row r="32" spans="2:13" ht="18">
      <c r="B32" s="193" t="s">
        <v>850</v>
      </c>
      <c r="C32" s="254"/>
      <c r="D32" s="254"/>
      <c r="E32" s="255"/>
      <c r="F32" s="495"/>
      <c r="G32" s="255"/>
      <c r="H32" s="990" t="s">
        <v>873</v>
      </c>
      <c r="I32" s="427"/>
      <c r="J32" s="253"/>
      <c r="L32" s="421">
        <f>+J28-L27</f>
        <v>0</v>
      </c>
      <c r="M32" s="421"/>
    </row>
    <row r="33" spans="2:13" ht="18.75">
      <c r="B33" s="494" t="s">
        <v>872</v>
      </c>
      <c r="C33" s="253"/>
      <c r="D33" s="253"/>
      <c r="E33" s="255"/>
      <c r="F33" s="496"/>
      <c r="G33" s="255"/>
      <c r="H33" s="162" t="s">
        <v>874</v>
      </c>
      <c r="I33" s="253"/>
      <c r="J33" s="253"/>
      <c r="M33" s="426"/>
    </row>
    <row r="34" spans="2:13" ht="18">
      <c r="B34" s="497" t="s">
        <v>117</v>
      </c>
      <c r="C34" s="253"/>
      <c r="D34" s="253"/>
      <c r="E34" s="255"/>
      <c r="F34" s="497"/>
      <c r="G34" s="255"/>
      <c r="H34" s="255"/>
      <c r="I34" s="428"/>
      <c r="J34" s="428"/>
      <c r="M34" s="939"/>
    </row>
    <row r="35" spans="2:13" ht="15.75">
      <c r="B35" s="253"/>
      <c r="C35" s="429"/>
      <c r="D35" s="253"/>
      <c r="E35" s="255"/>
      <c r="F35" s="255"/>
      <c r="G35" s="255"/>
      <c r="H35" s="255"/>
      <c r="I35" s="428"/>
      <c r="J35" s="428"/>
    </row>
    <row r="36" spans="2:13">
      <c r="B36" s="430"/>
      <c r="C36" s="431"/>
      <c r="D36" s="431"/>
      <c r="E36" s="431"/>
      <c r="F36" s="431"/>
      <c r="G36" s="431"/>
      <c r="H36" s="431"/>
      <c r="I36" s="428"/>
      <c r="J36" s="428"/>
    </row>
  </sheetData>
  <mergeCells count="14">
    <mergeCell ref="B1:B4"/>
    <mergeCell ref="C1:I4"/>
    <mergeCell ref="J1:J4"/>
    <mergeCell ref="C20:J20"/>
    <mergeCell ref="B5:J6"/>
    <mergeCell ref="B7:J7"/>
    <mergeCell ref="E18:I18"/>
    <mergeCell ref="B19:J19"/>
    <mergeCell ref="D8:J8"/>
    <mergeCell ref="C23:I23"/>
    <mergeCell ref="B26:I26"/>
    <mergeCell ref="B27:I27"/>
    <mergeCell ref="B28:I28"/>
    <mergeCell ref="B31:G31"/>
  </mergeCells>
  <pageMargins left="0.70866141732283472" right="0.70866141732283472" top="0.74803149606299213" bottom="0.74803149606299213" header="0.31496062992125984" footer="0.31496062992125984"/>
  <pageSetup scale="65"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24"/>
  <sheetViews>
    <sheetView view="pageBreakPreview" zoomScale="80" zoomScaleNormal="70" zoomScaleSheetLayoutView="80" workbookViewId="0">
      <selection activeCell="H30" sqref="H30"/>
    </sheetView>
  </sheetViews>
  <sheetFormatPr baseColWidth="10" defaultColWidth="11.42578125" defaultRowHeight="13.5"/>
  <cols>
    <col min="1" max="1" width="11.42578125" style="817" customWidth="1"/>
    <col min="2" max="2" width="11.42578125" style="782" customWidth="1"/>
    <col min="3" max="3" width="19.7109375" style="782" customWidth="1"/>
    <col min="4" max="4" width="11.42578125" style="782" customWidth="1"/>
    <col min="5" max="5" width="20.5703125" style="782" customWidth="1"/>
    <col min="6" max="6" width="11.42578125" style="782" customWidth="1"/>
    <col min="7" max="7" width="12.140625" style="782" bestFit="1" customWidth="1"/>
    <col min="8" max="8" width="20.42578125" style="782" bestFit="1" customWidth="1"/>
    <col min="9" max="9" width="28.28515625" style="782" customWidth="1"/>
    <col min="10" max="10" width="14.42578125" style="782" customWidth="1"/>
    <col min="11" max="16384" width="11.42578125" style="782"/>
  </cols>
  <sheetData>
    <row r="1" spans="1:14">
      <c r="A1" s="1688"/>
      <c r="B1" s="1688"/>
      <c r="C1" s="1689" t="str">
        <f>+INFO!B2</f>
        <v>CONSTRUCCIÓN DE CUBIERTA PARA POLIDEPORTIVO EN LA VEREDA LA ESMERALDA DEL MUNICIPIO DE LA PLATA, DEPARTAMENTO DEL HUILA</v>
      </c>
      <c r="D1" s="1689"/>
      <c r="E1" s="1689"/>
      <c r="F1" s="1689"/>
      <c r="G1" s="1689"/>
      <c r="H1" s="1689"/>
      <c r="I1" s="1689"/>
      <c r="J1" s="1690">
        <f ca="1">+INFO!B5</f>
        <v>46286</v>
      </c>
      <c r="K1" s="783"/>
      <c r="L1" s="784"/>
      <c r="M1" s="784"/>
      <c r="N1" s="785"/>
    </row>
    <row r="2" spans="1:14">
      <c r="A2" s="1688"/>
      <c r="B2" s="1688"/>
      <c r="C2" s="1689"/>
      <c r="D2" s="1689"/>
      <c r="E2" s="1689"/>
      <c r="F2" s="1689"/>
      <c r="G2" s="1689"/>
      <c r="H2" s="1689"/>
      <c r="I2" s="1689"/>
      <c r="J2" s="1691"/>
      <c r="K2" s="783"/>
      <c r="L2" s="784"/>
      <c r="M2" s="784"/>
      <c r="N2" s="785"/>
    </row>
    <row r="3" spans="1:14">
      <c r="A3" s="1688"/>
      <c r="B3" s="1688"/>
      <c r="C3" s="1689"/>
      <c r="D3" s="1689"/>
      <c r="E3" s="1689"/>
      <c r="F3" s="1689"/>
      <c r="G3" s="1689"/>
      <c r="H3" s="1689"/>
      <c r="I3" s="1689"/>
      <c r="J3" s="1691"/>
      <c r="K3" s="783"/>
      <c r="L3" s="784"/>
      <c r="M3" s="784"/>
      <c r="N3" s="785"/>
    </row>
    <row r="4" spans="1:14">
      <c r="A4" s="1688"/>
      <c r="B4" s="1688"/>
      <c r="C4" s="1689"/>
      <c r="D4" s="1689"/>
      <c r="E4" s="1689"/>
      <c r="F4" s="1689"/>
      <c r="G4" s="1689"/>
      <c r="H4" s="1689"/>
      <c r="I4" s="1689"/>
      <c r="J4" s="1691"/>
      <c r="K4" s="783"/>
      <c r="L4" s="784"/>
      <c r="M4" s="784"/>
      <c r="N4" s="785"/>
    </row>
    <row r="5" spans="1:14">
      <c r="A5" s="1688"/>
      <c r="B5" s="1688"/>
      <c r="C5" s="1689"/>
      <c r="D5" s="1689"/>
      <c r="E5" s="1689"/>
      <c r="F5" s="1689"/>
      <c r="G5" s="1689"/>
      <c r="H5" s="1689"/>
      <c r="I5" s="1689"/>
      <c r="J5" s="1691"/>
    </row>
    <row r="6" spans="1:14">
      <c r="A6" s="1692" t="s">
        <v>635</v>
      </c>
      <c r="B6" s="1693"/>
      <c r="C6" s="1693"/>
      <c r="D6" s="1693"/>
      <c r="E6" s="1693"/>
      <c r="F6" s="1693"/>
      <c r="G6" s="1693"/>
      <c r="H6" s="1693"/>
      <c r="I6" s="1693"/>
      <c r="J6" s="1693"/>
    </row>
    <row r="7" spans="1:14">
      <c r="A7" s="1683"/>
      <c r="B7" s="1683"/>
      <c r="C7" s="1683"/>
      <c r="D7" s="1683"/>
      <c r="E7" s="1683"/>
      <c r="F7" s="1683"/>
      <c r="G7" s="1683"/>
      <c r="H7" s="1683"/>
      <c r="I7" s="1683"/>
      <c r="J7" s="1683"/>
    </row>
    <row r="8" spans="1:14">
      <c r="A8" s="1669"/>
      <c r="B8" s="1670"/>
      <c r="C8" s="1670"/>
      <c r="D8" s="1670"/>
      <c r="E8" s="1670"/>
      <c r="F8" s="1670"/>
      <c r="G8" s="1670"/>
      <c r="H8" s="1671"/>
      <c r="I8" s="1683" t="s">
        <v>674</v>
      </c>
      <c r="J8" s="1683"/>
    </row>
    <row r="9" spans="1:14">
      <c r="A9" s="787"/>
      <c r="B9" s="788"/>
      <c r="C9" s="788"/>
      <c r="D9" s="788"/>
      <c r="E9" s="788"/>
      <c r="F9" s="788"/>
      <c r="G9" s="789" t="s">
        <v>636</v>
      </c>
      <c r="H9" s="790">
        <v>3</v>
      </c>
      <c r="I9" s="1683"/>
      <c r="J9" s="1683"/>
    </row>
    <row r="10" spans="1:14">
      <c r="A10" s="1672" t="s">
        <v>637</v>
      </c>
      <c r="B10" s="1672"/>
      <c r="C10" s="792">
        <f>+' PRESUPUESTO OFICIAL ESMERALDA'!G63</f>
        <v>912839625.45999992</v>
      </c>
      <c r="D10" s="793" t="s">
        <v>638</v>
      </c>
      <c r="E10" s="791"/>
      <c r="F10" s="791"/>
      <c r="G10" s="789" t="s">
        <v>639</v>
      </c>
      <c r="H10" s="794">
        <f>+H9*30</f>
        <v>90</v>
      </c>
      <c r="I10" s="1683"/>
      <c r="J10" s="1683"/>
    </row>
    <row r="11" spans="1:14">
      <c r="A11" s="795"/>
      <c r="B11" s="796"/>
      <c r="C11" s="796"/>
      <c r="D11" s="796"/>
      <c r="E11" s="797"/>
      <c r="F11" s="797"/>
      <c r="G11" s="797"/>
      <c r="H11" s="798"/>
      <c r="I11" s="1683"/>
      <c r="J11" s="1683"/>
    </row>
    <row r="12" spans="1:14">
      <c r="A12" s="1673" t="s">
        <v>46</v>
      </c>
      <c r="B12" s="1675" t="s">
        <v>640</v>
      </c>
      <c r="C12" s="1676"/>
      <c r="D12" s="799"/>
      <c r="E12" s="1679" t="s">
        <v>641</v>
      </c>
      <c r="F12" s="1681" t="s">
        <v>642</v>
      </c>
      <c r="G12" s="1679" t="s">
        <v>643</v>
      </c>
      <c r="H12" s="1681" t="s">
        <v>644</v>
      </c>
      <c r="I12" s="1682" t="s">
        <v>645</v>
      </c>
      <c r="J12" s="800"/>
    </row>
    <row r="13" spans="1:14">
      <c r="A13" s="1674"/>
      <c r="B13" s="1677"/>
      <c r="C13" s="1678"/>
      <c r="D13" s="801"/>
      <c r="E13" s="1680"/>
      <c r="F13" s="1682"/>
      <c r="G13" s="1680"/>
      <c r="H13" s="1682"/>
      <c r="I13" s="1684"/>
      <c r="J13" s="800"/>
    </row>
    <row r="14" spans="1:14" ht="40.5">
      <c r="A14" s="802">
        <v>0.15</v>
      </c>
      <c r="B14" s="1666" t="s">
        <v>646</v>
      </c>
      <c r="C14" s="1667"/>
      <c r="D14" s="1668"/>
      <c r="E14" s="803">
        <f>$C$10*A14</f>
        <v>136925943.81899998</v>
      </c>
      <c r="F14" s="804">
        <v>5.0000000000000001E-3</v>
      </c>
      <c r="G14" s="805">
        <f>+H10+J14</f>
        <v>270</v>
      </c>
      <c r="H14" s="806">
        <f>E14*F14/360*G14</f>
        <v>513472.28932124993</v>
      </c>
      <c r="I14" s="807" t="s">
        <v>647</v>
      </c>
      <c r="J14" s="808">
        <f>30*6</f>
        <v>180</v>
      </c>
    </row>
    <row r="15" spans="1:14" ht="40.5">
      <c r="A15" s="802">
        <v>0.3</v>
      </c>
      <c r="B15" s="1685" t="s">
        <v>648</v>
      </c>
      <c r="C15" s="1686"/>
      <c r="D15" s="1687"/>
      <c r="E15" s="803">
        <f>$C$10*A15</f>
        <v>273851887.63799995</v>
      </c>
      <c r="F15" s="804">
        <v>5.0000000000000001E-3</v>
      </c>
      <c r="G15" s="805">
        <f>+H10+J15</f>
        <v>270</v>
      </c>
      <c r="H15" s="806">
        <f>E15*F15/360*G15</f>
        <v>1026944.5786424999</v>
      </c>
      <c r="I15" s="807" t="s">
        <v>647</v>
      </c>
      <c r="J15" s="808">
        <f>30*6</f>
        <v>180</v>
      </c>
    </row>
    <row r="16" spans="1:14" ht="40.5">
      <c r="A16" s="802">
        <v>0.15</v>
      </c>
      <c r="B16" s="1666" t="s">
        <v>649</v>
      </c>
      <c r="C16" s="1667"/>
      <c r="D16" s="1668"/>
      <c r="E16" s="803">
        <f>$C$10*A16</f>
        <v>136925943.81899998</v>
      </c>
      <c r="F16" s="804">
        <v>5.0000000000000001E-3</v>
      </c>
      <c r="G16" s="805">
        <f>+J16</f>
        <v>1800</v>
      </c>
      <c r="H16" s="806">
        <f>E16*F16/360*G16</f>
        <v>3423148.5954749999</v>
      </c>
      <c r="I16" s="807" t="s">
        <v>650</v>
      </c>
      <c r="J16" s="808">
        <f>5*360</f>
        <v>1800</v>
      </c>
    </row>
    <row r="17" spans="1:10" ht="40.5">
      <c r="A17" s="802">
        <v>0.15</v>
      </c>
      <c r="B17" s="1666" t="s">
        <v>651</v>
      </c>
      <c r="C17" s="1667"/>
      <c r="D17" s="1668"/>
      <c r="E17" s="803">
        <f>$C$10*A17</f>
        <v>136925943.81899998</v>
      </c>
      <c r="F17" s="804">
        <v>5.0000000000000001E-3</v>
      </c>
      <c r="G17" s="805">
        <f>+H10+J17</f>
        <v>1170</v>
      </c>
      <c r="H17" s="806">
        <f>(E17*F17)/360*G17</f>
        <v>2225046.58705875</v>
      </c>
      <c r="I17" s="807" t="s">
        <v>652</v>
      </c>
      <c r="J17" s="808">
        <f>360*3</f>
        <v>1080</v>
      </c>
    </row>
    <row r="18" spans="1:10" ht="40.5">
      <c r="A18" s="802">
        <v>0.2</v>
      </c>
      <c r="B18" s="1666" t="s">
        <v>653</v>
      </c>
      <c r="C18" s="1667"/>
      <c r="D18" s="1668"/>
      <c r="E18" s="803">
        <f>$C$10*A18</f>
        <v>182567925.09200001</v>
      </c>
      <c r="F18" s="804">
        <v>5.0000000000000001E-3</v>
      </c>
      <c r="G18" s="805">
        <f>+H10+J18</f>
        <v>270</v>
      </c>
      <c r="H18" s="806">
        <f>(E18*F18)/1020*G18</f>
        <v>241634.01850411764</v>
      </c>
      <c r="I18" s="807" t="s">
        <v>654</v>
      </c>
      <c r="J18" s="808">
        <f>30*6</f>
        <v>180</v>
      </c>
    </row>
    <row r="19" spans="1:10">
      <c r="A19" s="809"/>
      <c r="B19" s="810"/>
      <c r="C19" s="810"/>
      <c r="D19" s="810"/>
      <c r="E19" s="791"/>
      <c r="F19" s="791"/>
      <c r="G19" s="791"/>
      <c r="H19" s="811"/>
      <c r="I19" s="791"/>
      <c r="J19" s="800"/>
    </row>
    <row r="20" spans="1:10">
      <c r="A20" s="809"/>
      <c r="B20" s="791"/>
      <c r="C20" s="791"/>
      <c r="D20" s="791"/>
      <c r="E20" s="791"/>
      <c r="F20" s="791"/>
      <c r="G20" s="789" t="s">
        <v>655</v>
      </c>
      <c r="H20" s="812">
        <f>SUM(H14:H18)</f>
        <v>7430246.0690016169</v>
      </c>
      <c r="I20" s="791"/>
      <c r="J20" s="791"/>
    </row>
    <row r="21" spans="1:10">
      <c r="A21" s="809"/>
      <c r="B21" s="791"/>
      <c r="C21" s="791"/>
      <c r="D21" s="791"/>
      <c r="E21" s="791"/>
      <c r="F21" s="791"/>
      <c r="G21" s="789" t="s">
        <v>656</v>
      </c>
      <c r="H21" s="806">
        <v>60000</v>
      </c>
      <c r="I21" s="813"/>
      <c r="J21" s="791"/>
    </row>
    <row r="22" spans="1:10">
      <c r="A22" s="809"/>
      <c r="B22" s="791"/>
      <c r="C22" s="791"/>
      <c r="D22" s="791"/>
      <c r="E22" s="791"/>
      <c r="F22" s="791"/>
      <c r="G22" s="789" t="s">
        <v>657</v>
      </c>
      <c r="H22" s="806">
        <f>(H20+H21)*19%</f>
        <v>1423146.7531103073</v>
      </c>
      <c r="I22" s="814"/>
      <c r="J22" s="786"/>
    </row>
    <row r="23" spans="1:10">
      <c r="A23" s="809"/>
      <c r="B23" s="791"/>
      <c r="C23" s="791"/>
      <c r="D23" s="791"/>
      <c r="E23" s="791"/>
      <c r="F23" s="791"/>
      <c r="G23" s="815" t="s">
        <v>658</v>
      </c>
      <c r="H23" s="812">
        <f>ROUND((H20+H21+H22),0)</f>
        <v>8913393</v>
      </c>
      <c r="I23" s="791"/>
      <c r="J23" s="786"/>
    </row>
    <row r="24" spans="1:10">
      <c r="A24" s="795"/>
      <c r="B24" s="796"/>
      <c r="C24" s="796"/>
      <c r="D24" s="796"/>
      <c r="E24" s="797"/>
      <c r="F24" s="797"/>
      <c r="G24" s="797"/>
      <c r="H24" s="816"/>
      <c r="I24" s="791"/>
      <c r="J24" s="786"/>
    </row>
  </sheetData>
  <mergeCells count="20">
    <mergeCell ref="A1:B5"/>
    <mergeCell ref="C1:I5"/>
    <mergeCell ref="J1:J5"/>
    <mergeCell ref="A6:J6"/>
    <mergeCell ref="A7:J7"/>
    <mergeCell ref="I8:J11"/>
    <mergeCell ref="I12:I13"/>
    <mergeCell ref="B14:D14"/>
    <mergeCell ref="B15:D15"/>
    <mergeCell ref="B16:D16"/>
    <mergeCell ref="B17:D17"/>
    <mergeCell ref="B18:D18"/>
    <mergeCell ref="A8:H8"/>
    <mergeCell ref="A10:B10"/>
    <mergeCell ref="A12:A13"/>
    <mergeCell ref="B12:C13"/>
    <mergeCell ref="E12:E13"/>
    <mergeCell ref="F12:F13"/>
    <mergeCell ref="G12:G13"/>
    <mergeCell ref="H12:H13"/>
  </mergeCells>
  <printOptions horizontalCentered="1"/>
  <pageMargins left="0.78740157480314965" right="0.78740157480314965" top="1.5748031496062993" bottom="0.78740157480314965" header="0.19685039370078741" footer="0.19685039370078741"/>
  <pageSetup scale="55" orientation="landscape" r:id="rId1"/>
  <drawing r:id="rId2"/>
  <legacyDrawingHF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4">
    <tabColor rgb="FFFF0000"/>
  </sheetPr>
  <dimension ref="B1:O46"/>
  <sheetViews>
    <sheetView view="pageBreakPreview" zoomScale="75" zoomScaleNormal="75" zoomScaleSheetLayoutView="75" zoomScalePageLayoutView="85" workbookViewId="0">
      <selection activeCell="E12" sqref="E12"/>
    </sheetView>
  </sheetViews>
  <sheetFormatPr baseColWidth="10" defaultColWidth="11.42578125" defaultRowHeight="15"/>
  <cols>
    <col min="1" max="1" width="1.7109375" style="291" customWidth="1"/>
    <col min="2" max="2" width="1.85546875" style="291" customWidth="1"/>
    <col min="3" max="3" width="17.28515625" style="291" customWidth="1"/>
    <col min="4" max="4" width="37.28515625" style="291" customWidth="1"/>
    <col min="5" max="5" width="17.140625" style="292" customWidth="1"/>
    <col min="6" max="6" width="9.28515625" style="293" customWidth="1"/>
    <col min="7" max="7" width="10.85546875" style="293" customWidth="1"/>
    <col min="8" max="8" width="12.85546875" style="293" customWidth="1"/>
    <col min="9" max="9" width="17.5703125" style="293" customWidth="1"/>
    <col min="10" max="10" width="15" style="293" customWidth="1"/>
    <col min="11" max="11" width="2" style="293" customWidth="1"/>
    <col min="12" max="12" width="20.140625" style="291" bestFit="1" customWidth="1"/>
    <col min="13" max="13" width="18.85546875" style="291" customWidth="1"/>
    <col min="14" max="14" width="11.42578125" style="291"/>
    <col min="15" max="15" width="14.42578125" style="291" bestFit="1" customWidth="1"/>
    <col min="16" max="258" width="11.42578125" style="291"/>
    <col min="259" max="259" width="3.42578125" style="291" customWidth="1"/>
    <col min="260" max="260" width="4.140625" style="291" customWidth="1"/>
    <col min="261" max="261" width="31.42578125" style="291" customWidth="1"/>
    <col min="262" max="262" width="12" style="291" customWidth="1"/>
    <col min="263" max="263" width="8.140625" style="291" customWidth="1"/>
    <col min="264" max="264" width="10.140625" style="291" customWidth="1"/>
    <col min="265" max="265" width="8.7109375" style="291" customWidth="1"/>
    <col min="266" max="266" width="18.42578125" style="291" customWidth="1"/>
    <col min="267" max="267" width="7.5703125" style="291" customWidth="1"/>
    <col min="268" max="268" width="20.140625" style="291" bestFit="1" customWidth="1"/>
    <col min="269" max="270" width="11.42578125" style="291"/>
    <col min="271" max="271" width="14.42578125" style="291" bestFit="1" customWidth="1"/>
    <col min="272" max="514" width="11.42578125" style="291"/>
    <col min="515" max="515" width="3.42578125" style="291" customWidth="1"/>
    <col min="516" max="516" width="4.140625" style="291" customWidth="1"/>
    <col min="517" max="517" width="31.42578125" style="291" customWidth="1"/>
    <col min="518" max="518" width="12" style="291" customWidth="1"/>
    <col min="519" max="519" width="8.140625" style="291" customWidth="1"/>
    <col min="520" max="520" width="10.140625" style="291" customWidth="1"/>
    <col min="521" max="521" width="8.7109375" style="291" customWidth="1"/>
    <col min="522" max="522" width="18.42578125" style="291" customWidth="1"/>
    <col min="523" max="523" width="7.5703125" style="291" customWidth="1"/>
    <col min="524" max="524" width="20.140625" style="291" bestFit="1" customWidth="1"/>
    <col min="525" max="526" width="11.42578125" style="291"/>
    <col min="527" max="527" width="14.42578125" style="291" bestFit="1" customWidth="1"/>
    <col min="528" max="770" width="11.42578125" style="291"/>
    <col min="771" max="771" width="3.42578125" style="291" customWidth="1"/>
    <col min="772" max="772" width="4.140625" style="291" customWidth="1"/>
    <col min="773" max="773" width="31.42578125" style="291" customWidth="1"/>
    <col min="774" max="774" width="12" style="291" customWidth="1"/>
    <col min="775" max="775" width="8.140625" style="291" customWidth="1"/>
    <col min="776" max="776" width="10.140625" style="291" customWidth="1"/>
    <col min="777" max="777" width="8.7109375" style="291" customWidth="1"/>
    <col min="778" max="778" width="18.42578125" style="291" customWidth="1"/>
    <col min="779" max="779" width="7.5703125" style="291" customWidth="1"/>
    <col min="780" max="780" width="20.140625" style="291" bestFit="1" customWidth="1"/>
    <col min="781" max="782" width="11.42578125" style="291"/>
    <col min="783" max="783" width="14.42578125" style="291" bestFit="1" customWidth="1"/>
    <col min="784" max="1026" width="11.42578125" style="291"/>
    <col min="1027" max="1027" width="3.42578125" style="291" customWidth="1"/>
    <col min="1028" max="1028" width="4.140625" style="291" customWidth="1"/>
    <col min="1029" max="1029" width="31.42578125" style="291" customWidth="1"/>
    <col min="1030" max="1030" width="12" style="291" customWidth="1"/>
    <col min="1031" max="1031" width="8.140625" style="291" customWidth="1"/>
    <col min="1032" max="1032" width="10.140625" style="291" customWidth="1"/>
    <col min="1033" max="1033" width="8.7109375" style="291" customWidth="1"/>
    <col min="1034" max="1034" width="18.42578125" style="291" customWidth="1"/>
    <col min="1035" max="1035" width="7.5703125" style="291" customWidth="1"/>
    <col min="1036" max="1036" width="20.140625" style="291" bestFit="1" customWidth="1"/>
    <col min="1037" max="1038" width="11.42578125" style="291"/>
    <col min="1039" max="1039" width="14.42578125" style="291" bestFit="1" customWidth="1"/>
    <col min="1040" max="1282" width="11.42578125" style="291"/>
    <col min="1283" max="1283" width="3.42578125" style="291" customWidth="1"/>
    <col min="1284" max="1284" width="4.140625" style="291" customWidth="1"/>
    <col min="1285" max="1285" width="31.42578125" style="291" customWidth="1"/>
    <col min="1286" max="1286" width="12" style="291" customWidth="1"/>
    <col min="1287" max="1287" width="8.140625" style="291" customWidth="1"/>
    <col min="1288" max="1288" width="10.140625" style="291" customWidth="1"/>
    <col min="1289" max="1289" width="8.7109375" style="291" customWidth="1"/>
    <col min="1290" max="1290" width="18.42578125" style="291" customWidth="1"/>
    <col min="1291" max="1291" width="7.5703125" style="291" customWidth="1"/>
    <col min="1292" max="1292" width="20.140625" style="291" bestFit="1" customWidth="1"/>
    <col min="1293" max="1294" width="11.42578125" style="291"/>
    <col min="1295" max="1295" width="14.42578125" style="291" bestFit="1" customWidth="1"/>
    <col min="1296" max="1538" width="11.42578125" style="291"/>
    <col min="1539" max="1539" width="3.42578125" style="291" customWidth="1"/>
    <col min="1540" max="1540" width="4.140625" style="291" customWidth="1"/>
    <col min="1541" max="1541" width="31.42578125" style="291" customWidth="1"/>
    <col min="1542" max="1542" width="12" style="291" customWidth="1"/>
    <col min="1543" max="1543" width="8.140625" style="291" customWidth="1"/>
    <col min="1544" max="1544" width="10.140625" style="291" customWidth="1"/>
    <col min="1545" max="1545" width="8.7109375" style="291" customWidth="1"/>
    <col min="1546" max="1546" width="18.42578125" style="291" customWidth="1"/>
    <col min="1547" max="1547" width="7.5703125" style="291" customWidth="1"/>
    <col min="1548" max="1548" width="20.140625" style="291" bestFit="1" customWidth="1"/>
    <col min="1549" max="1550" width="11.42578125" style="291"/>
    <col min="1551" max="1551" width="14.42578125" style="291" bestFit="1" customWidth="1"/>
    <col min="1552" max="1794" width="11.42578125" style="291"/>
    <col min="1795" max="1795" width="3.42578125" style="291" customWidth="1"/>
    <col min="1796" max="1796" width="4.140625" style="291" customWidth="1"/>
    <col min="1797" max="1797" width="31.42578125" style="291" customWidth="1"/>
    <col min="1798" max="1798" width="12" style="291" customWidth="1"/>
    <col min="1799" max="1799" width="8.140625" style="291" customWidth="1"/>
    <col min="1800" max="1800" width="10.140625" style="291" customWidth="1"/>
    <col min="1801" max="1801" width="8.7109375" style="291" customWidth="1"/>
    <col min="1802" max="1802" width="18.42578125" style="291" customWidth="1"/>
    <col min="1803" max="1803" width="7.5703125" style="291" customWidth="1"/>
    <col min="1804" max="1804" width="20.140625" style="291" bestFit="1" customWidth="1"/>
    <col min="1805" max="1806" width="11.42578125" style="291"/>
    <col min="1807" max="1807" width="14.42578125" style="291" bestFit="1" customWidth="1"/>
    <col min="1808" max="2050" width="11.42578125" style="291"/>
    <col min="2051" max="2051" width="3.42578125" style="291" customWidth="1"/>
    <col min="2052" max="2052" width="4.140625" style="291" customWidth="1"/>
    <col min="2053" max="2053" width="31.42578125" style="291" customWidth="1"/>
    <col min="2054" max="2054" width="12" style="291" customWidth="1"/>
    <col min="2055" max="2055" width="8.140625" style="291" customWidth="1"/>
    <col min="2056" max="2056" width="10.140625" style="291" customWidth="1"/>
    <col min="2057" max="2057" width="8.7109375" style="291" customWidth="1"/>
    <col min="2058" max="2058" width="18.42578125" style="291" customWidth="1"/>
    <col min="2059" max="2059" width="7.5703125" style="291" customWidth="1"/>
    <col min="2060" max="2060" width="20.140625" style="291" bestFit="1" customWidth="1"/>
    <col min="2061" max="2062" width="11.42578125" style="291"/>
    <col min="2063" max="2063" width="14.42578125" style="291" bestFit="1" customWidth="1"/>
    <col min="2064" max="2306" width="11.42578125" style="291"/>
    <col min="2307" max="2307" width="3.42578125" style="291" customWidth="1"/>
    <col min="2308" max="2308" width="4.140625" style="291" customWidth="1"/>
    <col min="2309" max="2309" width="31.42578125" style="291" customWidth="1"/>
    <col min="2310" max="2310" width="12" style="291" customWidth="1"/>
    <col min="2311" max="2311" width="8.140625" style="291" customWidth="1"/>
    <col min="2312" max="2312" width="10.140625" style="291" customWidth="1"/>
    <col min="2313" max="2313" width="8.7109375" style="291" customWidth="1"/>
    <col min="2314" max="2314" width="18.42578125" style="291" customWidth="1"/>
    <col min="2315" max="2315" width="7.5703125" style="291" customWidth="1"/>
    <col min="2316" max="2316" width="20.140625" style="291" bestFit="1" customWidth="1"/>
    <col min="2317" max="2318" width="11.42578125" style="291"/>
    <col min="2319" max="2319" width="14.42578125" style="291" bestFit="1" customWidth="1"/>
    <col min="2320" max="2562" width="11.42578125" style="291"/>
    <col min="2563" max="2563" width="3.42578125" style="291" customWidth="1"/>
    <col min="2564" max="2564" width="4.140625" style="291" customWidth="1"/>
    <col min="2565" max="2565" width="31.42578125" style="291" customWidth="1"/>
    <col min="2566" max="2566" width="12" style="291" customWidth="1"/>
    <col min="2567" max="2567" width="8.140625" style="291" customWidth="1"/>
    <col min="2568" max="2568" width="10.140625" style="291" customWidth="1"/>
    <col min="2569" max="2569" width="8.7109375" style="291" customWidth="1"/>
    <col min="2570" max="2570" width="18.42578125" style="291" customWidth="1"/>
    <col min="2571" max="2571" width="7.5703125" style="291" customWidth="1"/>
    <col min="2572" max="2572" width="20.140625" style="291" bestFit="1" customWidth="1"/>
    <col min="2573" max="2574" width="11.42578125" style="291"/>
    <col min="2575" max="2575" width="14.42578125" style="291" bestFit="1" customWidth="1"/>
    <col min="2576" max="2818" width="11.42578125" style="291"/>
    <col min="2819" max="2819" width="3.42578125" style="291" customWidth="1"/>
    <col min="2820" max="2820" width="4.140625" style="291" customWidth="1"/>
    <col min="2821" max="2821" width="31.42578125" style="291" customWidth="1"/>
    <col min="2822" max="2822" width="12" style="291" customWidth="1"/>
    <col min="2823" max="2823" width="8.140625" style="291" customWidth="1"/>
    <col min="2824" max="2824" width="10.140625" style="291" customWidth="1"/>
    <col min="2825" max="2825" width="8.7109375" style="291" customWidth="1"/>
    <col min="2826" max="2826" width="18.42578125" style="291" customWidth="1"/>
    <col min="2827" max="2827" width="7.5703125" style="291" customWidth="1"/>
    <col min="2828" max="2828" width="20.140625" style="291" bestFit="1" customWidth="1"/>
    <col min="2829" max="2830" width="11.42578125" style="291"/>
    <col min="2831" max="2831" width="14.42578125" style="291" bestFit="1" customWidth="1"/>
    <col min="2832" max="3074" width="11.42578125" style="291"/>
    <col min="3075" max="3075" width="3.42578125" style="291" customWidth="1"/>
    <col min="3076" max="3076" width="4.140625" style="291" customWidth="1"/>
    <col min="3077" max="3077" width="31.42578125" style="291" customWidth="1"/>
    <col min="3078" max="3078" width="12" style="291" customWidth="1"/>
    <col min="3079" max="3079" width="8.140625" style="291" customWidth="1"/>
    <col min="3080" max="3080" width="10.140625" style="291" customWidth="1"/>
    <col min="3081" max="3081" width="8.7109375" style="291" customWidth="1"/>
    <col min="3082" max="3082" width="18.42578125" style="291" customWidth="1"/>
    <col min="3083" max="3083" width="7.5703125" style="291" customWidth="1"/>
    <col min="3084" max="3084" width="20.140625" style="291" bestFit="1" customWidth="1"/>
    <col min="3085" max="3086" width="11.42578125" style="291"/>
    <col min="3087" max="3087" width="14.42578125" style="291" bestFit="1" customWidth="1"/>
    <col min="3088" max="3330" width="11.42578125" style="291"/>
    <col min="3331" max="3331" width="3.42578125" style="291" customWidth="1"/>
    <col min="3332" max="3332" width="4.140625" style="291" customWidth="1"/>
    <col min="3333" max="3333" width="31.42578125" style="291" customWidth="1"/>
    <col min="3334" max="3334" width="12" style="291" customWidth="1"/>
    <col min="3335" max="3335" width="8.140625" style="291" customWidth="1"/>
    <col min="3336" max="3336" width="10.140625" style="291" customWidth="1"/>
    <col min="3337" max="3337" width="8.7109375" style="291" customWidth="1"/>
    <col min="3338" max="3338" width="18.42578125" style="291" customWidth="1"/>
    <col min="3339" max="3339" width="7.5703125" style="291" customWidth="1"/>
    <col min="3340" max="3340" width="20.140625" style="291" bestFit="1" customWidth="1"/>
    <col min="3341" max="3342" width="11.42578125" style="291"/>
    <col min="3343" max="3343" width="14.42578125" style="291" bestFit="1" customWidth="1"/>
    <col min="3344" max="3586" width="11.42578125" style="291"/>
    <col min="3587" max="3587" width="3.42578125" style="291" customWidth="1"/>
    <col min="3588" max="3588" width="4.140625" style="291" customWidth="1"/>
    <col min="3589" max="3589" width="31.42578125" style="291" customWidth="1"/>
    <col min="3590" max="3590" width="12" style="291" customWidth="1"/>
    <col min="3591" max="3591" width="8.140625" style="291" customWidth="1"/>
    <col min="3592" max="3592" width="10.140625" style="291" customWidth="1"/>
    <col min="3593" max="3593" width="8.7109375" style="291" customWidth="1"/>
    <col min="3594" max="3594" width="18.42578125" style="291" customWidth="1"/>
    <col min="3595" max="3595" width="7.5703125" style="291" customWidth="1"/>
    <col min="3596" max="3596" width="20.140625" style="291" bestFit="1" customWidth="1"/>
    <col min="3597" max="3598" width="11.42578125" style="291"/>
    <col min="3599" max="3599" width="14.42578125" style="291" bestFit="1" customWidth="1"/>
    <col min="3600" max="3842" width="11.42578125" style="291"/>
    <col min="3843" max="3843" width="3.42578125" style="291" customWidth="1"/>
    <col min="3844" max="3844" width="4.140625" style="291" customWidth="1"/>
    <col min="3845" max="3845" width="31.42578125" style="291" customWidth="1"/>
    <col min="3846" max="3846" width="12" style="291" customWidth="1"/>
    <col min="3847" max="3847" width="8.140625" style="291" customWidth="1"/>
    <col min="3848" max="3848" width="10.140625" style="291" customWidth="1"/>
    <col min="3849" max="3849" width="8.7109375" style="291" customWidth="1"/>
    <col min="3850" max="3850" width="18.42578125" style="291" customWidth="1"/>
    <col min="3851" max="3851" width="7.5703125" style="291" customWidth="1"/>
    <col min="3852" max="3852" width="20.140625" style="291" bestFit="1" customWidth="1"/>
    <col min="3853" max="3854" width="11.42578125" style="291"/>
    <col min="3855" max="3855" width="14.42578125" style="291" bestFit="1" customWidth="1"/>
    <col min="3856" max="4098" width="11.42578125" style="291"/>
    <col min="4099" max="4099" width="3.42578125" style="291" customWidth="1"/>
    <col min="4100" max="4100" width="4.140625" style="291" customWidth="1"/>
    <col min="4101" max="4101" width="31.42578125" style="291" customWidth="1"/>
    <col min="4102" max="4102" width="12" style="291" customWidth="1"/>
    <col min="4103" max="4103" width="8.140625" style="291" customWidth="1"/>
    <col min="4104" max="4104" width="10.140625" style="291" customWidth="1"/>
    <col min="4105" max="4105" width="8.7109375" style="291" customWidth="1"/>
    <col min="4106" max="4106" width="18.42578125" style="291" customWidth="1"/>
    <col min="4107" max="4107" width="7.5703125" style="291" customWidth="1"/>
    <col min="4108" max="4108" width="20.140625" style="291" bestFit="1" customWidth="1"/>
    <col min="4109" max="4110" width="11.42578125" style="291"/>
    <col min="4111" max="4111" width="14.42578125" style="291" bestFit="1" customWidth="1"/>
    <col min="4112" max="4354" width="11.42578125" style="291"/>
    <col min="4355" max="4355" width="3.42578125" style="291" customWidth="1"/>
    <col min="4356" max="4356" width="4.140625" style="291" customWidth="1"/>
    <col min="4357" max="4357" width="31.42578125" style="291" customWidth="1"/>
    <col min="4358" max="4358" width="12" style="291" customWidth="1"/>
    <col min="4359" max="4359" width="8.140625" style="291" customWidth="1"/>
    <col min="4360" max="4360" width="10.140625" style="291" customWidth="1"/>
    <col min="4361" max="4361" width="8.7109375" style="291" customWidth="1"/>
    <col min="4362" max="4362" width="18.42578125" style="291" customWidth="1"/>
    <col min="4363" max="4363" width="7.5703125" style="291" customWidth="1"/>
    <col min="4364" max="4364" width="20.140625" style="291" bestFit="1" customWidth="1"/>
    <col min="4365" max="4366" width="11.42578125" style="291"/>
    <col min="4367" max="4367" width="14.42578125" style="291" bestFit="1" customWidth="1"/>
    <col min="4368" max="4610" width="11.42578125" style="291"/>
    <col min="4611" max="4611" width="3.42578125" style="291" customWidth="1"/>
    <col min="4612" max="4612" width="4.140625" style="291" customWidth="1"/>
    <col min="4613" max="4613" width="31.42578125" style="291" customWidth="1"/>
    <col min="4614" max="4614" width="12" style="291" customWidth="1"/>
    <col min="4615" max="4615" width="8.140625" style="291" customWidth="1"/>
    <col min="4616" max="4616" width="10.140625" style="291" customWidth="1"/>
    <col min="4617" max="4617" width="8.7109375" style="291" customWidth="1"/>
    <col min="4618" max="4618" width="18.42578125" style="291" customWidth="1"/>
    <col min="4619" max="4619" width="7.5703125" style="291" customWidth="1"/>
    <col min="4620" max="4620" width="20.140625" style="291" bestFit="1" customWidth="1"/>
    <col min="4621" max="4622" width="11.42578125" style="291"/>
    <col min="4623" max="4623" width="14.42578125" style="291" bestFit="1" customWidth="1"/>
    <col min="4624" max="4866" width="11.42578125" style="291"/>
    <col min="4867" max="4867" width="3.42578125" style="291" customWidth="1"/>
    <col min="4868" max="4868" width="4.140625" style="291" customWidth="1"/>
    <col min="4869" max="4869" width="31.42578125" style="291" customWidth="1"/>
    <col min="4870" max="4870" width="12" style="291" customWidth="1"/>
    <col min="4871" max="4871" width="8.140625" style="291" customWidth="1"/>
    <col min="4872" max="4872" width="10.140625" style="291" customWidth="1"/>
    <col min="4873" max="4873" width="8.7109375" style="291" customWidth="1"/>
    <col min="4874" max="4874" width="18.42578125" style="291" customWidth="1"/>
    <col min="4875" max="4875" width="7.5703125" style="291" customWidth="1"/>
    <col min="4876" max="4876" width="20.140625" style="291" bestFit="1" customWidth="1"/>
    <col min="4877" max="4878" width="11.42578125" style="291"/>
    <col min="4879" max="4879" width="14.42578125" style="291" bestFit="1" customWidth="1"/>
    <col min="4880" max="5122" width="11.42578125" style="291"/>
    <col min="5123" max="5123" width="3.42578125" style="291" customWidth="1"/>
    <col min="5124" max="5124" width="4.140625" style="291" customWidth="1"/>
    <col min="5125" max="5125" width="31.42578125" style="291" customWidth="1"/>
    <col min="5126" max="5126" width="12" style="291" customWidth="1"/>
    <col min="5127" max="5127" width="8.140625" style="291" customWidth="1"/>
    <col min="5128" max="5128" width="10.140625" style="291" customWidth="1"/>
    <col min="5129" max="5129" width="8.7109375" style="291" customWidth="1"/>
    <col min="5130" max="5130" width="18.42578125" style="291" customWidth="1"/>
    <col min="5131" max="5131" width="7.5703125" style="291" customWidth="1"/>
    <col min="5132" max="5132" width="20.140625" style="291" bestFit="1" customWidth="1"/>
    <col min="5133" max="5134" width="11.42578125" style="291"/>
    <col min="5135" max="5135" width="14.42578125" style="291" bestFit="1" customWidth="1"/>
    <col min="5136" max="5378" width="11.42578125" style="291"/>
    <col min="5379" max="5379" width="3.42578125" style="291" customWidth="1"/>
    <col min="5380" max="5380" width="4.140625" style="291" customWidth="1"/>
    <col min="5381" max="5381" width="31.42578125" style="291" customWidth="1"/>
    <col min="5382" max="5382" width="12" style="291" customWidth="1"/>
    <col min="5383" max="5383" width="8.140625" style="291" customWidth="1"/>
    <col min="5384" max="5384" width="10.140625" style="291" customWidth="1"/>
    <col min="5385" max="5385" width="8.7109375" style="291" customWidth="1"/>
    <col min="5386" max="5386" width="18.42578125" style="291" customWidth="1"/>
    <col min="5387" max="5387" width="7.5703125" style="291" customWidth="1"/>
    <col min="5388" max="5388" width="20.140625" style="291" bestFit="1" customWidth="1"/>
    <col min="5389" max="5390" width="11.42578125" style="291"/>
    <col min="5391" max="5391" width="14.42578125" style="291" bestFit="1" customWidth="1"/>
    <col min="5392" max="5634" width="11.42578125" style="291"/>
    <col min="5635" max="5635" width="3.42578125" style="291" customWidth="1"/>
    <col min="5636" max="5636" width="4.140625" style="291" customWidth="1"/>
    <col min="5637" max="5637" width="31.42578125" style="291" customWidth="1"/>
    <col min="5638" max="5638" width="12" style="291" customWidth="1"/>
    <col min="5639" max="5639" width="8.140625" style="291" customWidth="1"/>
    <col min="5640" max="5640" width="10.140625" style="291" customWidth="1"/>
    <col min="5641" max="5641" width="8.7109375" style="291" customWidth="1"/>
    <col min="5642" max="5642" width="18.42578125" style="291" customWidth="1"/>
    <col min="5643" max="5643" width="7.5703125" style="291" customWidth="1"/>
    <col min="5644" max="5644" width="20.140625" style="291" bestFit="1" customWidth="1"/>
    <col min="5645" max="5646" width="11.42578125" style="291"/>
    <col min="5647" max="5647" width="14.42578125" style="291" bestFit="1" customWidth="1"/>
    <col min="5648" max="5890" width="11.42578125" style="291"/>
    <col min="5891" max="5891" width="3.42578125" style="291" customWidth="1"/>
    <col min="5892" max="5892" width="4.140625" style="291" customWidth="1"/>
    <col min="5893" max="5893" width="31.42578125" style="291" customWidth="1"/>
    <col min="5894" max="5894" width="12" style="291" customWidth="1"/>
    <col min="5895" max="5895" width="8.140625" style="291" customWidth="1"/>
    <col min="5896" max="5896" width="10.140625" style="291" customWidth="1"/>
    <col min="5897" max="5897" width="8.7109375" style="291" customWidth="1"/>
    <col min="5898" max="5898" width="18.42578125" style="291" customWidth="1"/>
    <col min="5899" max="5899" width="7.5703125" style="291" customWidth="1"/>
    <col min="5900" max="5900" width="20.140625" style="291" bestFit="1" customWidth="1"/>
    <col min="5901" max="5902" width="11.42578125" style="291"/>
    <col min="5903" max="5903" width="14.42578125" style="291" bestFit="1" customWidth="1"/>
    <col min="5904" max="6146" width="11.42578125" style="291"/>
    <col min="6147" max="6147" width="3.42578125" style="291" customWidth="1"/>
    <col min="6148" max="6148" width="4.140625" style="291" customWidth="1"/>
    <col min="6149" max="6149" width="31.42578125" style="291" customWidth="1"/>
    <col min="6150" max="6150" width="12" style="291" customWidth="1"/>
    <col min="6151" max="6151" width="8.140625" style="291" customWidth="1"/>
    <col min="6152" max="6152" width="10.140625" style="291" customWidth="1"/>
    <col min="6153" max="6153" width="8.7109375" style="291" customWidth="1"/>
    <col min="6154" max="6154" width="18.42578125" style="291" customWidth="1"/>
    <col min="6155" max="6155" width="7.5703125" style="291" customWidth="1"/>
    <col min="6156" max="6156" width="20.140625" style="291" bestFit="1" customWidth="1"/>
    <col min="6157" max="6158" width="11.42578125" style="291"/>
    <col min="6159" max="6159" width="14.42578125" style="291" bestFit="1" customWidth="1"/>
    <col min="6160" max="6402" width="11.42578125" style="291"/>
    <col min="6403" max="6403" width="3.42578125" style="291" customWidth="1"/>
    <col min="6404" max="6404" width="4.140625" style="291" customWidth="1"/>
    <col min="6405" max="6405" width="31.42578125" style="291" customWidth="1"/>
    <col min="6406" max="6406" width="12" style="291" customWidth="1"/>
    <col min="6407" max="6407" width="8.140625" style="291" customWidth="1"/>
    <col min="6408" max="6408" width="10.140625" style="291" customWidth="1"/>
    <col min="6409" max="6409" width="8.7109375" style="291" customWidth="1"/>
    <col min="6410" max="6410" width="18.42578125" style="291" customWidth="1"/>
    <col min="6411" max="6411" width="7.5703125" style="291" customWidth="1"/>
    <col min="6412" max="6412" width="20.140625" style="291" bestFit="1" customWidth="1"/>
    <col min="6413" max="6414" width="11.42578125" style="291"/>
    <col min="6415" max="6415" width="14.42578125" style="291" bestFit="1" customWidth="1"/>
    <col min="6416" max="6658" width="11.42578125" style="291"/>
    <col min="6659" max="6659" width="3.42578125" style="291" customWidth="1"/>
    <col min="6660" max="6660" width="4.140625" style="291" customWidth="1"/>
    <col min="6661" max="6661" width="31.42578125" style="291" customWidth="1"/>
    <col min="6662" max="6662" width="12" style="291" customWidth="1"/>
    <col min="6663" max="6663" width="8.140625" style="291" customWidth="1"/>
    <col min="6664" max="6664" width="10.140625" style="291" customWidth="1"/>
    <col min="6665" max="6665" width="8.7109375" style="291" customWidth="1"/>
    <col min="6666" max="6666" width="18.42578125" style="291" customWidth="1"/>
    <col min="6667" max="6667" width="7.5703125" style="291" customWidth="1"/>
    <col min="6668" max="6668" width="20.140625" style="291" bestFit="1" customWidth="1"/>
    <col min="6669" max="6670" width="11.42578125" style="291"/>
    <col min="6671" max="6671" width="14.42578125" style="291" bestFit="1" customWidth="1"/>
    <col min="6672" max="6914" width="11.42578125" style="291"/>
    <col min="6915" max="6915" width="3.42578125" style="291" customWidth="1"/>
    <col min="6916" max="6916" width="4.140625" style="291" customWidth="1"/>
    <col min="6917" max="6917" width="31.42578125" style="291" customWidth="1"/>
    <col min="6918" max="6918" width="12" style="291" customWidth="1"/>
    <col min="6919" max="6919" width="8.140625" style="291" customWidth="1"/>
    <col min="6920" max="6920" width="10.140625" style="291" customWidth="1"/>
    <col min="6921" max="6921" width="8.7109375" style="291" customWidth="1"/>
    <col min="6922" max="6922" width="18.42578125" style="291" customWidth="1"/>
    <col min="6923" max="6923" width="7.5703125" style="291" customWidth="1"/>
    <col min="6924" max="6924" width="20.140625" style="291" bestFit="1" customWidth="1"/>
    <col min="6925" max="6926" width="11.42578125" style="291"/>
    <col min="6927" max="6927" width="14.42578125" style="291" bestFit="1" customWidth="1"/>
    <col min="6928" max="7170" width="11.42578125" style="291"/>
    <col min="7171" max="7171" width="3.42578125" style="291" customWidth="1"/>
    <col min="7172" max="7172" width="4.140625" style="291" customWidth="1"/>
    <col min="7173" max="7173" width="31.42578125" style="291" customWidth="1"/>
    <col min="7174" max="7174" width="12" style="291" customWidth="1"/>
    <col min="7175" max="7175" width="8.140625" style="291" customWidth="1"/>
    <col min="7176" max="7176" width="10.140625" style="291" customWidth="1"/>
    <col min="7177" max="7177" width="8.7109375" style="291" customWidth="1"/>
    <col min="7178" max="7178" width="18.42578125" style="291" customWidth="1"/>
    <col min="7179" max="7179" width="7.5703125" style="291" customWidth="1"/>
    <col min="7180" max="7180" width="20.140625" style="291" bestFit="1" customWidth="1"/>
    <col min="7181" max="7182" width="11.42578125" style="291"/>
    <col min="7183" max="7183" width="14.42578125" style="291" bestFit="1" customWidth="1"/>
    <col min="7184" max="7426" width="11.42578125" style="291"/>
    <col min="7427" max="7427" width="3.42578125" style="291" customWidth="1"/>
    <col min="7428" max="7428" width="4.140625" style="291" customWidth="1"/>
    <col min="7429" max="7429" width="31.42578125" style="291" customWidth="1"/>
    <col min="7430" max="7430" width="12" style="291" customWidth="1"/>
    <col min="7431" max="7431" width="8.140625" style="291" customWidth="1"/>
    <col min="7432" max="7432" width="10.140625" style="291" customWidth="1"/>
    <col min="7433" max="7433" width="8.7109375" style="291" customWidth="1"/>
    <col min="7434" max="7434" width="18.42578125" style="291" customWidth="1"/>
    <col min="7435" max="7435" width="7.5703125" style="291" customWidth="1"/>
    <col min="7436" max="7436" width="20.140625" style="291" bestFit="1" customWidth="1"/>
    <col min="7437" max="7438" width="11.42578125" style="291"/>
    <col min="7439" max="7439" width="14.42578125" style="291" bestFit="1" customWidth="1"/>
    <col min="7440" max="7682" width="11.42578125" style="291"/>
    <col min="7683" max="7683" width="3.42578125" style="291" customWidth="1"/>
    <col min="7684" max="7684" width="4.140625" style="291" customWidth="1"/>
    <col min="7685" max="7685" width="31.42578125" style="291" customWidth="1"/>
    <col min="7686" max="7686" width="12" style="291" customWidth="1"/>
    <col min="7687" max="7687" width="8.140625" style="291" customWidth="1"/>
    <col min="7688" max="7688" width="10.140625" style="291" customWidth="1"/>
    <col min="7689" max="7689" width="8.7109375" style="291" customWidth="1"/>
    <col min="7690" max="7690" width="18.42578125" style="291" customWidth="1"/>
    <col min="7691" max="7691" width="7.5703125" style="291" customWidth="1"/>
    <col min="7692" max="7692" width="20.140625" style="291" bestFit="1" customWidth="1"/>
    <col min="7693" max="7694" width="11.42578125" style="291"/>
    <col min="7695" max="7695" width="14.42578125" style="291" bestFit="1" customWidth="1"/>
    <col min="7696" max="7938" width="11.42578125" style="291"/>
    <col min="7939" max="7939" width="3.42578125" style="291" customWidth="1"/>
    <col min="7940" max="7940" width="4.140625" style="291" customWidth="1"/>
    <col min="7941" max="7941" width="31.42578125" style="291" customWidth="1"/>
    <col min="7942" max="7942" width="12" style="291" customWidth="1"/>
    <col min="7943" max="7943" width="8.140625" style="291" customWidth="1"/>
    <col min="7944" max="7944" width="10.140625" style="291" customWidth="1"/>
    <col min="7945" max="7945" width="8.7109375" style="291" customWidth="1"/>
    <col min="7946" max="7946" width="18.42578125" style="291" customWidth="1"/>
    <col min="7947" max="7947" width="7.5703125" style="291" customWidth="1"/>
    <col min="7948" max="7948" width="20.140625" style="291" bestFit="1" customWidth="1"/>
    <col min="7949" max="7950" width="11.42578125" style="291"/>
    <col min="7951" max="7951" width="14.42578125" style="291" bestFit="1" customWidth="1"/>
    <col min="7952" max="8194" width="11.42578125" style="291"/>
    <col min="8195" max="8195" width="3.42578125" style="291" customWidth="1"/>
    <col min="8196" max="8196" width="4.140625" style="291" customWidth="1"/>
    <col min="8197" max="8197" width="31.42578125" style="291" customWidth="1"/>
    <col min="8198" max="8198" width="12" style="291" customWidth="1"/>
    <col min="8199" max="8199" width="8.140625" style="291" customWidth="1"/>
    <col min="8200" max="8200" width="10.140625" style="291" customWidth="1"/>
    <col min="8201" max="8201" width="8.7109375" style="291" customWidth="1"/>
    <col min="8202" max="8202" width="18.42578125" style="291" customWidth="1"/>
    <col min="8203" max="8203" width="7.5703125" style="291" customWidth="1"/>
    <col min="8204" max="8204" width="20.140625" style="291" bestFit="1" customWidth="1"/>
    <col min="8205" max="8206" width="11.42578125" style="291"/>
    <col min="8207" max="8207" width="14.42578125" style="291" bestFit="1" customWidth="1"/>
    <col min="8208" max="8450" width="11.42578125" style="291"/>
    <col min="8451" max="8451" width="3.42578125" style="291" customWidth="1"/>
    <col min="8452" max="8452" width="4.140625" style="291" customWidth="1"/>
    <col min="8453" max="8453" width="31.42578125" style="291" customWidth="1"/>
    <col min="8454" max="8454" width="12" style="291" customWidth="1"/>
    <col min="8455" max="8455" width="8.140625" style="291" customWidth="1"/>
    <col min="8456" max="8456" width="10.140625" style="291" customWidth="1"/>
    <col min="8457" max="8457" width="8.7109375" style="291" customWidth="1"/>
    <col min="8458" max="8458" width="18.42578125" style="291" customWidth="1"/>
    <col min="8459" max="8459" width="7.5703125" style="291" customWidth="1"/>
    <col min="8460" max="8460" width="20.140625" style="291" bestFit="1" customWidth="1"/>
    <col min="8461" max="8462" width="11.42578125" style="291"/>
    <col min="8463" max="8463" width="14.42578125" style="291" bestFit="1" customWidth="1"/>
    <col min="8464" max="8706" width="11.42578125" style="291"/>
    <col min="8707" max="8707" width="3.42578125" style="291" customWidth="1"/>
    <col min="8708" max="8708" width="4.140625" style="291" customWidth="1"/>
    <col min="8709" max="8709" width="31.42578125" style="291" customWidth="1"/>
    <col min="8710" max="8710" width="12" style="291" customWidth="1"/>
    <col min="8711" max="8711" width="8.140625" style="291" customWidth="1"/>
    <col min="8712" max="8712" width="10.140625" style="291" customWidth="1"/>
    <col min="8713" max="8713" width="8.7109375" style="291" customWidth="1"/>
    <col min="8714" max="8714" width="18.42578125" style="291" customWidth="1"/>
    <col min="8715" max="8715" width="7.5703125" style="291" customWidth="1"/>
    <col min="8716" max="8716" width="20.140625" style="291" bestFit="1" customWidth="1"/>
    <col min="8717" max="8718" width="11.42578125" style="291"/>
    <col min="8719" max="8719" width="14.42578125" style="291" bestFit="1" customWidth="1"/>
    <col min="8720" max="8962" width="11.42578125" style="291"/>
    <col min="8963" max="8963" width="3.42578125" style="291" customWidth="1"/>
    <col min="8964" max="8964" width="4.140625" style="291" customWidth="1"/>
    <col min="8965" max="8965" width="31.42578125" style="291" customWidth="1"/>
    <col min="8966" max="8966" width="12" style="291" customWidth="1"/>
    <col min="8967" max="8967" width="8.140625" style="291" customWidth="1"/>
    <col min="8968" max="8968" width="10.140625" style="291" customWidth="1"/>
    <col min="8969" max="8969" width="8.7109375" style="291" customWidth="1"/>
    <col min="8970" max="8970" width="18.42578125" style="291" customWidth="1"/>
    <col min="8971" max="8971" width="7.5703125" style="291" customWidth="1"/>
    <col min="8972" max="8972" width="20.140625" style="291" bestFit="1" customWidth="1"/>
    <col min="8973" max="8974" width="11.42578125" style="291"/>
    <col min="8975" max="8975" width="14.42578125" style="291" bestFit="1" customWidth="1"/>
    <col min="8976" max="9218" width="11.42578125" style="291"/>
    <col min="9219" max="9219" width="3.42578125" style="291" customWidth="1"/>
    <col min="9220" max="9220" width="4.140625" style="291" customWidth="1"/>
    <col min="9221" max="9221" width="31.42578125" style="291" customWidth="1"/>
    <col min="9222" max="9222" width="12" style="291" customWidth="1"/>
    <col min="9223" max="9223" width="8.140625" style="291" customWidth="1"/>
    <col min="9224" max="9224" width="10.140625" style="291" customWidth="1"/>
    <col min="9225" max="9225" width="8.7109375" style="291" customWidth="1"/>
    <col min="9226" max="9226" width="18.42578125" style="291" customWidth="1"/>
    <col min="9227" max="9227" width="7.5703125" style="291" customWidth="1"/>
    <col min="9228" max="9228" width="20.140625" style="291" bestFit="1" customWidth="1"/>
    <col min="9229" max="9230" width="11.42578125" style="291"/>
    <col min="9231" max="9231" width="14.42578125" style="291" bestFit="1" customWidth="1"/>
    <col min="9232" max="9474" width="11.42578125" style="291"/>
    <col min="9475" max="9475" width="3.42578125" style="291" customWidth="1"/>
    <col min="9476" max="9476" width="4.140625" style="291" customWidth="1"/>
    <col min="9477" max="9477" width="31.42578125" style="291" customWidth="1"/>
    <col min="9478" max="9478" width="12" style="291" customWidth="1"/>
    <col min="9479" max="9479" width="8.140625" style="291" customWidth="1"/>
    <col min="9480" max="9480" width="10.140625" style="291" customWidth="1"/>
    <col min="9481" max="9481" width="8.7109375" style="291" customWidth="1"/>
    <col min="9482" max="9482" width="18.42578125" style="291" customWidth="1"/>
    <col min="9483" max="9483" width="7.5703125" style="291" customWidth="1"/>
    <col min="9484" max="9484" width="20.140625" style="291" bestFit="1" customWidth="1"/>
    <col min="9485" max="9486" width="11.42578125" style="291"/>
    <col min="9487" max="9487" width="14.42578125" style="291" bestFit="1" customWidth="1"/>
    <col min="9488" max="9730" width="11.42578125" style="291"/>
    <col min="9731" max="9731" width="3.42578125" style="291" customWidth="1"/>
    <col min="9732" max="9732" width="4.140625" style="291" customWidth="1"/>
    <col min="9733" max="9733" width="31.42578125" style="291" customWidth="1"/>
    <col min="9734" max="9734" width="12" style="291" customWidth="1"/>
    <col min="9735" max="9735" width="8.140625" style="291" customWidth="1"/>
    <col min="9736" max="9736" width="10.140625" style="291" customWidth="1"/>
    <col min="9737" max="9737" width="8.7109375" style="291" customWidth="1"/>
    <col min="9738" max="9738" width="18.42578125" style="291" customWidth="1"/>
    <col min="9739" max="9739" width="7.5703125" style="291" customWidth="1"/>
    <col min="9740" max="9740" width="20.140625" style="291" bestFit="1" customWidth="1"/>
    <col min="9741" max="9742" width="11.42578125" style="291"/>
    <col min="9743" max="9743" width="14.42578125" style="291" bestFit="1" customWidth="1"/>
    <col min="9744" max="9986" width="11.42578125" style="291"/>
    <col min="9987" max="9987" width="3.42578125" style="291" customWidth="1"/>
    <col min="9988" max="9988" width="4.140625" style="291" customWidth="1"/>
    <col min="9989" max="9989" width="31.42578125" style="291" customWidth="1"/>
    <col min="9990" max="9990" width="12" style="291" customWidth="1"/>
    <col min="9991" max="9991" width="8.140625" style="291" customWidth="1"/>
    <col min="9992" max="9992" width="10.140625" style="291" customWidth="1"/>
    <col min="9993" max="9993" width="8.7109375" style="291" customWidth="1"/>
    <col min="9994" max="9994" width="18.42578125" style="291" customWidth="1"/>
    <col min="9995" max="9995" width="7.5703125" style="291" customWidth="1"/>
    <col min="9996" max="9996" width="20.140625" style="291" bestFit="1" customWidth="1"/>
    <col min="9997" max="9998" width="11.42578125" style="291"/>
    <col min="9999" max="9999" width="14.42578125" style="291" bestFit="1" customWidth="1"/>
    <col min="10000" max="10242" width="11.42578125" style="291"/>
    <col min="10243" max="10243" width="3.42578125" style="291" customWidth="1"/>
    <col min="10244" max="10244" width="4.140625" style="291" customWidth="1"/>
    <col min="10245" max="10245" width="31.42578125" style="291" customWidth="1"/>
    <col min="10246" max="10246" width="12" style="291" customWidth="1"/>
    <col min="10247" max="10247" width="8.140625" style="291" customWidth="1"/>
    <col min="10248" max="10248" width="10.140625" style="291" customWidth="1"/>
    <col min="10249" max="10249" width="8.7109375" style="291" customWidth="1"/>
    <col min="10250" max="10250" width="18.42578125" style="291" customWidth="1"/>
    <col min="10251" max="10251" width="7.5703125" style="291" customWidth="1"/>
    <col min="10252" max="10252" width="20.140625" style="291" bestFit="1" customWidth="1"/>
    <col min="10253" max="10254" width="11.42578125" style="291"/>
    <col min="10255" max="10255" width="14.42578125" style="291" bestFit="1" customWidth="1"/>
    <col min="10256" max="10498" width="11.42578125" style="291"/>
    <col min="10499" max="10499" width="3.42578125" style="291" customWidth="1"/>
    <col min="10500" max="10500" width="4.140625" style="291" customWidth="1"/>
    <col min="10501" max="10501" width="31.42578125" style="291" customWidth="1"/>
    <col min="10502" max="10502" width="12" style="291" customWidth="1"/>
    <col min="10503" max="10503" width="8.140625" style="291" customWidth="1"/>
    <col min="10504" max="10504" width="10.140625" style="291" customWidth="1"/>
    <col min="10505" max="10505" width="8.7109375" style="291" customWidth="1"/>
    <col min="10506" max="10506" width="18.42578125" style="291" customWidth="1"/>
    <col min="10507" max="10507" width="7.5703125" style="291" customWidth="1"/>
    <col min="10508" max="10508" width="20.140625" style="291" bestFit="1" customWidth="1"/>
    <col min="10509" max="10510" width="11.42578125" style="291"/>
    <col min="10511" max="10511" width="14.42578125" style="291" bestFit="1" customWidth="1"/>
    <col min="10512" max="10754" width="11.42578125" style="291"/>
    <col min="10755" max="10755" width="3.42578125" style="291" customWidth="1"/>
    <col min="10756" max="10756" width="4.140625" style="291" customWidth="1"/>
    <col min="10757" max="10757" width="31.42578125" style="291" customWidth="1"/>
    <col min="10758" max="10758" width="12" style="291" customWidth="1"/>
    <col min="10759" max="10759" width="8.140625" style="291" customWidth="1"/>
    <col min="10760" max="10760" width="10.140625" style="291" customWidth="1"/>
    <col min="10761" max="10761" width="8.7109375" style="291" customWidth="1"/>
    <col min="10762" max="10762" width="18.42578125" style="291" customWidth="1"/>
    <col min="10763" max="10763" width="7.5703125" style="291" customWidth="1"/>
    <col min="10764" max="10764" width="20.140625" style="291" bestFit="1" customWidth="1"/>
    <col min="10765" max="10766" width="11.42578125" style="291"/>
    <col min="10767" max="10767" width="14.42578125" style="291" bestFit="1" customWidth="1"/>
    <col min="10768" max="11010" width="11.42578125" style="291"/>
    <col min="11011" max="11011" width="3.42578125" style="291" customWidth="1"/>
    <col min="11012" max="11012" width="4.140625" style="291" customWidth="1"/>
    <col min="11013" max="11013" width="31.42578125" style="291" customWidth="1"/>
    <col min="11014" max="11014" width="12" style="291" customWidth="1"/>
    <col min="11015" max="11015" width="8.140625" style="291" customWidth="1"/>
    <col min="11016" max="11016" width="10.140625" style="291" customWidth="1"/>
    <col min="11017" max="11017" width="8.7109375" style="291" customWidth="1"/>
    <col min="11018" max="11018" width="18.42578125" style="291" customWidth="1"/>
    <col min="11019" max="11019" width="7.5703125" style="291" customWidth="1"/>
    <col min="11020" max="11020" width="20.140625" style="291" bestFit="1" customWidth="1"/>
    <col min="11021" max="11022" width="11.42578125" style="291"/>
    <col min="11023" max="11023" width="14.42578125" style="291" bestFit="1" customWidth="1"/>
    <col min="11024" max="11266" width="11.42578125" style="291"/>
    <col min="11267" max="11267" width="3.42578125" style="291" customWidth="1"/>
    <col min="11268" max="11268" width="4.140625" style="291" customWidth="1"/>
    <col min="11269" max="11269" width="31.42578125" style="291" customWidth="1"/>
    <col min="11270" max="11270" width="12" style="291" customWidth="1"/>
    <col min="11271" max="11271" width="8.140625" style="291" customWidth="1"/>
    <col min="11272" max="11272" width="10.140625" style="291" customWidth="1"/>
    <col min="11273" max="11273" width="8.7109375" style="291" customWidth="1"/>
    <col min="11274" max="11274" width="18.42578125" style="291" customWidth="1"/>
    <col min="11275" max="11275" width="7.5703125" style="291" customWidth="1"/>
    <col min="11276" max="11276" width="20.140625" style="291" bestFit="1" customWidth="1"/>
    <col min="11277" max="11278" width="11.42578125" style="291"/>
    <col min="11279" max="11279" width="14.42578125" style="291" bestFit="1" customWidth="1"/>
    <col min="11280" max="11522" width="11.42578125" style="291"/>
    <col min="11523" max="11523" width="3.42578125" style="291" customWidth="1"/>
    <col min="11524" max="11524" width="4.140625" style="291" customWidth="1"/>
    <col min="11525" max="11525" width="31.42578125" style="291" customWidth="1"/>
    <col min="11526" max="11526" width="12" style="291" customWidth="1"/>
    <col min="11527" max="11527" width="8.140625" style="291" customWidth="1"/>
    <col min="11528" max="11528" width="10.140625" style="291" customWidth="1"/>
    <col min="11529" max="11529" width="8.7109375" style="291" customWidth="1"/>
    <col min="11530" max="11530" width="18.42578125" style="291" customWidth="1"/>
    <col min="11531" max="11531" width="7.5703125" style="291" customWidth="1"/>
    <col min="11532" max="11532" width="20.140625" style="291" bestFit="1" customWidth="1"/>
    <col min="11533" max="11534" width="11.42578125" style="291"/>
    <col min="11535" max="11535" width="14.42578125" style="291" bestFit="1" customWidth="1"/>
    <col min="11536" max="11778" width="11.42578125" style="291"/>
    <col min="11779" max="11779" width="3.42578125" style="291" customWidth="1"/>
    <col min="11780" max="11780" width="4.140625" style="291" customWidth="1"/>
    <col min="11781" max="11781" width="31.42578125" style="291" customWidth="1"/>
    <col min="11782" max="11782" width="12" style="291" customWidth="1"/>
    <col min="11783" max="11783" width="8.140625" style="291" customWidth="1"/>
    <col min="11784" max="11784" width="10.140625" style="291" customWidth="1"/>
    <col min="11785" max="11785" width="8.7109375" style="291" customWidth="1"/>
    <col min="11786" max="11786" width="18.42578125" style="291" customWidth="1"/>
    <col min="11787" max="11787" width="7.5703125" style="291" customWidth="1"/>
    <col min="11788" max="11788" width="20.140625" style="291" bestFit="1" customWidth="1"/>
    <col min="11789" max="11790" width="11.42578125" style="291"/>
    <col min="11791" max="11791" width="14.42578125" style="291" bestFit="1" customWidth="1"/>
    <col min="11792" max="12034" width="11.42578125" style="291"/>
    <col min="12035" max="12035" width="3.42578125" style="291" customWidth="1"/>
    <col min="12036" max="12036" width="4.140625" style="291" customWidth="1"/>
    <col min="12037" max="12037" width="31.42578125" style="291" customWidth="1"/>
    <col min="12038" max="12038" width="12" style="291" customWidth="1"/>
    <col min="12039" max="12039" width="8.140625" style="291" customWidth="1"/>
    <col min="12040" max="12040" width="10.140625" style="291" customWidth="1"/>
    <col min="12041" max="12041" width="8.7109375" style="291" customWidth="1"/>
    <col min="12042" max="12042" width="18.42578125" style="291" customWidth="1"/>
    <col min="12043" max="12043" width="7.5703125" style="291" customWidth="1"/>
    <col min="12044" max="12044" width="20.140625" style="291" bestFit="1" customWidth="1"/>
    <col min="12045" max="12046" width="11.42578125" style="291"/>
    <col min="12047" max="12047" width="14.42578125" style="291" bestFit="1" customWidth="1"/>
    <col min="12048" max="12290" width="11.42578125" style="291"/>
    <col min="12291" max="12291" width="3.42578125" style="291" customWidth="1"/>
    <col min="12292" max="12292" width="4.140625" style="291" customWidth="1"/>
    <col min="12293" max="12293" width="31.42578125" style="291" customWidth="1"/>
    <col min="12294" max="12294" width="12" style="291" customWidth="1"/>
    <col min="12295" max="12295" width="8.140625" style="291" customWidth="1"/>
    <col min="12296" max="12296" width="10.140625" style="291" customWidth="1"/>
    <col min="12297" max="12297" width="8.7109375" style="291" customWidth="1"/>
    <col min="12298" max="12298" width="18.42578125" style="291" customWidth="1"/>
    <col min="12299" max="12299" width="7.5703125" style="291" customWidth="1"/>
    <col min="12300" max="12300" width="20.140625" style="291" bestFit="1" customWidth="1"/>
    <col min="12301" max="12302" width="11.42578125" style="291"/>
    <col min="12303" max="12303" width="14.42578125" style="291" bestFit="1" customWidth="1"/>
    <col min="12304" max="12546" width="11.42578125" style="291"/>
    <col min="12547" max="12547" width="3.42578125" style="291" customWidth="1"/>
    <col min="12548" max="12548" width="4.140625" style="291" customWidth="1"/>
    <col min="12549" max="12549" width="31.42578125" style="291" customWidth="1"/>
    <col min="12550" max="12550" width="12" style="291" customWidth="1"/>
    <col min="12551" max="12551" width="8.140625" style="291" customWidth="1"/>
    <col min="12552" max="12552" width="10.140625" style="291" customWidth="1"/>
    <col min="12553" max="12553" width="8.7109375" style="291" customWidth="1"/>
    <col min="12554" max="12554" width="18.42578125" style="291" customWidth="1"/>
    <col min="12555" max="12555" width="7.5703125" style="291" customWidth="1"/>
    <col min="12556" max="12556" width="20.140625" style="291" bestFit="1" customWidth="1"/>
    <col min="12557" max="12558" width="11.42578125" style="291"/>
    <col min="12559" max="12559" width="14.42578125" style="291" bestFit="1" customWidth="1"/>
    <col min="12560" max="12802" width="11.42578125" style="291"/>
    <col min="12803" max="12803" width="3.42578125" style="291" customWidth="1"/>
    <col min="12804" max="12804" width="4.140625" style="291" customWidth="1"/>
    <col min="12805" max="12805" width="31.42578125" style="291" customWidth="1"/>
    <col min="12806" max="12806" width="12" style="291" customWidth="1"/>
    <col min="12807" max="12807" width="8.140625" style="291" customWidth="1"/>
    <col min="12808" max="12808" width="10.140625" style="291" customWidth="1"/>
    <col min="12809" max="12809" width="8.7109375" style="291" customWidth="1"/>
    <col min="12810" max="12810" width="18.42578125" style="291" customWidth="1"/>
    <col min="12811" max="12811" width="7.5703125" style="291" customWidth="1"/>
    <col min="12812" max="12812" width="20.140625" style="291" bestFit="1" customWidth="1"/>
    <col min="12813" max="12814" width="11.42578125" style="291"/>
    <col min="12815" max="12815" width="14.42578125" style="291" bestFit="1" customWidth="1"/>
    <col min="12816" max="13058" width="11.42578125" style="291"/>
    <col min="13059" max="13059" width="3.42578125" style="291" customWidth="1"/>
    <col min="13060" max="13060" width="4.140625" style="291" customWidth="1"/>
    <col min="13061" max="13061" width="31.42578125" style="291" customWidth="1"/>
    <col min="13062" max="13062" width="12" style="291" customWidth="1"/>
    <col min="13063" max="13063" width="8.140625" style="291" customWidth="1"/>
    <col min="13064" max="13064" width="10.140625" style="291" customWidth="1"/>
    <col min="13065" max="13065" width="8.7109375" style="291" customWidth="1"/>
    <col min="13066" max="13066" width="18.42578125" style="291" customWidth="1"/>
    <col min="13067" max="13067" width="7.5703125" style="291" customWidth="1"/>
    <col min="13068" max="13068" width="20.140625" style="291" bestFit="1" customWidth="1"/>
    <col min="13069" max="13070" width="11.42578125" style="291"/>
    <col min="13071" max="13071" width="14.42578125" style="291" bestFit="1" customWidth="1"/>
    <col min="13072" max="13314" width="11.42578125" style="291"/>
    <col min="13315" max="13315" width="3.42578125" style="291" customWidth="1"/>
    <col min="13316" max="13316" width="4.140625" style="291" customWidth="1"/>
    <col min="13317" max="13317" width="31.42578125" style="291" customWidth="1"/>
    <col min="13318" max="13318" width="12" style="291" customWidth="1"/>
    <col min="13319" max="13319" width="8.140625" style="291" customWidth="1"/>
    <col min="13320" max="13320" width="10.140625" style="291" customWidth="1"/>
    <col min="13321" max="13321" width="8.7109375" style="291" customWidth="1"/>
    <col min="13322" max="13322" width="18.42578125" style="291" customWidth="1"/>
    <col min="13323" max="13323" width="7.5703125" style="291" customWidth="1"/>
    <col min="13324" max="13324" width="20.140625" style="291" bestFit="1" customWidth="1"/>
    <col min="13325" max="13326" width="11.42578125" style="291"/>
    <col min="13327" max="13327" width="14.42578125" style="291" bestFit="1" customWidth="1"/>
    <col min="13328" max="13570" width="11.42578125" style="291"/>
    <col min="13571" max="13571" width="3.42578125" style="291" customWidth="1"/>
    <col min="13572" max="13572" width="4.140625" style="291" customWidth="1"/>
    <col min="13573" max="13573" width="31.42578125" style="291" customWidth="1"/>
    <col min="13574" max="13574" width="12" style="291" customWidth="1"/>
    <col min="13575" max="13575" width="8.140625" style="291" customWidth="1"/>
    <col min="13576" max="13576" width="10.140625" style="291" customWidth="1"/>
    <col min="13577" max="13577" width="8.7109375" style="291" customWidth="1"/>
    <col min="13578" max="13578" width="18.42578125" style="291" customWidth="1"/>
    <col min="13579" max="13579" width="7.5703125" style="291" customWidth="1"/>
    <col min="13580" max="13580" width="20.140625" style="291" bestFit="1" customWidth="1"/>
    <col min="13581" max="13582" width="11.42578125" style="291"/>
    <col min="13583" max="13583" width="14.42578125" style="291" bestFit="1" customWidth="1"/>
    <col min="13584" max="13826" width="11.42578125" style="291"/>
    <col min="13827" max="13827" width="3.42578125" style="291" customWidth="1"/>
    <col min="13828" max="13828" width="4.140625" style="291" customWidth="1"/>
    <col min="13829" max="13829" width="31.42578125" style="291" customWidth="1"/>
    <col min="13830" max="13830" width="12" style="291" customWidth="1"/>
    <col min="13831" max="13831" width="8.140625" style="291" customWidth="1"/>
    <col min="13832" max="13832" width="10.140625" style="291" customWidth="1"/>
    <col min="13833" max="13833" width="8.7109375" style="291" customWidth="1"/>
    <col min="13834" max="13834" width="18.42578125" style="291" customWidth="1"/>
    <col min="13835" max="13835" width="7.5703125" style="291" customWidth="1"/>
    <col min="13836" max="13836" width="20.140625" style="291" bestFit="1" customWidth="1"/>
    <col min="13837" max="13838" width="11.42578125" style="291"/>
    <col min="13839" max="13839" width="14.42578125" style="291" bestFit="1" customWidth="1"/>
    <col min="13840" max="14082" width="11.42578125" style="291"/>
    <col min="14083" max="14083" width="3.42578125" style="291" customWidth="1"/>
    <col min="14084" max="14084" width="4.140625" style="291" customWidth="1"/>
    <col min="14085" max="14085" width="31.42578125" style="291" customWidth="1"/>
    <col min="14086" max="14086" width="12" style="291" customWidth="1"/>
    <col min="14087" max="14087" width="8.140625" style="291" customWidth="1"/>
    <col min="14088" max="14088" width="10.140625" style="291" customWidth="1"/>
    <col min="14089" max="14089" width="8.7109375" style="291" customWidth="1"/>
    <col min="14090" max="14090" width="18.42578125" style="291" customWidth="1"/>
    <col min="14091" max="14091" width="7.5703125" style="291" customWidth="1"/>
    <col min="14092" max="14092" width="20.140625" style="291" bestFit="1" customWidth="1"/>
    <col min="14093" max="14094" width="11.42578125" style="291"/>
    <col min="14095" max="14095" width="14.42578125" style="291" bestFit="1" customWidth="1"/>
    <col min="14096" max="14338" width="11.42578125" style="291"/>
    <col min="14339" max="14339" width="3.42578125" style="291" customWidth="1"/>
    <col min="14340" max="14340" width="4.140625" style="291" customWidth="1"/>
    <col min="14341" max="14341" width="31.42578125" style="291" customWidth="1"/>
    <col min="14342" max="14342" width="12" style="291" customWidth="1"/>
    <col min="14343" max="14343" width="8.140625" style="291" customWidth="1"/>
    <col min="14344" max="14344" width="10.140625" style="291" customWidth="1"/>
    <col min="14345" max="14345" width="8.7109375" style="291" customWidth="1"/>
    <col min="14346" max="14346" width="18.42578125" style="291" customWidth="1"/>
    <col min="14347" max="14347" width="7.5703125" style="291" customWidth="1"/>
    <col min="14348" max="14348" width="20.140625" style="291" bestFit="1" customWidth="1"/>
    <col min="14349" max="14350" width="11.42578125" style="291"/>
    <col min="14351" max="14351" width="14.42578125" style="291" bestFit="1" customWidth="1"/>
    <col min="14352" max="14594" width="11.42578125" style="291"/>
    <col min="14595" max="14595" width="3.42578125" style="291" customWidth="1"/>
    <col min="14596" max="14596" width="4.140625" style="291" customWidth="1"/>
    <col min="14597" max="14597" width="31.42578125" style="291" customWidth="1"/>
    <col min="14598" max="14598" width="12" style="291" customWidth="1"/>
    <col min="14599" max="14599" width="8.140625" style="291" customWidth="1"/>
    <col min="14600" max="14600" width="10.140625" style="291" customWidth="1"/>
    <col min="14601" max="14601" width="8.7109375" style="291" customWidth="1"/>
    <col min="14602" max="14602" width="18.42578125" style="291" customWidth="1"/>
    <col min="14603" max="14603" width="7.5703125" style="291" customWidth="1"/>
    <col min="14604" max="14604" width="20.140625" style="291" bestFit="1" customWidth="1"/>
    <col min="14605" max="14606" width="11.42578125" style="291"/>
    <col min="14607" max="14607" width="14.42578125" style="291" bestFit="1" customWidth="1"/>
    <col min="14608" max="14850" width="11.42578125" style="291"/>
    <col min="14851" max="14851" width="3.42578125" style="291" customWidth="1"/>
    <col min="14852" max="14852" width="4.140625" style="291" customWidth="1"/>
    <col min="14853" max="14853" width="31.42578125" style="291" customWidth="1"/>
    <col min="14854" max="14854" width="12" style="291" customWidth="1"/>
    <col min="14855" max="14855" width="8.140625" style="291" customWidth="1"/>
    <col min="14856" max="14856" width="10.140625" style="291" customWidth="1"/>
    <col min="14857" max="14857" width="8.7109375" style="291" customWidth="1"/>
    <col min="14858" max="14858" width="18.42578125" style="291" customWidth="1"/>
    <col min="14859" max="14859" width="7.5703125" style="291" customWidth="1"/>
    <col min="14860" max="14860" width="20.140625" style="291" bestFit="1" customWidth="1"/>
    <col min="14861" max="14862" width="11.42578125" style="291"/>
    <col min="14863" max="14863" width="14.42578125" style="291" bestFit="1" customWidth="1"/>
    <col min="14864" max="15106" width="11.42578125" style="291"/>
    <col min="15107" max="15107" width="3.42578125" style="291" customWidth="1"/>
    <col min="15108" max="15108" width="4.140625" style="291" customWidth="1"/>
    <col min="15109" max="15109" width="31.42578125" style="291" customWidth="1"/>
    <col min="15110" max="15110" width="12" style="291" customWidth="1"/>
    <col min="15111" max="15111" width="8.140625" style="291" customWidth="1"/>
    <col min="15112" max="15112" width="10.140625" style="291" customWidth="1"/>
    <col min="15113" max="15113" width="8.7109375" style="291" customWidth="1"/>
    <col min="15114" max="15114" width="18.42578125" style="291" customWidth="1"/>
    <col min="15115" max="15115" width="7.5703125" style="291" customWidth="1"/>
    <col min="15116" max="15116" width="20.140625" style="291" bestFit="1" customWidth="1"/>
    <col min="15117" max="15118" width="11.42578125" style="291"/>
    <col min="15119" max="15119" width="14.42578125" style="291" bestFit="1" customWidth="1"/>
    <col min="15120" max="15362" width="11.42578125" style="291"/>
    <col min="15363" max="15363" width="3.42578125" style="291" customWidth="1"/>
    <col min="15364" max="15364" width="4.140625" style="291" customWidth="1"/>
    <col min="15365" max="15365" width="31.42578125" style="291" customWidth="1"/>
    <col min="15366" max="15366" width="12" style="291" customWidth="1"/>
    <col min="15367" max="15367" width="8.140625" style="291" customWidth="1"/>
    <col min="15368" max="15368" width="10.140625" style="291" customWidth="1"/>
    <col min="15369" max="15369" width="8.7109375" style="291" customWidth="1"/>
    <col min="15370" max="15370" width="18.42578125" style="291" customWidth="1"/>
    <col min="15371" max="15371" width="7.5703125" style="291" customWidth="1"/>
    <col min="15372" max="15372" width="20.140625" style="291" bestFit="1" customWidth="1"/>
    <col min="15373" max="15374" width="11.42578125" style="291"/>
    <col min="15375" max="15375" width="14.42578125" style="291" bestFit="1" customWidth="1"/>
    <col min="15376" max="15618" width="11.42578125" style="291"/>
    <col min="15619" max="15619" width="3.42578125" style="291" customWidth="1"/>
    <col min="15620" max="15620" width="4.140625" style="291" customWidth="1"/>
    <col min="15621" max="15621" width="31.42578125" style="291" customWidth="1"/>
    <col min="15622" max="15622" width="12" style="291" customWidth="1"/>
    <col min="15623" max="15623" width="8.140625" style="291" customWidth="1"/>
    <col min="15624" max="15624" width="10.140625" style="291" customWidth="1"/>
    <col min="15625" max="15625" width="8.7109375" style="291" customWidth="1"/>
    <col min="15626" max="15626" width="18.42578125" style="291" customWidth="1"/>
    <col min="15627" max="15627" width="7.5703125" style="291" customWidth="1"/>
    <col min="15628" max="15628" width="20.140625" style="291" bestFit="1" customWidth="1"/>
    <col min="15629" max="15630" width="11.42578125" style="291"/>
    <col min="15631" max="15631" width="14.42578125" style="291" bestFit="1" customWidth="1"/>
    <col min="15632" max="15874" width="11.42578125" style="291"/>
    <col min="15875" max="15875" width="3.42578125" style="291" customWidth="1"/>
    <col min="15876" max="15876" width="4.140625" style="291" customWidth="1"/>
    <col min="15877" max="15877" width="31.42578125" style="291" customWidth="1"/>
    <col min="15878" max="15878" width="12" style="291" customWidth="1"/>
    <col min="15879" max="15879" width="8.140625" style="291" customWidth="1"/>
    <col min="15880" max="15880" width="10.140625" style="291" customWidth="1"/>
    <col min="15881" max="15881" width="8.7109375" style="291" customWidth="1"/>
    <col min="15882" max="15882" width="18.42578125" style="291" customWidth="1"/>
    <col min="15883" max="15883" width="7.5703125" style="291" customWidth="1"/>
    <col min="15884" max="15884" width="20.140625" style="291" bestFit="1" customWidth="1"/>
    <col min="15885" max="15886" width="11.42578125" style="291"/>
    <col min="15887" max="15887" width="14.42578125" style="291" bestFit="1" customWidth="1"/>
    <col min="15888" max="16130" width="11.42578125" style="291"/>
    <col min="16131" max="16131" width="3.42578125" style="291" customWidth="1"/>
    <col min="16132" max="16132" width="4.140625" style="291" customWidth="1"/>
    <col min="16133" max="16133" width="31.42578125" style="291" customWidth="1"/>
    <col min="16134" max="16134" width="12" style="291" customWidth="1"/>
    <col min="16135" max="16135" width="8.140625" style="291" customWidth="1"/>
    <col min="16136" max="16136" width="10.140625" style="291" customWidth="1"/>
    <col min="16137" max="16137" width="8.7109375" style="291" customWidth="1"/>
    <col min="16138" max="16138" width="18.42578125" style="291" customWidth="1"/>
    <col min="16139" max="16139" width="7.5703125" style="291" customWidth="1"/>
    <col min="16140" max="16140" width="20.140625" style="291" bestFit="1" customWidth="1"/>
    <col min="16141" max="16142" width="11.42578125" style="291"/>
    <col min="16143" max="16143" width="14.42578125" style="291" bestFit="1" customWidth="1"/>
    <col min="16144" max="16384" width="11.42578125" style="291"/>
  </cols>
  <sheetData>
    <row r="1" spans="3:15" ht="15.75" thickBot="1"/>
    <row r="2" spans="3:15">
      <c r="C2" s="1715"/>
      <c r="D2" s="1718" t="str">
        <f>+INFO!B2</f>
        <v>CONSTRUCCIÓN DE CUBIERTA PARA POLIDEPORTIVO EN LA VEREDA LA ESMERALDA DEL MUNICIPIO DE LA PLATA, DEPARTAMENTO DEL HUILA</v>
      </c>
      <c r="E2" s="1718"/>
      <c r="F2" s="1718"/>
      <c r="G2" s="1718"/>
      <c r="H2" s="1718"/>
      <c r="I2" s="1718"/>
      <c r="J2" s="1721">
        <f ca="1">+INFO!B5</f>
        <v>46286</v>
      </c>
    </row>
    <row r="3" spans="3:15" ht="24.75" customHeight="1">
      <c r="C3" s="1716"/>
      <c r="D3" s="1719"/>
      <c r="E3" s="1719"/>
      <c r="F3" s="1719"/>
      <c r="G3" s="1719"/>
      <c r="H3" s="1719"/>
      <c r="I3" s="1719"/>
      <c r="J3" s="1722"/>
    </row>
    <row r="4" spans="3:15" ht="22.5" customHeight="1">
      <c r="C4" s="1716"/>
      <c r="D4" s="1719"/>
      <c r="E4" s="1719"/>
      <c r="F4" s="1719"/>
      <c r="G4" s="1719"/>
      <c r="H4" s="1719"/>
      <c r="I4" s="1719"/>
      <c r="J4" s="1722"/>
    </row>
    <row r="5" spans="3:15" ht="17.25" customHeight="1" thickBot="1">
      <c r="C5" s="1717"/>
      <c r="D5" s="1720"/>
      <c r="E5" s="1720"/>
      <c r="F5" s="1720"/>
      <c r="G5" s="1720"/>
      <c r="H5" s="1720"/>
      <c r="I5" s="1720"/>
      <c r="J5" s="1723"/>
    </row>
    <row r="6" spans="3:15" s="295" customFormat="1" ht="15" customHeight="1" thickBot="1">
      <c r="C6" s="1699" t="s">
        <v>40</v>
      </c>
      <c r="D6" s="1700"/>
      <c r="E6" s="1700"/>
      <c r="F6" s="1700"/>
      <c r="G6" s="1700"/>
      <c r="H6" s="1700"/>
      <c r="I6" s="1700"/>
      <c r="J6" s="1701"/>
      <c r="K6" s="294"/>
    </row>
    <row r="7" spans="3:15" s="295" customFormat="1" ht="52.5" customHeight="1" thickBot="1">
      <c r="C7" s="1702" t="str">
        <f>+INFO!B1</f>
        <v>CONSTRUCCIÓN DE CUBIERTA PARA POLIDEPORTIVO EN LA VEREDA LA ESMERALDA DEL MUNICIPIO DE LA PLATA, DEPARTAMENTO DEL HUILA</v>
      </c>
      <c r="D7" s="1703"/>
      <c r="E7" s="1703"/>
      <c r="F7" s="1703"/>
      <c r="G7" s="1703"/>
      <c r="H7" s="1703"/>
      <c r="I7" s="1703"/>
      <c r="J7" s="1704"/>
      <c r="K7" s="296"/>
      <c r="L7" s="297"/>
    </row>
    <row r="8" spans="3:15" ht="45">
      <c r="C8" s="1705" t="s">
        <v>41</v>
      </c>
      <c r="D8" s="1706"/>
      <c r="E8" s="298" t="s">
        <v>42</v>
      </c>
      <c r="F8" s="299" t="s">
        <v>43</v>
      </c>
      <c r="G8" s="300" t="s">
        <v>44</v>
      </c>
      <c r="H8" s="301" t="s">
        <v>686</v>
      </c>
      <c r="I8" s="302" t="s">
        <v>45</v>
      </c>
      <c r="J8" s="303" t="s">
        <v>46</v>
      </c>
      <c r="K8" s="304"/>
      <c r="L8" s="519">
        <f>+' PRESUPUESTO OFICIAL ESMERALDA'!G48</f>
        <v>894813332.14999998</v>
      </c>
      <c r="M8" s="291" t="s">
        <v>621</v>
      </c>
    </row>
    <row r="9" spans="3:15" ht="15.75">
      <c r="C9" s="305" t="s">
        <v>47</v>
      </c>
      <c r="D9" s="306"/>
      <c r="E9" s="307"/>
      <c r="F9" s="308"/>
      <c r="G9" s="309"/>
      <c r="H9" s="310"/>
      <c r="I9" s="311"/>
      <c r="J9" s="312"/>
      <c r="K9" s="313"/>
      <c r="L9" s="519">
        <f>+' PRESUPUESTO OFICIAL ESMERALDA'!G63</f>
        <v>912839625.45999992</v>
      </c>
      <c r="M9" s="291" t="s">
        <v>622</v>
      </c>
    </row>
    <row r="10" spans="3:15">
      <c r="C10" s="314" t="s">
        <v>48</v>
      </c>
      <c r="D10" s="315"/>
      <c r="E10" s="316"/>
      <c r="F10" s="317"/>
      <c r="G10" s="318"/>
      <c r="H10" s="319"/>
      <c r="I10" s="320">
        <f>SUM(I11:I12)</f>
        <v>29254884</v>
      </c>
      <c r="J10" s="321">
        <f>I10/$L$8</f>
        <v>3.2693840099262093E-2</v>
      </c>
      <c r="K10" s="322"/>
      <c r="L10" s="323"/>
      <c r="M10" s="324"/>
    </row>
    <row r="11" spans="3:15" ht="12.75">
      <c r="C11" s="325">
        <v>1</v>
      </c>
      <c r="D11" s="326" t="s">
        <v>49</v>
      </c>
      <c r="E11" s="327">
        <v>5200000</v>
      </c>
      <c r="F11" s="1140">
        <v>0.73829999999999996</v>
      </c>
      <c r="G11" s="328">
        <v>0.3</v>
      </c>
      <c r="H11" s="329">
        <v>3</v>
      </c>
      <c r="I11" s="330">
        <f>E11*(1+F11)*H11*G11</f>
        <v>8135244</v>
      </c>
      <c r="J11" s="331"/>
      <c r="K11" s="332"/>
      <c r="L11" s="519"/>
      <c r="M11" s="333"/>
    </row>
    <row r="12" spans="3:15" ht="12.75">
      <c r="C12" s="325">
        <v>1</v>
      </c>
      <c r="D12" s="326" t="s">
        <v>50</v>
      </c>
      <c r="E12" s="327">
        <v>3800000</v>
      </c>
      <c r="F12" s="1139">
        <v>0.85260000000000002</v>
      </c>
      <c r="G12" s="328">
        <v>1</v>
      </c>
      <c r="H12" s="329">
        <v>3</v>
      </c>
      <c r="I12" s="330">
        <f>E12*(1+F12)*H12*G12</f>
        <v>21119640</v>
      </c>
      <c r="J12" s="331"/>
      <c r="K12" s="332"/>
      <c r="M12" s="333"/>
      <c r="O12" s="334"/>
    </row>
    <row r="13" spans="3:15">
      <c r="C13" s="314" t="s">
        <v>51</v>
      </c>
      <c r="D13" s="315"/>
      <c r="E13" s="316"/>
      <c r="F13" s="317"/>
      <c r="G13" s="318"/>
      <c r="H13" s="319"/>
      <c r="I13" s="335">
        <f>SUM(I14:I14)</f>
        <v>4168350</v>
      </c>
      <c r="J13" s="1712">
        <f>I13/$L$8</f>
        <v>4.6583458809051903E-3</v>
      </c>
      <c r="K13" s="332"/>
      <c r="L13" s="336"/>
      <c r="M13" s="337"/>
    </row>
    <row r="14" spans="3:15" ht="12.75">
      <c r="C14" s="325">
        <v>1</v>
      </c>
      <c r="D14" s="338" t="s">
        <v>52</v>
      </c>
      <c r="E14" s="339">
        <v>2500000</v>
      </c>
      <c r="F14" s="1139">
        <f>F12</f>
        <v>0.85260000000000002</v>
      </c>
      <c r="G14" s="340">
        <v>0.3</v>
      </c>
      <c r="H14" s="329">
        <v>3</v>
      </c>
      <c r="I14" s="330">
        <f>E14*(1+F14)*H14*G14</f>
        <v>4168350</v>
      </c>
      <c r="J14" s="1713"/>
      <c r="K14" s="332"/>
      <c r="L14" s="341"/>
      <c r="M14" s="337"/>
    </row>
    <row r="15" spans="3:15">
      <c r="C15" s="314" t="s">
        <v>53</v>
      </c>
      <c r="D15" s="315"/>
      <c r="E15" s="316"/>
      <c r="F15" s="317"/>
      <c r="G15" s="318"/>
      <c r="H15" s="319"/>
      <c r="I15" s="335">
        <f>SUM(I16:I16)</f>
        <v>4920000</v>
      </c>
      <c r="J15" s="1713">
        <f>I15/$L$8</f>
        <v>5.4983534813663765E-3</v>
      </c>
      <c r="K15" s="322"/>
    </row>
    <row r="16" spans="3:15" ht="23.25" customHeight="1">
      <c r="C16" s="325">
        <v>1</v>
      </c>
      <c r="D16" s="343" t="s">
        <v>54</v>
      </c>
      <c r="E16" s="339">
        <v>1640000</v>
      </c>
      <c r="F16" s="344"/>
      <c r="G16" s="344">
        <v>1</v>
      </c>
      <c r="H16" s="329">
        <v>3</v>
      </c>
      <c r="I16" s="330">
        <f>E16*H16*G16</f>
        <v>4920000</v>
      </c>
      <c r="J16" s="1714"/>
      <c r="K16" s="332"/>
    </row>
    <row r="17" spans="3:13" ht="15.75" customHeight="1">
      <c r="C17" s="314" t="s">
        <v>55</v>
      </c>
      <c r="D17" s="315"/>
      <c r="E17" s="316"/>
      <c r="F17" s="317"/>
      <c r="G17" s="318"/>
      <c r="H17" s="319"/>
      <c r="I17" s="335">
        <f>+SUM(I18:I26)</f>
        <v>168660327.45550001</v>
      </c>
      <c r="J17" s="1709">
        <f>+I17/L9</f>
        <v>0.18476446765827936</v>
      </c>
      <c r="K17" s="332"/>
    </row>
    <row r="18" spans="3:13">
      <c r="C18" s="346"/>
      <c r="D18" s="347" t="s">
        <v>671</v>
      </c>
      <c r="E18" s="348">
        <f>+L9</f>
        <v>912839625.45999992</v>
      </c>
      <c r="F18" s="317"/>
      <c r="G18" s="318"/>
      <c r="H18" s="349">
        <v>0.04</v>
      </c>
      <c r="I18" s="330">
        <f>+E18*H18</f>
        <v>36513585.018399999</v>
      </c>
      <c r="J18" s="1710"/>
      <c r="K18" s="332"/>
    </row>
    <row r="19" spans="3:13">
      <c r="C19" s="346"/>
      <c r="D19" s="974" t="s">
        <v>56</v>
      </c>
      <c r="E19" s="348">
        <f t="shared" ref="E19:E26" si="0">+E18</f>
        <v>912839625.45999992</v>
      </c>
      <c r="F19" s="317"/>
      <c r="G19" s="318"/>
      <c r="H19" s="349">
        <v>0.01</v>
      </c>
      <c r="I19" s="330">
        <f t="shared" ref="I19:I26" si="1">+E19*H19</f>
        <v>9128396.2545999996</v>
      </c>
      <c r="J19" s="1710"/>
      <c r="K19" s="332"/>
      <c r="L19" s="518"/>
    </row>
    <row r="20" spans="3:13">
      <c r="C20" s="346"/>
      <c r="D20" s="347" t="s">
        <v>57</v>
      </c>
      <c r="E20" s="348">
        <f t="shared" si="0"/>
        <v>912839625.45999992</v>
      </c>
      <c r="F20" s="317"/>
      <c r="G20" s="318"/>
      <c r="H20" s="349">
        <v>0.02</v>
      </c>
      <c r="I20" s="330">
        <f t="shared" si="1"/>
        <v>18256792.509199999</v>
      </c>
      <c r="J20" s="1710"/>
      <c r="K20" s="332"/>
    </row>
    <row r="21" spans="3:13">
      <c r="C21" s="346"/>
      <c r="D21" s="780" t="s">
        <v>672</v>
      </c>
      <c r="E21" s="779">
        <f t="shared" si="0"/>
        <v>912839625.45999992</v>
      </c>
      <c r="F21" s="317"/>
      <c r="G21" s="318"/>
      <c r="H21" s="349">
        <v>5.0000000000000001E-3</v>
      </c>
      <c r="I21" s="330">
        <f t="shared" si="1"/>
        <v>4564198.1272999998</v>
      </c>
      <c r="J21" s="1710"/>
      <c r="K21" s="332"/>
    </row>
    <row r="22" spans="3:13">
      <c r="C22" s="346"/>
      <c r="D22" s="781" t="s">
        <v>633</v>
      </c>
      <c r="E22" s="779">
        <f t="shared" si="0"/>
        <v>912839625.45999992</v>
      </c>
      <c r="F22" s="317"/>
      <c r="G22" s="318"/>
      <c r="H22" s="349">
        <v>0.02</v>
      </c>
      <c r="I22" s="330">
        <f t="shared" si="1"/>
        <v>18256792.509199999</v>
      </c>
      <c r="J22" s="1710"/>
      <c r="K22" s="332"/>
    </row>
    <row r="23" spans="3:13" ht="22.5">
      <c r="C23" s="346"/>
      <c r="D23" s="973" t="s">
        <v>634</v>
      </c>
      <c r="E23" s="779">
        <f t="shared" si="0"/>
        <v>912839625.45999992</v>
      </c>
      <c r="F23" s="317"/>
      <c r="G23" s="318"/>
      <c r="H23" s="349">
        <v>0.05</v>
      </c>
      <c r="I23" s="330">
        <f t="shared" si="1"/>
        <v>45641981.273000002</v>
      </c>
      <c r="J23" s="1710"/>
      <c r="K23" s="332"/>
    </row>
    <row r="24" spans="3:13">
      <c r="C24" s="346"/>
      <c r="D24" s="780" t="s">
        <v>58</v>
      </c>
      <c r="E24" s="779">
        <f t="shared" si="0"/>
        <v>912839625.45999992</v>
      </c>
      <c r="F24" s="317"/>
      <c r="G24" s="318"/>
      <c r="H24" s="349">
        <v>0.01</v>
      </c>
      <c r="I24" s="330">
        <f t="shared" si="1"/>
        <v>9128396.2545999996</v>
      </c>
      <c r="J24" s="1710"/>
      <c r="K24" s="332"/>
    </row>
    <row r="25" spans="3:13" ht="12.75">
      <c r="C25" s="350"/>
      <c r="D25" s="818" t="s">
        <v>659</v>
      </c>
      <c r="E25" s="779">
        <f t="shared" si="0"/>
        <v>912839625.45999992</v>
      </c>
      <c r="F25" s="1707"/>
      <c r="G25" s="1708"/>
      <c r="H25" s="349">
        <v>9.7644676582793466E-3</v>
      </c>
      <c r="I25" s="330">
        <f t="shared" si="1"/>
        <v>8913393.0000000019</v>
      </c>
      <c r="J25" s="1710"/>
      <c r="K25" s="332"/>
      <c r="L25" s="1138">
        <f>+E25/L9</f>
        <v>1</v>
      </c>
    </row>
    <row r="26" spans="3:13">
      <c r="C26" s="350"/>
      <c r="D26" s="818" t="s">
        <v>859</v>
      </c>
      <c r="E26" s="779">
        <f t="shared" si="0"/>
        <v>912839625.45999992</v>
      </c>
      <c r="F26" s="317"/>
      <c r="G26" s="318"/>
      <c r="H26" s="349">
        <v>0.02</v>
      </c>
      <c r="I26" s="330">
        <f t="shared" si="1"/>
        <v>18256792.509199999</v>
      </c>
      <c r="J26" s="1711"/>
      <c r="K26" s="332"/>
    </row>
    <row r="27" spans="3:13">
      <c r="C27" s="314" t="s">
        <v>59</v>
      </c>
      <c r="D27" s="315"/>
      <c r="E27" s="316"/>
      <c r="F27" s="317"/>
      <c r="G27" s="318"/>
      <c r="H27" s="352"/>
      <c r="I27" s="320"/>
      <c r="J27" s="345"/>
      <c r="K27" s="332"/>
    </row>
    <row r="28" spans="3:13" ht="12.75">
      <c r="C28" s="353" t="s">
        <v>60</v>
      </c>
      <c r="D28" s="354" t="s">
        <v>47</v>
      </c>
      <c r="E28" s="1695"/>
      <c r="F28" s="1695"/>
      <c r="G28" s="1695"/>
      <c r="H28" s="1695"/>
      <c r="I28" s="355"/>
      <c r="J28" s="331"/>
      <c r="K28" s="332"/>
    </row>
    <row r="29" spans="3:13" ht="12.75">
      <c r="C29" s="353" t="s">
        <v>61</v>
      </c>
      <c r="D29" s="354" t="s">
        <v>62</v>
      </c>
      <c r="E29" s="1695"/>
      <c r="F29" s="1695"/>
      <c r="G29" s="1695"/>
      <c r="H29" s="1695"/>
      <c r="I29" s="355"/>
      <c r="J29" s="831">
        <f>ROUNDUP(+J10+J13+J15+J17,2)</f>
        <v>0.23</v>
      </c>
      <c r="K29" s="332"/>
    </row>
    <row r="30" spans="3:13" ht="12.75">
      <c r="C30" s="353" t="s">
        <v>63</v>
      </c>
      <c r="D30" s="354" t="s">
        <v>64</v>
      </c>
      <c r="E30" s="1695"/>
      <c r="F30" s="1695"/>
      <c r="G30" s="1695"/>
      <c r="H30" s="1695"/>
      <c r="I30" s="355"/>
      <c r="J30" s="356">
        <v>0.01</v>
      </c>
      <c r="K30" s="332"/>
      <c r="L30" s="351"/>
      <c r="M30" s="357"/>
    </row>
    <row r="31" spans="3:13" ht="12.75">
      <c r="C31" s="358"/>
      <c r="D31" s="359"/>
      <c r="E31" s="1695"/>
      <c r="F31" s="1695"/>
      <c r="G31" s="1695"/>
      <c r="H31" s="1695"/>
      <c r="I31" s="355"/>
      <c r="J31" s="356">
        <v>0.04</v>
      </c>
      <c r="K31" s="322"/>
    </row>
    <row r="32" spans="3:13" ht="13.5" thickBot="1">
      <c r="C32" s="360"/>
      <c r="D32" s="361"/>
      <c r="E32" s="362"/>
      <c r="F32" s="362"/>
      <c r="G32" s="362"/>
      <c r="H32" s="362"/>
      <c r="I32" s="363"/>
      <c r="J32" s="342"/>
      <c r="K32" s="332"/>
      <c r="L32" s="364"/>
    </row>
    <row r="33" spans="2:13" ht="13.5" thickBot="1">
      <c r="C33" s="1696" t="s">
        <v>65</v>
      </c>
      <c r="D33" s="1697"/>
      <c r="E33" s="1697"/>
      <c r="F33" s="1697"/>
      <c r="G33" s="1697"/>
      <c r="H33" s="1697"/>
      <c r="I33" s="1698"/>
      <c r="J33" s="365">
        <f>SUM(J29:J31)</f>
        <v>0.28000000000000003</v>
      </c>
      <c r="K33" s="332"/>
    </row>
    <row r="34" spans="2:13">
      <c r="C34" s="248"/>
      <c r="D34" s="249"/>
      <c r="E34" s="250"/>
      <c r="F34" s="252"/>
      <c r="G34" s="250"/>
      <c r="H34" s="250"/>
      <c r="I34" s="253"/>
      <c r="J34" s="291"/>
      <c r="K34" s="332"/>
      <c r="M34" s="336"/>
    </row>
    <row r="35" spans="2:13">
      <c r="C35" s="1650"/>
      <c r="D35" s="1650"/>
      <c r="E35" s="1650"/>
      <c r="F35" s="1650"/>
      <c r="G35" s="1650"/>
      <c r="H35" s="1650"/>
      <c r="I35" s="253"/>
      <c r="J35" s="332"/>
      <c r="K35" s="332"/>
      <c r="M35" s="336"/>
    </row>
    <row r="36" spans="2:13" ht="15.75">
      <c r="C36" s="193" t="s">
        <v>39</v>
      </c>
      <c r="D36" s="253"/>
      <c r="E36" s="254"/>
      <c r="F36" s="255"/>
      <c r="G36" s="255"/>
      <c r="H36" s="255"/>
      <c r="J36" s="332"/>
      <c r="K36" s="332"/>
      <c r="M36" s="336"/>
    </row>
    <row r="37" spans="2:13" ht="15.75">
      <c r="C37" s="990" t="s">
        <v>873</v>
      </c>
      <c r="D37" s="427"/>
      <c r="E37" s="253"/>
      <c r="F37" s="255"/>
      <c r="G37" s="255"/>
      <c r="H37" s="255"/>
      <c r="J37" s="332"/>
      <c r="K37" s="322"/>
      <c r="L37" s="367"/>
    </row>
    <row r="38" spans="2:13" ht="15.75">
      <c r="C38" s="162" t="s">
        <v>874</v>
      </c>
      <c r="D38" s="253"/>
      <c r="E38" s="253"/>
      <c r="F38" s="255"/>
      <c r="G38" s="255"/>
      <c r="H38" s="255"/>
      <c r="J38" s="322"/>
      <c r="K38" s="368"/>
      <c r="L38" s="369"/>
    </row>
    <row r="39" spans="2:13" ht="15.75">
      <c r="C39" s="370"/>
      <c r="D39" s="370"/>
      <c r="E39" s="253"/>
      <c r="F39" s="255"/>
      <c r="G39" s="366"/>
      <c r="H39" s="366"/>
      <c r="K39" s="371"/>
      <c r="L39" s="369"/>
    </row>
    <row r="40" spans="2:13" ht="15.75">
      <c r="C40" s="366"/>
      <c r="D40" s="366"/>
      <c r="G40" s="366"/>
      <c r="H40" s="366"/>
      <c r="K40" s="371"/>
      <c r="L40" s="369"/>
    </row>
    <row r="41" spans="2:13" ht="15.75">
      <c r="C41" s="372"/>
      <c r="D41" s="366"/>
      <c r="G41" s="372"/>
      <c r="H41" s="366"/>
      <c r="K41" s="371"/>
      <c r="L41" s="369"/>
    </row>
    <row r="42" spans="2:13" ht="15.75">
      <c r="C42" s="366"/>
      <c r="D42" s="442"/>
      <c r="G42" s="366"/>
      <c r="H42" s="1694"/>
      <c r="I42" s="1694"/>
      <c r="J42" s="371"/>
      <c r="K42" s="373"/>
      <c r="L42" s="374"/>
    </row>
    <row r="43" spans="2:13" ht="15.75" customHeight="1">
      <c r="C43" s="366"/>
      <c r="D43" s="366"/>
      <c r="G43" s="366"/>
      <c r="H43" s="366"/>
      <c r="J43" s="373"/>
      <c r="K43" s="375"/>
      <c r="L43" s="376"/>
    </row>
    <row r="44" spans="2:13" s="253" customFormat="1" ht="24.75" customHeight="1">
      <c r="C44" s="366"/>
      <c r="D44" s="377"/>
      <c r="E44" s="292"/>
      <c r="F44" s="293"/>
      <c r="G44" s="366"/>
      <c r="H44" s="377"/>
      <c r="I44" s="293"/>
      <c r="J44" s="368"/>
    </row>
    <row r="45" spans="2:13" s="253" customFormat="1">
      <c r="B45" s="378"/>
      <c r="C45" s="291"/>
      <c r="D45" s="291"/>
      <c r="E45" s="292"/>
      <c r="F45" s="293"/>
      <c r="G45" s="293"/>
      <c r="H45" s="293"/>
      <c r="I45" s="293"/>
    </row>
    <row r="46" spans="2:13">
      <c r="J46" s="253"/>
    </row>
  </sheetData>
  <mergeCells count="17">
    <mergeCell ref="C2:C5"/>
    <mergeCell ref="D2:I5"/>
    <mergeCell ref="J2:J5"/>
    <mergeCell ref="H42:I42"/>
    <mergeCell ref="E31:H31"/>
    <mergeCell ref="C33:I33"/>
    <mergeCell ref="C35:H35"/>
    <mergeCell ref="C6:J6"/>
    <mergeCell ref="C7:J7"/>
    <mergeCell ref="C8:D8"/>
    <mergeCell ref="E28:H28"/>
    <mergeCell ref="E29:H29"/>
    <mergeCell ref="E30:H30"/>
    <mergeCell ref="F25:G25"/>
    <mergeCell ref="J17:J26"/>
    <mergeCell ref="J13:J14"/>
    <mergeCell ref="J15:J16"/>
  </mergeCells>
  <printOptions horizontalCentered="1"/>
  <pageMargins left="0.23622047244094491" right="0.23622047244094491" top="1.286764705882353" bottom="0.94488188976377963" header="0.31496062992125984" footer="0.31496062992125984"/>
  <pageSetup scale="70" fitToHeight="0" pageOrder="overThenDown" orientation="portrait" horizontalDpi="300" vertic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1">
    <tabColor rgb="FFFF0000"/>
  </sheetPr>
  <dimension ref="B1:O46"/>
  <sheetViews>
    <sheetView view="pageBreakPreview" topLeftCell="A8" zoomScale="75" zoomScaleNormal="75" zoomScaleSheetLayoutView="75" zoomScalePageLayoutView="85" workbookViewId="0">
      <selection activeCell="J32" sqref="J32"/>
    </sheetView>
  </sheetViews>
  <sheetFormatPr baseColWidth="10" defaultColWidth="11.42578125" defaultRowHeight="15"/>
  <cols>
    <col min="1" max="1" width="1.7109375" style="291" customWidth="1"/>
    <col min="2" max="2" width="1.85546875" style="291" customWidth="1"/>
    <col min="3" max="3" width="17.28515625" style="291" customWidth="1"/>
    <col min="4" max="4" width="37.28515625" style="291" customWidth="1"/>
    <col min="5" max="5" width="17.140625" style="292" customWidth="1"/>
    <col min="6" max="6" width="9.28515625" style="293" customWidth="1"/>
    <col min="7" max="7" width="10.85546875" style="293" customWidth="1"/>
    <col min="8" max="8" width="12.85546875" style="293" customWidth="1"/>
    <col min="9" max="9" width="17.5703125" style="293" customWidth="1"/>
    <col min="10" max="10" width="15" style="293" customWidth="1"/>
    <col min="11" max="11" width="2" style="293" customWidth="1"/>
    <col min="12" max="12" width="20.140625" style="291" bestFit="1" customWidth="1"/>
    <col min="13" max="13" width="18.85546875" style="291" customWidth="1"/>
    <col min="14" max="14" width="11.42578125" style="291"/>
    <col min="15" max="15" width="14.42578125" style="291" bestFit="1" customWidth="1"/>
    <col min="16" max="258" width="11.42578125" style="291"/>
    <col min="259" max="259" width="3.42578125" style="291" customWidth="1"/>
    <col min="260" max="260" width="4.140625" style="291" customWidth="1"/>
    <col min="261" max="261" width="31.42578125" style="291" customWidth="1"/>
    <col min="262" max="262" width="12" style="291" customWidth="1"/>
    <col min="263" max="263" width="8.140625" style="291" customWidth="1"/>
    <col min="264" max="264" width="10.140625" style="291" customWidth="1"/>
    <col min="265" max="265" width="8.7109375" style="291" customWidth="1"/>
    <col min="266" max="266" width="18.42578125" style="291" customWidth="1"/>
    <col min="267" max="267" width="7.5703125" style="291" customWidth="1"/>
    <col min="268" max="268" width="20.140625" style="291" bestFit="1" customWidth="1"/>
    <col min="269" max="270" width="11.42578125" style="291"/>
    <col min="271" max="271" width="14.42578125" style="291" bestFit="1" customWidth="1"/>
    <col min="272" max="514" width="11.42578125" style="291"/>
    <col min="515" max="515" width="3.42578125" style="291" customWidth="1"/>
    <col min="516" max="516" width="4.140625" style="291" customWidth="1"/>
    <col min="517" max="517" width="31.42578125" style="291" customWidth="1"/>
    <col min="518" max="518" width="12" style="291" customWidth="1"/>
    <col min="519" max="519" width="8.140625" style="291" customWidth="1"/>
    <col min="520" max="520" width="10.140625" style="291" customWidth="1"/>
    <col min="521" max="521" width="8.7109375" style="291" customWidth="1"/>
    <col min="522" max="522" width="18.42578125" style="291" customWidth="1"/>
    <col min="523" max="523" width="7.5703125" style="291" customWidth="1"/>
    <col min="524" max="524" width="20.140625" style="291" bestFit="1" customWidth="1"/>
    <col min="525" max="526" width="11.42578125" style="291"/>
    <col min="527" max="527" width="14.42578125" style="291" bestFit="1" customWidth="1"/>
    <col min="528" max="770" width="11.42578125" style="291"/>
    <col min="771" max="771" width="3.42578125" style="291" customWidth="1"/>
    <col min="772" max="772" width="4.140625" style="291" customWidth="1"/>
    <col min="773" max="773" width="31.42578125" style="291" customWidth="1"/>
    <col min="774" max="774" width="12" style="291" customWidth="1"/>
    <col min="775" max="775" width="8.140625" style="291" customWidth="1"/>
    <col min="776" max="776" width="10.140625" style="291" customWidth="1"/>
    <col min="777" max="777" width="8.7109375" style="291" customWidth="1"/>
    <col min="778" max="778" width="18.42578125" style="291" customWidth="1"/>
    <col min="779" max="779" width="7.5703125" style="291" customWidth="1"/>
    <col min="780" max="780" width="20.140625" style="291" bestFit="1" customWidth="1"/>
    <col min="781" max="782" width="11.42578125" style="291"/>
    <col min="783" max="783" width="14.42578125" style="291" bestFit="1" customWidth="1"/>
    <col min="784" max="1026" width="11.42578125" style="291"/>
    <col min="1027" max="1027" width="3.42578125" style="291" customWidth="1"/>
    <col min="1028" max="1028" width="4.140625" style="291" customWidth="1"/>
    <col min="1029" max="1029" width="31.42578125" style="291" customWidth="1"/>
    <col min="1030" max="1030" width="12" style="291" customWidth="1"/>
    <col min="1031" max="1031" width="8.140625" style="291" customWidth="1"/>
    <col min="1032" max="1032" width="10.140625" style="291" customWidth="1"/>
    <col min="1033" max="1033" width="8.7109375" style="291" customWidth="1"/>
    <col min="1034" max="1034" width="18.42578125" style="291" customWidth="1"/>
    <col min="1035" max="1035" width="7.5703125" style="291" customWidth="1"/>
    <col min="1036" max="1036" width="20.140625" style="291" bestFit="1" customWidth="1"/>
    <col min="1037" max="1038" width="11.42578125" style="291"/>
    <col min="1039" max="1039" width="14.42578125" style="291" bestFit="1" customWidth="1"/>
    <col min="1040" max="1282" width="11.42578125" style="291"/>
    <col min="1283" max="1283" width="3.42578125" style="291" customWidth="1"/>
    <col min="1284" max="1284" width="4.140625" style="291" customWidth="1"/>
    <col min="1285" max="1285" width="31.42578125" style="291" customWidth="1"/>
    <col min="1286" max="1286" width="12" style="291" customWidth="1"/>
    <col min="1287" max="1287" width="8.140625" style="291" customWidth="1"/>
    <col min="1288" max="1288" width="10.140625" style="291" customWidth="1"/>
    <col min="1289" max="1289" width="8.7109375" style="291" customWidth="1"/>
    <col min="1290" max="1290" width="18.42578125" style="291" customWidth="1"/>
    <col min="1291" max="1291" width="7.5703125" style="291" customWidth="1"/>
    <col min="1292" max="1292" width="20.140625" style="291" bestFit="1" customWidth="1"/>
    <col min="1293" max="1294" width="11.42578125" style="291"/>
    <col min="1295" max="1295" width="14.42578125" style="291" bestFit="1" customWidth="1"/>
    <col min="1296" max="1538" width="11.42578125" style="291"/>
    <col min="1539" max="1539" width="3.42578125" style="291" customWidth="1"/>
    <col min="1540" max="1540" width="4.140625" style="291" customWidth="1"/>
    <col min="1541" max="1541" width="31.42578125" style="291" customWidth="1"/>
    <col min="1542" max="1542" width="12" style="291" customWidth="1"/>
    <col min="1543" max="1543" width="8.140625" style="291" customWidth="1"/>
    <col min="1544" max="1544" width="10.140625" style="291" customWidth="1"/>
    <col min="1545" max="1545" width="8.7109375" style="291" customWidth="1"/>
    <col min="1546" max="1546" width="18.42578125" style="291" customWidth="1"/>
    <col min="1547" max="1547" width="7.5703125" style="291" customWidth="1"/>
    <col min="1548" max="1548" width="20.140625" style="291" bestFit="1" customWidth="1"/>
    <col min="1549" max="1550" width="11.42578125" style="291"/>
    <col min="1551" max="1551" width="14.42578125" style="291" bestFit="1" customWidth="1"/>
    <col min="1552" max="1794" width="11.42578125" style="291"/>
    <col min="1795" max="1795" width="3.42578125" style="291" customWidth="1"/>
    <col min="1796" max="1796" width="4.140625" style="291" customWidth="1"/>
    <col min="1797" max="1797" width="31.42578125" style="291" customWidth="1"/>
    <col min="1798" max="1798" width="12" style="291" customWidth="1"/>
    <col min="1799" max="1799" width="8.140625" style="291" customWidth="1"/>
    <col min="1800" max="1800" width="10.140625" style="291" customWidth="1"/>
    <col min="1801" max="1801" width="8.7109375" style="291" customWidth="1"/>
    <col min="1802" max="1802" width="18.42578125" style="291" customWidth="1"/>
    <col min="1803" max="1803" width="7.5703125" style="291" customWidth="1"/>
    <col min="1804" max="1804" width="20.140625" style="291" bestFit="1" customWidth="1"/>
    <col min="1805" max="1806" width="11.42578125" style="291"/>
    <col min="1807" max="1807" width="14.42578125" style="291" bestFit="1" customWidth="1"/>
    <col min="1808" max="2050" width="11.42578125" style="291"/>
    <col min="2051" max="2051" width="3.42578125" style="291" customWidth="1"/>
    <col min="2052" max="2052" width="4.140625" style="291" customWidth="1"/>
    <col min="2053" max="2053" width="31.42578125" style="291" customWidth="1"/>
    <col min="2054" max="2054" width="12" style="291" customWidth="1"/>
    <col min="2055" max="2055" width="8.140625" style="291" customWidth="1"/>
    <col min="2056" max="2056" width="10.140625" style="291" customWidth="1"/>
    <col min="2057" max="2057" width="8.7109375" style="291" customWidth="1"/>
    <col min="2058" max="2058" width="18.42578125" style="291" customWidth="1"/>
    <col min="2059" max="2059" width="7.5703125" style="291" customWidth="1"/>
    <col min="2060" max="2060" width="20.140625" style="291" bestFit="1" customWidth="1"/>
    <col min="2061" max="2062" width="11.42578125" style="291"/>
    <col min="2063" max="2063" width="14.42578125" style="291" bestFit="1" customWidth="1"/>
    <col min="2064" max="2306" width="11.42578125" style="291"/>
    <col min="2307" max="2307" width="3.42578125" style="291" customWidth="1"/>
    <col min="2308" max="2308" width="4.140625" style="291" customWidth="1"/>
    <col min="2309" max="2309" width="31.42578125" style="291" customWidth="1"/>
    <col min="2310" max="2310" width="12" style="291" customWidth="1"/>
    <col min="2311" max="2311" width="8.140625" style="291" customWidth="1"/>
    <col min="2312" max="2312" width="10.140625" style="291" customWidth="1"/>
    <col min="2313" max="2313" width="8.7109375" style="291" customWidth="1"/>
    <col min="2314" max="2314" width="18.42578125" style="291" customWidth="1"/>
    <col min="2315" max="2315" width="7.5703125" style="291" customWidth="1"/>
    <col min="2316" max="2316" width="20.140625" style="291" bestFit="1" customWidth="1"/>
    <col min="2317" max="2318" width="11.42578125" style="291"/>
    <col min="2319" max="2319" width="14.42578125" style="291" bestFit="1" customWidth="1"/>
    <col min="2320" max="2562" width="11.42578125" style="291"/>
    <col min="2563" max="2563" width="3.42578125" style="291" customWidth="1"/>
    <col min="2564" max="2564" width="4.140625" style="291" customWidth="1"/>
    <col min="2565" max="2565" width="31.42578125" style="291" customWidth="1"/>
    <col min="2566" max="2566" width="12" style="291" customWidth="1"/>
    <col min="2567" max="2567" width="8.140625" style="291" customWidth="1"/>
    <col min="2568" max="2568" width="10.140625" style="291" customWidth="1"/>
    <col min="2569" max="2569" width="8.7109375" style="291" customWidth="1"/>
    <col min="2570" max="2570" width="18.42578125" style="291" customWidth="1"/>
    <col min="2571" max="2571" width="7.5703125" style="291" customWidth="1"/>
    <col min="2572" max="2572" width="20.140625" style="291" bestFit="1" customWidth="1"/>
    <col min="2573" max="2574" width="11.42578125" style="291"/>
    <col min="2575" max="2575" width="14.42578125" style="291" bestFit="1" customWidth="1"/>
    <col min="2576" max="2818" width="11.42578125" style="291"/>
    <col min="2819" max="2819" width="3.42578125" style="291" customWidth="1"/>
    <col min="2820" max="2820" width="4.140625" style="291" customWidth="1"/>
    <col min="2821" max="2821" width="31.42578125" style="291" customWidth="1"/>
    <col min="2822" max="2822" width="12" style="291" customWidth="1"/>
    <col min="2823" max="2823" width="8.140625" style="291" customWidth="1"/>
    <col min="2824" max="2824" width="10.140625" style="291" customWidth="1"/>
    <col min="2825" max="2825" width="8.7109375" style="291" customWidth="1"/>
    <col min="2826" max="2826" width="18.42578125" style="291" customWidth="1"/>
    <col min="2827" max="2827" width="7.5703125" style="291" customWidth="1"/>
    <col min="2828" max="2828" width="20.140625" style="291" bestFit="1" customWidth="1"/>
    <col min="2829" max="2830" width="11.42578125" style="291"/>
    <col min="2831" max="2831" width="14.42578125" style="291" bestFit="1" customWidth="1"/>
    <col min="2832" max="3074" width="11.42578125" style="291"/>
    <col min="3075" max="3075" width="3.42578125" style="291" customWidth="1"/>
    <col min="3076" max="3076" width="4.140625" style="291" customWidth="1"/>
    <col min="3077" max="3077" width="31.42578125" style="291" customWidth="1"/>
    <col min="3078" max="3078" width="12" style="291" customWidth="1"/>
    <col min="3079" max="3079" width="8.140625" style="291" customWidth="1"/>
    <col min="3080" max="3080" width="10.140625" style="291" customWidth="1"/>
    <col min="3081" max="3081" width="8.7109375" style="291" customWidth="1"/>
    <col min="3082" max="3082" width="18.42578125" style="291" customWidth="1"/>
    <col min="3083" max="3083" width="7.5703125" style="291" customWidth="1"/>
    <col min="3084" max="3084" width="20.140625" style="291" bestFit="1" customWidth="1"/>
    <col min="3085" max="3086" width="11.42578125" style="291"/>
    <col min="3087" max="3087" width="14.42578125" style="291" bestFit="1" customWidth="1"/>
    <col min="3088" max="3330" width="11.42578125" style="291"/>
    <col min="3331" max="3331" width="3.42578125" style="291" customWidth="1"/>
    <col min="3332" max="3332" width="4.140625" style="291" customWidth="1"/>
    <col min="3333" max="3333" width="31.42578125" style="291" customWidth="1"/>
    <col min="3334" max="3334" width="12" style="291" customWidth="1"/>
    <col min="3335" max="3335" width="8.140625" style="291" customWidth="1"/>
    <col min="3336" max="3336" width="10.140625" style="291" customWidth="1"/>
    <col min="3337" max="3337" width="8.7109375" style="291" customWidth="1"/>
    <col min="3338" max="3338" width="18.42578125" style="291" customWidth="1"/>
    <col min="3339" max="3339" width="7.5703125" style="291" customWidth="1"/>
    <col min="3340" max="3340" width="20.140625" style="291" bestFit="1" customWidth="1"/>
    <col min="3341" max="3342" width="11.42578125" style="291"/>
    <col min="3343" max="3343" width="14.42578125" style="291" bestFit="1" customWidth="1"/>
    <col min="3344" max="3586" width="11.42578125" style="291"/>
    <col min="3587" max="3587" width="3.42578125" style="291" customWidth="1"/>
    <col min="3588" max="3588" width="4.140625" style="291" customWidth="1"/>
    <col min="3589" max="3589" width="31.42578125" style="291" customWidth="1"/>
    <col min="3590" max="3590" width="12" style="291" customWidth="1"/>
    <col min="3591" max="3591" width="8.140625" style="291" customWidth="1"/>
    <col min="3592" max="3592" width="10.140625" style="291" customWidth="1"/>
    <col min="3593" max="3593" width="8.7109375" style="291" customWidth="1"/>
    <col min="3594" max="3594" width="18.42578125" style="291" customWidth="1"/>
    <col min="3595" max="3595" width="7.5703125" style="291" customWidth="1"/>
    <col min="3596" max="3596" width="20.140625" style="291" bestFit="1" customWidth="1"/>
    <col min="3597" max="3598" width="11.42578125" style="291"/>
    <col min="3599" max="3599" width="14.42578125" style="291" bestFit="1" customWidth="1"/>
    <col min="3600" max="3842" width="11.42578125" style="291"/>
    <col min="3843" max="3843" width="3.42578125" style="291" customWidth="1"/>
    <col min="3844" max="3844" width="4.140625" style="291" customWidth="1"/>
    <col min="3845" max="3845" width="31.42578125" style="291" customWidth="1"/>
    <col min="3846" max="3846" width="12" style="291" customWidth="1"/>
    <col min="3847" max="3847" width="8.140625" style="291" customWidth="1"/>
    <col min="3848" max="3848" width="10.140625" style="291" customWidth="1"/>
    <col min="3849" max="3849" width="8.7109375" style="291" customWidth="1"/>
    <col min="3850" max="3850" width="18.42578125" style="291" customWidth="1"/>
    <col min="3851" max="3851" width="7.5703125" style="291" customWidth="1"/>
    <col min="3852" max="3852" width="20.140625" style="291" bestFit="1" customWidth="1"/>
    <col min="3853" max="3854" width="11.42578125" style="291"/>
    <col min="3855" max="3855" width="14.42578125" style="291" bestFit="1" customWidth="1"/>
    <col min="3856" max="4098" width="11.42578125" style="291"/>
    <col min="4099" max="4099" width="3.42578125" style="291" customWidth="1"/>
    <col min="4100" max="4100" width="4.140625" style="291" customWidth="1"/>
    <col min="4101" max="4101" width="31.42578125" style="291" customWidth="1"/>
    <col min="4102" max="4102" width="12" style="291" customWidth="1"/>
    <col min="4103" max="4103" width="8.140625" style="291" customWidth="1"/>
    <col min="4104" max="4104" width="10.140625" style="291" customWidth="1"/>
    <col min="4105" max="4105" width="8.7109375" style="291" customWidth="1"/>
    <col min="4106" max="4106" width="18.42578125" style="291" customWidth="1"/>
    <col min="4107" max="4107" width="7.5703125" style="291" customWidth="1"/>
    <col min="4108" max="4108" width="20.140625" style="291" bestFit="1" customWidth="1"/>
    <col min="4109" max="4110" width="11.42578125" style="291"/>
    <col min="4111" max="4111" width="14.42578125" style="291" bestFit="1" customWidth="1"/>
    <col min="4112" max="4354" width="11.42578125" style="291"/>
    <col min="4355" max="4355" width="3.42578125" style="291" customWidth="1"/>
    <col min="4356" max="4356" width="4.140625" style="291" customWidth="1"/>
    <col min="4357" max="4357" width="31.42578125" style="291" customWidth="1"/>
    <col min="4358" max="4358" width="12" style="291" customWidth="1"/>
    <col min="4359" max="4359" width="8.140625" style="291" customWidth="1"/>
    <col min="4360" max="4360" width="10.140625" style="291" customWidth="1"/>
    <col min="4361" max="4361" width="8.7109375" style="291" customWidth="1"/>
    <col min="4362" max="4362" width="18.42578125" style="291" customWidth="1"/>
    <col min="4363" max="4363" width="7.5703125" style="291" customWidth="1"/>
    <col min="4364" max="4364" width="20.140625" style="291" bestFit="1" customWidth="1"/>
    <col min="4365" max="4366" width="11.42578125" style="291"/>
    <col min="4367" max="4367" width="14.42578125" style="291" bestFit="1" customWidth="1"/>
    <col min="4368" max="4610" width="11.42578125" style="291"/>
    <col min="4611" max="4611" width="3.42578125" style="291" customWidth="1"/>
    <col min="4612" max="4612" width="4.140625" style="291" customWidth="1"/>
    <col min="4613" max="4613" width="31.42578125" style="291" customWidth="1"/>
    <col min="4614" max="4614" width="12" style="291" customWidth="1"/>
    <col min="4615" max="4615" width="8.140625" style="291" customWidth="1"/>
    <col min="4616" max="4616" width="10.140625" style="291" customWidth="1"/>
    <col min="4617" max="4617" width="8.7109375" style="291" customWidth="1"/>
    <col min="4618" max="4618" width="18.42578125" style="291" customWidth="1"/>
    <col min="4619" max="4619" width="7.5703125" style="291" customWidth="1"/>
    <col min="4620" max="4620" width="20.140625" style="291" bestFit="1" customWidth="1"/>
    <col min="4621" max="4622" width="11.42578125" style="291"/>
    <col min="4623" max="4623" width="14.42578125" style="291" bestFit="1" customWidth="1"/>
    <col min="4624" max="4866" width="11.42578125" style="291"/>
    <col min="4867" max="4867" width="3.42578125" style="291" customWidth="1"/>
    <col min="4868" max="4868" width="4.140625" style="291" customWidth="1"/>
    <col min="4869" max="4869" width="31.42578125" style="291" customWidth="1"/>
    <col min="4870" max="4870" width="12" style="291" customWidth="1"/>
    <col min="4871" max="4871" width="8.140625" style="291" customWidth="1"/>
    <col min="4872" max="4872" width="10.140625" style="291" customWidth="1"/>
    <col min="4873" max="4873" width="8.7109375" style="291" customWidth="1"/>
    <col min="4874" max="4874" width="18.42578125" style="291" customWidth="1"/>
    <col min="4875" max="4875" width="7.5703125" style="291" customWidth="1"/>
    <col min="4876" max="4876" width="20.140625" style="291" bestFit="1" customWidth="1"/>
    <col min="4877" max="4878" width="11.42578125" style="291"/>
    <col min="4879" max="4879" width="14.42578125" style="291" bestFit="1" customWidth="1"/>
    <col min="4880" max="5122" width="11.42578125" style="291"/>
    <col min="5123" max="5123" width="3.42578125" style="291" customWidth="1"/>
    <col min="5124" max="5124" width="4.140625" style="291" customWidth="1"/>
    <col min="5125" max="5125" width="31.42578125" style="291" customWidth="1"/>
    <col min="5126" max="5126" width="12" style="291" customWidth="1"/>
    <col min="5127" max="5127" width="8.140625" style="291" customWidth="1"/>
    <col min="5128" max="5128" width="10.140625" style="291" customWidth="1"/>
    <col min="5129" max="5129" width="8.7109375" style="291" customWidth="1"/>
    <col min="5130" max="5130" width="18.42578125" style="291" customWidth="1"/>
    <col min="5131" max="5131" width="7.5703125" style="291" customWidth="1"/>
    <col min="5132" max="5132" width="20.140625" style="291" bestFit="1" customWidth="1"/>
    <col min="5133" max="5134" width="11.42578125" style="291"/>
    <col min="5135" max="5135" width="14.42578125" style="291" bestFit="1" customWidth="1"/>
    <col min="5136" max="5378" width="11.42578125" style="291"/>
    <col min="5379" max="5379" width="3.42578125" style="291" customWidth="1"/>
    <col min="5380" max="5380" width="4.140625" style="291" customWidth="1"/>
    <col min="5381" max="5381" width="31.42578125" style="291" customWidth="1"/>
    <col min="5382" max="5382" width="12" style="291" customWidth="1"/>
    <col min="5383" max="5383" width="8.140625" style="291" customWidth="1"/>
    <col min="5384" max="5384" width="10.140625" style="291" customWidth="1"/>
    <col min="5385" max="5385" width="8.7109375" style="291" customWidth="1"/>
    <col min="5386" max="5386" width="18.42578125" style="291" customWidth="1"/>
    <col min="5387" max="5387" width="7.5703125" style="291" customWidth="1"/>
    <col min="5388" max="5388" width="20.140625" style="291" bestFit="1" customWidth="1"/>
    <col min="5389" max="5390" width="11.42578125" style="291"/>
    <col min="5391" max="5391" width="14.42578125" style="291" bestFit="1" customWidth="1"/>
    <col min="5392" max="5634" width="11.42578125" style="291"/>
    <col min="5635" max="5635" width="3.42578125" style="291" customWidth="1"/>
    <col min="5636" max="5636" width="4.140625" style="291" customWidth="1"/>
    <col min="5637" max="5637" width="31.42578125" style="291" customWidth="1"/>
    <col min="5638" max="5638" width="12" style="291" customWidth="1"/>
    <col min="5639" max="5639" width="8.140625" style="291" customWidth="1"/>
    <col min="5640" max="5640" width="10.140625" style="291" customWidth="1"/>
    <col min="5641" max="5641" width="8.7109375" style="291" customWidth="1"/>
    <col min="5642" max="5642" width="18.42578125" style="291" customWidth="1"/>
    <col min="5643" max="5643" width="7.5703125" style="291" customWidth="1"/>
    <col min="5644" max="5644" width="20.140625" style="291" bestFit="1" customWidth="1"/>
    <col min="5645" max="5646" width="11.42578125" style="291"/>
    <col min="5647" max="5647" width="14.42578125" style="291" bestFit="1" customWidth="1"/>
    <col min="5648" max="5890" width="11.42578125" style="291"/>
    <col min="5891" max="5891" width="3.42578125" style="291" customWidth="1"/>
    <col min="5892" max="5892" width="4.140625" style="291" customWidth="1"/>
    <col min="5893" max="5893" width="31.42578125" style="291" customWidth="1"/>
    <col min="5894" max="5894" width="12" style="291" customWidth="1"/>
    <col min="5895" max="5895" width="8.140625" style="291" customWidth="1"/>
    <col min="5896" max="5896" width="10.140625" style="291" customWidth="1"/>
    <col min="5897" max="5897" width="8.7109375" style="291" customWidth="1"/>
    <col min="5898" max="5898" width="18.42578125" style="291" customWidth="1"/>
    <col min="5899" max="5899" width="7.5703125" style="291" customWidth="1"/>
    <col min="5900" max="5900" width="20.140625" style="291" bestFit="1" customWidth="1"/>
    <col min="5901" max="5902" width="11.42578125" style="291"/>
    <col min="5903" max="5903" width="14.42578125" style="291" bestFit="1" customWidth="1"/>
    <col min="5904" max="6146" width="11.42578125" style="291"/>
    <col min="6147" max="6147" width="3.42578125" style="291" customWidth="1"/>
    <col min="6148" max="6148" width="4.140625" style="291" customWidth="1"/>
    <col min="6149" max="6149" width="31.42578125" style="291" customWidth="1"/>
    <col min="6150" max="6150" width="12" style="291" customWidth="1"/>
    <col min="6151" max="6151" width="8.140625" style="291" customWidth="1"/>
    <col min="6152" max="6152" width="10.140625" style="291" customWidth="1"/>
    <col min="6153" max="6153" width="8.7109375" style="291" customWidth="1"/>
    <col min="6154" max="6154" width="18.42578125" style="291" customWidth="1"/>
    <col min="6155" max="6155" width="7.5703125" style="291" customWidth="1"/>
    <col min="6156" max="6156" width="20.140625" style="291" bestFit="1" customWidth="1"/>
    <col min="6157" max="6158" width="11.42578125" style="291"/>
    <col min="6159" max="6159" width="14.42578125" style="291" bestFit="1" customWidth="1"/>
    <col min="6160" max="6402" width="11.42578125" style="291"/>
    <col min="6403" max="6403" width="3.42578125" style="291" customWidth="1"/>
    <col min="6404" max="6404" width="4.140625" style="291" customWidth="1"/>
    <col min="6405" max="6405" width="31.42578125" style="291" customWidth="1"/>
    <col min="6406" max="6406" width="12" style="291" customWidth="1"/>
    <col min="6407" max="6407" width="8.140625" style="291" customWidth="1"/>
    <col min="6408" max="6408" width="10.140625" style="291" customWidth="1"/>
    <col min="6409" max="6409" width="8.7109375" style="291" customWidth="1"/>
    <col min="6410" max="6410" width="18.42578125" style="291" customWidth="1"/>
    <col min="6411" max="6411" width="7.5703125" style="291" customWidth="1"/>
    <col min="6412" max="6412" width="20.140625" style="291" bestFit="1" customWidth="1"/>
    <col min="6413" max="6414" width="11.42578125" style="291"/>
    <col min="6415" max="6415" width="14.42578125" style="291" bestFit="1" customWidth="1"/>
    <col min="6416" max="6658" width="11.42578125" style="291"/>
    <col min="6659" max="6659" width="3.42578125" style="291" customWidth="1"/>
    <col min="6660" max="6660" width="4.140625" style="291" customWidth="1"/>
    <col min="6661" max="6661" width="31.42578125" style="291" customWidth="1"/>
    <col min="6662" max="6662" width="12" style="291" customWidth="1"/>
    <col min="6663" max="6663" width="8.140625" style="291" customWidth="1"/>
    <col min="6664" max="6664" width="10.140625" style="291" customWidth="1"/>
    <col min="6665" max="6665" width="8.7109375" style="291" customWidth="1"/>
    <col min="6666" max="6666" width="18.42578125" style="291" customWidth="1"/>
    <col min="6667" max="6667" width="7.5703125" style="291" customWidth="1"/>
    <col min="6668" max="6668" width="20.140625" style="291" bestFit="1" customWidth="1"/>
    <col min="6669" max="6670" width="11.42578125" style="291"/>
    <col min="6671" max="6671" width="14.42578125" style="291" bestFit="1" customWidth="1"/>
    <col min="6672" max="6914" width="11.42578125" style="291"/>
    <col min="6915" max="6915" width="3.42578125" style="291" customWidth="1"/>
    <col min="6916" max="6916" width="4.140625" style="291" customWidth="1"/>
    <col min="6917" max="6917" width="31.42578125" style="291" customWidth="1"/>
    <col min="6918" max="6918" width="12" style="291" customWidth="1"/>
    <col min="6919" max="6919" width="8.140625" style="291" customWidth="1"/>
    <col min="6920" max="6920" width="10.140625" style="291" customWidth="1"/>
    <col min="6921" max="6921" width="8.7109375" style="291" customWidth="1"/>
    <col min="6922" max="6922" width="18.42578125" style="291" customWidth="1"/>
    <col min="6923" max="6923" width="7.5703125" style="291" customWidth="1"/>
    <col min="6924" max="6924" width="20.140625" style="291" bestFit="1" customWidth="1"/>
    <col min="6925" max="6926" width="11.42578125" style="291"/>
    <col min="6927" max="6927" width="14.42578125" style="291" bestFit="1" customWidth="1"/>
    <col min="6928" max="7170" width="11.42578125" style="291"/>
    <col min="7171" max="7171" width="3.42578125" style="291" customWidth="1"/>
    <col min="7172" max="7172" width="4.140625" style="291" customWidth="1"/>
    <col min="7173" max="7173" width="31.42578125" style="291" customWidth="1"/>
    <col min="7174" max="7174" width="12" style="291" customWidth="1"/>
    <col min="7175" max="7175" width="8.140625" style="291" customWidth="1"/>
    <col min="7176" max="7176" width="10.140625" style="291" customWidth="1"/>
    <col min="7177" max="7177" width="8.7109375" style="291" customWidth="1"/>
    <col min="7178" max="7178" width="18.42578125" style="291" customWidth="1"/>
    <col min="7179" max="7179" width="7.5703125" style="291" customWidth="1"/>
    <col min="7180" max="7180" width="20.140625" style="291" bestFit="1" customWidth="1"/>
    <col min="7181" max="7182" width="11.42578125" style="291"/>
    <col min="7183" max="7183" width="14.42578125" style="291" bestFit="1" customWidth="1"/>
    <col min="7184" max="7426" width="11.42578125" style="291"/>
    <col min="7427" max="7427" width="3.42578125" style="291" customWidth="1"/>
    <col min="7428" max="7428" width="4.140625" style="291" customWidth="1"/>
    <col min="7429" max="7429" width="31.42578125" style="291" customWidth="1"/>
    <col min="7430" max="7430" width="12" style="291" customWidth="1"/>
    <col min="7431" max="7431" width="8.140625" style="291" customWidth="1"/>
    <col min="7432" max="7432" width="10.140625" style="291" customWidth="1"/>
    <col min="7433" max="7433" width="8.7109375" style="291" customWidth="1"/>
    <col min="7434" max="7434" width="18.42578125" style="291" customWidth="1"/>
    <col min="7435" max="7435" width="7.5703125" style="291" customWidth="1"/>
    <col min="7436" max="7436" width="20.140625" style="291" bestFit="1" customWidth="1"/>
    <col min="7437" max="7438" width="11.42578125" style="291"/>
    <col min="7439" max="7439" width="14.42578125" style="291" bestFit="1" customWidth="1"/>
    <col min="7440" max="7682" width="11.42578125" style="291"/>
    <col min="7683" max="7683" width="3.42578125" style="291" customWidth="1"/>
    <col min="7684" max="7684" width="4.140625" style="291" customWidth="1"/>
    <col min="7685" max="7685" width="31.42578125" style="291" customWidth="1"/>
    <col min="7686" max="7686" width="12" style="291" customWidth="1"/>
    <col min="7687" max="7687" width="8.140625" style="291" customWidth="1"/>
    <col min="7688" max="7688" width="10.140625" style="291" customWidth="1"/>
    <col min="7689" max="7689" width="8.7109375" style="291" customWidth="1"/>
    <col min="7690" max="7690" width="18.42578125" style="291" customWidth="1"/>
    <col min="7691" max="7691" width="7.5703125" style="291" customWidth="1"/>
    <col min="7692" max="7692" width="20.140625" style="291" bestFit="1" customWidth="1"/>
    <col min="7693" max="7694" width="11.42578125" style="291"/>
    <col min="7695" max="7695" width="14.42578125" style="291" bestFit="1" customWidth="1"/>
    <col min="7696" max="7938" width="11.42578125" style="291"/>
    <col min="7939" max="7939" width="3.42578125" style="291" customWidth="1"/>
    <col min="7940" max="7940" width="4.140625" style="291" customWidth="1"/>
    <col min="7941" max="7941" width="31.42578125" style="291" customWidth="1"/>
    <col min="7942" max="7942" width="12" style="291" customWidth="1"/>
    <col min="7943" max="7943" width="8.140625" style="291" customWidth="1"/>
    <col min="7944" max="7944" width="10.140625" style="291" customWidth="1"/>
    <col min="7945" max="7945" width="8.7109375" style="291" customWidth="1"/>
    <col min="7946" max="7946" width="18.42578125" style="291" customWidth="1"/>
    <col min="7947" max="7947" width="7.5703125" style="291" customWidth="1"/>
    <col min="7948" max="7948" width="20.140625" style="291" bestFit="1" customWidth="1"/>
    <col min="7949" max="7950" width="11.42578125" style="291"/>
    <col min="7951" max="7951" width="14.42578125" style="291" bestFit="1" customWidth="1"/>
    <col min="7952" max="8194" width="11.42578125" style="291"/>
    <col min="8195" max="8195" width="3.42578125" style="291" customWidth="1"/>
    <col min="8196" max="8196" width="4.140625" style="291" customWidth="1"/>
    <col min="8197" max="8197" width="31.42578125" style="291" customWidth="1"/>
    <col min="8198" max="8198" width="12" style="291" customWidth="1"/>
    <col min="8199" max="8199" width="8.140625" style="291" customWidth="1"/>
    <col min="8200" max="8200" width="10.140625" style="291" customWidth="1"/>
    <col min="8201" max="8201" width="8.7109375" style="291" customWidth="1"/>
    <col min="8202" max="8202" width="18.42578125" style="291" customWidth="1"/>
    <col min="8203" max="8203" width="7.5703125" style="291" customWidth="1"/>
    <col min="8204" max="8204" width="20.140625" style="291" bestFit="1" customWidth="1"/>
    <col min="8205" max="8206" width="11.42578125" style="291"/>
    <col min="8207" max="8207" width="14.42578125" style="291" bestFit="1" customWidth="1"/>
    <col min="8208" max="8450" width="11.42578125" style="291"/>
    <col min="8451" max="8451" width="3.42578125" style="291" customWidth="1"/>
    <col min="8452" max="8452" width="4.140625" style="291" customWidth="1"/>
    <col min="8453" max="8453" width="31.42578125" style="291" customWidth="1"/>
    <col min="8454" max="8454" width="12" style="291" customWidth="1"/>
    <col min="8455" max="8455" width="8.140625" style="291" customWidth="1"/>
    <col min="8456" max="8456" width="10.140625" style="291" customWidth="1"/>
    <col min="8457" max="8457" width="8.7109375" style="291" customWidth="1"/>
    <col min="8458" max="8458" width="18.42578125" style="291" customWidth="1"/>
    <col min="8459" max="8459" width="7.5703125" style="291" customWidth="1"/>
    <col min="8460" max="8460" width="20.140625" style="291" bestFit="1" customWidth="1"/>
    <col min="8461" max="8462" width="11.42578125" style="291"/>
    <col min="8463" max="8463" width="14.42578125" style="291" bestFit="1" customWidth="1"/>
    <col min="8464" max="8706" width="11.42578125" style="291"/>
    <col min="8707" max="8707" width="3.42578125" style="291" customWidth="1"/>
    <col min="8708" max="8708" width="4.140625" style="291" customWidth="1"/>
    <col min="8709" max="8709" width="31.42578125" style="291" customWidth="1"/>
    <col min="8710" max="8710" width="12" style="291" customWidth="1"/>
    <col min="8711" max="8711" width="8.140625" style="291" customWidth="1"/>
    <col min="8712" max="8712" width="10.140625" style="291" customWidth="1"/>
    <col min="8713" max="8713" width="8.7109375" style="291" customWidth="1"/>
    <col min="8714" max="8714" width="18.42578125" style="291" customWidth="1"/>
    <col min="8715" max="8715" width="7.5703125" style="291" customWidth="1"/>
    <col min="8716" max="8716" width="20.140625" style="291" bestFit="1" customWidth="1"/>
    <col min="8717" max="8718" width="11.42578125" style="291"/>
    <col min="8719" max="8719" width="14.42578125" style="291" bestFit="1" customWidth="1"/>
    <col min="8720" max="8962" width="11.42578125" style="291"/>
    <col min="8963" max="8963" width="3.42578125" style="291" customWidth="1"/>
    <col min="8964" max="8964" width="4.140625" style="291" customWidth="1"/>
    <col min="8965" max="8965" width="31.42578125" style="291" customWidth="1"/>
    <col min="8966" max="8966" width="12" style="291" customWidth="1"/>
    <col min="8967" max="8967" width="8.140625" style="291" customWidth="1"/>
    <col min="8968" max="8968" width="10.140625" style="291" customWidth="1"/>
    <col min="8969" max="8969" width="8.7109375" style="291" customWidth="1"/>
    <col min="8970" max="8970" width="18.42578125" style="291" customWidth="1"/>
    <col min="8971" max="8971" width="7.5703125" style="291" customWidth="1"/>
    <col min="8972" max="8972" width="20.140625" style="291" bestFit="1" customWidth="1"/>
    <col min="8973" max="8974" width="11.42578125" style="291"/>
    <col min="8975" max="8975" width="14.42578125" style="291" bestFit="1" customWidth="1"/>
    <col min="8976" max="9218" width="11.42578125" style="291"/>
    <col min="9219" max="9219" width="3.42578125" style="291" customWidth="1"/>
    <col min="9220" max="9220" width="4.140625" style="291" customWidth="1"/>
    <col min="9221" max="9221" width="31.42578125" style="291" customWidth="1"/>
    <col min="9222" max="9222" width="12" style="291" customWidth="1"/>
    <col min="9223" max="9223" width="8.140625" style="291" customWidth="1"/>
    <col min="9224" max="9224" width="10.140625" style="291" customWidth="1"/>
    <col min="9225" max="9225" width="8.7109375" style="291" customWidth="1"/>
    <col min="9226" max="9226" width="18.42578125" style="291" customWidth="1"/>
    <col min="9227" max="9227" width="7.5703125" style="291" customWidth="1"/>
    <col min="9228" max="9228" width="20.140625" style="291" bestFit="1" customWidth="1"/>
    <col min="9229" max="9230" width="11.42578125" style="291"/>
    <col min="9231" max="9231" width="14.42578125" style="291" bestFit="1" customWidth="1"/>
    <col min="9232" max="9474" width="11.42578125" style="291"/>
    <col min="9475" max="9475" width="3.42578125" style="291" customWidth="1"/>
    <col min="9476" max="9476" width="4.140625" style="291" customWidth="1"/>
    <col min="9477" max="9477" width="31.42578125" style="291" customWidth="1"/>
    <col min="9478" max="9478" width="12" style="291" customWidth="1"/>
    <col min="9479" max="9479" width="8.140625" style="291" customWidth="1"/>
    <col min="9480" max="9480" width="10.140625" style="291" customWidth="1"/>
    <col min="9481" max="9481" width="8.7109375" style="291" customWidth="1"/>
    <col min="9482" max="9482" width="18.42578125" style="291" customWidth="1"/>
    <col min="9483" max="9483" width="7.5703125" style="291" customWidth="1"/>
    <col min="9484" max="9484" width="20.140625" style="291" bestFit="1" customWidth="1"/>
    <col min="9485" max="9486" width="11.42578125" style="291"/>
    <col min="9487" max="9487" width="14.42578125" style="291" bestFit="1" customWidth="1"/>
    <col min="9488" max="9730" width="11.42578125" style="291"/>
    <col min="9731" max="9731" width="3.42578125" style="291" customWidth="1"/>
    <col min="9732" max="9732" width="4.140625" style="291" customWidth="1"/>
    <col min="9733" max="9733" width="31.42578125" style="291" customWidth="1"/>
    <col min="9734" max="9734" width="12" style="291" customWidth="1"/>
    <col min="9735" max="9735" width="8.140625" style="291" customWidth="1"/>
    <col min="9736" max="9736" width="10.140625" style="291" customWidth="1"/>
    <col min="9737" max="9737" width="8.7109375" style="291" customWidth="1"/>
    <col min="9738" max="9738" width="18.42578125" style="291" customWidth="1"/>
    <col min="9739" max="9739" width="7.5703125" style="291" customWidth="1"/>
    <col min="9740" max="9740" width="20.140625" style="291" bestFit="1" customWidth="1"/>
    <col min="9741" max="9742" width="11.42578125" style="291"/>
    <col min="9743" max="9743" width="14.42578125" style="291" bestFit="1" customWidth="1"/>
    <col min="9744" max="9986" width="11.42578125" style="291"/>
    <col min="9987" max="9987" width="3.42578125" style="291" customWidth="1"/>
    <col min="9988" max="9988" width="4.140625" style="291" customWidth="1"/>
    <col min="9989" max="9989" width="31.42578125" style="291" customWidth="1"/>
    <col min="9990" max="9990" width="12" style="291" customWidth="1"/>
    <col min="9991" max="9991" width="8.140625" style="291" customWidth="1"/>
    <col min="9992" max="9992" width="10.140625" style="291" customWidth="1"/>
    <col min="9993" max="9993" width="8.7109375" style="291" customWidth="1"/>
    <col min="9994" max="9994" width="18.42578125" style="291" customWidth="1"/>
    <col min="9995" max="9995" width="7.5703125" style="291" customWidth="1"/>
    <col min="9996" max="9996" width="20.140625" style="291" bestFit="1" customWidth="1"/>
    <col min="9997" max="9998" width="11.42578125" style="291"/>
    <col min="9999" max="9999" width="14.42578125" style="291" bestFit="1" customWidth="1"/>
    <col min="10000" max="10242" width="11.42578125" style="291"/>
    <col min="10243" max="10243" width="3.42578125" style="291" customWidth="1"/>
    <col min="10244" max="10244" width="4.140625" style="291" customWidth="1"/>
    <col min="10245" max="10245" width="31.42578125" style="291" customWidth="1"/>
    <col min="10246" max="10246" width="12" style="291" customWidth="1"/>
    <col min="10247" max="10247" width="8.140625" style="291" customWidth="1"/>
    <col min="10248" max="10248" width="10.140625" style="291" customWidth="1"/>
    <col min="10249" max="10249" width="8.7109375" style="291" customWidth="1"/>
    <col min="10250" max="10250" width="18.42578125" style="291" customWidth="1"/>
    <col min="10251" max="10251" width="7.5703125" style="291" customWidth="1"/>
    <col min="10252" max="10252" width="20.140625" style="291" bestFit="1" customWidth="1"/>
    <col min="10253" max="10254" width="11.42578125" style="291"/>
    <col min="10255" max="10255" width="14.42578125" style="291" bestFit="1" customWidth="1"/>
    <col min="10256" max="10498" width="11.42578125" style="291"/>
    <col min="10499" max="10499" width="3.42578125" style="291" customWidth="1"/>
    <col min="10500" max="10500" width="4.140625" style="291" customWidth="1"/>
    <col min="10501" max="10501" width="31.42578125" style="291" customWidth="1"/>
    <col min="10502" max="10502" width="12" style="291" customWidth="1"/>
    <col min="10503" max="10503" width="8.140625" style="291" customWidth="1"/>
    <col min="10504" max="10504" width="10.140625" style="291" customWidth="1"/>
    <col min="10505" max="10505" width="8.7109375" style="291" customWidth="1"/>
    <col min="10506" max="10506" width="18.42578125" style="291" customWidth="1"/>
    <col min="10507" max="10507" width="7.5703125" style="291" customWidth="1"/>
    <col min="10508" max="10508" width="20.140625" style="291" bestFit="1" customWidth="1"/>
    <col min="10509" max="10510" width="11.42578125" style="291"/>
    <col min="10511" max="10511" width="14.42578125" style="291" bestFit="1" customWidth="1"/>
    <col min="10512" max="10754" width="11.42578125" style="291"/>
    <col min="10755" max="10755" width="3.42578125" style="291" customWidth="1"/>
    <col min="10756" max="10756" width="4.140625" style="291" customWidth="1"/>
    <col min="10757" max="10757" width="31.42578125" style="291" customWidth="1"/>
    <col min="10758" max="10758" width="12" style="291" customWidth="1"/>
    <col min="10759" max="10759" width="8.140625" style="291" customWidth="1"/>
    <col min="10760" max="10760" width="10.140625" style="291" customWidth="1"/>
    <col min="10761" max="10761" width="8.7109375" style="291" customWidth="1"/>
    <col min="10762" max="10762" width="18.42578125" style="291" customWidth="1"/>
    <col min="10763" max="10763" width="7.5703125" style="291" customWidth="1"/>
    <col min="10764" max="10764" width="20.140625" style="291" bestFit="1" customWidth="1"/>
    <col min="10765" max="10766" width="11.42578125" style="291"/>
    <col min="10767" max="10767" width="14.42578125" style="291" bestFit="1" customWidth="1"/>
    <col min="10768" max="11010" width="11.42578125" style="291"/>
    <col min="11011" max="11011" width="3.42578125" style="291" customWidth="1"/>
    <col min="11012" max="11012" width="4.140625" style="291" customWidth="1"/>
    <col min="11013" max="11013" width="31.42578125" style="291" customWidth="1"/>
    <col min="11014" max="11014" width="12" style="291" customWidth="1"/>
    <col min="11015" max="11015" width="8.140625" style="291" customWidth="1"/>
    <col min="11016" max="11016" width="10.140625" style="291" customWidth="1"/>
    <col min="11017" max="11017" width="8.7109375" style="291" customWidth="1"/>
    <col min="11018" max="11018" width="18.42578125" style="291" customWidth="1"/>
    <col min="11019" max="11019" width="7.5703125" style="291" customWidth="1"/>
    <col min="11020" max="11020" width="20.140625" style="291" bestFit="1" customWidth="1"/>
    <col min="11021" max="11022" width="11.42578125" style="291"/>
    <col min="11023" max="11023" width="14.42578125" style="291" bestFit="1" customWidth="1"/>
    <col min="11024" max="11266" width="11.42578125" style="291"/>
    <col min="11267" max="11267" width="3.42578125" style="291" customWidth="1"/>
    <col min="11268" max="11268" width="4.140625" style="291" customWidth="1"/>
    <col min="11269" max="11269" width="31.42578125" style="291" customWidth="1"/>
    <col min="11270" max="11270" width="12" style="291" customWidth="1"/>
    <col min="11271" max="11271" width="8.140625" style="291" customWidth="1"/>
    <col min="11272" max="11272" width="10.140625" style="291" customWidth="1"/>
    <col min="11273" max="11273" width="8.7109375" style="291" customWidth="1"/>
    <col min="11274" max="11274" width="18.42578125" style="291" customWidth="1"/>
    <col min="11275" max="11275" width="7.5703125" style="291" customWidth="1"/>
    <col min="11276" max="11276" width="20.140625" style="291" bestFit="1" customWidth="1"/>
    <col min="11277" max="11278" width="11.42578125" style="291"/>
    <col min="11279" max="11279" width="14.42578125" style="291" bestFit="1" customWidth="1"/>
    <col min="11280" max="11522" width="11.42578125" style="291"/>
    <col min="11523" max="11523" width="3.42578125" style="291" customWidth="1"/>
    <col min="11524" max="11524" width="4.140625" style="291" customWidth="1"/>
    <col min="11525" max="11525" width="31.42578125" style="291" customWidth="1"/>
    <col min="11526" max="11526" width="12" style="291" customWidth="1"/>
    <col min="11527" max="11527" width="8.140625" style="291" customWidth="1"/>
    <col min="11528" max="11528" width="10.140625" style="291" customWidth="1"/>
    <col min="11529" max="11529" width="8.7109375" style="291" customWidth="1"/>
    <col min="11530" max="11530" width="18.42578125" style="291" customWidth="1"/>
    <col min="11531" max="11531" width="7.5703125" style="291" customWidth="1"/>
    <col min="11532" max="11532" width="20.140625" style="291" bestFit="1" customWidth="1"/>
    <col min="11533" max="11534" width="11.42578125" style="291"/>
    <col min="11535" max="11535" width="14.42578125" style="291" bestFit="1" customWidth="1"/>
    <col min="11536" max="11778" width="11.42578125" style="291"/>
    <col min="11779" max="11779" width="3.42578125" style="291" customWidth="1"/>
    <col min="11780" max="11780" width="4.140625" style="291" customWidth="1"/>
    <col min="11781" max="11781" width="31.42578125" style="291" customWidth="1"/>
    <col min="11782" max="11782" width="12" style="291" customWidth="1"/>
    <col min="11783" max="11783" width="8.140625" style="291" customWidth="1"/>
    <col min="11784" max="11784" width="10.140625" style="291" customWidth="1"/>
    <col min="11785" max="11785" width="8.7109375" style="291" customWidth="1"/>
    <col min="11786" max="11786" width="18.42578125" style="291" customWidth="1"/>
    <col min="11787" max="11787" width="7.5703125" style="291" customWidth="1"/>
    <col min="11788" max="11788" width="20.140625" style="291" bestFit="1" customWidth="1"/>
    <col min="11789" max="11790" width="11.42578125" style="291"/>
    <col min="11791" max="11791" width="14.42578125" style="291" bestFit="1" customWidth="1"/>
    <col min="11792" max="12034" width="11.42578125" style="291"/>
    <col min="12035" max="12035" width="3.42578125" style="291" customWidth="1"/>
    <col min="12036" max="12036" width="4.140625" style="291" customWidth="1"/>
    <col min="12037" max="12037" width="31.42578125" style="291" customWidth="1"/>
    <col min="12038" max="12038" width="12" style="291" customWidth="1"/>
    <col min="12039" max="12039" width="8.140625" style="291" customWidth="1"/>
    <col min="12040" max="12040" width="10.140625" style="291" customWidth="1"/>
    <col min="12041" max="12041" width="8.7109375" style="291" customWidth="1"/>
    <col min="12042" max="12042" width="18.42578125" style="291" customWidth="1"/>
    <col min="12043" max="12043" width="7.5703125" style="291" customWidth="1"/>
    <col min="12044" max="12044" width="20.140625" style="291" bestFit="1" customWidth="1"/>
    <col min="12045" max="12046" width="11.42578125" style="291"/>
    <col min="12047" max="12047" width="14.42578125" style="291" bestFit="1" customWidth="1"/>
    <col min="12048" max="12290" width="11.42578125" style="291"/>
    <col min="12291" max="12291" width="3.42578125" style="291" customWidth="1"/>
    <col min="12292" max="12292" width="4.140625" style="291" customWidth="1"/>
    <col min="12293" max="12293" width="31.42578125" style="291" customWidth="1"/>
    <col min="12294" max="12294" width="12" style="291" customWidth="1"/>
    <col min="12295" max="12295" width="8.140625" style="291" customWidth="1"/>
    <col min="12296" max="12296" width="10.140625" style="291" customWidth="1"/>
    <col min="12297" max="12297" width="8.7109375" style="291" customWidth="1"/>
    <col min="12298" max="12298" width="18.42578125" style="291" customWidth="1"/>
    <col min="12299" max="12299" width="7.5703125" style="291" customWidth="1"/>
    <col min="12300" max="12300" width="20.140625" style="291" bestFit="1" customWidth="1"/>
    <col min="12301" max="12302" width="11.42578125" style="291"/>
    <col min="12303" max="12303" width="14.42578125" style="291" bestFit="1" customWidth="1"/>
    <col min="12304" max="12546" width="11.42578125" style="291"/>
    <col min="12547" max="12547" width="3.42578125" style="291" customWidth="1"/>
    <col min="12548" max="12548" width="4.140625" style="291" customWidth="1"/>
    <col min="12549" max="12549" width="31.42578125" style="291" customWidth="1"/>
    <col min="12550" max="12550" width="12" style="291" customWidth="1"/>
    <col min="12551" max="12551" width="8.140625" style="291" customWidth="1"/>
    <col min="12552" max="12552" width="10.140625" style="291" customWidth="1"/>
    <col min="12553" max="12553" width="8.7109375" style="291" customWidth="1"/>
    <col min="12554" max="12554" width="18.42578125" style="291" customWidth="1"/>
    <col min="12555" max="12555" width="7.5703125" style="291" customWidth="1"/>
    <col min="12556" max="12556" width="20.140625" style="291" bestFit="1" customWidth="1"/>
    <col min="12557" max="12558" width="11.42578125" style="291"/>
    <col min="12559" max="12559" width="14.42578125" style="291" bestFit="1" customWidth="1"/>
    <col min="12560" max="12802" width="11.42578125" style="291"/>
    <col min="12803" max="12803" width="3.42578125" style="291" customWidth="1"/>
    <col min="12804" max="12804" width="4.140625" style="291" customWidth="1"/>
    <col min="12805" max="12805" width="31.42578125" style="291" customWidth="1"/>
    <col min="12806" max="12806" width="12" style="291" customWidth="1"/>
    <col min="12807" max="12807" width="8.140625" style="291" customWidth="1"/>
    <col min="12808" max="12808" width="10.140625" style="291" customWidth="1"/>
    <col min="12809" max="12809" width="8.7109375" style="291" customWidth="1"/>
    <col min="12810" max="12810" width="18.42578125" style="291" customWidth="1"/>
    <col min="12811" max="12811" width="7.5703125" style="291" customWidth="1"/>
    <col min="12812" max="12812" width="20.140625" style="291" bestFit="1" customWidth="1"/>
    <col min="12813" max="12814" width="11.42578125" style="291"/>
    <col min="12815" max="12815" width="14.42578125" style="291" bestFit="1" customWidth="1"/>
    <col min="12816" max="13058" width="11.42578125" style="291"/>
    <col min="13059" max="13059" width="3.42578125" style="291" customWidth="1"/>
    <col min="13060" max="13060" width="4.140625" style="291" customWidth="1"/>
    <col min="13061" max="13061" width="31.42578125" style="291" customWidth="1"/>
    <col min="13062" max="13062" width="12" style="291" customWidth="1"/>
    <col min="13063" max="13063" width="8.140625" style="291" customWidth="1"/>
    <col min="13064" max="13064" width="10.140625" style="291" customWidth="1"/>
    <col min="13065" max="13065" width="8.7109375" style="291" customWidth="1"/>
    <col min="13066" max="13066" width="18.42578125" style="291" customWidth="1"/>
    <col min="13067" max="13067" width="7.5703125" style="291" customWidth="1"/>
    <col min="13068" max="13068" width="20.140625" style="291" bestFit="1" customWidth="1"/>
    <col min="13069" max="13070" width="11.42578125" style="291"/>
    <col min="13071" max="13071" width="14.42578125" style="291" bestFit="1" customWidth="1"/>
    <col min="13072" max="13314" width="11.42578125" style="291"/>
    <col min="13315" max="13315" width="3.42578125" style="291" customWidth="1"/>
    <col min="13316" max="13316" width="4.140625" style="291" customWidth="1"/>
    <col min="13317" max="13317" width="31.42578125" style="291" customWidth="1"/>
    <col min="13318" max="13318" width="12" style="291" customWidth="1"/>
    <col min="13319" max="13319" width="8.140625" style="291" customWidth="1"/>
    <col min="13320" max="13320" width="10.140625" style="291" customWidth="1"/>
    <col min="13321" max="13321" width="8.7109375" style="291" customWidth="1"/>
    <col min="13322" max="13322" width="18.42578125" style="291" customWidth="1"/>
    <col min="13323" max="13323" width="7.5703125" style="291" customWidth="1"/>
    <col min="13324" max="13324" width="20.140625" style="291" bestFit="1" customWidth="1"/>
    <col min="13325" max="13326" width="11.42578125" style="291"/>
    <col min="13327" max="13327" width="14.42578125" style="291" bestFit="1" customWidth="1"/>
    <col min="13328" max="13570" width="11.42578125" style="291"/>
    <col min="13571" max="13571" width="3.42578125" style="291" customWidth="1"/>
    <col min="13572" max="13572" width="4.140625" style="291" customWidth="1"/>
    <col min="13573" max="13573" width="31.42578125" style="291" customWidth="1"/>
    <col min="13574" max="13574" width="12" style="291" customWidth="1"/>
    <col min="13575" max="13575" width="8.140625" style="291" customWidth="1"/>
    <col min="13576" max="13576" width="10.140625" style="291" customWidth="1"/>
    <col min="13577" max="13577" width="8.7109375" style="291" customWidth="1"/>
    <col min="13578" max="13578" width="18.42578125" style="291" customWidth="1"/>
    <col min="13579" max="13579" width="7.5703125" style="291" customWidth="1"/>
    <col min="13580" max="13580" width="20.140625" style="291" bestFit="1" customWidth="1"/>
    <col min="13581" max="13582" width="11.42578125" style="291"/>
    <col min="13583" max="13583" width="14.42578125" style="291" bestFit="1" customWidth="1"/>
    <col min="13584" max="13826" width="11.42578125" style="291"/>
    <col min="13827" max="13827" width="3.42578125" style="291" customWidth="1"/>
    <col min="13828" max="13828" width="4.140625" style="291" customWidth="1"/>
    <col min="13829" max="13829" width="31.42578125" style="291" customWidth="1"/>
    <col min="13830" max="13830" width="12" style="291" customWidth="1"/>
    <col min="13831" max="13831" width="8.140625" style="291" customWidth="1"/>
    <col min="13832" max="13832" width="10.140625" style="291" customWidth="1"/>
    <col min="13833" max="13833" width="8.7109375" style="291" customWidth="1"/>
    <col min="13834" max="13834" width="18.42578125" style="291" customWidth="1"/>
    <col min="13835" max="13835" width="7.5703125" style="291" customWidth="1"/>
    <col min="13836" max="13836" width="20.140625" style="291" bestFit="1" customWidth="1"/>
    <col min="13837" max="13838" width="11.42578125" style="291"/>
    <col min="13839" max="13839" width="14.42578125" style="291" bestFit="1" customWidth="1"/>
    <col min="13840" max="14082" width="11.42578125" style="291"/>
    <col min="14083" max="14083" width="3.42578125" style="291" customWidth="1"/>
    <col min="14084" max="14084" width="4.140625" style="291" customWidth="1"/>
    <col min="14085" max="14085" width="31.42578125" style="291" customWidth="1"/>
    <col min="14086" max="14086" width="12" style="291" customWidth="1"/>
    <col min="14087" max="14087" width="8.140625" style="291" customWidth="1"/>
    <col min="14088" max="14088" width="10.140625" style="291" customWidth="1"/>
    <col min="14089" max="14089" width="8.7109375" style="291" customWidth="1"/>
    <col min="14090" max="14090" width="18.42578125" style="291" customWidth="1"/>
    <col min="14091" max="14091" width="7.5703125" style="291" customWidth="1"/>
    <col min="14092" max="14092" width="20.140625" style="291" bestFit="1" customWidth="1"/>
    <col min="14093" max="14094" width="11.42578125" style="291"/>
    <col min="14095" max="14095" width="14.42578125" style="291" bestFit="1" customWidth="1"/>
    <col min="14096" max="14338" width="11.42578125" style="291"/>
    <col min="14339" max="14339" width="3.42578125" style="291" customWidth="1"/>
    <col min="14340" max="14340" width="4.140625" style="291" customWidth="1"/>
    <col min="14341" max="14341" width="31.42578125" style="291" customWidth="1"/>
    <col min="14342" max="14342" width="12" style="291" customWidth="1"/>
    <col min="14343" max="14343" width="8.140625" style="291" customWidth="1"/>
    <col min="14344" max="14344" width="10.140625" style="291" customWidth="1"/>
    <col min="14345" max="14345" width="8.7109375" style="291" customWidth="1"/>
    <col min="14346" max="14346" width="18.42578125" style="291" customWidth="1"/>
    <col min="14347" max="14347" width="7.5703125" style="291" customWidth="1"/>
    <col min="14348" max="14348" width="20.140625" style="291" bestFit="1" customWidth="1"/>
    <col min="14349" max="14350" width="11.42578125" style="291"/>
    <col min="14351" max="14351" width="14.42578125" style="291" bestFit="1" customWidth="1"/>
    <col min="14352" max="14594" width="11.42578125" style="291"/>
    <col min="14595" max="14595" width="3.42578125" style="291" customWidth="1"/>
    <col min="14596" max="14596" width="4.140625" style="291" customWidth="1"/>
    <col min="14597" max="14597" width="31.42578125" style="291" customWidth="1"/>
    <col min="14598" max="14598" width="12" style="291" customWidth="1"/>
    <col min="14599" max="14599" width="8.140625" style="291" customWidth="1"/>
    <col min="14600" max="14600" width="10.140625" style="291" customWidth="1"/>
    <col min="14601" max="14601" width="8.7109375" style="291" customWidth="1"/>
    <col min="14602" max="14602" width="18.42578125" style="291" customWidth="1"/>
    <col min="14603" max="14603" width="7.5703125" style="291" customWidth="1"/>
    <col min="14604" max="14604" width="20.140625" style="291" bestFit="1" customWidth="1"/>
    <col min="14605" max="14606" width="11.42578125" style="291"/>
    <col min="14607" max="14607" width="14.42578125" style="291" bestFit="1" customWidth="1"/>
    <col min="14608" max="14850" width="11.42578125" style="291"/>
    <col min="14851" max="14851" width="3.42578125" style="291" customWidth="1"/>
    <col min="14852" max="14852" width="4.140625" style="291" customWidth="1"/>
    <col min="14853" max="14853" width="31.42578125" style="291" customWidth="1"/>
    <col min="14854" max="14854" width="12" style="291" customWidth="1"/>
    <col min="14855" max="14855" width="8.140625" style="291" customWidth="1"/>
    <col min="14856" max="14856" width="10.140625" style="291" customWidth="1"/>
    <col min="14857" max="14857" width="8.7109375" style="291" customWidth="1"/>
    <col min="14858" max="14858" width="18.42578125" style="291" customWidth="1"/>
    <col min="14859" max="14859" width="7.5703125" style="291" customWidth="1"/>
    <col min="14860" max="14860" width="20.140625" style="291" bestFit="1" customWidth="1"/>
    <col min="14861" max="14862" width="11.42578125" style="291"/>
    <col min="14863" max="14863" width="14.42578125" style="291" bestFit="1" customWidth="1"/>
    <col min="14864" max="15106" width="11.42578125" style="291"/>
    <col min="15107" max="15107" width="3.42578125" style="291" customWidth="1"/>
    <col min="15108" max="15108" width="4.140625" style="291" customWidth="1"/>
    <col min="15109" max="15109" width="31.42578125" style="291" customWidth="1"/>
    <col min="15110" max="15110" width="12" style="291" customWidth="1"/>
    <col min="15111" max="15111" width="8.140625" style="291" customWidth="1"/>
    <col min="15112" max="15112" width="10.140625" style="291" customWidth="1"/>
    <col min="15113" max="15113" width="8.7109375" style="291" customWidth="1"/>
    <col min="15114" max="15114" width="18.42578125" style="291" customWidth="1"/>
    <col min="15115" max="15115" width="7.5703125" style="291" customWidth="1"/>
    <col min="15116" max="15116" width="20.140625" style="291" bestFit="1" customWidth="1"/>
    <col min="15117" max="15118" width="11.42578125" style="291"/>
    <col min="15119" max="15119" width="14.42578125" style="291" bestFit="1" customWidth="1"/>
    <col min="15120" max="15362" width="11.42578125" style="291"/>
    <col min="15363" max="15363" width="3.42578125" style="291" customWidth="1"/>
    <col min="15364" max="15364" width="4.140625" style="291" customWidth="1"/>
    <col min="15365" max="15365" width="31.42578125" style="291" customWidth="1"/>
    <col min="15366" max="15366" width="12" style="291" customWidth="1"/>
    <col min="15367" max="15367" width="8.140625" style="291" customWidth="1"/>
    <col min="15368" max="15368" width="10.140625" style="291" customWidth="1"/>
    <col min="15369" max="15369" width="8.7109375" style="291" customWidth="1"/>
    <col min="15370" max="15370" width="18.42578125" style="291" customWidth="1"/>
    <col min="15371" max="15371" width="7.5703125" style="291" customWidth="1"/>
    <col min="15372" max="15372" width="20.140625" style="291" bestFit="1" customWidth="1"/>
    <col min="15373" max="15374" width="11.42578125" style="291"/>
    <col min="15375" max="15375" width="14.42578125" style="291" bestFit="1" customWidth="1"/>
    <col min="15376" max="15618" width="11.42578125" style="291"/>
    <col min="15619" max="15619" width="3.42578125" style="291" customWidth="1"/>
    <col min="15620" max="15620" width="4.140625" style="291" customWidth="1"/>
    <col min="15621" max="15621" width="31.42578125" style="291" customWidth="1"/>
    <col min="15622" max="15622" width="12" style="291" customWidth="1"/>
    <col min="15623" max="15623" width="8.140625" style="291" customWidth="1"/>
    <col min="15624" max="15624" width="10.140625" style="291" customWidth="1"/>
    <col min="15625" max="15625" width="8.7109375" style="291" customWidth="1"/>
    <col min="15626" max="15626" width="18.42578125" style="291" customWidth="1"/>
    <col min="15627" max="15627" width="7.5703125" style="291" customWidth="1"/>
    <col min="15628" max="15628" width="20.140625" style="291" bestFit="1" customWidth="1"/>
    <col min="15629" max="15630" width="11.42578125" style="291"/>
    <col min="15631" max="15631" width="14.42578125" style="291" bestFit="1" customWidth="1"/>
    <col min="15632" max="15874" width="11.42578125" style="291"/>
    <col min="15875" max="15875" width="3.42578125" style="291" customWidth="1"/>
    <col min="15876" max="15876" width="4.140625" style="291" customWidth="1"/>
    <col min="15877" max="15877" width="31.42578125" style="291" customWidth="1"/>
    <col min="15878" max="15878" width="12" style="291" customWidth="1"/>
    <col min="15879" max="15879" width="8.140625" style="291" customWidth="1"/>
    <col min="15880" max="15880" width="10.140625" style="291" customWidth="1"/>
    <col min="15881" max="15881" width="8.7109375" style="291" customWidth="1"/>
    <col min="15882" max="15882" width="18.42578125" style="291" customWidth="1"/>
    <col min="15883" max="15883" width="7.5703125" style="291" customWidth="1"/>
    <col min="15884" max="15884" width="20.140625" style="291" bestFit="1" customWidth="1"/>
    <col min="15885" max="15886" width="11.42578125" style="291"/>
    <col min="15887" max="15887" width="14.42578125" style="291" bestFit="1" customWidth="1"/>
    <col min="15888" max="16130" width="11.42578125" style="291"/>
    <col min="16131" max="16131" width="3.42578125" style="291" customWidth="1"/>
    <col min="16132" max="16132" width="4.140625" style="291" customWidth="1"/>
    <col min="16133" max="16133" width="31.42578125" style="291" customWidth="1"/>
    <col min="16134" max="16134" width="12" style="291" customWidth="1"/>
    <col min="16135" max="16135" width="8.140625" style="291" customWidth="1"/>
    <col min="16136" max="16136" width="10.140625" style="291" customWidth="1"/>
    <col min="16137" max="16137" width="8.7109375" style="291" customWidth="1"/>
    <col min="16138" max="16138" width="18.42578125" style="291" customWidth="1"/>
    <col min="16139" max="16139" width="7.5703125" style="291" customWidth="1"/>
    <col min="16140" max="16140" width="20.140625" style="291" bestFit="1" customWidth="1"/>
    <col min="16141" max="16142" width="11.42578125" style="291"/>
    <col min="16143" max="16143" width="14.42578125" style="291" bestFit="1" customWidth="1"/>
    <col min="16144" max="16384" width="11.42578125" style="291"/>
  </cols>
  <sheetData>
    <row r="1" spans="3:15" ht="15.75" thickBot="1"/>
    <row r="2" spans="3:15">
      <c r="C2" s="1715"/>
      <c r="D2" s="1718" t="s">
        <v>912</v>
      </c>
      <c r="E2" s="1718"/>
      <c r="F2" s="1718"/>
      <c r="G2" s="1718"/>
      <c r="H2" s="1718"/>
      <c r="I2" s="1718"/>
      <c r="J2" s="1721">
        <f ca="1">+INFO!B5</f>
        <v>46286</v>
      </c>
    </row>
    <row r="3" spans="3:15" ht="24.75" customHeight="1">
      <c r="C3" s="1716"/>
      <c r="D3" s="1719"/>
      <c r="E3" s="1719"/>
      <c r="F3" s="1719"/>
      <c r="G3" s="1719"/>
      <c r="H3" s="1719"/>
      <c r="I3" s="1719"/>
      <c r="J3" s="1722"/>
    </row>
    <row r="4" spans="3:15" ht="22.5" customHeight="1">
      <c r="C4" s="1716"/>
      <c r="D4" s="1719"/>
      <c r="E4" s="1719"/>
      <c r="F4" s="1719"/>
      <c r="G4" s="1719"/>
      <c r="H4" s="1719"/>
      <c r="I4" s="1719"/>
      <c r="J4" s="1722"/>
    </row>
    <row r="5" spans="3:15" ht="17.25" customHeight="1" thickBot="1">
      <c r="C5" s="1717"/>
      <c r="D5" s="1720"/>
      <c r="E5" s="1720"/>
      <c r="F5" s="1720"/>
      <c r="G5" s="1720"/>
      <c r="H5" s="1720"/>
      <c r="I5" s="1720"/>
      <c r="J5" s="1723"/>
    </row>
    <row r="6" spans="3:15" s="295" customFormat="1" ht="15" customHeight="1" thickBot="1">
      <c r="C6" s="1699" t="s">
        <v>40</v>
      </c>
      <c r="D6" s="1700"/>
      <c r="E6" s="1700"/>
      <c r="F6" s="1700"/>
      <c r="G6" s="1700"/>
      <c r="H6" s="1700"/>
      <c r="I6" s="1700"/>
      <c r="J6" s="1701"/>
      <c r="K6" s="294"/>
    </row>
    <row r="7" spans="3:15" s="295" customFormat="1" ht="52.5" customHeight="1" thickBot="1">
      <c r="C7" s="1702" t="s">
        <v>954</v>
      </c>
      <c r="D7" s="1703"/>
      <c r="E7" s="1703"/>
      <c r="F7" s="1703"/>
      <c r="G7" s="1703"/>
      <c r="H7" s="1703"/>
      <c r="I7" s="1703"/>
      <c r="J7" s="1704"/>
      <c r="K7" s="296"/>
      <c r="L7" s="297"/>
    </row>
    <row r="8" spans="3:15" ht="45">
      <c r="C8" s="1705" t="s">
        <v>41</v>
      </c>
      <c r="D8" s="1706"/>
      <c r="E8" s="298" t="s">
        <v>42</v>
      </c>
      <c r="F8" s="299" t="s">
        <v>43</v>
      </c>
      <c r="G8" s="300" t="s">
        <v>44</v>
      </c>
      <c r="H8" s="301" t="s">
        <v>686</v>
      </c>
      <c r="I8" s="302" t="s">
        <v>45</v>
      </c>
      <c r="J8" s="303" t="s">
        <v>46</v>
      </c>
      <c r="K8" s="304"/>
      <c r="L8" s="519">
        <f>' PRESUPUESTO OFICIAL GETZEN'!G48</f>
        <v>783110177.6400001</v>
      </c>
      <c r="M8" s="291" t="s">
        <v>621</v>
      </c>
    </row>
    <row r="9" spans="3:15" ht="15.75">
      <c r="C9" s="305" t="s">
        <v>47</v>
      </c>
      <c r="D9" s="306"/>
      <c r="E9" s="307"/>
      <c r="F9" s="308"/>
      <c r="G9" s="309"/>
      <c r="H9" s="310"/>
      <c r="I9" s="311"/>
      <c r="J9" s="312"/>
      <c r="K9" s="313"/>
      <c r="L9" s="519">
        <f>' PRESUPUESTO OFICIAL GETZEN'!G63</f>
        <v>801136470.95000005</v>
      </c>
      <c r="M9" s="291" t="s">
        <v>622</v>
      </c>
    </row>
    <row r="10" spans="3:15">
      <c r="C10" s="314" t="s">
        <v>48</v>
      </c>
      <c r="D10" s="315"/>
      <c r="E10" s="316"/>
      <c r="F10" s="317"/>
      <c r="G10" s="318"/>
      <c r="H10" s="319"/>
      <c r="I10" s="320">
        <f>SUM(I11:I12)</f>
        <v>29254884</v>
      </c>
      <c r="J10" s="321">
        <f>I10/$L$8</f>
        <v>3.7357302759317E-2</v>
      </c>
      <c r="K10" s="322"/>
      <c r="L10" s="323"/>
      <c r="M10" s="324"/>
    </row>
    <row r="11" spans="3:15" ht="12.75">
      <c r="C11" s="325">
        <v>1</v>
      </c>
      <c r="D11" s="326" t="s">
        <v>49</v>
      </c>
      <c r="E11" s="327">
        <v>5200000</v>
      </c>
      <c r="F11" s="1140">
        <v>0.73829999999999996</v>
      </c>
      <c r="G11" s="328">
        <v>0.3</v>
      </c>
      <c r="H11" s="329">
        <v>3</v>
      </c>
      <c r="I11" s="330">
        <f>E11*(1+F11)*H11*G11</f>
        <v>8135244</v>
      </c>
      <c r="J11" s="331"/>
      <c r="K11" s="332"/>
      <c r="L11" s="519"/>
      <c r="M11" s="333"/>
    </row>
    <row r="12" spans="3:15" ht="12.75">
      <c r="C12" s="325">
        <v>1</v>
      </c>
      <c r="D12" s="326" t="s">
        <v>50</v>
      </c>
      <c r="E12" s="327">
        <v>3800000</v>
      </c>
      <c r="F12" s="1139">
        <v>0.85260000000000002</v>
      </c>
      <c r="G12" s="328">
        <v>1</v>
      </c>
      <c r="H12" s="329">
        <v>3</v>
      </c>
      <c r="I12" s="330">
        <f>E12*(1+F12)*H12*G12</f>
        <v>21119640</v>
      </c>
      <c r="J12" s="331"/>
      <c r="K12" s="332"/>
      <c r="M12" s="333"/>
      <c r="O12" s="334"/>
    </row>
    <row r="13" spans="3:15">
      <c r="C13" s="314" t="s">
        <v>51</v>
      </c>
      <c r="D13" s="315"/>
      <c r="E13" s="316"/>
      <c r="F13" s="317"/>
      <c r="G13" s="318"/>
      <c r="H13" s="319"/>
      <c r="I13" s="335">
        <f>SUM(I14:I14)</f>
        <v>3668148</v>
      </c>
      <c r="J13" s="1712">
        <f>I13/$L$8</f>
        <v>4.6840765255464056E-3</v>
      </c>
      <c r="K13" s="332"/>
      <c r="L13" s="336"/>
      <c r="M13" s="337"/>
    </row>
    <row r="14" spans="3:15" ht="12.75">
      <c r="C14" s="325">
        <v>1</v>
      </c>
      <c r="D14" s="338" t="s">
        <v>52</v>
      </c>
      <c r="E14" s="339">
        <v>2200000</v>
      </c>
      <c r="F14" s="1139">
        <f>F12</f>
        <v>0.85260000000000002</v>
      </c>
      <c r="G14" s="340">
        <v>0.3</v>
      </c>
      <c r="H14" s="329">
        <v>3</v>
      </c>
      <c r="I14" s="330">
        <f>E14*(1+F14)*H14*G14</f>
        <v>3668148</v>
      </c>
      <c r="J14" s="1713"/>
      <c r="K14" s="332"/>
      <c r="L14" s="341"/>
      <c r="M14" s="337"/>
    </row>
    <row r="15" spans="3:15">
      <c r="C15" s="314" t="s">
        <v>53</v>
      </c>
      <c r="D15" s="315"/>
      <c r="E15" s="316"/>
      <c r="F15" s="317"/>
      <c r="G15" s="318"/>
      <c r="H15" s="319"/>
      <c r="I15" s="335">
        <f>SUM(I16:I16)</f>
        <v>4920000</v>
      </c>
      <c r="J15" s="1713">
        <f>I15/$L$8</f>
        <v>6.2826408600984238E-3</v>
      </c>
      <c r="K15" s="322"/>
    </row>
    <row r="16" spans="3:15" ht="23.25" customHeight="1">
      <c r="C16" s="325">
        <v>1</v>
      </c>
      <c r="D16" s="343" t="s">
        <v>54</v>
      </c>
      <c r="E16" s="339">
        <v>1640000</v>
      </c>
      <c r="F16" s="344"/>
      <c r="G16" s="344">
        <v>1</v>
      </c>
      <c r="H16" s="329">
        <v>3</v>
      </c>
      <c r="I16" s="330">
        <f>E16*H16*G16</f>
        <v>4920000</v>
      </c>
      <c r="J16" s="1714"/>
      <c r="K16" s="332"/>
    </row>
    <row r="17" spans="3:13" ht="15.75" customHeight="1">
      <c r="C17" s="314" t="s">
        <v>55</v>
      </c>
      <c r="D17" s="315"/>
      <c r="E17" s="316"/>
      <c r="F17" s="317"/>
      <c r="G17" s="318"/>
      <c r="H17" s="319"/>
      <c r="I17" s="335">
        <f>+SUM(I18:I26)</f>
        <v>148021553.57670933</v>
      </c>
      <c r="J17" s="1709">
        <f>+I17/L9</f>
        <v>0.18476446765827934</v>
      </c>
      <c r="K17" s="332"/>
    </row>
    <row r="18" spans="3:13">
      <c r="C18" s="346"/>
      <c r="D18" s="347" t="s">
        <v>671</v>
      </c>
      <c r="E18" s="348">
        <f>+L9</f>
        <v>801136470.95000005</v>
      </c>
      <c r="F18" s="317"/>
      <c r="G18" s="318"/>
      <c r="H18" s="349">
        <v>0.04</v>
      </c>
      <c r="I18" s="330">
        <f>+E18*H18</f>
        <v>32045458.838000003</v>
      </c>
      <c r="J18" s="1710"/>
      <c r="K18" s="332"/>
    </row>
    <row r="19" spans="3:13">
      <c r="C19" s="346"/>
      <c r="D19" s="974" t="s">
        <v>56</v>
      </c>
      <c r="E19" s="348">
        <f t="shared" ref="E19:E26" si="0">+E18</f>
        <v>801136470.95000005</v>
      </c>
      <c r="F19" s="317"/>
      <c r="G19" s="318"/>
      <c r="H19" s="349">
        <v>0.01</v>
      </c>
      <c r="I19" s="330">
        <f t="shared" ref="I19:I26" si="1">+E19*H19</f>
        <v>8011364.7095000008</v>
      </c>
      <c r="J19" s="1710"/>
      <c r="K19" s="332"/>
      <c r="L19" s="518"/>
    </row>
    <row r="20" spans="3:13">
      <c r="C20" s="346"/>
      <c r="D20" s="347" t="s">
        <v>57</v>
      </c>
      <c r="E20" s="348">
        <f t="shared" si="0"/>
        <v>801136470.95000005</v>
      </c>
      <c r="F20" s="317"/>
      <c r="G20" s="318"/>
      <c r="H20" s="349">
        <v>0.02</v>
      </c>
      <c r="I20" s="330">
        <f t="shared" si="1"/>
        <v>16022729.419000002</v>
      </c>
      <c r="J20" s="1710"/>
      <c r="K20" s="332"/>
    </row>
    <row r="21" spans="3:13">
      <c r="C21" s="346"/>
      <c r="D21" s="780" t="s">
        <v>672</v>
      </c>
      <c r="E21" s="779">
        <f t="shared" si="0"/>
        <v>801136470.95000005</v>
      </c>
      <c r="F21" s="317"/>
      <c r="G21" s="318"/>
      <c r="H21" s="349">
        <v>5.0000000000000001E-3</v>
      </c>
      <c r="I21" s="330">
        <f t="shared" si="1"/>
        <v>4005682.3547500004</v>
      </c>
      <c r="J21" s="1710"/>
      <c r="K21" s="332"/>
    </row>
    <row r="22" spans="3:13">
      <c r="C22" s="346"/>
      <c r="D22" s="781" t="s">
        <v>633</v>
      </c>
      <c r="E22" s="779">
        <f t="shared" si="0"/>
        <v>801136470.95000005</v>
      </c>
      <c r="F22" s="317"/>
      <c r="G22" s="318"/>
      <c r="H22" s="349">
        <v>0.02</v>
      </c>
      <c r="I22" s="330">
        <f t="shared" si="1"/>
        <v>16022729.419000002</v>
      </c>
      <c r="J22" s="1710"/>
      <c r="K22" s="332"/>
    </row>
    <row r="23" spans="3:13" ht="22.5">
      <c r="C23" s="346"/>
      <c r="D23" s="973" t="s">
        <v>634</v>
      </c>
      <c r="E23" s="779">
        <f t="shared" si="0"/>
        <v>801136470.95000005</v>
      </c>
      <c r="F23" s="317"/>
      <c r="G23" s="318"/>
      <c r="H23" s="349">
        <v>0.05</v>
      </c>
      <c r="I23" s="330">
        <f t="shared" si="1"/>
        <v>40056823.547500007</v>
      </c>
      <c r="J23" s="1710"/>
      <c r="K23" s="332"/>
    </row>
    <row r="24" spans="3:13">
      <c r="C24" s="346"/>
      <c r="D24" s="780" t="s">
        <v>58</v>
      </c>
      <c r="E24" s="779">
        <f t="shared" si="0"/>
        <v>801136470.95000005</v>
      </c>
      <c r="F24" s="317"/>
      <c r="G24" s="318"/>
      <c r="H24" s="349">
        <v>0.01</v>
      </c>
      <c r="I24" s="330">
        <f t="shared" si="1"/>
        <v>8011364.7095000008</v>
      </c>
      <c r="J24" s="1710"/>
      <c r="K24" s="332"/>
    </row>
    <row r="25" spans="3:13" ht="12.75">
      <c r="C25" s="350"/>
      <c r="D25" s="818" t="s">
        <v>659</v>
      </c>
      <c r="E25" s="779">
        <f t="shared" si="0"/>
        <v>801136470.95000005</v>
      </c>
      <c r="F25" s="1707"/>
      <c r="G25" s="1708"/>
      <c r="H25" s="349">
        <v>9.7644676582793466E-3</v>
      </c>
      <c r="I25" s="330">
        <f t="shared" si="1"/>
        <v>7822671.1604593266</v>
      </c>
      <c r="J25" s="1710"/>
      <c r="K25" s="332"/>
      <c r="L25" s="1138">
        <v>3</v>
      </c>
    </row>
    <row r="26" spans="3:13">
      <c r="C26" s="350"/>
      <c r="D26" s="818" t="s">
        <v>859</v>
      </c>
      <c r="E26" s="779">
        <f t="shared" si="0"/>
        <v>801136470.95000005</v>
      </c>
      <c r="F26" s="317"/>
      <c r="G26" s="318"/>
      <c r="H26" s="349">
        <v>0.02</v>
      </c>
      <c r="I26" s="330">
        <f t="shared" si="1"/>
        <v>16022729.419000002</v>
      </c>
      <c r="J26" s="1711"/>
      <c r="K26" s="332"/>
    </row>
    <row r="27" spans="3:13">
      <c r="C27" s="314" t="s">
        <v>59</v>
      </c>
      <c r="D27" s="315"/>
      <c r="E27" s="316"/>
      <c r="F27" s="317"/>
      <c r="G27" s="318"/>
      <c r="H27" s="352"/>
      <c r="I27" s="320"/>
      <c r="J27" s="345"/>
      <c r="K27" s="332"/>
    </row>
    <row r="28" spans="3:13" ht="12.75">
      <c r="C28" s="353" t="s">
        <v>60</v>
      </c>
      <c r="D28" s="354" t="s">
        <v>47</v>
      </c>
      <c r="E28" s="1695"/>
      <c r="F28" s="1695"/>
      <c r="G28" s="1695"/>
      <c r="H28" s="1695"/>
      <c r="I28" s="355"/>
      <c r="J28" s="331"/>
      <c r="K28" s="332"/>
    </row>
    <row r="29" spans="3:13" ht="12.75">
      <c r="C29" s="353" t="s">
        <v>61</v>
      </c>
      <c r="D29" s="354" t="s">
        <v>62</v>
      </c>
      <c r="E29" s="1695"/>
      <c r="F29" s="1695"/>
      <c r="G29" s="1695"/>
      <c r="H29" s="1695"/>
      <c r="I29" s="355"/>
      <c r="J29" s="831">
        <f>ROUNDUP(+J10+J13+J15+J17,2)</f>
        <v>0.24000000000000002</v>
      </c>
      <c r="K29" s="332"/>
    </row>
    <row r="30" spans="3:13" ht="12.75">
      <c r="C30" s="353" t="s">
        <v>63</v>
      </c>
      <c r="D30" s="354" t="s">
        <v>64</v>
      </c>
      <c r="E30" s="1695"/>
      <c r="F30" s="1695"/>
      <c r="G30" s="1695"/>
      <c r="H30" s="1695"/>
      <c r="I30" s="355"/>
      <c r="J30" s="356">
        <v>0.01</v>
      </c>
      <c r="K30" s="332"/>
      <c r="L30" s="351"/>
      <c r="M30" s="357"/>
    </row>
    <row r="31" spans="3:13" ht="12.75">
      <c r="C31" s="358"/>
      <c r="D31" s="359"/>
      <c r="E31" s="1695"/>
      <c r="F31" s="1695"/>
      <c r="G31" s="1695"/>
      <c r="H31" s="1695"/>
      <c r="I31" s="355"/>
      <c r="J31" s="356">
        <v>0.04</v>
      </c>
      <c r="K31" s="322"/>
    </row>
    <row r="32" spans="3:13" ht="13.5" thickBot="1">
      <c r="C32" s="360"/>
      <c r="D32" s="361"/>
      <c r="E32" s="362"/>
      <c r="F32" s="362"/>
      <c r="G32" s="362"/>
      <c r="H32" s="362"/>
      <c r="I32" s="363"/>
      <c r="J32" s="342"/>
      <c r="K32" s="332"/>
      <c r="L32" s="364"/>
    </row>
    <row r="33" spans="2:13" ht="13.5" thickBot="1">
      <c r="C33" s="1696" t="s">
        <v>65</v>
      </c>
      <c r="D33" s="1697"/>
      <c r="E33" s="1697"/>
      <c r="F33" s="1697"/>
      <c r="G33" s="1697"/>
      <c r="H33" s="1697"/>
      <c r="I33" s="1698"/>
      <c r="J33" s="365">
        <f>SUM(J29:J31)</f>
        <v>0.28999999999999998</v>
      </c>
      <c r="K33" s="332"/>
    </row>
    <row r="34" spans="2:13">
      <c r="C34" s="248"/>
      <c r="D34" s="249"/>
      <c r="E34" s="250"/>
      <c r="F34" s="252"/>
      <c r="G34" s="250"/>
      <c r="H34" s="250"/>
      <c r="I34" s="253"/>
      <c r="J34" s="291"/>
      <c r="K34" s="332"/>
      <c r="M34" s="336"/>
    </row>
    <row r="35" spans="2:13">
      <c r="C35" s="1650"/>
      <c r="D35" s="1650"/>
      <c r="E35" s="1650"/>
      <c r="F35" s="1650"/>
      <c r="G35" s="1650"/>
      <c r="H35" s="1650"/>
      <c r="I35" s="253"/>
      <c r="J35" s="332"/>
      <c r="K35" s="332"/>
      <c r="M35" s="336"/>
    </row>
    <row r="36" spans="2:13" ht="15.75">
      <c r="C36" s="193" t="s">
        <v>39</v>
      </c>
      <c r="D36" s="253"/>
      <c r="E36" s="254"/>
      <c r="F36" s="255"/>
      <c r="G36" s="255"/>
      <c r="H36" s="255"/>
      <c r="J36" s="332"/>
      <c r="K36" s="332"/>
      <c r="M36" s="336"/>
    </row>
    <row r="37" spans="2:13" ht="15.75">
      <c r="C37" s="990" t="s">
        <v>873</v>
      </c>
      <c r="D37" s="427"/>
      <c r="E37" s="253"/>
      <c r="F37" s="255"/>
      <c r="G37" s="255"/>
      <c r="H37" s="255"/>
      <c r="J37" s="332"/>
      <c r="K37" s="322"/>
      <c r="L37" s="367"/>
    </row>
    <row r="38" spans="2:13" ht="15.75">
      <c r="C38" s="162" t="s">
        <v>874</v>
      </c>
      <c r="D38" s="253"/>
      <c r="E38" s="253"/>
      <c r="F38" s="255"/>
      <c r="G38" s="255"/>
      <c r="H38" s="255"/>
      <c r="J38" s="322"/>
      <c r="K38" s="368"/>
      <c r="L38" s="369"/>
    </row>
    <row r="39" spans="2:13" ht="15.75">
      <c r="C39" s="370"/>
      <c r="D39" s="370"/>
      <c r="E39" s="253"/>
      <c r="F39" s="255"/>
      <c r="G39" s="366"/>
      <c r="H39" s="366"/>
      <c r="K39" s="371"/>
      <c r="L39" s="369"/>
    </row>
    <row r="40" spans="2:13" ht="15.75">
      <c r="C40" s="366"/>
      <c r="D40" s="366"/>
      <c r="G40" s="366"/>
      <c r="H40" s="366"/>
      <c r="K40" s="371"/>
      <c r="L40" s="369"/>
    </row>
    <row r="41" spans="2:13" ht="15.75">
      <c r="C41" s="372"/>
      <c r="D41" s="366"/>
      <c r="G41" s="372"/>
      <c r="H41" s="366"/>
      <c r="K41" s="371"/>
      <c r="L41" s="369"/>
    </row>
    <row r="42" spans="2:13" ht="15.75">
      <c r="C42" s="366"/>
      <c r="D42" s="442"/>
      <c r="G42" s="366"/>
      <c r="H42" s="1694"/>
      <c r="I42" s="1694"/>
      <c r="J42" s="371"/>
      <c r="K42" s="373"/>
      <c r="L42" s="374"/>
    </row>
    <row r="43" spans="2:13" ht="15.75" customHeight="1">
      <c r="C43" s="366"/>
      <c r="D43" s="366"/>
      <c r="G43" s="366"/>
      <c r="H43" s="366"/>
      <c r="J43" s="373"/>
      <c r="K43" s="375"/>
      <c r="L43" s="376"/>
    </row>
    <row r="44" spans="2:13" s="253" customFormat="1" ht="24.75" customHeight="1">
      <c r="C44" s="366"/>
      <c r="D44" s="377"/>
      <c r="E44" s="292"/>
      <c r="F44" s="293"/>
      <c r="G44" s="366"/>
      <c r="H44" s="377"/>
      <c r="I44" s="293"/>
      <c r="J44" s="368"/>
    </row>
    <row r="45" spans="2:13" s="253" customFormat="1">
      <c r="B45" s="378"/>
      <c r="C45" s="291"/>
      <c r="D45" s="291"/>
      <c r="E45" s="292"/>
      <c r="F45" s="293"/>
      <c r="G45" s="293"/>
      <c r="H45" s="293"/>
      <c r="I45" s="293"/>
    </row>
    <row r="46" spans="2:13">
      <c r="J46" s="253"/>
    </row>
  </sheetData>
  <mergeCells count="17">
    <mergeCell ref="E30:H30"/>
    <mergeCell ref="E31:H31"/>
    <mergeCell ref="C33:I33"/>
    <mergeCell ref="C35:H35"/>
    <mergeCell ref="H42:I42"/>
    <mergeCell ref="E29:H29"/>
    <mergeCell ref="C2:C5"/>
    <mergeCell ref="D2:I5"/>
    <mergeCell ref="J2:J5"/>
    <mergeCell ref="C6:J6"/>
    <mergeCell ref="C7:J7"/>
    <mergeCell ref="C8:D8"/>
    <mergeCell ref="J13:J14"/>
    <mergeCell ref="J15:J16"/>
    <mergeCell ref="J17:J26"/>
    <mergeCell ref="F25:G25"/>
    <mergeCell ref="E28:H28"/>
  </mergeCells>
  <printOptions horizontalCentered="1"/>
  <pageMargins left="0.23622047244094491" right="0.23622047244094491" top="1.286764705882353" bottom="0.94488188976377963" header="0.31496062992125984" footer="0.31496062992125984"/>
  <pageSetup scale="70" fitToHeight="0" pageOrder="overThenDown" orientation="portrait"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4">
    <tabColor rgb="FFFF0000"/>
    <pageSetUpPr fitToPage="1"/>
  </sheetPr>
  <dimension ref="A2:G47"/>
  <sheetViews>
    <sheetView view="pageBreakPreview" zoomScale="85" zoomScaleNormal="100" zoomScaleSheetLayoutView="85" workbookViewId="0">
      <selection activeCell="B4" sqref="B4:E4"/>
    </sheetView>
  </sheetViews>
  <sheetFormatPr baseColWidth="10" defaultColWidth="11.42578125" defaultRowHeight="15"/>
  <cols>
    <col min="1" max="1" width="7.28515625" style="380" customWidth="1"/>
    <col min="2" max="2" width="17.7109375" style="380" customWidth="1"/>
    <col min="3" max="3" width="36.7109375" style="380" customWidth="1"/>
    <col min="4" max="4" width="14.42578125" style="380" customWidth="1"/>
    <col min="5" max="5" width="17.140625" style="380" customWidth="1"/>
    <col min="6" max="16384" width="11.42578125" style="380"/>
  </cols>
  <sheetData>
    <row r="2" spans="2:7" ht="32.25" customHeight="1">
      <c r="B2" s="1734"/>
      <c r="C2" s="1735" t="str">
        <f>+INFO!B2</f>
        <v>CONSTRUCCIÓN DE CUBIERTA PARA POLIDEPORTIVO EN LA VEREDA LA ESMERALDA DEL MUNICIPIO DE LA PLATA, DEPARTAMENTO DEL HUILA</v>
      </c>
      <c r="D2" s="1736"/>
      <c r="E2" s="1739">
        <f ca="1">+INFO!B5</f>
        <v>46286</v>
      </c>
    </row>
    <row r="3" spans="2:7" ht="52.5" customHeight="1">
      <c r="B3" s="1734"/>
      <c r="C3" s="1737"/>
      <c r="D3" s="1738"/>
      <c r="E3" s="1740"/>
    </row>
    <row r="4" spans="2:7">
      <c r="B4" s="1733" t="s">
        <v>673</v>
      </c>
      <c r="C4" s="1733"/>
      <c r="D4" s="1733"/>
      <c r="E4" s="1733"/>
    </row>
    <row r="6" spans="2:7" ht="15" customHeight="1">
      <c r="B6" s="1724" t="s">
        <v>66</v>
      </c>
      <c r="C6" s="1725"/>
      <c r="D6" s="1725"/>
      <c r="E6" s="1726"/>
      <c r="F6" s="379"/>
      <c r="G6" s="379"/>
    </row>
    <row r="7" spans="2:7">
      <c r="B7" s="1727"/>
      <c r="C7" s="1728"/>
      <c r="D7" s="1728"/>
      <c r="E7" s="1729"/>
      <c r="F7" s="379"/>
      <c r="G7" s="381"/>
    </row>
    <row r="8" spans="2:7" ht="15.75">
      <c r="B8" s="382">
        <v>1</v>
      </c>
      <c r="C8" s="383" t="s">
        <v>67</v>
      </c>
      <c r="D8" s="244"/>
      <c r="E8" s="384">
        <v>1</v>
      </c>
      <c r="F8" s="379"/>
      <c r="G8" s="381"/>
    </row>
    <row r="9" spans="2:7">
      <c r="B9" s="1730"/>
      <c r="C9" s="1731"/>
      <c r="D9" s="1731"/>
      <c r="E9" s="1732"/>
      <c r="F9" s="379"/>
      <c r="G9" s="379"/>
    </row>
    <row r="10" spans="2:7" ht="27" customHeight="1">
      <c r="B10" s="382">
        <v>2</v>
      </c>
      <c r="C10" s="383" t="s">
        <v>68</v>
      </c>
      <c r="D10" s="244"/>
      <c r="E10" s="384">
        <f>ROUND(SUM(D11:D20),2)</f>
        <v>0.6</v>
      </c>
      <c r="F10" s="379"/>
      <c r="G10" s="379"/>
    </row>
    <row r="11" spans="2:7">
      <c r="B11" s="385">
        <v>2.0099999999999998</v>
      </c>
      <c r="C11" s="386" t="s">
        <v>69</v>
      </c>
      <c r="D11" s="245">
        <v>8.3333333333333301E-2</v>
      </c>
      <c r="E11" s="387"/>
      <c r="F11" s="379"/>
      <c r="G11" s="379"/>
    </row>
    <row r="12" spans="2:7" ht="17.25" customHeight="1">
      <c r="B12" s="385">
        <v>2.02</v>
      </c>
      <c r="C12" s="386" t="s">
        <v>70</v>
      </c>
      <c r="D12" s="245">
        <v>0.01</v>
      </c>
      <c r="E12" s="387"/>
      <c r="F12" s="379"/>
      <c r="G12" s="379"/>
    </row>
    <row r="13" spans="2:7">
      <c r="B13" s="385">
        <v>2.0299999999999998</v>
      </c>
      <c r="C13" s="386" t="s">
        <v>71</v>
      </c>
      <c r="D13" s="245">
        <v>8.3333333333333329E-2</v>
      </c>
      <c r="E13" s="387"/>
      <c r="F13" s="379"/>
      <c r="G13" s="379"/>
    </row>
    <row r="14" spans="2:7" ht="12.75" customHeight="1">
      <c r="B14" s="385">
        <v>2.04</v>
      </c>
      <c r="C14" s="386" t="s">
        <v>72</v>
      </c>
      <c r="D14" s="245">
        <v>4.1660000000000003E-2</v>
      </c>
      <c r="E14" s="387"/>
      <c r="F14" s="379"/>
      <c r="G14" s="379"/>
    </row>
    <row r="15" spans="2:7" ht="17.25" customHeight="1">
      <c r="B15" s="385">
        <v>2.0499999999999998</v>
      </c>
      <c r="C15" s="386" t="s">
        <v>73</v>
      </c>
      <c r="D15" s="245">
        <v>8.5000000000000006E-2</v>
      </c>
      <c r="E15" s="387"/>
      <c r="F15" s="379"/>
      <c r="G15" s="379"/>
    </row>
    <row r="16" spans="2:7" ht="18" customHeight="1">
      <c r="B16" s="385">
        <v>2.06</v>
      </c>
      <c r="C16" s="386" t="s">
        <v>74</v>
      </c>
      <c r="D16" s="245">
        <v>0.12</v>
      </c>
      <c r="E16" s="387"/>
      <c r="F16" s="379"/>
      <c r="G16" s="379"/>
    </row>
    <row r="17" spans="2:7" ht="21.75" customHeight="1">
      <c r="B17" s="385">
        <v>2.0699999999999998</v>
      </c>
      <c r="C17" s="386" t="s">
        <v>75</v>
      </c>
      <c r="D17" s="245">
        <v>6.9599999999999995E-2</v>
      </c>
      <c r="E17" s="387"/>
      <c r="F17" s="379"/>
      <c r="G17" s="379"/>
    </row>
    <row r="18" spans="2:7" ht="15.75" customHeight="1">
      <c r="B18" s="385">
        <v>2.08</v>
      </c>
      <c r="C18" s="386" t="s">
        <v>76</v>
      </c>
      <c r="D18" s="245">
        <v>0.05</v>
      </c>
      <c r="E18" s="387"/>
      <c r="F18" s="379"/>
      <c r="G18" s="379"/>
    </row>
    <row r="19" spans="2:7" ht="21" customHeight="1">
      <c r="B19" s="385">
        <v>2.09</v>
      </c>
      <c r="C19" s="386" t="s">
        <v>77</v>
      </c>
      <c r="D19" s="245">
        <v>4.5999999999999999E-3</v>
      </c>
      <c r="E19" s="387"/>
      <c r="F19" s="379"/>
      <c r="G19" s="379"/>
    </row>
    <row r="20" spans="2:7">
      <c r="B20" s="388">
        <v>2.1</v>
      </c>
      <c r="C20" s="386" t="s">
        <v>78</v>
      </c>
      <c r="D20" s="245">
        <v>0.05</v>
      </c>
      <c r="E20" s="387"/>
      <c r="F20" s="379"/>
      <c r="G20" s="379"/>
    </row>
    <row r="21" spans="2:7">
      <c r="B21" s="1730"/>
      <c r="C21" s="1731"/>
      <c r="D21" s="1731"/>
      <c r="E21" s="1732"/>
      <c r="F21" s="379"/>
      <c r="G21" s="379"/>
    </row>
    <row r="22" spans="2:7" ht="21.75" customHeight="1">
      <c r="B22" s="382">
        <v>3</v>
      </c>
      <c r="C22" s="383" t="s">
        <v>79</v>
      </c>
      <c r="D22" s="244"/>
      <c r="E22" s="384">
        <f>ROUND(SUM(D23:D36),2)</f>
        <v>0.23</v>
      </c>
      <c r="F22" s="379"/>
      <c r="G22" s="379"/>
    </row>
    <row r="23" spans="2:7" ht="29.25" customHeight="1">
      <c r="B23" s="385">
        <v>3.1</v>
      </c>
      <c r="C23" s="389" t="s">
        <v>80</v>
      </c>
      <c r="D23" s="245">
        <v>0.02</v>
      </c>
      <c r="E23" s="387"/>
      <c r="F23" s="379"/>
      <c r="G23" s="379"/>
    </row>
    <row r="24" spans="2:7" ht="20.25" customHeight="1">
      <c r="B24" s="385">
        <v>3.2</v>
      </c>
      <c r="C24" s="390" t="s">
        <v>81</v>
      </c>
      <c r="D24" s="245">
        <v>0.02</v>
      </c>
      <c r="E24" s="387"/>
      <c r="F24" s="379"/>
      <c r="G24" s="379"/>
    </row>
    <row r="25" spans="2:7" ht="24" customHeight="1">
      <c r="B25" s="385">
        <v>3.3</v>
      </c>
      <c r="C25" s="389" t="s">
        <v>82</v>
      </c>
      <c r="D25" s="245">
        <v>0.02</v>
      </c>
      <c r="E25" s="387"/>
      <c r="F25" s="379"/>
      <c r="G25" s="379"/>
    </row>
    <row r="26" spans="2:7" ht="28.5" customHeight="1">
      <c r="B26" s="385">
        <v>3.4</v>
      </c>
      <c r="C26" s="390" t="s">
        <v>83</v>
      </c>
      <c r="D26" s="245">
        <v>0.02</v>
      </c>
      <c r="E26" s="387"/>
      <c r="F26" s="379"/>
      <c r="G26" s="379"/>
    </row>
    <row r="27" spans="2:7" ht="23.25" customHeight="1">
      <c r="B27" s="385">
        <v>3.5</v>
      </c>
      <c r="C27" s="389" t="s">
        <v>84</v>
      </c>
      <c r="D27" s="245">
        <v>0.02</v>
      </c>
      <c r="E27" s="387"/>
      <c r="F27" s="379"/>
      <c r="G27" s="379"/>
    </row>
    <row r="28" spans="2:7" ht="25.5" customHeight="1">
      <c r="B28" s="385">
        <v>3.6</v>
      </c>
      <c r="C28" s="389" t="s">
        <v>85</v>
      </c>
      <c r="D28" s="245">
        <v>0.01</v>
      </c>
      <c r="E28" s="387"/>
      <c r="F28" s="379"/>
      <c r="G28" s="379"/>
    </row>
    <row r="29" spans="2:7" ht="21.75" customHeight="1">
      <c r="B29" s="385">
        <v>3.7</v>
      </c>
      <c r="C29" s="822" t="s">
        <v>660</v>
      </c>
      <c r="D29" s="819">
        <v>5.0000000000000001E-3</v>
      </c>
      <c r="E29" s="387"/>
      <c r="F29" s="379"/>
      <c r="G29" s="379"/>
    </row>
    <row r="30" spans="2:7" ht="21.75" customHeight="1">
      <c r="B30" s="385">
        <v>3.8</v>
      </c>
      <c r="C30" s="822" t="s">
        <v>661</v>
      </c>
      <c r="D30" s="819">
        <v>5.0000000000000001E-3</v>
      </c>
      <c r="E30" s="387"/>
      <c r="F30" s="379"/>
      <c r="G30" s="379"/>
    </row>
    <row r="31" spans="2:7" ht="21.75" customHeight="1">
      <c r="B31" s="385">
        <v>3.9</v>
      </c>
      <c r="C31" s="822" t="s">
        <v>662</v>
      </c>
      <c r="D31" s="819">
        <v>5.0000000000000001E-3</v>
      </c>
      <c r="E31" s="387"/>
      <c r="F31" s="379"/>
      <c r="G31" s="379"/>
    </row>
    <row r="32" spans="2:7" ht="21.75" customHeight="1">
      <c r="B32" s="388">
        <v>3.1</v>
      </c>
      <c r="C32" s="822" t="s">
        <v>663</v>
      </c>
      <c r="D32" s="819">
        <v>0.02</v>
      </c>
      <c r="E32" s="387"/>
      <c r="F32" s="379"/>
      <c r="G32" s="379"/>
    </row>
    <row r="33" spans="1:7" ht="21.75" customHeight="1">
      <c r="B33" s="385">
        <v>3.11</v>
      </c>
      <c r="C33" s="822" t="s">
        <v>664</v>
      </c>
      <c r="D33" s="820">
        <v>0.04</v>
      </c>
      <c r="E33" s="387"/>
      <c r="F33" s="379"/>
      <c r="G33" s="379"/>
    </row>
    <row r="34" spans="1:7" ht="21.75" customHeight="1">
      <c r="B34" s="385">
        <v>3.12</v>
      </c>
      <c r="C34" s="822" t="s">
        <v>633</v>
      </c>
      <c r="D34" s="820">
        <v>0.02</v>
      </c>
      <c r="E34" s="387"/>
      <c r="F34" s="379"/>
      <c r="G34" s="379"/>
    </row>
    <row r="35" spans="1:7" ht="21.75" customHeight="1">
      <c r="B35" s="385">
        <v>3.13</v>
      </c>
      <c r="C35" s="822" t="s">
        <v>665</v>
      </c>
      <c r="D35" s="820">
        <v>0.01</v>
      </c>
      <c r="E35" s="387"/>
      <c r="F35" s="379"/>
      <c r="G35" s="379"/>
    </row>
    <row r="36" spans="1:7" ht="21.75" customHeight="1">
      <c r="B36" s="385">
        <v>3.14</v>
      </c>
      <c r="C36" s="822" t="s">
        <v>666</v>
      </c>
      <c r="D36" s="820">
        <v>0.01</v>
      </c>
      <c r="E36" s="387"/>
      <c r="F36" s="379"/>
      <c r="G36" s="379"/>
    </row>
    <row r="37" spans="1:7" ht="18" customHeight="1">
      <c r="B37" s="391"/>
      <c r="C37" s="821"/>
      <c r="D37" s="392"/>
      <c r="E37" s="387"/>
      <c r="F37" s="379"/>
      <c r="G37" s="246"/>
    </row>
    <row r="38" spans="1:7" ht="26.25" customHeight="1">
      <c r="B38" s="391"/>
      <c r="C38" s="392"/>
      <c r="D38" s="392"/>
      <c r="E38" s="387"/>
      <c r="F38" s="379"/>
      <c r="G38" s="394"/>
    </row>
    <row r="39" spans="1:7" ht="25.5">
      <c r="B39" s="382">
        <v>4</v>
      </c>
      <c r="C39" s="383" t="s">
        <v>86</v>
      </c>
      <c r="D39" s="244"/>
      <c r="E39" s="393"/>
      <c r="F39" s="379"/>
      <c r="G39" s="379"/>
    </row>
    <row r="40" spans="1:7" ht="31.5" customHeight="1">
      <c r="B40" s="391"/>
      <c r="C40" s="392"/>
      <c r="D40" s="392"/>
      <c r="E40" s="384">
        <v>0.19</v>
      </c>
      <c r="F40" s="379"/>
      <c r="G40" s="379"/>
    </row>
    <row r="41" spans="1:7">
      <c r="B41" s="395"/>
      <c r="C41" s="396" t="s">
        <v>87</v>
      </c>
      <c r="D41" s="247"/>
      <c r="E41" s="393"/>
      <c r="F41" s="379"/>
      <c r="G41" s="379"/>
    </row>
    <row r="42" spans="1:7" ht="24" customHeight="1">
      <c r="B42" s="248"/>
      <c r="C42" s="249"/>
      <c r="D42" s="250"/>
      <c r="E42" s="384">
        <f>+E8+E10+E22+E40</f>
        <v>2.02</v>
      </c>
      <c r="F42" s="379"/>
      <c r="G42" s="379">
        <v>2.35</v>
      </c>
    </row>
    <row r="43" spans="1:7">
      <c r="B43" s="251"/>
      <c r="C43" s="251"/>
      <c r="D43" s="251"/>
      <c r="E43" s="252"/>
      <c r="F43" s="250"/>
      <c r="G43" s="250"/>
    </row>
    <row r="44" spans="1:7" ht="15.75">
      <c r="B44" s="253"/>
      <c r="C44" s="254"/>
      <c r="D44" s="254"/>
      <c r="E44" s="251"/>
      <c r="F44" s="251"/>
      <c r="G44" s="251"/>
    </row>
    <row r="45" spans="1:7" ht="18">
      <c r="A45" s="193" t="s">
        <v>39</v>
      </c>
      <c r="B45" s="253"/>
      <c r="D45" s="495"/>
      <c r="E45" s="255"/>
      <c r="F45" s="255"/>
      <c r="G45" s="255"/>
    </row>
    <row r="46" spans="1:7" ht="18.75">
      <c r="A46" s="990" t="s">
        <v>873</v>
      </c>
      <c r="B46" s="427"/>
      <c r="D46" s="496"/>
      <c r="E46" s="255"/>
    </row>
    <row r="47" spans="1:7" ht="18">
      <c r="A47" s="162" t="s">
        <v>874</v>
      </c>
      <c r="B47" s="253"/>
      <c r="D47" s="497"/>
      <c r="E47" s="255"/>
    </row>
  </sheetData>
  <mergeCells count="7">
    <mergeCell ref="B6:E7"/>
    <mergeCell ref="B9:E9"/>
    <mergeCell ref="B21:E21"/>
    <mergeCell ref="B4:E4"/>
    <mergeCell ref="B2:B3"/>
    <mergeCell ref="C2:D3"/>
    <mergeCell ref="E2:E3"/>
  </mergeCells>
  <pageMargins left="0.70866141732283472" right="0.70866141732283472" top="0.74803149606299213" bottom="0.74803149606299213" header="0.31496062992125984" footer="0.31496062992125984"/>
  <pageSetup paperSize="9" scale="76"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FF0000"/>
  </sheetPr>
  <dimension ref="A1:J44"/>
  <sheetViews>
    <sheetView view="pageBreakPreview" zoomScale="80" zoomScaleNormal="100" zoomScaleSheetLayoutView="80" workbookViewId="0">
      <selection activeCell="F9" sqref="F9"/>
    </sheetView>
  </sheetViews>
  <sheetFormatPr baseColWidth="10" defaultColWidth="11.42578125" defaultRowHeight="15"/>
  <cols>
    <col min="1" max="1" width="32.28515625" customWidth="1"/>
    <col min="2" max="2" width="18.5703125" bestFit="1" customWidth="1"/>
    <col min="3" max="3" width="13.5703125" bestFit="1" customWidth="1"/>
    <col min="4" max="4" width="12.5703125" bestFit="1" customWidth="1"/>
    <col min="5" max="5" width="25.28515625" bestFit="1" customWidth="1"/>
    <col min="6" max="6" width="18.5703125" bestFit="1" customWidth="1"/>
    <col min="7" max="7" width="13.5703125" bestFit="1" customWidth="1"/>
    <col min="8" max="8" width="14.28515625" bestFit="1" customWidth="1"/>
    <col min="10" max="10" width="25.5703125" bestFit="1" customWidth="1"/>
    <col min="12" max="12" width="12.5703125" bestFit="1" customWidth="1"/>
  </cols>
  <sheetData>
    <row r="1" spans="1:10">
      <c r="A1" s="1741"/>
      <c r="B1" s="1742" t="s">
        <v>912</v>
      </c>
      <c r="C1" s="1742"/>
      <c r="D1" s="1742"/>
      <c r="E1" s="1742"/>
      <c r="F1" s="1742"/>
      <c r="G1" s="1742"/>
      <c r="H1" s="1743">
        <f ca="1">+INFO!B5</f>
        <v>46286</v>
      </c>
    </row>
    <row r="2" spans="1:10" ht="22.5" customHeight="1">
      <c r="A2" s="1741"/>
      <c r="B2" s="1742"/>
      <c r="C2" s="1742"/>
      <c r="D2" s="1742"/>
      <c r="E2" s="1742"/>
      <c r="F2" s="1742"/>
      <c r="G2" s="1742"/>
      <c r="H2" s="1744"/>
    </row>
    <row r="3" spans="1:10" ht="24.75" customHeight="1">
      <c r="A3" s="1741"/>
      <c r="B3" s="1742"/>
      <c r="C3" s="1742"/>
      <c r="D3" s="1742"/>
      <c r="E3" s="1742"/>
      <c r="F3" s="1742"/>
      <c r="G3" s="1742"/>
      <c r="H3" s="1744"/>
    </row>
    <row r="4" spans="1:10" ht="24.75" customHeight="1">
      <c r="A4" s="1741"/>
      <c r="B4" s="1742"/>
      <c r="C4" s="1742"/>
      <c r="D4" s="1742"/>
      <c r="E4" s="1742"/>
      <c r="F4" s="1742"/>
      <c r="G4" s="1742"/>
      <c r="H4" s="1744"/>
    </row>
    <row r="5" spans="1:10" ht="15" customHeight="1">
      <c r="A5" s="1745" t="s">
        <v>505</v>
      </c>
      <c r="B5" s="1745"/>
      <c r="C5" s="1745"/>
      <c r="D5" s="1745"/>
      <c r="E5" s="1745"/>
      <c r="F5" s="1745"/>
      <c r="G5" s="1745"/>
      <c r="H5" s="1745"/>
    </row>
    <row r="6" spans="1:10" ht="15" customHeight="1">
      <c r="A6" s="1745"/>
      <c r="B6" s="1745"/>
      <c r="C6" s="1745"/>
      <c r="D6" s="1745"/>
      <c r="E6" s="1745"/>
      <c r="F6" s="1745"/>
      <c r="G6" s="1745"/>
      <c r="H6" s="1745"/>
    </row>
    <row r="7" spans="1:10" ht="15.75" thickBot="1"/>
    <row r="8" spans="1:10" ht="15.75" thickBot="1">
      <c r="E8" s="1748" t="s">
        <v>269</v>
      </c>
      <c r="F8" s="1749"/>
      <c r="G8" s="1749"/>
      <c r="H8" s="1750"/>
    </row>
    <row r="9" spans="1:10">
      <c r="A9" s="43" t="s">
        <v>955</v>
      </c>
      <c r="B9" s="44">
        <f>+'MANO DE OBRA_ok'!F10</f>
        <v>1750905</v>
      </c>
      <c r="C9" s="45"/>
      <c r="E9" s="46"/>
      <c r="F9" s="47" t="s">
        <v>46</v>
      </c>
      <c r="G9" s="47" t="s">
        <v>270</v>
      </c>
      <c r="H9" s="48" t="s">
        <v>271</v>
      </c>
    </row>
    <row r="10" spans="1:10">
      <c r="A10" s="49" t="s">
        <v>77</v>
      </c>
      <c r="B10" s="50">
        <v>162000</v>
      </c>
      <c r="E10" s="49" t="s">
        <v>272</v>
      </c>
      <c r="F10" s="51">
        <v>0.16</v>
      </c>
      <c r="G10" s="51">
        <v>0.12</v>
      </c>
      <c r="H10" s="52">
        <v>0.04</v>
      </c>
      <c r="J10" s="453"/>
    </row>
    <row r="11" spans="1:10" ht="15.75" thickBot="1">
      <c r="A11" s="53" t="s">
        <v>273</v>
      </c>
      <c r="B11" s="54">
        <f>+B9/30</f>
        <v>58363.5</v>
      </c>
      <c r="E11" s="49" t="s">
        <v>274</v>
      </c>
      <c r="F11" s="51">
        <v>0.125</v>
      </c>
      <c r="G11" s="51">
        <v>8.5000000000000006E-2</v>
      </c>
      <c r="H11" s="52">
        <v>0.04</v>
      </c>
    </row>
    <row r="12" spans="1:10">
      <c r="B12" s="55"/>
      <c r="E12" s="49" t="s">
        <v>275</v>
      </c>
      <c r="F12" s="51">
        <v>6.9599999999999995E-2</v>
      </c>
      <c r="G12" s="51">
        <v>6.9599999999999995E-2</v>
      </c>
      <c r="H12" s="52">
        <v>0</v>
      </c>
    </row>
    <row r="13" spans="1:10" ht="15.75" thickBot="1">
      <c r="B13" s="433"/>
      <c r="E13" s="56"/>
      <c r="F13" s="57">
        <f>SUM(F10:F12)</f>
        <v>0.35460000000000003</v>
      </c>
      <c r="G13" s="58">
        <f>SUM(G10:G12)</f>
        <v>0.27460000000000001</v>
      </c>
      <c r="H13" s="59">
        <f>SUM(H10:H12)</f>
        <v>0.08</v>
      </c>
      <c r="I13" s="55"/>
    </row>
    <row r="15" spans="1:10">
      <c r="B15" s="60"/>
      <c r="C15" s="61"/>
      <c r="D15" s="62"/>
      <c r="E15" s="63"/>
      <c r="F15" s="64"/>
    </row>
    <row r="16" spans="1:10" ht="15.75" thickBot="1">
      <c r="B16" s="65"/>
      <c r="C16" s="61"/>
      <c r="D16" s="65"/>
      <c r="E16" s="66"/>
      <c r="F16" s="67"/>
    </row>
    <row r="17" spans="1:7" ht="15.75" thickBot="1">
      <c r="B17" s="68" t="s">
        <v>46</v>
      </c>
      <c r="C17" s="69" t="s">
        <v>276</v>
      </c>
      <c r="D17" s="70"/>
      <c r="F17" s="68" t="s">
        <v>46</v>
      </c>
      <c r="G17" s="69" t="s">
        <v>276</v>
      </c>
    </row>
    <row r="18" spans="1:7" ht="15.75" thickBot="1">
      <c r="A18" s="71" t="s">
        <v>277</v>
      </c>
      <c r="B18" s="72">
        <v>1</v>
      </c>
      <c r="C18" s="73">
        <f>1000000/30</f>
        <v>33333.333333333336</v>
      </c>
      <c r="E18" s="71" t="s">
        <v>278</v>
      </c>
      <c r="F18" s="72">
        <v>1</v>
      </c>
      <c r="G18" s="73"/>
    </row>
    <row r="19" spans="1:7" ht="15.75" thickBot="1">
      <c r="A19" s="65"/>
      <c r="B19" s="61"/>
      <c r="C19" s="65"/>
      <c r="D19" s="67"/>
      <c r="E19" s="65"/>
      <c r="F19" s="61"/>
      <c r="G19" s="65"/>
    </row>
    <row r="20" spans="1:7">
      <c r="A20" s="1751" t="s">
        <v>68</v>
      </c>
      <c r="B20" s="1752"/>
      <c r="C20" s="1753"/>
      <c r="D20" s="67"/>
      <c r="E20" s="1751" t="s">
        <v>68</v>
      </c>
      <c r="F20" s="1752"/>
      <c r="G20" s="1753"/>
    </row>
    <row r="21" spans="1:7">
      <c r="A21" s="74" t="s">
        <v>279</v>
      </c>
      <c r="B21" s="75">
        <v>9.4799999999999995E-2</v>
      </c>
      <c r="C21" s="76">
        <f>B10/30</f>
        <v>5400</v>
      </c>
      <c r="D21" s="67"/>
      <c r="E21" s="74" t="s">
        <v>279</v>
      </c>
      <c r="F21" s="75"/>
      <c r="G21" s="76">
        <v>0</v>
      </c>
    </row>
    <row r="22" spans="1:7">
      <c r="A22" s="74" t="s">
        <v>280</v>
      </c>
      <c r="B22" s="75">
        <v>9.1200000000000003E-2</v>
      </c>
      <c r="C22" s="77">
        <f t="shared" ref="C22:C27" si="0">+$C$18*B22</f>
        <v>3040.0000000000005</v>
      </c>
      <c r="E22" s="74" t="s">
        <v>280</v>
      </c>
      <c r="F22" s="75">
        <v>8.3299999999999999E-2</v>
      </c>
      <c r="G22" s="77">
        <f t="shared" ref="G22:G27" si="1">+$C$18*F22</f>
        <v>2776.666666666667</v>
      </c>
    </row>
    <row r="23" spans="1:7">
      <c r="A23" s="74" t="s">
        <v>281</v>
      </c>
      <c r="B23" s="75">
        <v>1.09E-2</v>
      </c>
      <c r="C23" s="77">
        <f t="shared" si="0"/>
        <v>363.33333333333337</v>
      </c>
      <c r="E23" s="74" t="s">
        <v>281</v>
      </c>
      <c r="F23" s="75">
        <v>0.01</v>
      </c>
      <c r="G23" s="77">
        <f t="shared" si="1"/>
        <v>333.33333333333337</v>
      </c>
    </row>
    <row r="24" spans="1:7">
      <c r="A24" s="74" t="s">
        <v>282</v>
      </c>
      <c r="B24" s="75">
        <v>9.1200000000000003E-2</v>
      </c>
      <c r="C24" s="77">
        <f t="shared" si="0"/>
        <v>3040.0000000000005</v>
      </c>
      <c r="E24" s="74" t="s">
        <v>282</v>
      </c>
      <c r="F24" s="75">
        <v>8.3299999999999999E-2</v>
      </c>
      <c r="G24" s="77">
        <f t="shared" si="1"/>
        <v>2776.666666666667</v>
      </c>
    </row>
    <row r="25" spans="1:7">
      <c r="A25" s="74" t="s">
        <v>72</v>
      </c>
      <c r="B25" s="75">
        <v>4.1700000000000001E-2</v>
      </c>
      <c r="C25" s="77">
        <f t="shared" si="0"/>
        <v>1390.0000000000002</v>
      </c>
      <c r="E25" s="74" t="s">
        <v>72</v>
      </c>
      <c r="F25" s="75">
        <v>4.1599999999999998E-2</v>
      </c>
      <c r="G25" s="77">
        <f t="shared" si="1"/>
        <v>1386.6666666666667</v>
      </c>
    </row>
    <row r="26" spans="1:7">
      <c r="A26" s="74" t="s">
        <v>283</v>
      </c>
      <c r="B26" s="75">
        <v>0.35460000000000003</v>
      </c>
      <c r="C26" s="77">
        <f t="shared" si="0"/>
        <v>11820.000000000002</v>
      </c>
      <c r="E26" s="74" t="s">
        <v>283</v>
      </c>
      <c r="F26" s="75">
        <v>0.35460000000000003</v>
      </c>
      <c r="G26" s="77">
        <f t="shared" si="1"/>
        <v>11820.000000000002</v>
      </c>
    </row>
    <row r="27" spans="1:7" ht="15.75" thickBot="1">
      <c r="A27" s="78" t="s">
        <v>76</v>
      </c>
      <c r="B27" s="79">
        <v>0.05</v>
      </c>
      <c r="C27" s="80">
        <f t="shared" si="0"/>
        <v>1666.666666666667</v>
      </c>
      <c r="E27" s="78" t="s">
        <v>76</v>
      </c>
      <c r="F27" s="79">
        <v>0.05</v>
      </c>
      <c r="G27" s="80">
        <f t="shared" si="1"/>
        <v>1666.666666666667</v>
      </c>
    </row>
    <row r="28" spans="1:7" ht="15.75" thickBot="1">
      <c r="A28" s="65"/>
      <c r="B28" s="65"/>
      <c r="C28" s="81"/>
      <c r="E28" s="65"/>
      <c r="F28" s="65"/>
      <c r="G28" s="81"/>
    </row>
    <row r="29" spans="1:7">
      <c r="A29" s="1751" t="s">
        <v>284</v>
      </c>
      <c r="B29" s="1752"/>
      <c r="C29" s="1753"/>
      <c r="E29" s="1751" t="s">
        <v>284</v>
      </c>
      <c r="F29" s="1752"/>
      <c r="G29" s="1753"/>
    </row>
    <row r="30" spans="1:7">
      <c r="A30" s="74" t="s">
        <v>285</v>
      </c>
      <c r="B30" s="75">
        <v>0.04</v>
      </c>
      <c r="C30" s="77">
        <f>+$C$18*B30</f>
        <v>1333.3333333333335</v>
      </c>
      <c r="E30" s="74" t="s">
        <v>285</v>
      </c>
      <c r="F30" s="75">
        <v>0.04</v>
      </c>
      <c r="G30" s="77">
        <f>+$C$18*F30</f>
        <v>1333.3333333333335</v>
      </c>
    </row>
    <row r="31" spans="1:7">
      <c r="A31" s="74" t="s">
        <v>286</v>
      </c>
      <c r="B31" s="75">
        <v>0.03</v>
      </c>
      <c r="C31" s="77">
        <f>+$C$18*B31</f>
        <v>1000</v>
      </c>
      <c r="E31" s="74" t="s">
        <v>286</v>
      </c>
      <c r="F31" s="75">
        <v>0.03</v>
      </c>
      <c r="G31" s="77">
        <f>+$C$18*F31</f>
        <v>1000</v>
      </c>
    </row>
    <row r="32" spans="1:7">
      <c r="A32" s="74" t="s">
        <v>287</v>
      </c>
      <c r="B32" s="75">
        <v>0.02</v>
      </c>
      <c r="C32" s="77">
        <f>+$C$18*B32</f>
        <v>666.66666666666674</v>
      </c>
      <c r="E32" s="74" t="s">
        <v>287</v>
      </c>
      <c r="F32" s="75">
        <v>0.02</v>
      </c>
      <c r="G32" s="77">
        <f>+$C$18*F32</f>
        <v>666.66666666666674</v>
      </c>
    </row>
    <row r="33" spans="1:8" ht="15.75" thickBot="1">
      <c r="A33" s="78" t="s">
        <v>288</v>
      </c>
      <c r="B33" s="82">
        <v>1.7500000000000002E-2</v>
      </c>
      <c r="C33" s="80">
        <f>+$C$18*B33</f>
        <v>583.33333333333348</v>
      </c>
      <c r="E33" s="78" t="s">
        <v>288</v>
      </c>
      <c r="F33" s="82">
        <v>1.7500000000000002E-2</v>
      </c>
      <c r="G33" s="80">
        <f>+$C$18*F33</f>
        <v>583.33333333333348</v>
      </c>
    </row>
    <row r="34" spans="1:8" ht="15.75" thickBot="1">
      <c r="A34" s="65"/>
      <c r="B34" s="65"/>
      <c r="C34" s="67"/>
      <c r="E34" s="65"/>
      <c r="F34" s="65"/>
      <c r="G34" s="67"/>
    </row>
    <row r="35" spans="1:8" ht="15.75" thickBot="1">
      <c r="A35" s="83" t="s">
        <v>289</v>
      </c>
      <c r="B35" s="84">
        <v>1.0699999999999999E-2</v>
      </c>
      <c r="C35" s="85">
        <f>+$C$18*B35</f>
        <v>356.66666666666669</v>
      </c>
      <c r="E35" s="83" t="s">
        <v>289</v>
      </c>
      <c r="F35" s="84">
        <v>8.0000000000000002E-3</v>
      </c>
      <c r="G35" s="85">
        <f>+$C$18*F35</f>
        <v>266.66666666666669</v>
      </c>
    </row>
    <row r="36" spans="1:8" ht="15.75" thickBot="1">
      <c r="A36" s="65"/>
      <c r="B36" s="61"/>
      <c r="C36" s="65"/>
      <c r="D36" s="66"/>
      <c r="E36" s="65"/>
      <c r="F36" s="61"/>
      <c r="G36" s="65"/>
    </row>
    <row r="37" spans="1:8" ht="15.75" thickBot="1">
      <c r="A37" s="1746" t="s">
        <v>290</v>
      </c>
      <c r="B37" s="1747"/>
      <c r="C37" s="86">
        <f>+SUM(B18:B35)</f>
        <v>1.8526</v>
      </c>
      <c r="D37" s="87"/>
      <c r="E37" s="1746" t="s">
        <v>290</v>
      </c>
      <c r="F37" s="1747"/>
      <c r="G37" s="86">
        <f>+SUM(F18:F35)</f>
        <v>1.7383000000000002</v>
      </c>
    </row>
    <row r="42" spans="1:8" ht="18">
      <c r="A42" s="193" t="s">
        <v>39</v>
      </c>
      <c r="B42" s="253"/>
      <c r="C42" s="254"/>
      <c r="D42" s="255"/>
      <c r="E42" s="495"/>
      <c r="F42" s="255"/>
      <c r="G42" s="255"/>
      <c r="H42" s="255"/>
    </row>
    <row r="43" spans="1:8" ht="18.75">
      <c r="A43" s="990" t="s">
        <v>873</v>
      </c>
      <c r="B43" s="427"/>
      <c r="C43" s="253"/>
      <c r="D43" s="255"/>
      <c r="E43" s="496"/>
      <c r="F43" s="255"/>
      <c r="G43" s="255"/>
      <c r="H43" s="255"/>
    </row>
    <row r="44" spans="1:8" ht="18">
      <c r="A44" s="162" t="s">
        <v>874</v>
      </c>
      <c r="B44" s="253"/>
      <c r="C44" s="253"/>
      <c r="D44" s="255"/>
      <c r="E44" s="497"/>
      <c r="F44" s="255"/>
      <c r="G44" s="255"/>
      <c r="H44" s="255"/>
    </row>
  </sheetData>
  <mergeCells count="11">
    <mergeCell ref="A1:A4"/>
    <mergeCell ref="B1:G4"/>
    <mergeCell ref="H1:H4"/>
    <mergeCell ref="A5:H6"/>
    <mergeCell ref="A37:B37"/>
    <mergeCell ref="E37:F37"/>
    <mergeCell ref="E8:H8"/>
    <mergeCell ref="A20:C20"/>
    <mergeCell ref="E20:G20"/>
    <mergeCell ref="A29:C29"/>
    <mergeCell ref="E29:G29"/>
  </mergeCells>
  <pageMargins left="0.7" right="0.7" top="0.75" bottom="0.75" header="0.3" footer="0.3"/>
  <pageSetup scale="69"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FF0000"/>
  </sheetPr>
  <dimension ref="A2:Q234"/>
  <sheetViews>
    <sheetView view="pageBreakPreview" topLeftCell="L4" zoomScale="80" zoomScaleNormal="55" zoomScaleSheetLayoutView="80" workbookViewId="0">
      <selection activeCell="M28" sqref="M28"/>
    </sheetView>
  </sheetViews>
  <sheetFormatPr baseColWidth="10" defaultColWidth="0" defaultRowHeight="12.75"/>
  <cols>
    <col min="1" max="1" width="11" style="91" customWidth="1"/>
    <col min="2" max="2" width="13.85546875" style="91" customWidth="1"/>
    <col min="3" max="3" width="10.85546875" style="91" customWidth="1"/>
    <col min="4" max="4" width="5.5703125" style="91" customWidth="1"/>
    <col min="5" max="5" width="2.42578125" style="91" customWidth="1"/>
    <col min="6" max="6" width="15.42578125" style="91" customWidth="1"/>
    <col min="7" max="7" width="12.28515625" style="522" customWidth="1"/>
    <col min="8" max="8" width="16.140625" style="522" customWidth="1"/>
    <col min="9" max="9" width="5.5703125" style="91" customWidth="1"/>
    <col min="10" max="10" width="18.5703125" style="91" customWidth="1"/>
    <col min="11" max="11" width="10" style="91" bestFit="1" customWidth="1"/>
    <col min="12" max="12" width="19.85546875" style="91" bestFit="1" customWidth="1"/>
    <col min="13" max="13" width="18.42578125" style="91" bestFit="1" customWidth="1"/>
    <col min="14" max="14" width="18.5703125" style="91" customWidth="1"/>
    <col min="15" max="15" width="14.42578125" style="91" customWidth="1"/>
    <col min="16" max="16" width="13.42578125" style="91" bestFit="1" customWidth="1"/>
    <col min="17" max="17" width="5.42578125" style="91" customWidth="1"/>
    <col min="18" max="16384" width="0" style="91" hidden="1"/>
  </cols>
  <sheetData>
    <row r="2" spans="1:16">
      <c r="A2" s="1785"/>
      <c r="B2" s="1785"/>
      <c r="C2" s="1785"/>
      <c r="D2" s="1786" t="str">
        <f>+INFO!B1</f>
        <v>CONSTRUCCIÓN DE CUBIERTA PARA POLIDEPORTIVO EN LA VEREDA LA ESMERALDA DEL MUNICIPIO DE LA PLATA, DEPARTAMENTO DEL HUILA</v>
      </c>
      <c r="E2" s="1786"/>
      <c r="F2" s="1786"/>
      <c r="G2" s="1786"/>
      <c r="H2" s="1786"/>
      <c r="I2" s="1786"/>
      <c r="J2" s="1786"/>
      <c r="K2" s="1786"/>
      <c r="L2" s="1786"/>
      <c r="M2" s="1786"/>
      <c r="N2" s="1786"/>
      <c r="O2" s="1787">
        <f ca="1">+INFO!B5</f>
        <v>46286</v>
      </c>
      <c r="P2" s="1788"/>
    </row>
    <row r="3" spans="1:16" ht="39" customHeight="1">
      <c r="A3" s="1785"/>
      <c r="B3" s="1785"/>
      <c r="C3" s="1785"/>
      <c r="D3" s="1786"/>
      <c r="E3" s="1786"/>
      <c r="F3" s="1786"/>
      <c r="G3" s="1786"/>
      <c r="H3" s="1786"/>
      <c r="I3" s="1786"/>
      <c r="J3" s="1786"/>
      <c r="K3" s="1786"/>
      <c r="L3" s="1786"/>
      <c r="M3" s="1786"/>
      <c r="N3" s="1786"/>
      <c r="O3" s="1788"/>
      <c r="P3" s="1788"/>
    </row>
    <row r="4" spans="1:16" ht="27" customHeight="1">
      <c r="A4" s="1785"/>
      <c r="B4" s="1785"/>
      <c r="C4" s="1785"/>
      <c r="D4" s="1786"/>
      <c r="E4" s="1786"/>
      <c r="F4" s="1786"/>
      <c r="G4" s="1786"/>
      <c r="H4" s="1786"/>
      <c r="I4" s="1786"/>
      <c r="J4" s="1786"/>
      <c r="K4" s="1786"/>
      <c r="L4" s="1786"/>
      <c r="M4" s="1786"/>
      <c r="N4" s="1786"/>
      <c r="O4" s="1788"/>
      <c r="P4" s="1788"/>
    </row>
    <row r="5" spans="1:16" ht="32.25" customHeight="1">
      <c r="A5" s="1785"/>
      <c r="B5" s="1785"/>
      <c r="C5" s="1785"/>
      <c r="D5" s="1786"/>
      <c r="E5" s="1786"/>
      <c r="F5" s="1786"/>
      <c r="G5" s="1786"/>
      <c r="H5" s="1786"/>
      <c r="I5" s="1786"/>
      <c r="J5" s="1786"/>
      <c r="K5" s="1786"/>
      <c r="L5" s="1786"/>
      <c r="M5" s="1786"/>
      <c r="N5" s="1786"/>
      <c r="O5" s="1788"/>
      <c r="P5" s="1788"/>
    </row>
    <row r="6" spans="1:16">
      <c r="B6" s="1789" t="s">
        <v>455</v>
      </c>
      <c r="C6" s="1789"/>
      <c r="D6" s="1789"/>
      <c r="E6" s="1789"/>
      <c r="F6" s="1789"/>
      <c r="G6" s="1789"/>
      <c r="H6" s="1789"/>
      <c r="I6" s="1789"/>
      <c r="J6" s="1789"/>
      <c r="K6" s="1789"/>
      <c r="L6" s="1789"/>
      <c r="M6" s="1789"/>
      <c r="N6" s="1789"/>
    </row>
    <row r="7" spans="1:16">
      <c r="B7" s="1789"/>
      <c r="C7" s="1789"/>
      <c r="D7" s="1789"/>
      <c r="E7" s="1789"/>
      <c r="F7" s="1789"/>
      <c r="G7" s="1789"/>
      <c r="H7" s="1789"/>
      <c r="I7" s="1789"/>
      <c r="J7" s="1789"/>
      <c r="K7" s="1789"/>
      <c r="L7" s="1789"/>
      <c r="M7" s="1789"/>
      <c r="N7" s="1789"/>
    </row>
    <row r="9" spans="1:16" ht="17.25" thickBot="1">
      <c r="A9" s="88"/>
      <c r="B9" s="89"/>
      <c r="C9" s="89"/>
      <c r="D9" s="89"/>
      <c r="E9" s="89"/>
      <c r="F9" s="89"/>
      <c r="G9" s="88"/>
      <c r="H9" s="88"/>
      <c r="I9" s="89"/>
      <c r="J9" s="90"/>
      <c r="K9" s="90"/>
      <c r="L9" s="90"/>
      <c r="M9" s="90"/>
      <c r="N9" s="90"/>
      <c r="O9" s="90"/>
      <c r="P9" s="90"/>
    </row>
    <row r="10" spans="1:16" ht="17.25" thickBot="1">
      <c r="A10" s="1793" t="s">
        <v>291</v>
      </c>
      <c r="B10" s="1794"/>
      <c r="C10" s="1794"/>
      <c r="D10" s="1794"/>
      <c r="E10" s="1794"/>
      <c r="F10" s="492">
        <v>1750905</v>
      </c>
      <c r="G10" s="520"/>
      <c r="H10" s="520"/>
      <c r="I10" s="92"/>
      <c r="J10" s="1795" t="s">
        <v>292</v>
      </c>
      <c r="K10" s="1796"/>
      <c r="L10" s="977">
        <f>F10/30</f>
        <v>58363.5</v>
      </c>
      <c r="M10" s="453"/>
    </row>
    <row r="11" spans="1:16" ht="17.25" thickBot="1">
      <c r="A11" s="92"/>
      <c r="B11" s="92"/>
      <c r="C11" s="92"/>
      <c r="D11" s="94"/>
      <c r="E11" s="94"/>
      <c r="F11" s="95"/>
      <c r="G11" s="98"/>
    </row>
    <row r="12" spans="1:16" ht="17.25" thickBot="1">
      <c r="A12" s="96"/>
      <c r="B12" s="96"/>
      <c r="C12" s="96"/>
      <c r="D12" s="96"/>
      <c r="E12" s="96"/>
      <c r="F12" s="97"/>
      <c r="G12" s="97"/>
      <c r="H12" s="97"/>
      <c r="I12" s="97"/>
      <c r="J12" s="98"/>
      <c r="K12" s="98"/>
      <c r="L12" s="98"/>
      <c r="M12" s="93"/>
      <c r="N12" s="1797" t="s">
        <v>293</v>
      </c>
      <c r="O12" s="1798"/>
      <c r="P12" s="99">
        <f>F.P_ok!C37</f>
        <v>1.8526</v>
      </c>
    </row>
    <row r="13" spans="1:16" ht="17.25" thickBot="1">
      <c r="A13" s="1790" t="s">
        <v>294</v>
      </c>
      <c r="B13" s="1791"/>
      <c r="C13" s="1791"/>
      <c r="D13" s="1791"/>
      <c r="E13" s="1791"/>
      <c r="F13" s="1792"/>
      <c r="G13" s="96"/>
      <c r="H13" s="96"/>
      <c r="I13" s="89"/>
      <c r="J13" s="90"/>
      <c r="K13" s="90"/>
      <c r="L13" s="100"/>
      <c r="M13" s="100"/>
      <c r="N13" s="1797" t="s">
        <v>295</v>
      </c>
      <c r="O13" s="1798"/>
      <c r="P13" s="99">
        <f>F.P_ok!G37</f>
        <v>1.7383000000000002</v>
      </c>
    </row>
    <row r="14" spans="1:16" ht="17.25" thickBot="1">
      <c r="A14" s="1790" t="s">
        <v>296</v>
      </c>
      <c r="B14" s="1791"/>
      <c r="C14" s="1791"/>
      <c r="D14" s="1791"/>
      <c r="E14" s="1791"/>
      <c r="F14" s="1792"/>
      <c r="G14" s="96"/>
      <c r="H14" s="96"/>
      <c r="I14" s="89"/>
      <c r="J14" s="90"/>
      <c r="K14" s="90"/>
      <c r="L14" s="100"/>
      <c r="M14" s="100"/>
      <c r="N14" s="90"/>
      <c r="O14" s="90"/>
      <c r="P14" s="90"/>
    </row>
    <row r="15" spans="1:16" ht="16.5">
      <c r="A15" s="1768" t="s">
        <v>297</v>
      </c>
      <c r="B15" s="1769"/>
      <c r="C15" s="1770" t="s">
        <v>36</v>
      </c>
      <c r="D15" s="1756"/>
      <c r="E15" s="1756"/>
      <c r="F15" s="1757"/>
      <c r="G15" s="96"/>
      <c r="H15" s="96"/>
      <c r="I15" s="89"/>
      <c r="J15" s="90"/>
      <c r="K15" s="90"/>
      <c r="L15" s="100"/>
      <c r="M15" s="100"/>
      <c r="N15" s="90"/>
      <c r="O15" s="90"/>
      <c r="P15" s="90"/>
    </row>
    <row r="16" spans="1:16" ht="16.5">
      <c r="A16" s="1771" t="s">
        <v>298</v>
      </c>
      <c r="B16" s="1772"/>
      <c r="C16" s="1773" t="s">
        <v>299</v>
      </c>
      <c r="D16" s="1774"/>
      <c r="E16" s="1774"/>
      <c r="F16" s="1775"/>
      <c r="G16" s="88"/>
      <c r="H16" s="88"/>
      <c r="I16" s="89"/>
      <c r="J16" s="90"/>
      <c r="K16" s="90"/>
      <c r="L16" s="100"/>
      <c r="M16" s="100"/>
      <c r="N16" s="90"/>
      <c r="O16" s="90"/>
      <c r="P16" s="90"/>
    </row>
    <row r="17" spans="1:17" ht="16.5">
      <c r="A17" s="1771" t="s">
        <v>300</v>
      </c>
      <c r="B17" s="1772"/>
      <c r="C17" s="1776" t="s">
        <v>301</v>
      </c>
      <c r="D17" s="1777"/>
      <c r="E17" s="1777"/>
      <c r="F17" s="1778"/>
      <c r="G17" s="521"/>
      <c r="H17" s="521"/>
      <c r="I17" s="89"/>
      <c r="J17" s="90"/>
      <c r="K17" s="90"/>
      <c r="L17" s="100"/>
      <c r="M17" s="100"/>
      <c r="N17" s="90"/>
      <c r="O17" s="90"/>
      <c r="P17" s="90"/>
    </row>
    <row r="18" spans="1:17" ht="16.5">
      <c r="A18" s="1771" t="s">
        <v>302</v>
      </c>
      <c r="B18" s="1772"/>
      <c r="C18" s="1773" t="s">
        <v>303</v>
      </c>
      <c r="D18" s="1774"/>
      <c r="E18" s="1774"/>
      <c r="F18" s="1775"/>
      <c r="G18" s="88"/>
      <c r="H18" s="88"/>
      <c r="I18" s="89"/>
      <c r="J18" s="90"/>
      <c r="K18" s="90"/>
      <c r="L18" s="100"/>
      <c r="M18" s="100"/>
      <c r="N18" s="90"/>
      <c r="O18" s="90"/>
      <c r="P18" s="90"/>
    </row>
    <row r="19" spans="1:17" ht="17.25" thickBot="1">
      <c r="A19" s="1779" t="s">
        <v>304</v>
      </c>
      <c r="B19" s="1763"/>
      <c r="C19" s="1780" t="s">
        <v>305</v>
      </c>
      <c r="D19" s="1781"/>
      <c r="E19" s="1781"/>
      <c r="F19" s="1782"/>
      <c r="G19" s="88"/>
      <c r="H19" s="88"/>
      <c r="I19" s="89"/>
      <c r="J19" s="90"/>
      <c r="K19" s="90"/>
      <c r="L19" s="100"/>
      <c r="M19" s="100"/>
      <c r="N19" s="90"/>
      <c r="O19" s="90"/>
      <c r="P19" s="90"/>
    </row>
    <row r="20" spans="1:17" ht="17.25" thickBot="1">
      <c r="A20" s="88"/>
      <c r="B20" s="89"/>
      <c r="C20" s="89"/>
      <c r="D20" s="89"/>
      <c r="E20" s="89"/>
      <c r="F20" s="89"/>
      <c r="G20" s="88"/>
      <c r="H20" s="88"/>
      <c r="I20" s="89"/>
      <c r="J20" s="90"/>
      <c r="K20" s="90"/>
      <c r="L20" s="90"/>
      <c r="M20" s="90"/>
      <c r="N20" s="90"/>
      <c r="O20" s="90"/>
      <c r="P20" s="90"/>
    </row>
    <row r="21" spans="1:17" ht="33">
      <c r="A21" s="102" t="s">
        <v>306</v>
      </c>
      <c r="B21" s="1783" t="s">
        <v>185</v>
      </c>
      <c r="C21" s="1784"/>
      <c r="D21" s="1784"/>
      <c r="E21" s="1784"/>
      <c r="F21" s="1784"/>
      <c r="G21" s="1784"/>
      <c r="H21" s="1784"/>
      <c r="I21" s="1784"/>
      <c r="J21" s="103" t="s">
        <v>307</v>
      </c>
      <c r="K21" s="104" t="s">
        <v>308</v>
      </c>
      <c r="L21" s="103" t="s">
        <v>309</v>
      </c>
      <c r="M21" s="103" t="s">
        <v>310</v>
      </c>
      <c r="N21" s="103" t="s">
        <v>311</v>
      </c>
      <c r="O21" s="103" t="s">
        <v>312</v>
      </c>
      <c r="P21" s="105" t="s">
        <v>313</v>
      </c>
    </row>
    <row r="22" spans="1:17" ht="16.5">
      <c r="A22" s="106">
        <v>1</v>
      </c>
      <c r="B22" s="1754" t="s">
        <v>314</v>
      </c>
      <c r="C22" s="1754"/>
      <c r="D22" s="1754"/>
      <c r="E22" s="1754"/>
      <c r="F22" s="1754"/>
      <c r="G22" s="1754"/>
      <c r="H22" s="1754"/>
      <c r="I22" s="1754"/>
      <c r="J22" s="975">
        <v>1</v>
      </c>
      <c r="K22" s="107"/>
      <c r="L22" s="976">
        <f>J22*$L$10</f>
        <v>58363.5</v>
      </c>
      <c r="M22" s="976">
        <f>+L22*30</f>
        <v>1750905</v>
      </c>
      <c r="N22" s="108">
        <f>+ROUND(IF(J22&lt;=2,L22*$P$12,L22*$P$13),0)</f>
        <v>108124</v>
      </c>
      <c r="O22" s="976">
        <f>+ROUND(L22/8,0)</f>
        <v>7295</v>
      </c>
      <c r="P22" s="978">
        <f>+ROUND(N22/8,0)</f>
        <v>13516</v>
      </c>
      <c r="Q22" s="109"/>
    </row>
    <row r="23" spans="1:17" ht="16.5">
      <c r="A23" s="106">
        <v>2</v>
      </c>
      <c r="B23" s="1754" t="s">
        <v>315</v>
      </c>
      <c r="C23" s="1754"/>
      <c r="D23" s="1754"/>
      <c r="E23" s="1754"/>
      <c r="F23" s="1754"/>
      <c r="G23" s="1754"/>
      <c r="H23" s="1754"/>
      <c r="I23" s="1754"/>
      <c r="J23" s="975">
        <v>1.5</v>
      </c>
      <c r="K23" s="107"/>
      <c r="L23" s="976">
        <f t="shared" ref="L23:L33" si="0">J23*$L$10</f>
        <v>87545.25</v>
      </c>
      <c r="M23" s="976">
        <f t="shared" ref="M23:M24" si="1">+L23*30</f>
        <v>2626357.5</v>
      </c>
      <c r="N23" s="108">
        <f>+ROUND(IF(J23&lt;=2,L23*$P$12,L23*$P$13),0)</f>
        <v>162186</v>
      </c>
      <c r="O23" s="976">
        <f t="shared" ref="O23:O33" si="2">+ROUND(L23/8,0)</f>
        <v>10943</v>
      </c>
      <c r="P23" s="978">
        <f t="shared" ref="P23:P33" si="3">+ROUND(N23/8,0)</f>
        <v>20273</v>
      </c>
    </row>
    <row r="24" spans="1:17" ht="16.5">
      <c r="A24" s="106">
        <v>3</v>
      </c>
      <c r="B24" s="1754" t="s">
        <v>316</v>
      </c>
      <c r="C24" s="1754"/>
      <c r="D24" s="1754"/>
      <c r="E24" s="1754"/>
      <c r="F24" s="1754"/>
      <c r="G24" s="1754"/>
      <c r="H24" s="1754"/>
      <c r="I24" s="1754"/>
      <c r="J24" s="975">
        <v>1.6</v>
      </c>
      <c r="K24" s="107"/>
      <c r="L24" s="976">
        <f t="shared" si="0"/>
        <v>93381.6</v>
      </c>
      <c r="M24" s="976">
        <f t="shared" si="1"/>
        <v>2801448</v>
      </c>
      <c r="N24" s="108">
        <f t="shared" ref="N24:N33" si="4">+ROUND(IF(J24&lt;=2,L24*$P$12,L24*$P$13),0)</f>
        <v>172999</v>
      </c>
      <c r="O24" s="976">
        <f t="shared" si="2"/>
        <v>11673</v>
      </c>
      <c r="P24" s="978">
        <f t="shared" si="3"/>
        <v>21625</v>
      </c>
    </row>
    <row r="25" spans="1:17" ht="16.5">
      <c r="A25" s="106">
        <v>4</v>
      </c>
      <c r="B25" s="1754" t="s">
        <v>317</v>
      </c>
      <c r="C25" s="1754"/>
      <c r="D25" s="1754"/>
      <c r="E25" s="1754"/>
      <c r="F25" s="1754"/>
      <c r="G25" s="1754"/>
      <c r="H25" s="1754"/>
      <c r="I25" s="1754"/>
      <c r="J25" s="975">
        <v>2.4</v>
      </c>
      <c r="K25" s="107"/>
      <c r="L25" s="976">
        <f t="shared" si="0"/>
        <v>140072.4</v>
      </c>
      <c r="M25" s="976">
        <f>+L25*30</f>
        <v>4202172</v>
      </c>
      <c r="N25" s="108">
        <f t="shared" si="4"/>
        <v>243488</v>
      </c>
      <c r="O25" s="976">
        <f t="shared" si="2"/>
        <v>17509</v>
      </c>
      <c r="P25" s="978">
        <f t="shared" si="3"/>
        <v>30436</v>
      </c>
    </row>
    <row r="26" spans="1:17" ht="16.5">
      <c r="A26" s="106">
        <v>5</v>
      </c>
      <c r="B26" s="1754" t="s">
        <v>318</v>
      </c>
      <c r="C26" s="1754"/>
      <c r="D26" s="1754"/>
      <c r="E26" s="1754"/>
      <c r="F26" s="1754"/>
      <c r="G26" s="1754"/>
      <c r="H26" s="1754"/>
      <c r="I26" s="1754"/>
      <c r="J26" s="975">
        <v>1</v>
      </c>
      <c r="K26" s="107"/>
      <c r="L26" s="976">
        <f t="shared" si="0"/>
        <v>58363.5</v>
      </c>
      <c r="M26" s="976">
        <f t="shared" ref="M26:M33" si="5">+L26*30</f>
        <v>1750905</v>
      </c>
      <c r="N26" s="108">
        <f t="shared" si="4"/>
        <v>108124</v>
      </c>
      <c r="O26" s="976">
        <f t="shared" si="2"/>
        <v>7295</v>
      </c>
      <c r="P26" s="978">
        <f t="shared" si="3"/>
        <v>13516</v>
      </c>
    </row>
    <row r="27" spans="1:17" ht="16.5">
      <c r="A27" s="106">
        <v>6</v>
      </c>
      <c r="B27" s="1754" t="s">
        <v>319</v>
      </c>
      <c r="C27" s="1754"/>
      <c r="D27" s="1754"/>
      <c r="E27" s="1754"/>
      <c r="F27" s="1754"/>
      <c r="G27" s="1754"/>
      <c r="H27" s="1754"/>
      <c r="I27" s="1754"/>
      <c r="J27" s="975">
        <v>1.7</v>
      </c>
      <c r="K27" s="107"/>
      <c r="L27" s="976">
        <f t="shared" si="0"/>
        <v>99217.95</v>
      </c>
      <c r="M27" s="976">
        <f t="shared" si="5"/>
        <v>2976538.5</v>
      </c>
      <c r="N27" s="108">
        <f t="shared" si="4"/>
        <v>183811</v>
      </c>
      <c r="O27" s="976">
        <f t="shared" si="2"/>
        <v>12402</v>
      </c>
      <c r="P27" s="978">
        <f t="shared" si="3"/>
        <v>22976</v>
      </c>
      <c r="Q27" s="110"/>
    </row>
    <row r="28" spans="1:17" ht="16.5">
      <c r="A28" s="106">
        <v>7</v>
      </c>
      <c r="B28" s="1754" t="s">
        <v>320</v>
      </c>
      <c r="C28" s="1754"/>
      <c r="D28" s="1754"/>
      <c r="E28" s="1754"/>
      <c r="F28" s="1754"/>
      <c r="G28" s="1754"/>
      <c r="H28" s="1754"/>
      <c r="I28" s="1754"/>
      <c r="J28" s="975">
        <v>1</v>
      </c>
      <c r="K28" s="107"/>
      <c r="L28" s="976">
        <f t="shared" si="0"/>
        <v>58363.5</v>
      </c>
      <c r="M28" s="976">
        <f t="shared" si="5"/>
        <v>1750905</v>
      </c>
      <c r="N28" s="108">
        <f t="shared" si="4"/>
        <v>108124</v>
      </c>
      <c r="O28" s="976">
        <f t="shared" si="2"/>
        <v>7295</v>
      </c>
      <c r="P28" s="978">
        <f t="shared" si="3"/>
        <v>13516</v>
      </c>
    </row>
    <row r="29" spans="1:17" ht="16.5">
      <c r="A29" s="106">
        <v>8</v>
      </c>
      <c r="B29" s="1754" t="s">
        <v>321</v>
      </c>
      <c r="C29" s="1754"/>
      <c r="D29" s="1754"/>
      <c r="E29" s="1754"/>
      <c r="F29" s="1754"/>
      <c r="G29" s="1754"/>
      <c r="H29" s="1754"/>
      <c r="I29" s="1754"/>
      <c r="J29" s="975">
        <v>1.9</v>
      </c>
      <c r="K29" s="107"/>
      <c r="L29" s="976">
        <f t="shared" si="0"/>
        <v>110890.65</v>
      </c>
      <c r="M29" s="976">
        <f t="shared" si="5"/>
        <v>3326719.5</v>
      </c>
      <c r="N29" s="108">
        <f t="shared" si="4"/>
        <v>205436</v>
      </c>
      <c r="O29" s="976">
        <f t="shared" si="2"/>
        <v>13861</v>
      </c>
      <c r="P29" s="978">
        <f t="shared" si="3"/>
        <v>25680</v>
      </c>
    </row>
    <row r="30" spans="1:17" ht="16.5">
      <c r="A30" s="106">
        <v>9</v>
      </c>
      <c r="B30" s="1754" t="s">
        <v>322</v>
      </c>
      <c r="C30" s="1754"/>
      <c r="D30" s="1754"/>
      <c r="E30" s="1754"/>
      <c r="F30" s="1754"/>
      <c r="G30" s="1754"/>
      <c r="H30" s="1754"/>
      <c r="I30" s="1754"/>
      <c r="J30" s="975">
        <v>1.7</v>
      </c>
      <c r="K30" s="107"/>
      <c r="L30" s="976">
        <f t="shared" si="0"/>
        <v>99217.95</v>
      </c>
      <c r="M30" s="976">
        <f t="shared" si="5"/>
        <v>2976538.5</v>
      </c>
      <c r="N30" s="108">
        <f t="shared" si="4"/>
        <v>183811</v>
      </c>
      <c r="O30" s="976">
        <f t="shared" si="2"/>
        <v>12402</v>
      </c>
      <c r="P30" s="978">
        <f t="shared" si="3"/>
        <v>22976</v>
      </c>
    </row>
    <row r="31" spans="1:17" ht="16.5">
      <c r="A31" s="106">
        <v>10</v>
      </c>
      <c r="B31" s="1754" t="s">
        <v>323</v>
      </c>
      <c r="C31" s="1754"/>
      <c r="D31" s="1754"/>
      <c r="E31" s="1754"/>
      <c r="F31" s="1754"/>
      <c r="G31" s="1754"/>
      <c r="H31" s="1754"/>
      <c r="I31" s="1754"/>
      <c r="J31" s="975">
        <v>2</v>
      </c>
      <c r="K31" s="107"/>
      <c r="L31" s="976">
        <f t="shared" si="0"/>
        <v>116727</v>
      </c>
      <c r="M31" s="976">
        <f t="shared" si="5"/>
        <v>3501810</v>
      </c>
      <c r="N31" s="108">
        <f t="shared" si="4"/>
        <v>216248</v>
      </c>
      <c r="O31" s="976">
        <f t="shared" si="2"/>
        <v>14591</v>
      </c>
      <c r="P31" s="978">
        <f t="shared" si="3"/>
        <v>27031</v>
      </c>
      <c r="Q31" s="110"/>
    </row>
    <row r="32" spans="1:17" ht="16.5">
      <c r="A32" s="106">
        <v>11</v>
      </c>
      <c r="B32" s="1754" t="s">
        <v>324</v>
      </c>
      <c r="C32" s="1754"/>
      <c r="D32" s="1754"/>
      <c r="E32" s="1754"/>
      <c r="F32" s="1754"/>
      <c r="G32" s="1754"/>
      <c r="H32" s="1754"/>
      <c r="I32" s="1754"/>
      <c r="J32" s="975">
        <v>2.2999999999999998</v>
      </c>
      <c r="K32" s="107"/>
      <c r="L32" s="976">
        <f t="shared" si="0"/>
        <v>134236.04999999999</v>
      </c>
      <c r="M32" s="976">
        <f t="shared" si="5"/>
        <v>4027081.4999999995</v>
      </c>
      <c r="N32" s="108">
        <f t="shared" si="4"/>
        <v>233343</v>
      </c>
      <c r="O32" s="976">
        <f t="shared" si="2"/>
        <v>16780</v>
      </c>
      <c r="P32" s="978">
        <f t="shared" si="3"/>
        <v>29168</v>
      </c>
    </row>
    <row r="33" spans="1:17" ht="16.5">
      <c r="A33" s="106">
        <v>12</v>
      </c>
      <c r="B33" s="1754" t="s">
        <v>325</v>
      </c>
      <c r="C33" s="1754"/>
      <c r="D33" s="1754"/>
      <c r="E33" s="1754"/>
      <c r="F33" s="1754"/>
      <c r="G33" s="1754"/>
      <c r="H33" s="1754"/>
      <c r="I33" s="1754"/>
      <c r="J33" s="975">
        <v>1.3</v>
      </c>
      <c r="K33" s="107"/>
      <c r="L33" s="976">
        <f t="shared" si="0"/>
        <v>75872.55</v>
      </c>
      <c r="M33" s="976">
        <f t="shared" si="5"/>
        <v>2276176.5</v>
      </c>
      <c r="N33" s="108">
        <f t="shared" si="4"/>
        <v>140561</v>
      </c>
      <c r="O33" s="976">
        <f t="shared" si="2"/>
        <v>9484</v>
      </c>
      <c r="P33" s="978">
        <f t="shared" si="3"/>
        <v>17570</v>
      </c>
      <c r="Q33" s="110"/>
    </row>
    <row r="34" spans="1:17" ht="17.25" thickBot="1">
      <c r="A34" s="106">
        <v>13</v>
      </c>
      <c r="B34" s="1767"/>
      <c r="C34" s="1767"/>
      <c r="D34" s="1767"/>
      <c r="E34" s="1767"/>
      <c r="F34" s="1767"/>
      <c r="G34" s="1767"/>
      <c r="H34" s="1767"/>
      <c r="I34" s="1767"/>
      <c r="J34" s="138"/>
      <c r="K34" s="112"/>
      <c r="L34" s="113"/>
      <c r="M34" s="113"/>
      <c r="N34" s="113"/>
      <c r="O34" s="113"/>
      <c r="P34" s="114"/>
    </row>
    <row r="35" spans="1:17" ht="17.25" thickBot="1">
      <c r="A35" s="88"/>
      <c r="B35" s="89"/>
      <c r="C35" s="89"/>
      <c r="D35" s="89"/>
      <c r="E35" s="89"/>
      <c r="F35" s="89"/>
      <c r="G35" s="88"/>
      <c r="H35" s="88"/>
      <c r="I35" s="89"/>
      <c r="J35" s="90"/>
      <c r="K35" s="90"/>
      <c r="L35" s="90"/>
      <c r="M35" s="90"/>
      <c r="N35" s="90"/>
      <c r="O35" s="90"/>
      <c r="P35" s="90"/>
    </row>
    <row r="36" spans="1:17" ht="16.5">
      <c r="A36" s="1755" t="s">
        <v>326</v>
      </c>
      <c r="B36" s="1756"/>
      <c r="C36" s="1756"/>
      <c r="D36" s="1756"/>
      <c r="E36" s="1756"/>
      <c r="F36" s="1756"/>
      <c r="G36" s="1756"/>
      <c r="H36" s="1756"/>
      <c r="I36" s="1756"/>
      <c r="J36" s="1756"/>
      <c r="K36" s="1756"/>
      <c r="L36" s="1756"/>
      <c r="M36" s="1756"/>
      <c r="N36" s="1756"/>
      <c r="O36" s="1756"/>
      <c r="P36" s="1757"/>
    </row>
    <row r="37" spans="1:17" ht="16.5">
      <c r="A37" s="115" t="s">
        <v>306</v>
      </c>
      <c r="B37" s="1766" t="s">
        <v>327</v>
      </c>
      <c r="C37" s="1766"/>
      <c r="D37" s="1766"/>
      <c r="E37" s="1766"/>
      <c r="F37" s="1766"/>
      <c r="G37" s="116" t="s">
        <v>328</v>
      </c>
      <c r="H37" s="116" t="s">
        <v>329</v>
      </c>
      <c r="I37" s="116" t="s">
        <v>328</v>
      </c>
      <c r="J37" s="117" t="s">
        <v>330</v>
      </c>
      <c r="K37" s="117" t="s">
        <v>328</v>
      </c>
      <c r="L37" s="117" t="s">
        <v>331</v>
      </c>
      <c r="M37" s="117" t="s">
        <v>332</v>
      </c>
      <c r="N37" s="117"/>
      <c r="O37" s="1764" t="s">
        <v>333</v>
      </c>
      <c r="P37" s="1765"/>
    </row>
    <row r="38" spans="1:17" ht="16.5">
      <c r="A38" s="106" t="s">
        <v>169</v>
      </c>
      <c r="B38" s="1754" t="s">
        <v>334</v>
      </c>
      <c r="C38" s="1754"/>
      <c r="D38" s="1754"/>
      <c r="E38" s="1754"/>
      <c r="F38" s="1754"/>
      <c r="G38" s="118"/>
      <c r="H38" s="118"/>
      <c r="I38" s="118"/>
      <c r="J38" s="119"/>
      <c r="K38" s="119">
        <v>1</v>
      </c>
      <c r="L38" s="108">
        <f>+N22</f>
        <v>108124</v>
      </c>
      <c r="M38" s="108">
        <f t="shared" ref="M38:M73" si="6">(G38*H38)+(I38*J38)+(K38*L38)</f>
        <v>108124</v>
      </c>
      <c r="N38" s="120"/>
      <c r="O38" s="108"/>
      <c r="P38" s="121">
        <f>+ROUNDUP(+M38/8,0)</f>
        <v>13516</v>
      </c>
    </row>
    <row r="39" spans="1:17" ht="16.5">
      <c r="A39" s="106" t="s">
        <v>154</v>
      </c>
      <c r="B39" s="1754" t="s">
        <v>335</v>
      </c>
      <c r="C39" s="1754"/>
      <c r="D39" s="1754"/>
      <c r="E39" s="1754"/>
      <c r="F39" s="1754"/>
      <c r="G39" s="118"/>
      <c r="H39" s="118"/>
      <c r="I39" s="118"/>
      <c r="J39" s="119"/>
      <c r="K39" s="119">
        <v>2</v>
      </c>
      <c r="L39" s="108">
        <f>+N22</f>
        <v>108124</v>
      </c>
      <c r="M39" s="108">
        <f t="shared" si="6"/>
        <v>216248</v>
      </c>
      <c r="N39" s="120"/>
      <c r="O39" s="108"/>
      <c r="P39" s="121">
        <f t="shared" ref="P39:P73" si="7">+ROUNDUP(+M39/8,0)</f>
        <v>27031</v>
      </c>
    </row>
    <row r="40" spans="1:17" ht="16.5">
      <c r="A40" s="106" t="s">
        <v>336</v>
      </c>
      <c r="B40" s="1754" t="s">
        <v>337</v>
      </c>
      <c r="C40" s="1754"/>
      <c r="D40" s="1754"/>
      <c r="E40" s="1754"/>
      <c r="F40" s="1754"/>
      <c r="G40" s="118"/>
      <c r="H40" s="118"/>
      <c r="I40" s="118"/>
      <c r="J40" s="119"/>
      <c r="K40" s="119">
        <v>3</v>
      </c>
      <c r="L40" s="108">
        <f>+N22</f>
        <v>108124</v>
      </c>
      <c r="M40" s="108">
        <f t="shared" si="6"/>
        <v>324372</v>
      </c>
      <c r="N40" s="120"/>
      <c r="O40" s="108"/>
      <c r="P40" s="121">
        <f t="shared" si="7"/>
        <v>40547</v>
      </c>
    </row>
    <row r="41" spans="1:17" ht="16.5">
      <c r="A41" s="106" t="s">
        <v>338</v>
      </c>
      <c r="B41" s="1754" t="s">
        <v>339</v>
      </c>
      <c r="C41" s="1754"/>
      <c r="D41" s="1754"/>
      <c r="E41" s="1754"/>
      <c r="F41" s="1754"/>
      <c r="G41" s="118"/>
      <c r="H41" s="118"/>
      <c r="I41" s="118"/>
      <c r="J41" s="119"/>
      <c r="K41" s="119">
        <v>1</v>
      </c>
      <c r="L41" s="108">
        <f>+N24</f>
        <v>172999</v>
      </c>
      <c r="M41" s="108">
        <f t="shared" si="6"/>
        <v>172999</v>
      </c>
      <c r="N41" s="120"/>
      <c r="O41" s="108"/>
      <c r="P41" s="121">
        <f t="shared" si="7"/>
        <v>21625</v>
      </c>
    </row>
    <row r="42" spans="1:17" ht="16.5">
      <c r="A42" s="106" t="s">
        <v>147</v>
      </c>
      <c r="B42" s="1754" t="s">
        <v>148</v>
      </c>
      <c r="C42" s="1754"/>
      <c r="D42" s="1754"/>
      <c r="E42" s="1754"/>
      <c r="F42" s="1754"/>
      <c r="G42" s="118"/>
      <c r="H42" s="118"/>
      <c r="I42" s="118">
        <v>1</v>
      </c>
      <c r="J42" s="108">
        <f>+N23</f>
        <v>162186</v>
      </c>
      <c r="K42" s="119">
        <v>1</v>
      </c>
      <c r="L42" s="108">
        <f>+N22</f>
        <v>108124</v>
      </c>
      <c r="M42" s="108">
        <f t="shared" si="6"/>
        <v>270310</v>
      </c>
      <c r="N42" s="120"/>
      <c r="O42" s="108"/>
      <c r="P42" s="121">
        <f t="shared" si="7"/>
        <v>33789</v>
      </c>
    </row>
    <row r="43" spans="1:17" ht="16.5">
      <c r="A43" s="106" t="s">
        <v>160</v>
      </c>
      <c r="B43" s="1754" t="s">
        <v>340</v>
      </c>
      <c r="C43" s="1754"/>
      <c r="D43" s="1754"/>
      <c r="E43" s="1754"/>
      <c r="F43" s="1754"/>
      <c r="G43" s="118"/>
      <c r="H43" s="118"/>
      <c r="I43" s="118">
        <v>1</v>
      </c>
      <c r="J43" s="108">
        <f>+N23</f>
        <v>162186</v>
      </c>
      <c r="K43" s="119">
        <v>2</v>
      </c>
      <c r="L43" s="108">
        <f>+N22</f>
        <v>108124</v>
      </c>
      <c r="M43" s="108">
        <f t="shared" si="6"/>
        <v>378434</v>
      </c>
      <c r="N43" s="120"/>
      <c r="O43" s="108"/>
      <c r="P43" s="121">
        <f t="shared" si="7"/>
        <v>47305</v>
      </c>
    </row>
    <row r="44" spans="1:17" ht="16.5">
      <c r="A44" s="106" t="s">
        <v>159</v>
      </c>
      <c r="B44" s="1754" t="s">
        <v>341</v>
      </c>
      <c r="C44" s="1754"/>
      <c r="D44" s="1754"/>
      <c r="E44" s="1754"/>
      <c r="F44" s="1754"/>
      <c r="G44" s="118"/>
      <c r="H44" s="118"/>
      <c r="I44" s="118">
        <v>1</v>
      </c>
      <c r="J44" s="108">
        <f>+N23</f>
        <v>162186</v>
      </c>
      <c r="K44" s="119">
        <v>3</v>
      </c>
      <c r="L44" s="108">
        <f>+N22</f>
        <v>108124</v>
      </c>
      <c r="M44" s="108">
        <f t="shared" si="6"/>
        <v>486558</v>
      </c>
      <c r="N44" s="120"/>
      <c r="O44" s="108"/>
      <c r="P44" s="121">
        <f t="shared" si="7"/>
        <v>60820</v>
      </c>
    </row>
    <row r="45" spans="1:17" ht="16.5">
      <c r="A45" s="106" t="s">
        <v>342</v>
      </c>
      <c r="B45" s="1754" t="s">
        <v>343</v>
      </c>
      <c r="C45" s="1754"/>
      <c r="D45" s="1754"/>
      <c r="E45" s="1754"/>
      <c r="F45" s="1754"/>
      <c r="G45" s="118"/>
      <c r="H45" s="118"/>
      <c r="I45" s="118">
        <v>1</v>
      </c>
      <c r="J45" s="108">
        <f>+N23</f>
        <v>162186</v>
      </c>
      <c r="K45" s="119">
        <v>4</v>
      </c>
      <c r="L45" s="108">
        <f>+N22</f>
        <v>108124</v>
      </c>
      <c r="M45" s="108">
        <f t="shared" si="6"/>
        <v>594682</v>
      </c>
      <c r="N45" s="120"/>
      <c r="O45" s="108"/>
      <c r="P45" s="121">
        <f t="shared" si="7"/>
        <v>74336</v>
      </c>
    </row>
    <row r="46" spans="1:17" ht="16.5">
      <c r="A46" s="106" t="s">
        <v>344</v>
      </c>
      <c r="B46" s="1754" t="s">
        <v>345</v>
      </c>
      <c r="C46" s="1754"/>
      <c r="D46" s="1754"/>
      <c r="E46" s="1754"/>
      <c r="F46" s="1754"/>
      <c r="G46" s="118"/>
      <c r="H46" s="118"/>
      <c r="I46" s="118">
        <v>1</v>
      </c>
      <c r="J46" s="108">
        <f>+N23</f>
        <v>162186</v>
      </c>
      <c r="K46" s="119">
        <v>5</v>
      </c>
      <c r="L46" s="108">
        <f>+N22</f>
        <v>108124</v>
      </c>
      <c r="M46" s="108">
        <f t="shared" si="6"/>
        <v>702806</v>
      </c>
      <c r="N46" s="120"/>
      <c r="O46" s="108"/>
      <c r="P46" s="121">
        <f t="shared" si="7"/>
        <v>87851</v>
      </c>
    </row>
    <row r="47" spans="1:17" ht="16.5">
      <c r="A47" s="106" t="s">
        <v>346</v>
      </c>
      <c r="B47" s="1754" t="s">
        <v>347</v>
      </c>
      <c r="C47" s="1754"/>
      <c r="D47" s="1754"/>
      <c r="E47" s="1754"/>
      <c r="F47" s="1754"/>
      <c r="G47" s="118"/>
      <c r="H47" s="118"/>
      <c r="I47" s="118">
        <v>1</v>
      </c>
      <c r="J47" s="108">
        <f>+N23</f>
        <v>162186</v>
      </c>
      <c r="K47" s="119">
        <v>6</v>
      </c>
      <c r="L47" s="108">
        <f>+N22</f>
        <v>108124</v>
      </c>
      <c r="M47" s="108">
        <f t="shared" si="6"/>
        <v>810930</v>
      </c>
      <c r="N47" s="120"/>
      <c r="O47" s="108"/>
      <c r="P47" s="121">
        <f t="shared" si="7"/>
        <v>101367</v>
      </c>
    </row>
    <row r="48" spans="1:17" ht="16.5">
      <c r="A48" s="106" t="s">
        <v>348</v>
      </c>
      <c r="B48" s="1754" t="s">
        <v>349</v>
      </c>
      <c r="C48" s="1754"/>
      <c r="D48" s="1754"/>
      <c r="E48" s="1754"/>
      <c r="F48" s="1754"/>
      <c r="G48" s="118">
        <v>1</v>
      </c>
      <c r="H48" s="523">
        <f>+N31</f>
        <v>216248</v>
      </c>
      <c r="I48" s="118">
        <v>1</v>
      </c>
      <c r="J48" s="108">
        <f>+N23</f>
        <v>162186</v>
      </c>
      <c r="K48" s="119">
        <v>1</v>
      </c>
      <c r="L48" s="108">
        <f>+N22</f>
        <v>108124</v>
      </c>
      <c r="M48" s="108">
        <f t="shared" si="6"/>
        <v>486558</v>
      </c>
      <c r="N48" s="120"/>
      <c r="O48" s="108"/>
      <c r="P48" s="121">
        <f t="shared" si="7"/>
        <v>60820</v>
      </c>
    </row>
    <row r="49" spans="1:16" ht="16.5">
      <c r="A49" s="106" t="s">
        <v>163</v>
      </c>
      <c r="B49" s="1754" t="s">
        <v>350</v>
      </c>
      <c r="C49" s="1754"/>
      <c r="D49" s="1754"/>
      <c r="E49" s="1754"/>
      <c r="F49" s="1754"/>
      <c r="G49" s="118">
        <v>1</v>
      </c>
      <c r="H49" s="523">
        <f>+N32</f>
        <v>233343</v>
      </c>
      <c r="I49" s="118">
        <v>1</v>
      </c>
      <c r="J49" s="108">
        <f>+N23</f>
        <v>162186</v>
      </c>
      <c r="K49" s="119">
        <v>2</v>
      </c>
      <c r="L49" s="108">
        <f>N22</f>
        <v>108124</v>
      </c>
      <c r="M49" s="108">
        <f t="shared" si="6"/>
        <v>611777</v>
      </c>
      <c r="N49" s="120"/>
      <c r="O49" s="108"/>
      <c r="P49" s="121">
        <f t="shared" si="7"/>
        <v>76473</v>
      </c>
    </row>
    <row r="50" spans="1:16" ht="16.5">
      <c r="A50" s="106" t="s">
        <v>351</v>
      </c>
      <c r="B50" s="1754" t="s">
        <v>352</v>
      </c>
      <c r="C50" s="1754"/>
      <c r="D50" s="1754"/>
      <c r="E50" s="1754"/>
      <c r="F50" s="1754"/>
      <c r="G50" s="118">
        <v>1</v>
      </c>
      <c r="H50" s="523">
        <f>+N32</f>
        <v>233343</v>
      </c>
      <c r="I50" s="118">
        <v>1</v>
      </c>
      <c r="J50" s="108">
        <f>+N23</f>
        <v>162186</v>
      </c>
      <c r="K50" s="119">
        <v>3</v>
      </c>
      <c r="L50" s="108">
        <f>+N22</f>
        <v>108124</v>
      </c>
      <c r="M50" s="108">
        <f t="shared" si="6"/>
        <v>719901</v>
      </c>
      <c r="N50" s="120"/>
      <c r="O50" s="108"/>
      <c r="P50" s="121">
        <f t="shared" si="7"/>
        <v>89988</v>
      </c>
    </row>
    <row r="51" spans="1:16" ht="16.5">
      <c r="A51" s="106" t="s">
        <v>353</v>
      </c>
      <c r="B51" s="1754" t="s">
        <v>354</v>
      </c>
      <c r="C51" s="1754"/>
      <c r="D51" s="1754"/>
      <c r="E51" s="1754"/>
      <c r="F51" s="1754"/>
      <c r="G51" s="118">
        <v>1</v>
      </c>
      <c r="H51" s="523">
        <f>+N32</f>
        <v>233343</v>
      </c>
      <c r="I51" s="118">
        <v>1</v>
      </c>
      <c r="J51" s="108">
        <f>+N23</f>
        <v>162186</v>
      </c>
      <c r="K51" s="119">
        <v>4</v>
      </c>
      <c r="L51" s="108">
        <f>+N22</f>
        <v>108124</v>
      </c>
      <c r="M51" s="108">
        <f t="shared" si="6"/>
        <v>828025</v>
      </c>
      <c r="N51" s="120"/>
      <c r="O51" s="108"/>
      <c r="P51" s="121">
        <f t="shared" si="7"/>
        <v>103504</v>
      </c>
    </row>
    <row r="52" spans="1:16" ht="16.5">
      <c r="A52" s="106" t="s">
        <v>355</v>
      </c>
      <c r="B52" s="1754" t="s">
        <v>356</v>
      </c>
      <c r="C52" s="1754"/>
      <c r="D52" s="1754"/>
      <c r="E52" s="1754"/>
      <c r="F52" s="1754"/>
      <c r="G52" s="118">
        <v>1</v>
      </c>
      <c r="H52" s="523">
        <f>+N32</f>
        <v>233343</v>
      </c>
      <c r="I52" s="118">
        <v>1</v>
      </c>
      <c r="J52" s="108">
        <f>+N23</f>
        <v>162186</v>
      </c>
      <c r="K52" s="119">
        <v>5</v>
      </c>
      <c r="L52" s="108">
        <f>+N22</f>
        <v>108124</v>
      </c>
      <c r="M52" s="108">
        <f t="shared" si="6"/>
        <v>936149</v>
      </c>
      <c r="N52" s="120"/>
      <c r="O52" s="108"/>
      <c r="P52" s="121">
        <f t="shared" si="7"/>
        <v>117019</v>
      </c>
    </row>
    <row r="53" spans="1:16" ht="16.5">
      <c r="A53" s="106" t="s">
        <v>357</v>
      </c>
      <c r="B53" s="1754" t="s">
        <v>358</v>
      </c>
      <c r="C53" s="1754"/>
      <c r="D53" s="1754"/>
      <c r="E53" s="1754"/>
      <c r="F53" s="1754"/>
      <c r="G53" s="118">
        <v>1</v>
      </c>
      <c r="H53" s="523">
        <f>+N32</f>
        <v>233343</v>
      </c>
      <c r="I53" s="118">
        <v>1</v>
      </c>
      <c r="J53" s="108">
        <f>+N23</f>
        <v>162186</v>
      </c>
      <c r="K53" s="119">
        <v>6</v>
      </c>
      <c r="L53" s="108">
        <f>+N22</f>
        <v>108124</v>
      </c>
      <c r="M53" s="108">
        <f t="shared" si="6"/>
        <v>1044273</v>
      </c>
      <c r="N53" s="120"/>
      <c r="O53" s="108"/>
      <c r="P53" s="121">
        <f t="shared" si="7"/>
        <v>130535</v>
      </c>
    </row>
    <row r="54" spans="1:16" ht="16.5">
      <c r="A54" s="106" t="s">
        <v>359</v>
      </c>
      <c r="B54" s="1754" t="s">
        <v>360</v>
      </c>
      <c r="C54" s="1754"/>
      <c r="D54" s="1754"/>
      <c r="E54" s="1754"/>
      <c r="F54" s="1754"/>
      <c r="G54" s="118">
        <v>1</v>
      </c>
      <c r="H54" s="523">
        <f>+N32</f>
        <v>233343</v>
      </c>
      <c r="I54" s="118">
        <v>2</v>
      </c>
      <c r="J54" s="108">
        <f>+N23</f>
        <v>162186</v>
      </c>
      <c r="K54" s="119">
        <v>4</v>
      </c>
      <c r="L54" s="108">
        <f>+N22</f>
        <v>108124</v>
      </c>
      <c r="M54" s="108">
        <f t="shared" si="6"/>
        <v>990211</v>
      </c>
      <c r="N54" s="120"/>
      <c r="O54" s="108"/>
      <c r="P54" s="121">
        <f t="shared" si="7"/>
        <v>123777</v>
      </c>
    </row>
    <row r="55" spans="1:16" ht="16.5">
      <c r="A55" s="106" t="s">
        <v>183</v>
      </c>
      <c r="B55" s="1754" t="s">
        <v>361</v>
      </c>
      <c r="C55" s="1754"/>
      <c r="D55" s="1754"/>
      <c r="E55" s="1754"/>
      <c r="F55" s="1754"/>
      <c r="G55" s="118"/>
      <c r="H55" s="118"/>
      <c r="I55" s="118">
        <v>1</v>
      </c>
      <c r="J55" s="108">
        <f>+N25</f>
        <v>243488</v>
      </c>
      <c r="K55" s="119">
        <v>1</v>
      </c>
      <c r="L55" s="108">
        <f>+N24</f>
        <v>172999</v>
      </c>
      <c r="M55" s="108">
        <f t="shared" si="6"/>
        <v>416487</v>
      </c>
      <c r="N55" s="120"/>
      <c r="O55" s="108"/>
      <c r="P55" s="121">
        <f t="shared" si="7"/>
        <v>52061</v>
      </c>
    </row>
    <row r="56" spans="1:16" ht="16.5">
      <c r="A56" s="106" t="s">
        <v>362</v>
      </c>
      <c r="B56" s="1754" t="s">
        <v>363</v>
      </c>
      <c r="C56" s="1754"/>
      <c r="D56" s="1754"/>
      <c r="E56" s="1754"/>
      <c r="F56" s="1754"/>
      <c r="G56" s="118"/>
      <c r="H56" s="118"/>
      <c r="I56" s="118">
        <v>1</v>
      </c>
      <c r="J56" s="108">
        <f>+$N$25</f>
        <v>243488</v>
      </c>
      <c r="K56" s="119">
        <v>2</v>
      </c>
      <c r="L56" s="108">
        <f>+N24</f>
        <v>172999</v>
      </c>
      <c r="M56" s="108">
        <f t="shared" si="6"/>
        <v>589486</v>
      </c>
      <c r="N56" s="120"/>
      <c r="O56" s="108"/>
      <c r="P56" s="121">
        <f t="shared" si="7"/>
        <v>73686</v>
      </c>
    </row>
    <row r="57" spans="1:16" ht="16.5">
      <c r="A57" s="106" t="s">
        <v>364</v>
      </c>
      <c r="B57" s="1754" t="s">
        <v>365</v>
      </c>
      <c r="C57" s="1754"/>
      <c r="D57" s="1754"/>
      <c r="E57" s="1754"/>
      <c r="F57" s="1754"/>
      <c r="G57" s="118"/>
      <c r="H57" s="118"/>
      <c r="I57" s="118">
        <v>1</v>
      </c>
      <c r="J57" s="108">
        <f>+$N$25</f>
        <v>243488</v>
      </c>
      <c r="K57" s="119">
        <v>3</v>
      </c>
      <c r="L57" s="108">
        <f>+N24</f>
        <v>172999</v>
      </c>
      <c r="M57" s="108">
        <f t="shared" si="6"/>
        <v>762485</v>
      </c>
      <c r="N57" s="120"/>
      <c r="O57" s="108"/>
      <c r="P57" s="121">
        <f t="shared" si="7"/>
        <v>95311</v>
      </c>
    </row>
    <row r="58" spans="1:16" ht="16.5">
      <c r="A58" s="106" t="s">
        <v>366</v>
      </c>
      <c r="B58" s="1754" t="s">
        <v>367</v>
      </c>
      <c r="C58" s="1754"/>
      <c r="D58" s="1754"/>
      <c r="E58" s="1754"/>
      <c r="F58" s="1754"/>
      <c r="G58" s="118"/>
      <c r="H58" s="118"/>
      <c r="I58" s="118">
        <v>1</v>
      </c>
      <c r="J58" s="108">
        <f>+$N$25</f>
        <v>243488</v>
      </c>
      <c r="K58" s="119">
        <v>4</v>
      </c>
      <c r="L58" s="108">
        <f>+N24</f>
        <v>172999</v>
      </c>
      <c r="M58" s="108">
        <f t="shared" si="6"/>
        <v>935484</v>
      </c>
      <c r="N58" s="120"/>
      <c r="O58" s="108"/>
      <c r="P58" s="121">
        <f t="shared" si="7"/>
        <v>116936</v>
      </c>
    </row>
    <row r="59" spans="1:16" ht="16.5">
      <c r="A59" s="106" t="s">
        <v>368</v>
      </c>
      <c r="B59" s="1754" t="s">
        <v>369</v>
      </c>
      <c r="C59" s="1754"/>
      <c r="D59" s="1754"/>
      <c r="E59" s="1754"/>
      <c r="F59" s="1754"/>
      <c r="G59" s="118"/>
      <c r="H59" s="118"/>
      <c r="I59" s="118">
        <v>1</v>
      </c>
      <c r="J59" s="108">
        <f>+$N$25</f>
        <v>243488</v>
      </c>
      <c r="K59" s="119">
        <v>5</v>
      </c>
      <c r="L59" s="108">
        <f>+N24</f>
        <v>172999</v>
      </c>
      <c r="M59" s="108">
        <f t="shared" si="6"/>
        <v>1108483</v>
      </c>
      <c r="N59" s="120"/>
      <c r="O59" s="108"/>
      <c r="P59" s="121">
        <f t="shared" si="7"/>
        <v>138561</v>
      </c>
    </row>
    <row r="60" spans="1:16" ht="16.5">
      <c r="A60" s="106" t="s">
        <v>370</v>
      </c>
      <c r="B60" s="1754" t="s">
        <v>371</v>
      </c>
      <c r="C60" s="1754"/>
      <c r="D60" s="1754"/>
      <c r="E60" s="1754"/>
      <c r="F60" s="1754"/>
      <c r="G60" s="118"/>
      <c r="H60" s="118"/>
      <c r="I60" s="118">
        <v>1</v>
      </c>
      <c r="J60" s="108">
        <f>+$N$27</f>
        <v>183811</v>
      </c>
      <c r="K60" s="119">
        <v>1</v>
      </c>
      <c r="L60" s="108">
        <f>+N26</f>
        <v>108124</v>
      </c>
      <c r="M60" s="108">
        <f t="shared" si="6"/>
        <v>291935</v>
      </c>
      <c r="N60" s="120"/>
      <c r="O60" s="108"/>
      <c r="P60" s="121">
        <f t="shared" si="7"/>
        <v>36492</v>
      </c>
    </row>
    <row r="61" spans="1:16" ht="16.5">
      <c r="A61" s="106" t="s">
        <v>372</v>
      </c>
      <c r="B61" s="1754" t="s">
        <v>373</v>
      </c>
      <c r="C61" s="1754"/>
      <c r="D61" s="1754"/>
      <c r="E61" s="1754"/>
      <c r="F61" s="1754"/>
      <c r="G61" s="118"/>
      <c r="H61" s="118"/>
      <c r="I61" s="118">
        <v>1</v>
      </c>
      <c r="J61" s="108">
        <f>+$N$27</f>
        <v>183811</v>
      </c>
      <c r="K61" s="119">
        <v>2</v>
      </c>
      <c r="L61" s="108">
        <f>+N26</f>
        <v>108124</v>
      </c>
      <c r="M61" s="108">
        <f t="shared" si="6"/>
        <v>400059</v>
      </c>
      <c r="N61" s="120"/>
      <c r="O61" s="108"/>
      <c r="P61" s="121">
        <f t="shared" si="7"/>
        <v>50008</v>
      </c>
    </row>
    <row r="62" spans="1:16" ht="16.5">
      <c r="A62" s="106" t="s">
        <v>374</v>
      </c>
      <c r="B62" s="1754" t="s">
        <v>375</v>
      </c>
      <c r="C62" s="1754"/>
      <c r="D62" s="1754"/>
      <c r="E62" s="1754"/>
      <c r="F62" s="1754"/>
      <c r="G62" s="118"/>
      <c r="H62" s="118"/>
      <c r="I62" s="118">
        <v>1</v>
      </c>
      <c r="J62" s="108">
        <f>+$N$27</f>
        <v>183811</v>
      </c>
      <c r="K62" s="119">
        <v>3</v>
      </c>
      <c r="L62" s="108">
        <f>+N26</f>
        <v>108124</v>
      </c>
      <c r="M62" s="108">
        <f t="shared" si="6"/>
        <v>508183</v>
      </c>
      <c r="N62" s="120"/>
      <c r="O62" s="108"/>
      <c r="P62" s="121">
        <f t="shared" si="7"/>
        <v>63523</v>
      </c>
    </row>
    <row r="63" spans="1:16" ht="16.5">
      <c r="A63" s="106" t="s">
        <v>376</v>
      </c>
      <c r="B63" s="1754" t="s">
        <v>377</v>
      </c>
      <c r="C63" s="1754"/>
      <c r="D63" s="1754"/>
      <c r="E63" s="1754"/>
      <c r="F63" s="1754"/>
      <c r="G63" s="118"/>
      <c r="H63" s="118"/>
      <c r="I63" s="118">
        <v>1</v>
      </c>
      <c r="J63" s="108">
        <f>+$N$27</f>
        <v>183811</v>
      </c>
      <c r="K63" s="119">
        <v>4</v>
      </c>
      <c r="L63" s="108">
        <f>+N26</f>
        <v>108124</v>
      </c>
      <c r="M63" s="108">
        <f t="shared" si="6"/>
        <v>616307</v>
      </c>
      <c r="N63" s="120"/>
      <c r="O63" s="108"/>
      <c r="P63" s="121">
        <f t="shared" si="7"/>
        <v>77039</v>
      </c>
    </row>
    <row r="64" spans="1:16" ht="16.5">
      <c r="A64" s="106" t="s">
        <v>173</v>
      </c>
      <c r="B64" s="1754" t="s">
        <v>378</v>
      </c>
      <c r="C64" s="1754"/>
      <c r="D64" s="1754"/>
      <c r="E64" s="1754"/>
      <c r="F64" s="1754"/>
      <c r="G64" s="118"/>
      <c r="H64" s="118"/>
      <c r="I64" s="118">
        <v>1</v>
      </c>
      <c r="J64" s="108">
        <f>+$N$29</f>
        <v>205436</v>
      </c>
      <c r="K64" s="119">
        <v>1</v>
      </c>
      <c r="L64" s="108">
        <f>+N28</f>
        <v>108124</v>
      </c>
      <c r="M64" s="108">
        <f t="shared" si="6"/>
        <v>313560</v>
      </c>
      <c r="N64" s="120"/>
      <c r="O64" s="108"/>
      <c r="P64" s="121">
        <f t="shared" si="7"/>
        <v>39195</v>
      </c>
    </row>
    <row r="65" spans="1:16" ht="16.5">
      <c r="A65" s="106" t="s">
        <v>379</v>
      </c>
      <c r="B65" s="1754" t="s">
        <v>380</v>
      </c>
      <c r="C65" s="1754"/>
      <c r="D65" s="1754"/>
      <c r="E65" s="1754"/>
      <c r="F65" s="1754"/>
      <c r="G65" s="118"/>
      <c r="H65" s="118"/>
      <c r="I65" s="118">
        <v>1</v>
      </c>
      <c r="J65" s="108">
        <f>+$N$29</f>
        <v>205436</v>
      </c>
      <c r="K65" s="119">
        <v>2</v>
      </c>
      <c r="L65" s="108">
        <f>+N28</f>
        <v>108124</v>
      </c>
      <c r="M65" s="108">
        <f t="shared" si="6"/>
        <v>421684</v>
      </c>
      <c r="N65" s="120"/>
      <c r="O65" s="108"/>
      <c r="P65" s="121">
        <f t="shared" si="7"/>
        <v>52711</v>
      </c>
    </row>
    <row r="66" spans="1:16" ht="16.5">
      <c r="A66" s="106" t="s">
        <v>381</v>
      </c>
      <c r="B66" s="1754" t="s">
        <v>382</v>
      </c>
      <c r="C66" s="1754"/>
      <c r="D66" s="1754"/>
      <c r="E66" s="1754"/>
      <c r="F66" s="1754"/>
      <c r="G66" s="118"/>
      <c r="H66" s="118"/>
      <c r="I66" s="118">
        <v>1</v>
      </c>
      <c r="J66" s="108">
        <f>+$N$29</f>
        <v>205436</v>
      </c>
      <c r="K66" s="119">
        <v>3</v>
      </c>
      <c r="L66" s="108">
        <f>+N28</f>
        <v>108124</v>
      </c>
      <c r="M66" s="108">
        <f t="shared" si="6"/>
        <v>529808</v>
      </c>
      <c r="N66" s="120"/>
      <c r="O66" s="108"/>
      <c r="P66" s="121">
        <f t="shared" si="7"/>
        <v>66226</v>
      </c>
    </row>
    <row r="67" spans="1:16" ht="16.5">
      <c r="A67" s="106" t="s">
        <v>383</v>
      </c>
      <c r="B67" s="1754" t="s">
        <v>384</v>
      </c>
      <c r="C67" s="1754"/>
      <c r="D67" s="1754"/>
      <c r="E67" s="1754"/>
      <c r="F67" s="1754"/>
      <c r="G67" s="118"/>
      <c r="H67" s="118"/>
      <c r="I67" s="118">
        <v>1</v>
      </c>
      <c r="J67" s="108">
        <f>+$N$29</f>
        <v>205436</v>
      </c>
      <c r="K67" s="119">
        <v>4</v>
      </c>
      <c r="L67" s="108">
        <f>+N28</f>
        <v>108124</v>
      </c>
      <c r="M67" s="108">
        <f t="shared" si="6"/>
        <v>637932</v>
      </c>
      <c r="N67" s="120"/>
      <c r="O67" s="108"/>
      <c r="P67" s="121">
        <f t="shared" si="7"/>
        <v>79742</v>
      </c>
    </row>
    <row r="68" spans="1:16" ht="16.5">
      <c r="A68" s="106" t="s">
        <v>385</v>
      </c>
      <c r="B68" s="1754" t="s">
        <v>386</v>
      </c>
      <c r="C68" s="1754"/>
      <c r="D68" s="1754"/>
      <c r="E68" s="1754"/>
      <c r="F68" s="1754"/>
      <c r="G68" s="118">
        <v>1</v>
      </c>
      <c r="H68" s="523">
        <f>+N31</f>
        <v>216248</v>
      </c>
      <c r="I68" s="118">
        <v>1</v>
      </c>
      <c r="J68" s="108">
        <f>+N29</f>
        <v>205436</v>
      </c>
      <c r="K68" s="119">
        <v>3</v>
      </c>
      <c r="L68" s="108">
        <f>+N28</f>
        <v>108124</v>
      </c>
      <c r="M68" s="108">
        <f t="shared" si="6"/>
        <v>746056</v>
      </c>
      <c r="N68" s="120"/>
      <c r="O68" s="108"/>
      <c r="P68" s="121">
        <f t="shared" si="7"/>
        <v>93257</v>
      </c>
    </row>
    <row r="69" spans="1:16" ht="16.5">
      <c r="A69" s="106" t="s">
        <v>387</v>
      </c>
      <c r="B69" s="1754" t="s">
        <v>388</v>
      </c>
      <c r="C69" s="1754"/>
      <c r="D69" s="1754"/>
      <c r="E69" s="1754"/>
      <c r="F69" s="1754"/>
      <c r="G69" s="118"/>
      <c r="H69" s="523"/>
      <c r="I69" s="118">
        <v>1</v>
      </c>
      <c r="J69" s="108">
        <f>+N30</f>
        <v>183811</v>
      </c>
      <c r="K69" s="119">
        <v>4</v>
      </c>
      <c r="L69" s="108">
        <f>+N22</f>
        <v>108124</v>
      </c>
      <c r="M69" s="108">
        <f t="shared" si="6"/>
        <v>616307</v>
      </c>
      <c r="N69" s="120"/>
      <c r="O69" s="108"/>
      <c r="P69" s="121">
        <f t="shared" si="7"/>
        <v>77039</v>
      </c>
    </row>
    <row r="70" spans="1:16" ht="16.5">
      <c r="A70" s="106" t="s">
        <v>389</v>
      </c>
      <c r="B70" s="1754" t="s">
        <v>390</v>
      </c>
      <c r="C70" s="1754"/>
      <c r="D70" s="1754"/>
      <c r="E70" s="1754"/>
      <c r="F70" s="1754"/>
      <c r="G70" s="118"/>
      <c r="H70" s="118"/>
      <c r="I70" s="118">
        <v>1</v>
      </c>
      <c r="J70" s="108">
        <f>+N23</f>
        <v>162186</v>
      </c>
      <c r="K70" s="119"/>
      <c r="L70" s="108"/>
      <c r="M70" s="108">
        <f t="shared" si="6"/>
        <v>162186</v>
      </c>
      <c r="N70" s="120"/>
      <c r="O70" s="108"/>
      <c r="P70" s="121">
        <f t="shared" si="7"/>
        <v>20274</v>
      </c>
    </row>
    <row r="71" spans="1:16" ht="16.5">
      <c r="A71" s="106" t="s">
        <v>391</v>
      </c>
      <c r="B71" s="1754" t="s">
        <v>392</v>
      </c>
      <c r="C71" s="1754"/>
      <c r="D71" s="1754"/>
      <c r="E71" s="1754"/>
      <c r="F71" s="1754"/>
      <c r="G71" s="118"/>
      <c r="H71" s="118"/>
      <c r="I71" s="118">
        <v>1</v>
      </c>
      <c r="J71" s="108">
        <f>+N25</f>
        <v>243488</v>
      </c>
      <c r="K71" s="119"/>
      <c r="L71" s="108"/>
      <c r="M71" s="108">
        <f t="shared" si="6"/>
        <v>243488</v>
      </c>
      <c r="N71" s="120"/>
      <c r="O71" s="108"/>
      <c r="P71" s="121">
        <f t="shared" si="7"/>
        <v>30436</v>
      </c>
    </row>
    <row r="72" spans="1:16" ht="16.5">
      <c r="A72" s="106" t="s">
        <v>393</v>
      </c>
      <c r="B72" s="1754" t="s">
        <v>394</v>
      </c>
      <c r="C72" s="1754"/>
      <c r="D72" s="1754"/>
      <c r="E72" s="1754"/>
      <c r="F72" s="1754"/>
      <c r="G72" s="118"/>
      <c r="H72" s="118"/>
      <c r="I72" s="118">
        <v>1</v>
      </c>
      <c r="J72" s="108">
        <f>+N27</f>
        <v>183811</v>
      </c>
      <c r="K72" s="119"/>
      <c r="L72" s="108"/>
      <c r="M72" s="108">
        <f t="shared" si="6"/>
        <v>183811</v>
      </c>
      <c r="N72" s="120"/>
      <c r="O72" s="108"/>
      <c r="P72" s="121">
        <f t="shared" si="7"/>
        <v>22977</v>
      </c>
    </row>
    <row r="73" spans="1:16" ht="16.5">
      <c r="A73" s="106" t="s">
        <v>395</v>
      </c>
      <c r="B73" s="1754" t="s">
        <v>396</v>
      </c>
      <c r="C73" s="1754"/>
      <c r="D73" s="1754"/>
      <c r="E73" s="1754"/>
      <c r="F73" s="1754"/>
      <c r="G73" s="118"/>
      <c r="H73" s="118"/>
      <c r="I73" s="118">
        <v>1</v>
      </c>
      <c r="J73" s="108">
        <f>+N29</f>
        <v>205436</v>
      </c>
      <c r="K73" s="119"/>
      <c r="L73" s="108"/>
      <c r="M73" s="108">
        <f t="shared" si="6"/>
        <v>205436</v>
      </c>
      <c r="N73" s="120"/>
      <c r="O73" s="108"/>
      <c r="P73" s="121">
        <f t="shared" si="7"/>
        <v>25680</v>
      </c>
    </row>
    <row r="74" spans="1:16" ht="17.25" thickBot="1">
      <c r="A74" s="88"/>
      <c r="B74" s="88"/>
      <c r="C74" s="88"/>
      <c r="D74" s="88"/>
      <c r="E74" s="88"/>
      <c r="F74" s="88"/>
      <c r="G74" s="88"/>
      <c r="H74" s="88"/>
      <c r="I74" s="88"/>
      <c r="J74" s="90"/>
      <c r="K74" s="90"/>
      <c r="L74" s="122"/>
      <c r="M74" s="122"/>
      <c r="N74" s="122"/>
      <c r="O74" s="90"/>
      <c r="P74" s="122"/>
    </row>
    <row r="75" spans="1:16" ht="16.5">
      <c r="A75" s="1755" t="s">
        <v>397</v>
      </c>
      <c r="B75" s="1756"/>
      <c r="C75" s="1756"/>
      <c r="D75" s="1756"/>
      <c r="E75" s="1756"/>
      <c r="F75" s="1756"/>
      <c r="G75" s="1756"/>
      <c r="H75" s="1756"/>
      <c r="I75" s="1756"/>
      <c r="J75" s="1756"/>
      <c r="K75" s="1756"/>
      <c r="L75" s="1756"/>
      <c r="M75" s="1756"/>
      <c r="N75" s="1756"/>
      <c r="O75" s="1756"/>
      <c r="P75" s="1757"/>
    </row>
    <row r="76" spans="1:16" ht="16.5">
      <c r="A76" s="115" t="s">
        <v>306</v>
      </c>
      <c r="B76" s="1758" t="s">
        <v>327</v>
      </c>
      <c r="C76" s="1759"/>
      <c r="D76" s="1759"/>
      <c r="E76" s="1759"/>
      <c r="F76" s="1760"/>
      <c r="G76" s="116" t="s">
        <v>328</v>
      </c>
      <c r="H76" s="123" t="s">
        <v>398</v>
      </c>
      <c r="I76" s="116" t="s">
        <v>328</v>
      </c>
      <c r="J76" s="124" t="s">
        <v>399</v>
      </c>
      <c r="K76" s="117" t="s">
        <v>328</v>
      </c>
      <c r="L76" s="123" t="s">
        <v>400</v>
      </c>
      <c r="M76" s="123" t="s">
        <v>401</v>
      </c>
      <c r="N76" s="123" t="s">
        <v>402</v>
      </c>
      <c r="O76" s="1764" t="s">
        <v>333</v>
      </c>
      <c r="P76" s="1765"/>
    </row>
    <row r="77" spans="1:16" ht="17.25" thickBot="1">
      <c r="A77" s="111" t="s">
        <v>137</v>
      </c>
      <c r="B77" s="1761" t="s">
        <v>403</v>
      </c>
      <c r="C77" s="1762"/>
      <c r="D77" s="1762"/>
      <c r="E77" s="1762"/>
      <c r="F77" s="1763"/>
      <c r="G77" s="101">
        <v>1</v>
      </c>
      <c r="H77" s="125">
        <f>+N32</f>
        <v>233343</v>
      </c>
      <c r="I77" s="126">
        <v>1</v>
      </c>
      <c r="J77" s="127">
        <f>+N33</f>
        <v>140561</v>
      </c>
      <c r="K77" s="128">
        <v>1</v>
      </c>
      <c r="L77" s="127">
        <f>+N34</f>
        <v>0</v>
      </c>
      <c r="M77" s="127">
        <f>(G77*H77)+(I77*J77)+(K77*L77)</f>
        <v>373904</v>
      </c>
      <c r="N77" s="129">
        <f>M77</f>
        <v>373904</v>
      </c>
      <c r="O77" s="113"/>
      <c r="P77" s="130">
        <f>+N77/(230/30)</f>
        <v>48770.086956521736</v>
      </c>
    </row>
    <row r="79" spans="1:16">
      <c r="J79" s="131"/>
    </row>
    <row r="82" spans="2:13">
      <c r="M82" s="132"/>
    </row>
    <row r="84" spans="2:13" ht="18">
      <c r="B84" s="193" t="s">
        <v>39</v>
      </c>
      <c r="C84" s="253"/>
      <c r="D84" s="380"/>
      <c r="K84" s="495"/>
      <c r="L84" s="255"/>
    </row>
    <row r="85" spans="2:13" ht="18.75">
      <c r="B85" s="990" t="s">
        <v>873</v>
      </c>
      <c r="C85" s="427"/>
      <c r="D85" s="380"/>
      <c r="K85" s="496"/>
      <c r="L85" s="255"/>
    </row>
    <row r="86" spans="2:13" ht="18">
      <c r="B86" s="162" t="s">
        <v>874</v>
      </c>
      <c r="C86" s="253"/>
      <c r="D86" s="380"/>
      <c r="K86" s="497"/>
      <c r="L86" s="255"/>
    </row>
    <row r="234" spans="2:2">
      <c r="B234" s="65"/>
    </row>
  </sheetData>
  <mergeCells count="77">
    <mergeCell ref="A2:C5"/>
    <mergeCell ref="D2:N5"/>
    <mergeCell ref="O2:P5"/>
    <mergeCell ref="B6:N7"/>
    <mergeCell ref="A14:F14"/>
    <mergeCell ref="A10:E10"/>
    <mergeCell ref="J10:K10"/>
    <mergeCell ref="N12:O12"/>
    <mergeCell ref="A13:F13"/>
    <mergeCell ref="N13:O13"/>
    <mergeCell ref="B22:I22"/>
    <mergeCell ref="A15:B15"/>
    <mergeCell ref="C15:F15"/>
    <mergeCell ref="A16:B16"/>
    <mergeCell ref="C16:F16"/>
    <mergeCell ref="A17:B17"/>
    <mergeCell ref="C17:F17"/>
    <mergeCell ref="A18:B18"/>
    <mergeCell ref="C18:F18"/>
    <mergeCell ref="A19:B19"/>
    <mergeCell ref="C19:F19"/>
    <mergeCell ref="B21:I21"/>
    <mergeCell ref="B34:I34"/>
    <mergeCell ref="B23:I23"/>
    <mergeCell ref="B24:I24"/>
    <mergeCell ref="B25:I25"/>
    <mergeCell ref="B26:I26"/>
    <mergeCell ref="B27:I27"/>
    <mergeCell ref="B28:I28"/>
    <mergeCell ref="B29:I29"/>
    <mergeCell ref="B30:I30"/>
    <mergeCell ref="B31:I31"/>
    <mergeCell ref="B32:I32"/>
    <mergeCell ref="B33:I33"/>
    <mergeCell ref="B47:F47"/>
    <mergeCell ref="A36:P36"/>
    <mergeCell ref="B37:F37"/>
    <mergeCell ref="B38:F38"/>
    <mergeCell ref="B39:F39"/>
    <mergeCell ref="B40:F40"/>
    <mergeCell ref="B41:F41"/>
    <mergeCell ref="B42:F42"/>
    <mergeCell ref="B43:F43"/>
    <mergeCell ref="B44:F44"/>
    <mergeCell ref="B45:F45"/>
    <mergeCell ref="B46:F46"/>
    <mergeCell ref="O37:P37"/>
    <mergeCell ref="B59:F59"/>
    <mergeCell ref="B48:F48"/>
    <mergeCell ref="B49:F49"/>
    <mergeCell ref="B50:F50"/>
    <mergeCell ref="B51:F51"/>
    <mergeCell ref="B52:F52"/>
    <mergeCell ref="B53:F53"/>
    <mergeCell ref="B54:F54"/>
    <mergeCell ref="B55:F55"/>
    <mergeCell ref="B56:F56"/>
    <mergeCell ref="B57:F57"/>
    <mergeCell ref="B58:F58"/>
    <mergeCell ref="B71:F71"/>
    <mergeCell ref="B60:F60"/>
    <mergeCell ref="B61:F61"/>
    <mergeCell ref="B62:F62"/>
    <mergeCell ref="B63:F63"/>
    <mergeCell ref="B64:F64"/>
    <mergeCell ref="B65:F65"/>
    <mergeCell ref="B66:F66"/>
    <mergeCell ref="B67:F67"/>
    <mergeCell ref="B68:F68"/>
    <mergeCell ref="B69:F69"/>
    <mergeCell ref="B70:F70"/>
    <mergeCell ref="B72:F72"/>
    <mergeCell ref="B73:F73"/>
    <mergeCell ref="A75:P75"/>
    <mergeCell ref="B76:F76"/>
    <mergeCell ref="B77:F77"/>
    <mergeCell ref="O76:P76"/>
  </mergeCells>
  <phoneticPr fontId="36" type="noConversion"/>
  <pageMargins left="0.7" right="0.7" top="0.75" bottom="0.75" header="0.3" footer="0.3"/>
  <pageSetup scale="4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FF0000"/>
    <pageSetUpPr fitToPage="1"/>
  </sheetPr>
  <dimension ref="A1:H15"/>
  <sheetViews>
    <sheetView view="pageBreakPreview" topLeftCell="B1" zoomScaleNormal="100" zoomScaleSheetLayoutView="100" workbookViewId="0">
      <selection activeCell="D11" sqref="D11"/>
    </sheetView>
  </sheetViews>
  <sheetFormatPr baseColWidth="10" defaultColWidth="10.5703125" defaultRowHeight="15"/>
  <cols>
    <col min="1" max="1" width="26.7109375" style="1" customWidth="1"/>
    <col min="2" max="2" width="46.42578125" style="1" customWidth="1"/>
    <col min="3" max="3" width="13.7109375" style="3" customWidth="1"/>
    <col min="4" max="4" width="23.85546875" style="35" customWidth="1"/>
    <col min="5" max="16384" width="10.5703125" style="1"/>
  </cols>
  <sheetData>
    <row r="1" spans="1:8">
      <c r="A1" s="1799"/>
      <c r="B1" s="1800" t="s">
        <v>912</v>
      </c>
      <c r="C1" s="1800"/>
      <c r="D1" s="1801">
        <f ca="1">+INFO!B5</f>
        <v>46286</v>
      </c>
    </row>
    <row r="2" spans="1:8" ht="30" customHeight="1">
      <c r="A2" s="1799"/>
      <c r="B2" s="1800"/>
      <c r="C2" s="1800"/>
      <c r="D2" s="1801"/>
    </row>
    <row r="3" spans="1:8" ht="39.75" customHeight="1">
      <c r="A3" s="1799"/>
      <c r="B3" s="1800"/>
      <c r="C3" s="1800"/>
      <c r="D3" s="1801"/>
    </row>
    <row r="4" spans="1:8" ht="28.5" customHeight="1">
      <c r="A4" s="1799"/>
      <c r="B4" s="1800"/>
      <c r="C4" s="1800"/>
      <c r="D4" s="1802"/>
    </row>
    <row r="5" spans="1:8">
      <c r="A5" s="1445" t="s">
        <v>404</v>
      </c>
      <c r="B5" s="1445"/>
      <c r="C5" s="1445"/>
      <c r="D5" s="1445"/>
    </row>
    <row r="6" spans="1:8" s="2" customFormat="1">
      <c r="A6" s="40" t="s">
        <v>123</v>
      </c>
      <c r="B6" s="40" t="s">
        <v>185</v>
      </c>
      <c r="C6" s="39" t="s">
        <v>124</v>
      </c>
      <c r="D6" s="41" t="s">
        <v>186</v>
      </c>
    </row>
    <row r="7" spans="1:8">
      <c r="A7" s="36" t="s">
        <v>405</v>
      </c>
      <c r="B7" s="37" t="s">
        <v>406</v>
      </c>
      <c r="C7" s="38" t="s">
        <v>604</v>
      </c>
      <c r="D7" s="42">
        <v>1800</v>
      </c>
    </row>
    <row r="8" spans="1:8">
      <c r="A8" s="36" t="s">
        <v>162</v>
      </c>
      <c r="B8" s="37" t="s">
        <v>423</v>
      </c>
      <c r="C8" s="38" t="s">
        <v>424</v>
      </c>
      <c r="D8" s="491">
        <v>2100</v>
      </c>
    </row>
    <row r="9" spans="1:8">
      <c r="A9" s="506"/>
      <c r="B9" s="510"/>
      <c r="D9" s="511"/>
    </row>
    <row r="10" spans="1:8">
      <c r="A10" s="506"/>
      <c r="B10" s="510"/>
      <c r="D10" s="511"/>
    </row>
    <row r="11" spans="1:8">
      <c r="A11" s="506"/>
      <c r="B11" s="510"/>
      <c r="D11" s="511"/>
    </row>
    <row r="13" spans="1:8" ht="18">
      <c r="A13" s="193" t="s">
        <v>39</v>
      </c>
      <c r="B13" s="253"/>
      <c r="C13" s="495"/>
      <c r="D13" s="91"/>
      <c r="E13" s="91"/>
      <c r="G13" s="255"/>
      <c r="H13" s="91"/>
    </row>
    <row r="14" spans="1:8" ht="18.75">
      <c r="A14" s="990" t="s">
        <v>873</v>
      </c>
      <c r="B14" s="427"/>
      <c r="C14" s="496"/>
      <c r="D14" s="91"/>
      <c r="E14" s="91"/>
      <c r="G14" s="255"/>
      <c r="H14" s="91"/>
    </row>
    <row r="15" spans="1:8" ht="18">
      <c r="A15" s="162" t="s">
        <v>874</v>
      </c>
      <c r="B15" s="253"/>
      <c r="C15" s="497"/>
      <c r="D15" s="91"/>
      <c r="E15" s="91"/>
      <c r="G15" s="255"/>
      <c r="H15" s="91"/>
    </row>
  </sheetData>
  <mergeCells count="4">
    <mergeCell ref="A5:D5"/>
    <mergeCell ref="A1:A4"/>
    <mergeCell ref="B1:C4"/>
    <mergeCell ref="D1:D4"/>
  </mergeCells>
  <phoneticPr fontId="17" type="noConversion"/>
  <pageMargins left="0.7" right="0.7" top="0.75" bottom="0.75" header="0.3" footer="0.3"/>
  <pageSetup scale="82" orientation="portrait" horizontalDpi="360" verticalDpi="36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7">
    <tabColor rgb="FF92D050"/>
    <pageSetUpPr fitToPage="1"/>
  </sheetPr>
  <dimension ref="B1:K69"/>
  <sheetViews>
    <sheetView showGridLines="0" view="pageBreakPreview" topLeftCell="A4" zoomScale="90" zoomScaleNormal="90" zoomScaleSheetLayoutView="90" workbookViewId="0">
      <selection activeCell="F39" sqref="F39"/>
    </sheetView>
  </sheetViews>
  <sheetFormatPr baseColWidth="10" defaultColWidth="14.42578125" defaultRowHeight="15" customHeight="1"/>
  <cols>
    <col min="1" max="1" width="3.140625" style="532" customWidth="1"/>
    <col min="2" max="2" width="21.7109375" style="532" customWidth="1"/>
    <col min="3" max="3" width="50.7109375" style="532" customWidth="1"/>
    <col min="4" max="4" width="10.42578125" style="532" customWidth="1"/>
    <col min="5" max="5" width="13.140625" style="532" customWidth="1"/>
    <col min="6" max="6" width="15.42578125" style="532" customWidth="1"/>
    <col min="7" max="7" width="14" style="532" customWidth="1"/>
    <col min="8" max="8" width="2.28515625" style="532" customWidth="1"/>
    <col min="9" max="9" width="11.42578125" style="532" customWidth="1"/>
    <col min="10" max="10" width="9.42578125" style="532" bestFit="1" customWidth="1"/>
    <col min="11" max="11" width="22" style="532" bestFit="1" customWidth="1"/>
    <col min="12" max="16384" width="14.42578125" style="532"/>
  </cols>
  <sheetData>
    <row r="1" spans="2:11" ht="14.25" customHeight="1">
      <c r="B1" s="1806"/>
      <c r="C1" s="1800" t="str">
        <f>+INFO!B2</f>
        <v>CONSTRUCCIÓN DE CUBIERTA PARA POLIDEPORTIVO EN LA VEREDA LA ESMERALDA DEL MUNICIPIO DE LA PLATA, DEPARTAMENTO DEL HUILA</v>
      </c>
      <c r="D1" s="1800"/>
      <c r="E1" s="1800"/>
      <c r="F1" s="1800"/>
      <c r="G1" s="1800"/>
      <c r="H1" s="531"/>
    </row>
    <row r="2" spans="2:11" ht="15" customHeight="1">
      <c r="B2" s="1807"/>
      <c r="C2" s="1800"/>
      <c r="D2" s="1800"/>
      <c r="E2" s="1800"/>
      <c r="F2" s="1800"/>
      <c r="G2" s="1800"/>
      <c r="H2" s="531"/>
    </row>
    <row r="3" spans="2:11" ht="13.5" customHeight="1">
      <c r="B3" s="1807"/>
      <c r="C3" s="1800"/>
      <c r="D3" s="1800"/>
      <c r="E3" s="1800"/>
      <c r="F3" s="1800"/>
      <c r="G3" s="1800"/>
      <c r="H3" s="531"/>
    </row>
    <row r="4" spans="2:11" ht="29.25" customHeight="1">
      <c r="B4" s="1808"/>
      <c r="C4" s="1800"/>
      <c r="D4" s="1800"/>
      <c r="E4" s="1800"/>
      <c r="F4" s="1800"/>
      <c r="G4" s="1800"/>
      <c r="H4" s="531"/>
    </row>
    <row r="5" spans="2:11" ht="14.25" customHeight="1">
      <c r="B5" s="533"/>
      <c r="C5" s="534"/>
      <c r="D5" s="534"/>
      <c r="E5" s="534"/>
      <c r="F5" s="534"/>
      <c r="G5" s="535"/>
      <c r="H5" s="531"/>
      <c r="K5" s="536"/>
    </row>
    <row r="6" spans="2:11" ht="14.25" customHeight="1">
      <c r="B6" s="630">
        <f ca="1">+INFO!B5</f>
        <v>46286</v>
      </c>
      <c r="C6" s="1803" t="str">
        <f>+INFO!B3</f>
        <v>ALCALDIA DE LA PLATA HUILA</v>
      </c>
      <c r="D6" s="1803"/>
      <c r="E6" s="1803"/>
      <c r="F6" s="1803"/>
      <c r="G6" s="538"/>
      <c r="H6" s="531"/>
      <c r="I6" s="539"/>
      <c r="K6" s="536"/>
    </row>
    <row r="7" spans="2:11" ht="14.65" customHeight="1" thickBot="1">
      <c r="B7" s="540"/>
      <c r="C7" s="541"/>
      <c r="D7" s="541"/>
      <c r="E7" s="541"/>
      <c r="F7" s="541"/>
      <c r="G7" s="542"/>
      <c r="H7" s="531"/>
    </row>
    <row r="8" spans="2:11" ht="16.5" thickBot="1">
      <c r="B8" s="543"/>
      <c r="C8" s="544"/>
      <c r="D8" s="544"/>
      <c r="E8" s="544"/>
      <c r="F8" s="544"/>
      <c r="G8" s="545"/>
      <c r="H8" s="531"/>
    </row>
    <row r="9" spans="2:11" ht="16.5" thickBot="1">
      <c r="B9" s="546" t="s">
        <v>118</v>
      </c>
      <c r="C9" s="547" t="str">
        <f>+' PRESUPUESTO OFICIAL ESMERALDA'!C9</f>
        <v>Localización y replanteo en planta- zona de trabajos</v>
      </c>
      <c r="D9" s="548" t="s">
        <v>119</v>
      </c>
      <c r="E9" s="549" t="str">
        <f>+' PRESUPUESTO OFICIAL ESMERALDA'!B9</f>
        <v>1.1</v>
      </c>
      <c r="F9" s="548" t="s">
        <v>120</v>
      </c>
      <c r="G9" s="550" t="str">
        <f>+' PRESUPUESTO OFICIAL ESMERALDA'!D9</f>
        <v>M2</v>
      </c>
      <c r="H9" s="531"/>
    </row>
    <row r="10" spans="2:11" ht="15.75">
      <c r="B10" s="533"/>
      <c r="C10" s="551"/>
      <c r="D10" s="552"/>
      <c r="E10" s="552"/>
      <c r="F10" s="552"/>
      <c r="G10" s="553"/>
      <c r="H10" s="531"/>
    </row>
    <row r="11" spans="2:11" ht="15.75">
      <c r="B11" s="554" t="s">
        <v>122</v>
      </c>
      <c r="C11" s="555"/>
      <c r="D11" s="555"/>
      <c r="E11" s="555"/>
      <c r="F11" s="555"/>
      <c r="G11" s="556"/>
      <c r="H11" s="531"/>
    </row>
    <row r="12" spans="2:11" ht="15.75">
      <c r="B12" s="773" t="s">
        <v>123</v>
      </c>
      <c r="C12" s="557" t="s">
        <v>36</v>
      </c>
      <c r="D12" s="557" t="s">
        <v>124</v>
      </c>
      <c r="E12" s="557" t="s">
        <v>37</v>
      </c>
      <c r="F12" s="558" t="s">
        <v>125</v>
      </c>
      <c r="G12" s="559" t="s">
        <v>126</v>
      </c>
      <c r="H12" s="531"/>
    </row>
    <row r="13" spans="2:11" ht="15.75">
      <c r="B13" s="560" t="str">
        <f>+MATERIALES_ok!A7</f>
        <v>MAT-01</v>
      </c>
      <c r="C13" s="561" t="str">
        <f>+MATERIALES_ok!B7</f>
        <v>PolIn de mandera 5x5 cm</v>
      </c>
      <c r="D13" s="562" t="str">
        <f>+MATERIALES_ok!C7</f>
        <v>ML</v>
      </c>
      <c r="E13" s="563">
        <v>0.09</v>
      </c>
      <c r="F13" s="564">
        <f>+MATERIALES_ok!D7</f>
        <v>6883</v>
      </c>
      <c r="G13" s="565">
        <f>ROUND(E13*F13,0)</f>
        <v>619</v>
      </c>
      <c r="H13" s="531"/>
    </row>
    <row r="14" spans="2:11" ht="15.75">
      <c r="B14" s="560" t="str">
        <f>+MATERIALES_ok!A8</f>
        <v>MAT-02</v>
      </c>
      <c r="C14" s="561" t="str">
        <f>+MATERIALES_ok!B8</f>
        <v>Puntilla con cabeza 2-1/2"</v>
      </c>
      <c r="D14" s="562" t="str">
        <f>+MATERIALES_ok!C8</f>
        <v>LB</v>
      </c>
      <c r="E14" s="563">
        <v>0.05</v>
      </c>
      <c r="F14" s="564">
        <f>+MATERIALES_ok!D8</f>
        <v>4851</v>
      </c>
      <c r="G14" s="565">
        <f>ROUND(E14*F14,0)</f>
        <v>243</v>
      </c>
      <c r="H14" s="531"/>
    </row>
    <row r="15" spans="2:11" ht="15.75">
      <c r="B15" s="566"/>
      <c r="C15" s="561"/>
      <c r="D15" s="562"/>
      <c r="E15" s="563"/>
      <c r="F15" s="564"/>
      <c r="G15" s="565"/>
      <c r="H15" s="531"/>
    </row>
    <row r="16" spans="2:11" ht="15.75">
      <c r="B16" s="566"/>
      <c r="C16" s="561" t="str">
        <f>IF(B16="MAT-HM","Herramienta menor",IF(B16="","",VLOOKUP('1.1'!B16,[189]MATERIALES!$1:$1048576,2,FALSE)))</f>
        <v/>
      </c>
      <c r="D16" s="562" t="str">
        <f>IF(B16="MAT-HM","% M.O",IF(B16="","",VLOOKUP('1.1'!B16,[189]MATERIALES!$1:$1048576,3,FALSE)))</f>
        <v/>
      </c>
      <c r="E16" s="563" t="str">
        <f>+IF(B16="","",1)</f>
        <v/>
      </c>
      <c r="F16" s="564" t="str">
        <f>IF(B16="MAT-HM",$G$40,IF(B16="","",VLOOKUP('1.1'!B16,[189]MATERIALES!$1:$1048576,4,FALSE)))</f>
        <v/>
      </c>
      <c r="G16" s="565" t="str">
        <f>+IF(E16="","",ROUND(E16*F16,2))</f>
        <v/>
      </c>
      <c r="H16" s="531"/>
    </row>
    <row r="17" spans="2:8" ht="15.75">
      <c r="B17" s="566"/>
      <c r="C17" s="561" t="str">
        <f>IF(B17="MAT-HM","Herramienta menor",IF(B17="","",VLOOKUP('1.1'!B17,[189]MATERIALES!$1:$1048576,2,FALSE)))</f>
        <v/>
      </c>
      <c r="D17" s="562" t="str">
        <f>IF(B17="MAT-HM","% M.O",IF(B17="","",VLOOKUP('1.1'!B17,[189]MATERIALES!$1:$1048576,3,FALSE)))</f>
        <v/>
      </c>
      <c r="E17" s="563" t="str">
        <f>+IF(B17="","",1)</f>
        <v/>
      </c>
      <c r="F17" s="564" t="str">
        <f>IF(B17="MAT-HM",$G$40,IF(B17="","",VLOOKUP('1.1'!B17,[189]MATERIALES!$1:$1048576,4,FALSE)))</f>
        <v/>
      </c>
      <c r="G17" s="565" t="str">
        <f>+IF(E17="","",ROUND(E17*F17,2))</f>
        <v/>
      </c>
      <c r="H17" s="531"/>
    </row>
    <row r="18" spans="2:8" ht="15.75">
      <c r="B18" s="567"/>
      <c r="C18" s="568"/>
      <c r="D18" s="568"/>
      <c r="E18" s="568"/>
      <c r="F18" s="569" t="s">
        <v>127</v>
      </c>
      <c r="G18" s="570">
        <f>SUM(G13:G17)</f>
        <v>862</v>
      </c>
    </row>
    <row r="19" spans="2:8" ht="15.75">
      <c r="B19" s="567"/>
      <c r="C19" s="568"/>
      <c r="D19" s="568"/>
      <c r="E19" s="568"/>
      <c r="F19" s="568"/>
      <c r="G19" s="571"/>
      <c r="H19" s="531"/>
    </row>
    <row r="20" spans="2:8" ht="15.75">
      <c r="B20" s="554" t="s">
        <v>128</v>
      </c>
      <c r="C20" s="555"/>
      <c r="D20" s="555"/>
      <c r="E20" s="555"/>
      <c r="F20" s="555"/>
      <c r="G20" s="556"/>
      <c r="H20" s="531"/>
    </row>
    <row r="21" spans="2:8" ht="15.75" customHeight="1">
      <c r="B21" s="773" t="s">
        <v>123</v>
      </c>
      <c r="C21" s="557" t="s">
        <v>36</v>
      </c>
      <c r="D21" s="557" t="s">
        <v>124</v>
      </c>
      <c r="E21" s="557" t="s">
        <v>129</v>
      </c>
      <c r="F21" s="558" t="s">
        <v>130</v>
      </c>
      <c r="G21" s="559" t="s">
        <v>126</v>
      </c>
      <c r="H21" s="531"/>
    </row>
    <row r="22" spans="2:8" ht="15.75" customHeight="1">
      <c r="B22" s="560" t="str">
        <f>+EQUIPOS_ok!A7</f>
        <v>MEH-HM</v>
      </c>
      <c r="C22" s="561" t="str">
        <f>+EQUIPOS_ok!B7</f>
        <v>Herramienta Menor</v>
      </c>
      <c r="D22" s="562" t="str">
        <f>+EQUIPOS_ok!C7</f>
        <v>% M.O</v>
      </c>
      <c r="E22" s="563">
        <v>0.1</v>
      </c>
      <c r="F22" s="564">
        <f>+G40</f>
        <v>1626</v>
      </c>
      <c r="G22" s="565">
        <f>+ROUND(E22*F22,0)</f>
        <v>163</v>
      </c>
      <c r="H22" s="531"/>
    </row>
    <row r="23" spans="2:8" ht="15.75" customHeight="1">
      <c r="B23" s="560" t="str">
        <f>EQUIPOS_ok!A26</f>
        <v>MEH-19</v>
      </c>
      <c r="C23" s="561" t="str">
        <f>EQUIPOS_ok!B26</f>
        <v>Equipo completo de topografía</v>
      </c>
      <c r="D23" s="562" t="str">
        <f>EQUIPOS_ok!C26</f>
        <v>Mes</v>
      </c>
      <c r="E23" s="1048">
        <v>1E-3</v>
      </c>
      <c r="F23" s="564">
        <f>EQUIPOS_ok!D26</f>
        <v>1800000</v>
      </c>
      <c r="G23" s="565">
        <f>+IF(B23="","",ROUND(E23*F23,2))</f>
        <v>1800</v>
      </c>
      <c r="H23" s="531"/>
    </row>
    <row r="24" spans="2:8" ht="15.75" customHeight="1">
      <c r="B24" s="566"/>
      <c r="C24" s="561" t="str">
        <f>IF(B24="MEH-HM",VLOOKUP(B24,[189]EQUIPOS!$1:$1048576,2,FALSE),IF(B24="","",VLOOKUP(B24,[189]EQUIPOS!$1:$1048576,2,FALSE)))</f>
        <v/>
      </c>
      <c r="D24" s="562" t="str">
        <f>+IF(B24="","",VLOOKUP(B24,[189]EQUIPOS!$1:$1048576,3,FALSE))</f>
        <v/>
      </c>
      <c r="E24" s="563"/>
      <c r="F24" s="564" t="str">
        <f>IF(B24="MEH-HM",G43,IF(B24="","",VLOOKUP(B24,[189]EQUIPOS!$1:$1048576,4,FALSE)))</f>
        <v/>
      </c>
      <c r="G24" s="565" t="str">
        <f>+IF(B24="","",ROUND(E24*F24,2))</f>
        <v/>
      </c>
      <c r="H24" s="531"/>
    </row>
    <row r="25" spans="2:8" ht="15.75" customHeight="1">
      <c r="B25" s="566"/>
      <c r="C25" s="561" t="str">
        <f>IF(B25="MEH-HM",VLOOKUP(B25,[189]EQUIPOS!$1:$1048576,2,FALSE),IF(B25="","",VLOOKUP(B25,[189]EQUIPOS!$1:$1048576,2,FALSE)))</f>
        <v/>
      </c>
      <c r="D25" s="562" t="str">
        <f>+IF(B25="","",VLOOKUP(B25,[189]EQUIPOS!$1:$1048576,3,FALSE))</f>
        <v/>
      </c>
      <c r="E25" s="563" t="str">
        <f>IF(B25="MEH-HM",VLOOKUP(B25,[189]EQUIPOS!$1:$1048576,4,FALSE),IF(B25="","",1))</f>
        <v/>
      </c>
      <c r="F25" s="564" t="str">
        <f>IF(B25="MEH-HM",G44,IF(B25="","",VLOOKUP(B25,[189]EQUIPOS!$1:$1048576,4,FALSE)))</f>
        <v/>
      </c>
      <c r="G25" s="565" t="str">
        <f>+IF(B25="","",ROUND(E25*F25,2))</f>
        <v/>
      </c>
      <c r="H25" s="531"/>
    </row>
    <row r="26" spans="2:8" ht="15.75" customHeight="1">
      <c r="B26" s="567"/>
      <c r="C26" s="568"/>
      <c r="D26" s="568"/>
      <c r="E26" s="568"/>
      <c r="F26" s="569" t="s">
        <v>127</v>
      </c>
      <c r="G26" s="570">
        <f>SUM(G22:G25)</f>
        <v>1963</v>
      </c>
      <c r="H26" s="531"/>
    </row>
    <row r="27" spans="2:8" ht="15.75" customHeight="1">
      <c r="B27" s="567"/>
      <c r="C27" s="568"/>
      <c r="D27" s="568"/>
      <c r="E27" s="568"/>
      <c r="F27" s="572"/>
      <c r="G27" s="573"/>
      <c r="H27" s="531"/>
    </row>
    <row r="28" spans="2:8" ht="15.75" customHeight="1">
      <c r="B28" s="554" t="s">
        <v>132</v>
      </c>
      <c r="C28" s="555"/>
      <c r="D28" s="555"/>
      <c r="E28" s="555"/>
      <c r="F28" s="555"/>
      <c r="G28" s="556"/>
      <c r="H28" s="531"/>
    </row>
    <row r="29" spans="2:8" ht="15.75" customHeight="1">
      <c r="B29" s="773" t="s">
        <v>123</v>
      </c>
      <c r="C29" s="557" t="s">
        <v>36</v>
      </c>
      <c r="D29" s="557" t="s">
        <v>133</v>
      </c>
      <c r="E29" s="557" t="s">
        <v>134</v>
      </c>
      <c r="F29" s="558" t="s">
        <v>130</v>
      </c>
      <c r="G29" s="559" t="s">
        <v>126</v>
      </c>
      <c r="H29" s="531"/>
    </row>
    <row r="30" spans="2:8" ht="15.75" customHeight="1">
      <c r="B30" s="574"/>
      <c r="C30" s="561"/>
      <c r="D30" s="563"/>
      <c r="E30" s="575"/>
      <c r="F30" s="564"/>
      <c r="G30" s="565"/>
      <c r="H30" s="531"/>
    </row>
    <row r="31" spans="2:8" ht="15.75" customHeight="1">
      <c r="B31" s="574"/>
      <c r="C31" s="561" t="str">
        <f>IF(B31="TRSPTE-MEH","Transporte Maquinaria y Equipos",IF(B31="TRSPTE-MAT","Transporte Materiales",IF(B31="","",VLOOKUP('1.1'!B31,[189]TRANSPORTE!A3:$C$26,2,FALSE))))</f>
        <v/>
      </c>
      <c r="D31" s="563" t="str">
        <f>IF(B31="TRSPTE-MEH","% MEH",IF(B31="TRSPTE-MAT","% MAT",IF(B31="","",1)))</f>
        <v/>
      </c>
      <c r="E31" s="575" t="str">
        <f>IF(B31="TRSPTE-MEH",VLOOKUP(B31,[189]TRANSPORTE!$1:$1048576,4,FALSE),IF(B31="TRSPTE-MAT",VLOOKUP(B31,[189]TRANSPORTE!$1:$1048576,4,FALSE),IF(B31="","",1)))</f>
        <v/>
      </c>
      <c r="F31" s="564" t="str">
        <f>IF(B31="TRSPTE-MEH",$G$26,IF(B31="TRSPTE-MAT",$G$18,IF(B31="","",VLOOKUP(B31,[189]TRANSPORTE!$1:$1048576,4,FALSE))))</f>
        <v/>
      </c>
      <c r="G31" s="565" t="str">
        <f>+IF(B31="","",ROUND(E31*F31,2))</f>
        <v/>
      </c>
      <c r="H31" s="531"/>
    </row>
    <row r="32" spans="2:8" ht="15.75" customHeight="1">
      <c r="B32" s="574"/>
      <c r="C32" s="561" t="str">
        <f>IF(B32="TRSPTE-MEH","Transporte Maquinaria y Equipos",IF(B32="TRSPTE-MAT","Transporte Materiales",IF(B32="","",VLOOKUP('1.1'!B32,[189]TRANSPORTE!A4:$C$26,2,FALSE))))</f>
        <v/>
      </c>
      <c r="D32" s="563" t="str">
        <f>IF(B32="TRSPTE-MEH","% MEH",IF(B32="TRSPTE-MAT","% MAT",IF(B32="","",1)))</f>
        <v/>
      </c>
      <c r="E32" s="575" t="str">
        <f>IF(B32="TRSPTE-MEH",VLOOKUP(B32,[189]TRANSPORTE!$1:$1048576,4,FALSE),IF(B32="TRSPTE-MAT",VLOOKUP(B32,[189]TRANSPORTE!$1:$1048576,4,FALSE),IF(B32="","",1)))</f>
        <v/>
      </c>
      <c r="F32" s="564" t="str">
        <f>IF(B32="TRSPTE-MEH",$G$26,IF(B32="TRSPTE-MAT",$G$18,IF(B32="","",VLOOKUP(B32,[189]TRANSPORTE!$1:$1048576,4,FALSE))))</f>
        <v/>
      </c>
      <c r="G32" s="565" t="str">
        <f>+IF(B32="","",ROUND(E32*F32,2))</f>
        <v/>
      </c>
      <c r="H32" s="531"/>
    </row>
    <row r="33" spans="2:8" ht="15.75" customHeight="1">
      <c r="B33" s="574"/>
      <c r="C33" s="561" t="str">
        <f>IF(B33="TRSPTE-MEH","Transporte Maquinaria y Equipos",IF(B33="TRSPTE-MAT","Transporte Materiales",IF(B33="","",VLOOKUP('1.1'!B33,[189]TRANSPORTE!A5:$C$26,2,FALSE))))</f>
        <v/>
      </c>
      <c r="D33" s="563" t="str">
        <f>IF(B33="TRSPTE-MEH","% MEH",IF(B33="TRSPTE-MAT","% MAT",IF(B33="","",1)))</f>
        <v/>
      </c>
      <c r="E33" s="575" t="str">
        <f>IF(B33="TRSPTE-MEH",VLOOKUP(B33,[189]TRANSPORTE!$1:$1048576,4,FALSE),IF(B33="TRSPTE-MAT",VLOOKUP(B33,[189]TRANSPORTE!$1:$1048576,4,FALSE),IF(B33="","",1)))</f>
        <v/>
      </c>
      <c r="F33" s="564" t="str">
        <f>IF(B33="TRSPTE-MEH",$G$26,IF(B33="TRSPTE-MAT",$G$18,IF(B33="","",VLOOKUP(B33,[189]TRANSPORTE!$1:$1048576,4,FALSE))))</f>
        <v/>
      </c>
      <c r="G33" s="565" t="str">
        <f>+IF(B33="","",ROUND(E33*F33,2))</f>
        <v/>
      </c>
      <c r="H33" s="531"/>
    </row>
    <row r="34" spans="2:8" ht="15.75" customHeight="1">
      <c r="B34" s="574"/>
      <c r="C34" s="561" t="str">
        <f>IF(B34="TRSPTE-MEH","Transporte Maquinaria y Equipos",IF(B34="TRSPTE-MAT","Transporte Materiales",IF(B34="","",VLOOKUP('1.1'!B34,[189]TRANSPORTE!A6:$C$26,2,FALSE))))</f>
        <v/>
      </c>
      <c r="D34" s="563" t="str">
        <f>IF(B34="TRSPTE-MEH","% MEH",IF(B34="TRSPTE-MAT","% MAT",IF(B34="","",1)))</f>
        <v/>
      </c>
      <c r="E34" s="575" t="str">
        <f>IF(B34="TRSPTE-MEH",VLOOKUP(B34,[189]TRANSPORTE!$1:$1048576,4,FALSE),IF(B34="TRSPTE-MAT",VLOOKUP(B34,[189]TRANSPORTE!$1:$1048576,4,FALSE),IF(B34="","",1)))</f>
        <v/>
      </c>
      <c r="F34" s="564" t="str">
        <f>IF(B34="TRSPTE-MEH",$G$26,IF(B34="TRSPTE-MAT",$G$18,IF(B34="","",VLOOKUP(B34,[189]TRANSPORTE!$1:$1048576,4,FALSE))))</f>
        <v/>
      </c>
      <c r="G34" s="565" t="str">
        <f>+IF(B34="","",ROUND(E34*F34,2))</f>
        <v/>
      </c>
      <c r="H34" s="531"/>
    </row>
    <row r="35" spans="2:8" ht="15.75" customHeight="1">
      <c r="B35" s="567"/>
      <c r="C35" s="568"/>
      <c r="D35" s="568"/>
      <c r="E35" s="568"/>
      <c r="F35" s="569" t="s">
        <v>127</v>
      </c>
      <c r="G35" s="570">
        <f>SUM(G30:G34)</f>
        <v>0</v>
      </c>
      <c r="H35" s="531"/>
    </row>
    <row r="36" spans="2:8" ht="15.75" customHeight="1">
      <c r="B36" s="576"/>
      <c r="C36" s="531"/>
      <c r="D36" s="531"/>
      <c r="E36" s="531"/>
      <c r="F36" s="531"/>
      <c r="G36" s="577"/>
      <c r="H36" s="531"/>
    </row>
    <row r="37" spans="2:8" ht="15.75" customHeight="1">
      <c r="B37" s="554" t="s">
        <v>135</v>
      </c>
      <c r="C37" s="555"/>
      <c r="D37" s="555"/>
      <c r="E37" s="555"/>
      <c r="F37" s="555"/>
      <c r="G37" s="556"/>
      <c r="H37" s="531"/>
    </row>
    <row r="38" spans="2:8" ht="15.75" customHeight="1">
      <c r="B38" s="773" t="s">
        <v>123</v>
      </c>
      <c r="C38" s="557" t="s">
        <v>36</v>
      </c>
      <c r="D38" s="557" t="s">
        <v>124</v>
      </c>
      <c r="E38" s="557" t="s">
        <v>136</v>
      </c>
      <c r="F38" s="558" t="s">
        <v>129</v>
      </c>
      <c r="G38" s="559" t="s">
        <v>126</v>
      </c>
    </row>
    <row r="39" spans="2:8" ht="15.75" customHeight="1">
      <c r="B39" s="560" t="s">
        <v>137</v>
      </c>
      <c r="C39" s="561" t="s">
        <v>403</v>
      </c>
      <c r="D39" s="564" t="s">
        <v>149</v>
      </c>
      <c r="E39" s="564">
        <f>+'MANO DE OBRA_ok'!P77</f>
        <v>48770.086956521736</v>
      </c>
      <c r="F39" s="578">
        <v>30</v>
      </c>
      <c r="G39" s="565">
        <f>ROUND(E39/F39,0)</f>
        <v>1626</v>
      </c>
    </row>
    <row r="40" spans="2:8" ht="15.75" customHeight="1">
      <c r="B40" s="567"/>
      <c r="C40" s="568"/>
      <c r="D40" s="568"/>
      <c r="E40" s="568"/>
      <c r="F40" s="569" t="s">
        <v>127</v>
      </c>
      <c r="G40" s="570">
        <f>SUM(G39:G39)</f>
        <v>1626</v>
      </c>
    </row>
    <row r="41" spans="2:8" ht="15.75" customHeight="1" thickBot="1">
      <c r="B41" s="579"/>
      <c r="G41" s="580"/>
    </row>
    <row r="42" spans="2:8" ht="15.75" customHeight="1" thickBot="1">
      <c r="B42" s="579"/>
      <c r="E42" s="1804" t="s">
        <v>138</v>
      </c>
      <c r="F42" s="1805" t="s">
        <v>139</v>
      </c>
      <c r="G42" s="581">
        <f>+ROUND(G40+G35+G26+G18,0)</f>
        <v>4451</v>
      </c>
    </row>
    <row r="43" spans="2:8" ht="15.75" customHeight="1">
      <c r="B43" s="579"/>
      <c r="G43" s="580"/>
    </row>
    <row r="44" spans="2:8" ht="15.75" customHeight="1">
      <c r="B44" s="579"/>
      <c r="G44" s="580"/>
    </row>
    <row r="45" spans="2:8" ht="15.75" customHeight="1">
      <c r="B45" s="579"/>
      <c r="G45" s="580"/>
    </row>
    <row r="46" spans="2:8" ht="15.75" customHeight="1">
      <c r="B46" s="579"/>
      <c r="G46" s="580"/>
    </row>
    <row r="47" spans="2:8" ht="15.75" customHeight="1">
      <c r="B47" s="579"/>
      <c r="G47" s="580"/>
    </row>
    <row r="48" spans="2:8" ht="15.75" customHeight="1">
      <c r="B48" s="579"/>
      <c r="G48" s="580"/>
    </row>
    <row r="49" spans="2:10" ht="15.75" customHeight="1">
      <c r="B49" s="193" t="s">
        <v>39</v>
      </c>
      <c r="C49" s="253"/>
      <c r="D49" s="583"/>
      <c r="E49" s="584"/>
      <c r="G49" s="580"/>
    </row>
    <row r="50" spans="2:10" ht="15.75" customHeight="1">
      <c r="B50" s="990" t="s">
        <v>873</v>
      </c>
      <c r="C50" s="427"/>
      <c r="D50" s="583"/>
      <c r="G50" s="580"/>
    </row>
    <row r="51" spans="2:10" ht="15.75" customHeight="1">
      <c r="B51" s="162" t="s">
        <v>874</v>
      </c>
      <c r="C51" s="253"/>
      <c r="D51" s="583"/>
      <c r="G51" s="580"/>
    </row>
    <row r="52" spans="2:10" ht="15.75" customHeight="1">
      <c r="B52" s="579"/>
      <c r="G52" s="580"/>
      <c r="J52" s="1049"/>
    </row>
    <row r="53" spans="2:10" ht="15.75" customHeight="1">
      <c r="B53" s="579"/>
      <c r="G53" s="580"/>
    </row>
    <row r="54" spans="2:10" ht="15.75" customHeight="1" thickBot="1">
      <c r="B54" s="585"/>
      <c r="C54" s="586"/>
      <c r="D54" s="586"/>
      <c r="E54" s="586"/>
      <c r="F54" s="586"/>
      <c r="G54" s="587"/>
    </row>
    <row r="55" spans="2:10" ht="15.75" customHeight="1"/>
    <row r="56" spans="2:10" ht="15.75" customHeight="1"/>
    <row r="57" spans="2:10" ht="15.75" customHeight="1"/>
    <row r="58" spans="2:10" ht="15.75" customHeight="1"/>
    <row r="59" spans="2:10" ht="15.75" customHeight="1"/>
    <row r="60" spans="2:10" ht="15.75" customHeight="1"/>
    <row r="61" spans="2:10" ht="15.75" customHeight="1"/>
    <row r="62" spans="2:10" ht="15.75" customHeight="1"/>
    <row r="63" spans="2:10" ht="15.75" customHeight="1"/>
    <row r="64" spans="2:10" ht="15.75" customHeight="1"/>
    <row r="65" ht="15.75" customHeight="1"/>
    <row r="66" ht="15.75" customHeight="1"/>
    <row r="67" ht="15.75" customHeight="1"/>
    <row r="68" ht="15.75" customHeight="1"/>
    <row r="69" ht="15.75" customHeight="1"/>
  </sheetData>
  <mergeCells count="4">
    <mergeCell ref="C6:F6"/>
    <mergeCell ref="E42:F42"/>
    <mergeCell ref="C1:G4"/>
    <mergeCell ref="B1:B4"/>
  </mergeCells>
  <printOptions horizontalCentered="1" verticalCentered="1"/>
  <pageMargins left="0.25" right="0.25" top="1.2965104166666668" bottom="0.75" header="0.3" footer="0.3"/>
  <pageSetup scale="79" fitToHeight="0" orientation="portrait" horizontalDpi="360" verticalDpi="360" r:id="rId1"/>
  <headerFooter>
    <oddHeader xml:space="preserve">&amp;C&amp;"Calibri,Negrita"
&amp;14
&amp;11
</oddHeader>
  </headerFooter>
  <colBreaks count="1" manualBreakCount="1">
    <brk id="1" max="52"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3">
    <tabColor rgb="FF92D050"/>
  </sheetPr>
  <dimension ref="B1:H54"/>
  <sheetViews>
    <sheetView view="pageBreakPreview" topLeftCell="A4" zoomScale="91" zoomScaleNormal="100" zoomScaleSheetLayoutView="91" workbookViewId="0">
      <selection activeCell="F41" sqref="F41"/>
    </sheetView>
  </sheetViews>
  <sheetFormatPr baseColWidth="10" defaultColWidth="11.42578125" defaultRowHeight="15.75"/>
  <cols>
    <col min="1" max="1" width="3.5703125" style="583" customWidth="1"/>
    <col min="2" max="2" width="32.28515625" style="583" customWidth="1"/>
    <col min="3" max="3" width="49.5703125" style="583" customWidth="1"/>
    <col min="4" max="4" width="16.42578125" style="583" bestFit="1" customWidth="1"/>
    <col min="5" max="5" width="22" style="583" customWidth="1"/>
    <col min="6" max="6" width="19.140625" style="583" customWidth="1"/>
    <col min="7" max="7" width="16.2851562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49.5" customHeight="1" thickBot="1">
      <c r="B9" s="592" t="s">
        <v>118</v>
      </c>
      <c r="C9" s="593" t="str">
        <f>+' PRESUPUESTO OFICIAL ESMERALDA'!C10</f>
        <v>Desmonte   de   Postes   de   iluminación;   Incl.   Retiro   de luminarias,    clabeado    y    demolición    de    machón    en concreto.</v>
      </c>
      <c r="D9" s="592" t="s">
        <v>119</v>
      </c>
      <c r="E9" s="594">
        <f>+' PRESUPUESTO OFICIAL ESMERALDA'!B10</f>
        <v>1.2</v>
      </c>
      <c r="F9" s="592" t="s">
        <v>120</v>
      </c>
      <c r="G9" s="594" t="str">
        <f>+' PRESUPUESTO OFICIAL ESMERALDA'!D10</f>
        <v>UND</v>
      </c>
    </row>
    <row r="10" spans="2:8">
      <c r="B10" s="582"/>
      <c r="C10" s="595"/>
      <c r="G10" s="596"/>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c r="B13" s="603"/>
      <c r="C13" s="604"/>
      <c r="D13" s="605"/>
      <c r="E13" s="605"/>
      <c r="F13" s="606"/>
      <c r="G13" s="607"/>
    </row>
    <row r="14" spans="2:8">
      <c r="B14" s="603"/>
      <c r="C14" s="604"/>
      <c r="D14" s="605"/>
      <c r="E14" s="605"/>
      <c r="F14" s="606"/>
      <c r="G14" s="607"/>
    </row>
    <row r="15" spans="2:8">
      <c r="B15" s="603"/>
      <c r="C15" s="604"/>
      <c r="D15" s="605"/>
      <c r="E15" s="605"/>
      <c r="F15" s="606"/>
      <c r="G15" s="607"/>
    </row>
    <row r="16" spans="2:8">
      <c r="B16" s="603"/>
      <c r="C16" s="604"/>
      <c r="D16" s="605"/>
      <c r="E16" s="605"/>
      <c r="F16" s="606"/>
      <c r="G16" s="607"/>
    </row>
    <row r="17" spans="2:7">
      <c r="B17" s="608"/>
      <c r="C17" s="604" t="s">
        <v>144</v>
      </c>
      <c r="D17" s="604" t="s">
        <v>144</v>
      </c>
      <c r="E17" s="604" t="s">
        <v>144</v>
      </c>
      <c r="F17" s="604" t="s">
        <v>144</v>
      </c>
      <c r="G17" s="609" t="s">
        <v>144</v>
      </c>
    </row>
    <row r="18" spans="2:7">
      <c r="B18" s="582"/>
      <c r="F18" s="604" t="s">
        <v>127</v>
      </c>
      <c r="G18" s="610">
        <f>SUM(G13:G16)</f>
        <v>0</v>
      </c>
    </row>
    <row r="19" spans="2:7">
      <c r="B19" s="582"/>
      <c r="G19" s="596"/>
    </row>
    <row r="20" spans="2:7">
      <c r="B20" s="597" t="s">
        <v>128</v>
      </c>
      <c r="C20" s="598"/>
      <c r="D20" s="598"/>
      <c r="E20" s="598"/>
      <c r="F20" s="598"/>
      <c r="G20" s="599"/>
    </row>
    <row r="21" spans="2:7">
      <c r="B21" s="611" t="s">
        <v>123</v>
      </c>
      <c r="C21" s="601" t="s">
        <v>36</v>
      </c>
      <c r="D21" s="601" t="s">
        <v>124</v>
      </c>
      <c r="E21" s="601" t="s">
        <v>129</v>
      </c>
      <c r="F21" s="601" t="s">
        <v>130</v>
      </c>
      <c r="G21" s="602" t="s">
        <v>126</v>
      </c>
    </row>
    <row r="22" spans="2:7">
      <c r="B22" s="612" t="str">
        <f>+EQUIPOS_ok!A7</f>
        <v>MEH-HM</v>
      </c>
      <c r="C22" s="604" t="str">
        <f>+EQUIPOS_ok!B7</f>
        <v>Herramienta Menor</v>
      </c>
      <c r="D22" s="605" t="s">
        <v>146</v>
      </c>
      <c r="E22" s="613">
        <f>+EQUIPOS_ok!D7</f>
        <v>0.1</v>
      </c>
      <c r="F22" s="614">
        <f>+G42</f>
        <v>520610</v>
      </c>
      <c r="G22" s="615">
        <f>+ROUND(E22*F22,0)</f>
        <v>52061</v>
      </c>
    </row>
    <row r="23" spans="2:7">
      <c r="B23" s="612" t="str">
        <f>+EQUIPOS_ok!A10</f>
        <v>MEH-03</v>
      </c>
      <c r="C23" s="616" t="str">
        <f>+EQUIPOS_ok!B10</f>
        <v>Grua 5 Ton</v>
      </c>
      <c r="D23" s="617" t="str">
        <f>+EQUIPOS_ok!C10</f>
        <v>Hr</v>
      </c>
      <c r="E23" s="618">
        <v>0.25</v>
      </c>
      <c r="F23" s="614">
        <f>+EQUIPOS_ok!D10</f>
        <v>285100</v>
      </c>
      <c r="G23" s="615">
        <f>+ROUND(F23/E23,0)</f>
        <v>1140400</v>
      </c>
    </row>
    <row r="24" spans="2:7">
      <c r="B24" s="608"/>
      <c r="C24" s="604" t="s">
        <v>144</v>
      </c>
      <c r="D24" s="604" t="s">
        <v>144</v>
      </c>
      <c r="E24" s="604"/>
      <c r="F24" s="604" t="s">
        <v>144</v>
      </c>
      <c r="G24" s="609" t="s">
        <v>144</v>
      </c>
    </row>
    <row r="25" spans="2:7">
      <c r="B25" s="608"/>
      <c r="C25" s="604" t="s">
        <v>144</v>
      </c>
      <c r="D25" s="604" t="s">
        <v>144</v>
      </c>
      <c r="E25" s="604"/>
      <c r="F25" s="604" t="s">
        <v>144</v>
      </c>
      <c r="G25" s="609" t="s">
        <v>144</v>
      </c>
    </row>
    <row r="26" spans="2:7">
      <c r="B26" s="608"/>
      <c r="C26" s="604" t="s">
        <v>144</v>
      </c>
      <c r="D26" s="604" t="s">
        <v>144</v>
      </c>
      <c r="E26" s="604" t="s">
        <v>144</v>
      </c>
      <c r="F26" s="604" t="s">
        <v>144</v>
      </c>
      <c r="G26" s="609" t="s">
        <v>144</v>
      </c>
    </row>
    <row r="27" spans="2:7">
      <c r="B27" s="582"/>
      <c r="F27" s="604" t="s">
        <v>127</v>
      </c>
      <c r="G27" s="614">
        <f>SUM(G22:G23)</f>
        <v>1192461</v>
      </c>
    </row>
    <row r="28" spans="2:7">
      <c r="B28" s="582"/>
      <c r="G28" s="596"/>
    </row>
    <row r="29" spans="2:7">
      <c r="B29" s="692" t="s">
        <v>132</v>
      </c>
      <c r="C29" s="619"/>
      <c r="D29" s="619"/>
      <c r="E29" s="619"/>
      <c r="F29" s="619"/>
      <c r="G29" s="620"/>
    </row>
    <row r="30" spans="2:7">
      <c r="B30" s="693" t="s">
        <v>123</v>
      </c>
      <c r="C30" s="694" t="s">
        <v>36</v>
      </c>
      <c r="D30" s="694" t="s">
        <v>133</v>
      </c>
      <c r="E30" s="694" t="s">
        <v>134</v>
      </c>
      <c r="F30" s="694" t="s">
        <v>130</v>
      </c>
      <c r="G30" s="695" t="s">
        <v>126</v>
      </c>
    </row>
    <row r="31" spans="2:7">
      <c r="B31" s="608"/>
      <c r="C31" s="604"/>
      <c r="D31" s="605"/>
      <c r="E31" s="605"/>
      <c r="F31" s="614"/>
      <c r="G31" s="614"/>
    </row>
    <row r="32" spans="2:7">
      <c r="B32" s="608"/>
      <c r="C32" s="604" t="s">
        <v>144</v>
      </c>
      <c r="D32" s="604" t="s">
        <v>144</v>
      </c>
      <c r="E32" s="604" t="s">
        <v>144</v>
      </c>
      <c r="F32" s="604" t="s">
        <v>144</v>
      </c>
      <c r="G32" s="609" t="s">
        <v>144</v>
      </c>
    </row>
    <row r="33" spans="2:7">
      <c r="B33" s="608"/>
      <c r="C33" s="604" t="s">
        <v>144</v>
      </c>
      <c r="D33" s="604" t="s">
        <v>144</v>
      </c>
      <c r="E33" s="604" t="s">
        <v>144</v>
      </c>
      <c r="F33" s="604" t="s">
        <v>144</v>
      </c>
      <c r="G33" s="609" t="s">
        <v>144</v>
      </c>
    </row>
    <row r="34" spans="2:7">
      <c r="B34" s="608"/>
      <c r="C34" s="604" t="s">
        <v>144</v>
      </c>
      <c r="D34" s="604" t="s">
        <v>144</v>
      </c>
      <c r="E34" s="604" t="s">
        <v>144</v>
      </c>
      <c r="F34" s="604" t="s">
        <v>144</v>
      </c>
      <c r="G34" s="609" t="s">
        <v>144</v>
      </c>
    </row>
    <row r="35" spans="2:7">
      <c r="B35" s="608"/>
      <c r="C35" s="604" t="s">
        <v>144</v>
      </c>
      <c r="D35" s="604" t="s">
        <v>144</v>
      </c>
      <c r="E35" s="604" t="s">
        <v>144</v>
      </c>
      <c r="F35" s="604" t="s">
        <v>144</v>
      </c>
      <c r="G35" s="609" t="s">
        <v>144</v>
      </c>
    </row>
    <row r="36" spans="2:7">
      <c r="B36" s="582"/>
      <c r="F36" s="604" t="s">
        <v>127</v>
      </c>
      <c r="G36" s="614">
        <f>SUM(G31)</f>
        <v>0</v>
      </c>
    </row>
    <row r="37" spans="2:7">
      <c r="B37" s="582"/>
      <c r="G37" s="596"/>
    </row>
    <row r="38" spans="2:7">
      <c r="B38" s="692" t="s">
        <v>135</v>
      </c>
      <c r="C38" s="619"/>
      <c r="D38" s="619"/>
      <c r="E38" s="619"/>
      <c r="F38" s="619"/>
      <c r="G38" s="620"/>
    </row>
    <row r="39" spans="2:7">
      <c r="B39" s="693" t="s">
        <v>123</v>
      </c>
      <c r="C39" s="694" t="s">
        <v>36</v>
      </c>
      <c r="D39" s="694" t="s">
        <v>124</v>
      </c>
      <c r="E39" s="694" t="s">
        <v>136</v>
      </c>
      <c r="F39" s="694" t="s">
        <v>129</v>
      </c>
      <c r="G39" s="695" t="s">
        <v>126</v>
      </c>
    </row>
    <row r="40" spans="2:7">
      <c r="B40" s="629" t="str">
        <f>+'MANO DE OBRA_ok'!A55</f>
        <v>MO-18</v>
      </c>
      <c r="C40" s="621" t="str">
        <f>+'MANO DE OBRA_ok'!B55</f>
        <v>Cuadrilla 18: 1 OfcB + 1 AyuB</v>
      </c>
      <c r="D40" s="622" t="s">
        <v>149</v>
      </c>
      <c r="E40" s="623">
        <f>+'MANO DE OBRA_ok'!P55</f>
        <v>52061</v>
      </c>
      <c r="F40" s="621">
        <v>0.1</v>
      </c>
      <c r="G40" s="624">
        <f>ROUND(E40/F40,0)</f>
        <v>520610</v>
      </c>
    </row>
    <row r="41" spans="2:7">
      <c r="B41" s="608"/>
      <c r="C41" s="604"/>
      <c r="D41" s="604"/>
      <c r="E41" s="614"/>
      <c r="F41" s="604"/>
      <c r="G41" s="624"/>
    </row>
    <row r="42" spans="2:7">
      <c r="B42" s="582"/>
      <c r="F42" s="604" t="s">
        <v>127</v>
      </c>
      <c r="G42" s="624">
        <f>SUM(G40:G41)</f>
        <v>520610</v>
      </c>
    </row>
    <row r="43" spans="2:7" ht="16.5" thickBot="1">
      <c r="B43" s="582"/>
      <c r="G43" s="596"/>
    </row>
    <row r="44" spans="2:7" ht="16.5" thickBot="1">
      <c r="B44" s="582"/>
      <c r="E44" s="1809" t="s">
        <v>138</v>
      </c>
      <c r="F44" s="1810"/>
      <c r="G44" s="625">
        <f>SUM(G18,G27,G36,G42)</f>
        <v>1713071</v>
      </c>
    </row>
    <row r="45" spans="2:7">
      <c r="B45" s="582"/>
      <c r="G45" s="596"/>
    </row>
    <row r="46" spans="2:7">
      <c r="B46" s="582"/>
      <c r="G46" s="596"/>
    </row>
    <row r="47" spans="2:7">
      <c r="B47" s="582"/>
      <c r="G47" s="596"/>
    </row>
    <row r="48" spans="2:7">
      <c r="B48" s="582"/>
      <c r="G48" s="596"/>
    </row>
    <row r="49" spans="2:7">
      <c r="B49" s="582"/>
      <c r="G49" s="596"/>
    </row>
    <row r="50" spans="2:7">
      <c r="B50" s="582"/>
      <c r="G50" s="596"/>
    </row>
    <row r="51" spans="2:7">
      <c r="B51" s="193" t="s">
        <v>39</v>
      </c>
      <c r="C51" s="253"/>
      <c r="G51" s="596"/>
    </row>
    <row r="52" spans="2:7">
      <c r="B52" s="990" t="s">
        <v>873</v>
      </c>
      <c r="C52" s="427"/>
      <c r="G52" s="596"/>
    </row>
    <row r="53" spans="2:7">
      <c r="B53" s="162" t="s">
        <v>874</v>
      </c>
      <c r="C53" s="253"/>
      <c r="G53" s="596"/>
    </row>
    <row r="54" spans="2:7" ht="16.5" thickBot="1">
      <c r="B54" s="626"/>
      <c r="C54" s="627"/>
      <c r="D54" s="627"/>
      <c r="E54" s="627"/>
      <c r="F54" s="627"/>
      <c r="G54" s="628"/>
    </row>
  </sheetData>
  <mergeCells count="4">
    <mergeCell ref="E44:F44"/>
    <mergeCell ref="C6:F6"/>
    <mergeCell ref="C1:G4"/>
    <mergeCell ref="B1:B4"/>
  </mergeCells>
  <pageMargins left="0.7" right="0.7" top="0.75" bottom="0.75" header="0.3" footer="0.3"/>
  <pageSetup scale="57" orientation="portrait" horizontalDpi="360" verticalDpi="36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3">
    <tabColor rgb="FF92D050"/>
  </sheetPr>
  <dimension ref="B1:H54"/>
  <sheetViews>
    <sheetView view="pageBreakPreview" topLeftCell="A19" zoomScale="85" zoomScaleNormal="100" zoomScaleSheetLayoutView="85" workbookViewId="0">
      <selection activeCell="H57" sqref="H57"/>
    </sheetView>
  </sheetViews>
  <sheetFormatPr baseColWidth="10" defaultColWidth="11.42578125" defaultRowHeight="15.75"/>
  <cols>
    <col min="1" max="1" width="3" style="583" customWidth="1"/>
    <col min="2" max="2" width="26.28515625" style="583" customWidth="1"/>
    <col min="3" max="3" width="49.85546875" style="583" bestFit="1" customWidth="1"/>
    <col min="4" max="4" width="16.42578125" style="583" bestFit="1" customWidth="1"/>
    <col min="5" max="5" width="15.7109375" style="583" customWidth="1"/>
    <col min="6" max="6" width="22.85546875" style="583" bestFit="1" customWidth="1"/>
    <col min="7" max="7" width="13.710937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54.75" customHeight="1" thickBot="1">
      <c r="B9" s="592" t="s">
        <v>118</v>
      </c>
      <c r="C9" s="593" t="str">
        <f>+' PRESUPUESTO OFICIAL ESMERALDA'!C11</f>
        <v>Excavación  manual  sin  clasificar  –  Incluye:  todo  factor y disposición final del material en escombrera autorizada.</v>
      </c>
      <c r="D9" s="592" t="s">
        <v>119</v>
      </c>
      <c r="E9" s="594">
        <f>+' PRESUPUESTO OFICIAL ESMERALDA'!B11</f>
        <v>1.3</v>
      </c>
      <c r="F9" s="592" t="s">
        <v>120</v>
      </c>
      <c r="G9" s="594" t="str">
        <f>+' PRESUPUESTO OFICIAL ESMERALDA'!D11</f>
        <v>M3</v>
      </c>
    </row>
    <row r="10" spans="2:8">
      <c r="B10" s="582"/>
      <c r="C10" s="595"/>
      <c r="G10" s="596"/>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c r="B13" s="631"/>
      <c r="C13" s="632"/>
      <c r="D13" s="633"/>
      <c r="E13" s="634"/>
      <c r="F13" s="635"/>
      <c r="G13" s="636"/>
    </row>
    <row r="14" spans="2:8">
      <c r="B14" s="631"/>
      <c r="C14" s="632"/>
      <c r="D14" s="633"/>
      <c r="E14" s="634"/>
      <c r="F14" s="635"/>
      <c r="G14" s="607"/>
    </row>
    <row r="15" spans="2:8">
      <c r="B15" s="631"/>
      <c r="C15" s="637"/>
      <c r="D15" s="638"/>
      <c r="E15" s="634"/>
      <c r="F15" s="635"/>
      <c r="G15" s="607"/>
    </row>
    <row r="16" spans="2:8">
      <c r="B16" s="631"/>
      <c r="C16" s="604"/>
      <c r="D16" s="605"/>
      <c r="E16" s="605"/>
      <c r="F16" s="606"/>
      <c r="G16" s="607"/>
    </row>
    <row r="17" spans="2:7">
      <c r="B17" s="639"/>
      <c r="C17" s="604" t="s">
        <v>144</v>
      </c>
      <c r="D17" s="604" t="s">
        <v>144</v>
      </c>
      <c r="E17" s="604" t="s">
        <v>144</v>
      </c>
      <c r="F17" s="604" t="s">
        <v>144</v>
      </c>
      <c r="G17" s="609" t="s">
        <v>144</v>
      </c>
    </row>
    <row r="18" spans="2:7">
      <c r="B18" s="582"/>
      <c r="F18" s="604" t="s">
        <v>127</v>
      </c>
      <c r="G18" s="610">
        <f>SUM(G13:G16)</f>
        <v>0</v>
      </c>
    </row>
    <row r="19" spans="2:7">
      <c r="B19" s="582"/>
      <c r="G19" s="596"/>
    </row>
    <row r="20" spans="2:7">
      <c r="B20" s="597" t="s">
        <v>128</v>
      </c>
      <c r="C20" s="598"/>
      <c r="D20" s="598"/>
      <c r="E20" s="598"/>
      <c r="F20" s="598"/>
      <c r="G20" s="599"/>
    </row>
    <row r="21" spans="2:7">
      <c r="B21" s="611" t="s">
        <v>123</v>
      </c>
      <c r="C21" s="601" t="s">
        <v>36</v>
      </c>
      <c r="D21" s="601" t="s">
        <v>124</v>
      </c>
      <c r="E21" s="601" t="s">
        <v>129</v>
      </c>
      <c r="F21" s="601" t="s">
        <v>130</v>
      </c>
      <c r="G21" s="602" t="s">
        <v>126</v>
      </c>
    </row>
    <row r="22" spans="2:7">
      <c r="B22" s="612" t="str">
        <f>+EQUIPOS_ok!A7</f>
        <v>MEH-HM</v>
      </c>
      <c r="C22" s="632" t="str">
        <f>+EQUIPOS_ok!B7</f>
        <v>Herramienta Menor</v>
      </c>
      <c r="D22" s="633" t="str">
        <f>+EQUIPOS_ok!C7</f>
        <v>% M.O</v>
      </c>
      <c r="E22" s="634">
        <f>+EQUIPOS_ok!D7</f>
        <v>0.1</v>
      </c>
      <c r="F22" s="635">
        <f>+G42</f>
        <v>27031</v>
      </c>
      <c r="G22" s="615">
        <f>ROUND(+E22*F22,0)</f>
        <v>2703</v>
      </c>
    </row>
    <row r="23" spans="2:7">
      <c r="B23" s="612"/>
      <c r="C23" s="632"/>
      <c r="D23" s="633"/>
      <c r="E23" s="634"/>
      <c r="F23" s="635"/>
      <c r="G23" s="615"/>
    </row>
    <row r="24" spans="2:7">
      <c r="B24" s="608"/>
      <c r="C24" s="637"/>
      <c r="D24" s="638"/>
      <c r="E24" s="634"/>
      <c r="F24" s="635"/>
      <c r="G24" s="615"/>
    </row>
    <row r="25" spans="2:7">
      <c r="B25" s="608"/>
      <c r="C25" s="604" t="s">
        <v>144</v>
      </c>
      <c r="D25" s="604" t="s">
        <v>144</v>
      </c>
      <c r="E25" s="604"/>
      <c r="F25" s="604" t="s">
        <v>144</v>
      </c>
      <c r="G25" s="609" t="s">
        <v>144</v>
      </c>
    </row>
    <row r="26" spans="2:7">
      <c r="B26" s="608"/>
      <c r="C26" s="604" t="s">
        <v>144</v>
      </c>
      <c r="D26" s="604" t="s">
        <v>144</v>
      </c>
      <c r="E26" s="604" t="s">
        <v>144</v>
      </c>
      <c r="F26" s="604" t="s">
        <v>144</v>
      </c>
      <c r="G26" s="609" t="s">
        <v>144</v>
      </c>
    </row>
    <row r="27" spans="2:7">
      <c r="B27" s="582"/>
      <c r="F27" s="604" t="s">
        <v>127</v>
      </c>
      <c r="G27" s="640">
        <f>SUM(G22:G24)</f>
        <v>2703</v>
      </c>
    </row>
    <row r="28" spans="2:7">
      <c r="B28" s="582"/>
      <c r="G28" s="596"/>
    </row>
    <row r="29" spans="2:7">
      <c r="B29" s="692" t="s">
        <v>132</v>
      </c>
      <c r="C29" s="619"/>
      <c r="D29" s="619"/>
      <c r="E29" s="619"/>
      <c r="F29" s="619"/>
      <c r="G29" s="620"/>
    </row>
    <row r="30" spans="2:7">
      <c r="B30" s="693" t="s">
        <v>123</v>
      </c>
      <c r="C30" s="694" t="s">
        <v>36</v>
      </c>
      <c r="D30" s="694" t="s">
        <v>133</v>
      </c>
      <c r="E30" s="694" t="s">
        <v>134</v>
      </c>
      <c r="F30" s="694" t="s">
        <v>130</v>
      </c>
      <c r="G30" s="695" t="s">
        <v>126</v>
      </c>
    </row>
    <row r="31" spans="2:7">
      <c r="B31" s="612" t="str">
        <f>+TRANSPORTE_ok!A7</f>
        <v>TRSPTE-01</v>
      </c>
      <c r="C31" s="604" t="str">
        <f>+TRANSPORTE_ok!B7</f>
        <v>Transporte volqueta &gt; 5 Km</v>
      </c>
      <c r="D31" s="605">
        <v>1</v>
      </c>
      <c r="E31" s="605">
        <v>1</v>
      </c>
      <c r="F31" s="614">
        <f>+TRANSPORTE_ok!D7</f>
        <v>1800</v>
      </c>
      <c r="G31" s="615">
        <f>+ROUND(D31*E31*F31,0)</f>
        <v>1800</v>
      </c>
    </row>
    <row r="32" spans="2:7">
      <c r="B32" s="608"/>
      <c r="C32" s="604" t="s">
        <v>144</v>
      </c>
      <c r="D32" s="604" t="s">
        <v>144</v>
      </c>
      <c r="E32" s="604" t="s">
        <v>144</v>
      </c>
      <c r="F32" s="604" t="s">
        <v>144</v>
      </c>
      <c r="G32" s="609" t="s">
        <v>144</v>
      </c>
    </row>
    <row r="33" spans="2:7">
      <c r="B33" s="608"/>
      <c r="C33" s="604" t="s">
        <v>144</v>
      </c>
      <c r="D33" s="604" t="s">
        <v>144</v>
      </c>
      <c r="E33" s="604" t="s">
        <v>144</v>
      </c>
      <c r="F33" s="604" t="s">
        <v>144</v>
      </c>
      <c r="G33" s="609" t="s">
        <v>144</v>
      </c>
    </row>
    <row r="34" spans="2:7">
      <c r="B34" s="608"/>
      <c r="C34" s="604" t="s">
        <v>144</v>
      </c>
      <c r="D34" s="604" t="s">
        <v>144</v>
      </c>
      <c r="E34" s="604" t="s">
        <v>144</v>
      </c>
      <c r="F34" s="604" t="s">
        <v>144</v>
      </c>
      <c r="G34" s="609" t="s">
        <v>144</v>
      </c>
    </row>
    <row r="35" spans="2:7">
      <c r="B35" s="608"/>
      <c r="C35" s="604" t="s">
        <v>144</v>
      </c>
      <c r="D35" s="604" t="s">
        <v>144</v>
      </c>
      <c r="E35" s="604" t="s">
        <v>144</v>
      </c>
      <c r="F35" s="604" t="s">
        <v>144</v>
      </c>
      <c r="G35" s="609" t="s">
        <v>144</v>
      </c>
    </row>
    <row r="36" spans="2:7">
      <c r="B36" s="582"/>
      <c r="F36" s="604" t="s">
        <v>127</v>
      </c>
      <c r="G36" s="615">
        <f>SUM(G31)</f>
        <v>1800</v>
      </c>
    </row>
    <row r="37" spans="2:7">
      <c r="B37" s="582"/>
      <c r="G37" s="596"/>
    </row>
    <row r="38" spans="2:7">
      <c r="B38" s="692" t="s">
        <v>135</v>
      </c>
      <c r="C38" s="619"/>
      <c r="D38" s="619"/>
      <c r="E38" s="619"/>
      <c r="F38" s="619"/>
      <c r="G38" s="620"/>
    </row>
    <row r="39" spans="2:7">
      <c r="B39" s="693" t="s">
        <v>123</v>
      </c>
      <c r="C39" s="694" t="s">
        <v>36</v>
      </c>
      <c r="D39" s="694" t="s">
        <v>124</v>
      </c>
      <c r="E39" s="694" t="s">
        <v>136</v>
      </c>
      <c r="F39" s="694" t="s">
        <v>129</v>
      </c>
      <c r="G39" s="695" t="s">
        <v>126</v>
      </c>
    </row>
    <row r="40" spans="2:7">
      <c r="B40" s="629" t="s">
        <v>147</v>
      </c>
      <c r="C40" s="621" t="s">
        <v>148</v>
      </c>
      <c r="D40" s="622" t="s">
        <v>149</v>
      </c>
      <c r="E40" s="623">
        <f>+'MANO DE OBRA_ok'!P42</f>
        <v>33789</v>
      </c>
      <c r="F40" s="622">
        <v>0.8</v>
      </c>
      <c r="G40" s="615">
        <f>ROUND(+E40*F40,0)</f>
        <v>27031</v>
      </c>
    </row>
    <row r="41" spans="2:7">
      <c r="B41" s="608"/>
      <c r="C41" s="604"/>
      <c r="D41" s="604"/>
      <c r="E41" s="614"/>
      <c r="F41" s="604"/>
      <c r="G41" s="624"/>
    </row>
    <row r="42" spans="2:7">
      <c r="B42" s="582"/>
      <c r="F42" s="604" t="s">
        <v>127</v>
      </c>
      <c r="G42" s="624">
        <f>SUM(G40:G41)</f>
        <v>27031</v>
      </c>
    </row>
    <row r="43" spans="2:7" ht="16.5" thickBot="1">
      <c r="B43" s="582"/>
      <c r="G43" s="596"/>
    </row>
    <row r="44" spans="2:7" ht="16.5" thickBot="1">
      <c r="B44" s="582"/>
      <c r="E44" s="1809" t="s">
        <v>138</v>
      </c>
      <c r="F44" s="1810"/>
      <c r="G44" s="625">
        <f>ROUND(SUM(G18,G27,G36,G42),0)</f>
        <v>31534</v>
      </c>
    </row>
    <row r="45" spans="2:7">
      <c r="B45" s="582"/>
      <c r="G45" s="596"/>
    </row>
    <row r="46" spans="2:7">
      <c r="B46" s="582"/>
      <c r="G46" s="596"/>
    </row>
    <row r="47" spans="2:7">
      <c r="B47" s="582"/>
      <c r="G47" s="596"/>
    </row>
    <row r="48" spans="2:7">
      <c r="B48" s="582"/>
      <c r="G48" s="596"/>
    </row>
    <row r="49" spans="2:7">
      <c r="B49" s="582"/>
      <c r="G49" s="596"/>
    </row>
    <row r="50" spans="2:7">
      <c r="B50" s="582"/>
      <c r="G50" s="596"/>
    </row>
    <row r="51" spans="2:7">
      <c r="B51" s="193" t="s">
        <v>39</v>
      </c>
      <c r="C51" s="253"/>
      <c r="G51" s="596"/>
    </row>
    <row r="52" spans="2:7">
      <c r="B52" s="990" t="s">
        <v>873</v>
      </c>
      <c r="C52" s="427"/>
      <c r="G52" s="596"/>
    </row>
    <row r="53" spans="2:7">
      <c r="B53" s="162" t="s">
        <v>874</v>
      </c>
      <c r="C53" s="253"/>
      <c r="G53" s="596"/>
    </row>
    <row r="54" spans="2:7" ht="16.5" thickBot="1">
      <c r="B54" s="626"/>
      <c r="C54" s="627"/>
      <c r="D54" s="627"/>
      <c r="E54" s="627"/>
      <c r="F54" s="627"/>
      <c r="G54" s="628"/>
    </row>
  </sheetData>
  <mergeCells count="4">
    <mergeCell ref="E44:F44"/>
    <mergeCell ref="C6:F6"/>
    <mergeCell ref="C1:G4"/>
    <mergeCell ref="B1:B4"/>
  </mergeCells>
  <pageMargins left="0.7" right="0.7" top="0.75" bottom="0.75" header="0.3" footer="0.3"/>
  <pageSetup scale="58" orientation="portrait" horizontalDpi="360" verticalDpi="36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5">
    <tabColor rgb="FF92D050"/>
  </sheetPr>
  <dimension ref="B1:H52"/>
  <sheetViews>
    <sheetView view="pageBreakPreview" topLeftCell="A12" zoomScale="87" zoomScaleNormal="100" zoomScaleSheetLayoutView="87" workbookViewId="0">
      <selection activeCell="E38" sqref="E38"/>
    </sheetView>
  </sheetViews>
  <sheetFormatPr baseColWidth="10" defaultColWidth="11.42578125" defaultRowHeight="15.75"/>
  <cols>
    <col min="1" max="1" width="4.5703125" style="583" customWidth="1"/>
    <col min="2" max="2" width="32" style="583" customWidth="1"/>
    <col min="3" max="3" width="46" style="583" customWidth="1"/>
    <col min="4" max="4" width="16.42578125" style="583" bestFit="1" customWidth="1"/>
    <col min="5" max="5" width="14.28515625" style="583" customWidth="1"/>
    <col min="6" max="6" width="17" style="583" customWidth="1"/>
    <col min="7" max="7" width="14.140625" style="583" bestFit="1" customWidth="1"/>
    <col min="8" max="16384" width="11.42578125" style="583"/>
  </cols>
  <sheetData>
    <row r="1" spans="2:8" ht="14.6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48.75" customHeight="1" thickBot="1">
      <c r="B9" s="592" t="s">
        <v>118</v>
      </c>
      <c r="C9" s="593" t="str">
        <f>+' PRESUPUESTO OFICIAL ESMERALDA'!C12</f>
        <v xml:space="preserve">Relleno seleccionado y compactado mecanicamente. </v>
      </c>
      <c r="D9" s="592" t="s">
        <v>119</v>
      </c>
      <c r="E9" s="594">
        <f>+' PRESUPUESTO OFICIAL ESMERALDA'!B12</f>
        <v>1.4</v>
      </c>
      <c r="F9" s="592" t="s">
        <v>120</v>
      </c>
      <c r="G9" s="594" t="str">
        <f>+' PRESUPUESTO OFICIAL ESMERALDA'!D12</f>
        <v>M3</v>
      </c>
    </row>
    <row r="10" spans="2:8">
      <c r="B10" s="582"/>
      <c r="C10" s="595"/>
      <c r="G10" s="596"/>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c r="B13" s="603"/>
      <c r="C13" s="604"/>
      <c r="D13" s="605"/>
      <c r="E13" s="605"/>
      <c r="F13" s="606"/>
      <c r="G13" s="607"/>
    </row>
    <row r="14" spans="2:8">
      <c r="B14" s="603"/>
      <c r="C14" s="604"/>
      <c r="D14" s="605"/>
      <c r="E14" s="605"/>
      <c r="F14" s="606"/>
      <c r="G14" s="607"/>
    </row>
    <row r="15" spans="2:8">
      <c r="B15" s="603"/>
      <c r="C15" s="604"/>
      <c r="D15" s="605"/>
      <c r="E15" s="605"/>
      <c r="F15" s="606"/>
      <c r="G15" s="607"/>
    </row>
    <row r="16" spans="2:8">
      <c r="B16" s="608"/>
      <c r="C16" s="604" t="s">
        <v>144</v>
      </c>
      <c r="D16" s="604" t="s">
        <v>144</v>
      </c>
      <c r="E16" s="604" t="s">
        <v>144</v>
      </c>
      <c r="F16" s="604" t="s">
        <v>144</v>
      </c>
      <c r="G16" s="609" t="s">
        <v>144</v>
      </c>
    </row>
    <row r="17" spans="2:7">
      <c r="B17" s="582"/>
      <c r="F17" s="605" t="s">
        <v>127</v>
      </c>
      <c r="G17" s="610">
        <f>SUM(G13:G15)</f>
        <v>0</v>
      </c>
    </row>
    <row r="18" spans="2:7">
      <c r="B18" s="582"/>
      <c r="G18" s="596"/>
    </row>
    <row r="19" spans="2:7">
      <c r="B19" s="597" t="s">
        <v>128</v>
      </c>
      <c r="C19" s="598"/>
      <c r="D19" s="598"/>
      <c r="E19" s="598"/>
      <c r="F19" s="598"/>
      <c r="G19" s="599"/>
    </row>
    <row r="20" spans="2:7">
      <c r="B20" s="611" t="s">
        <v>123</v>
      </c>
      <c r="C20" s="601" t="s">
        <v>36</v>
      </c>
      <c r="D20" s="601" t="s">
        <v>124</v>
      </c>
      <c r="E20" s="601" t="s">
        <v>129</v>
      </c>
      <c r="F20" s="601" t="s">
        <v>130</v>
      </c>
      <c r="G20" s="602" t="s">
        <v>126</v>
      </c>
    </row>
    <row r="21" spans="2:7">
      <c r="B21" s="612" t="str">
        <f>+EQUIPOS_ok!A7</f>
        <v>MEH-HM</v>
      </c>
      <c r="C21" s="604" t="str">
        <f>+EQUIPOS_ok!B7</f>
        <v>Herramienta Menor</v>
      </c>
      <c r="D21" s="605" t="str">
        <f>+EQUIPOS_ok!C7</f>
        <v>% M.O</v>
      </c>
      <c r="E21" s="613">
        <f>+EQUIPOS_ok!D7</f>
        <v>0.1</v>
      </c>
      <c r="F21" s="614">
        <f>+G40</f>
        <v>40547</v>
      </c>
      <c r="G21" s="615">
        <f>+ROUND(E21*F21,0)</f>
        <v>4055</v>
      </c>
    </row>
    <row r="22" spans="2:7" ht="33" customHeight="1">
      <c r="B22" s="603" t="str">
        <f>EQUIPOS_ok!A25</f>
        <v>MEH-18</v>
      </c>
      <c r="C22" s="1009" t="s">
        <v>853</v>
      </c>
      <c r="D22" s="605" t="s">
        <v>142</v>
      </c>
      <c r="E22" s="618">
        <v>0.75</v>
      </c>
      <c r="F22" s="614">
        <v>10000</v>
      </c>
      <c r="G22" s="615">
        <f>+ROUND(E22*F22,0)</f>
        <v>7500</v>
      </c>
    </row>
    <row r="23" spans="2:7">
      <c r="B23" s="608"/>
      <c r="C23" s="604" t="s">
        <v>144</v>
      </c>
      <c r="D23" s="604" t="s">
        <v>144</v>
      </c>
      <c r="E23" s="604"/>
      <c r="F23" s="604" t="s">
        <v>144</v>
      </c>
      <c r="G23" s="609" t="s">
        <v>144</v>
      </c>
    </row>
    <row r="24" spans="2:7">
      <c r="B24" s="608"/>
      <c r="C24" s="604" t="s">
        <v>144</v>
      </c>
      <c r="D24" s="604" t="s">
        <v>144</v>
      </c>
      <c r="E24" s="604"/>
      <c r="F24" s="604" t="s">
        <v>144</v>
      </c>
      <c r="G24" s="609" t="s">
        <v>144</v>
      </c>
    </row>
    <row r="25" spans="2:7">
      <c r="B25" s="608"/>
      <c r="C25" s="604" t="s">
        <v>144</v>
      </c>
      <c r="D25" s="604" t="s">
        <v>144</v>
      </c>
      <c r="E25" s="604" t="s">
        <v>144</v>
      </c>
      <c r="F25" s="604" t="s">
        <v>144</v>
      </c>
      <c r="G25" s="609" t="s">
        <v>144</v>
      </c>
    </row>
    <row r="26" spans="2:7">
      <c r="B26" s="582"/>
      <c r="F26" s="604" t="s">
        <v>127</v>
      </c>
      <c r="G26" s="615">
        <f>SUM(G21:G22)</f>
        <v>11555</v>
      </c>
    </row>
    <row r="27" spans="2:7">
      <c r="B27" s="582"/>
      <c r="G27" s="596"/>
    </row>
    <row r="28" spans="2:7">
      <c r="B28" s="692" t="s">
        <v>132</v>
      </c>
      <c r="C28" s="619"/>
      <c r="D28" s="619"/>
      <c r="E28" s="619"/>
      <c r="F28" s="619"/>
      <c r="G28" s="620"/>
    </row>
    <row r="29" spans="2:7">
      <c r="B29" s="693" t="s">
        <v>123</v>
      </c>
      <c r="C29" s="694" t="s">
        <v>36</v>
      </c>
      <c r="D29" s="694" t="s">
        <v>603</v>
      </c>
      <c r="E29" s="694" t="s">
        <v>134</v>
      </c>
      <c r="F29" s="694" t="s">
        <v>130</v>
      </c>
      <c r="G29" s="695" t="s">
        <v>126</v>
      </c>
    </row>
    <row r="30" spans="2:7">
      <c r="B30" s="608"/>
      <c r="C30" s="604" t="s">
        <v>144</v>
      </c>
      <c r="D30" s="604" t="s">
        <v>144</v>
      </c>
      <c r="E30" s="604" t="s">
        <v>144</v>
      </c>
      <c r="F30" s="604" t="s">
        <v>144</v>
      </c>
      <c r="G30" s="609" t="s">
        <v>144</v>
      </c>
    </row>
    <row r="31" spans="2:7">
      <c r="B31" s="608"/>
      <c r="C31" s="604" t="s">
        <v>144</v>
      </c>
      <c r="D31" s="604" t="s">
        <v>144</v>
      </c>
      <c r="E31" s="604" t="s">
        <v>144</v>
      </c>
      <c r="F31" s="604" t="s">
        <v>144</v>
      </c>
      <c r="G31" s="609" t="s">
        <v>144</v>
      </c>
    </row>
    <row r="32" spans="2:7">
      <c r="B32" s="608"/>
      <c r="C32" s="604" t="s">
        <v>144</v>
      </c>
      <c r="D32" s="604" t="s">
        <v>144</v>
      </c>
      <c r="E32" s="604" t="s">
        <v>144</v>
      </c>
      <c r="F32" s="604" t="s">
        <v>144</v>
      </c>
      <c r="G32" s="609" t="s">
        <v>144</v>
      </c>
    </row>
    <row r="33" spans="2:7">
      <c r="B33" s="608"/>
      <c r="C33" s="604" t="s">
        <v>144</v>
      </c>
      <c r="D33" s="604" t="s">
        <v>144</v>
      </c>
      <c r="E33" s="604" t="s">
        <v>144</v>
      </c>
      <c r="F33" s="604" t="s">
        <v>144</v>
      </c>
      <c r="G33" s="609" t="s">
        <v>144</v>
      </c>
    </row>
    <row r="34" spans="2:7">
      <c r="B34" s="582"/>
      <c r="F34" s="604" t="s">
        <v>127</v>
      </c>
      <c r="G34" s="614"/>
    </row>
    <row r="35" spans="2:7">
      <c r="B35" s="582"/>
      <c r="G35" s="596"/>
    </row>
    <row r="36" spans="2:7">
      <c r="B36" s="692" t="s">
        <v>135</v>
      </c>
      <c r="C36" s="619"/>
      <c r="D36" s="619"/>
      <c r="E36" s="619"/>
      <c r="F36" s="619"/>
      <c r="G36" s="620"/>
    </row>
    <row r="37" spans="2:7">
      <c r="B37" s="693" t="s">
        <v>123</v>
      </c>
      <c r="C37" s="694" t="s">
        <v>36</v>
      </c>
      <c r="D37" s="694" t="s">
        <v>124</v>
      </c>
      <c r="E37" s="694" t="s">
        <v>136</v>
      </c>
      <c r="F37" s="694" t="s">
        <v>129</v>
      </c>
      <c r="G37" s="695" t="s">
        <v>126</v>
      </c>
    </row>
    <row r="38" spans="2:7">
      <c r="B38" s="629" t="s">
        <v>147</v>
      </c>
      <c r="C38" s="621" t="s">
        <v>148</v>
      </c>
      <c r="D38" s="622" t="s">
        <v>149</v>
      </c>
      <c r="E38" s="623">
        <f>+'MANO DE OBRA_ok'!P42</f>
        <v>33789</v>
      </c>
      <c r="F38" s="622">
        <v>1.2</v>
      </c>
      <c r="G38" s="615">
        <f>+ROUND(E38*F38,0)</f>
        <v>40547</v>
      </c>
    </row>
    <row r="39" spans="2:7">
      <c r="B39" s="608"/>
      <c r="C39" s="604"/>
      <c r="D39" s="604"/>
      <c r="E39" s="614"/>
      <c r="F39" s="604"/>
      <c r="G39" s="624"/>
    </row>
    <row r="40" spans="2:7">
      <c r="B40" s="582"/>
      <c r="F40" s="604" t="s">
        <v>127</v>
      </c>
      <c r="G40" s="624">
        <f>SUM(G38:G39)</f>
        <v>40547</v>
      </c>
    </row>
    <row r="41" spans="2:7" ht="16.5" thickBot="1">
      <c r="B41" s="582"/>
      <c r="G41" s="596"/>
    </row>
    <row r="42" spans="2:7" ht="16.5" thickBot="1">
      <c r="B42" s="582"/>
      <c r="E42" s="1809" t="s">
        <v>138</v>
      </c>
      <c r="F42" s="1810"/>
      <c r="G42" s="625">
        <f>SUM(G17,G26,G34,G40)</f>
        <v>52102</v>
      </c>
    </row>
    <row r="43" spans="2:7">
      <c r="B43" s="582"/>
      <c r="G43" s="596"/>
    </row>
    <row r="44" spans="2:7">
      <c r="B44" s="582"/>
      <c r="G44" s="596"/>
    </row>
    <row r="45" spans="2:7">
      <c r="B45" s="582"/>
      <c r="G45" s="596"/>
    </row>
    <row r="46" spans="2:7">
      <c r="B46" s="582"/>
      <c r="G46" s="596"/>
    </row>
    <row r="47" spans="2:7">
      <c r="B47" s="582"/>
      <c r="G47" s="596"/>
    </row>
    <row r="48" spans="2:7">
      <c r="B48" s="582"/>
      <c r="G48" s="596"/>
    </row>
    <row r="49" spans="2:7">
      <c r="B49" s="193" t="s">
        <v>39</v>
      </c>
      <c r="C49" s="253"/>
      <c r="G49" s="596"/>
    </row>
    <row r="50" spans="2:7">
      <c r="B50" s="990" t="s">
        <v>873</v>
      </c>
      <c r="C50" s="427"/>
      <c r="G50" s="596"/>
    </row>
    <row r="51" spans="2:7">
      <c r="B51" s="162" t="s">
        <v>874</v>
      </c>
      <c r="C51" s="253"/>
      <c r="G51" s="596"/>
    </row>
    <row r="52" spans="2:7" ht="16.5" thickBot="1">
      <c r="B52" s="626"/>
      <c r="C52" s="627"/>
      <c r="D52" s="627"/>
      <c r="E52" s="627"/>
      <c r="F52" s="627"/>
      <c r="G52" s="628"/>
    </row>
  </sheetData>
  <mergeCells count="4">
    <mergeCell ref="E42:F42"/>
    <mergeCell ref="C6:F6"/>
    <mergeCell ref="C1:G4"/>
    <mergeCell ref="B1:B4"/>
  </mergeCells>
  <pageMargins left="0.7" right="0.7" top="0.75" bottom="0.75" header="0.3" footer="0.3"/>
  <pageSetup paperSize="9" scale="62" orientation="portrait" horizontalDpi="360" verticalDpi="36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9">
    <tabColor rgb="FF92D050"/>
    <pageSetUpPr fitToPage="1"/>
  </sheetPr>
  <dimension ref="B1:K69"/>
  <sheetViews>
    <sheetView showGridLines="0" view="pageBreakPreview" topLeftCell="A23" zoomScale="90" zoomScaleNormal="90" zoomScaleSheetLayoutView="90" workbookViewId="0">
      <selection activeCell="F40" sqref="F40"/>
    </sheetView>
  </sheetViews>
  <sheetFormatPr baseColWidth="10" defaultColWidth="14.42578125" defaultRowHeight="15" customHeight="1"/>
  <cols>
    <col min="1" max="1" width="3.140625" style="532" customWidth="1"/>
    <col min="2" max="2" width="21.7109375" style="532" customWidth="1"/>
    <col min="3" max="3" width="50.7109375" style="532" customWidth="1"/>
    <col min="4" max="4" width="15.7109375" style="532" customWidth="1"/>
    <col min="5" max="5" width="17.42578125" style="532" bestFit="1" customWidth="1"/>
    <col min="6" max="6" width="20.140625" style="532" customWidth="1"/>
    <col min="7" max="7" width="16.28515625" style="532" bestFit="1" customWidth="1"/>
    <col min="8" max="8" width="2.28515625" style="532" customWidth="1"/>
    <col min="9" max="9" width="11.42578125" style="532" customWidth="1"/>
    <col min="10" max="10" width="9.42578125" style="532" bestFit="1" customWidth="1"/>
    <col min="11" max="11" width="22" style="532" bestFit="1" customWidth="1"/>
    <col min="12" max="16384" width="14.42578125" style="532"/>
  </cols>
  <sheetData>
    <row r="1" spans="2:11" ht="14.25" customHeight="1">
      <c r="B1" s="1806"/>
      <c r="C1" s="1800" t="str">
        <f>+INFO!B2</f>
        <v>CONSTRUCCIÓN DE CUBIERTA PARA POLIDEPORTIVO EN LA VEREDA LA ESMERALDA DEL MUNICIPIO DE LA PLATA, DEPARTAMENTO DEL HUILA</v>
      </c>
      <c r="D1" s="1800"/>
      <c r="E1" s="1800"/>
      <c r="F1" s="1800"/>
      <c r="G1" s="1800"/>
      <c r="H1" s="531"/>
    </row>
    <row r="2" spans="2:11" ht="15" customHeight="1">
      <c r="B2" s="1807"/>
      <c r="C2" s="1800"/>
      <c r="D2" s="1800"/>
      <c r="E2" s="1800"/>
      <c r="F2" s="1800"/>
      <c r="G2" s="1800"/>
      <c r="H2" s="531"/>
    </row>
    <row r="3" spans="2:11" ht="13.5" customHeight="1">
      <c r="B3" s="1807"/>
      <c r="C3" s="1800"/>
      <c r="D3" s="1800"/>
      <c r="E3" s="1800"/>
      <c r="F3" s="1800"/>
      <c r="G3" s="1800"/>
      <c r="H3" s="531"/>
    </row>
    <row r="4" spans="2:11" ht="29.25" customHeight="1">
      <c r="B4" s="1808"/>
      <c r="C4" s="1800"/>
      <c r="D4" s="1800"/>
      <c r="E4" s="1800"/>
      <c r="F4" s="1800"/>
      <c r="G4" s="1800"/>
      <c r="H4" s="531"/>
    </row>
    <row r="5" spans="2:11" ht="14.25" customHeight="1">
      <c r="B5" s="533"/>
      <c r="C5" s="534"/>
      <c r="D5" s="534"/>
      <c r="E5" s="534"/>
      <c r="F5" s="534"/>
      <c r="G5" s="535"/>
      <c r="H5" s="531"/>
      <c r="K5" s="536"/>
    </row>
    <row r="6" spans="2:11" ht="14.25" customHeight="1">
      <c r="B6" s="630">
        <f ca="1">+INFO!B5</f>
        <v>46286</v>
      </c>
      <c r="C6" s="1803" t="str">
        <f>+INFO!B3</f>
        <v>ALCALDIA DE LA PLATA HUILA</v>
      </c>
      <c r="D6" s="1803"/>
      <c r="E6" s="1803"/>
      <c r="F6" s="1803"/>
      <c r="G6" s="538"/>
      <c r="H6" s="531"/>
      <c r="I6" s="539"/>
      <c r="K6" s="536"/>
    </row>
    <row r="7" spans="2:11" ht="14.65" customHeight="1" thickBot="1">
      <c r="B7" s="540"/>
      <c r="C7" s="541"/>
      <c r="D7" s="541"/>
      <c r="E7" s="541"/>
      <c r="F7" s="541"/>
      <c r="G7" s="542"/>
      <c r="H7" s="531"/>
    </row>
    <row r="8" spans="2:11" ht="16.5" thickBot="1">
      <c r="B8" s="543"/>
      <c r="C8" s="544"/>
      <c r="D8" s="544"/>
      <c r="E8" s="544"/>
      <c r="F8" s="544"/>
      <c r="G8" s="545"/>
      <c r="H8" s="531"/>
    </row>
    <row r="9" spans="2:11" ht="31.5" customHeight="1" thickBot="1">
      <c r="B9" s="546" t="s">
        <v>118</v>
      </c>
      <c r="C9" s="547" t="str">
        <f>+' PRESUPUESTO OFICIAL ESMERALDA'!C13</f>
        <v>Demolicion de estructuras existentes en concreto reforzado, placa e=0,10 mts</v>
      </c>
      <c r="D9" s="548" t="s">
        <v>119</v>
      </c>
      <c r="E9" s="549">
        <f>+' PRESUPUESTO OFICIAL ESMERALDA'!B13</f>
        <v>1.5</v>
      </c>
      <c r="F9" s="548" t="s">
        <v>120</v>
      </c>
      <c r="G9" s="550" t="str">
        <f>+' PRESUPUESTO OFICIAL ESMERALDA'!D12</f>
        <v>M3</v>
      </c>
      <c r="H9" s="531"/>
    </row>
    <row r="10" spans="2:11" ht="15.75">
      <c r="B10" s="533"/>
      <c r="C10" s="551"/>
      <c r="D10" s="552"/>
      <c r="E10" s="552"/>
      <c r="F10" s="552"/>
      <c r="G10" s="553"/>
      <c r="H10" s="531"/>
    </row>
    <row r="11" spans="2:11" ht="15.75">
      <c r="B11" s="554" t="s">
        <v>122</v>
      </c>
      <c r="C11" s="555"/>
      <c r="D11" s="555"/>
      <c r="E11" s="555"/>
      <c r="F11" s="555"/>
      <c r="G11" s="556"/>
      <c r="H11" s="531"/>
    </row>
    <row r="12" spans="2:11" ht="15.75">
      <c r="B12" s="773" t="s">
        <v>123</v>
      </c>
      <c r="C12" s="557" t="s">
        <v>36</v>
      </c>
      <c r="D12" s="557" t="s">
        <v>124</v>
      </c>
      <c r="E12" s="557" t="s">
        <v>37</v>
      </c>
      <c r="F12" s="558" t="s">
        <v>125</v>
      </c>
      <c r="G12" s="559" t="s">
        <v>126</v>
      </c>
      <c r="H12" s="531"/>
    </row>
    <row r="13" spans="2:11" ht="15.75">
      <c r="B13" s="560"/>
      <c r="C13" s="561"/>
      <c r="D13" s="562"/>
      <c r="E13" s="563"/>
      <c r="F13" s="564"/>
      <c r="G13" s="565"/>
      <c r="H13" s="531"/>
    </row>
    <row r="14" spans="2:11" ht="15.75">
      <c r="B14" s="560"/>
      <c r="C14" s="561"/>
      <c r="D14" s="562"/>
      <c r="E14" s="563"/>
      <c r="F14" s="564"/>
      <c r="G14" s="565"/>
      <c r="H14" s="531"/>
    </row>
    <row r="15" spans="2:11" ht="15.75">
      <c r="B15" s="560"/>
      <c r="C15" s="561"/>
      <c r="D15" s="562"/>
      <c r="E15" s="563"/>
      <c r="F15" s="564"/>
      <c r="G15" s="565"/>
      <c r="H15" s="531"/>
    </row>
    <row r="16" spans="2:11" ht="15.75">
      <c r="B16" s="566"/>
      <c r="C16" s="561" t="str">
        <f>IF(B16="MAT-HM","Herramienta menor",IF(B16="","",VLOOKUP('1.5'!B16,[189]MATERIALES!$1:$1048576,2,FALSE)))</f>
        <v/>
      </c>
      <c r="D16" s="562" t="str">
        <f>IF(B16="MAT-HM","% M.O",IF(B16="","",VLOOKUP('1.5'!B16,[189]MATERIALES!$1:$1048576,3,FALSE)))</f>
        <v/>
      </c>
      <c r="E16" s="563" t="str">
        <f>+IF(B16="","",1)</f>
        <v/>
      </c>
      <c r="F16" s="564" t="str">
        <f>IF(B16="MAT-HM",$G$40,IF(B16="","",VLOOKUP('1.5'!B16,[189]MATERIALES!$1:$1048576,4,FALSE)))</f>
        <v/>
      </c>
      <c r="G16" s="565" t="str">
        <f>+IF(E16="","",ROUND(E16*F16,2))</f>
        <v/>
      </c>
      <c r="H16" s="531"/>
    </row>
    <row r="17" spans="2:8" ht="15.75">
      <c r="B17" s="566"/>
      <c r="C17" s="561" t="str">
        <f>IF(B17="MAT-HM","Herramienta menor",IF(B17="","",VLOOKUP('1.5'!B17,[189]MATERIALES!$1:$1048576,2,FALSE)))</f>
        <v/>
      </c>
      <c r="D17" s="562" t="str">
        <f>IF(B17="MAT-HM","% M.O",IF(B17="","",VLOOKUP('1.5'!B17,[189]MATERIALES!$1:$1048576,3,FALSE)))</f>
        <v/>
      </c>
      <c r="E17" s="563" t="str">
        <f>+IF(B17="","",1)</f>
        <v/>
      </c>
      <c r="F17" s="564" t="str">
        <f>IF(B17="MAT-HM",$G$40,IF(B17="","",VLOOKUP('1.5'!B17,[189]MATERIALES!$1:$1048576,4,FALSE)))</f>
        <v/>
      </c>
      <c r="G17" s="565" t="str">
        <f>+IF(E17="","",ROUND(E17*F17,2))</f>
        <v/>
      </c>
      <c r="H17" s="531"/>
    </row>
    <row r="18" spans="2:8" ht="15.75">
      <c r="B18" s="567"/>
      <c r="C18" s="568"/>
      <c r="D18" s="568"/>
      <c r="E18" s="568"/>
      <c r="F18" s="569" t="s">
        <v>127</v>
      </c>
      <c r="G18" s="570">
        <f>SUM(G13:G17)</f>
        <v>0</v>
      </c>
    </row>
    <row r="19" spans="2:8" ht="15.75">
      <c r="B19" s="567"/>
      <c r="C19" s="568"/>
      <c r="D19" s="568"/>
      <c r="E19" s="568"/>
      <c r="F19" s="568"/>
      <c r="G19" s="571"/>
      <c r="H19" s="531"/>
    </row>
    <row r="20" spans="2:8" ht="15.75">
      <c r="B20" s="554" t="s">
        <v>128</v>
      </c>
      <c r="C20" s="555"/>
      <c r="D20" s="555"/>
      <c r="E20" s="555"/>
      <c r="F20" s="555"/>
      <c r="G20" s="556"/>
      <c r="H20" s="531"/>
    </row>
    <row r="21" spans="2:8" ht="15.75" customHeight="1">
      <c r="B21" s="773" t="s">
        <v>123</v>
      </c>
      <c r="C21" s="557" t="s">
        <v>36</v>
      </c>
      <c r="D21" s="557" t="s">
        <v>124</v>
      </c>
      <c r="E21" s="557" t="s">
        <v>129</v>
      </c>
      <c r="F21" s="558" t="s">
        <v>130</v>
      </c>
      <c r="G21" s="559" t="s">
        <v>126</v>
      </c>
      <c r="H21" s="531"/>
    </row>
    <row r="22" spans="2:8" ht="15.75" customHeight="1">
      <c r="B22" s="560" t="str">
        <f>+EQUIPOS_ok!A7</f>
        <v>MEH-HM</v>
      </c>
      <c r="C22" s="561" t="str">
        <f>+EQUIPOS_ok!B7</f>
        <v>Herramienta Menor</v>
      </c>
      <c r="D22" s="562" t="str">
        <f>+EQUIPOS_ok!C7</f>
        <v>% M.O</v>
      </c>
      <c r="E22" s="563">
        <v>0.1</v>
      </c>
      <c r="F22" s="564">
        <f>+G40</f>
        <v>56315</v>
      </c>
      <c r="G22" s="565">
        <f>+ROUND(E22*F22,0)</f>
        <v>5632</v>
      </c>
      <c r="H22" s="531"/>
    </row>
    <row r="23" spans="2:8" ht="15.75" customHeight="1">
      <c r="B23" s="560" t="s">
        <v>878</v>
      </c>
      <c r="C23" s="561" t="s">
        <v>836</v>
      </c>
      <c r="D23" s="562" t="s">
        <v>839</v>
      </c>
      <c r="E23" s="563">
        <v>0.6</v>
      </c>
      <c r="F23" s="564">
        <f>EQUIPOS_ok!D22</f>
        <v>9000</v>
      </c>
      <c r="G23" s="565">
        <f t="shared" ref="G23:G25" si="0">+ROUND(E23*F23,0)</f>
        <v>5400</v>
      </c>
      <c r="H23" s="531"/>
    </row>
    <row r="24" spans="2:8" ht="15.75" customHeight="1">
      <c r="B24" s="560" t="s">
        <v>879</v>
      </c>
      <c r="C24" s="561" t="s">
        <v>837</v>
      </c>
      <c r="D24" s="562" t="s">
        <v>839</v>
      </c>
      <c r="E24" s="563">
        <v>0.15</v>
      </c>
      <c r="F24" s="564">
        <f>EQUIPOS_ok!D23</f>
        <v>15200</v>
      </c>
      <c r="G24" s="565">
        <f t="shared" si="0"/>
        <v>2280</v>
      </c>
      <c r="H24" s="531"/>
    </row>
    <row r="25" spans="2:8" ht="15.75" customHeight="1">
      <c r="B25" s="560" t="s">
        <v>880</v>
      </c>
      <c r="C25" s="561" t="s">
        <v>838</v>
      </c>
      <c r="D25" s="562" t="s">
        <v>839</v>
      </c>
      <c r="E25" s="563">
        <v>0.4</v>
      </c>
      <c r="F25" s="564">
        <f>EQUIPOS_ok!D24</f>
        <v>15600</v>
      </c>
      <c r="G25" s="565">
        <f t="shared" si="0"/>
        <v>6240</v>
      </c>
      <c r="H25" s="531"/>
    </row>
    <row r="26" spans="2:8" ht="15.75" customHeight="1">
      <c r="B26" s="567"/>
      <c r="C26" s="568"/>
      <c r="D26" s="568"/>
      <c r="E26" s="568"/>
      <c r="F26" s="569" t="s">
        <v>127</v>
      </c>
      <c r="G26" s="570">
        <f>SUM(G22:G25)</f>
        <v>19552</v>
      </c>
      <c r="H26" s="531"/>
    </row>
    <row r="27" spans="2:8" ht="15.75" customHeight="1">
      <c r="B27" s="567"/>
      <c r="C27" s="568"/>
      <c r="D27" s="568"/>
      <c r="E27" s="568"/>
      <c r="F27" s="572"/>
      <c r="G27" s="573"/>
      <c r="H27" s="531"/>
    </row>
    <row r="28" spans="2:8" ht="15.75" customHeight="1">
      <c r="B28" s="554" t="s">
        <v>132</v>
      </c>
      <c r="C28" s="555"/>
      <c r="D28" s="555"/>
      <c r="E28" s="555"/>
      <c r="F28" s="555"/>
      <c r="G28" s="556"/>
      <c r="H28" s="531"/>
    </row>
    <row r="29" spans="2:8" ht="15.75" customHeight="1">
      <c r="B29" s="773" t="s">
        <v>123</v>
      </c>
      <c r="C29" s="557" t="s">
        <v>36</v>
      </c>
      <c r="D29" s="557" t="s">
        <v>133</v>
      </c>
      <c r="E29" s="557" t="s">
        <v>134</v>
      </c>
      <c r="F29" s="558" t="s">
        <v>130</v>
      </c>
      <c r="G29" s="559" t="s">
        <v>126</v>
      </c>
      <c r="H29" s="531"/>
    </row>
    <row r="30" spans="2:8" ht="15.75" customHeight="1">
      <c r="B30" s="707" t="str">
        <f>TRANSPORTE_ok!A7</f>
        <v>TRSPTE-01</v>
      </c>
      <c r="C30" s="561" t="str">
        <f>TRANSPORTE_ok!B7</f>
        <v>Transporte volqueta &gt; 5 Km</v>
      </c>
      <c r="D30" s="563">
        <v>1</v>
      </c>
      <c r="E30" s="1033">
        <v>1</v>
      </c>
      <c r="F30" s="564">
        <f>TRANSPORTE_ok!D7</f>
        <v>1800</v>
      </c>
      <c r="G30" s="565">
        <f>ROUND(F30*E30*D30,0)</f>
        <v>1800</v>
      </c>
      <c r="H30" s="531"/>
    </row>
    <row r="31" spans="2:8" ht="15.75" customHeight="1">
      <c r="B31" s="574"/>
      <c r="C31" s="561" t="str">
        <f>IF(B31="TRSPTE-MEH","Transporte Maquinaria y Equipos",IF(B31="TRSPTE-MAT","Transporte Materiales",IF(B31="","",VLOOKUP('1.5'!B31,[189]TRANSPORTE!A3:$C$26,2,FALSE))))</f>
        <v/>
      </c>
      <c r="D31" s="563" t="str">
        <f>IF(B31="TRSPTE-MEH","% MEH",IF(B31="TRSPTE-MAT","% MAT",IF(B31="","",1)))</f>
        <v/>
      </c>
      <c r="E31" s="575" t="str">
        <f>IF(B31="TRSPTE-MEH",VLOOKUP(B31,[189]TRANSPORTE!$1:$1048576,4,FALSE),IF(B31="TRSPTE-MAT",VLOOKUP(B31,[189]TRANSPORTE!$1:$1048576,4,FALSE),IF(B31="","",1)))</f>
        <v/>
      </c>
      <c r="F31" s="564" t="str">
        <f>IF(B31="TRSPTE-MEH",$G$26,IF(B31="TRSPTE-MAT",$G$18,IF(B31="","",VLOOKUP(B31,[189]TRANSPORTE!$1:$1048576,4,FALSE))))</f>
        <v/>
      </c>
      <c r="G31" s="565" t="str">
        <f>+IF(B31="","",ROUND(E31*F31,2))</f>
        <v/>
      </c>
      <c r="H31" s="531"/>
    </row>
    <row r="32" spans="2:8" ht="15.75" customHeight="1">
      <c r="B32" s="574"/>
      <c r="C32" s="561" t="str">
        <f>IF(B32="TRSPTE-MEH","Transporte Maquinaria y Equipos",IF(B32="TRSPTE-MAT","Transporte Materiales",IF(B32="","",VLOOKUP('1.5'!B32,[189]TRANSPORTE!A4:$C$26,2,FALSE))))</f>
        <v/>
      </c>
      <c r="D32" s="563" t="str">
        <f>IF(B32="TRSPTE-MEH","% MEH",IF(B32="TRSPTE-MAT","% MAT",IF(B32="","",1)))</f>
        <v/>
      </c>
      <c r="E32" s="575" t="str">
        <f>IF(B32="TRSPTE-MEH",VLOOKUP(B32,[189]TRANSPORTE!$1:$1048576,4,FALSE),IF(B32="TRSPTE-MAT",VLOOKUP(B32,[189]TRANSPORTE!$1:$1048576,4,FALSE),IF(B32="","",1)))</f>
        <v/>
      </c>
      <c r="F32" s="564" t="str">
        <f>IF(B32="TRSPTE-MEH",$G$26,IF(B32="TRSPTE-MAT",$G$18,IF(B32="","",VLOOKUP(B32,[189]TRANSPORTE!$1:$1048576,4,FALSE))))</f>
        <v/>
      </c>
      <c r="G32" s="565" t="str">
        <f>+IF(B32="","",ROUND(E32*F32,2))</f>
        <v/>
      </c>
      <c r="H32" s="531"/>
    </row>
    <row r="33" spans="2:8" ht="15.75" customHeight="1">
      <c r="B33" s="574"/>
      <c r="C33" s="561" t="str">
        <f>IF(B33="TRSPTE-MEH","Transporte Maquinaria y Equipos",IF(B33="TRSPTE-MAT","Transporte Materiales",IF(B33="","",VLOOKUP('1.5'!B33,[189]TRANSPORTE!A5:$C$26,2,FALSE))))</f>
        <v/>
      </c>
      <c r="D33" s="563" t="str">
        <f>IF(B33="TRSPTE-MEH","% MEH",IF(B33="TRSPTE-MAT","% MAT",IF(B33="","",1)))</f>
        <v/>
      </c>
      <c r="E33" s="575" t="str">
        <f>IF(B33="TRSPTE-MEH",VLOOKUP(B33,[189]TRANSPORTE!$1:$1048576,4,FALSE),IF(B33="TRSPTE-MAT",VLOOKUP(B33,[189]TRANSPORTE!$1:$1048576,4,FALSE),IF(B33="","",1)))</f>
        <v/>
      </c>
      <c r="F33" s="564" t="str">
        <f>IF(B33="TRSPTE-MEH",$G$26,IF(B33="TRSPTE-MAT",$G$18,IF(B33="","",VLOOKUP(B33,[189]TRANSPORTE!$1:$1048576,4,FALSE))))</f>
        <v/>
      </c>
      <c r="G33" s="565" t="str">
        <f>+IF(B33="","",ROUND(E33*F33,2))</f>
        <v/>
      </c>
      <c r="H33" s="531"/>
    </row>
    <row r="34" spans="2:8" ht="15.75" customHeight="1">
      <c r="B34" s="574"/>
      <c r="C34" s="561" t="str">
        <f>IF(B34="TRSPTE-MEH","Transporte Maquinaria y Equipos",IF(B34="TRSPTE-MAT","Transporte Materiales",IF(B34="","",VLOOKUP('1.5'!B34,[189]TRANSPORTE!A6:$C$26,2,FALSE))))</f>
        <v/>
      </c>
      <c r="D34" s="563" t="str">
        <f>IF(B34="TRSPTE-MEH","% MEH",IF(B34="TRSPTE-MAT","% MAT",IF(B34="","",1)))</f>
        <v/>
      </c>
      <c r="E34" s="575" t="str">
        <f>IF(B34="TRSPTE-MEH",VLOOKUP(B34,[189]TRANSPORTE!$1:$1048576,4,FALSE),IF(B34="TRSPTE-MAT",VLOOKUP(B34,[189]TRANSPORTE!$1:$1048576,4,FALSE),IF(B34="","",1)))</f>
        <v/>
      </c>
      <c r="F34" s="564" t="str">
        <f>IF(B34="TRSPTE-MEH",$G$26,IF(B34="TRSPTE-MAT",$G$18,IF(B34="","",VLOOKUP(B34,[189]TRANSPORTE!$1:$1048576,4,FALSE))))</f>
        <v/>
      </c>
      <c r="G34" s="565" t="str">
        <f>+IF(B34="","",ROUND(E34*F34,2))</f>
        <v/>
      </c>
      <c r="H34" s="531"/>
    </row>
    <row r="35" spans="2:8" ht="15.75" customHeight="1">
      <c r="B35" s="567"/>
      <c r="C35" s="568"/>
      <c r="D35" s="568"/>
      <c r="E35" s="568"/>
      <c r="F35" s="569" t="s">
        <v>127</v>
      </c>
      <c r="G35" s="570">
        <f>SUM(G30:G34)</f>
        <v>1800</v>
      </c>
      <c r="H35" s="531"/>
    </row>
    <row r="36" spans="2:8" ht="15.75" customHeight="1">
      <c r="B36" s="576"/>
      <c r="C36" s="531"/>
      <c r="D36" s="531"/>
      <c r="E36" s="531"/>
      <c r="F36" s="531"/>
      <c r="G36" s="577"/>
      <c r="H36" s="531"/>
    </row>
    <row r="37" spans="2:8" ht="15.75" customHeight="1">
      <c r="B37" s="554" t="s">
        <v>135</v>
      </c>
      <c r="C37" s="555"/>
      <c r="D37" s="555"/>
      <c r="E37" s="555"/>
      <c r="F37" s="555"/>
      <c r="G37" s="556"/>
      <c r="H37" s="531"/>
    </row>
    <row r="38" spans="2:8" ht="15.75" customHeight="1">
      <c r="B38" s="773" t="s">
        <v>123</v>
      </c>
      <c r="C38" s="557" t="s">
        <v>36</v>
      </c>
      <c r="D38" s="557" t="s">
        <v>124</v>
      </c>
      <c r="E38" s="557" t="s">
        <v>136</v>
      </c>
      <c r="F38" s="558" t="s">
        <v>129</v>
      </c>
      <c r="G38" s="559" t="s">
        <v>126</v>
      </c>
    </row>
    <row r="39" spans="2:8" ht="15.75" customHeight="1">
      <c r="B39" s="560" t="s">
        <v>137</v>
      </c>
      <c r="C39" s="561" t="s">
        <v>148</v>
      </c>
      <c r="D39" s="564" t="s">
        <v>149</v>
      </c>
      <c r="E39" s="564">
        <f>+'MANO DE OBRA_ok'!P42</f>
        <v>33789</v>
      </c>
      <c r="F39" s="578">
        <v>0.6</v>
      </c>
      <c r="G39" s="565">
        <f>ROUND(E39/F39,0)</f>
        <v>56315</v>
      </c>
    </row>
    <row r="40" spans="2:8" ht="15.75" customHeight="1">
      <c r="B40" s="567"/>
      <c r="C40" s="568"/>
      <c r="D40" s="568"/>
      <c r="E40" s="568"/>
      <c r="F40" s="569" t="s">
        <v>127</v>
      </c>
      <c r="G40" s="570">
        <f>SUM(G39:G39)</f>
        <v>56315</v>
      </c>
    </row>
    <row r="41" spans="2:8" ht="15.75" customHeight="1" thickBot="1">
      <c r="B41" s="579"/>
      <c r="G41" s="580"/>
    </row>
    <row r="42" spans="2:8" ht="15.75" customHeight="1" thickBot="1">
      <c r="B42" s="579"/>
      <c r="E42" s="1804" t="s">
        <v>138</v>
      </c>
      <c r="F42" s="1805" t="s">
        <v>139</v>
      </c>
      <c r="G42" s="1073">
        <f>+ROUND(G40+G35+G26+G18,0)</f>
        <v>77667</v>
      </c>
    </row>
    <row r="43" spans="2:8" ht="15.75" customHeight="1">
      <c r="B43" s="579"/>
      <c r="G43" s="580"/>
    </row>
    <row r="44" spans="2:8" ht="15.75" customHeight="1">
      <c r="B44" s="579"/>
      <c r="G44" s="580"/>
    </row>
    <row r="45" spans="2:8" ht="15.75" customHeight="1">
      <c r="B45" s="579"/>
      <c r="G45" s="580"/>
    </row>
    <row r="46" spans="2:8" ht="15.75" customHeight="1">
      <c r="B46" s="579"/>
      <c r="G46" s="580"/>
    </row>
    <row r="47" spans="2:8" ht="15.75" customHeight="1">
      <c r="B47" s="579"/>
      <c r="G47" s="580"/>
    </row>
    <row r="48" spans="2:8" ht="15.75" customHeight="1">
      <c r="B48" s="579"/>
      <c r="G48" s="580"/>
    </row>
    <row r="49" spans="2:7" ht="15.75" customHeight="1">
      <c r="B49" s="193" t="s">
        <v>39</v>
      </c>
      <c r="C49" s="191"/>
      <c r="D49" s="990"/>
      <c r="E49" s="584"/>
      <c r="G49" s="580"/>
    </row>
    <row r="50" spans="2:7" ht="15.75" customHeight="1">
      <c r="B50" s="990" t="s">
        <v>873</v>
      </c>
      <c r="C50" s="990"/>
      <c r="D50" s="990"/>
      <c r="G50" s="580"/>
    </row>
    <row r="51" spans="2:7" ht="15.75" customHeight="1">
      <c r="B51" s="162" t="s">
        <v>874</v>
      </c>
      <c r="C51" s="162"/>
      <c r="D51" s="990"/>
      <c r="G51" s="580"/>
    </row>
    <row r="52" spans="2:7" ht="15.75" customHeight="1">
      <c r="B52" s="579"/>
      <c r="G52" s="580"/>
    </row>
    <row r="53" spans="2:7" ht="15.75" customHeight="1">
      <c r="B53" s="579"/>
      <c r="G53" s="580"/>
    </row>
    <row r="54" spans="2:7" ht="15.75" customHeight="1" thickBot="1">
      <c r="B54" s="585"/>
      <c r="C54" s="586"/>
      <c r="D54" s="586"/>
      <c r="E54" s="586"/>
      <c r="F54" s="586"/>
      <c r="G54" s="587"/>
    </row>
    <row r="55" spans="2:7" ht="15.75" customHeight="1"/>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sheetData>
  <mergeCells count="4">
    <mergeCell ref="B1:B4"/>
    <mergeCell ref="C1:G4"/>
    <mergeCell ref="C6:F6"/>
    <mergeCell ref="E42:F42"/>
  </mergeCells>
  <printOptions horizontalCentered="1" verticalCentered="1"/>
  <pageMargins left="0.25" right="0.25" top="1.2965104166666668" bottom="0.75" header="0.3" footer="0.3"/>
  <pageSetup scale="70" fitToHeight="0" orientation="portrait" horizontalDpi="360" verticalDpi="360" r:id="rId1"/>
  <headerFooter>
    <oddHeader xml:space="preserve">&amp;C&amp;"Calibri,Negrita"
&amp;14
&amp;11
</oddHeader>
  </headerFooter>
  <colBreaks count="1" manualBreakCount="1">
    <brk id="1" max="53" man="1"/>
  </col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8">
    <tabColor rgb="FF92D050"/>
  </sheetPr>
  <dimension ref="B1:H54"/>
  <sheetViews>
    <sheetView view="pageBreakPreview" topLeftCell="A10" zoomScale="98" zoomScaleNormal="100" zoomScaleSheetLayoutView="98" workbookViewId="0">
      <selection activeCell="F40" sqref="F40"/>
    </sheetView>
  </sheetViews>
  <sheetFormatPr baseColWidth="10" defaultColWidth="11.42578125" defaultRowHeight="15.75"/>
  <cols>
    <col min="1" max="1" width="3.28515625" style="583" customWidth="1"/>
    <col min="2" max="2" width="21" style="583" customWidth="1"/>
    <col min="3" max="3" width="39.85546875" style="583" bestFit="1" customWidth="1"/>
    <col min="4" max="4" width="16.5703125" style="583" bestFit="1" customWidth="1"/>
    <col min="5" max="6" width="15.28515625" style="583" bestFit="1" customWidth="1"/>
    <col min="7" max="7" width="13.570312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46.5" customHeight="1" thickBot="1">
      <c r="B9" s="592" t="s">
        <v>118</v>
      </c>
      <c r="C9" s="593" t="str">
        <f>+' PRESUPUESTO OFICIAL ESMERALDA'!C16</f>
        <v>Solado  en  concreto  de  limpieza  (eprom=  10 cm)  de
2.000 P.S.I.</v>
      </c>
      <c r="D9" s="592" t="s">
        <v>119</v>
      </c>
      <c r="E9" s="594" t="str">
        <f>+' PRESUPUESTO OFICIAL ESMERALDA'!B16</f>
        <v>2.1</v>
      </c>
      <c r="F9" s="592" t="s">
        <v>120</v>
      </c>
      <c r="G9" s="594" t="str">
        <f>+' PRESUPUESTO OFICIAL ESMERALDA'!D16</f>
        <v>M2</v>
      </c>
    </row>
    <row r="10" spans="2:8">
      <c r="B10" s="582"/>
      <c r="C10" s="595"/>
      <c r="G10" s="596"/>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c r="B13" s="603" t="str">
        <f>+MATERIALES_ok!A11</f>
        <v>MAT-05</v>
      </c>
      <c r="C13" s="604" t="str">
        <f>+MATERIALES_ok!B11</f>
        <v>Concreto simple 2000 psi (140 Kg/cm2)</v>
      </c>
      <c r="D13" s="605" t="str">
        <f>+MATERIALES_ok!C11</f>
        <v>M3</v>
      </c>
      <c r="E13" s="605">
        <f>1.05*0.1</f>
        <v>0.10500000000000001</v>
      </c>
      <c r="F13" s="606">
        <f>+MATERIALES_ok!D11</f>
        <v>607308.96</v>
      </c>
      <c r="G13" s="607">
        <f>ROUND(E13*F13,0)</f>
        <v>63767</v>
      </c>
    </row>
    <row r="14" spans="2:8">
      <c r="B14" s="603"/>
      <c r="C14" s="604"/>
      <c r="D14" s="605"/>
      <c r="E14" s="605"/>
      <c r="F14" s="606"/>
      <c r="G14" s="607"/>
    </row>
    <row r="15" spans="2:8">
      <c r="B15" s="603"/>
      <c r="C15" s="604"/>
      <c r="D15" s="605"/>
      <c r="E15" s="605"/>
      <c r="F15" s="606"/>
      <c r="G15" s="607"/>
    </row>
    <row r="16" spans="2:8">
      <c r="B16" s="603"/>
      <c r="C16" s="604"/>
      <c r="D16" s="605"/>
      <c r="E16" s="605"/>
      <c r="F16" s="606"/>
      <c r="G16" s="607"/>
    </row>
    <row r="17" spans="2:7">
      <c r="B17" s="608"/>
      <c r="C17" s="604" t="s">
        <v>144</v>
      </c>
      <c r="D17" s="604" t="s">
        <v>144</v>
      </c>
      <c r="E17" s="604" t="s">
        <v>144</v>
      </c>
      <c r="F17" s="604" t="s">
        <v>144</v>
      </c>
      <c r="G17" s="609" t="s">
        <v>144</v>
      </c>
    </row>
    <row r="18" spans="2:7">
      <c r="B18" s="582"/>
      <c r="F18" s="604" t="s">
        <v>127</v>
      </c>
      <c r="G18" s="610">
        <f>SUM(G13:G16)</f>
        <v>63767</v>
      </c>
    </row>
    <row r="19" spans="2:7">
      <c r="B19" s="582"/>
      <c r="G19" s="596"/>
    </row>
    <row r="20" spans="2:7">
      <c r="B20" s="597" t="s">
        <v>128</v>
      </c>
      <c r="C20" s="598"/>
      <c r="D20" s="598"/>
      <c r="E20" s="598"/>
      <c r="F20" s="598"/>
      <c r="G20" s="599"/>
    </row>
    <row r="21" spans="2:7">
      <c r="B21" s="611" t="s">
        <v>123</v>
      </c>
      <c r="C21" s="601" t="s">
        <v>36</v>
      </c>
      <c r="D21" s="601" t="s">
        <v>124</v>
      </c>
      <c r="E21" s="601" t="s">
        <v>129</v>
      </c>
      <c r="F21" s="601" t="s">
        <v>130</v>
      </c>
      <c r="G21" s="602" t="s">
        <v>126</v>
      </c>
    </row>
    <row r="22" spans="2:7">
      <c r="B22" s="612" t="str">
        <f>+EQUIPOS_ok!A7</f>
        <v>MEH-HM</v>
      </c>
      <c r="C22" s="604" t="str">
        <f>+EQUIPOS_ok!B7</f>
        <v>Herramienta Menor</v>
      </c>
      <c r="D22" s="605" t="s">
        <v>146</v>
      </c>
      <c r="E22" s="613">
        <f>+EQUIPOS_ok!D7</f>
        <v>0.1</v>
      </c>
      <c r="F22" s="614">
        <f>G42</f>
        <v>10137</v>
      </c>
      <c r="G22" s="607">
        <f>ROUND(E22*F22,0)</f>
        <v>1014</v>
      </c>
    </row>
    <row r="23" spans="2:7">
      <c r="B23" s="612"/>
      <c r="C23" s="645"/>
      <c r="D23" s="642"/>
      <c r="E23" s="646"/>
      <c r="F23" s="614"/>
      <c r="G23" s="607"/>
    </row>
    <row r="24" spans="2:7">
      <c r="B24" s="608"/>
      <c r="C24" s="604"/>
      <c r="D24" s="604"/>
      <c r="E24" s="604"/>
      <c r="F24" s="604"/>
      <c r="G24" s="609"/>
    </row>
    <row r="25" spans="2:7">
      <c r="B25" s="608"/>
      <c r="C25" s="604"/>
      <c r="D25" s="604"/>
      <c r="E25" s="604"/>
      <c r="F25" s="604"/>
      <c r="G25" s="609"/>
    </row>
    <row r="26" spans="2:7">
      <c r="B26" s="608"/>
      <c r="C26" s="604"/>
      <c r="D26" s="604"/>
      <c r="E26" s="604"/>
      <c r="F26" s="604"/>
      <c r="G26" s="609"/>
    </row>
    <row r="27" spans="2:7">
      <c r="B27" s="582"/>
      <c r="F27" s="604" t="s">
        <v>127</v>
      </c>
      <c r="G27" s="615">
        <f>SUM(G22:G23)</f>
        <v>1014</v>
      </c>
    </row>
    <row r="28" spans="2:7">
      <c r="B28" s="582"/>
      <c r="G28" s="596"/>
    </row>
    <row r="29" spans="2:7">
      <c r="B29" s="692" t="s">
        <v>132</v>
      </c>
      <c r="C29" s="619"/>
      <c r="D29" s="619"/>
      <c r="E29" s="619"/>
      <c r="F29" s="619"/>
      <c r="G29" s="620"/>
    </row>
    <row r="30" spans="2:7">
      <c r="B30" s="693" t="s">
        <v>123</v>
      </c>
      <c r="C30" s="694" t="s">
        <v>36</v>
      </c>
      <c r="D30" s="694" t="s">
        <v>133</v>
      </c>
      <c r="E30" s="694" t="s">
        <v>134</v>
      </c>
      <c r="F30" s="694" t="s">
        <v>130</v>
      </c>
      <c r="G30" s="695" t="s">
        <v>126</v>
      </c>
    </row>
    <row r="31" spans="2:7">
      <c r="B31" s="608"/>
      <c r="C31" s="604"/>
      <c r="D31" s="605"/>
      <c r="E31" s="605"/>
      <c r="F31" s="614"/>
      <c r="G31" s="614"/>
    </row>
    <row r="32" spans="2:7">
      <c r="B32" s="608"/>
      <c r="C32" s="604" t="s">
        <v>144</v>
      </c>
      <c r="D32" s="604" t="s">
        <v>144</v>
      </c>
      <c r="E32" s="604" t="s">
        <v>144</v>
      </c>
      <c r="F32" s="604" t="s">
        <v>144</v>
      </c>
      <c r="G32" s="609" t="s">
        <v>144</v>
      </c>
    </row>
    <row r="33" spans="2:7">
      <c r="B33" s="608"/>
      <c r="C33" s="604" t="s">
        <v>144</v>
      </c>
      <c r="D33" s="604" t="s">
        <v>144</v>
      </c>
      <c r="E33" s="604" t="s">
        <v>144</v>
      </c>
      <c r="F33" s="604" t="s">
        <v>144</v>
      </c>
      <c r="G33" s="609" t="s">
        <v>144</v>
      </c>
    </row>
    <row r="34" spans="2:7">
      <c r="B34" s="608"/>
      <c r="C34" s="604" t="s">
        <v>144</v>
      </c>
      <c r="D34" s="604" t="s">
        <v>144</v>
      </c>
      <c r="E34" s="604" t="s">
        <v>144</v>
      </c>
      <c r="F34" s="604" t="s">
        <v>144</v>
      </c>
      <c r="G34" s="609" t="s">
        <v>144</v>
      </c>
    </row>
    <row r="35" spans="2:7">
      <c r="B35" s="608"/>
      <c r="C35" s="604" t="s">
        <v>144</v>
      </c>
      <c r="D35" s="604" t="s">
        <v>144</v>
      </c>
      <c r="E35" s="604" t="s">
        <v>144</v>
      </c>
      <c r="F35" s="604" t="s">
        <v>144</v>
      </c>
      <c r="G35" s="609" t="s">
        <v>144</v>
      </c>
    </row>
    <row r="36" spans="2:7">
      <c r="B36" s="582"/>
      <c r="F36" s="604" t="s">
        <v>127</v>
      </c>
      <c r="G36" s="614">
        <f>SUM(G31)</f>
        <v>0</v>
      </c>
    </row>
    <row r="37" spans="2:7">
      <c r="B37" s="582"/>
      <c r="G37" s="596"/>
    </row>
    <row r="38" spans="2:7">
      <c r="B38" s="692" t="s">
        <v>135</v>
      </c>
      <c r="C38" s="619"/>
      <c r="D38" s="619"/>
      <c r="E38" s="619"/>
      <c r="F38" s="619"/>
      <c r="G38" s="620"/>
    </row>
    <row r="39" spans="2:7">
      <c r="B39" s="693" t="s">
        <v>123</v>
      </c>
      <c r="C39" s="694" t="s">
        <v>36</v>
      </c>
      <c r="D39" s="694" t="s">
        <v>124</v>
      </c>
      <c r="E39" s="694" t="s">
        <v>136</v>
      </c>
      <c r="F39" s="694" t="s">
        <v>129</v>
      </c>
      <c r="G39" s="695" t="s">
        <v>126</v>
      </c>
    </row>
    <row r="40" spans="2:7">
      <c r="B40" s="629" t="str">
        <f>+'MANO DE OBRA_ok'!A42</f>
        <v>MO-05</v>
      </c>
      <c r="C40" s="621" t="str">
        <f>+'MANO DE OBRA_ok'!B42</f>
        <v>Cuadrilla 5: 1 OfcA + 1 AyuA</v>
      </c>
      <c r="D40" s="622" t="s">
        <v>149</v>
      </c>
      <c r="E40" s="623">
        <f>+'MANO DE OBRA_ok'!P42</f>
        <v>33789</v>
      </c>
      <c r="F40" s="703">
        <v>0.3</v>
      </c>
      <c r="G40" s="607">
        <f>ROUND(E40*F40,0)</f>
        <v>10137</v>
      </c>
    </row>
    <row r="41" spans="2:7">
      <c r="B41" s="608"/>
      <c r="C41" s="604"/>
      <c r="D41" s="604"/>
      <c r="E41" s="614"/>
      <c r="F41" s="604"/>
      <c r="G41" s="624"/>
    </row>
    <row r="42" spans="2:7">
      <c r="B42" s="582"/>
      <c r="F42" s="604" t="s">
        <v>127</v>
      </c>
      <c r="G42" s="624">
        <f>SUM(G40:G41)</f>
        <v>10137</v>
      </c>
    </row>
    <row r="43" spans="2:7" ht="16.5" thickBot="1">
      <c r="B43" s="582"/>
      <c r="G43" s="596"/>
    </row>
    <row r="44" spans="2:7" ht="16.5" thickBot="1">
      <c r="B44" s="582"/>
      <c r="E44" s="1809" t="s">
        <v>138</v>
      </c>
      <c r="F44" s="1810"/>
      <c r="G44" s="625">
        <f>ROUND(SUM(G18,G27,G36,G42),0)</f>
        <v>74918</v>
      </c>
    </row>
    <row r="45" spans="2:7">
      <c r="B45" s="582"/>
      <c r="G45" s="596"/>
    </row>
    <row r="46" spans="2:7">
      <c r="B46" s="582"/>
      <c r="G46" s="596"/>
    </row>
    <row r="47" spans="2:7">
      <c r="B47" s="582"/>
      <c r="G47" s="596"/>
    </row>
    <row r="48" spans="2:7">
      <c r="B48" s="582"/>
      <c r="G48" s="596"/>
    </row>
    <row r="49" spans="2:7">
      <c r="B49" s="582"/>
      <c r="G49" s="596"/>
    </row>
    <row r="50" spans="2:7">
      <c r="B50" s="582"/>
      <c r="G50" s="596"/>
    </row>
    <row r="51" spans="2:7">
      <c r="B51" s="193" t="s">
        <v>39</v>
      </c>
      <c r="C51" s="253"/>
      <c r="G51" s="596"/>
    </row>
    <row r="52" spans="2:7">
      <c r="B52" s="990" t="s">
        <v>873</v>
      </c>
      <c r="C52" s="427"/>
      <c r="G52" s="596"/>
    </row>
    <row r="53" spans="2:7">
      <c r="B53" s="162" t="s">
        <v>874</v>
      </c>
      <c r="C53" s="253"/>
      <c r="G53" s="596"/>
    </row>
    <row r="54" spans="2:7" ht="16.5" thickBot="1">
      <c r="B54" s="626"/>
      <c r="C54" s="627"/>
      <c r="D54" s="627"/>
      <c r="E54" s="627"/>
      <c r="F54" s="627"/>
      <c r="G54" s="628"/>
    </row>
  </sheetData>
  <mergeCells count="4">
    <mergeCell ref="E44:F44"/>
    <mergeCell ref="C6:F6"/>
    <mergeCell ref="C1:G4"/>
    <mergeCell ref="B1:B4"/>
  </mergeCells>
  <pageMargins left="0.7" right="0.7" top="0.75" bottom="0.75" header="0.3" footer="0.3"/>
  <pageSetup paperSize="9" scale="59" orientation="portrait" horizontalDpi="360" verticalDpi="36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4">
    <tabColor rgb="FF92D050"/>
  </sheetPr>
  <dimension ref="B1:H54"/>
  <sheetViews>
    <sheetView view="pageBreakPreview" topLeftCell="B10" zoomScale="84" zoomScaleNormal="100" zoomScaleSheetLayoutView="84" workbookViewId="0">
      <selection activeCell="C24" sqref="C24"/>
    </sheetView>
  </sheetViews>
  <sheetFormatPr baseColWidth="10" defaultColWidth="11.42578125" defaultRowHeight="15.75"/>
  <cols>
    <col min="1" max="1" width="1.42578125" style="583" customWidth="1"/>
    <col min="2" max="2" width="19.85546875" style="583" customWidth="1"/>
    <col min="3" max="3" width="51.5703125" style="583" customWidth="1"/>
    <col min="4" max="4" width="10" style="583" customWidth="1"/>
    <col min="5" max="5" width="15" style="583" bestFit="1" customWidth="1"/>
    <col min="6" max="6" width="14.5703125" style="583" bestFit="1" customWidth="1"/>
    <col min="7" max="7" width="14.710937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16.5" thickBot="1">
      <c r="B9" s="592" t="s">
        <v>118</v>
      </c>
      <c r="C9" s="687" t="str">
        <f>' PRESUPUESTO OFICIAL ESMERALDA'!C17</f>
        <v>Construcción zapatas en concreto 280 KG/CM2</v>
      </c>
      <c r="D9" s="592" t="s">
        <v>119</v>
      </c>
      <c r="E9" s="594">
        <f>+' PRESUPUESTO OFICIAL ESMERALDA'!B17</f>
        <v>2.2000000000000002</v>
      </c>
      <c r="F9" s="592" t="s">
        <v>120</v>
      </c>
      <c r="G9" s="594" t="str">
        <f>' PRESUPUESTO OFICIAL ESMERALDA'!D17</f>
        <v>M3</v>
      </c>
    </row>
    <row r="10" spans="2:8">
      <c r="B10" s="582"/>
      <c r="C10" s="595"/>
      <c r="G10" s="596">
        <v>5</v>
      </c>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c r="B13" s="603" t="str">
        <f>+MATERIALES_ok!A15</f>
        <v>MAT-09</v>
      </c>
      <c r="C13" s="604" t="str">
        <f>+MATERIALES_ok!B15</f>
        <v>CONCRETO BÁSICO DE  280 kg/cm2  4000 PSI(1:2:2)</v>
      </c>
      <c r="D13" s="605" t="str">
        <f>+MATERIALES_ok!C14</f>
        <v>M3</v>
      </c>
      <c r="E13" s="605">
        <v>1.03</v>
      </c>
      <c r="F13" s="606">
        <f>+MATERIALES_ok!D15</f>
        <v>806131.63</v>
      </c>
      <c r="G13" s="607">
        <f>ROUND(E13*F13,0)</f>
        <v>830316</v>
      </c>
    </row>
    <row r="14" spans="2:8">
      <c r="B14" s="688"/>
      <c r="C14" s="604"/>
      <c r="D14" s="605"/>
      <c r="E14" s="689"/>
      <c r="F14" s="606"/>
      <c r="G14" s="607"/>
    </row>
    <row r="15" spans="2:8">
      <c r="B15" s="688"/>
      <c r="C15" s="604"/>
      <c r="D15" s="605"/>
      <c r="E15" s="617"/>
      <c r="F15" s="606"/>
      <c r="G15" s="607"/>
    </row>
    <row r="16" spans="2:8">
      <c r="B16" s="603"/>
      <c r="C16" s="604"/>
      <c r="D16" s="605"/>
      <c r="E16" s="605"/>
      <c r="F16" s="606"/>
      <c r="G16" s="607"/>
    </row>
    <row r="17" spans="2:7">
      <c r="B17" s="608"/>
      <c r="C17" s="604" t="s">
        <v>144</v>
      </c>
      <c r="D17" s="604" t="s">
        <v>144</v>
      </c>
      <c r="E17" s="604" t="s">
        <v>144</v>
      </c>
      <c r="F17" s="604" t="s">
        <v>144</v>
      </c>
      <c r="G17" s="609" t="s">
        <v>144</v>
      </c>
    </row>
    <row r="18" spans="2:7">
      <c r="B18" s="582"/>
      <c r="F18" s="604" t="s">
        <v>127</v>
      </c>
      <c r="G18" s="610">
        <f>SUM(G13:G16)</f>
        <v>830316</v>
      </c>
    </row>
    <row r="19" spans="2:7">
      <c r="B19" s="582"/>
      <c r="G19" s="596"/>
    </row>
    <row r="20" spans="2:7">
      <c r="B20" s="597" t="s">
        <v>128</v>
      </c>
      <c r="C20" s="598"/>
      <c r="D20" s="598"/>
      <c r="E20" s="598"/>
      <c r="F20" s="598"/>
      <c r="G20" s="599"/>
    </row>
    <row r="21" spans="2:7">
      <c r="B21" s="611" t="s">
        <v>123</v>
      </c>
      <c r="C21" s="601" t="s">
        <v>36</v>
      </c>
      <c r="D21" s="601" t="s">
        <v>124</v>
      </c>
      <c r="E21" s="601" t="s">
        <v>129</v>
      </c>
      <c r="F21" s="601" t="s">
        <v>130</v>
      </c>
      <c r="G21" s="602" t="s">
        <v>126</v>
      </c>
    </row>
    <row r="22" spans="2:7">
      <c r="B22" s="668" t="str">
        <f>+EQUIPOS_ok!A7</f>
        <v>MEH-HM</v>
      </c>
      <c r="C22" s="604" t="str">
        <f>+EQUIPOS_ok!B7</f>
        <v>Herramienta Menor</v>
      </c>
      <c r="D22" s="605" t="str">
        <f>+EQUIPOS_ok!C7</f>
        <v>% M.O</v>
      </c>
      <c r="E22" s="613">
        <f>+EQUIPOS_ok!D7</f>
        <v>0.1</v>
      </c>
      <c r="F22" s="614">
        <f>G42</f>
        <v>152980</v>
      </c>
      <c r="G22" s="607">
        <f>ROUND(E22*F22,0)</f>
        <v>15298</v>
      </c>
    </row>
    <row r="23" spans="2:7">
      <c r="B23" s="612" t="str">
        <f>+EQUIPOS_ok!A13</f>
        <v>MEH-06</v>
      </c>
      <c r="C23" s="604" t="str">
        <f>+EQUIPOS_ok!B13</f>
        <v>Formaleta para base de estructuras</v>
      </c>
      <c r="D23" s="605" t="str">
        <f>+EQUIPOS_ok!C13</f>
        <v>dia</v>
      </c>
      <c r="E23" s="605">
        <v>1.58</v>
      </c>
      <c r="F23" s="614">
        <f>+EQUIPOS_ok!D13</f>
        <v>54000</v>
      </c>
      <c r="G23" s="607">
        <f>ROUND(E23*F23,0)</f>
        <v>85320</v>
      </c>
    </row>
    <row r="24" spans="2:7">
      <c r="B24" s="612" t="str">
        <f>+EQUIPOS_ok!A14</f>
        <v>MEH-07</v>
      </c>
      <c r="C24" s="604" t="str">
        <f>+EQUIPOS_ok!B14</f>
        <v>Vibrador de concreto eléctrico o a gasolina</v>
      </c>
      <c r="D24" s="605" t="str">
        <f>+EQUIPOS_ok!C14</f>
        <v>Hr</v>
      </c>
      <c r="E24" s="605">
        <v>1.6</v>
      </c>
      <c r="F24" s="614">
        <f>+EQUIPOS_ok!D14</f>
        <v>4600</v>
      </c>
      <c r="G24" s="607">
        <f>ROUND(E24*F24,0)</f>
        <v>7360</v>
      </c>
    </row>
    <row r="25" spans="2:7">
      <c r="B25" s="608"/>
      <c r="C25" s="604" t="s">
        <v>144</v>
      </c>
      <c r="D25" s="604" t="s">
        <v>144</v>
      </c>
      <c r="E25" s="604"/>
      <c r="F25" s="614" t="s">
        <v>144</v>
      </c>
      <c r="G25" s="615" t="s">
        <v>144</v>
      </c>
    </row>
    <row r="26" spans="2:7">
      <c r="B26" s="608"/>
      <c r="C26" s="604" t="s">
        <v>144</v>
      </c>
      <c r="D26" s="604" t="s">
        <v>144</v>
      </c>
      <c r="E26" s="604" t="s">
        <v>144</v>
      </c>
      <c r="F26" s="614" t="s">
        <v>144</v>
      </c>
      <c r="G26" s="615" t="s">
        <v>144</v>
      </c>
    </row>
    <row r="27" spans="2:7">
      <c r="B27" s="582"/>
      <c r="F27" s="604" t="s">
        <v>127</v>
      </c>
      <c r="G27" s="615">
        <f>SUM(G22:G25)</f>
        <v>107978</v>
      </c>
    </row>
    <row r="28" spans="2:7">
      <c r="B28" s="582"/>
      <c r="G28" s="596"/>
    </row>
    <row r="29" spans="2:7">
      <c r="B29" s="692" t="s">
        <v>132</v>
      </c>
      <c r="C29" s="619"/>
      <c r="D29" s="619"/>
      <c r="E29" s="619"/>
      <c r="F29" s="619"/>
      <c r="G29" s="620"/>
    </row>
    <row r="30" spans="2:7">
      <c r="B30" s="693" t="s">
        <v>123</v>
      </c>
      <c r="C30" s="694" t="s">
        <v>36</v>
      </c>
      <c r="D30" s="694" t="s">
        <v>133</v>
      </c>
      <c r="E30" s="694" t="s">
        <v>134</v>
      </c>
      <c r="F30" s="694" t="s">
        <v>130</v>
      </c>
      <c r="G30" s="695" t="s">
        <v>126</v>
      </c>
    </row>
    <row r="31" spans="2:7">
      <c r="B31" s="690"/>
      <c r="C31" s="604"/>
      <c r="D31" s="604"/>
      <c r="E31" s="604"/>
      <c r="F31" s="604"/>
      <c r="G31" s="609"/>
    </row>
    <row r="32" spans="2:7">
      <c r="B32" s="608"/>
      <c r="C32" s="604"/>
      <c r="D32" s="604"/>
      <c r="E32" s="604"/>
      <c r="F32" s="604"/>
      <c r="G32" s="609"/>
    </row>
    <row r="33" spans="2:7">
      <c r="B33" s="608"/>
      <c r="C33" s="604" t="s">
        <v>144</v>
      </c>
      <c r="D33" s="604" t="s">
        <v>144</v>
      </c>
      <c r="E33" s="604" t="s">
        <v>144</v>
      </c>
      <c r="F33" s="604" t="s">
        <v>144</v>
      </c>
      <c r="G33" s="609" t="s">
        <v>144</v>
      </c>
    </row>
    <row r="34" spans="2:7">
      <c r="B34" s="608"/>
      <c r="C34" s="604" t="s">
        <v>144</v>
      </c>
      <c r="D34" s="604" t="s">
        <v>144</v>
      </c>
      <c r="E34" s="604" t="s">
        <v>144</v>
      </c>
      <c r="F34" s="604" t="s">
        <v>144</v>
      </c>
      <c r="G34" s="609" t="s">
        <v>144</v>
      </c>
    </row>
    <row r="35" spans="2:7">
      <c r="B35" s="608"/>
      <c r="C35" s="604" t="s">
        <v>144</v>
      </c>
      <c r="D35" s="604" t="s">
        <v>144</v>
      </c>
      <c r="E35" s="604" t="s">
        <v>144</v>
      </c>
      <c r="F35" s="604" t="s">
        <v>144</v>
      </c>
      <c r="G35" s="609" t="s">
        <v>144</v>
      </c>
    </row>
    <row r="36" spans="2:7">
      <c r="B36" s="582"/>
      <c r="F36" s="604" t="s">
        <v>127</v>
      </c>
      <c r="G36" s="609">
        <f>SUM(G31)</f>
        <v>0</v>
      </c>
    </row>
    <row r="37" spans="2:7">
      <c r="B37" s="582"/>
      <c r="G37" s="596"/>
    </row>
    <row r="38" spans="2:7">
      <c r="B38" s="692" t="s">
        <v>135</v>
      </c>
      <c r="C38" s="619"/>
      <c r="D38" s="619"/>
      <c r="E38" s="619"/>
      <c r="F38" s="619"/>
      <c r="G38" s="620"/>
    </row>
    <row r="39" spans="2:7">
      <c r="B39" s="693" t="s">
        <v>123</v>
      </c>
      <c r="C39" s="694" t="s">
        <v>36</v>
      </c>
      <c r="D39" s="694" t="s">
        <v>124</v>
      </c>
      <c r="E39" s="694" t="s">
        <v>136</v>
      </c>
      <c r="F39" s="694" t="s">
        <v>129</v>
      </c>
      <c r="G39" s="695" t="s">
        <v>126</v>
      </c>
    </row>
    <row r="40" spans="2:7">
      <c r="B40" s="668" t="str">
        <f>+'MANO DE OBRA_ok'!A50</f>
        <v>MO-13</v>
      </c>
      <c r="C40" s="621" t="str">
        <f>+'MANO DE OBRA_ok'!B50</f>
        <v>Cuadrilla 13: 1Ma+1OfcA+3AyuA</v>
      </c>
      <c r="D40" s="622" t="s">
        <v>149</v>
      </c>
      <c r="E40" s="623">
        <f>+'MANO DE OBRA_ok'!P50</f>
        <v>89988</v>
      </c>
      <c r="F40" s="703">
        <v>1.7</v>
      </c>
      <c r="G40" s="607">
        <f>ROUND(E40*F40,0)</f>
        <v>152980</v>
      </c>
    </row>
    <row r="41" spans="2:7">
      <c r="B41" s="608"/>
      <c r="C41" s="604"/>
      <c r="D41" s="604"/>
      <c r="E41" s="614"/>
      <c r="F41" s="604"/>
      <c r="G41" s="624"/>
    </row>
    <row r="42" spans="2:7">
      <c r="B42" s="582"/>
      <c r="F42" s="604" t="s">
        <v>127</v>
      </c>
      <c r="G42" s="624">
        <f>SUM(G40:G41)</f>
        <v>152980</v>
      </c>
    </row>
    <row r="43" spans="2:7" ht="16.5" thickBot="1">
      <c r="B43" s="582"/>
      <c r="G43" s="596"/>
    </row>
    <row r="44" spans="2:7" ht="16.5" thickBot="1">
      <c r="B44" s="582"/>
      <c r="E44" s="1809" t="s">
        <v>138</v>
      </c>
      <c r="F44" s="1810"/>
      <c r="G44" s="625">
        <f>ROUND(SUM(G18,G27,G36,G42),0)</f>
        <v>1091274</v>
      </c>
    </row>
    <row r="45" spans="2:7">
      <c r="B45" s="582"/>
      <c r="G45" s="596"/>
    </row>
    <row r="46" spans="2:7">
      <c r="B46" s="582"/>
      <c r="G46" s="596"/>
    </row>
    <row r="47" spans="2:7">
      <c r="B47" s="582"/>
      <c r="G47" s="596"/>
    </row>
    <row r="48" spans="2:7">
      <c r="B48" s="582"/>
      <c r="G48" s="596"/>
    </row>
    <row r="49" spans="2:7">
      <c r="B49" s="582"/>
      <c r="G49" s="596"/>
    </row>
    <row r="50" spans="2:7">
      <c r="B50" s="193" t="s">
        <v>39</v>
      </c>
      <c r="G50" s="596"/>
    </row>
    <row r="51" spans="2:7">
      <c r="B51" s="990" t="s">
        <v>873</v>
      </c>
      <c r="C51" s="990"/>
      <c r="D51" s="990"/>
      <c r="G51" s="596"/>
    </row>
    <row r="52" spans="2:7">
      <c r="B52" s="162" t="s">
        <v>874</v>
      </c>
      <c r="C52" s="990"/>
      <c r="D52" s="990"/>
      <c r="G52" s="596"/>
    </row>
    <row r="53" spans="2:7">
      <c r="B53" s="990"/>
      <c r="C53" s="990"/>
      <c r="D53" s="990"/>
      <c r="G53" s="596"/>
    </row>
    <row r="54" spans="2:7" ht="16.5" thickBot="1">
      <c r="B54" s="626"/>
      <c r="C54" s="627"/>
      <c r="D54" s="627"/>
      <c r="E54" s="627"/>
      <c r="F54" s="627"/>
      <c r="G54" s="628"/>
    </row>
  </sheetData>
  <mergeCells count="4">
    <mergeCell ref="B1:B4"/>
    <mergeCell ref="C1:G4"/>
    <mergeCell ref="C6:F6"/>
    <mergeCell ref="E44:F44"/>
  </mergeCells>
  <pageMargins left="0.7" right="0.7" top="0.75" bottom="0.75" header="0.3" footer="0.3"/>
  <pageSetup scale="66" orientation="portrait" horizontalDpi="360" verticalDpi="36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8">
    <tabColor rgb="FF92D050"/>
  </sheetPr>
  <dimension ref="B1:H54"/>
  <sheetViews>
    <sheetView view="pageBreakPreview" topLeftCell="A16" zoomScale="98" zoomScaleNormal="100" zoomScaleSheetLayoutView="98" workbookViewId="0">
      <selection activeCell="F41" sqref="F41"/>
    </sheetView>
  </sheetViews>
  <sheetFormatPr baseColWidth="10" defaultColWidth="11.42578125" defaultRowHeight="15.75"/>
  <cols>
    <col min="1" max="1" width="6.140625" style="583" customWidth="1"/>
    <col min="2" max="2" width="18.140625" style="583" customWidth="1"/>
    <col min="3" max="3" width="35.140625" style="583" customWidth="1"/>
    <col min="4" max="4" width="16.5703125" style="583" bestFit="1" customWidth="1"/>
    <col min="5" max="5" width="15.28515625" style="583" bestFit="1" customWidth="1"/>
    <col min="6" max="6" width="17" style="583" customWidth="1"/>
    <col min="7" max="7" width="14.710937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32.25" thickBot="1">
      <c r="B9" s="592" t="s">
        <v>118</v>
      </c>
      <c r="C9" s="593" t="str">
        <f>' PRESUPUESTO OFICIAL ESMERALDA'!C18</f>
        <v>Construcción viga de cimentación en concreto de 280KG/CM2</v>
      </c>
      <c r="D9" s="592" t="s">
        <v>119</v>
      </c>
      <c r="E9" s="594">
        <f>+' PRESUPUESTO OFICIAL ESMERALDA'!B18</f>
        <v>2.2999999999999998</v>
      </c>
      <c r="F9" s="592" t="s">
        <v>120</v>
      </c>
      <c r="G9" s="594" t="str">
        <f>' PRESUPUESTO OFICIAL ESMERALDA'!D18</f>
        <v>M3</v>
      </c>
    </row>
    <row r="10" spans="2:8">
      <c r="B10" s="582"/>
      <c r="C10" s="595"/>
      <c r="G10" s="596"/>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ht="31.5">
      <c r="B13" s="603" t="str">
        <f>+MATERIALES_ok!A14</f>
        <v>MAT-08</v>
      </c>
      <c r="C13" s="641" t="str">
        <f>+MATERIALES_ok!B15</f>
        <v>CONCRETO BÁSICO DE  280 kg/cm2  4000 PSI(1:2:2)</v>
      </c>
      <c r="D13" s="605" t="str">
        <f>+MATERIALES_ok!C14</f>
        <v>M3</v>
      </c>
      <c r="E13" s="605">
        <v>1.02</v>
      </c>
      <c r="F13" s="606">
        <f>+MATERIALES_ok!D15</f>
        <v>806131.63</v>
      </c>
      <c r="G13" s="607">
        <f>ROUND(E13*F13,0)</f>
        <v>822254</v>
      </c>
    </row>
    <row r="14" spans="2:8">
      <c r="B14" s="688"/>
      <c r="C14" s="604"/>
      <c r="D14" s="605"/>
      <c r="E14" s="689"/>
      <c r="F14" s="606"/>
      <c r="G14" s="607"/>
    </row>
    <row r="15" spans="2:8">
      <c r="B15" s="688"/>
      <c r="C15" s="604"/>
      <c r="D15" s="605"/>
      <c r="E15" s="605"/>
      <c r="F15" s="606"/>
      <c r="G15" s="607"/>
    </row>
    <row r="16" spans="2:8">
      <c r="B16" s="603"/>
      <c r="C16" s="604"/>
      <c r="D16" s="605"/>
      <c r="E16" s="605"/>
      <c r="F16" s="606"/>
      <c r="G16" s="607"/>
    </row>
    <row r="17" spans="2:7">
      <c r="B17" s="608"/>
      <c r="C17" s="604" t="s">
        <v>144</v>
      </c>
      <c r="D17" s="604" t="s">
        <v>144</v>
      </c>
      <c r="E17" s="604" t="s">
        <v>144</v>
      </c>
      <c r="F17" s="604" t="s">
        <v>144</v>
      </c>
      <c r="G17" s="609" t="s">
        <v>144</v>
      </c>
    </row>
    <row r="18" spans="2:7">
      <c r="B18" s="582"/>
      <c r="F18" s="604" t="s">
        <v>127</v>
      </c>
      <c r="G18" s="610">
        <f>SUM(G13:G16)</f>
        <v>822254</v>
      </c>
    </row>
    <row r="19" spans="2:7">
      <c r="B19" s="582"/>
      <c r="G19" s="596"/>
    </row>
    <row r="20" spans="2:7">
      <c r="B20" s="597" t="s">
        <v>128</v>
      </c>
      <c r="C20" s="598"/>
      <c r="D20" s="598"/>
      <c r="E20" s="598"/>
      <c r="F20" s="598"/>
      <c r="G20" s="599"/>
    </row>
    <row r="21" spans="2:7">
      <c r="B21" s="611" t="s">
        <v>123</v>
      </c>
      <c r="C21" s="601" t="s">
        <v>36</v>
      </c>
      <c r="D21" s="601" t="s">
        <v>124</v>
      </c>
      <c r="E21" s="601" t="s">
        <v>129</v>
      </c>
      <c r="F21" s="601" t="s">
        <v>130</v>
      </c>
      <c r="G21" s="602" t="s">
        <v>126</v>
      </c>
    </row>
    <row r="22" spans="2:7">
      <c r="B22" s="668" t="str">
        <f>+EQUIPOS_ok!A7</f>
        <v>MEH-HM</v>
      </c>
      <c r="C22" s="604" t="str">
        <f>+EQUIPOS_ok!B7</f>
        <v>Herramienta Menor</v>
      </c>
      <c r="D22" s="605" t="str">
        <f>+EQUIPOS_ok!C7</f>
        <v>% M.O</v>
      </c>
      <c r="E22" s="907">
        <f>+EQUIPOS_ok!D7</f>
        <v>0.1</v>
      </c>
      <c r="F22" s="614">
        <f>+G42</f>
        <v>197974</v>
      </c>
      <c r="G22" s="607">
        <f>ROUND(E22*F22,0)</f>
        <v>19797</v>
      </c>
    </row>
    <row r="23" spans="2:7">
      <c r="B23" s="612" t="str">
        <f>+EQUIPOS_ok!A15</f>
        <v>MEH-08</v>
      </c>
      <c r="C23" s="604" t="str">
        <f>+EQUIPOS_ok!B15</f>
        <v>Formaleta métalica (6m)</v>
      </c>
      <c r="D23" s="605" t="str">
        <f>+EQUIPOS_ok!C15</f>
        <v>día</v>
      </c>
      <c r="E23" s="642">
        <v>3.5</v>
      </c>
      <c r="F23" s="614">
        <f>+EQUIPOS_ok!D15</f>
        <v>34200</v>
      </c>
      <c r="G23" s="607">
        <f t="shared" ref="G23:G24" si="0">ROUND(E23*F23,0)</f>
        <v>119700</v>
      </c>
    </row>
    <row r="24" spans="2:7" ht="31.5">
      <c r="B24" s="603" t="str">
        <f>+EQUIPOS_ok!A14</f>
        <v>MEH-07</v>
      </c>
      <c r="C24" s="696" t="str">
        <f>+EQUIPOS_ok!B14</f>
        <v>Vibrador de concreto eléctrico o a gasolina</v>
      </c>
      <c r="D24" s="642" t="str">
        <f>+EQUIPOS_ok!C14</f>
        <v>Hr</v>
      </c>
      <c r="E24" s="642">
        <v>0.3</v>
      </c>
      <c r="F24" s="697">
        <f>+EQUIPOS_ok!D14</f>
        <v>4600</v>
      </c>
      <c r="G24" s="607">
        <f t="shared" si="0"/>
        <v>1380</v>
      </c>
    </row>
    <row r="25" spans="2:7">
      <c r="B25" s="608"/>
      <c r="C25" s="604" t="s">
        <v>144</v>
      </c>
      <c r="D25" s="604" t="s">
        <v>144</v>
      </c>
      <c r="E25" s="604"/>
      <c r="F25" s="614" t="s">
        <v>144</v>
      </c>
      <c r="G25" s="615" t="s">
        <v>144</v>
      </c>
    </row>
    <row r="26" spans="2:7">
      <c r="B26" s="608"/>
      <c r="C26" s="604" t="s">
        <v>144</v>
      </c>
      <c r="D26" s="604" t="s">
        <v>144</v>
      </c>
      <c r="E26" s="604" t="s">
        <v>144</v>
      </c>
      <c r="F26" s="614" t="s">
        <v>144</v>
      </c>
      <c r="G26" s="615" t="s">
        <v>144</v>
      </c>
    </row>
    <row r="27" spans="2:7">
      <c r="B27" s="582"/>
      <c r="F27" s="604" t="s">
        <v>127</v>
      </c>
      <c r="G27" s="615">
        <f>SUM(G22:G25)</f>
        <v>140877</v>
      </c>
    </row>
    <row r="28" spans="2:7">
      <c r="B28" s="582"/>
      <c r="G28" s="596"/>
    </row>
    <row r="29" spans="2:7">
      <c r="B29" s="692" t="s">
        <v>132</v>
      </c>
      <c r="C29" s="619"/>
      <c r="D29" s="619"/>
      <c r="E29" s="619"/>
      <c r="F29" s="619"/>
      <c r="G29" s="620"/>
    </row>
    <row r="30" spans="2:7">
      <c r="B30" s="693" t="s">
        <v>123</v>
      </c>
      <c r="C30" s="694" t="s">
        <v>36</v>
      </c>
      <c r="D30" s="694" t="s">
        <v>133</v>
      </c>
      <c r="E30" s="694" t="s">
        <v>134</v>
      </c>
      <c r="F30" s="694" t="s">
        <v>130</v>
      </c>
      <c r="G30" s="695" t="s">
        <v>126</v>
      </c>
    </row>
    <row r="31" spans="2:7">
      <c r="B31" s="690"/>
      <c r="C31" s="604"/>
      <c r="D31" s="604"/>
      <c r="E31" s="604"/>
      <c r="F31" s="604"/>
      <c r="G31" s="609"/>
    </row>
    <row r="32" spans="2:7">
      <c r="B32" s="608"/>
      <c r="C32" s="604"/>
      <c r="D32" s="604"/>
      <c r="E32" s="604"/>
      <c r="F32" s="604"/>
      <c r="G32" s="609"/>
    </row>
    <row r="33" spans="2:7">
      <c r="B33" s="608"/>
      <c r="C33" s="604" t="s">
        <v>144</v>
      </c>
      <c r="D33" s="604" t="s">
        <v>144</v>
      </c>
      <c r="E33" s="604" t="s">
        <v>144</v>
      </c>
      <c r="F33" s="604" t="s">
        <v>144</v>
      </c>
      <c r="G33" s="609" t="s">
        <v>144</v>
      </c>
    </row>
    <row r="34" spans="2:7">
      <c r="B34" s="608"/>
      <c r="C34" s="604" t="s">
        <v>144</v>
      </c>
      <c r="D34" s="604" t="s">
        <v>144</v>
      </c>
      <c r="E34" s="604" t="s">
        <v>144</v>
      </c>
      <c r="F34" s="604" t="s">
        <v>144</v>
      </c>
      <c r="G34" s="609" t="s">
        <v>144</v>
      </c>
    </row>
    <row r="35" spans="2:7">
      <c r="B35" s="608"/>
      <c r="C35" s="604" t="s">
        <v>144</v>
      </c>
      <c r="D35" s="604" t="s">
        <v>144</v>
      </c>
      <c r="E35" s="604" t="s">
        <v>144</v>
      </c>
      <c r="F35" s="604" t="s">
        <v>144</v>
      </c>
      <c r="G35" s="609" t="s">
        <v>144</v>
      </c>
    </row>
    <row r="36" spans="2:7">
      <c r="B36" s="582"/>
      <c r="F36" s="604" t="s">
        <v>127</v>
      </c>
      <c r="G36" s="609">
        <f>SUM(G31)</f>
        <v>0</v>
      </c>
    </row>
    <row r="37" spans="2:7">
      <c r="B37" s="582"/>
      <c r="G37" s="596"/>
    </row>
    <row r="38" spans="2:7">
      <c r="B38" s="692" t="s">
        <v>135</v>
      </c>
      <c r="C38" s="619"/>
      <c r="D38" s="619"/>
      <c r="E38" s="619"/>
      <c r="F38" s="619"/>
      <c r="G38" s="620"/>
    </row>
    <row r="39" spans="2:7">
      <c r="B39" s="693" t="s">
        <v>123</v>
      </c>
      <c r="C39" s="694" t="s">
        <v>36</v>
      </c>
      <c r="D39" s="694" t="s">
        <v>124</v>
      </c>
      <c r="E39" s="694" t="s">
        <v>136</v>
      </c>
      <c r="F39" s="694" t="s">
        <v>129</v>
      </c>
      <c r="G39" s="695" t="s">
        <v>126</v>
      </c>
    </row>
    <row r="40" spans="2:7">
      <c r="B40" s="668" t="str">
        <f>+'MANO DE OBRA_ok'!A50</f>
        <v>MO-13</v>
      </c>
      <c r="C40" s="621" t="str">
        <f>+'MANO DE OBRA_ok'!B50</f>
        <v>Cuadrilla 13: 1Ma+1OfcA+3AyuA</v>
      </c>
      <c r="D40" s="622" t="s">
        <v>149</v>
      </c>
      <c r="E40" s="623">
        <f>+'MANO DE OBRA_ok'!P50</f>
        <v>89988</v>
      </c>
      <c r="F40" s="703">
        <v>2.2000000000000002</v>
      </c>
      <c r="G40" s="607">
        <f>ROUND(E40*F40,0)</f>
        <v>197974</v>
      </c>
    </row>
    <row r="41" spans="2:7">
      <c r="B41" s="608"/>
      <c r="C41" s="604"/>
      <c r="D41" s="604"/>
      <c r="E41" s="614"/>
      <c r="F41" s="604"/>
      <c r="G41" s="624"/>
    </row>
    <row r="42" spans="2:7">
      <c r="B42" s="582"/>
      <c r="F42" s="604" t="s">
        <v>127</v>
      </c>
      <c r="G42" s="624">
        <f>SUM(G40:G41)</f>
        <v>197974</v>
      </c>
    </row>
    <row r="43" spans="2:7" ht="16.5" thickBot="1">
      <c r="B43" s="582"/>
      <c r="G43" s="596"/>
    </row>
    <row r="44" spans="2:7" ht="16.5" thickBot="1">
      <c r="B44" s="582"/>
      <c r="E44" s="1809" t="s">
        <v>138</v>
      </c>
      <c r="F44" s="1810"/>
      <c r="G44" s="625">
        <f>ROUND(SUM(G18,G27,G36,G42),0)</f>
        <v>1161105</v>
      </c>
    </row>
    <row r="45" spans="2:7">
      <c r="B45" s="582"/>
      <c r="G45" s="596"/>
    </row>
    <row r="46" spans="2:7">
      <c r="B46" s="582"/>
      <c r="G46" s="596"/>
    </row>
    <row r="47" spans="2:7">
      <c r="B47" s="582"/>
      <c r="G47" s="596"/>
    </row>
    <row r="48" spans="2:7">
      <c r="B48" s="582"/>
      <c r="G48" s="596"/>
    </row>
    <row r="49" spans="2:7">
      <c r="B49" s="582"/>
      <c r="G49" s="596"/>
    </row>
    <row r="50" spans="2:7">
      <c r="B50" s="582"/>
      <c r="G50" s="596"/>
    </row>
    <row r="51" spans="2:7">
      <c r="B51" s="193" t="s">
        <v>39</v>
      </c>
      <c r="G51" s="596"/>
    </row>
    <row r="52" spans="2:7">
      <c r="B52" s="990" t="s">
        <v>873</v>
      </c>
      <c r="G52" s="596"/>
    </row>
    <row r="53" spans="2:7">
      <c r="B53" s="162" t="s">
        <v>874</v>
      </c>
      <c r="G53" s="596"/>
    </row>
    <row r="54" spans="2:7" ht="16.5" thickBot="1">
      <c r="B54" s="626"/>
      <c r="C54" s="627"/>
      <c r="D54" s="627"/>
      <c r="E54" s="627"/>
      <c r="F54" s="627"/>
      <c r="G54" s="628"/>
    </row>
  </sheetData>
  <mergeCells count="4">
    <mergeCell ref="B1:B4"/>
    <mergeCell ref="C1:G4"/>
    <mergeCell ref="C6:F6"/>
    <mergeCell ref="E44:F44"/>
  </mergeCells>
  <pageMargins left="0.7" right="0.7" top="0.75" bottom="0.75" header="0.3" footer="0.3"/>
  <pageSetup scale="72"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9">
    <tabColor rgb="FF92D050"/>
  </sheetPr>
  <dimension ref="B1:H54"/>
  <sheetViews>
    <sheetView view="pageBreakPreview" topLeftCell="A13" zoomScale="89" zoomScaleNormal="100" zoomScaleSheetLayoutView="89" workbookViewId="0">
      <selection activeCell="C25" sqref="C25"/>
    </sheetView>
  </sheetViews>
  <sheetFormatPr baseColWidth="10" defaultColWidth="11.42578125" defaultRowHeight="15.75"/>
  <cols>
    <col min="1" max="1" width="3.28515625" style="583" customWidth="1"/>
    <col min="2" max="2" width="21" style="583" customWidth="1"/>
    <col min="3" max="3" width="42" style="583" customWidth="1"/>
    <col min="4" max="4" width="16.28515625" style="583" bestFit="1" customWidth="1"/>
    <col min="5" max="5" width="33" style="583" customWidth="1"/>
    <col min="6" max="6" width="15" style="583" bestFit="1" customWidth="1"/>
    <col min="7" max="7" width="14.4257812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46.5" customHeight="1" thickBot="1">
      <c r="B9" s="592" t="s">
        <v>118</v>
      </c>
      <c r="C9" s="593" t="str">
        <f>' PRESUPUESTO OFICIAL ESMERALDA'!C19</f>
        <v>Construccion de Columnas en Concreto de 280 KG/CM2</v>
      </c>
      <c r="D9" s="592" t="s">
        <v>119</v>
      </c>
      <c r="E9" s="1030">
        <f>+' PRESUPUESTO OFICIAL ESMERALDA'!B19</f>
        <v>2.4</v>
      </c>
      <c r="F9" s="592" t="s">
        <v>120</v>
      </c>
      <c r="G9" s="594" t="str">
        <f>' PRESUPUESTO OFICIAL ESMERALDA'!D19</f>
        <v>M3</v>
      </c>
    </row>
    <row r="10" spans="2:8">
      <c r="B10" s="582"/>
      <c r="C10" s="595"/>
      <c r="G10" s="596"/>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ht="34.5" customHeight="1">
      <c r="B13" s="603" t="str">
        <f>+MATERIALES_ok!A14</f>
        <v>MAT-08</v>
      </c>
      <c r="C13" s="641" t="str">
        <f>+MATERIALES_ok!B15</f>
        <v>CONCRETO BÁSICO DE  280 kg/cm2  4000 PSI(1:2:2)</v>
      </c>
      <c r="D13" s="642" t="str">
        <f>+MATERIALES_ok!C14</f>
        <v>M3</v>
      </c>
      <c r="E13" s="642">
        <v>1.03</v>
      </c>
      <c r="F13" s="606">
        <f>+MATERIALES_ok!D15</f>
        <v>806131.63</v>
      </c>
      <c r="G13" s="607">
        <f>ROUND(E13*F13,0)</f>
        <v>830316</v>
      </c>
    </row>
    <row r="14" spans="2:8">
      <c r="B14" s="603"/>
      <c r="C14" s="604"/>
      <c r="D14" s="605"/>
      <c r="E14" s="605"/>
      <c r="F14" s="606"/>
      <c r="G14" s="607"/>
    </row>
    <row r="15" spans="2:8">
      <c r="B15" s="603"/>
      <c r="C15" s="604"/>
      <c r="D15" s="605"/>
      <c r="E15" s="605"/>
      <c r="F15" s="606"/>
      <c r="G15" s="607"/>
    </row>
    <row r="16" spans="2:8">
      <c r="B16" s="603"/>
      <c r="C16" s="604"/>
      <c r="D16" s="605"/>
      <c r="E16" s="605"/>
      <c r="F16" s="606"/>
      <c r="G16" s="607"/>
    </row>
    <row r="17" spans="2:7">
      <c r="B17" s="608"/>
      <c r="C17" s="604" t="s">
        <v>144</v>
      </c>
      <c r="D17" s="604" t="s">
        <v>144</v>
      </c>
      <c r="E17" s="604" t="s">
        <v>144</v>
      </c>
      <c r="F17" s="604" t="s">
        <v>144</v>
      </c>
      <c r="G17" s="609" t="s">
        <v>144</v>
      </c>
    </row>
    <row r="18" spans="2:7">
      <c r="B18" s="582"/>
      <c r="F18" s="604" t="s">
        <v>127</v>
      </c>
      <c r="G18" s="610">
        <f>SUM(G13:G16)</f>
        <v>830316</v>
      </c>
    </row>
    <row r="19" spans="2:7">
      <c r="B19" s="582"/>
      <c r="G19" s="596"/>
    </row>
    <row r="20" spans="2:7">
      <c r="B20" s="597" t="s">
        <v>128</v>
      </c>
      <c r="C20" s="598"/>
      <c r="D20" s="598"/>
      <c r="E20" s="598"/>
      <c r="F20" s="598"/>
      <c r="G20" s="599"/>
    </row>
    <row r="21" spans="2:7">
      <c r="B21" s="611" t="s">
        <v>123</v>
      </c>
      <c r="C21" s="601" t="s">
        <v>36</v>
      </c>
      <c r="D21" s="601" t="s">
        <v>124</v>
      </c>
      <c r="E21" s="601" t="s">
        <v>129</v>
      </c>
      <c r="F21" s="601" t="s">
        <v>130</v>
      </c>
      <c r="G21" s="602" t="s">
        <v>126</v>
      </c>
    </row>
    <row r="22" spans="2:7">
      <c r="B22" s="612" t="str">
        <f>+EQUIPOS_ok!A7</f>
        <v>MEH-HM</v>
      </c>
      <c r="C22" s="604" t="str">
        <f>+EQUIPOS_ok!B7</f>
        <v>Herramienta Menor</v>
      </c>
      <c r="D22" s="605" t="str">
        <f>+EQUIPOS_ok!C7</f>
        <v>% M.O</v>
      </c>
      <c r="E22" s="613">
        <f>+EQUIPOS_ok!D7</f>
        <v>0.1</v>
      </c>
      <c r="F22" s="614">
        <f>G42</f>
        <v>323957</v>
      </c>
      <c r="G22" s="607">
        <f>ROUND(E22*F22,0)</f>
        <v>32396</v>
      </c>
    </row>
    <row r="23" spans="2:7">
      <c r="B23" s="612" t="str">
        <f>+EQUIPOS_ok!A15</f>
        <v>MEH-08</v>
      </c>
      <c r="C23" s="645" t="str">
        <f>+EQUIPOS_ok!B15</f>
        <v>Formaleta métalica (6m)</v>
      </c>
      <c r="D23" s="642" t="str">
        <f>+EQUIPOS_ok!C15</f>
        <v>día</v>
      </c>
      <c r="E23" s="646">
        <v>5.2</v>
      </c>
      <c r="F23" s="614">
        <f>+EQUIPOS_ok!D15</f>
        <v>34200</v>
      </c>
      <c r="G23" s="607">
        <f t="shared" ref="G23:G25" si="0">ROUND(E23*F23,0)</f>
        <v>177840</v>
      </c>
    </row>
    <row r="24" spans="2:7">
      <c r="B24" s="612" t="str">
        <f>+EQUIPOS_ok!A17</f>
        <v>MEH-10</v>
      </c>
      <c r="C24" s="604" t="str">
        <f>+EQUIPOS_ok!B17</f>
        <v>Andamio multidireccional</v>
      </c>
      <c r="D24" s="605" t="str">
        <f>+EQUIPOS_ok!C17</f>
        <v>día</v>
      </c>
      <c r="E24" s="605">
        <v>3</v>
      </c>
      <c r="F24" s="614">
        <f>+EQUIPOS_ok!D17</f>
        <v>25640</v>
      </c>
      <c r="G24" s="607">
        <f t="shared" si="0"/>
        <v>76920</v>
      </c>
    </row>
    <row r="25" spans="2:7">
      <c r="B25" s="612" t="str">
        <f>+EQUIPOS_ok!A14</f>
        <v>MEH-07</v>
      </c>
      <c r="C25" s="604" t="str">
        <f>+EQUIPOS_ok!B14</f>
        <v>Vibrador de concreto eléctrico o a gasolina</v>
      </c>
      <c r="D25" s="605" t="str">
        <f>+EQUIPOS_ok!C14</f>
        <v>Hr</v>
      </c>
      <c r="E25" s="605">
        <v>4.8</v>
      </c>
      <c r="F25" s="614">
        <f>+EQUIPOS_ok!D14</f>
        <v>4600</v>
      </c>
      <c r="G25" s="607">
        <f t="shared" si="0"/>
        <v>22080</v>
      </c>
    </row>
    <row r="26" spans="2:7">
      <c r="B26" s="608"/>
      <c r="C26" s="604" t="s">
        <v>144</v>
      </c>
      <c r="D26" s="604" t="s">
        <v>144</v>
      </c>
      <c r="E26" s="604" t="s">
        <v>144</v>
      </c>
      <c r="F26" s="604" t="s">
        <v>144</v>
      </c>
      <c r="G26" s="609" t="s">
        <v>144</v>
      </c>
    </row>
    <row r="27" spans="2:7">
      <c r="B27" s="582"/>
      <c r="F27" s="604" t="s">
        <v>127</v>
      </c>
      <c r="G27" s="615">
        <f>SUM(G22:G23)</f>
        <v>210236</v>
      </c>
    </row>
    <row r="28" spans="2:7">
      <c r="B28" s="582"/>
      <c r="G28" s="596"/>
    </row>
    <row r="29" spans="2:7">
      <c r="B29" s="692" t="s">
        <v>132</v>
      </c>
      <c r="C29" s="619"/>
      <c r="D29" s="619"/>
      <c r="E29" s="619"/>
      <c r="F29" s="619"/>
      <c r="G29" s="620"/>
    </row>
    <row r="30" spans="2:7">
      <c r="B30" s="693" t="s">
        <v>123</v>
      </c>
      <c r="C30" s="694" t="s">
        <v>36</v>
      </c>
      <c r="D30" s="694" t="s">
        <v>133</v>
      </c>
      <c r="E30" s="694" t="s">
        <v>134</v>
      </c>
      <c r="F30" s="694" t="s">
        <v>130</v>
      </c>
      <c r="G30" s="695" t="s">
        <v>126</v>
      </c>
    </row>
    <row r="31" spans="2:7">
      <c r="B31" s="608"/>
      <c r="C31" s="604"/>
      <c r="D31" s="605"/>
      <c r="E31" s="605"/>
      <c r="F31" s="614"/>
      <c r="G31" s="614"/>
    </row>
    <row r="32" spans="2:7">
      <c r="B32" s="608"/>
      <c r="C32" s="604" t="s">
        <v>144</v>
      </c>
      <c r="D32" s="604" t="s">
        <v>144</v>
      </c>
      <c r="E32" s="604" t="s">
        <v>144</v>
      </c>
      <c r="F32" s="604" t="s">
        <v>144</v>
      </c>
      <c r="G32" s="609" t="s">
        <v>144</v>
      </c>
    </row>
    <row r="33" spans="2:7">
      <c r="B33" s="608"/>
      <c r="C33" s="604" t="s">
        <v>144</v>
      </c>
      <c r="D33" s="604" t="s">
        <v>144</v>
      </c>
      <c r="E33" s="604" t="s">
        <v>144</v>
      </c>
      <c r="F33" s="604" t="s">
        <v>144</v>
      </c>
      <c r="G33" s="609" t="s">
        <v>144</v>
      </c>
    </row>
    <row r="34" spans="2:7">
      <c r="B34" s="608"/>
      <c r="C34" s="604" t="s">
        <v>144</v>
      </c>
      <c r="D34" s="604" t="s">
        <v>144</v>
      </c>
      <c r="E34" s="604" t="s">
        <v>144</v>
      </c>
      <c r="F34" s="604" t="s">
        <v>144</v>
      </c>
      <c r="G34" s="609" t="s">
        <v>144</v>
      </c>
    </row>
    <row r="35" spans="2:7">
      <c r="B35" s="608"/>
      <c r="C35" s="604" t="s">
        <v>144</v>
      </c>
      <c r="D35" s="604" t="s">
        <v>144</v>
      </c>
      <c r="E35" s="604" t="s">
        <v>144</v>
      </c>
      <c r="F35" s="604" t="s">
        <v>144</v>
      </c>
      <c r="G35" s="609" t="s">
        <v>144</v>
      </c>
    </row>
    <row r="36" spans="2:7">
      <c r="B36" s="582"/>
      <c r="F36" s="604" t="s">
        <v>127</v>
      </c>
      <c r="G36" s="614">
        <f>SUM(G31)</f>
        <v>0</v>
      </c>
    </row>
    <row r="37" spans="2:7">
      <c r="B37" s="582"/>
      <c r="G37" s="596"/>
    </row>
    <row r="38" spans="2:7">
      <c r="B38" s="692" t="s">
        <v>135</v>
      </c>
      <c r="C38" s="619"/>
      <c r="D38" s="619"/>
      <c r="E38" s="619"/>
      <c r="F38" s="619"/>
      <c r="G38" s="620"/>
    </row>
    <row r="39" spans="2:7">
      <c r="B39" s="693" t="s">
        <v>123</v>
      </c>
      <c r="C39" s="694" t="s">
        <v>36</v>
      </c>
      <c r="D39" s="694" t="s">
        <v>124</v>
      </c>
      <c r="E39" s="694" t="s">
        <v>136</v>
      </c>
      <c r="F39" s="694" t="s">
        <v>129</v>
      </c>
      <c r="G39" s="695" t="s">
        <v>126</v>
      </c>
    </row>
    <row r="40" spans="2:7">
      <c r="B40" s="668" t="str">
        <f>+'MANO DE OBRA_ok'!A50</f>
        <v>MO-13</v>
      </c>
      <c r="C40" s="621" t="str">
        <f>+'MANO DE OBRA_ok'!B50</f>
        <v>Cuadrilla 13: 1Ma+1OfcA+3AyuA</v>
      </c>
      <c r="D40" s="622" t="s">
        <v>149</v>
      </c>
      <c r="E40" s="623">
        <f>+'MANO DE OBRA_ok'!P50</f>
        <v>89988</v>
      </c>
      <c r="F40" s="703">
        <v>3.6</v>
      </c>
      <c r="G40" s="607">
        <f>ROUND(E40*F40,0)</f>
        <v>323957</v>
      </c>
    </row>
    <row r="41" spans="2:7">
      <c r="B41" s="608"/>
      <c r="C41" s="604"/>
      <c r="D41" s="604"/>
      <c r="E41" s="614"/>
      <c r="F41" s="604"/>
      <c r="G41" s="624"/>
    </row>
    <row r="42" spans="2:7">
      <c r="B42" s="582"/>
      <c r="F42" s="604" t="s">
        <v>127</v>
      </c>
      <c r="G42" s="624">
        <f>SUM(G40:G41)</f>
        <v>323957</v>
      </c>
    </row>
    <row r="43" spans="2:7" ht="16.5" thickBot="1">
      <c r="B43" s="582"/>
      <c r="G43" s="596"/>
    </row>
    <row r="44" spans="2:7" ht="16.5" thickBot="1">
      <c r="B44" s="582"/>
      <c r="E44" s="1809" t="s">
        <v>138</v>
      </c>
      <c r="F44" s="1810"/>
      <c r="G44" s="625">
        <f>ROUND(SUM(G18,G27,G36,G42),0)</f>
        <v>1364509</v>
      </c>
    </row>
    <row r="45" spans="2:7">
      <c r="B45" s="582"/>
      <c r="G45" s="596"/>
    </row>
    <row r="46" spans="2:7">
      <c r="B46" s="582"/>
      <c r="G46" s="596"/>
    </row>
    <row r="47" spans="2:7">
      <c r="B47" s="582"/>
      <c r="G47" s="596"/>
    </row>
    <row r="48" spans="2:7">
      <c r="B48" s="582"/>
      <c r="G48" s="596"/>
    </row>
    <row r="49" spans="2:7">
      <c r="B49" s="582"/>
      <c r="G49" s="596"/>
    </row>
    <row r="50" spans="2:7">
      <c r="B50" s="582"/>
      <c r="G50" s="596"/>
    </row>
    <row r="51" spans="2:7">
      <c r="B51" s="193" t="s">
        <v>39</v>
      </c>
      <c r="G51" s="596"/>
    </row>
    <row r="52" spans="2:7">
      <c r="B52" s="990" t="s">
        <v>873</v>
      </c>
      <c r="G52" s="596"/>
    </row>
    <row r="53" spans="2:7">
      <c r="B53" s="162" t="s">
        <v>874</v>
      </c>
      <c r="G53" s="596"/>
    </row>
    <row r="54" spans="2:7" ht="16.5" thickBot="1">
      <c r="B54" s="626"/>
      <c r="C54" s="627"/>
      <c r="D54" s="627"/>
      <c r="E54" s="627"/>
      <c r="F54" s="627"/>
      <c r="G54" s="628"/>
    </row>
  </sheetData>
  <mergeCells count="4">
    <mergeCell ref="B1:B4"/>
    <mergeCell ref="C1:G4"/>
    <mergeCell ref="C6:F6"/>
    <mergeCell ref="E44:F44"/>
  </mergeCells>
  <printOptions horizontalCentered="1" verticalCentered="1"/>
  <pageMargins left="0.19685039370078741" right="0.19685039370078741" top="0.35433070866141736" bottom="0.35433070866141736" header="0.31496062992125984" footer="0.31496062992125984"/>
  <pageSetup scale="65"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0">
    <tabColor rgb="FF92D050"/>
  </sheetPr>
  <dimension ref="B1:H54"/>
  <sheetViews>
    <sheetView view="pageBreakPreview" topLeftCell="A17" zoomScale="98" zoomScaleNormal="100" zoomScaleSheetLayoutView="98" workbookViewId="0">
      <selection activeCell="F41" sqref="F41"/>
    </sheetView>
  </sheetViews>
  <sheetFormatPr baseColWidth="10" defaultColWidth="11.42578125" defaultRowHeight="15.75"/>
  <cols>
    <col min="1" max="1" width="5.7109375" style="583" customWidth="1"/>
    <col min="2" max="2" width="27.140625" style="583" customWidth="1"/>
    <col min="3" max="3" width="27.85546875" style="583" bestFit="1" customWidth="1"/>
    <col min="4" max="4" width="16.5703125" style="583" bestFit="1" customWidth="1"/>
    <col min="5" max="6" width="15.28515625" style="583" bestFit="1" customWidth="1"/>
    <col min="7" max="7" width="14.710937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33.75" customHeight="1" thickBot="1">
      <c r="B9" s="592" t="s">
        <v>118</v>
      </c>
      <c r="C9" s="593" t="str">
        <f>+' PRESUPUESTO OFICIAL ESMERALDA'!C20</f>
        <v>Construcción de Viga Canal en concreto de 280KG/CM2</v>
      </c>
      <c r="D9" s="592" t="s">
        <v>119</v>
      </c>
      <c r="E9" s="594">
        <f>+' PRESUPUESTO OFICIAL ESMERALDA'!B20</f>
        <v>2.5</v>
      </c>
      <c r="F9" s="592" t="s">
        <v>120</v>
      </c>
      <c r="G9" s="594" t="str">
        <f>' PRESUPUESTO OFICIAL ESMERALDA'!D20</f>
        <v>M3</v>
      </c>
    </row>
    <row r="10" spans="2:8">
      <c r="B10" s="582"/>
      <c r="C10" s="595"/>
      <c r="G10" s="596"/>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ht="31.5">
      <c r="B13" s="631" t="str">
        <f>+MATERIALES_ok!A15</f>
        <v>MAT-09</v>
      </c>
      <c r="C13" s="698" t="str">
        <f>+MATERIALES_ok!B15</f>
        <v>CONCRETO BÁSICO DE  280 kg/cm2  4000 PSI(1:2:2)</v>
      </c>
      <c r="D13" s="642" t="str">
        <f>+MATERIALES_ok!C14</f>
        <v>M3</v>
      </c>
      <c r="E13" s="642">
        <v>1.03</v>
      </c>
      <c r="F13" s="643">
        <f>+MATERIALES_ok!D14</f>
        <v>755113.44000000006</v>
      </c>
      <c r="G13" s="644">
        <f>ROUND(E13*F13,0)</f>
        <v>777767</v>
      </c>
    </row>
    <row r="14" spans="2:8">
      <c r="B14" s="688"/>
      <c r="C14" s="604"/>
      <c r="D14" s="605"/>
      <c r="E14" s="605"/>
      <c r="F14" s="606"/>
      <c r="G14" s="607"/>
    </row>
    <row r="15" spans="2:8">
      <c r="B15" s="688"/>
      <c r="C15" s="604"/>
      <c r="D15" s="605"/>
      <c r="E15" s="605"/>
      <c r="F15" s="606"/>
      <c r="G15" s="607"/>
    </row>
    <row r="16" spans="2:8">
      <c r="B16" s="688"/>
      <c r="C16" s="604"/>
      <c r="D16" s="605"/>
      <c r="E16" s="605"/>
      <c r="F16" s="606"/>
      <c r="G16" s="607"/>
    </row>
    <row r="17" spans="2:7">
      <c r="B17" s="608"/>
      <c r="C17" s="604" t="s">
        <v>144</v>
      </c>
      <c r="D17" s="604" t="s">
        <v>144</v>
      </c>
      <c r="E17" s="604" t="s">
        <v>144</v>
      </c>
      <c r="F17" s="604" t="s">
        <v>144</v>
      </c>
      <c r="G17" s="609" t="s">
        <v>144</v>
      </c>
    </row>
    <row r="18" spans="2:7">
      <c r="B18" s="582"/>
      <c r="F18" s="604" t="s">
        <v>127</v>
      </c>
      <c r="G18" s="610">
        <f>SUM(G13:G16)</f>
        <v>777767</v>
      </c>
    </row>
    <row r="19" spans="2:7">
      <c r="B19" s="582"/>
      <c r="G19" s="596"/>
    </row>
    <row r="20" spans="2:7">
      <c r="B20" s="597" t="s">
        <v>128</v>
      </c>
      <c r="C20" s="598"/>
      <c r="D20" s="598"/>
      <c r="E20" s="598"/>
      <c r="F20" s="598"/>
      <c r="G20" s="599"/>
    </row>
    <row r="21" spans="2:7">
      <c r="B21" s="611" t="s">
        <v>123</v>
      </c>
      <c r="C21" s="601" t="s">
        <v>36</v>
      </c>
      <c r="D21" s="601" t="s">
        <v>124</v>
      </c>
      <c r="E21" s="601" t="s">
        <v>129</v>
      </c>
      <c r="F21" s="601" t="s">
        <v>130</v>
      </c>
      <c r="G21" s="602" t="s">
        <v>126</v>
      </c>
    </row>
    <row r="22" spans="2:7">
      <c r="B22" s="668" t="str">
        <f>+EQUIPOS_ok!A7</f>
        <v>MEH-HM</v>
      </c>
      <c r="C22" s="604" t="str">
        <f>+EQUIPOS_ok!B7</f>
        <v>Herramienta Menor</v>
      </c>
      <c r="D22" s="605" t="str">
        <f>+EQUIPOS_ok!C7</f>
        <v>% M.O</v>
      </c>
      <c r="E22" s="613">
        <f>+EQUIPOS_ok!D7</f>
        <v>0.1</v>
      </c>
      <c r="F22" s="614">
        <f>G42</f>
        <v>314958</v>
      </c>
      <c r="G22" s="607">
        <f>ROUND(E22*F22,0)</f>
        <v>31496</v>
      </c>
    </row>
    <row r="23" spans="2:7">
      <c r="B23" s="612" t="str">
        <f>+EQUIPOS_ok!A15</f>
        <v>MEH-08</v>
      </c>
      <c r="C23" s="604" t="str">
        <f>+EQUIPOS_ok!B15</f>
        <v>Formaleta métalica (6m)</v>
      </c>
      <c r="D23" s="605" t="str">
        <f>+EQUIPOS_ok!C15</f>
        <v>día</v>
      </c>
      <c r="E23" s="605">
        <v>12</v>
      </c>
      <c r="F23" s="614">
        <f>+EQUIPOS_ok!D15</f>
        <v>34200</v>
      </c>
      <c r="G23" s="607">
        <f>ROUND(E23*F23,0)</f>
        <v>410400</v>
      </c>
    </row>
    <row r="24" spans="2:7">
      <c r="B24" s="612" t="str">
        <f>+EQUIPOS_ok!A16</f>
        <v>MEH-09</v>
      </c>
      <c r="C24" s="604" t="str">
        <f>+EQUIPOS_ok!B16</f>
        <v>Paral metálico</v>
      </c>
      <c r="D24" s="605" t="str">
        <f>+EQUIPOS_ok!C16</f>
        <v>día</v>
      </c>
      <c r="E24" s="605">
        <v>27</v>
      </c>
      <c r="F24" s="614">
        <f>+EQUIPOS_ok!D16</f>
        <v>541</v>
      </c>
      <c r="G24" s="607">
        <f t="shared" ref="G24:G26" si="0">ROUND(E24*F24,0)</f>
        <v>14607</v>
      </c>
    </row>
    <row r="25" spans="2:7">
      <c r="B25" s="612" t="str">
        <f>+EQUIPOS_ok!A17</f>
        <v>MEH-10</v>
      </c>
      <c r="C25" s="604" t="str">
        <f>+EQUIPOS_ok!B17</f>
        <v>Andamio multidireccional</v>
      </c>
      <c r="D25" s="605" t="str">
        <f>+EQUIPOS_ok!C17</f>
        <v>día</v>
      </c>
      <c r="E25" s="605">
        <v>6</v>
      </c>
      <c r="F25" s="614">
        <f>+EQUIPOS_ok!D17</f>
        <v>25640</v>
      </c>
      <c r="G25" s="607">
        <f t="shared" si="0"/>
        <v>153840</v>
      </c>
    </row>
    <row r="26" spans="2:7">
      <c r="B26" s="612" t="str">
        <f>+EQUIPOS_ok!A14</f>
        <v>MEH-07</v>
      </c>
      <c r="C26" s="604" t="str">
        <f>+EQUIPOS_ok!B14</f>
        <v>Vibrador de concreto eléctrico o a gasolina</v>
      </c>
      <c r="D26" s="604" t="str">
        <f>+EQUIPOS_ok!C14</f>
        <v>Hr</v>
      </c>
      <c r="E26" s="605">
        <v>4</v>
      </c>
      <c r="F26" s="614">
        <f>+EQUIPOS_ok!D14</f>
        <v>4600</v>
      </c>
      <c r="G26" s="607">
        <f t="shared" si="0"/>
        <v>18400</v>
      </c>
    </row>
    <row r="27" spans="2:7">
      <c r="B27" s="582"/>
      <c r="F27" s="614" t="s">
        <v>127</v>
      </c>
      <c r="G27" s="615">
        <f>SUM(G22:G26)</f>
        <v>628743</v>
      </c>
    </row>
    <row r="28" spans="2:7">
      <c r="B28" s="582"/>
      <c r="G28" s="596"/>
    </row>
    <row r="29" spans="2:7">
      <c r="B29" s="692" t="s">
        <v>132</v>
      </c>
      <c r="C29" s="699"/>
      <c r="D29" s="699"/>
      <c r="E29" s="699"/>
      <c r="F29" s="699"/>
      <c r="G29" s="700"/>
    </row>
    <row r="30" spans="2:7">
      <c r="B30" s="693" t="s">
        <v>123</v>
      </c>
      <c r="C30" s="694" t="s">
        <v>36</v>
      </c>
      <c r="D30" s="694" t="s">
        <v>133</v>
      </c>
      <c r="E30" s="694" t="s">
        <v>134</v>
      </c>
      <c r="F30" s="694" t="s">
        <v>130</v>
      </c>
      <c r="G30" s="695" t="s">
        <v>126</v>
      </c>
    </row>
    <row r="31" spans="2:7">
      <c r="B31" s="690"/>
      <c r="C31" s="604"/>
      <c r="D31" s="604"/>
      <c r="E31" s="604"/>
      <c r="F31" s="604"/>
      <c r="G31" s="609"/>
    </row>
    <row r="32" spans="2:7">
      <c r="B32" s="608"/>
      <c r="C32" s="604"/>
      <c r="D32" s="604"/>
      <c r="E32" s="604"/>
      <c r="F32" s="604"/>
      <c r="G32" s="609"/>
    </row>
    <row r="33" spans="2:7">
      <c r="B33" s="608"/>
      <c r="C33" s="604"/>
      <c r="D33" s="604"/>
      <c r="E33" s="604"/>
      <c r="F33" s="604"/>
      <c r="G33" s="609"/>
    </row>
    <row r="34" spans="2:7">
      <c r="B34" s="608"/>
      <c r="C34" s="604" t="s">
        <v>144</v>
      </c>
      <c r="D34" s="604" t="s">
        <v>144</v>
      </c>
      <c r="E34" s="604" t="s">
        <v>144</v>
      </c>
      <c r="F34" s="604" t="s">
        <v>144</v>
      </c>
      <c r="G34" s="609" t="s">
        <v>144</v>
      </c>
    </row>
    <row r="35" spans="2:7">
      <c r="B35" s="608"/>
      <c r="C35" s="604" t="s">
        <v>144</v>
      </c>
      <c r="D35" s="604" t="s">
        <v>144</v>
      </c>
      <c r="E35" s="604" t="s">
        <v>144</v>
      </c>
      <c r="F35" s="604" t="s">
        <v>144</v>
      </c>
      <c r="G35" s="609" t="s">
        <v>144</v>
      </c>
    </row>
    <row r="36" spans="2:7">
      <c r="B36" s="582"/>
      <c r="F36" s="604" t="s">
        <v>127</v>
      </c>
      <c r="G36" s="609">
        <f>G31</f>
        <v>0</v>
      </c>
    </row>
    <row r="37" spans="2:7">
      <c r="B37" s="582"/>
      <c r="G37" s="596"/>
    </row>
    <row r="38" spans="2:7">
      <c r="B38" s="692" t="s">
        <v>135</v>
      </c>
      <c r="C38" s="619"/>
      <c r="D38" s="619"/>
      <c r="E38" s="619"/>
      <c r="F38" s="619"/>
      <c r="G38" s="620"/>
    </row>
    <row r="39" spans="2:7">
      <c r="B39" s="693" t="s">
        <v>123</v>
      </c>
      <c r="C39" s="694" t="s">
        <v>36</v>
      </c>
      <c r="D39" s="694" t="s">
        <v>124</v>
      </c>
      <c r="E39" s="694" t="s">
        <v>136</v>
      </c>
      <c r="F39" s="694" t="s">
        <v>129</v>
      </c>
      <c r="G39" s="695" t="s">
        <v>126</v>
      </c>
    </row>
    <row r="40" spans="2:7">
      <c r="B40" s="668" t="str">
        <f>+'MANO DE OBRA_ok'!A50</f>
        <v>MO-13</v>
      </c>
      <c r="C40" s="621" t="str">
        <f>+'MANO DE OBRA_ok'!B50</f>
        <v>Cuadrilla 13: 1Ma+1OfcA+3AyuA</v>
      </c>
      <c r="D40" s="622" t="s">
        <v>149</v>
      </c>
      <c r="E40" s="623">
        <f>+'MANO DE OBRA_ok'!P50</f>
        <v>89988</v>
      </c>
      <c r="F40" s="703">
        <v>3.5</v>
      </c>
      <c r="G40" s="607">
        <f>ROUND(E40*F40,0)</f>
        <v>314958</v>
      </c>
    </row>
    <row r="41" spans="2:7">
      <c r="B41" s="608"/>
      <c r="C41" s="604"/>
      <c r="D41" s="604"/>
      <c r="E41" s="614"/>
      <c r="F41" s="604"/>
      <c r="G41" s="624"/>
    </row>
    <row r="42" spans="2:7">
      <c r="B42" s="582"/>
      <c r="F42" s="604" t="s">
        <v>127</v>
      </c>
      <c r="G42" s="624">
        <f>SUM(G40:G41)</f>
        <v>314958</v>
      </c>
    </row>
    <row r="43" spans="2:7" ht="16.5" thickBot="1">
      <c r="B43" s="582"/>
      <c r="G43" s="596"/>
    </row>
    <row r="44" spans="2:7" ht="16.5" thickBot="1">
      <c r="B44" s="582"/>
      <c r="E44" s="1809" t="s">
        <v>138</v>
      </c>
      <c r="F44" s="1810"/>
      <c r="G44" s="625">
        <f>ROUND(SUM(G18,G27,G36,G42),0)</f>
        <v>1721468</v>
      </c>
    </row>
    <row r="45" spans="2:7">
      <c r="B45" s="582"/>
      <c r="G45" s="596"/>
    </row>
    <row r="46" spans="2:7">
      <c r="B46" s="582"/>
      <c r="G46" s="596"/>
    </row>
    <row r="47" spans="2:7">
      <c r="B47" s="582"/>
      <c r="G47" s="596"/>
    </row>
    <row r="48" spans="2:7">
      <c r="B48" s="582"/>
      <c r="G48" s="596"/>
    </row>
    <row r="49" spans="2:7">
      <c r="B49" s="582"/>
      <c r="G49" s="596"/>
    </row>
    <row r="50" spans="2:7">
      <c r="B50" s="582"/>
      <c r="G50" s="596"/>
    </row>
    <row r="51" spans="2:7">
      <c r="B51" s="193" t="s">
        <v>39</v>
      </c>
      <c r="G51" s="596"/>
    </row>
    <row r="52" spans="2:7">
      <c r="B52" s="990" t="s">
        <v>873</v>
      </c>
      <c r="G52" s="596"/>
    </row>
    <row r="53" spans="2:7">
      <c r="B53" s="162" t="s">
        <v>874</v>
      </c>
      <c r="G53" s="596"/>
    </row>
    <row r="54" spans="2:7" ht="16.5" thickBot="1">
      <c r="B54" s="626"/>
      <c r="C54" s="627"/>
      <c r="D54" s="627"/>
      <c r="E54" s="627"/>
      <c r="F54" s="627"/>
      <c r="G54" s="628"/>
    </row>
  </sheetData>
  <mergeCells count="4">
    <mergeCell ref="B1:B4"/>
    <mergeCell ref="C1:G4"/>
    <mergeCell ref="C6:F6"/>
    <mergeCell ref="E44:F44"/>
  </mergeCells>
  <pageMargins left="0.7" right="0.7" top="0.75" bottom="0.75" header="0.3" footer="0.3"/>
  <pageSetup scale="72"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3">
    <tabColor rgb="FF92D050"/>
  </sheetPr>
  <dimension ref="B1:H54"/>
  <sheetViews>
    <sheetView view="pageBreakPreview" topLeftCell="A10" zoomScale="98" zoomScaleNormal="100" zoomScaleSheetLayoutView="98" workbookViewId="0">
      <selection activeCell="F41" sqref="F41"/>
    </sheetView>
  </sheetViews>
  <sheetFormatPr baseColWidth="10" defaultColWidth="11.42578125" defaultRowHeight="15.75"/>
  <cols>
    <col min="1" max="1" width="5.7109375" style="583" customWidth="1"/>
    <col min="2" max="2" width="27.140625" style="583" customWidth="1"/>
    <col min="3" max="3" width="27.85546875" style="583" bestFit="1" customWidth="1"/>
    <col min="4" max="4" width="16.5703125" style="583" bestFit="1" customWidth="1"/>
    <col min="5" max="6" width="15.28515625" style="583" bestFit="1" customWidth="1"/>
    <col min="7" max="7" width="14.710937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94.15" customHeight="1" thickBot="1">
      <c r="B9" s="592" t="s">
        <v>118</v>
      </c>
      <c r="C9" s="593" t="str">
        <f>' PRESUPUESTO OFICIAL GETZEN'!C21</f>
        <v>Construción de cuneta en concreto reforzado 3000 PSI (Inclue acero en malla electrosoldada 4mm, 15x15 y todo lo necesario para su correcta ejecución)</v>
      </c>
      <c r="D9" s="592" t="s">
        <v>119</v>
      </c>
      <c r="E9" s="594">
        <f>' PRESUPUESTO OFICIAL GETZEN'!B21</f>
        <v>2.6</v>
      </c>
      <c r="F9" s="592" t="s">
        <v>120</v>
      </c>
      <c r="G9" s="594" t="str">
        <f>' PRESUPUESTO OFICIAL GETZEN'!D21</f>
        <v>ML</v>
      </c>
    </row>
    <row r="10" spans="2:8">
      <c r="B10" s="582"/>
      <c r="C10" s="595"/>
      <c r="G10" s="596"/>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ht="25.9" customHeight="1">
      <c r="B13" s="603" t="str">
        <f>+MATERIALES_ok!A14</f>
        <v>MAT-08</v>
      </c>
      <c r="C13" s="1060" t="str">
        <f>+MATERIALES_ok!B14</f>
        <v xml:space="preserve">Concreto simple 3000 psi (210 Kg/cm2) </v>
      </c>
      <c r="D13" s="605" t="str">
        <f>+MATERIALES_ok!C11</f>
        <v>M3</v>
      </c>
      <c r="E13" s="605">
        <v>1.7999999999999999E-2</v>
      </c>
      <c r="F13" s="606">
        <f>+MATERIALES_ok!D14</f>
        <v>755113.44000000006</v>
      </c>
      <c r="G13" s="607">
        <f>ROUND(E13*F13,0)</f>
        <v>13592</v>
      </c>
    </row>
    <row r="14" spans="2:8">
      <c r="B14" s="603" t="str">
        <f>+MATERIALES_ok!A27</f>
        <v>MAT-22</v>
      </c>
      <c r="C14" s="241" t="str">
        <f>+MATERIALES_ok!B27</f>
        <v>Malla electrosoldada 4mm huecos 15x15 (2.35 x 6.00)</v>
      </c>
      <c r="D14" s="605" t="str">
        <f>+MATERIALES_ok!C27</f>
        <v>M2</v>
      </c>
      <c r="E14" s="605">
        <v>0.5</v>
      </c>
      <c r="F14" s="606">
        <f>+MATERIALES_ok!D27</f>
        <v>7601</v>
      </c>
      <c r="G14" s="607">
        <f>ROUND(E14*F14,0)</f>
        <v>3801</v>
      </c>
    </row>
    <row r="15" spans="2:8">
      <c r="B15" s="688"/>
      <c r="C15" s="604"/>
      <c r="D15" s="605"/>
      <c r="E15" s="605"/>
      <c r="F15" s="606"/>
      <c r="G15" s="607"/>
    </row>
    <row r="16" spans="2:8">
      <c r="B16" s="688"/>
      <c r="C16" s="604"/>
      <c r="D16" s="605"/>
      <c r="E16" s="605"/>
      <c r="F16" s="606"/>
      <c r="G16" s="607"/>
    </row>
    <row r="17" spans="2:7">
      <c r="B17" s="608"/>
      <c r="C17" s="604" t="s">
        <v>144</v>
      </c>
      <c r="D17" s="604" t="s">
        <v>144</v>
      </c>
      <c r="E17" s="604" t="s">
        <v>144</v>
      </c>
      <c r="F17" s="604" t="s">
        <v>144</v>
      </c>
      <c r="G17" s="609" t="s">
        <v>144</v>
      </c>
    </row>
    <row r="18" spans="2:7">
      <c r="B18" s="582"/>
      <c r="F18" s="604" t="s">
        <v>127</v>
      </c>
      <c r="G18" s="610">
        <f>SUM(G13:G16)</f>
        <v>17393</v>
      </c>
    </row>
    <row r="19" spans="2:7">
      <c r="B19" s="582"/>
      <c r="G19" s="596"/>
    </row>
    <row r="20" spans="2:7">
      <c r="B20" s="597" t="s">
        <v>128</v>
      </c>
      <c r="C20" s="598"/>
      <c r="D20" s="598"/>
      <c r="E20" s="598"/>
      <c r="F20" s="598"/>
      <c r="G20" s="599"/>
    </row>
    <row r="21" spans="2:7">
      <c r="B21" s="611" t="s">
        <v>123</v>
      </c>
      <c r="C21" s="601" t="s">
        <v>36</v>
      </c>
      <c r="D21" s="601" t="s">
        <v>124</v>
      </c>
      <c r="E21" s="601" t="s">
        <v>129</v>
      </c>
      <c r="F21" s="601" t="s">
        <v>130</v>
      </c>
      <c r="G21" s="602" t="s">
        <v>126</v>
      </c>
    </row>
    <row r="22" spans="2:7">
      <c r="B22" s="668" t="str">
        <f>+EQUIPOS_ok!A7</f>
        <v>MEH-HM</v>
      </c>
      <c r="C22" s="604" t="str">
        <f>+EQUIPOS_ok!B7</f>
        <v>Herramienta Menor</v>
      </c>
      <c r="D22" s="605" t="str">
        <f>+EQUIPOS_ok!C7</f>
        <v>% M.O</v>
      </c>
      <c r="E22" s="613">
        <f>+EQUIPOS_ok!D7</f>
        <v>0.1</v>
      </c>
      <c r="F22" s="614">
        <f>G42</f>
        <v>30410</v>
      </c>
      <c r="G22" s="607">
        <f>ROUND(E22*F22,0)</f>
        <v>3041</v>
      </c>
    </row>
    <row r="23" spans="2:7">
      <c r="B23" s="612" t="str">
        <f>EQUIPOS_ok!A28</f>
        <v>MEH-21</v>
      </c>
      <c r="C23" s="604" t="str">
        <f>EQUIPOS_ok!B28</f>
        <v>Formaleta de madera</v>
      </c>
      <c r="D23" s="605" t="str">
        <f>+EQUIPOS_ok!C28</f>
        <v>día</v>
      </c>
      <c r="E23" s="605">
        <v>0.5</v>
      </c>
      <c r="F23" s="614">
        <f>+EQUIPOS_ok!D28</f>
        <v>20250</v>
      </c>
      <c r="G23" s="607">
        <f>ROUND(E23*F23,0)</f>
        <v>10125</v>
      </c>
    </row>
    <row r="24" spans="2:7">
      <c r="B24" s="612" t="str">
        <f>+EQUIPOS_ok!A14</f>
        <v>MEH-07</v>
      </c>
      <c r="C24" s="604" t="str">
        <f>+EQUIPOS_ok!B14</f>
        <v>Vibrador de concreto eléctrico o a gasolina</v>
      </c>
      <c r="D24" s="605" t="str">
        <f>+EQUIPOS_ok!C14</f>
        <v>Hr</v>
      </c>
      <c r="E24" s="605">
        <v>0.4</v>
      </c>
      <c r="F24" s="614">
        <f>+EQUIPOS_ok!D14</f>
        <v>4600</v>
      </c>
      <c r="G24" s="607">
        <f>ROUND(E24*F24,0)</f>
        <v>1840</v>
      </c>
    </row>
    <row r="25" spans="2:7">
      <c r="B25" s="612"/>
      <c r="C25" s="604"/>
      <c r="D25" s="605"/>
      <c r="E25" s="605"/>
      <c r="F25" s="614"/>
      <c r="G25" s="607"/>
    </row>
    <row r="27" spans="2:7">
      <c r="B27" s="582"/>
      <c r="F27" s="614" t="s">
        <v>127</v>
      </c>
      <c r="G27" s="615">
        <f>SUM(G22:G25)</f>
        <v>15006</v>
      </c>
    </row>
    <row r="28" spans="2:7">
      <c r="B28" s="582"/>
      <c r="G28" s="596"/>
    </row>
    <row r="29" spans="2:7">
      <c r="B29" s="692" t="s">
        <v>132</v>
      </c>
      <c r="C29" s="699"/>
      <c r="D29" s="699"/>
      <c r="E29" s="699"/>
      <c r="F29" s="699"/>
      <c r="G29" s="700"/>
    </row>
    <row r="30" spans="2:7">
      <c r="B30" s="693" t="s">
        <v>123</v>
      </c>
      <c r="C30" s="694" t="s">
        <v>36</v>
      </c>
      <c r="D30" s="694" t="s">
        <v>133</v>
      </c>
      <c r="E30" s="694" t="s">
        <v>134</v>
      </c>
      <c r="F30" s="694" t="s">
        <v>130</v>
      </c>
      <c r="G30" s="695" t="s">
        <v>126</v>
      </c>
    </row>
    <row r="31" spans="2:7">
      <c r="B31" s="690"/>
      <c r="C31" s="604"/>
      <c r="D31" s="604"/>
      <c r="E31" s="604"/>
      <c r="F31" s="604"/>
      <c r="G31" s="609"/>
    </row>
    <row r="32" spans="2:7">
      <c r="B32" s="608"/>
      <c r="C32" s="604"/>
      <c r="D32" s="604"/>
      <c r="E32" s="604"/>
      <c r="F32" s="604"/>
      <c r="G32" s="609"/>
    </row>
    <row r="33" spans="2:7">
      <c r="B33" s="608"/>
      <c r="C33" s="604"/>
      <c r="D33" s="604"/>
      <c r="E33" s="604"/>
      <c r="F33" s="604"/>
      <c r="G33" s="609"/>
    </row>
    <row r="34" spans="2:7">
      <c r="B34" s="608"/>
      <c r="C34" s="604" t="s">
        <v>144</v>
      </c>
      <c r="D34" s="604" t="s">
        <v>144</v>
      </c>
      <c r="E34" s="604" t="s">
        <v>144</v>
      </c>
      <c r="F34" s="604" t="s">
        <v>144</v>
      </c>
      <c r="G34" s="609" t="s">
        <v>144</v>
      </c>
    </row>
    <row r="35" spans="2:7">
      <c r="B35" s="608"/>
      <c r="C35" s="604" t="s">
        <v>144</v>
      </c>
      <c r="D35" s="604" t="s">
        <v>144</v>
      </c>
      <c r="E35" s="604" t="s">
        <v>144</v>
      </c>
      <c r="F35" s="604" t="s">
        <v>144</v>
      </c>
      <c r="G35" s="609" t="s">
        <v>144</v>
      </c>
    </row>
    <row r="36" spans="2:7">
      <c r="B36" s="582"/>
      <c r="F36" s="604" t="s">
        <v>127</v>
      </c>
      <c r="G36" s="609">
        <f>G31</f>
        <v>0</v>
      </c>
    </row>
    <row r="37" spans="2:7">
      <c r="B37" s="582"/>
      <c r="G37" s="596"/>
    </row>
    <row r="38" spans="2:7">
      <c r="B38" s="692" t="s">
        <v>135</v>
      </c>
      <c r="C38" s="619"/>
      <c r="D38" s="619"/>
      <c r="E38" s="619"/>
      <c r="F38" s="619"/>
      <c r="G38" s="620"/>
    </row>
    <row r="39" spans="2:7">
      <c r="B39" s="693" t="s">
        <v>123</v>
      </c>
      <c r="C39" s="694" t="s">
        <v>36</v>
      </c>
      <c r="D39" s="694" t="s">
        <v>124</v>
      </c>
      <c r="E39" s="694" t="s">
        <v>136</v>
      </c>
      <c r="F39" s="694" t="s">
        <v>129</v>
      </c>
      <c r="G39" s="695" t="s">
        <v>126</v>
      </c>
    </row>
    <row r="40" spans="2:7">
      <c r="B40" s="668" t="str">
        <f>'MANO DE OBRA_ok'!A42</f>
        <v>MO-05</v>
      </c>
      <c r="C40" s="621" t="str">
        <f>+'MANO DE OBRA_ok'!B42</f>
        <v>Cuadrilla 5: 1 OfcA + 1 AyuA</v>
      </c>
      <c r="D40" s="622" t="s">
        <v>149</v>
      </c>
      <c r="E40" s="623">
        <f>+'MANO DE OBRA_ok'!P42</f>
        <v>33789</v>
      </c>
      <c r="F40" s="691">
        <v>0.9</v>
      </c>
      <c r="G40" s="607">
        <f>ROUND(E40*F40,0)</f>
        <v>30410</v>
      </c>
    </row>
    <row r="41" spans="2:7">
      <c r="B41" s="608"/>
      <c r="C41" s="604"/>
      <c r="D41" s="604"/>
      <c r="E41" s="614"/>
      <c r="F41" s="604"/>
      <c r="G41" s="624"/>
    </row>
    <row r="42" spans="2:7">
      <c r="B42" s="582"/>
      <c r="F42" s="604" t="s">
        <v>127</v>
      </c>
      <c r="G42" s="624">
        <f>SUM(G40:G41)</f>
        <v>30410</v>
      </c>
    </row>
    <row r="43" spans="2:7" ht="16.5" thickBot="1">
      <c r="B43" s="582"/>
      <c r="G43" s="596"/>
    </row>
    <row r="44" spans="2:7" ht="16.5" thickBot="1">
      <c r="B44" s="582"/>
      <c r="E44" s="1809" t="s">
        <v>138</v>
      </c>
      <c r="F44" s="1810"/>
      <c r="G44" s="625">
        <f>ROUND(SUM(G18,G27,G36,G42),0)</f>
        <v>62809</v>
      </c>
    </row>
    <row r="45" spans="2:7">
      <c r="B45" s="582"/>
      <c r="G45" s="596"/>
    </row>
    <row r="46" spans="2:7">
      <c r="B46" s="582"/>
      <c r="G46" s="596"/>
    </row>
    <row r="47" spans="2:7">
      <c r="B47" s="582"/>
      <c r="G47" s="596"/>
    </row>
    <row r="48" spans="2:7">
      <c r="B48" s="582"/>
      <c r="G48" s="596"/>
    </row>
    <row r="49" spans="2:7">
      <c r="B49" s="582"/>
      <c r="G49" s="596"/>
    </row>
    <row r="50" spans="2:7">
      <c r="B50" s="582"/>
      <c r="G50" s="596"/>
    </row>
    <row r="51" spans="2:7">
      <c r="B51" s="193" t="s">
        <v>39</v>
      </c>
      <c r="G51" s="596"/>
    </row>
    <row r="52" spans="2:7">
      <c r="B52" s="990" t="s">
        <v>873</v>
      </c>
      <c r="G52" s="596"/>
    </row>
    <row r="53" spans="2:7">
      <c r="B53" s="162" t="s">
        <v>874</v>
      </c>
      <c r="G53" s="596"/>
    </row>
    <row r="54" spans="2:7" ht="16.5" thickBot="1">
      <c r="B54" s="626"/>
      <c r="C54" s="627"/>
      <c r="D54" s="627"/>
      <c r="E54" s="627"/>
      <c r="F54" s="627"/>
      <c r="G54" s="628"/>
    </row>
  </sheetData>
  <mergeCells count="4">
    <mergeCell ref="B1:B4"/>
    <mergeCell ref="C1:G4"/>
    <mergeCell ref="C6:F6"/>
    <mergeCell ref="E44:F44"/>
  </mergeCells>
  <pageMargins left="0.7" right="0.7" top="0.75" bottom="0.75" header="0.3" footer="0.3"/>
  <pageSetup scale="72"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2">
    <tabColor rgb="FF92D050"/>
    <pageSetUpPr fitToPage="1"/>
  </sheetPr>
  <dimension ref="B1:H53"/>
  <sheetViews>
    <sheetView view="pageBreakPreview" topLeftCell="A10" zoomScale="98" zoomScaleNormal="100" zoomScaleSheetLayoutView="98" workbookViewId="0">
      <selection activeCell="C14" sqref="C14"/>
    </sheetView>
  </sheetViews>
  <sheetFormatPr baseColWidth="10" defaultColWidth="11.42578125" defaultRowHeight="15.75"/>
  <cols>
    <col min="1" max="1" width="3.28515625" style="583" customWidth="1"/>
    <col min="2" max="2" width="21" style="583" customWidth="1"/>
    <col min="3" max="3" width="39.85546875" style="583" bestFit="1" customWidth="1"/>
    <col min="4" max="4" width="16.5703125" style="583" bestFit="1" customWidth="1"/>
    <col min="5" max="5" width="15.28515625" style="1039" bestFit="1" customWidth="1"/>
    <col min="6" max="6" width="15.28515625" style="583" bestFit="1" customWidth="1"/>
    <col min="7" max="7" width="14.710937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1037"/>
      <c r="F7" s="541"/>
      <c r="G7" s="542"/>
    </row>
    <row r="8" spans="2:8" ht="16.5" thickBot="1">
      <c r="B8" s="589"/>
      <c r="C8" s="590"/>
      <c r="D8" s="590"/>
      <c r="E8" s="1038"/>
      <c r="F8" s="590"/>
      <c r="G8" s="591"/>
    </row>
    <row r="9" spans="2:8" ht="46.5" customHeight="1" thickBot="1">
      <c r="B9" s="592" t="s">
        <v>118</v>
      </c>
      <c r="C9" s="593" t="str">
        <f>+' PRESUPUESTO OFICIAL ESMERALDA'!C22</f>
        <v>Placa de piso en concreto de 3.000 PSI e: 0,10mts, incluye malla electrosoldada, con acabado superficial liso.</v>
      </c>
      <c r="D9" s="592" t="s">
        <v>119</v>
      </c>
      <c r="E9" s="594">
        <f>+' PRESUPUESTO OFICIAL ESMERALDA'!B22</f>
        <v>2.7</v>
      </c>
      <c r="F9" s="592" t="s">
        <v>120</v>
      </c>
      <c r="G9" s="594" t="str">
        <f>+' PRESUPUESTO OFICIAL ESMERALDA'!D16</f>
        <v>M2</v>
      </c>
    </row>
    <row r="10" spans="2:8">
      <c r="B10" s="582"/>
      <c r="C10" s="595"/>
      <c r="G10" s="596"/>
    </row>
    <row r="11" spans="2:8">
      <c r="B11" s="597" t="s">
        <v>122</v>
      </c>
      <c r="C11" s="598"/>
      <c r="D11" s="598"/>
      <c r="E11" s="601"/>
      <c r="F11" s="598"/>
      <c r="G11" s="599"/>
    </row>
    <row r="12" spans="2:8">
      <c r="B12" s="600" t="s">
        <v>123</v>
      </c>
      <c r="C12" s="601" t="s">
        <v>36</v>
      </c>
      <c r="D12" s="601" t="s">
        <v>124</v>
      </c>
      <c r="E12" s="601" t="s">
        <v>37</v>
      </c>
      <c r="F12" s="601" t="s">
        <v>125</v>
      </c>
      <c r="G12" s="602" t="s">
        <v>126</v>
      </c>
    </row>
    <row r="13" spans="2:8">
      <c r="B13" s="603" t="str">
        <f>+MATERIALES_ok!A14</f>
        <v>MAT-08</v>
      </c>
      <c r="C13" s="604" t="str">
        <f>+MATERIALES_ok!B14</f>
        <v xml:space="preserve">Concreto simple 3000 psi (210 Kg/cm2) </v>
      </c>
      <c r="D13" s="605" t="str">
        <f>+MATERIALES_ok!C11</f>
        <v>M3</v>
      </c>
      <c r="E13" s="605">
        <f>1.03*0.1</f>
        <v>0.10300000000000001</v>
      </c>
      <c r="F13" s="606">
        <f>+MATERIALES_ok!D14</f>
        <v>755113.44000000006</v>
      </c>
      <c r="G13" s="607">
        <f>ROUND(E13*F13,0)</f>
        <v>77777</v>
      </c>
    </row>
    <row r="14" spans="2:8">
      <c r="B14" s="603" t="str">
        <f>+MATERIALES_ok!A27</f>
        <v>MAT-22</v>
      </c>
      <c r="C14" s="604" t="str">
        <f>+MATERIALES_ok!B27</f>
        <v>Malla electrosoldada 4mm huecos 15x15 (2.35 x 6.00)</v>
      </c>
      <c r="D14" s="605" t="str">
        <f>+MATERIALES_ok!C27</f>
        <v>M2</v>
      </c>
      <c r="E14" s="605">
        <v>1.03</v>
      </c>
      <c r="F14" s="606">
        <f>+MATERIALES_ok!D27</f>
        <v>7601</v>
      </c>
      <c r="G14" s="607">
        <f>ROUND(E14*F14,0)</f>
        <v>7829</v>
      </c>
    </row>
    <row r="15" spans="2:8">
      <c r="B15" s="603" t="str">
        <f>MATERIALES_ok!A79</f>
        <v>MAT-74</v>
      </c>
      <c r="C15" s="604" t="str">
        <f>+MATERIALES_ok!B79</f>
        <v>Epóxico para sello de juntas</v>
      </c>
      <c r="D15" s="605" t="str">
        <f>+MATERIALES_ok!C79</f>
        <v>Gln</v>
      </c>
      <c r="E15" s="605">
        <v>0.01</v>
      </c>
      <c r="F15" s="606">
        <f>+MATERIALES_ok!D79</f>
        <v>301000</v>
      </c>
      <c r="G15" s="607">
        <f>ROUND(E15*F15,0)</f>
        <v>3010</v>
      </c>
    </row>
    <row r="16" spans="2:8">
      <c r="B16" s="603" t="str">
        <f>MATERIALES_ok!A80</f>
        <v>MAT-75</v>
      </c>
      <c r="C16" s="604" t="str">
        <f>+MATERIALES_ok!B80</f>
        <v>Cordón o soporte para sello de junta 1/4"</v>
      </c>
      <c r="D16" s="605" t="str">
        <f>+MATERIALES_ok!C80</f>
        <v>Ml</v>
      </c>
      <c r="E16" s="605">
        <v>0.1</v>
      </c>
      <c r="F16" s="606">
        <f>+MATERIALES_ok!D80</f>
        <v>472</v>
      </c>
      <c r="G16" s="607">
        <f>ROUND(E16*F16,0)</f>
        <v>47</v>
      </c>
    </row>
    <row r="17" spans="2:7">
      <c r="B17" s="582"/>
      <c r="F17" s="604" t="s">
        <v>127</v>
      </c>
      <c r="G17" s="610">
        <f>SUM(G13:G16)</f>
        <v>88663</v>
      </c>
    </row>
    <row r="18" spans="2:7">
      <c r="B18" s="582"/>
      <c r="G18" s="596"/>
    </row>
    <row r="19" spans="2:7">
      <c r="B19" s="597" t="s">
        <v>128</v>
      </c>
      <c r="C19" s="598"/>
      <c r="D19" s="598"/>
      <c r="E19" s="601"/>
      <c r="F19" s="598"/>
      <c r="G19" s="599"/>
    </row>
    <row r="20" spans="2:7">
      <c r="B20" s="611" t="s">
        <v>123</v>
      </c>
      <c r="C20" s="601" t="s">
        <v>36</v>
      </c>
      <c r="D20" s="601" t="s">
        <v>124</v>
      </c>
      <c r="E20" s="601" t="s">
        <v>129</v>
      </c>
      <c r="F20" s="601" t="s">
        <v>130</v>
      </c>
      <c r="G20" s="602" t="s">
        <v>126</v>
      </c>
    </row>
    <row r="21" spans="2:7">
      <c r="B21" s="612" t="str">
        <f>+EQUIPOS_ok!A7</f>
        <v>MEH-HM</v>
      </c>
      <c r="C21" s="604" t="str">
        <f>+EQUIPOS_ok!B7</f>
        <v>Herramienta Menor</v>
      </c>
      <c r="D21" s="605" t="s">
        <v>146</v>
      </c>
      <c r="E21" s="613">
        <f>+EQUIPOS_ok!D7</f>
        <v>0.1</v>
      </c>
      <c r="F21" s="614">
        <f>G41</f>
        <v>33789</v>
      </c>
      <c r="G21" s="607">
        <f>ROUND(E21*F21,0)</f>
        <v>3379</v>
      </c>
    </row>
    <row r="22" spans="2:7" ht="31.5">
      <c r="B22" s="612" t="str">
        <f>EQUIPOS_ok!A14</f>
        <v>MEH-07</v>
      </c>
      <c r="C22" s="645" t="str">
        <f>EQUIPOS_ok!B14</f>
        <v>Vibrador de concreto eléctrico o a gasolina</v>
      </c>
      <c r="D22" s="605" t="str">
        <f>EQUIPOS_ok!C14</f>
        <v>Hr</v>
      </c>
      <c r="E22" s="646">
        <v>1</v>
      </c>
      <c r="F22" s="614">
        <f>EQUIPOS_ok!D14</f>
        <v>4600</v>
      </c>
      <c r="G22" s="607">
        <f>ROUND(E22*F22,0)</f>
        <v>4600</v>
      </c>
    </row>
    <row r="23" spans="2:7">
      <c r="B23" s="612" t="str">
        <f>EQUIPOS_ok!A8</f>
        <v>MEH-01</v>
      </c>
      <c r="C23" s="645" t="str">
        <f>EQUIPOS_ok!B8</f>
        <v>Cortadora  de pavimento rígido y flexible</v>
      </c>
      <c r="D23" s="605" t="str">
        <f>EQUIPOS_ok!C8</f>
        <v>dia</v>
      </c>
      <c r="E23" s="605">
        <v>0.1</v>
      </c>
      <c r="F23" s="614">
        <f>EQUIPOS_ok!D8</f>
        <v>105100</v>
      </c>
      <c r="G23" s="607">
        <f>ROUND(E23*F23,0)</f>
        <v>10510</v>
      </c>
    </row>
    <row r="24" spans="2:7">
      <c r="B24" s="608"/>
      <c r="C24" s="604"/>
      <c r="D24" s="604"/>
      <c r="E24" s="605"/>
      <c r="F24" s="604"/>
      <c r="G24" s="609"/>
    </row>
    <row r="25" spans="2:7">
      <c r="B25" s="608"/>
      <c r="C25" s="604"/>
      <c r="D25" s="604"/>
      <c r="E25" s="605"/>
      <c r="F25" s="604"/>
      <c r="G25" s="609"/>
    </row>
    <row r="26" spans="2:7">
      <c r="B26" s="582"/>
      <c r="F26" s="604" t="s">
        <v>127</v>
      </c>
      <c r="G26" s="615">
        <f>SUM(G21:G23)</f>
        <v>18489</v>
      </c>
    </row>
    <row r="27" spans="2:7">
      <c r="B27" s="582"/>
      <c r="G27" s="596"/>
    </row>
    <row r="28" spans="2:7">
      <c r="B28" s="692" t="s">
        <v>132</v>
      </c>
      <c r="C28" s="619"/>
      <c r="D28" s="619"/>
      <c r="E28" s="1040"/>
      <c r="F28" s="619"/>
      <c r="G28" s="620"/>
    </row>
    <row r="29" spans="2:7">
      <c r="B29" s="693" t="s">
        <v>123</v>
      </c>
      <c r="C29" s="694" t="s">
        <v>36</v>
      </c>
      <c r="D29" s="694" t="s">
        <v>133</v>
      </c>
      <c r="E29" s="694" t="s">
        <v>134</v>
      </c>
      <c r="F29" s="694" t="s">
        <v>130</v>
      </c>
      <c r="G29" s="695" t="s">
        <v>126</v>
      </c>
    </row>
    <row r="30" spans="2:7">
      <c r="B30" s="608"/>
      <c r="C30" s="604"/>
      <c r="D30" s="605"/>
      <c r="E30" s="605"/>
      <c r="F30" s="614"/>
      <c r="G30" s="614"/>
    </row>
    <row r="31" spans="2:7">
      <c r="B31" s="608"/>
      <c r="C31" s="604" t="s">
        <v>144</v>
      </c>
      <c r="D31" s="604" t="s">
        <v>144</v>
      </c>
      <c r="E31" s="605" t="s">
        <v>144</v>
      </c>
      <c r="F31" s="604" t="s">
        <v>144</v>
      </c>
      <c r="G31" s="609" t="s">
        <v>144</v>
      </c>
    </row>
    <row r="32" spans="2:7">
      <c r="B32" s="608"/>
      <c r="C32" s="604" t="s">
        <v>144</v>
      </c>
      <c r="D32" s="604" t="s">
        <v>144</v>
      </c>
      <c r="E32" s="605" t="s">
        <v>144</v>
      </c>
      <c r="F32" s="604" t="s">
        <v>144</v>
      </c>
      <c r="G32" s="609" t="s">
        <v>144</v>
      </c>
    </row>
    <row r="33" spans="2:7">
      <c r="B33" s="608"/>
      <c r="C33" s="604" t="s">
        <v>144</v>
      </c>
      <c r="D33" s="604" t="s">
        <v>144</v>
      </c>
      <c r="E33" s="605" t="s">
        <v>144</v>
      </c>
      <c r="F33" s="604" t="s">
        <v>144</v>
      </c>
      <c r="G33" s="609" t="s">
        <v>144</v>
      </c>
    </row>
    <row r="34" spans="2:7">
      <c r="B34" s="608"/>
      <c r="C34" s="604" t="s">
        <v>144</v>
      </c>
      <c r="D34" s="604" t="s">
        <v>144</v>
      </c>
      <c r="E34" s="605" t="s">
        <v>144</v>
      </c>
      <c r="F34" s="604" t="s">
        <v>144</v>
      </c>
      <c r="G34" s="609" t="s">
        <v>144</v>
      </c>
    </row>
    <row r="35" spans="2:7">
      <c r="B35" s="582"/>
      <c r="F35" s="604" t="s">
        <v>127</v>
      </c>
      <c r="G35" s="614">
        <f>SUM(G30)</f>
        <v>0</v>
      </c>
    </row>
    <row r="36" spans="2:7">
      <c r="B36" s="582"/>
      <c r="G36" s="596"/>
    </row>
    <row r="37" spans="2:7">
      <c r="B37" s="692" t="s">
        <v>135</v>
      </c>
      <c r="C37" s="619"/>
      <c r="D37" s="619"/>
      <c r="E37" s="1040"/>
      <c r="F37" s="619"/>
      <c r="G37" s="620"/>
    </row>
    <row r="38" spans="2:7">
      <c r="B38" s="693" t="s">
        <v>123</v>
      </c>
      <c r="C38" s="694" t="s">
        <v>36</v>
      </c>
      <c r="D38" s="694" t="s">
        <v>124</v>
      </c>
      <c r="E38" s="694" t="s">
        <v>136</v>
      </c>
      <c r="F38" s="694" t="s">
        <v>129</v>
      </c>
      <c r="G38" s="695" t="s">
        <v>126</v>
      </c>
    </row>
    <row r="39" spans="2:7">
      <c r="B39" s="629" t="str">
        <f>+'MANO DE OBRA_ok'!A42</f>
        <v>MO-05</v>
      </c>
      <c r="C39" s="621" t="str">
        <f>+'MANO DE OBRA_ok'!B42</f>
        <v>Cuadrilla 5: 1 OfcA + 1 AyuA</v>
      </c>
      <c r="D39" s="622" t="s">
        <v>149</v>
      </c>
      <c r="E39" s="1041">
        <f>+'MANO DE OBRA_ok'!P42</f>
        <v>33789</v>
      </c>
      <c r="F39" s="622">
        <v>1</v>
      </c>
      <c r="G39" s="607">
        <f>ROUND(E39*F39,0)</f>
        <v>33789</v>
      </c>
    </row>
    <row r="40" spans="2:7">
      <c r="B40" s="608"/>
      <c r="C40" s="604"/>
      <c r="D40" s="604"/>
      <c r="E40" s="606"/>
      <c r="F40" s="604"/>
      <c r="G40" s="624"/>
    </row>
    <row r="41" spans="2:7">
      <c r="B41" s="582"/>
      <c r="F41" s="604" t="s">
        <v>127</v>
      </c>
      <c r="G41" s="624">
        <f>SUM(G39:G40)</f>
        <v>33789</v>
      </c>
    </row>
    <row r="42" spans="2:7" ht="16.5" thickBot="1">
      <c r="B42" s="582"/>
      <c r="G42" s="596"/>
    </row>
    <row r="43" spans="2:7" ht="16.5" thickBot="1">
      <c r="B43" s="582"/>
      <c r="E43" s="1809" t="s">
        <v>138</v>
      </c>
      <c r="F43" s="1810"/>
      <c r="G43" s="625">
        <f>ROUND(SUM(G17,G26,G35,G41),0)</f>
        <v>140941</v>
      </c>
    </row>
    <row r="44" spans="2:7">
      <c r="B44" s="582"/>
      <c r="G44" s="596"/>
    </row>
    <row r="45" spans="2:7">
      <c r="B45" s="582"/>
      <c r="G45" s="596"/>
    </row>
    <row r="46" spans="2:7">
      <c r="B46" s="582"/>
      <c r="G46" s="596"/>
    </row>
    <row r="47" spans="2:7">
      <c r="B47" s="582"/>
      <c r="G47" s="596"/>
    </row>
    <row r="48" spans="2:7">
      <c r="B48" s="582"/>
      <c r="G48" s="596"/>
    </row>
    <row r="49" spans="2:7">
      <c r="B49" s="582"/>
      <c r="G49" s="596"/>
    </row>
    <row r="50" spans="2:7">
      <c r="B50" s="193" t="s">
        <v>39</v>
      </c>
      <c r="G50" s="596"/>
    </row>
    <row r="51" spans="2:7">
      <c r="B51" s="990" t="s">
        <v>873</v>
      </c>
      <c r="G51" s="596"/>
    </row>
    <row r="52" spans="2:7">
      <c r="B52" s="162" t="s">
        <v>874</v>
      </c>
      <c r="G52" s="596"/>
    </row>
    <row r="53" spans="2:7" ht="16.5" thickBot="1">
      <c r="B53" s="626"/>
      <c r="C53" s="627"/>
      <c r="D53" s="627"/>
      <c r="E53" s="1042"/>
      <c r="F53" s="627"/>
      <c r="G53" s="628"/>
    </row>
  </sheetData>
  <mergeCells count="4">
    <mergeCell ref="B1:B4"/>
    <mergeCell ref="C1:G4"/>
    <mergeCell ref="C6:F6"/>
    <mergeCell ref="E43:F43"/>
  </mergeCells>
  <pageMargins left="0.7" right="0.7" top="0.75" bottom="0.75" header="0.3" footer="0.3"/>
  <pageSetup paperSize="9" scale="71"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I54"/>
  <sheetViews>
    <sheetView view="pageBreakPreview" topLeftCell="A22" zoomScaleNormal="100" zoomScaleSheetLayoutView="100" workbookViewId="0">
      <selection activeCell="F41" sqref="F41"/>
    </sheetView>
  </sheetViews>
  <sheetFormatPr baseColWidth="10" defaultColWidth="11.42578125" defaultRowHeight="15.75"/>
  <cols>
    <col min="1" max="1" width="6.140625" style="583" customWidth="1"/>
    <col min="2" max="2" width="16" style="583" customWidth="1"/>
    <col min="3" max="3" width="31" style="583" customWidth="1"/>
    <col min="4" max="4" width="15.5703125" style="583" customWidth="1"/>
    <col min="5" max="5" width="15" style="583" bestFit="1" customWidth="1"/>
    <col min="6" max="6" width="15.140625" style="583" customWidth="1"/>
    <col min="7" max="7" width="12.14062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32.25" thickBot="1">
      <c r="B9" s="592" t="s">
        <v>118</v>
      </c>
      <c r="C9" s="593" t="str">
        <f>+' PRESUPUESTO OFICIAL ESMERALDA'!C25</f>
        <v>Acero de refuerzo Fy=60.000 P.S.I.</v>
      </c>
      <c r="D9" s="592" t="s">
        <v>119</v>
      </c>
      <c r="E9" s="594" t="str">
        <f>+' PRESUPUESTO OFICIAL ESMERALDA'!B25</f>
        <v>3.1</v>
      </c>
      <c r="F9" s="592" t="s">
        <v>120</v>
      </c>
      <c r="G9" s="594" t="str">
        <f>+' PRESUPUESTO OFICIAL ESMERALDA'!D25</f>
        <v>Kg</v>
      </c>
    </row>
    <row r="10" spans="2:8">
      <c r="B10" s="582"/>
      <c r="C10" s="595"/>
      <c r="G10" s="596"/>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c r="B13" s="603" t="str">
        <f>+MATERIALES_ok!A16</f>
        <v>MAT-10</v>
      </c>
      <c r="C13" s="604" t="str">
        <f>+MATERIALES_ok!B16</f>
        <v>Acero fy=4200 Kg/cm2</v>
      </c>
      <c r="D13" s="605" t="str">
        <f>+MATERIALES_ok!C16</f>
        <v>Kg</v>
      </c>
      <c r="E13" s="605">
        <v>1.05</v>
      </c>
      <c r="F13" s="606">
        <f>+MATERIALES_ok!D16</f>
        <v>4823</v>
      </c>
      <c r="G13" s="607">
        <f>ROUND(E13*F13,0)</f>
        <v>5064</v>
      </c>
    </row>
    <row r="14" spans="2:8">
      <c r="B14" s="603" t="str">
        <f>+MATERIALES_ok!A17</f>
        <v>MAT-11</v>
      </c>
      <c r="C14" s="604" t="str">
        <f>+MATERIALES_ok!B17</f>
        <v>Alambre negro No 18</v>
      </c>
      <c r="D14" s="605" t="str">
        <f>+MATERIALES_ok!C17</f>
        <v>Kg</v>
      </c>
      <c r="E14" s="617">
        <v>0.06</v>
      </c>
      <c r="F14" s="606">
        <f>+MATERIALES_ok!D17</f>
        <v>7778</v>
      </c>
      <c r="G14" s="607">
        <f>ROUND(E14*F14,0)</f>
        <v>467</v>
      </c>
    </row>
    <row r="15" spans="2:8">
      <c r="B15" s="688"/>
      <c r="C15" s="604"/>
      <c r="D15" s="605"/>
      <c r="E15" s="605"/>
      <c r="F15" s="606"/>
      <c r="G15" s="607"/>
    </row>
    <row r="16" spans="2:8">
      <c r="B16" s="603"/>
      <c r="C16" s="604"/>
      <c r="D16" s="605"/>
      <c r="E16" s="605"/>
      <c r="F16" s="606"/>
      <c r="G16" s="607"/>
    </row>
    <row r="17" spans="2:7">
      <c r="B17" s="608"/>
      <c r="C17" s="604" t="s">
        <v>144</v>
      </c>
      <c r="D17" s="604" t="s">
        <v>144</v>
      </c>
      <c r="E17" s="604" t="s">
        <v>144</v>
      </c>
      <c r="F17" s="604" t="s">
        <v>144</v>
      </c>
      <c r="G17" s="609" t="s">
        <v>144</v>
      </c>
    </row>
    <row r="18" spans="2:7">
      <c r="B18" s="582"/>
      <c r="F18" s="604" t="s">
        <v>127</v>
      </c>
      <c r="G18" s="610">
        <f>SUM(G13:G16)</f>
        <v>5531</v>
      </c>
    </row>
    <row r="19" spans="2:7">
      <c r="B19" s="582"/>
      <c r="G19" s="596"/>
    </row>
    <row r="20" spans="2:7">
      <c r="B20" s="597" t="s">
        <v>128</v>
      </c>
      <c r="C20" s="598"/>
      <c r="D20" s="598"/>
      <c r="E20" s="598"/>
      <c r="F20" s="598"/>
      <c r="G20" s="599"/>
    </row>
    <row r="21" spans="2:7">
      <c r="B21" s="611" t="s">
        <v>123</v>
      </c>
      <c r="C21" s="601" t="s">
        <v>36</v>
      </c>
      <c r="D21" s="601" t="s">
        <v>124</v>
      </c>
      <c r="E21" s="601" t="s">
        <v>129</v>
      </c>
      <c r="F21" s="601" t="s">
        <v>130</v>
      </c>
      <c r="G21" s="602" t="s">
        <v>126</v>
      </c>
    </row>
    <row r="22" spans="2:7">
      <c r="B22" s="672" t="s">
        <v>158</v>
      </c>
      <c r="C22" s="604" t="s">
        <v>145</v>
      </c>
      <c r="D22" s="605" t="s">
        <v>146</v>
      </c>
      <c r="E22" s="701">
        <v>0.1</v>
      </c>
      <c r="F22" s="614">
        <f>+G42</f>
        <v>2027</v>
      </c>
      <c r="G22" s="607">
        <f>ROUND(E22*F22,0)</f>
        <v>203</v>
      </c>
    </row>
    <row r="23" spans="2:7">
      <c r="B23" s="608"/>
      <c r="C23" s="604"/>
      <c r="D23" s="605"/>
      <c r="E23" s="605"/>
      <c r="F23" s="614"/>
      <c r="G23" s="607"/>
    </row>
    <row r="24" spans="2:7">
      <c r="B24" s="608"/>
      <c r="C24" s="604"/>
      <c r="D24" s="605"/>
      <c r="E24" s="605"/>
      <c r="F24" s="614"/>
      <c r="G24" s="607"/>
    </row>
    <row r="25" spans="2:7">
      <c r="B25" s="608"/>
      <c r="C25" s="604" t="s">
        <v>144</v>
      </c>
      <c r="D25" s="604" t="s">
        <v>144</v>
      </c>
      <c r="E25" s="604"/>
      <c r="F25" s="614" t="s">
        <v>144</v>
      </c>
      <c r="G25" s="615" t="s">
        <v>144</v>
      </c>
    </row>
    <row r="26" spans="2:7">
      <c r="B26" s="608"/>
      <c r="C26" s="604" t="s">
        <v>144</v>
      </c>
      <c r="D26" s="604" t="s">
        <v>144</v>
      </c>
      <c r="E26" s="604" t="s">
        <v>144</v>
      </c>
      <c r="F26" s="614" t="s">
        <v>144</v>
      </c>
      <c r="G26" s="615" t="s">
        <v>144</v>
      </c>
    </row>
    <row r="27" spans="2:7">
      <c r="B27" s="582"/>
      <c r="F27" s="604" t="s">
        <v>127</v>
      </c>
      <c r="G27" s="615">
        <f>SUM(G22:G25)</f>
        <v>203</v>
      </c>
    </row>
    <row r="28" spans="2:7">
      <c r="B28" s="582"/>
      <c r="G28" s="596"/>
    </row>
    <row r="29" spans="2:7">
      <c r="B29" s="692" t="s">
        <v>132</v>
      </c>
      <c r="C29" s="619"/>
      <c r="D29" s="619"/>
      <c r="E29" s="619"/>
      <c r="F29" s="619"/>
      <c r="G29" s="620"/>
    </row>
    <row r="30" spans="2:7">
      <c r="B30" s="693" t="s">
        <v>123</v>
      </c>
      <c r="C30" s="694" t="s">
        <v>36</v>
      </c>
      <c r="D30" s="694" t="s">
        <v>605</v>
      </c>
      <c r="E30" s="694" t="s">
        <v>134</v>
      </c>
      <c r="F30" s="694" t="s">
        <v>130</v>
      </c>
      <c r="G30" s="695" t="s">
        <v>126</v>
      </c>
    </row>
    <row r="31" spans="2:7">
      <c r="B31" s="690" t="str">
        <f>+TRANSPORTE_ok!A7</f>
        <v>TRSPTE-01</v>
      </c>
      <c r="C31" s="604" t="str">
        <f>+TRANSPORTE_ok!B7</f>
        <v>Transporte volqueta &gt; 5 Km</v>
      </c>
      <c r="D31" s="604">
        <f>1/1000</f>
        <v>1E-3</v>
      </c>
      <c r="E31" s="605">
        <v>23</v>
      </c>
      <c r="F31" s="614">
        <f>+TRANSPORTE_ok!D7</f>
        <v>1800</v>
      </c>
      <c r="G31" s="615">
        <f>+D31*E31*F31</f>
        <v>41.4</v>
      </c>
    </row>
    <row r="32" spans="2:7">
      <c r="B32" s="608"/>
      <c r="C32" s="604"/>
      <c r="D32" s="604"/>
      <c r="E32" s="604"/>
      <c r="F32" s="604"/>
      <c r="G32" s="609"/>
    </row>
    <row r="33" spans="2:9">
      <c r="B33" s="608"/>
      <c r="C33" s="604" t="s">
        <v>144</v>
      </c>
      <c r="D33" s="604" t="s">
        <v>144</v>
      </c>
      <c r="E33" s="604" t="s">
        <v>144</v>
      </c>
      <c r="F33" s="604" t="s">
        <v>144</v>
      </c>
      <c r="G33" s="609" t="s">
        <v>144</v>
      </c>
    </row>
    <row r="34" spans="2:9">
      <c r="B34" s="608"/>
      <c r="C34" s="604" t="s">
        <v>144</v>
      </c>
      <c r="D34" s="604" t="s">
        <v>144</v>
      </c>
      <c r="E34" s="604" t="s">
        <v>144</v>
      </c>
      <c r="F34" s="604" t="s">
        <v>144</v>
      </c>
      <c r="G34" s="609" t="s">
        <v>144</v>
      </c>
    </row>
    <row r="35" spans="2:9">
      <c r="B35" s="608"/>
      <c r="C35" s="604" t="s">
        <v>144</v>
      </c>
      <c r="D35" s="604" t="s">
        <v>144</v>
      </c>
      <c r="E35" s="604" t="s">
        <v>144</v>
      </c>
      <c r="F35" s="604" t="s">
        <v>144</v>
      </c>
      <c r="G35" s="609" t="s">
        <v>144</v>
      </c>
    </row>
    <row r="36" spans="2:9">
      <c r="B36" s="582"/>
      <c r="F36" s="604" t="s">
        <v>127</v>
      </c>
      <c r="G36" s="615">
        <f>SUM(G31)</f>
        <v>41.4</v>
      </c>
    </row>
    <row r="37" spans="2:9">
      <c r="B37" s="582"/>
      <c r="G37" s="596"/>
    </row>
    <row r="38" spans="2:9">
      <c r="B38" s="692" t="s">
        <v>135</v>
      </c>
      <c r="C38" s="619"/>
      <c r="D38" s="619"/>
      <c r="E38" s="619"/>
      <c r="F38" s="619"/>
      <c r="G38" s="620"/>
    </row>
    <row r="39" spans="2:9">
      <c r="B39" s="693" t="s">
        <v>123</v>
      </c>
      <c r="C39" s="694" t="s">
        <v>36</v>
      </c>
      <c r="D39" s="694" t="s">
        <v>124</v>
      </c>
      <c r="E39" s="694" t="s">
        <v>136</v>
      </c>
      <c r="F39" s="694" t="s">
        <v>129</v>
      </c>
      <c r="G39" s="695" t="s">
        <v>126</v>
      </c>
    </row>
    <row r="40" spans="2:9">
      <c r="B40" s="702" t="str">
        <f>+'MANO DE OBRA_ok'!A42</f>
        <v>MO-05</v>
      </c>
      <c r="C40" s="621" t="str">
        <f>+'MANO DE OBRA_ok'!B42</f>
        <v>Cuadrilla 5: 1 OfcA + 1 AyuA</v>
      </c>
      <c r="D40" s="622" t="s">
        <v>149</v>
      </c>
      <c r="E40" s="623">
        <f>+'MANO DE OBRA_ok'!P42</f>
        <v>33789</v>
      </c>
      <c r="F40" s="703">
        <v>0.06</v>
      </c>
      <c r="G40" s="607">
        <f>ROUND(E40*F40,0)</f>
        <v>2027</v>
      </c>
    </row>
    <row r="41" spans="2:9">
      <c r="B41" s="608"/>
      <c r="C41" s="604"/>
      <c r="D41" s="604"/>
      <c r="E41" s="614"/>
      <c r="F41" s="604"/>
      <c r="G41" s="624"/>
      <c r="I41" s="704"/>
    </row>
    <row r="42" spans="2:9">
      <c r="B42" s="582"/>
      <c r="F42" s="604" t="s">
        <v>127</v>
      </c>
      <c r="G42" s="624">
        <f>SUM(G40:G41)</f>
        <v>2027</v>
      </c>
    </row>
    <row r="43" spans="2:9" ht="16.5" thickBot="1">
      <c r="B43" s="582"/>
      <c r="G43" s="596"/>
    </row>
    <row r="44" spans="2:9" ht="16.5" thickBot="1">
      <c r="B44" s="582"/>
      <c r="E44" s="1809" t="s">
        <v>138</v>
      </c>
      <c r="F44" s="1810"/>
      <c r="G44" s="625">
        <f>ROUND(SUM(G18,G27,G36,G42),0)</f>
        <v>7802</v>
      </c>
    </row>
    <row r="45" spans="2:9">
      <c r="B45" s="582"/>
      <c r="G45" s="596"/>
    </row>
    <row r="46" spans="2:9">
      <c r="B46" s="582"/>
      <c r="G46" s="596"/>
    </row>
    <row r="47" spans="2:9">
      <c r="B47" s="582"/>
      <c r="G47" s="596"/>
    </row>
    <row r="48" spans="2:9">
      <c r="B48" s="582"/>
      <c r="G48" s="596"/>
    </row>
    <row r="49" spans="2:7">
      <c r="B49" s="582"/>
      <c r="G49" s="596"/>
    </row>
    <row r="50" spans="2:7">
      <c r="B50" s="582"/>
      <c r="G50" s="596"/>
    </row>
    <row r="51" spans="2:7">
      <c r="B51" s="193" t="s">
        <v>39</v>
      </c>
      <c r="C51" s="253"/>
      <c r="G51" s="596"/>
    </row>
    <row r="52" spans="2:7">
      <c r="B52" s="990" t="s">
        <v>873</v>
      </c>
      <c r="C52" s="427"/>
      <c r="G52" s="596"/>
    </row>
    <row r="53" spans="2:7">
      <c r="B53" s="162" t="s">
        <v>874</v>
      </c>
      <c r="C53" s="253"/>
      <c r="G53" s="596"/>
    </row>
    <row r="54" spans="2:7" ht="16.5" thickBot="1">
      <c r="B54" s="626"/>
      <c r="C54" s="627"/>
      <c r="D54" s="627"/>
      <c r="E54" s="627"/>
      <c r="F54" s="627"/>
      <c r="G54" s="628"/>
    </row>
  </sheetData>
  <mergeCells count="4">
    <mergeCell ref="C6:F6"/>
    <mergeCell ref="E44:F44"/>
    <mergeCell ref="C1:G4"/>
    <mergeCell ref="B1:B4"/>
  </mergeCells>
  <pageMargins left="0.7" right="0.7" top="0.75" bottom="0.75" header="0.3" footer="0.3"/>
  <pageSetup scale="72"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1">
    <tabColor rgb="FF92D050"/>
  </sheetPr>
  <dimension ref="B1:I52"/>
  <sheetViews>
    <sheetView view="pageBreakPreview" zoomScale="98" zoomScaleNormal="100" zoomScaleSheetLayoutView="98" workbookViewId="0">
      <selection activeCell="C9" sqref="C9"/>
    </sheetView>
  </sheetViews>
  <sheetFormatPr baseColWidth="10" defaultColWidth="11.42578125" defaultRowHeight="15.75"/>
  <cols>
    <col min="1" max="1" width="6.140625" style="583" customWidth="1"/>
    <col min="2" max="2" width="18.140625" style="583" customWidth="1"/>
    <col min="3" max="3" width="34.5703125" style="583" customWidth="1"/>
    <col min="4" max="4" width="15" style="583" customWidth="1"/>
    <col min="5" max="5" width="15.28515625" style="583" bestFit="1" customWidth="1"/>
    <col min="6" max="6" width="17.85546875" style="583" customWidth="1"/>
    <col min="7" max="7" width="14.7109375" style="583" bestFit="1" customWidth="1"/>
    <col min="8" max="16384" width="11.42578125" style="583"/>
  </cols>
  <sheetData>
    <row r="1" spans="2:9" ht="15" customHeight="1">
      <c r="B1" s="1806"/>
      <c r="C1" s="1800" t="s">
        <v>882</v>
      </c>
      <c r="D1" s="1800"/>
      <c r="E1" s="1800"/>
      <c r="F1" s="1800"/>
      <c r="G1" s="1800"/>
    </row>
    <row r="2" spans="2:9">
      <c r="B2" s="1807"/>
      <c r="C2" s="1800"/>
      <c r="D2" s="1800"/>
      <c r="E2" s="1800"/>
      <c r="F2" s="1800"/>
      <c r="G2" s="1800"/>
    </row>
    <row r="3" spans="2:9">
      <c r="B3" s="1807"/>
      <c r="C3" s="1800"/>
      <c r="D3" s="1800"/>
      <c r="E3" s="1800"/>
      <c r="F3" s="1800"/>
      <c r="G3" s="1800"/>
    </row>
    <row r="4" spans="2:9">
      <c r="B4" s="1808"/>
      <c r="C4" s="1800"/>
      <c r="D4" s="1800"/>
      <c r="E4" s="1800"/>
      <c r="F4" s="1800"/>
      <c r="G4" s="1800"/>
    </row>
    <row r="5" spans="2:9">
      <c r="B5" s="588"/>
      <c r="C5" s="534"/>
      <c r="D5" s="534"/>
      <c r="E5" s="534"/>
      <c r="F5" s="534"/>
      <c r="G5" s="535"/>
    </row>
    <row r="6" spans="2:9">
      <c r="B6" s="630">
        <f ca="1">+INFO!B5</f>
        <v>46286</v>
      </c>
      <c r="C6" s="1803" t="str">
        <f>+INFO!B3</f>
        <v>ALCALDIA DE LA PLATA HUILA</v>
      </c>
      <c r="D6" s="1803"/>
      <c r="E6" s="1803"/>
      <c r="F6" s="1803"/>
      <c r="G6" s="538"/>
      <c r="H6" s="539"/>
    </row>
    <row r="7" spans="2:9" ht="16.5" thickBot="1">
      <c r="B7" s="540"/>
      <c r="C7" s="541"/>
      <c r="D7" s="541"/>
      <c r="E7" s="541"/>
      <c r="F7" s="541"/>
      <c r="G7" s="542"/>
    </row>
    <row r="8" spans="2:9" ht="16.5" thickBot="1">
      <c r="B8" s="589"/>
      <c r="C8" s="590"/>
      <c r="D8" s="590"/>
      <c r="E8" s="590"/>
      <c r="F8" s="590"/>
      <c r="G8" s="591"/>
    </row>
    <row r="9" spans="2:9" ht="205.5" thickBot="1">
      <c r="B9" s="592" t="s">
        <v>118</v>
      </c>
      <c r="C9" s="593" t="str">
        <f>+' PRESUPUESTO OFICIAL ESMERALDA'!C26</f>
        <v>Suministro, fabricación e instalación de cubierta autoportante a base de lámina de acero cal. 20, en paneles troquelados unidos/anclados lateralmente de una sola pieza en acabado pintro poliester estándar, fabricado a un 20% de flecha con respecto a la luz. Incluye lámina traslucida de alta resistencia en poliester reforzada con fibra de vidrio en clase 7, color opal en acabado liso cada 6-8 metros</v>
      </c>
      <c r="D9" s="592" t="s">
        <v>119</v>
      </c>
      <c r="E9" s="594">
        <f>+' PRESUPUESTO OFICIAL ESMERALDA'!B26</f>
        <v>3.2</v>
      </c>
      <c r="F9" s="592" t="s">
        <v>120</v>
      </c>
      <c r="G9" s="594" t="str">
        <f>' PRESUPUESTO OFICIAL ESMERALDA'!D26</f>
        <v>M2</v>
      </c>
    </row>
    <row r="10" spans="2:9">
      <c r="B10" s="582"/>
      <c r="C10" s="595"/>
      <c r="G10" s="596"/>
    </row>
    <row r="11" spans="2:9">
      <c r="B11" s="597" t="s">
        <v>122</v>
      </c>
      <c r="C11" s="598"/>
      <c r="D11" s="598"/>
      <c r="E11" s="598"/>
      <c r="F11" s="598"/>
      <c r="G11" s="599"/>
    </row>
    <row r="12" spans="2:9">
      <c r="B12" s="600" t="s">
        <v>123</v>
      </c>
      <c r="C12" s="601" t="s">
        <v>36</v>
      </c>
      <c r="D12" s="601" t="s">
        <v>124</v>
      </c>
      <c r="E12" s="601" t="s">
        <v>37</v>
      </c>
      <c r="F12" s="601" t="s">
        <v>125</v>
      </c>
      <c r="G12" s="602" t="s">
        <v>126</v>
      </c>
    </row>
    <row r="13" spans="2:9" ht="46.5" customHeight="1">
      <c r="B13" s="603" t="str">
        <f>+MATERIALES_ok!A20</f>
        <v>MAT-15</v>
      </c>
      <c r="C13" s="696" t="str">
        <f>+MATERIALES_ok!B20</f>
        <v>Cubierta autoportante a base de lámina de acero cal. 20</v>
      </c>
      <c r="D13" s="642" t="str">
        <f>MATERIALES_ok!C20</f>
        <v>M2</v>
      </c>
      <c r="E13" s="642">
        <f>1.05-0.18</f>
        <v>0.87000000000000011</v>
      </c>
      <c r="F13" s="643">
        <f>+MATERIALES_ok!D20</f>
        <v>245048</v>
      </c>
      <c r="G13" s="644">
        <f>ROUND(E13*F13,0)</f>
        <v>213192</v>
      </c>
    </row>
    <row r="14" spans="2:9" ht="63">
      <c r="B14" s="603" t="str">
        <f>+MATERIALES_ok!A21</f>
        <v>MAT-16</v>
      </c>
      <c r="C14" s="641" t="s">
        <v>829</v>
      </c>
      <c r="D14" s="642" t="s">
        <v>151</v>
      </c>
      <c r="E14" s="920">
        <f>1.05/6</f>
        <v>0.17500000000000002</v>
      </c>
      <c r="F14" s="643">
        <f>+MATERIALES_ok!D21</f>
        <v>110271.6</v>
      </c>
      <c r="G14" s="644">
        <f>ROUND(E14*F14,0)</f>
        <v>19298</v>
      </c>
    </row>
    <row r="15" spans="2:9">
      <c r="B15" s="688"/>
      <c r="C15" s="604"/>
      <c r="D15" s="605"/>
      <c r="E15" s="605"/>
      <c r="F15" s="606"/>
      <c r="G15" s="607"/>
      <c r="I15" s="1053"/>
    </row>
    <row r="16" spans="2:9">
      <c r="B16" s="603"/>
      <c r="C16" s="604"/>
      <c r="D16" s="605"/>
      <c r="E16" s="605"/>
      <c r="F16" s="606"/>
      <c r="G16" s="607"/>
      <c r="I16" s="1054">
        <f>_xlfn.STDEV.S(105000,115542)</f>
        <v>7454.3196872685839</v>
      </c>
    </row>
    <row r="17" spans="2:9">
      <c r="B17" s="608"/>
      <c r="C17" s="604" t="s">
        <v>144</v>
      </c>
      <c r="D17" s="604" t="s">
        <v>144</v>
      </c>
      <c r="E17" s="604" t="s">
        <v>144</v>
      </c>
      <c r="F17" s="604" t="s">
        <v>144</v>
      </c>
      <c r="G17" s="609" t="s">
        <v>144</v>
      </c>
      <c r="I17" s="1053">
        <f>I16/110271</f>
        <v>6.7600000791401035E-2</v>
      </c>
    </row>
    <row r="18" spans="2:9">
      <c r="B18" s="582"/>
      <c r="F18" s="604" t="s">
        <v>127</v>
      </c>
      <c r="G18" s="610">
        <f>SUM(G13:G16)</f>
        <v>232490</v>
      </c>
    </row>
    <row r="19" spans="2:9">
      <c r="B19" s="582"/>
      <c r="G19" s="596"/>
    </row>
    <row r="20" spans="2:9">
      <c r="B20" s="597" t="s">
        <v>128</v>
      </c>
      <c r="C20" s="598"/>
      <c r="D20" s="598"/>
      <c r="E20" s="598"/>
      <c r="F20" s="598"/>
      <c r="G20" s="599"/>
    </row>
    <row r="21" spans="2:9">
      <c r="B21" s="611" t="s">
        <v>123</v>
      </c>
      <c r="C21" s="601" t="s">
        <v>36</v>
      </c>
      <c r="D21" s="601" t="s">
        <v>124</v>
      </c>
      <c r="E21" s="601" t="s">
        <v>129</v>
      </c>
      <c r="F21" s="601" t="s">
        <v>130</v>
      </c>
      <c r="G21" s="602" t="s">
        <v>126</v>
      </c>
    </row>
    <row r="22" spans="2:9">
      <c r="B22" s="668" t="str">
        <f>+EQUIPOS_ok!A7</f>
        <v>MEH-HM</v>
      </c>
      <c r="C22" s="604" t="str">
        <f>+EQUIPOS_ok!B7</f>
        <v>Herramienta Menor</v>
      </c>
      <c r="D22" s="605" t="str">
        <f>+EQUIPOS_ok!C7</f>
        <v>% M.O</v>
      </c>
      <c r="E22" s="613">
        <f>+EQUIPOS_ok!D7</f>
        <v>0.1</v>
      </c>
      <c r="F22" s="614">
        <f>+G42</f>
        <v>70958</v>
      </c>
      <c r="G22" s="607">
        <f>ROUND(E22*F22,0)</f>
        <v>7096</v>
      </c>
    </row>
    <row r="23" spans="2:9">
      <c r="B23" s="612" t="str">
        <f>+EQUIPOS_ok!A17</f>
        <v>MEH-10</v>
      </c>
      <c r="C23" s="604" t="str">
        <f>+EQUIPOS_ok!B17</f>
        <v>Andamio multidireccional</v>
      </c>
      <c r="D23" s="605" t="str">
        <f>+EQUIPOS_ok!C17</f>
        <v>día</v>
      </c>
      <c r="E23" s="605">
        <v>0.2</v>
      </c>
      <c r="F23" s="614">
        <f>+EQUIPOS_ok!D17</f>
        <v>25640</v>
      </c>
      <c r="G23" s="607">
        <f t="shared" ref="G23:G24" si="0">ROUND(E23*F23,0)</f>
        <v>5128</v>
      </c>
    </row>
    <row r="24" spans="2:9">
      <c r="B24" s="612" t="str">
        <f>+EQUIPOS_ok!A10</f>
        <v>MEH-03</v>
      </c>
      <c r="C24" s="706" t="str">
        <f>+EQUIPOS_ok!B10</f>
        <v>Grua 5 Ton</v>
      </c>
      <c r="D24" s="617" t="str">
        <f>+EQUIPOS_ok!C10</f>
        <v>Hr</v>
      </c>
      <c r="E24" s="605">
        <v>0.02</v>
      </c>
      <c r="F24" s="614">
        <f>+EQUIPOS_ok!D10</f>
        <v>285100</v>
      </c>
      <c r="G24" s="607">
        <f t="shared" si="0"/>
        <v>5702</v>
      </c>
    </row>
    <row r="25" spans="2:9">
      <c r="B25" s="608"/>
      <c r="C25" s="604" t="s">
        <v>144</v>
      </c>
      <c r="D25" s="604" t="s">
        <v>144</v>
      </c>
      <c r="E25" s="604"/>
      <c r="F25" s="614" t="s">
        <v>144</v>
      </c>
      <c r="G25" s="615" t="s">
        <v>144</v>
      </c>
    </row>
    <row r="26" spans="2:9">
      <c r="B26" s="608"/>
      <c r="C26" s="604" t="s">
        <v>144</v>
      </c>
      <c r="D26" s="604" t="s">
        <v>144</v>
      </c>
      <c r="E26" s="604" t="s">
        <v>144</v>
      </c>
      <c r="F26" s="614" t="s">
        <v>144</v>
      </c>
      <c r="G26" s="615" t="s">
        <v>144</v>
      </c>
    </row>
    <row r="27" spans="2:9">
      <c r="B27" s="582"/>
      <c r="F27" s="604" t="s">
        <v>127</v>
      </c>
      <c r="G27" s="615">
        <f>SUM(G22:G25)</f>
        <v>17926</v>
      </c>
    </row>
    <row r="28" spans="2:9">
      <c r="B28" s="582"/>
      <c r="G28" s="596"/>
    </row>
    <row r="29" spans="2:9">
      <c r="B29" s="692" t="s">
        <v>132</v>
      </c>
      <c r="C29" s="619"/>
      <c r="D29" s="619"/>
      <c r="E29" s="619"/>
      <c r="F29" s="619"/>
      <c r="G29" s="620"/>
    </row>
    <row r="30" spans="2:9">
      <c r="B30" s="693" t="s">
        <v>123</v>
      </c>
      <c r="C30" s="694" t="s">
        <v>36</v>
      </c>
      <c r="D30" s="694" t="s">
        <v>37</v>
      </c>
      <c r="E30" s="694" t="s">
        <v>134</v>
      </c>
      <c r="F30" s="694" t="s">
        <v>130</v>
      </c>
      <c r="G30" s="695" t="s">
        <v>126</v>
      </c>
    </row>
    <row r="31" spans="2:9">
      <c r="B31" s="707" t="str">
        <f>TRANSPORTE_ok!A7</f>
        <v>TRSPTE-01</v>
      </c>
      <c r="C31" s="604" t="str">
        <f>+TRANSPORTE_ok!B7</f>
        <v>Transporte volqueta &gt; 5 Km</v>
      </c>
      <c r="D31" s="617">
        <v>0.44444444444444442</v>
      </c>
      <c r="E31" s="605">
        <v>27</v>
      </c>
      <c r="F31" s="614">
        <f>+TRANSPORTE_ok!D7</f>
        <v>1800</v>
      </c>
      <c r="G31" s="610">
        <f>+D31*F31*E31</f>
        <v>21600</v>
      </c>
    </row>
    <row r="32" spans="2:9">
      <c r="B32" s="608"/>
      <c r="C32" s="604"/>
      <c r="D32" s="604"/>
      <c r="E32" s="604"/>
      <c r="F32" s="604"/>
      <c r="G32" s="609"/>
    </row>
    <row r="33" spans="2:7">
      <c r="B33" s="608"/>
      <c r="C33" s="604" t="s">
        <v>144</v>
      </c>
      <c r="D33" s="604" t="s">
        <v>144</v>
      </c>
      <c r="E33" s="604" t="s">
        <v>144</v>
      </c>
      <c r="F33" s="604" t="s">
        <v>144</v>
      </c>
      <c r="G33" s="609" t="s">
        <v>144</v>
      </c>
    </row>
    <row r="34" spans="2:7">
      <c r="B34" s="608"/>
      <c r="C34" s="604" t="s">
        <v>144</v>
      </c>
      <c r="D34" s="604" t="s">
        <v>144</v>
      </c>
      <c r="E34" s="604" t="s">
        <v>144</v>
      </c>
      <c r="F34" s="604" t="s">
        <v>144</v>
      </c>
      <c r="G34" s="609" t="s">
        <v>144</v>
      </c>
    </row>
    <row r="35" spans="2:7">
      <c r="B35" s="608"/>
      <c r="C35" s="604" t="s">
        <v>144</v>
      </c>
      <c r="D35" s="604" t="s">
        <v>144</v>
      </c>
      <c r="E35" s="604" t="s">
        <v>144</v>
      </c>
      <c r="F35" s="604" t="s">
        <v>144</v>
      </c>
      <c r="G35" s="609" t="s">
        <v>144</v>
      </c>
    </row>
    <row r="36" spans="2:7">
      <c r="B36" s="582"/>
      <c r="F36" s="604" t="s">
        <v>127</v>
      </c>
      <c r="G36" s="615">
        <f>SUM(G31)</f>
        <v>21600</v>
      </c>
    </row>
    <row r="37" spans="2:7">
      <c r="B37" s="582"/>
      <c r="G37" s="596"/>
    </row>
    <row r="38" spans="2:7">
      <c r="B38" s="692" t="s">
        <v>135</v>
      </c>
      <c r="C38" s="619"/>
      <c r="D38" s="619"/>
      <c r="E38" s="619"/>
      <c r="F38" s="619"/>
      <c r="G38" s="620"/>
    </row>
    <row r="39" spans="2:7">
      <c r="B39" s="693" t="s">
        <v>123</v>
      </c>
      <c r="C39" s="694" t="s">
        <v>36</v>
      </c>
      <c r="D39" s="694" t="s">
        <v>124</v>
      </c>
      <c r="E39" s="694" t="s">
        <v>136</v>
      </c>
      <c r="F39" s="694" t="s">
        <v>129</v>
      </c>
      <c r="G39" s="695" t="s">
        <v>126</v>
      </c>
    </row>
    <row r="40" spans="2:7">
      <c r="B40" s="668" t="s">
        <v>160</v>
      </c>
      <c r="C40" s="621" t="s">
        <v>161</v>
      </c>
      <c r="D40" s="622" t="s">
        <v>149</v>
      </c>
      <c r="E40" s="623">
        <f>+'MANO DE OBRA_ok'!P43</f>
        <v>47305</v>
      </c>
      <c r="F40" s="691">
        <v>1.5</v>
      </c>
      <c r="G40" s="607">
        <f>ROUND(E40*F40,0)</f>
        <v>70958</v>
      </c>
    </row>
    <row r="41" spans="2:7">
      <c r="B41" s="608"/>
      <c r="C41" s="604"/>
      <c r="D41" s="604"/>
      <c r="E41" s="614"/>
      <c r="F41" s="604"/>
      <c r="G41" s="624"/>
    </row>
    <row r="42" spans="2:7">
      <c r="B42" s="582"/>
      <c r="F42" s="604" t="s">
        <v>127</v>
      </c>
      <c r="G42" s="624">
        <f>SUM(G40:G41)</f>
        <v>70958</v>
      </c>
    </row>
    <row r="43" spans="2:7" ht="16.5" thickBot="1">
      <c r="B43" s="582"/>
      <c r="G43" s="596"/>
    </row>
    <row r="44" spans="2:7" ht="16.5" thickBot="1">
      <c r="B44" s="582"/>
      <c r="E44" s="1809" t="s">
        <v>138</v>
      </c>
      <c r="F44" s="1810"/>
      <c r="G44" s="625">
        <f>ROUND(SUM(G18,G27,G36,G42),0)</f>
        <v>342974</v>
      </c>
    </row>
    <row r="45" spans="2:7">
      <c r="B45" s="582"/>
      <c r="G45" s="596"/>
    </row>
    <row r="46" spans="2:7">
      <c r="B46" s="582"/>
      <c r="G46" s="596"/>
    </row>
    <row r="47" spans="2:7">
      <c r="B47" s="193" t="s">
        <v>39</v>
      </c>
      <c r="G47" s="596"/>
    </row>
    <row r="48" spans="2:7">
      <c r="B48" s="990" t="s">
        <v>873</v>
      </c>
      <c r="G48" s="596"/>
    </row>
    <row r="49" spans="2:7">
      <c r="B49" s="162" t="s">
        <v>874</v>
      </c>
      <c r="G49" s="596"/>
    </row>
    <row r="50" spans="2:7">
      <c r="B50" s="582"/>
      <c r="G50" s="596"/>
    </row>
    <row r="51" spans="2:7">
      <c r="B51" s="582"/>
      <c r="G51" s="596"/>
    </row>
    <row r="52" spans="2:7" ht="16.5" thickBot="1">
      <c r="B52" s="626"/>
      <c r="C52" s="627"/>
      <c r="D52" s="627"/>
      <c r="E52" s="627"/>
      <c r="F52" s="627"/>
      <c r="G52" s="628"/>
    </row>
  </sheetData>
  <mergeCells count="4">
    <mergeCell ref="B1:B4"/>
    <mergeCell ref="C1:G4"/>
    <mergeCell ref="C6:F6"/>
    <mergeCell ref="E44:F44"/>
  </mergeCells>
  <pageMargins left="0.7" right="0.7" top="0.75" bottom="0.75" header="0.3" footer="0.3"/>
  <pageSetup scale="65" orientation="portrait" horizontalDpi="360" verticalDpi="36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H54"/>
  <sheetViews>
    <sheetView view="pageBreakPreview" topLeftCell="A22" zoomScaleNormal="100" zoomScaleSheetLayoutView="100" workbookViewId="0">
      <selection activeCell="F41" sqref="F41"/>
    </sheetView>
  </sheetViews>
  <sheetFormatPr baseColWidth="10" defaultColWidth="11.42578125" defaultRowHeight="15.75"/>
  <cols>
    <col min="1" max="1" width="6.140625" style="583" customWidth="1"/>
    <col min="2" max="2" width="18.140625" style="583" customWidth="1"/>
    <col min="3" max="3" width="35.140625" style="583" customWidth="1"/>
    <col min="4" max="4" width="15.5703125" style="583" customWidth="1"/>
    <col min="5" max="5" width="15" style="583" bestFit="1" customWidth="1"/>
    <col min="6" max="6" width="16.140625" style="583" customWidth="1"/>
    <col min="7" max="7" width="13.2851562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57.75" customHeight="1" thickBot="1">
      <c r="B9" s="592" t="s">
        <v>118</v>
      </c>
      <c r="C9" s="593" t="str">
        <f>+' PRESUPUESTO OFICIAL ESMERALDA'!C29</f>
        <v>Mortero Impermeabilizado para Viga Canal</v>
      </c>
      <c r="D9" s="592" t="s">
        <v>119</v>
      </c>
      <c r="E9" s="594">
        <f>+' PRESUPUESTO OFICIAL ESMERALDA'!B29</f>
        <v>4.0999999999999996</v>
      </c>
      <c r="F9" s="592" t="s">
        <v>120</v>
      </c>
      <c r="G9" s="594" t="str">
        <f>+' PRESUPUESTO OFICIAL ESMERALDA'!D29</f>
        <v>M2</v>
      </c>
    </row>
    <row r="10" spans="2:8">
      <c r="B10" s="582"/>
      <c r="C10" s="595"/>
      <c r="G10" s="596"/>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c r="B13" s="603" t="str">
        <f>+MATERIALES_ok!A18</f>
        <v>MAT-12</v>
      </c>
      <c r="C13" s="604" t="str">
        <f>+MATERIALES_ok!B18</f>
        <v>Mortero 1:3 (Impermeabilizado)</v>
      </c>
      <c r="D13" s="605" t="str">
        <f>+MATERIALES_ok!C18</f>
        <v>M3</v>
      </c>
      <c r="E13" s="605">
        <f>1.05*0.04</f>
        <v>4.2000000000000003E-2</v>
      </c>
      <c r="F13" s="606">
        <f>+MATERIALES_ok!D18</f>
        <v>1315638.31</v>
      </c>
      <c r="G13" s="607">
        <f>ROUND(E13*F13,0)</f>
        <v>55257</v>
      </c>
    </row>
    <row r="14" spans="2:8">
      <c r="B14" s="688"/>
      <c r="C14" s="604"/>
      <c r="D14" s="605"/>
      <c r="E14" s="689"/>
      <c r="F14" s="606"/>
      <c r="G14" s="607"/>
    </row>
    <row r="15" spans="2:8">
      <c r="B15" s="688"/>
      <c r="C15" s="604"/>
      <c r="D15" s="605"/>
      <c r="E15" s="605"/>
      <c r="F15" s="606"/>
      <c r="G15" s="607"/>
    </row>
    <row r="16" spans="2:8">
      <c r="B16" s="603"/>
      <c r="C16" s="604"/>
      <c r="D16" s="605"/>
      <c r="E16" s="605"/>
      <c r="F16" s="606"/>
      <c r="G16" s="607"/>
    </row>
    <row r="17" spans="2:7">
      <c r="B17" s="608"/>
      <c r="C17" s="604" t="s">
        <v>144</v>
      </c>
      <c r="D17" s="604" t="s">
        <v>144</v>
      </c>
      <c r="E17" s="604" t="s">
        <v>144</v>
      </c>
      <c r="F17" s="604" t="s">
        <v>144</v>
      </c>
      <c r="G17" s="609" t="s">
        <v>144</v>
      </c>
    </row>
    <row r="18" spans="2:7">
      <c r="B18" s="582"/>
      <c r="F18" s="604" t="s">
        <v>127</v>
      </c>
      <c r="G18" s="610">
        <f>SUM(G13:G16)</f>
        <v>55257</v>
      </c>
    </row>
    <row r="19" spans="2:7">
      <c r="B19" s="582"/>
      <c r="G19" s="596"/>
    </row>
    <row r="20" spans="2:7">
      <c r="B20" s="597" t="s">
        <v>128</v>
      </c>
      <c r="C20" s="598"/>
      <c r="D20" s="598"/>
      <c r="E20" s="598"/>
      <c r="F20" s="598"/>
      <c r="G20" s="599"/>
    </row>
    <row r="21" spans="2:7">
      <c r="B21" s="611" t="s">
        <v>123</v>
      </c>
      <c r="C21" s="601" t="s">
        <v>36</v>
      </c>
      <c r="D21" s="601" t="s">
        <v>124</v>
      </c>
      <c r="E21" s="601" t="s">
        <v>129</v>
      </c>
      <c r="F21" s="601" t="s">
        <v>130</v>
      </c>
      <c r="G21" s="602" t="s">
        <v>126</v>
      </c>
    </row>
    <row r="22" spans="2:7">
      <c r="B22" s="668" t="str">
        <f>+EQUIPOS_ok!A7</f>
        <v>MEH-HM</v>
      </c>
      <c r="C22" s="604" t="str">
        <f>+EQUIPOS_ok!B7</f>
        <v>Herramienta Menor</v>
      </c>
      <c r="D22" s="605" t="str">
        <f>+EQUIPOS_ok!C7</f>
        <v>% M.O</v>
      </c>
      <c r="E22" s="613">
        <f>+EQUIPOS_ok!D7</f>
        <v>0.1</v>
      </c>
      <c r="F22" s="614">
        <f>+G42</f>
        <v>18922</v>
      </c>
      <c r="G22" s="607">
        <f>ROUND(E22*F22,0)</f>
        <v>1892</v>
      </c>
    </row>
    <row r="23" spans="2:7">
      <c r="B23" s="612" t="str">
        <f>+EQUIPOS_ok!A17</f>
        <v>MEH-10</v>
      </c>
      <c r="C23" s="604" t="str">
        <f>+EQUIPOS_ok!B17</f>
        <v>Andamio multidireccional</v>
      </c>
      <c r="D23" s="605" t="str">
        <f>+EQUIPOS_ok!C17</f>
        <v>día</v>
      </c>
      <c r="E23" s="605">
        <v>1</v>
      </c>
      <c r="F23" s="614">
        <f>+EQUIPOS_ok!D17</f>
        <v>25640</v>
      </c>
      <c r="G23" s="607">
        <f>ROUND(E23*F23,0)</f>
        <v>25640</v>
      </c>
    </row>
    <row r="24" spans="2:7">
      <c r="B24" s="608"/>
      <c r="C24" s="604"/>
      <c r="D24" s="605"/>
      <c r="E24" s="605"/>
      <c r="F24" s="614"/>
      <c r="G24" s="607"/>
    </row>
    <row r="25" spans="2:7">
      <c r="B25" s="608"/>
      <c r="C25" s="604"/>
      <c r="D25" s="605"/>
      <c r="E25" s="605"/>
      <c r="F25" s="614"/>
      <c r="G25" s="607"/>
    </row>
    <row r="26" spans="2:7">
      <c r="B26" s="608"/>
      <c r="C26" s="604" t="s">
        <v>144</v>
      </c>
      <c r="D26" s="604" t="s">
        <v>144</v>
      </c>
      <c r="E26" s="604" t="s">
        <v>144</v>
      </c>
      <c r="F26" s="614" t="s">
        <v>144</v>
      </c>
      <c r="G26" s="615" t="s">
        <v>144</v>
      </c>
    </row>
    <row r="27" spans="2:7">
      <c r="B27" s="582"/>
      <c r="F27" s="604" t="s">
        <v>127</v>
      </c>
      <c r="G27" s="615">
        <f>SUM(G22:G25)</f>
        <v>27532</v>
      </c>
    </row>
    <row r="28" spans="2:7">
      <c r="B28" s="582"/>
      <c r="G28" s="596"/>
    </row>
    <row r="29" spans="2:7">
      <c r="B29" s="692" t="s">
        <v>132</v>
      </c>
      <c r="C29" s="619"/>
      <c r="D29" s="619"/>
      <c r="E29" s="619"/>
      <c r="F29" s="619"/>
      <c r="G29" s="620"/>
    </row>
    <row r="30" spans="2:7">
      <c r="B30" s="693" t="s">
        <v>123</v>
      </c>
      <c r="C30" s="694" t="s">
        <v>36</v>
      </c>
      <c r="D30" s="694" t="s">
        <v>133</v>
      </c>
      <c r="E30" s="694" t="s">
        <v>134</v>
      </c>
      <c r="F30" s="694" t="s">
        <v>130</v>
      </c>
      <c r="G30" s="695" t="s">
        <v>126</v>
      </c>
    </row>
    <row r="31" spans="2:7">
      <c r="B31" s="690"/>
      <c r="C31" s="604"/>
      <c r="D31" s="604"/>
      <c r="E31" s="604"/>
      <c r="F31" s="604"/>
      <c r="G31" s="609"/>
    </row>
    <row r="32" spans="2:7">
      <c r="B32" s="608"/>
      <c r="C32" s="604"/>
      <c r="D32" s="604"/>
      <c r="E32" s="604"/>
      <c r="F32" s="604"/>
      <c r="G32" s="609"/>
    </row>
    <row r="33" spans="2:7">
      <c r="B33" s="608"/>
      <c r="C33" s="604" t="s">
        <v>144</v>
      </c>
      <c r="D33" s="604" t="s">
        <v>144</v>
      </c>
      <c r="E33" s="604" t="s">
        <v>144</v>
      </c>
      <c r="F33" s="604" t="s">
        <v>144</v>
      </c>
      <c r="G33" s="609" t="s">
        <v>144</v>
      </c>
    </row>
    <row r="34" spans="2:7">
      <c r="B34" s="608"/>
      <c r="C34" s="604" t="s">
        <v>144</v>
      </c>
      <c r="D34" s="604" t="s">
        <v>144</v>
      </c>
      <c r="E34" s="604" t="s">
        <v>144</v>
      </c>
      <c r="F34" s="604" t="s">
        <v>144</v>
      </c>
      <c r="G34" s="609" t="s">
        <v>144</v>
      </c>
    </row>
    <row r="35" spans="2:7">
      <c r="B35" s="608"/>
      <c r="C35" s="604" t="s">
        <v>144</v>
      </c>
      <c r="D35" s="604" t="s">
        <v>144</v>
      </c>
      <c r="E35" s="604" t="s">
        <v>144</v>
      </c>
      <c r="F35" s="604" t="s">
        <v>144</v>
      </c>
      <c r="G35" s="609" t="s">
        <v>144</v>
      </c>
    </row>
    <row r="36" spans="2:7">
      <c r="B36" s="582"/>
      <c r="F36" s="604" t="s">
        <v>127</v>
      </c>
      <c r="G36" s="609">
        <f>SUM(G31)</f>
        <v>0</v>
      </c>
    </row>
    <row r="37" spans="2:7">
      <c r="B37" s="582"/>
      <c r="G37" s="596"/>
    </row>
    <row r="38" spans="2:7">
      <c r="B38" s="692" t="s">
        <v>135</v>
      </c>
      <c r="C38" s="619"/>
      <c r="D38" s="619"/>
      <c r="E38" s="619"/>
      <c r="F38" s="619"/>
      <c r="G38" s="620"/>
    </row>
    <row r="39" spans="2:7">
      <c r="B39" s="693" t="s">
        <v>123</v>
      </c>
      <c r="C39" s="694" t="s">
        <v>36</v>
      </c>
      <c r="D39" s="694" t="s">
        <v>124</v>
      </c>
      <c r="E39" s="694" t="s">
        <v>136</v>
      </c>
      <c r="F39" s="694" t="s">
        <v>129</v>
      </c>
      <c r="G39" s="695" t="s">
        <v>126</v>
      </c>
    </row>
    <row r="40" spans="2:7">
      <c r="B40" s="668" t="str">
        <f>+'MANO DE OBRA_ok'!A43</f>
        <v>MO-06</v>
      </c>
      <c r="C40" s="621" t="s">
        <v>340</v>
      </c>
      <c r="D40" s="621" t="s">
        <v>149</v>
      </c>
      <c r="E40" s="623">
        <f>+'MANO DE OBRA_ok'!P43</f>
        <v>47305</v>
      </c>
      <c r="F40" s="691">
        <v>0.4</v>
      </c>
      <c r="G40" s="607">
        <f>ROUND(E40*F40,0)</f>
        <v>18922</v>
      </c>
    </row>
    <row r="41" spans="2:7">
      <c r="B41" s="608"/>
      <c r="C41" s="604"/>
      <c r="D41" s="604"/>
      <c r="E41" s="614"/>
      <c r="F41" s="604"/>
      <c r="G41" s="624"/>
    </row>
    <row r="42" spans="2:7">
      <c r="B42" s="582"/>
      <c r="F42" s="604" t="s">
        <v>127</v>
      </c>
      <c r="G42" s="624">
        <f>SUM(G40:G41)</f>
        <v>18922</v>
      </c>
    </row>
    <row r="43" spans="2:7" ht="16.5" thickBot="1">
      <c r="B43" s="582"/>
      <c r="G43" s="596"/>
    </row>
    <row r="44" spans="2:7" ht="16.5" thickBot="1">
      <c r="B44" s="582"/>
      <c r="E44" s="1809" t="s">
        <v>138</v>
      </c>
      <c r="F44" s="1810"/>
      <c r="G44" s="625">
        <f>ROUND(SUM(G18,G27,G36,G42),0)</f>
        <v>101711</v>
      </c>
    </row>
    <row r="45" spans="2:7">
      <c r="B45" s="582"/>
      <c r="G45" s="596"/>
    </row>
    <row r="46" spans="2:7">
      <c r="B46" s="582"/>
      <c r="G46" s="596"/>
    </row>
    <row r="47" spans="2:7">
      <c r="B47" s="582"/>
      <c r="G47" s="596"/>
    </row>
    <row r="48" spans="2:7">
      <c r="B48" s="582"/>
      <c r="G48" s="596"/>
    </row>
    <row r="49" spans="2:7">
      <c r="B49" s="582"/>
      <c r="G49" s="596"/>
    </row>
    <row r="50" spans="2:7">
      <c r="B50" s="582"/>
      <c r="G50" s="596"/>
    </row>
    <row r="51" spans="2:7">
      <c r="B51" s="193" t="s">
        <v>39</v>
      </c>
      <c r="C51" s="253"/>
      <c r="G51" s="596"/>
    </row>
    <row r="52" spans="2:7">
      <c r="B52" s="990" t="s">
        <v>873</v>
      </c>
      <c r="C52" s="427"/>
      <c r="G52" s="596"/>
    </row>
    <row r="53" spans="2:7">
      <c r="B53" s="162" t="s">
        <v>874</v>
      </c>
      <c r="C53" s="253"/>
      <c r="G53" s="596"/>
    </row>
    <row r="54" spans="2:7" ht="16.5" thickBot="1">
      <c r="B54" s="626"/>
      <c r="C54" s="627"/>
      <c r="D54" s="627"/>
      <c r="E54" s="627"/>
      <c r="F54" s="627"/>
      <c r="G54" s="628"/>
    </row>
  </sheetData>
  <mergeCells count="4">
    <mergeCell ref="C6:F6"/>
    <mergeCell ref="E44:F44"/>
    <mergeCell ref="C1:G4"/>
    <mergeCell ref="B1:B4"/>
  </mergeCells>
  <pageMargins left="0.7" right="0.7" top="0.75" bottom="0.75" header="0.3" footer="0.3"/>
  <pageSetup scale="73"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H54"/>
  <sheetViews>
    <sheetView view="pageBreakPreview" topLeftCell="A10" zoomScale="85" zoomScaleNormal="100" zoomScaleSheetLayoutView="85" workbookViewId="0">
      <selection activeCell="F40" sqref="F40"/>
    </sheetView>
  </sheetViews>
  <sheetFormatPr baseColWidth="10" defaultColWidth="11.42578125" defaultRowHeight="15.75"/>
  <cols>
    <col min="1" max="1" width="6.140625" style="583" customWidth="1"/>
    <col min="2" max="2" width="18.140625" style="583" customWidth="1"/>
    <col min="3" max="3" width="35.140625" style="583" customWidth="1"/>
    <col min="4" max="4" width="14.5703125" style="583" customWidth="1"/>
    <col min="5" max="5" width="13.28515625" style="583" customWidth="1"/>
    <col min="6" max="6" width="16.7109375" style="583" customWidth="1"/>
    <col min="7" max="7" width="13.7109375" style="583" bestFit="1" customWidth="1"/>
    <col min="8" max="16384" width="11.42578125" style="58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540"/>
      <c r="C7" s="541"/>
      <c r="D7" s="541"/>
      <c r="E7" s="541"/>
      <c r="F7" s="541"/>
      <c r="G7" s="542"/>
    </row>
    <row r="8" spans="2:8" ht="16.5" thickBot="1">
      <c r="B8" s="589"/>
      <c r="C8" s="590"/>
      <c r="D8" s="590"/>
      <c r="E8" s="590"/>
      <c r="F8" s="590"/>
      <c r="G8" s="591"/>
    </row>
    <row r="9" spans="2:8" ht="82.5" customHeight="1" thickBot="1">
      <c r="B9" s="592" t="s">
        <v>118</v>
      </c>
      <c r="C9" s="593" t="str">
        <f>+' PRESUPUESTO OFICIAL ESMERALDA'!C30</f>
        <v>Demarcación  de  cancha  en  pintura  tráfico  pesado,  para demarcación de las tres actividades básicas: microfútbol, voleibol y baloncesto.</v>
      </c>
      <c r="D9" s="592" t="s">
        <v>119</v>
      </c>
      <c r="E9" s="594">
        <f>+' PRESUPUESTO OFICIAL ESMERALDA'!B30</f>
        <v>4.2</v>
      </c>
      <c r="F9" s="592" t="s">
        <v>120</v>
      </c>
      <c r="G9" s="594" t="str">
        <f>+' PRESUPUESTO OFICIAL ESMERALDA'!D30</f>
        <v>ML</v>
      </c>
    </row>
    <row r="10" spans="2:8">
      <c r="B10" s="582"/>
      <c r="C10" s="595"/>
      <c r="G10" s="596"/>
    </row>
    <row r="11" spans="2:8">
      <c r="B11" s="597" t="s">
        <v>122</v>
      </c>
      <c r="C11" s="598"/>
      <c r="D11" s="598"/>
      <c r="E11" s="598"/>
      <c r="F11" s="598"/>
      <c r="G11" s="599"/>
    </row>
    <row r="12" spans="2:8">
      <c r="B12" s="600" t="s">
        <v>123</v>
      </c>
      <c r="C12" s="601" t="s">
        <v>36</v>
      </c>
      <c r="D12" s="601" t="s">
        <v>124</v>
      </c>
      <c r="E12" s="601" t="s">
        <v>37</v>
      </c>
      <c r="F12" s="601" t="s">
        <v>125</v>
      </c>
      <c r="G12" s="602" t="s">
        <v>126</v>
      </c>
    </row>
    <row r="13" spans="2:8">
      <c r="B13" s="603" t="str">
        <f>+MATERIALES_ok!A28</f>
        <v>MAT-23</v>
      </c>
      <c r="C13" s="604" t="str">
        <f>+MATERIALES_ok!B28</f>
        <v>Pintura acrilica de altro tráfico</v>
      </c>
      <c r="D13" s="605" t="str">
        <f>+MATERIALES_ok!C28</f>
        <v>Gln</v>
      </c>
      <c r="E13" s="605">
        <v>0.05</v>
      </c>
      <c r="F13" s="606">
        <f>+MATERIALES_ok!D28</f>
        <v>133933</v>
      </c>
      <c r="G13" s="607">
        <f>ROUND(E13*F13,0)</f>
        <v>6697</v>
      </c>
    </row>
    <row r="14" spans="2:8">
      <c r="B14" s="603" t="str">
        <f>MATERIALES_ok!A78</f>
        <v>MAT-73</v>
      </c>
      <c r="C14" s="604" t="str">
        <f>MATERIALES_ok!B78</f>
        <v>Imprimante acrílico</v>
      </c>
      <c r="D14" s="605" t="str">
        <f>MATERIALES_ok!C78</f>
        <v>Gln</v>
      </c>
      <c r="E14" s="1034">
        <v>6.0000000000000001E-3</v>
      </c>
      <c r="F14" s="606">
        <f>MATERIALES_ok!D78</f>
        <v>82633.333333333328</v>
      </c>
      <c r="G14" s="607">
        <f>ROUND(E14*F14,0)</f>
        <v>496</v>
      </c>
    </row>
    <row r="15" spans="2:8">
      <c r="B15" s="688"/>
      <c r="C15" s="604"/>
      <c r="D15" s="605"/>
      <c r="E15" s="605"/>
      <c r="F15" s="606"/>
      <c r="G15" s="607"/>
    </row>
    <row r="16" spans="2:8">
      <c r="B16" s="603"/>
      <c r="C16" s="604"/>
      <c r="D16" s="605"/>
      <c r="E16" s="605"/>
      <c r="F16" s="606"/>
      <c r="G16" s="607"/>
    </row>
    <row r="17" spans="2:7">
      <c r="B17" s="608"/>
      <c r="C17" s="604" t="s">
        <v>144</v>
      </c>
      <c r="D17" s="604" t="s">
        <v>144</v>
      </c>
      <c r="E17" s="604" t="s">
        <v>144</v>
      </c>
      <c r="F17" s="604" t="s">
        <v>144</v>
      </c>
      <c r="G17" s="609" t="s">
        <v>144</v>
      </c>
    </row>
    <row r="18" spans="2:7">
      <c r="B18" s="582"/>
      <c r="F18" s="604" t="s">
        <v>127</v>
      </c>
      <c r="G18" s="610">
        <f>SUM(G13:G16)</f>
        <v>7193</v>
      </c>
    </row>
    <row r="19" spans="2:7">
      <c r="B19" s="582"/>
      <c r="G19" s="596"/>
    </row>
    <row r="20" spans="2:7">
      <c r="B20" s="597" t="s">
        <v>128</v>
      </c>
      <c r="C20" s="598"/>
      <c r="D20" s="598"/>
      <c r="E20" s="598"/>
      <c r="F20" s="598"/>
      <c r="G20" s="599"/>
    </row>
    <row r="21" spans="2:7">
      <c r="B21" s="611" t="s">
        <v>123</v>
      </c>
      <c r="C21" s="601" t="s">
        <v>36</v>
      </c>
      <c r="D21" s="601" t="s">
        <v>124</v>
      </c>
      <c r="E21" s="601" t="s">
        <v>129</v>
      </c>
      <c r="F21" s="601" t="s">
        <v>130</v>
      </c>
      <c r="G21" s="602" t="s">
        <v>126</v>
      </c>
    </row>
    <row r="22" spans="2:7">
      <c r="B22" s="668" t="str">
        <f>+EQUIPOS_ok!A7</f>
        <v>MEH-HM</v>
      </c>
      <c r="C22" s="604" t="str">
        <f>+EQUIPOS_ok!B7</f>
        <v>Herramienta Menor</v>
      </c>
      <c r="D22" s="605" t="str">
        <f>+EQUIPOS_ok!C7</f>
        <v>% M.O</v>
      </c>
      <c r="E22" s="613">
        <f>+EQUIPOS_ok!D7</f>
        <v>0.1</v>
      </c>
      <c r="F22" s="614">
        <f>+G42</f>
        <v>6758</v>
      </c>
      <c r="G22" s="607">
        <f>ROUND(E22*F22,0)</f>
        <v>676</v>
      </c>
    </row>
    <row r="23" spans="2:7">
      <c r="B23" s="612" t="str">
        <f>EQUIPOS_ok!A19</f>
        <v>MEH-12</v>
      </c>
      <c r="C23" s="604" t="str">
        <f>EQUIPOS_ok!B19</f>
        <v>Equipo de pintura y compresor</v>
      </c>
      <c r="D23" s="605" t="str">
        <f>EQUIPOS_ok!C19</f>
        <v>Día</v>
      </c>
      <c r="E23" s="1035">
        <v>0.02</v>
      </c>
      <c r="F23" s="614">
        <f>EQUIPOS_ok!D19</f>
        <v>67500</v>
      </c>
      <c r="G23" s="607">
        <f t="shared" ref="G23:G24" si="0">ROUND(E23*F23,0)</f>
        <v>1350</v>
      </c>
    </row>
    <row r="24" spans="2:7">
      <c r="B24" s="612" t="str">
        <f>EQUIPOS_ok!A27</f>
        <v>MEH-20</v>
      </c>
      <c r="C24" s="604" t="str">
        <f>EQUIPOS_ok!B27</f>
        <v>Hidrolavadora</v>
      </c>
      <c r="D24" s="605" t="str">
        <f>EQUIPOS_ok!C27</f>
        <v>día</v>
      </c>
      <c r="E24" s="1036">
        <v>0.1</v>
      </c>
      <c r="F24" s="614">
        <f>EQUIPOS_ok!D27</f>
        <v>77600</v>
      </c>
      <c r="G24" s="607">
        <f t="shared" si="0"/>
        <v>7760</v>
      </c>
    </row>
    <row r="25" spans="2:7">
      <c r="B25" s="608"/>
      <c r="C25" s="604"/>
      <c r="D25" s="605"/>
      <c r="E25" s="605"/>
      <c r="F25" s="614"/>
      <c r="G25" s="607"/>
    </row>
    <row r="26" spans="2:7">
      <c r="B26" s="608"/>
      <c r="C26" s="604" t="s">
        <v>144</v>
      </c>
      <c r="D26" s="604" t="s">
        <v>144</v>
      </c>
      <c r="E26" s="604" t="s">
        <v>144</v>
      </c>
      <c r="F26" s="614" t="s">
        <v>144</v>
      </c>
      <c r="G26" s="615" t="s">
        <v>144</v>
      </c>
    </row>
    <row r="27" spans="2:7">
      <c r="B27" s="582"/>
      <c r="F27" s="604" t="s">
        <v>127</v>
      </c>
      <c r="G27" s="615">
        <f>SUM(G22:G25)</f>
        <v>9786</v>
      </c>
    </row>
    <row r="28" spans="2:7">
      <c r="B28" s="582"/>
      <c r="G28" s="596"/>
    </row>
    <row r="29" spans="2:7">
      <c r="B29" s="693" t="s">
        <v>132</v>
      </c>
      <c r="C29" s="619"/>
      <c r="D29" s="619"/>
      <c r="E29" s="619"/>
      <c r="F29" s="619"/>
      <c r="G29" s="620"/>
    </row>
    <row r="30" spans="2:7">
      <c r="B30" s="693" t="s">
        <v>123</v>
      </c>
      <c r="C30" s="694" t="s">
        <v>36</v>
      </c>
      <c r="D30" s="694" t="s">
        <v>133</v>
      </c>
      <c r="E30" s="694" t="s">
        <v>134</v>
      </c>
      <c r="F30" s="694" t="s">
        <v>130</v>
      </c>
      <c r="G30" s="695" t="s">
        <v>126</v>
      </c>
    </row>
    <row r="31" spans="2:7">
      <c r="B31" s="690"/>
      <c r="C31" s="604"/>
      <c r="D31" s="604"/>
      <c r="E31" s="604"/>
      <c r="F31" s="604"/>
      <c r="G31" s="609"/>
    </row>
    <row r="32" spans="2:7">
      <c r="B32" s="608"/>
      <c r="C32" s="604"/>
      <c r="D32" s="604"/>
      <c r="E32" s="604"/>
      <c r="F32" s="604"/>
      <c r="G32" s="609"/>
    </row>
    <row r="33" spans="2:7">
      <c r="B33" s="608"/>
      <c r="C33" s="604" t="s">
        <v>144</v>
      </c>
      <c r="D33" s="604" t="s">
        <v>144</v>
      </c>
      <c r="E33" s="604" t="s">
        <v>144</v>
      </c>
      <c r="F33" s="604" t="s">
        <v>144</v>
      </c>
      <c r="G33" s="609" t="s">
        <v>144</v>
      </c>
    </row>
    <row r="34" spans="2:7">
      <c r="B34" s="608"/>
      <c r="C34" s="604" t="s">
        <v>144</v>
      </c>
      <c r="D34" s="604" t="s">
        <v>144</v>
      </c>
      <c r="E34" s="604" t="s">
        <v>144</v>
      </c>
      <c r="F34" s="604" t="s">
        <v>144</v>
      </c>
      <c r="G34" s="609" t="s">
        <v>144</v>
      </c>
    </row>
    <row r="35" spans="2:7">
      <c r="B35" s="608"/>
      <c r="C35" s="604" t="s">
        <v>144</v>
      </c>
      <c r="D35" s="604" t="s">
        <v>144</v>
      </c>
      <c r="E35" s="604" t="s">
        <v>144</v>
      </c>
      <c r="F35" s="604" t="s">
        <v>144</v>
      </c>
      <c r="G35" s="609" t="s">
        <v>144</v>
      </c>
    </row>
    <row r="36" spans="2:7">
      <c r="B36" s="582"/>
      <c r="F36" s="604" t="s">
        <v>127</v>
      </c>
      <c r="G36" s="609">
        <f>SUM(G31)</f>
        <v>0</v>
      </c>
    </row>
    <row r="37" spans="2:7">
      <c r="B37" s="582"/>
      <c r="G37" s="596"/>
    </row>
    <row r="38" spans="2:7">
      <c r="B38" s="693" t="s">
        <v>135</v>
      </c>
      <c r="C38" s="619"/>
      <c r="D38" s="619"/>
      <c r="E38" s="619"/>
      <c r="F38" s="619"/>
      <c r="G38" s="620"/>
    </row>
    <row r="39" spans="2:7">
      <c r="B39" s="693" t="s">
        <v>123</v>
      </c>
      <c r="C39" s="694" t="s">
        <v>36</v>
      </c>
      <c r="D39" s="694" t="s">
        <v>124</v>
      </c>
      <c r="E39" s="694" t="s">
        <v>136</v>
      </c>
      <c r="F39" s="694" t="s">
        <v>129</v>
      </c>
      <c r="G39" s="695" t="s">
        <v>126</v>
      </c>
    </row>
    <row r="40" spans="2:7">
      <c r="B40" s="668" t="str">
        <f>+'MANO DE OBRA_ok'!A42</f>
        <v>MO-05</v>
      </c>
      <c r="C40" s="621" t="str">
        <f>+'MANO DE OBRA_ok'!B42</f>
        <v>Cuadrilla 5: 1 OfcA + 1 AyuA</v>
      </c>
      <c r="D40" s="622" t="s">
        <v>149</v>
      </c>
      <c r="E40" s="623">
        <f>+'MANO DE OBRA_ok'!P42</f>
        <v>33789</v>
      </c>
      <c r="F40" s="703">
        <v>0.2</v>
      </c>
      <c r="G40" s="607">
        <f>ROUND(E40*F40,0)</f>
        <v>6758</v>
      </c>
    </row>
    <row r="41" spans="2:7">
      <c r="B41" s="608"/>
      <c r="C41" s="604"/>
      <c r="D41" s="604"/>
      <c r="E41" s="614"/>
      <c r="F41" s="604"/>
      <c r="G41" s="624"/>
    </row>
    <row r="42" spans="2:7">
      <c r="B42" s="582"/>
      <c r="F42" s="604" t="s">
        <v>127</v>
      </c>
      <c r="G42" s="624">
        <f>SUM(G40:G41)</f>
        <v>6758</v>
      </c>
    </row>
    <row r="43" spans="2:7" ht="16.5" thickBot="1">
      <c r="B43" s="582"/>
      <c r="G43" s="596"/>
    </row>
    <row r="44" spans="2:7" ht="16.5" thickBot="1">
      <c r="B44" s="582"/>
      <c r="E44" s="1809" t="s">
        <v>138</v>
      </c>
      <c r="F44" s="1810"/>
      <c r="G44" s="625">
        <f>ROUND(SUM(G18,G27,G36,G42),0)</f>
        <v>23737</v>
      </c>
    </row>
    <row r="45" spans="2:7">
      <c r="B45" s="582"/>
      <c r="G45" s="596"/>
    </row>
    <row r="46" spans="2:7">
      <c r="B46" s="582"/>
      <c r="G46" s="596"/>
    </row>
    <row r="47" spans="2:7">
      <c r="B47" s="582"/>
      <c r="G47" s="596"/>
    </row>
    <row r="48" spans="2:7">
      <c r="B48" s="582"/>
      <c r="G48" s="596"/>
    </row>
    <row r="49" spans="2:7">
      <c r="B49" s="582"/>
      <c r="G49" s="596"/>
    </row>
    <row r="50" spans="2:7">
      <c r="B50" s="582"/>
      <c r="G50" s="596"/>
    </row>
    <row r="51" spans="2:7">
      <c r="B51" s="193" t="s">
        <v>39</v>
      </c>
      <c r="C51" s="253"/>
      <c r="G51" s="596"/>
    </row>
    <row r="52" spans="2:7">
      <c r="B52" s="990" t="s">
        <v>873</v>
      </c>
      <c r="C52" s="427"/>
      <c r="G52" s="596"/>
    </row>
    <row r="53" spans="2:7">
      <c r="B53" s="162" t="s">
        <v>874</v>
      </c>
      <c r="C53" s="253"/>
      <c r="G53" s="596"/>
    </row>
    <row r="54" spans="2:7" ht="16.5" thickBot="1">
      <c r="B54" s="626"/>
      <c r="C54" s="627"/>
      <c r="D54" s="627"/>
      <c r="E54" s="627"/>
      <c r="F54" s="627"/>
      <c r="G54" s="628"/>
    </row>
  </sheetData>
  <mergeCells count="4">
    <mergeCell ref="C6:F6"/>
    <mergeCell ref="E44:F44"/>
    <mergeCell ref="C1:G4"/>
    <mergeCell ref="B1:B4"/>
  </mergeCells>
  <pageMargins left="0.7" right="0.7" top="0.75" bottom="0.75" header="0.3" footer="0.3"/>
  <pageSetup scale="73"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0">
    <tabColor rgb="FF92D050"/>
    <pageSetUpPr fitToPage="1"/>
  </sheetPr>
  <dimension ref="B1:H69"/>
  <sheetViews>
    <sheetView showGridLines="0" view="pageBreakPreview" topLeftCell="A27" zoomScaleNormal="85" zoomScaleSheetLayoutView="100" workbookViewId="0">
      <selection activeCell="C37" sqref="C37"/>
    </sheetView>
  </sheetViews>
  <sheetFormatPr baseColWidth="10" defaultColWidth="14.42578125" defaultRowHeight="15" customHeight="1"/>
  <cols>
    <col min="1" max="1" width="2.28515625" style="648" customWidth="1"/>
    <col min="2" max="2" width="21.5703125" style="648" customWidth="1"/>
    <col min="3" max="3" width="50.5703125" style="648" customWidth="1"/>
    <col min="4" max="4" width="16.28515625" style="648" bestFit="1" customWidth="1"/>
    <col min="5" max="5" width="15" style="648" bestFit="1" customWidth="1"/>
    <col min="6" max="6" width="15.28515625" style="648" customWidth="1"/>
    <col min="7" max="7" width="12.7109375" style="648" bestFit="1" customWidth="1"/>
    <col min="8" max="8" width="15.5703125" style="648" customWidth="1"/>
    <col min="9" max="9" width="11.42578125" style="648" customWidth="1"/>
    <col min="10" max="10" width="9.42578125" style="648" bestFit="1" customWidth="1"/>
    <col min="11" max="16384" width="14.42578125" style="648"/>
  </cols>
  <sheetData>
    <row r="1" spans="2:8" ht="14.25" customHeight="1">
      <c r="B1" s="1806"/>
      <c r="C1" s="1800" t="str">
        <f>+INFO!B2</f>
        <v>CONSTRUCCIÓN DE CUBIERTA PARA POLIDEPORTIVO EN LA VEREDA LA ESMERALDA DEL MUNICIPIO DE LA PLATA, DEPARTAMENTO DEL HUILA</v>
      </c>
      <c r="D1" s="1800"/>
      <c r="E1" s="1800"/>
      <c r="F1" s="1800"/>
      <c r="G1" s="1800"/>
      <c r="H1" s="647"/>
    </row>
    <row r="2" spans="2:8" ht="15" customHeight="1">
      <c r="B2" s="1807"/>
      <c r="C2" s="1800"/>
      <c r="D2" s="1800"/>
      <c r="E2" s="1800"/>
      <c r="F2" s="1800"/>
      <c r="G2" s="1800"/>
      <c r="H2" s="647"/>
    </row>
    <row r="3" spans="2:8" ht="13.5" customHeight="1">
      <c r="B3" s="1807"/>
      <c r="C3" s="1800"/>
      <c r="D3" s="1800"/>
      <c r="E3" s="1800"/>
      <c r="F3" s="1800"/>
      <c r="G3" s="1800"/>
      <c r="H3" s="647"/>
    </row>
    <row r="4" spans="2:8" ht="14.25" customHeight="1">
      <c r="B4" s="1808"/>
      <c r="C4" s="1800"/>
      <c r="D4" s="1800"/>
      <c r="E4" s="1800"/>
      <c r="F4" s="1800"/>
      <c r="G4" s="1800"/>
      <c r="H4" s="647"/>
    </row>
    <row r="5" spans="2:8" ht="14.25" customHeight="1">
      <c r="B5" s="588"/>
      <c r="C5" s="534"/>
      <c r="D5" s="534"/>
      <c r="E5" s="534"/>
      <c r="F5" s="534"/>
      <c r="G5" s="535"/>
      <c r="H5" s="647"/>
    </row>
    <row r="6" spans="2:8" ht="14.25" customHeight="1">
      <c r="B6" s="630">
        <f ca="1">+INFO!B5</f>
        <v>46286</v>
      </c>
      <c r="C6" s="1803" t="str">
        <f>+INFO!B3</f>
        <v>ALCALDIA DE LA PLATA HUILA</v>
      </c>
      <c r="D6" s="1803"/>
      <c r="E6" s="1803"/>
      <c r="F6" s="1803"/>
      <c r="G6" s="538"/>
      <c r="H6" s="539"/>
    </row>
    <row r="7" spans="2:8" ht="14.65" customHeight="1" thickBot="1">
      <c r="B7" s="540"/>
      <c r="C7" s="541"/>
      <c r="D7" s="541"/>
      <c r="E7" s="541"/>
      <c r="F7" s="541"/>
      <c r="G7" s="542"/>
      <c r="H7" s="647"/>
    </row>
    <row r="8" spans="2:8" ht="16.5" thickBot="1">
      <c r="B8" s="649"/>
      <c r="C8" s="650"/>
      <c r="D8" s="650"/>
      <c r="E8" s="650"/>
      <c r="F8" s="650"/>
      <c r="G8" s="651"/>
      <c r="H8" s="647"/>
    </row>
    <row r="9" spans="2:8" ht="51.75" customHeight="1" thickBot="1">
      <c r="B9" s="652" t="s">
        <v>118</v>
      </c>
      <c r="C9" s="653" t="str">
        <f>+' PRESUPUESTO OFICIAL ESMERALDA'!C33</f>
        <v>Bajantes  en  tuberia  PVC-S  de  4"  con  accesorios  de conexión; para desagues y bajantes de aguas lluvias.</v>
      </c>
      <c r="D9" s="654" t="s">
        <v>119</v>
      </c>
      <c r="E9" s="655" t="str">
        <f>+' PRESUPUESTO OFICIAL ESMERALDA'!B33</f>
        <v>5.1</v>
      </c>
      <c r="F9" s="654" t="s">
        <v>120</v>
      </c>
      <c r="G9" s="656" t="str">
        <f>+' PRESUPUESTO OFICIAL ESMERALDA'!D33</f>
        <v>ML</v>
      </c>
      <c r="H9" s="647"/>
    </row>
    <row r="10" spans="2:8" ht="15.75">
      <c r="B10" s="657"/>
      <c r="C10" s="658"/>
      <c r="D10" s="659"/>
      <c r="E10" s="659"/>
      <c r="F10" s="659"/>
      <c r="G10" s="660"/>
      <c r="H10" s="647"/>
    </row>
    <row r="11" spans="2:8" ht="15.75">
      <c r="B11" s="661" t="s">
        <v>122</v>
      </c>
      <c r="C11" s="662"/>
      <c r="D11" s="662"/>
      <c r="E11" s="662"/>
      <c r="F11" s="662"/>
      <c r="G11" s="663"/>
      <c r="H11" s="647"/>
    </row>
    <row r="12" spans="2:8" ht="15.75">
      <c r="B12" s="664" t="s">
        <v>123</v>
      </c>
      <c r="C12" s="665" t="s">
        <v>36</v>
      </c>
      <c r="D12" s="665" t="s">
        <v>124</v>
      </c>
      <c r="E12" s="665" t="s">
        <v>37</v>
      </c>
      <c r="F12" s="666" t="s">
        <v>125</v>
      </c>
      <c r="G12" s="667" t="s">
        <v>126</v>
      </c>
      <c r="H12" s="647"/>
    </row>
    <row r="13" spans="2:8" ht="15.75">
      <c r="B13" s="668" t="str">
        <f>+MATERIALES_ok!A22</f>
        <v>MAT-17</v>
      </c>
      <c r="C13" s="669" t="str">
        <f>+MATERIALES_ok!B22</f>
        <v xml:space="preserve">Codo sanitario pvc 4" </v>
      </c>
      <c r="D13" s="670" t="str">
        <f>+MATERIALES_ok!C22</f>
        <v>Und</v>
      </c>
      <c r="E13" s="671">
        <v>0.33</v>
      </c>
      <c r="F13" s="564">
        <f>+MATERIALES_ok!D22</f>
        <v>8427</v>
      </c>
      <c r="G13" s="565">
        <f>+ROUND(E13*F13,0)</f>
        <v>2781</v>
      </c>
      <c r="H13" s="647"/>
    </row>
    <row r="14" spans="2:8" ht="15.75">
      <c r="B14" s="668" t="str">
        <f>+MATERIALES_ok!A23</f>
        <v>MAT-18</v>
      </c>
      <c r="C14" s="669" t="str">
        <f>+MATERIALES_ok!B23</f>
        <v>Tubo pvc 4" sanitario tipo pesado</v>
      </c>
      <c r="D14" s="670" t="str">
        <f>+MATERIALES_ok!C23</f>
        <v>Ml</v>
      </c>
      <c r="E14" s="671">
        <v>1.03</v>
      </c>
      <c r="F14" s="564">
        <f>+MATERIALES_ok!D23</f>
        <v>15433</v>
      </c>
      <c r="G14" s="565">
        <f t="shared" ref="G14:G17" si="0">+ROUND(E14*F14,0)</f>
        <v>15896</v>
      </c>
      <c r="H14" s="647"/>
    </row>
    <row r="15" spans="2:8" ht="15.75">
      <c r="B15" s="668" t="str">
        <f>+MATERIALES_ok!A24</f>
        <v>MAT-19</v>
      </c>
      <c r="C15" s="669" t="str">
        <f>+MATERIALES_ok!B24</f>
        <v>Soldadura líquida pvc (1/4) gln</v>
      </c>
      <c r="D15" s="670" t="str">
        <f>+MATERIALES_ok!C24</f>
        <v>Und</v>
      </c>
      <c r="E15" s="709">
        <v>1.6E-2</v>
      </c>
      <c r="F15" s="564">
        <f>+MATERIALES_ok!D24</f>
        <v>71833</v>
      </c>
      <c r="G15" s="565">
        <f t="shared" si="0"/>
        <v>1149</v>
      </c>
      <c r="H15" s="647"/>
    </row>
    <row r="16" spans="2:8" ht="15.75">
      <c r="B16" s="668" t="str">
        <f>+MATERIALES_ok!A25</f>
        <v>MAT-20</v>
      </c>
      <c r="C16" s="669" t="str">
        <f>+MATERIALES_ok!B25</f>
        <v xml:space="preserve">Platina para abrazadera 1 1/2" x 3/16" </v>
      </c>
      <c r="D16" s="670" t="str">
        <f>+MATERIALES_ok!C25</f>
        <v>Und</v>
      </c>
      <c r="E16" s="671">
        <v>2</v>
      </c>
      <c r="F16" s="564">
        <f>+MATERIALES_ok!D25</f>
        <v>8439</v>
      </c>
      <c r="G16" s="565">
        <f t="shared" si="0"/>
        <v>16878</v>
      </c>
      <c r="H16" s="647"/>
    </row>
    <row r="17" spans="2:8" ht="15.75">
      <c r="B17" s="668" t="str">
        <f>+MATERIALES_ok!A81</f>
        <v>MAT-76</v>
      </c>
      <c r="C17" s="669" t="str">
        <f>+MATERIALES_ok!B81</f>
        <v>Unión pvc 4"</v>
      </c>
      <c r="D17" s="670" t="str">
        <f>+MATERIALES_ok!C81</f>
        <v>Und</v>
      </c>
      <c r="E17" s="671">
        <v>0.17</v>
      </c>
      <c r="F17" s="564">
        <f>+MATERIALES_ok!D81</f>
        <v>5000</v>
      </c>
      <c r="G17" s="565">
        <f t="shared" si="0"/>
        <v>850</v>
      </c>
      <c r="H17" s="647"/>
    </row>
    <row r="18" spans="2:8" ht="15.75">
      <c r="B18" s="1043"/>
      <c r="C18" s="659"/>
      <c r="D18" s="1044"/>
      <c r="E18" s="1045"/>
      <c r="F18" s="564"/>
      <c r="G18" s="565"/>
      <c r="H18" s="647"/>
    </row>
    <row r="19" spans="2:8" ht="15.75">
      <c r="B19" s="673"/>
      <c r="C19" s="674"/>
      <c r="D19" s="674"/>
      <c r="E19" s="674"/>
      <c r="F19" s="675" t="s">
        <v>127</v>
      </c>
      <c r="G19" s="570">
        <f>SUM(G13:G17)</f>
        <v>37554</v>
      </c>
    </row>
    <row r="20" spans="2:8" ht="15.75">
      <c r="B20" s="673"/>
      <c r="C20" s="674"/>
      <c r="D20" s="674"/>
      <c r="E20" s="674"/>
      <c r="F20" s="674"/>
      <c r="G20" s="676"/>
      <c r="H20" s="647"/>
    </row>
    <row r="21" spans="2:8" ht="15.75">
      <c r="B21" s="661" t="s">
        <v>128</v>
      </c>
      <c r="C21" s="662"/>
      <c r="D21" s="662"/>
      <c r="E21" s="662"/>
      <c r="F21" s="662"/>
      <c r="G21" s="663"/>
      <c r="H21" s="647"/>
    </row>
    <row r="22" spans="2:8" ht="15.75" customHeight="1">
      <c r="B22" s="664" t="s">
        <v>123</v>
      </c>
      <c r="C22" s="665" t="s">
        <v>36</v>
      </c>
      <c r="D22" s="665" t="s">
        <v>124</v>
      </c>
      <c r="E22" s="665" t="s">
        <v>129</v>
      </c>
      <c r="F22" s="666" t="s">
        <v>130</v>
      </c>
      <c r="G22" s="667" t="s">
        <v>126</v>
      </c>
      <c r="H22" s="647"/>
    </row>
    <row r="23" spans="2:8" ht="15.75" customHeight="1">
      <c r="B23" s="668" t="str">
        <f>+EQUIPOS_ok!A7</f>
        <v>MEH-HM</v>
      </c>
      <c r="C23" s="669" t="str">
        <f>+EQUIPOS_ok!B7</f>
        <v>Herramienta Menor</v>
      </c>
      <c r="D23" s="670" t="str">
        <f>+EQUIPOS_ok!C7</f>
        <v>% M.O</v>
      </c>
      <c r="E23" s="671">
        <f>+EQUIPOS_ok!D7</f>
        <v>0.1</v>
      </c>
      <c r="F23" s="564">
        <f>+EQUIPOS_ok!D19</f>
        <v>67500</v>
      </c>
      <c r="G23" s="565">
        <f>+ROUND(E23*F23,0)</f>
        <v>6750</v>
      </c>
      <c r="H23" s="647"/>
    </row>
    <row r="24" spans="2:8" ht="15.75" customHeight="1">
      <c r="B24" s="668" t="str">
        <f>+EQUIPOS_ok!A17</f>
        <v>MEH-10</v>
      </c>
      <c r="C24" s="669" t="str">
        <f>+EQUIPOS_ok!B17</f>
        <v>Andamio multidireccional</v>
      </c>
      <c r="D24" s="670" t="str">
        <f>+EQUIPOS_ok!C17</f>
        <v>día</v>
      </c>
      <c r="E24" s="671">
        <v>0.1</v>
      </c>
      <c r="F24" s="564">
        <f>G42</f>
        <v>9461</v>
      </c>
      <c r="G24" s="565">
        <f>+ROUND(E24*F24,0)</f>
        <v>946</v>
      </c>
      <c r="H24" s="647"/>
    </row>
    <row r="25" spans="2:8" ht="15.75" customHeight="1">
      <c r="B25" s="672"/>
      <c r="C25" s="669" t="str">
        <f>IF(B25="MEH-HM",VLOOKUP(B25,[190]EQUIPOS!$1:$1048576,2,FALSE),IF(B25="","",VLOOKUP(B25,[190]EQUIPOS!$1:$1048576,2,FALSE)))</f>
        <v/>
      </c>
      <c r="D25" s="670" t="str">
        <f>+IF(B25="","",VLOOKUP(B25,[190]EQUIPOS!$1:$1048576,3,FALSE))</f>
        <v/>
      </c>
      <c r="E25" s="671"/>
      <c r="F25" s="564" t="str">
        <f>IF(B25="MEH-HM",G44,IF(B25="","",VLOOKUP(B25,[190]EQUIPOS!$1:$1048576,4,FALSE)))</f>
        <v/>
      </c>
      <c r="G25" s="565" t="str">
        <f>+IF(B25="","",ROUND(E25*F25,2))</f>
        <v/>
      </c>
      <c r="H25" s="647"/>
    </row>
    <row r="26" spans="2:8" ht="15.75" customHeight="1">
      <c r="B26" s="672"/>
      <c r="C26" s="669" t="str">
        <f>IF(B26="MEH-HM",VLOOKUP(B26,[190]EQUIPOS!$1:$1048576,2,FALSE),IF(B26="","",VLOOKUP(B26,[190]EQUIPOS!$1:$1048576,2,FALSE)))</f>
        <v/>
      </c>
      <c r="D26" s="670" t="str">
        <f>+IF(B26="","",VLOOKUP(B26,[190]EQUIPOS!$1:$1048576,3,FALSE))</f>
        <v/>
      </c>
      <c r="E26" s="671"/>
      <c r="F26" s="564" t="str">
        <f>IF(B26="MEH-HM",G45,IF(B26="","",VLOOKUP(B26,[190]EQUIPOS!$1:$1048576,4,FALSE)))</f>
        <v/>
      </c>
      <c r="G26" s="565" t="str">
        <f>+IF(B26="","",ROUND(E26*F26,2))</f>
        <v/>
      </c>
      <c r="H26" s="647"/>
    </row>
    <row r="27" spans="2:8" ht="15.75" customHeight="1">
      <c r="B27" s="672"/>
      <c r="C27" s="669" t="str">
        <f>IF(B27="MEH-HM",VLOOKUP(B27,[190]EQUIPOS!$1:$1048576,2,FALSE),IF(B27="","",VLOOKUP(B27,[190]EQUIPOS!$1:$1048576,2,FALSE)))</f>
        <v/>
      </c>
      <c r="D27" s="670" t="str">
        <f>+IF(B27="","",VLOOKUP(B27,[190]EQUIPOS!$1:$1048576,3,FALSE))</f>
        <v/>
      </c>
      <c r="E27" s="671" t="str">
        <f>IF(B27="MEH-HM",VLOOKUP(B27,[190]EQUIPOS!$1:$1048576,4,FALSE),IF(B27="","",1))</f>
        <v/>
      </c>
      <c r="F27" s="564" t="str">
        <f>IF(B27="MEH-HM",G46,IF(B27="","",VLOOKUP(B27,[190]EQUIPOS!$1:$1048576,4,FALSE)))</f>
        <v/>
      </c>
      <c r="G27" s="565" t="str">
        <f>+IF(B27="","",ROUND(E27*F27,2))</f>
        <v/>
      </c>
      <c r="H27" s="647"/>
    </row>
    <row r="28" spans="2:8" ht="15.75" customHeight="1">
      <c r="B28" s="673"/>
      <c r="C28" s="674"/>
      <c r="D28" s="674"/>
      <c r="E28" s="674"/>
      <c r="F28" s="675" t="s">
        <v>127</v>
      </c>
      <c r="G28" s="570">
        <f>SUM(G23:G27)</f>
        <v>7696</v>
      </c>
      <c r="H28" s="647"/>
    </row>
    <row r="29" spans="2:8" ht="15.75" customHeight="1">
      <c r="B29" s="673"/>
      <c r="C29" s="674"/>
      <c r="D29" s="674"/>
      <c r="E29" s="674"/>
      <c r="F29" s="677"/>
      <c r="G29" s="573"/>
      <c r="H29" s="647"/>
    </row>
    <row r="30" spans="2:8" ht="15.75" customHeight="1">
      <c r="B30" s="661" t="s">
        <v>132</v>
      </c>
      <c r="C30" s="662"/>
      <c r="D30" s="662"/>
      <c r="E30" s="662"/>
      <c r="F30" s="662"/>
      <c r="G30" s="663"/>
      <c r="H30" s="647"/>
    </row>
    <row r="31" spans="2:8" ht="15.75" customHeight="1">
      <c r="B31" s="664" t="s">
        <v>123</v>
      </c>
      <c r="C31" s="665" t="s">
        <v>36</v>
      </c>
      <c r="D31" s="665" t="s">
        <v>133</v>
      </c>
      <c r="E31" s="665" t="s">
        <v>134</v>
      </c>
      <c r="F31" s="666" t="s">
        <v>130</v>
      </c>
      <c r="G31" s="667" t="s">
        <v>126</v>
      </c>
      <c r="H31" s="647"/>
    </row>
    <row r="32" spans="2:8" ht="15.75" customHeight="1">
      <c r="B32" s="678"/>
      <c r="C32" s="669"/>
      <c r="D32" s="671"/>
      <c r="E32" s="575"/>
      <c r="F32" s="564"/>
      <c r="G32" s="565"/>
      <c r="H32" s="647"/>
    </row>
    <row r="33" spans="2:8" ht="15.75" customHeight="1">
      <c r="B33" s="678"/>
      <c r="C33" s="669" t="str">
        <f>IF(B33="TRSPTE-MEH","Transporte Maquinaria y Equipos",IF(B33="TRSPTE-MAT","Transporte Materiales",IF(B33="","",VLOOKUP('5.1'!B33,[190]TRANSPORTE!A3:$C$26,2,FALSE))))</f>
        <v/>
      </c>
      <c r="D33" s="671" t="str">
        <f>IF(B33="TRSPTE-MEH","% MEH",IF(B33="TRSPTE-MAT","% MAT",IF(B33="","",1)))</f>
        <v/>
      </c>
      <c r="E33" s="575" t="str">
        <f>IF(B33="TRSPTE-MEH",VLOOKUP(B33,[190]TRANSPORTE!$1:$1048576,4,FALSE),IF(B33="TRSPTE-MAT",VLOOKUP(B33,[190]TRANSPORTE!$1:$1048576,4,FALSE),IF(B33="","",1)))</f>
        <v/>
      </c>
      <c r="F33" s="564" t="str">
        <f>IF(B33="TRSPTE-MEH",$G$28,IF(B33="TRSPTE-MAT",$G$19,IF(B33="","",VLOOKUP(B33,[190]TRANSPORTE!$1:$1048576,4,FALSE))))</f>
        <v/>
      </c>
      <c r="G33" s="565" t="str">
        <f>+IF(B33="","",ROUND(E33*F33,2))</f>
        <v/>
      </c>
      <c r="H33" s="647"/>
    </row>
    <row r="34" spans="2:8" ht="15.75" customHeight="1">
      <c r="B34" s="678"/>
      <c r="C34" s="669" t="str">
        <f>IF(B34="TRSPTE-MEH","Transporte Maquinaria y Equipos",IF(B34="TRSPTE-MAT","Transporte Materiales",IF(B34="","",VLOOKUP('5.1'!B34,[190]TRANSPORTE!A4:$C$26,2,FALSE))))</f>
        <v/>
      </c>
      <c r="D34" s="671" t="str">
        <f>IF(B34="TRSPTE-MEH","% MEH",IF(B34="TRSPTE-MAT","% MAT",IF(B34="","",1)))</f>
        <v/>
      </c>
      <c r="E34" s="575" t="str">
        <f>IF(B34="TRSPTE-MEH",VLOOKUP(B34,[190]TRANSPORTE!$1:$1048576,4,FALSE),IF(B34="TRSPTE-MAT",VLOOKUP(B34,[190]TRANSPORTE!$1:$1048576,4,FALSE),IF(B34="","",1)))</f>
        <v/>
      </c>
      <c r="F34" s="564" t="str">
        <f>IF(B34="TRSPTE-MEH",$G$28,IF(B34="TRSPTE-MAT",$G$19,IF(B34="","",VLOOKUP(B34,[190]TRANSPORTE!$1:$1048576,4,FALSE))))</f>
        <v/>
      </c>
      <c r="G34" s="565" t="str">
        <f>+IF(B34="","",ROUND(E34*F34,2))</f>
        <v/>
      </c>
      <c r="H34" s="647"/>
    </row>
    <row r="35" spans="2:8" ht="15.75" customHeight="1">
      <c r="B35" s="678"/>
      <c r="C35" s="669" t="str">
        <f>IF(B35="TRSPTE-MEH","Transporte Maquinaria y Equipos",IF(B35="TRSPTE-MAT","Transporte Materiales",IF(B35="","",VLOOKUP('5.1'!B35,[190]TRANSPORTE!A5:$C$26,2,FALSE))))</f>
        <v/>
      </c>
      <c r="D35" s="671" t="str">
        <f>IF(B35="TRSPTE-MEH","% MEH",IF(B35="TRSPTE-MAT","% MAT",IF(B35="","",1)))</f>
        <v/>
      </c>
      <c r="E35" s="575" t="str">
        <f>IF(B35="TRSPTE-MEH",VLOOKUP(B35,[190]TRANSPORTE!$1:$1048576,4,FALSE),IF(B35="TRSPTE-MAT",VLOOKUP(B35,[190]TRANSPORTE!$1:$1048576,4,FALSE),IF(B35="","",1)))</f>
        <v/>
      </c>
      <c r="F35" s="564" t="str">
        <f>IF(B35="TRSPTE-MEH",$G$28,IF(B35="TRSPTE-MAT",$G$19,IF(B35="","",VLOOKUP(B35,[190]TRANSPORTE!$1:$1048576,4,FALSE))))</f>
        <v/>
      </c>
      <c r="G35" s="565" t="str">
        <f>+IF(B35="","",ROUND(E35*F35,2))</f>
        <v/>
      </c>
      <c r="H35" s="647"/>
    </row>
    <row r="36" spans="2:8" ht="15.75" customHeight="1">
      <c r="B36" s="678"/>
      <c r="C36" s="669" t="str">
        <f>IF(B36="TRSPTE-MEH","Transporte Maquinaria y Equipos",IF(B36="TRSPTE-MAT","Transporte Materiales",IF(B36="","",VLOOKUP('5.1'!B36,[190]TRANSPORTE!A6:$C$26,2,FALSE))))</f>
        <v/>
      </c>
      <c r="D36" s="671" t="str">
        <f>IF(B36="TRSPTE-MEH","% MEH",IF(B36="TRSPTE-MAT","% MAT",IF(B36="","",1)))</f>
        <v/>
      </c>
      <c r="E36" s="575" t="str">
        <f>IF(B36="TRSPTE-MEH",VLOOKUP(B36,[190]TRANSPORTE!$1:$1048576,4,FALSE),IF(B36="TRSPTE-MAT",VLOOKUP(B36,[190]TRANSPORTE!$1:$1048576,4,FALSE),IF(B36="","",1)))</f>
        <v/>
      </c>
      <c r="F36" s="564" t="str">
        <f>IF(B36="TRSPTE-MEH",$G$28,IF(B36="TRSPTE-MAT",$G$19,IF(B36="","",VLOOKUP(B36,[190]TRANSPORTE!$1:$1048576,4,FALSE))))</f>
        <v/>
      </c>
      <c r="G36" s="565" t="str">
        <f>+IF(B36="","",ROUND(E36*F36,2))</f>
        <v/>
      </c>
      <c r="H36" s="647"/>
    </row>
    <row r="37" spans="2:8" ht="15.75" customHeight="1">
      <c r="B37" s="673"/>
      <c r="C37" s="674"/>
      <c r="D37" s="674"/>
      <c r="E37" s="674"/>
      <c r="F37" s="675" t="s">
        <v>127</v>
      </c>
      <c r="G37" s="570">
        <f>SUM(G32:G36)</f>
        <v>0</v>
      </c>
      <c r="H37" s="647"/>
    </row>
    <row r="38" spans="2:8" ht="15.75" customHeight="1">
      <c r="B38" s="679"/>
      <c r="C38" s="647"/>
      <c r="D38" s="647"/>
      <c r="E38" s="647"/>
      <c r="F38" s="647"/>
      <c r="G38" s="680"/>
      <c r="H38" s="647"/>
    </row>
    <row r="39" spans="2:8" ht="15.75" customHeight="1">
      <c r="B39" s="661" t="s">
        <v>135</v>
      </c>
      <c r="C39" s="662"/>
      <c r="D39" s="662"/>
      <c r="E39" s="662"/>
      <c r="F39" s="662"/>
      <c r="G39" s="663"/>
      <c r="H39" s="647"/>
    </row>
    <row r="40" spans="2:8" ht="15.75" customHeight="1">
      <c r="B40" s="664" t="s">
        <v>123</v>
      </c>
      <c r="C40" s="665" t="s">
        <v>36</v>
      </c>
      <c r="D40" s="665" t="s">
        <v>124</v>
      </c>
      <c r="E40" s="665" t="s">
        <v>136</v>
      </c>
      <c r="F40" s="666" t="s">
        <v>129</v>
      </c>
      <c r="G40" s="667" t="s">
        <v>126</v>
      </c>
    </row>
    <row r="41" spans="2:8" ht="15.75" customHeight="1">
      <c r="B41" s="668" t="s">
        <v>160</v>
      </c>
      <c r="C41" s="669" t="s">
        <v>165</v>
      </c>
      <c r="D41" s="564" t="s">
        <v>149</v>
      </c>
      <c r="E41" s="564">
        <f>+'MANO DE OBRA_ok'!P43</f>
        <v>47305</v>
      </c>
      <c r="F41" s="578">
        <v>0.2</v>
      </c>
      <c r="G41" s="565">
        <f>ROUND(E41*F41,0)</f>
        <v>9461</v>
      </c>
    </row>
    <row r="42" spans="2:8" ht="15.75" customHeight="1">
      <c r="B42" s="673"/>
      <c r="C42" s="674"/>
      <c r="D42" s="674"/>
      <c r="E42" s="674"/>
      <c r="F42" s="675" t="s">
        <v>127</v>
      </c>
      <c r="G42" s="570">
        <f>SUM(G41:G41)</f>
        <v>9461</v>
      </c>
    </row>
    <row r="43" spans="2:8" ht="15.75" customHeight="1" thickBot="1">
      <c r="B43" s="681"/>
      <c r="G43" s="682"/>
    </row>
    <row r="44" spans="2:8" ht="15.75" customHeight="1" thickBot="1">
      <c r="B44" s="681"/>
      <c r="E44" s="1811" t="s">
        <v>138</v>
      </c>
      <c r="F44" s="1812" t="s">
        <v>139</v>
      </c>
      <c r="G44" s="683">
        <f>ROUND(+G42+G37+G28+G19,0)</f>
        <v>54711</v>
      </c>
    </row>
    <row r="45" spans="2:8" ht="15.75" customHeight="1">
      <c r="B45" s="681"/>
      <c r="G45" s="682"/>
    </row>
    <row r="46" spans="2:8" ht="15.75" customHeight="1">
      <c r="B46" s="681"/>
      <c r="G46" s="682"/>
    </row>
    <row r="47" spans="2:8" ht="15.75" customHeight="1">
      <c r="B47" s="681"/>
      <c r="G47" s="682"/>
    </row>
    <row r="48" spans="2:8" ht="15.75" customHeight="1">
      <c r="B48" s="681"/>
      <c r="G48" s="682"/>
    </row>
    <row r="49" spans="2:7" s="583" customFormat="1" ht="15.75">
      <c r="B49" s="193" t="s">
        <v>39</v>
      </c>
      <c r="C49" s="253"/>
      <c r="G49" s="596"/>
    </row>
    <row r="50" spans="2:7" s="583" customFormat="1" ht="15.75">
      <c r="B50" s="990" t="s">
        <v>873</v>
      </c>
      <c r="C50" s="427"/>
      <c r="G50" s="596"/>
    </row>
    <row r="51" spans="2:7" s="583" customFormat="1" ht="15.75">
      <c r="B51" s="162" t="s">
        <v>874</v>
      </c>
      <c r="C51" s="253"/>
      <c r="G51" s="596"/>
    </row>
    <row r="52" spans="2:7" ht="15.75" customHeight="1">
      <c r="B52" s="681"/>
      <c r="G52" s="682"/>
    </row>
    <row r="53" spans="2:7" ht="15.75" customHeight="1">
      <c r="B53" s="681"/>
      <c r="G53" s="682"/>
    </row>
    <row r="54" spans="2:7" ht="15.75" customHeight="1"/>
    <row r="55" spans="2:7" ht="15.75" customHeight="1"/>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sheetData>
  <mergeCells count="4">
    <mergeCell ref="C6:F6"/>
    <mergeCell ref="E44:F44"/>
    <mergeCell ref="C1:G4"/>
    <mergeCell ref="B1:B4"/>
  </mergeCells>
  <printOptions horizontalCentered="1" verticalCentered="1"/>
  <pageMargins left="0.25" right="0.25" top="1.2965104166666668" bottom="0.75" header="0.3" footer="0.3"/>
  <pageSetup scale="78" fitToHeight="0"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2">
    <tabColor rgb="FF92D050"/>
    <pageSetUpPr fitToPage="1"/>
  </sheetPr>
  <dimension ref="B1:H67"/>
  <sheetViews>
    <sheetView showGridLines="0" view="pageBreakPreview" topLeftCell="A23" zoomScale="90" zoomScaleNormal="85" zoomScaleSheetLayoutView="90" workbookViewId="0">
      <selection activeCell="G41" sqref="G41"/>
    </sheetView>
  </sheetViews>
  <sheetFormatPr baseColWidth="10" defaultColWidth="14.42578125" defaultRowHeight="15" customHeight="1"/>
  <cols>
    <col min="1" max="1" width="2.28515625" style="648" customWidth="1"/>
    <col min="2" max="2" width="21.5703125" style="648" customWidth="1"/>
    <col min="3" max="3" width="50.5703125" style="648" customWidth="1"/>
    <col min="4" max="4" width="15.5703125" style="648" customWidth="1"/>
    <col min="5" max="5" width="15" style="648" bestFit="1" customWidth="1"/>
    <col min="6" max="6" width="14.5703125" style="648" customWidth="1"/>
    <col min="7" max="7" width="13.85546875" style="648" bestFit="1" customWidth="1"/>
    <col min="8" max="8" width="16" style="648" customWidth="1"/>
    <col min="9" max="9" width="11.42578125" style="648" customWidth="1"/>
    <col min="10" max="10" width="9.42578125" style="648" bestFit="1" customWidth="1"/>
    <col min="11" max="16384" width="14.42578125" style="648"/>
  </cols>
  <sheetData>
    <row r="1" spans="2:8" ht="14.25" customHeight="1">
      <c r="B1" s="1806"/>
      <c r="C1" s="1800" t="str">
        <f>+INFO!B2</f>
        <v>CONSTRUCCIÓN DE CUBIERTA PARA POLIDEPORTIVO EN LA VEREDA LA ESMERALDA DEL MUNICIPIO DE LA PLATA, DEPARTAMENTO DEL HUILA</v>
      </c>
      <c r="D1" s="1800"/>
      <c r="E1" s="1800"/>
      <c r="F1" s="1800"/>
      <c r="G1" s="1800"/>
      <c r="H1" s="647"/>
    </row>
    <row r="2" spans="2:8" ht="15" customHeight="1">
      <c r="B2" s="1807"/>
      <c r="C2" s="1800"/>
      <c r="D2" s="1800"/>
      <c r="E2" s="1800"/>
      <c r="F2" s="1800"/>
      <c r="G2" s="1800"/>
      <c r="H2" s="647"/>
    </row>
    <row r="3" spans="2:8" ht="13.5" customHeight="1">
      <c r="B3" s="1807"/>
      <c r="C3" s="1800"/>
      <c r="D3" s="1800"/>
      <c r="E3" s="1800"/>
      <c r="F3" s="1800"/>
      <c r="G3" s="1800"/>
      <c r="H3" s="647"/>
    </row>
    <row r="4" spans="2:8" ht="14.25" customHeight="1">
      <c r="B4" s="1808"/>
      <c r="C4" s="1800"/>
      <c r="D4" s="1800"/>
      <c r="E4" s="1800"/>
      <c r="F4" s="1800"/>
      <c r="G4" s="1800"/>
      <c r="H4" s="647"/>
    </row>
    <row r="5" spans="2:8" ht="15.75">
      <c r="B5" s="588"/>
      <c r="C5" s="534"/>
      <c r="D5" s="534"/>
      <c r="E5" s="534"/>
      <c r="F5" s="534"/>
      <c r="G5" s="535"/>
      <c r="H5" s="647"/>
    </row>
    <row r="6" spans="2:8" ht="15.75">
      <c r="B6" s="537">
        <f ca="1">+INFO!B5</f>
        <v>46286</v>
      </c>
      <c r="C6" s="1803" t="str">
        <f>+INFO!B3</f>
        <v>ALCALDIA DE LA PLATA HUILA</v>
      </c>
      <c r="D6" s="1803"/>
      <c r="E6" s="1803"/>
      <c r="F6" s="1803"/>
      <c r="G6" s="538"/>
      <c r="H6" s="539"/>
    </row>
    <row r="7" spans="2:8" ht="14.65" customHeight="1" thickBot="1">
      <c r="B7" s="540"/>
      <c r="C7" s="541"/>
      <c r="D7" s="541"/>
      <c r="E7" s="541"/>
      <c r="F7" s="541"/>
      <c r="G7" s="542"/>
      <c r="H7" s="647"/>
    </row>
    <row r="8" spans="2:8" ht="16.5" thickBot="1">
      <c r="B8" s="649"/>
      <c r="C8" s="650"/>
      <c r="D8" s="650"/>
      <c r="E8" s="650"/>
      <c r="F8" s="650"/>
      <c r="G8" s="651"/>
      <c r="H8" s="647"/>
    </row>
    <row r="9" spans="2:8" ht="36" customHeight="1" thickBot="1">
      <c r="B9" s="652" t="s">
        <v>118</v>
      </c>
      <c r="C9" s="653" t="str">
        <f>+' PRESUPUESTO OFICIAL ESMERALDA'!C34</f>
        <v>Suministro  e  instalacion  de  tuberia  PVC-S  de  6",  con accesorios de conexión; para desagues.</v>
      </c>
      <c r="D9" s="654" t="s">
        <v>119</v>
      </c>
      <c r="E9" s="655" t="str">
        <f>+' PRESUPUESTO OFICIAL ESMERALDA'!B34</f>
        <v>5.2</v>
      </c>
      <c r="F9" s="654" t="s">
        <v>120</v>
      </c>
      <c r="G9" s="656" t="str">
        <f>+' PRESUPUESTO OFICIAL ESMERALDA'!D34</f>
        <v>ML</v>
      </c>
      <c r="H9" s="647"/>
    </row>
    <row r="10" spans="2:8" ht="15.75">
      <c r="B10" s="657"/>
      <c r="C10" s="658"/>
      <c r="D10" s="659"/>
      <c r="E10" s="659"/>
      <c r="F10" s="659"/>
      <c r="G10" s="660"/>
      <c r="H10" s="647"/>
    </row>
    <row r="11" spans="2:8" ht="15.75">
      <c r="B11" s="661" t="s">
        <v>122</v>
      </c>
      <c r="C11" s="662"/>
      <c r="D11" s="662"/>
      <c r="E11" s="662"/>
      <c r="F11" s="662"/>
      <c r="G11" s="663"/>
      <c r="H11" s="647"/>
    </row>
    <row r="12" spans="2:8" ht="15.75">
      <c r="B12" s="664" t="s">
        <v>123</v>
      </c>
      <c r="C12" s="665" t="s">
        <v>36</v>
      </c>
      <c r="D12" s="665" t="s">
        <v>124</v>
      </c>
      <c r="E12" s="665" t="s">
        <v>37</v>
      </c>
      <c r="F12" s="666" t="s">
        <v>125</v>
      </c>
      <c r="G12" s="667" t="s">
        <v>126</v>
      </c>
      <c r="H12" s="647"/>
    </row>
    <row r="13" spans="2:8" ht="15.75">
      <c r="B13" s="668" t="str">
        <f>+MATERIALES_ok!A29</f>
        <v>MAT-24</v>
      </c>
      <c r="C13" s="669" t="str">
        <f>+MATERIALES_ok!B29</f>
        <v>Tubo pvc sanitario 6" dobel pared</v>
      </c>
      <c r="D13" s="670" t="str">
        <f>+MATERIALES_ok!C29</f>
        <v>Ml</v>
      </c>
      <c r="E13" s="671">
        <v>1.05</v>
      </c>
      <c r="F13" s="564">
        <f>+MATERIALES_ok!D29</f>
        <v>24500</v>
      </c>
      <c r="G13" s="565">
        <f t="shared" ref="G13:G18" si="0">ROUND(+F13*E13,0)</f>
        <v>25725</v>
      </c>
      <c r="H13" s="647"/>
    </row>
    <row r="14" spans="2:8" ht="15.75">
      <c r="B14" s="668" t="str">
        <f>+MATERIALES_ok!A31</f>
        <v>MAT-26</v>
      </c>
      <c r="C14" s="669" t="str">
        <f>+MATERIALES_ok!B31</f>
        <v>Limpiador pvc (1/4 gln)</v>
      </c>
      <c r="D14" s="670" t="str">
        <f>+MATERIALES_ok!C31</f>
        <v>Und</v>
      </c>
      <c r="E14" s="671">
        <v>0.1</v>
      </c>
      <c r="F14" s="564">
        <f>+MATERIALES_ok!D31</f>
        <v>36000</v>
      </c>
      <c r="G14" s="565">
        <f t="shared" si="0"/>
        <v>3600</v>
      </c>
      <c r="H14" s="647"/>
    </row>
    <row r="15" spans="2:8" ht="15.75">
      <c r="B15" s="668" t="str">
        <f>+MATERIALES_ok!A24</f>
        <v>MAT-19</v>
      </c>
      <c r="C15" s="669" t="str">
        <f>+MATERIALES_ok!B24</f>
        <v>Soldadura líquida pvc (1/4) gln</v>
      </c>
      <c r="D15" s="670" t="str">
        <f>+MATERIALES_ok!C24</f>
        <v>Und</v>
      </c>
      <c r="E15" s="671">
        <v>0.1</v>
      </c>
      <c r="F15" s="564">
        <f>+MATERIALES_ok!D24</f>
        <v>71833</v>
      </c>
      <c r="G15" s="565">
        <f t="shared" si="0"/>
        <v>7183</v>
      </c>
      <c r="H15" s="647"/>
    </row>
    <row r="16" spans="2:8" ht="15.75">
      <c r="B16" s="668" t="str">
        <f>+MATERIALES_ok!A32</f>
        <v>MAT-27</v>
      </c>
      <c r="C16" s="669" t="str">
        <f>+MATERIALES_ok!B32</f>
        <v>Unión sanitaria 6" tipo pesado</v>
      </c>
      <c r="D16" s="670" t="str">
        <f>+MATERIALES_ok!C32</f>
        <v>Und</v>
      </c>
      <c r="E16" s="671">
        <v>0.2</v>
      </c>
      <c r="F16" s="564">
        <f>+MATERIALES_ok!D32</f>
        <v>16000</v>
      </c>
      <c r="G16" s="565">
        <f t="shared" si="0"/>
        <v>3200</v>
      </c>
      <c r="H16" s="647"/>
    </row>
    <row r="17" spans="2:8" ht="15.75">
      <c r="B17" s="668"/>
      <c r="C17" s="669"/>
      <c r="D17" s="670"/>
      <c r="E17" s="671"/>
      <c r="F17" s="564"/>
      <c r="G17" s="565">
        <f t="shared" si="0"/>
        <v>0</v>
      </c>
      <c r="H17" s="647"/>
    </row>
    <row r="18" spans="2:8" ht="15.75">
      <c r="B18" s="668"/>
      <c r="C18" s="669"/>
      <c r="D18" s="670"/>
      <c r="E18" s="671"/>
      <c r="F18" s="564"/>
      <c r="G18" s="565">
        <f t="shared" si="0"/>
        <v>0</v>
      </c>
      <c r="H18" s="647"/>
    </row>
    <row r="19" spans="2:8" ht="15.75">
      <c r="B19" s="673"/>
      <c r="C19" s="674"/>
      <c r="D19" s="674"/>
      <c r="E19" s="674"/>
      <c r="F19" s="675" t="s">
        <v>127</v>
      </c>
      <c r="G19" s="570">
        <f>SUM(G13:G18)</f>
        <v>39708</v>
      </c>
    </row>
    <row r="20" spans="2:8" ht="15.75">
      <c r="B20" s="673"/>
      <c r="C20" s="674"/>
      <c r="D20" s="674"/>
      <c r="E20" s="674"/>
      <c r="F20" s="674"/>
      <c r="G20" s="676"/>
      <c r="H20" s="647"/>
    </row>
    <row r="21" spans="2:8" ht="15.75">
      <c r="B21" s="661" t="s">
        <v>128</v>
      </c>
      <c r="C21" s="662"/>
      <c r="D21" s="662"/>
      <c r="E21" s="662"/>
      <c r="F21" s="662"/>
      <c r="G21" s="663"/>
      <c r="H21" s="647"/>
    </row>
    <row r="22" spans="2:8" ht="15.75" customHeight="1">
      <c r="B22" s="664" t="s">
        <v>123</v>
      </c>
      <c r="C22" s="665" t="s">
        <v>36</v>
      </c>
      <c r="D22" s="665" t="s">
        <v>124</v>
      </c>
      <c r="E22" s="665" t="s">
        <v>129</v>
      </c>
      <c r="F22" s="666" t="s">
        <v>130</v>
      </c>
      <c r="G22" s="667" t="s">
        <v>126</v>
      </c>
      <c r="H22" s="647"/>
    </row>
    <row r="23" spans="2:8" ht="15.75" customHeight="1">
      <c r="B23" s="668" t="str">
        <f>+EQUIPOS_ok!A7</f>
        <v>MEH-HM</v>
      </c>
      <c r="C23" s="669" t="str">
        <f>+EQUIPOS_ok!B7</f>
        <v>Herramienta Menor</v>
      </c>
      <c r="D23" s="670" t="str">
        <f>+IF(B23="","",VLOOKUP(B23,[190]EQUIPOS!$1:$1048576,3,FALSE))</f>
        <v>% M.O</v>
      </c>
      <c r="E23" s="671">
        <f>+EQUIPOS_ok!D7</f>
        <v>0.1</v>
      </c>
      <c r="F23" s="710">
        <f>+G39</f>
        <v>11826</v>
      </c>
      <c r="G23" s="565">
        <f>ROUND(+F23*E23,0)</f>
        <v>1183</v>
      </c>
      <c r="H23" s="647"/>
    </row>
    <row r="24" spans="2:8" ht="15.75" customHeight="1">
      <c r="B24" s="672"/>
      <c r="C24" s="669" t="str">
        <f>IF(B24="MEH-HM",VLOOKUP(B24,[190]EQUIPOS!$1:$1048576,2,FALSE),IF(B24="","",VLOOKUP(B24,[190]EQUIPOS!$1:$1048576,2,FALSE)))</f>
        <v/>
      </c>
      <c r="D24" s="670" t="str">
        <f>+IF(B24="","",VLOOKUP(B24,[190]EQUIPOS!$1:$1048576,3,FALSE))</f>
        <v/>
      </c>
      <c r="E24" s="671"/>
      <c r="F24" s="564" t="str">
        <f>IF(B24="MEH-HM",G42,IF(B24="","",VLOOKUP(B24,[190]EQUIPOS!$1:$1048576,4,FALSE)))</f>
        <v/>
      </c>
      <c r="G24" s="565" t="str">
        <f>+IF(B24="","",ROUND(E24*F24,2))</f>
        <v/>
      </c>
      <c r="H24" s="647"/>
    </row>
    <row r="25" spans="2:8" ht="15.75" customHeight="1">
      <c r="B25" s="672"/>
      <c r="C25" s="669" t="str">
        <f>IF(B25="MEH-HM",VLOOKUP(B25,[190]EQUIPOS!$1:$1048576,2,FALSE),IF(B25="","",VLOOKUP(B25,[190]EQUIPOS!$1:$1048576,2,FALSE)))</f>
        <v/>
      </c>
      <c r="D25" s="670" t="str">
        <f>+IF(B25="","",VLOOKUP(B25,[190]EQUIPOS!$1:$1048576,3,FALSE))</f>
        <v/>
      </c>
      <c r="E25" s="671" t="str">
        <f>IF(B25="MEH-HM",VLOOKUP(B25,[190]EQUIPOS!$1:$1048576,4,FALSE),IF(B25="","",1))</f>
        <v/>
      </c>
      <c r="F25" s="564" t="str">
        <f>IF(B25="MEH-HM",G43,IF(B25="","",VLOOKUP(B25,[190]EQUIPOS!$1:$1048576,4,FALSE)))</f>
        <v/>
      </c>
      <c r="G25" s="565" t="str">
        <f>+IF(B25="","",ROUND(E25*F25,2))</f>
        <v/>
      </c>
      <c r="H25" s="647"/>
    </row>
    <row r="26" spans="2:8" ht="15.75" customHeight="1">
      <c r="B26" s="673"/>
      <c r="C26" s="674"/>
      <c r="D26" s="674"/>
      <c r="E26" s="674"/>
      <c r="F26" s="675" t="s">
        <v>127</v>
      </c>
      <c r="G26" s="570">
        <f>SUM(G23:G25)</f>
        <v>1183</v>
      </c>
      <c r="H26" s="647"/>
    </row>
    <row r="27" spans="2:8" ht="15.75" customHeight="1">
      <c r="B27" s="673"/>
      <c r="C27" s="674"/>
      <c r="D27" s="674"/>
      <c r="E27" s="674"/>
      <c r="F27" s="677"/>
      <c r="G27" s="573"/>
      <c r="H27" s="647"/>
    </row>
    <row r="28" spans="2:8" ht="15.75" customHeight="1">
      <c r="B28" s="661" t="s">
        <v>132</v>
      </c>
      <c r="C28" s="662"/>
      <c r="D28" s="662"/>
      <c r="E28" s="662"/>
      <c r="F28" s="662"/>
      <c r="G28" s="663"/>
      <c r="H28" s="647"/>
    </row>
    <row r="29" spans="2:8" ht="15.75" customHeight="1">
      <c r="B29" s="664" t="s">
        <v>123</v>
      </c>
      <c r="C29" s="665" t="s">
        <v>36</v>
      </c>
      <c r="D29" s="665" t="s">
        <v>133</v>
      </c>
      <c r="E29" s="665" t="s">
        <v>134</v>
      </c>
      <c r="F29" s="666" t="s">
        <v>130</v>
      </c>
      <c r="G29" s="667" t="s">
        <v>126</v>
      </c>
      <c r="H29" s="647"/>
    </row>
    <row r="30" spans="2:8" ht="15.75" customHeight="1">
      <c r="B30" s="690"/>
      <c r="C30" s="604"/>
      <c r="D30" s="605"/>
      <c r="E30" s="613"/>
      <c r="F30" s="605"/>
      <c r="G30" s="565"/>
      <c r="H30" s="647"/>
    </row>
    <row r="31" spans="2:8" ht="15.75" customHeight="1">
      <c r="B31" s="678"/>
      <c r="C31" s="669" t="str">
        <f>IF(B31="TRSPTE-MEH","Transporte Maquinaria y Equipos",IF(B31="TRSPTE-MAT","Transporte Materiales",IF(B31="","",VLOOKUP('5.2'!B31,[190]TRANSPORTE!A4:$C$26,2,FALSE))))</f>
        <v/>
      </c>
      <c r="D31" s="671" t="str">
        <f>IF(B31="TRSPTE-MEH","% MEH",IF(B31="TRSPTE-MAT","% MAT",IF(B31="","",1)))</f>
        <v/>
      </c>
      <c r="E31" s="575" t="str">
        <f>IF(B31="TRSPTE-MEH",VLOOKUP(B31,[190]TRANSPORTE!$1:$1048576,4,FALSE),IF(B31="TRSPTE-MAT",VLOOKUP(B31,[190]TRANSPORTE!$1:$1048576,4,FALSE),IF(B31="","",1)))</f>
        <v/>
      </c>
      <c r="F31" s="564" t="str">
        <f>IF(B31="TRSPTE-MEH",$G$26,IF(B31="TRSPTE-MAT",$G$19,IF(B31="","",VLOOKUP(B31,[190]TRANSPORTE!$1:$1048576,4,FALSE))))</f>
        <v/>
      </c>
      <c r="G31" s="565" t="str">
        <f>+IF(B31="","",ROUND(E31*F31,2))</f>
        <v/>
      </c>
      <c r="H31" s="647"/>
    </row>
    <row r="32" spans="2:8" ht="15.75" customHeight="1">
      <c r="B32" s="678"/>
      <c r="C32" s="669" t="str">
        <f>IF(B32="TRSPTE-MEH","Transporte Maquinaria y Equipos",IF(B32="TRSPTE-MAT","Transporte Materiales",IF(B32="","",VLOOKUP('5.2'!B32,[190]TRANSPORTE!A5:$C$26,2,FALSE))))</f>
        <v/>
      </c>
      <c r="D32" s="671" t="str">
        <f>IF(B32="TRSPTE-MEH","% MEH",IF(B32="TRSPTE-MAT","% MAT",IF(B32="","",1)))</f>
        <v/>
      </c>
      <c r="E32" s="575" t="str">
        <f>IF(B32="TRSPTE-MEH",VLOOKUP(B32,[190]TRANSPORTE!$1:$1048576,4,FALSE),IF(B32="TRSPTE-MAT",VLOOKUP(B32,[190]TRANSPORTE!$1:$1048576,4,FALSE),IF(B32="","",1)))</f>
        <v/>
      </c>
      <c r="F32" s="564" t="str">
        <f>IF(B32="TRSPTE-MEH",$G$26,IF(B32="TRSPTE-MAT",$G$19,IF(B32="","",VLOOKUP(B32,[190]TRANSPORTE!$1:$1048576,4,FALSE))))</f>
        <v/>
      </c>
      <c r="G32" s="565" t="str">
        <f>+IF(B32="","",ROUND(E32*F32,2))</f>
        <v/>
      </c>
      <c r="H32" s="647"/>
    </row>
    <row r="33" spans="2:8" ht="15.75" customHeight="1">
      <c r="B33" s="678"/>
      <c r="C33" s="669" t="str">
        <f>IF(B33="TRSPTE-MEH","Transporte Maquinaria y Equipos",IF(B33="TRSPTE-MAT","Transporte Materiales",IF(B33="","",VLOOKUP('5.2'!B33,[190]TRANSPORTE!A6:$C$26,2,FALSE))))</f>
        <v/>
      </c>
      <c r="D33" s="671" t="str">
        <f>IF(B33="TRSPTE-MEH","% MEH",IF(B33="TRSPTE-MAT","% MAT",IF(B33="","",1)))</f>
        <v/>
      </c>
      <c r="E33" s="575" t="str">
        <f>IF(B33="TRSPTE-MEH",VLOOKUP(B33,[190]TRANSPORTE!$1:$1048576,4,FALSE),IF(B33="TRSPTE-MAT",VLOOKUP(B33,[190]TRANSPORTE!$1:$1048576,4,FALSE),IF(B33="","",1)))</f>
        <v/>
      </c>
      <c r="F33" s="564" t="str">
        <f>IF(B33="TRSPTE-MEH",$G$26,IF(B33="TRSPTE-MAT",$G$19,IF(B33="","",VLOOKUP(B33,[190]TRANSPORTE!$1:$1048576,4,FALSE))))</f>
        <v/>
      </c>
      <c r="G33" s="565" t="str">
        <f>+IF(B33="","",ROUND(E33*F33,2))</f>
        <v/>
      </c>
      <c r="H33" s="647"/>
    </row>
    <row r="34" spans="2:8" ht="15.75" customHeight="1">
      <c r="B34" s="673"/>
      <c r="C34" s="674"/>
      <c r="D34" s="674"/>
      <c r="E34" s="674"/>
      <c r="F34" s="675" t="s">
        <v>127</v>
      </c>
      <c r="G34" s="570">
        <f>SUM(G30:G33)</f>
        <v>0</v>
      </c>
      <c r="H34" s="647"/>
    </row>
    <row r="35" spans="2:8" ht="15.75" customHeight="1">
      <c r="B35" s="679"/>
      <c r="C35" s="647"/>
      <c r="D35" s="647"/>
      <c r="E35" s="647"/>
      <c r="F35" s="647"/>
      <c r="G35" s="680"/>
      <c r="H35" s="647"/>
    </row>
    <row r="36" spans="2:8" ht="15.75" customHeight="1">
      <c r="B36" s="661" t="s">
        <v>135</v>
      </c>
      <c r="C36" s="662"/>
      <c r="D36" s="662"/>
      <c r="E36" s="662"/>
      <c r="F36" s="662"/>
      <c r="G36" s="663"/>
      <c r="H36" s="647"/>
    </row>
    <row r="37" spans="2:8" ht="15.75" customHeight="1">
      <c r="B37" s="664" t="s">
        <v>123</v>
      </c>
      <c r="C37" s="665" t="s">
        <v>36</v>
      </c>
      <c r="D37" s="665" t="s">
        <v>124</v>
      </c>
      <c r="E37" s="665" t="s">
        <v>136</v>
      </c>
      <c r="F37" s="666" t="s">
        <v>129</v>
      </c>
      <c r="G37" s="667" t="s">
        <v>126</v>
      </c>
    </row>
    <row r="38" spans="2:8" ht="15.75" customHeight="1">
      <c r="B38" s="668" t="s">
        <v>160</v>
      </c>
      <c r="C38" s="669" t="s">
        <v>165</v>
      </c>
      <c r="D38" s="564" t="s">
        <v>149</v>
      </c>
      <c r="E38" s="564">
        <f>+'MANO DE OBRA_ok'!P42</f>
        <v>33789</v>
      </c>
      <c r="F38" s="578">
        <v>0.35</v>
      </c>
      <c r="G38" s="565">
        <f>ROUND(+F38*E38,0)</f>
        <v>11826</v>
      </c>
    </row>
    <row r="39" spans="2:8" ht="15.75" customHeight="1">
      <c r="B39" s="673"/>
      <c r="C39" s="674"/>
      <c r="D39" s="674"/>
      <c r="E39" s="674"/>
      <c r="F39" s="675" t="s">
        <v>127</v>
      </c>
      <c r="G39" s="570">
        <f>SUM(G38:G38)</f>
        <v>11826</v>
      </c>
    </row>
    <row r="40" spans="2:8" ht="15.75" customHeight="1" thickBot="1">
      <c r="B40" s="681"/>
      <c r="G40" s="682"/>
    </row>
    <row r="41" spans="2:8" ht="15.75" customHeight="1" thickBot="1">
      <c r="B41" s="681"/>
      <c r="E41" s="1811" t="s">
        <v>138</v>
      </c>
      <c r="F41" s="1812" t="s">
        <v>139</v>
      </c>
      <c r="G41" s="683">
        <f>ROUND(+G39+G34+G26+G19,0)</f>
        <v>52717</v>
      </c>
    </row>
    <row r="42" spans="2:8" ht="15.75" customHeight="1">
      <c r="B42" s="681"/>
      <c r="G42" s="682"/>
    </row>
    <row r="43" spans="2:8" ht="15.75" customHeight="1">
      <c r="B43" s="681"/>
      <c r="G43" s="682"/>
    </row>
    <row r="44" spans="2:8" ht="15.75" customHeight="1">
      <c r="B44" s="681"/>
      <c r="G44" s="682"/>
    </row>
    <row r="45" spans="2:8" ht="15.75" customHeight="1">
      <c r="B45" s="681"/>
      <c r="G45" s="682"/>
    </row>
    <row r="46" spans="2:8" ht="15.75" customHeight="1">
      <c r="B46" s="681"/>
      <c r="G46" s="682"/>
    </row>
    <row r="47" spans="2:8" ht="15.75" customHeight="1">
      <c r="B47" s="681"/>
      <c r="G47" s="682"/>
    </row>
    <row r="48" spans="2:8" s="583" customFormat="1" ht="15.75">
      <c r="B48" s="193" t="s">
        <v>39</v>
      </c>
      <c r="C48" s="253"/>
      <c r="G48" s="596"/>
    </row>
    <row r="49" spans="2:7" s="583" customFormat="1" ht="15.75">
      <c r="B49" s="990" t="s">
        <v>873</v>
      </c>
      <c r="C49" s="427"/>
      <c r="G49" s="596"/>
    </row>
    <row r="50" spans="2:7" s="583" customFormat="1" ht="15.75">
      <c r="B50" s="162" t="s">
        <v>874</v>
      </c>
      <c r="C50" s="253"/>
      <c r="G50" s="596"/>
    </row>
    <row r="51" spans="2:7" ht="15.75" customHeight="1">
      <c r="B51" s="681"/>
      <c r="G51" s="682"/>
    </row>
    <row r="52" spans="2:7" ht="15.75" customHeight="1" thickBot="1">
      <c r="B52" s="684"/>
      <c r="C52" s="685"/>
      <c r="D52" s="685"/>
      <c r="E52" s="685"/>
      <c r="F52" s="685"/>
      <c r="G52" s="686"/>
    </row>
    <row r="53" spans="2:7" ht="15.75" customHeight="1"/>
    <row r="54" spans="2:7" ht="15.75" customHeight="1"/>
    <row r="55" spans="2:7" ht="15.75" customHeight="1"/>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sheetData>
  <mergeCells count="4">
    <mergeCell ref="C6:F6"/>
    <mergeCell ref="E41:F41"/>
    <mergeCell ref="C1:G4"/>
    <mergeCell ref="B1:B4"/>
  </mergeCells>
  <printOptions horizontalCentered="1" verticalCentered="1"/>
  <pageMargins left="0.25" right="0.25" top="1.2965104166666668" bottom="0.75" header="0.3" footer="0.3"/>
  <pageSetup scale="78" fitToHeight="0"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4">
    <tabColor rgb="FF92D050"/>
    <pageSetUpPr fitToPage="1"/>
  </sheetPr>
  <dimension ref="B1:I67"/>
  <sheetViews>
    <sheetView showGridLines="0" view="pageBreakPreview" zoomScale="90" zoomScaleNormal="85" zoomScaleSheetLayoutView="90" workbookViewId="0">
      <selection activeCell="F38" sqref="F38"/>
    </sheetView>
  </sheetViews>
  <sheetFormatPr baseColWidth="10" defaultColWidth="14.42578125" defaultRowHeight="15" customHeight="1"/>
  <cols>
    <col min="1" max="1" width="2.28515625" style="648" customWidth="1"/>
    <col min="2" max="2" width="21.5703125" style="648" customWidth="1"/>
    <col min="3" max="3" width="50.5703125" style="648" customWidth="1"/>
    <col min="4" max="4" width="15.5703125" style="648" customWidth="1"/>
    <col min="5" max="5" width="15" style="648" bestFit="1" customWidth="1"/>
    <col min="6" max="6" width="14.5703125" style="648" customWidth="1"/>
    <col min="7" max="7" width="13.85546875" style="648" bestFit="1" customWidth="1"/>
    <col min="8" max="8" width="16" style="648" customWidth="1"/>
    <col min="9" max="9" width="11.42578125" style="648" customWidth="1"/>
    <col min="10" max="10" width="9.42578125" style="648" bestFit="1" customWidth="1"/>
    <col min="11" max="16384" width="14.42578125" style="648"/>
  </cols>
  <sheetData>
    <row r="1" spans="2:8" ht="14.25" customHeight="1">
      <c r="B1" s="1806"/>
      <c r="C1" s="1800" t="str">
        <f>+INFO!B2</f>
        <v>CONSTRUCCIÓN DE CUBIERTA PARA POLIDEPORTIVO EN LA VEREDA LA ESMERALDA DEL MUNICIPIO DE LA PLATA, DEPARTAMENTO DEL HUILA</v>
      </c>
      <c r="D1" s="1800"/>
      <c r="E1" s="1800"/>
      <c r="F1" s="1800"/>
      <c r="G1" s="1800"/>
      <c r="H1" s="647"/>
    </row>
    <row r="2" spans="2:8" ht="15" customHeight="1">
      <c r="B2" s="1807"/>
      <c r="C2" s="1800"/>
      <c r="D2" s="1800"/>
      <c r="E2" s="1800"/>
      <c r="F2" s="1800"/>
      <c r="G2" s="1800"/>
      <c r="H2" s="647"/>
    </row>
    <row r="3" spans="2:8" ht="13.5" customHeight="1">
      <c r="B3" s="1807"/>
      <c r="C3" s="1800"/>
      <c r="D3" s="1800"/>
      <c r="E3" s="1800"/>
      <c r="F3" s="1800"/>
      <c r="G3" s="1800"/>
      <c r="H3" s="647"/>
    </row>
    <row r="4" spans="2:8" ht="14.25" customHeight="1">
      <c r="B4" s="1808"/>
      <c r="C4" s="1800"/>
      <c r="D4" s="1800"/>
      <c r="E4" s="1800"/>
      <c r="F4" s="1800"/>
      <c r="G4" s="1800"/>
      <c r="H4" s="647"/>
    </row>
    <row r="5" spans="2:8" ht="15.75">
      <c r="B5" s="588"/>
      <c r="C5" s="534"/>
      <c r="D5" s="534"/>
      <c r="E5" s="534"/>
      <c r="F5" s="534"/>
      <c r="G5" s="535"/>
      <c r="H5" s="647"/>
    </row>
    <row r="6" spans="2:8" ht="15.75">
      <c r="B6" s="537">
        <f ca="1">+INFO!B5</f>
        <v>46286</v>
      </c>
      <c r="C6" s="1803" t="str">
        <f>+INFO!B3</f>
        <v>ALCALDIA DE LA PLATA HUILA</v>
      </c>
      <c r="D6" s="1803"/>
      <c r="E6" s="1803"/>
      <c r="F6" s="1803"/>
      <c r="G6" s="538"/>
      <c r="H6" s="539"/>
    </row>
    <row r="7" spans="2:8" ht="14.65" customHeight="1" thickBot="1">
      <c r="B7" s="540"/>
      <c r="C7" s="541"/>
      <c r="D7" s="541"/>
      <c r="E7" s="541"/>
      <c r="F7" s="541"/>
      <c r="G7" s="542"/>
      <c r="H7" s="647"/>
    </row>
    <row r="8" spans="2:8" ht="16.5" thickBot="1">
      <c r="B8" s="649"/>
      <c r="C8" s="650"/>
      <c r="D8" s="650"/>
      <c r="E8" s="650"/>
      <c r="F8" s="650"/>
      <c r="G8" s="651"/>
      <c r="H8" s="647"/>
    </row>
    <row r="9" spans="2:8" ht="36" customHeight="1" thickBot="1">
      <c r="B9" s="652" t="s">
        <v>118</v>
      </c>
      <c r="C9" s="653" t="str">
        <f>+' PRESUPUESTO OFICIAL ESMERALDA'!C35</f>
        <v>Suministro  e  instalacion  de  tuberia  PVC-S  de 10",  con accesorios de conexión; para desagues.</v>
      </c>
      <c r="D9" s="654" t="s">
        <v>119</v>
      </c>
      <c r="E9" s="655">
        <f>+' PRESUPUESTO OFICIAL ESMERALDA'!B35</f>
        <v>5.3</v>
      </c>
      <c r="F9" s="654" t="s">
        <v>120</v>
      </c>
      <c r="G9" s="656" t="str">
        <f>+' PRESUPUESTO OFICIAL ESMERALDA'!D34</f>
        <v>ML</v>
      </c>
      <c r="H9" s="647"/>
    </row>
    <row r="10" spans="2:8" ht="15.75">
      <c r="B10" s="657"/>
      <c r="C10" s="658"/>
      <c r="D10" s="659"/>
      <c r="E10" s="659"/>
      <c r="F10" s="659"/>
      <c r="G10" s="660"/>
      <c r="H10" s="647"/>
    </row>
    <row r="11" spans="2:8" ht="15.75">
      <c r="B11" s="661" t="s">
        <v>122</v>
      </c>
      <c r="C11" s="662"/>
      <c r="D11" s="662"/>
      <c r="E11" s="662"/>
      <c r="F11" s="662"/>
      <c r="G11" s="663"/>
      <c r="H11" s="647"/>
    </row>
    <row r="12" spans="2:8" ht="15.75">
      <c r="B12" s="664" t="s">
        <v>123</v>
      </c>
      <c r="C12" s="665" t="s">
        <v>36</v>
      </c>
      <c r="D12" s="665" t="s">
        <v>124</v>
      </c>
      <c r="E12" s="665" t="s">
        <v>37</v>
      </c>
      <c r="F12" s="666" t="s">
        <v>125</v>
      </c>
      <c r="G12" s="667" t="s">
        <v>126</v>
      </c>
      <c r="H12" s="647"/>
    </row>
    <row r="13" spans="2:8" ht="15.75">
      <c r="B13" s="668" t="str">
        <f>+MATERIALES_ok!A30</f>
        <v>MAT-25</v>
      </c>
      <c r="C13" s="669" t="str">
        <f>+MATERIALES_ok!B30</f>
        <v>Tubo pvc sanitario 10" corrugada</v>
      </c>
      <c r="D13" s="670" t="str">
        <f>+MATERIALES_ok!C29</f>
        <v>Ml</v>
      </c>
      <c r="E13" s="671">
        <v>1</v>
      </c>
      <c r="F13" s="564">
        <f>+MATERIALES_ok!D30</f>
        <v>61623</v>
      </c>
      <c r="G13" s="565">
        <f t="shared" ref="G13:G18" si="0">ROUND(+F13*E13,0)</f>
        <v>61623</v>
      </c>
      <c r="H13" s="647"/>
    </row>
    <row r="14" spans="2:8" ht="15.75">
      <c r="B14" s="668" t="str">
        <f>+MATERIALES_ok!A31</f>
        <v>MAT-26</v>
      </c>
      <c r="C14" s="669" t="str">
        <f>+MATERIALES_ok!B31</f>
        <v>Limpiador pvc (1/4 gln)</v>
      </c>
      <c r="D14" s="670" t="str">
        <f>+MATERIALES_ok!C31</f>
        <v>Und</v>
      </c>
      <c r="E14" s="671">
        <v>0.09</v>
      </c>
      <c r="F14" s="564">
        <f>+MATERIALES_ok!D31</f>
        <v>36000</v>
      </c>
      <c r="G14" s="565">
        <f t="shared" si="0"/>
        <v>3240</v>
      </c>
      <c r="H14" s="647"/>
    </row>
    <row r="15" spans="2:8" ht="15.75">
      <c r="B15" s="668" t="str">
        <f>+MATERIALES_ok!A24</f>
        <v>MAT-19</v>
      </c>
      <c r="C15" s="669" t="str">
        <f>+MATERIALES_ok!B24</f>
        <v>Soldadura líquida pvc (1/4) gln</v>
      </c>
      <c r="D15" s="670" t="str">
        <f>+MATERIALES_ok!C24</f>
        <v>Und</v>
      </c>
      <c r="E15" s="671">
        <v>0.12</v>
      </c>
      <c r="F15" s="564">
        <f>+MATERIALES_ok!D24</f>
        <v>71833</v>
      </c>
      <c r="G15" s="565">
        <f t="shared" si="0"/>
        <v>8620</v>
      </c>
      <c r="H15" s="647"/>
    </row>
    <row r="16" spans="2:8" ht="15.75">
      <c r="B16" s="668" t="str">
        <f>MATERIALES_ok!A82</f>
        <v>MAT-77</v>
      </c>
      <c r="C16" s="669" t="str">
        <f>+MATERIALES_ok!B82</f>
        <v>Unión sanitaria 10" tipo pesado</v>
      </c>
      <c r="D16" s="670" t="str">
        <f>+MATERIALES_ok!C82</f>
        <v>Und</v>
      </c>
      <c r="E16" s="671">
        <v>0.13</v>
      </c>
      <c r="F16" s="564">
        <f>+MATERIALES_ok!D82</f>
        <v>317038</v>
      </c>
      <c r="G16" s="565">
        <f t="shared" si="0"/>
        <v>41215</v>
      </c>
      <c r="H16" s="647"/>
    </row>
    <row r="17" spans="2:9" ht="15.75">
      <c r="B17" s="668"/>
      <c r="C17" s="669"/>
      <c r="D17" s="670"/>
      <c r="E17" s="671"/>
      <c r="F17" s="564"/>
      <c r="G17" s="565">
        <f t="shared" si="0"/>
        <v>0</v>
      </c>
      <c r="H17" s="647"/>
    </row>
    <row r="18" spans="2:9" ht="15.75">
      <c r="B18" s="668"/>
      <c r="C18" s="669"/>
      <c r="D18" s="670"/>
      <c r="E18" s="671"/>
      <c r="F18" s="564"/>
      <c r="G18" s="565">
        <f t="shared" si="0"/>
        <v>0</v>
      </c>
      <c r="H18" s="647"/>
    </row>
    <row r="19" spans="2:9" ht="15.75">
      <c r="B19" s="673"/>
      <c r="C19" s="674"/>
      <c r="D19" s="674"/>
      <c r="E19" s="674"/>
      <c r="F19" s="675" t="s">
        <v>127</v>
      </c>
      <c r="G19" s="570">
        <f>SUM(G13:G18)</f>
        <v>114698</v>
      </c>
    </row>
    <row r="20" spans="2:9" ht="15.75">
      <c r="B20" s="673"/>
      <c r="C20" s="674"/>
      <c r="D20" s="674"/>
      <c r="E20" s="674"/>
      <c r="F20" s="674"/>
      <c r="G20" s="676"/>
      <c r="H20" s="647"/>
    </row>
    <row r="21" spans="2:9" ht="15.75">
      <c r="B21" s="661" t="s">
        <v>128</v>
      </c>
      <c r="C21" s="662"/>
      <c r="D21" s="662"/>
      <c r="E21" s="662"/>
      <c r="F21" s="662"/>
      <c r="G21" s="663"/>
      <c r="H21" s="647"/>
    </row>
    <row r="22" spans="2:9" ht="15.75" customHeight="1">
      <c r="B22" s="664" t="s">
        <v>123</v>
      </c>
      <c r="C22" s="665" t="s">
        <v>36</v>
      </c>
      <c r="D22" s="665" t="s">
        <v>124</v>
      </c>
      <c r="E22" s="665" t="s">
        <v>129</v>
      </c>
      <c r="F22" s="666" t="s">
        <v>130</v>
      </c>
      <c r="G22" s="667" t="s">
        <v>126</v>
      </c>
      <c r="H22" s="647"/>
    </row>
    <row r="23" spans="2:9" ht="15.75" customHeight="1">
      <c r="B23" s="668" t="str">
        <f>+EQUIPOS_ok!A7</f>
        <v>MEH-HM</v>
      </c>
      <c r="C23" s="669" t="str">
        <f>+EQUIPOS_ok!B7</f>
        <v>Herramienta Menor</v>
      </c>
      <c r="D23" s="670" t="str">
        <f>+IF(B23="","",VLOOKUP(B23,[190]EQUIPOS!$1:$1048576,3,FALSE))</f>
        <v>% M.O</v>
      </c>
      <c r="E23" s="671">
        <v>0.1</v>
      </c>
      <c r="F23" s="710">
        <f>+G39</f>
        <v>6502</v>
      </c>
      <c r="G23" s="565">
        <f>ROUND(+F23*E23,0)</f>
        <v>650</v>
      </c>
      <c r="H23" s="647"/>
    </row>
    <row r="24" spans="2:9" ht="15.75" customHeight="1">
      <c r="B24" s="672"/>
      <c r="C24" s="669" t="str">
        <f>IF(B24="MEH-HM",VLOOKUP(B24,[190]EQUIPOS!$1:$1048576,2,FALSE),IF(B24="","",VLOOKUP(B24,[190]EQUIPOS!$1:$1048576,2,FALSE)))</f>
        <v/>
      </c>
      <c r="D24" s="670" t="str">
        <f>+IF(B24="","",VLOOKUP(B24,[190]EQUIPOS!$1:$1048576,3,FALSE))</f>
        <v/>
      </c>
      <c r="E24" s="671"/>
      <c r="F24" s="564" t="str">
        <f>IF(B24="MEH-HM",G42,IF(B24="","",VLOOKUP(B24,[190]EQUIPOS!$1:$1048576,4,FALSE)))</f>
        <v/>
      </c>
      <c r="G24" s="565" t="str">
        <f>+IF(B24="","",ROUND(E24*F24,2))</f>
        <v/>
      </c>
      <c r="H24" s="647"/>
    </row>
    <row r="25" spans="2:9" ht="15.75" customHeight="1">
      <c r="B25" s="672"/>
      <c r="C25" s="669" t="str">
        <f>IF(B25="MEH-HM",VLOOKUP(B25,[190]EQUIPOS!$1:$1048576,2,FALSE),IF(B25="","",VLOOKUP(B25,[190]EQUIPOS!$1:$1048576,2,FALSE)))</f>
        <v/>
      </c>
      <c r="D25" s="670" t="str">
        <f>+IF(B25="","",VLOOKUP(B25,[190]EQUIPOS!$1:$1048576,3,FALSE))</f>
        <v/>
      </c>
      <c r="E25" s="671" t="str">
        <f>IF(B25="MEH-HM",VLOOKUP(B25,[190]EQUIPOS!$1:$1048576,4,FALSE),IF(B25="","",1))</f>
        <v/>
      </c>
      <c r="F25" s="564" t="str">
        <f>IF(B25="MEH-HM",G43,IF(B25="","",VLOOKUP(B25,[190]EQUIPOS!$1:$1048576,4,FALSE)))</f>
        <v/>
      </c>
      <c r="G25" s="565" t="str">
        <f>+IF(B25="","",ROUND(E25*F25,2))</f>
        <v/>
      </c>
      <c r="H25" s="647"/>
      <c r="I25" s="1049"/>
    </row>
    <row r="26" spans="2:9" ht="15.75" customHeight="1">
      <c r="B26" s="673"/>
      <c r="C26" s="674"/>
      <c r="D26" s="674"/>
      <c r="E26" s="674"/>
      <c r="F26" s="675" t="s">
        <v>127</v>
      </c>
      <c r="G26" s="570">
        <f>SUM(G23:G25)</f>
        <v>650</v>
      </c>
      <c r="H26" s="647"/>
    </row>
    <row r="27" spans="2:9" ht="15.75" customHeight="1">
      <c r="B27" s="673"/>
      <c r="C27" s="674"/>
      <c r="D27" s="674"/>
      <c r="E27" s="674"/>
      <c r="F27" s="677"/>
      <c r="G27" s="573"/>
      <c r="H27" s="647"/>
    </row>
    <row r="28" spans="2:9" ht="15.75" customHeight="1">
      <c r="B28" s="661" t="s">
        <v>132</v>
      </c>
      <c r="C28" s="662"/>
      <c r="D28" s="662"/>
      <c r="E28" s="662"/>
      <c r="F28" s="662"/>
      <c r="G28" s="663"/>
      <c r="H28" s="647"/>
    </row>
    <row r="29" spans="2:9" ht="15.75" customHeight="1">
      <c r="B29" s="664" t="s">
        <v>123</v>
      </c>
      <c r="C29" s="665" t="s">
        <v>36</v>
      </c>
      <c r="D29" s="665" t="s">
        <v>133</v>
      </c>
      <c r="E29" s="665" t="s">
        <v>134</v>
      </c>
      <c r="F29" s="666" t="s">
        <v>130</v>
      </c>
      <c r="G29" s="667" t="s">
        <v>126</v>
      </c>
      <c r="H29" s="647"/>
    </row>
    <row r="30" spans="2:9" ht="15.75" customHeight="1">
      <c r="B30" s="690"/>
      <c r="C30" s="604"/>
      <c r="D30" s="605"/>
      <c r="E30" s="613"/>
      <c r="F30" s="605"/>
      <c r="G30" s="565"/>
      <c r="H30" s="647"/>
    </row>
    <row r="31" spans="2:9" ht="15.75" customHeight="1">
      <c r="B31" s="678"/>
      <c r="C31" s="669" t="str">
        <f>IF(B31="TRSPTE-MEH","Transporte Maquinaria y Equipos",IF(B31="TRSPTE-MAT","Transporte Materiales",IF(B31="","",VLOOKUP('5.3'!B31,[190]TRANSPORTE!A4:$C$26,2,FALSE))))</f>
        <v/>
      </c>
      <c r="D31" s="671" t="str">
        <f>IF(B31="TRSPTE-MEH","% MEH",IF(B31="TRSPTE-MAT","% MAT",IF(B31="","",1)))</f>
        <v/>
      </c>
      <c r="E31" s="575" t="str">
        <f>IF(B31="TRSPTE-MEH",VLOOKUP(B31,[190]TRANSPORTE!$1:$1048576,4,FALSE),IF(B31="TRSPTE-MAT",VLOOKUP(B31,[190]TRANSPORTE!$1:$1048576,4,FALSE),IF(B31="","",1)))</f>
        <v/>
      </c>
      <c r="F31" s="564" t="str">
        <f>IF(B31="TRSPTE-MEH",$G$26,IF(B31="TRSPTE-MAT",$G$19,IF(B31="","",VLOOKUP(B31,[190]TRANSPORTE!$1:$1048576,4,FALSE))))</f>
        <v/>
      </c>
      <c r="G31" s="565" t="str">
        <f>+IF(B31="","",ROUND(E31*F31,2))</f>
        <v/>
      </c>
      <c r="H31" s="647"/>
    </row>
    <row r="32" spans="2:9" ht="15.75" customHeight="1">
      <c r="B32" s="678"/>
      <c r="C32" s="669" t="str">
        <f>IF(B32="TRSPTE-MEH","Transporte Maquinaria y Equipos",IF(B32="TRSPTE-MAT","Transporte Materiales",IF(B32="","",VLOOKUP('5.3'!B32,[190]TRANSPORTE!A5:$C$26,2,FALSE))))</f>
        <v/>
      </c>
      <c r="D32" s="671" t="str">
        <f>IF(B32="TRSPTE-MEH","% MEH",IF(B32="TRSPTE-MAT","% MAT",IF(B32="","",1)))</f>
        <v/>
      </c>
      <c r="E32" s="575" t="str">
        <f>IF(B32="TRSPTE-MEH",VLOOKUP(B32,[190]TRANSPORTE!$1:$1048576,4,FALSE),IF(B32="TRSPTE-MAT",VLOOKUP(B32,[190]TRANSPORTE!$1:$1048576,4,FALSE),IF(B32="","",1)))</f>
        <v/>
      </c>
      <c r="F32" s="564" t="str">
        <f>IF(B32="TRSPTE-MEH",$G$26,IF(B32="TRSPTE-MAT",$G$19,IF(B32="","",VLOOKUP(B32,[190]TRANSPORTE!$1:$1048576,4,FALSE))))</f>
        <v/>
      </c>
      <c r="G32" s="565" t="str">
        <f>+IF(B32="","",ROUND(E32*F32,2))</f>
        <v/>
      </c>
      <c r="H32" s="647"/>
    </row>
    <row r="33" spans="2:8" ht="15.75" customHeight="1">
      <c r="B33" s="678"/>
      <c r="C33" s="669" t="str">
        <f>IF(B33="TRSPTE-MEH","Transporte Maquinaria y Equipos",IF(B33="TRSPTE-MAT","Transporte Materiales",IF(B33="","",VLOOKUP('5.3'!B33,[190]TRANSPORTE!A6:$C$26,2,FALSE))))</f>
        <v/>
      </c>
      <c r="D33" s="671" t="str">
        <f>IF(B33="TRSPTE-MEH","% MEH",IF(B33="TRSPTE-MAT","% MAT",IF(B33="","",1)))</f>
        <v/>
      </c>
      <c r="E33" s="575" t="str">
        <f>IF(B33="TRSPTE-MEH",VLOOKUP(B33,[190]TRANSPORTE!$1:$1048576,4,FALSE),IF(B33="TRSPTE-MAT",VLOOKUP(B33,[190]TRANSPORTE!$1:$1048576,4,FALSE),IF(B33="","",1)))</f>
        <v/>
      </c>
      <c r="F33" s="564" t="str">
        <f>IF(B33="TRSPTE-MEH",$G$26,IF(B33="TRSPTE-MAT",$G$19,IF(B33="","",VLOOKUP(B33,[190]TRANSPORTE!$1:$1048576,4,FALSE))))</f>
        <v/>
      </c>
      <c r="G33" s="565" t="str">
        <f>+IF(B33="","",ROUND(E33*F33,2))</f>
        <v/>
      </c>
      <c r="H33" s="647"/>
    </row>
    <row r="34" spans="2:8" ht="15.75" customHeight="1">
      <c r="B34" s="673"/>
      <c r="C34" s="674"/>
      <c r="D34" s="674"/>
      <c r="E34" s="674"/>
      <c r="F34" s="675" t="s">
        <v>127</v>
      </c>
      <c r="G34" s="570">
        <f>SUM(G30:G33)</f>
        <v>0</v>
      </c>
      <c r="H34" s="647"/>
    </row>
    <row r="35" spans="2:8" ht="15.75" customHeight="1">
      <c r="B35" s="679"/>
      <c r="C35" s="647"/>
      <c r="D35" s="647"/>
      <c r="E35" s="647"/>
      <c r="F35" s="647"/>
      <c r="G35" s="680"/>
      <c r="H35" s="647"/>
    </row>
    <row r="36" spans="2:8" ht="15.75" customHeight="1">
      <c r="B36" s="661" t="s">
        <v>135</v>
      </c>
      <c r="C36" s="662"/>
      <c r="D36" s="662"/>
      <c r="E36" s="662"/>
      <c r="F36" s="662"/>
      <c r="G36" s="663"/>
      <c r="H36" s="647"/>
    </row>
    <row r="37" spans="2:8" ht="15.75" customHeight="1">
      <c r="B37" s="664" t="s">
        <v>123</v>
      </c>
      <c r="C37" s="665" t="s">
        <v>36</v>
      </c>
      <c r="D37" s="665" t="s">
        <v>124</v>
      </c>
      <c r="E37" s="665" t="s">
        <v>136</v>
      </c>
      <c r="F37" s="666" t="s">
        <v>129</v>
      </c>
      <c r="G37" s="667" t="s">
        <v>126</v>
      </c>
    </row>
    <row r="38" spans="2:8" ht="15.75" customHeight="1">
      <c r="B38" s="668" t="s">
        <v>160</v>
      </c>
      <c r="C38" s="669" t="s">
        <v>165</v>
      </c>
      <c r="D38" s="564" t="s">
        <v>149</v>
      </c>
      <c r="E38" s="564">
        <f>+'MANO DE OBRA_ok'!P42</f>
        <v>33789</v>
      </c>
      <c r="F38" s="578">
        <v>0.19244091610220637</v>
      </c>
      <c r="G38" s="565">
        <f>ROUND(+F38*E38,0)</f>
        <v>6502</v>
      </c>
    </row>
    <row r="39" spans="2:8" ht="15.75" customHeight="1">
      <c r="B39" s="673"/>
      <c r="C39" s="674"/>
      <c r="D39" s="674"/>
      <c r="E39" s="674"/>
      <c r="F39" s="675" t="s">
        <v>127</v>
      </c>
      <c r="G39" s="570">
        <f>SUM(G38:G38)</f>
        <v>6502</v>
      </c>
    </row>
    <row r="40" spans="2:8" ht="15.75" customHeight="1" thickBot="1">
      <c r="B40" s="681"/>
      <c r="G40" s="682"/>
    </row>
    <row r="41" spans="2:8" ht="15.75" customHeight="1" thickBot="1">
      <c r="B41" s="681"/>
      <c r="E41" s="1811" t="s">
        <v>138</v>
      </c>
      <c r="F41" s="1812" t="s">
        <v>139</v>
      </c>
      <c r="G41" s="683">
        <f>ROUND(+G39+G34+G26+G19,0)</f>
        <v>121850</v>
      </c>
    </row>
    <row r="42" spans="2:8" ht="15.75" customHeight="1">
      <c r="B42" s="681"/>
      <c r="G42" s="682"/>
    </row>
    <row r="43" spans="2:8" ht="15.75" customHeight="1">
      <c r="B43" s="681"/>
      <c r="G43" s="682"/>
    </row>
    <row r="44" spans="2:8" ht="15.75" customHeight="1">
      <c r="B44" s="681"/>
      <c r="G44" s="682"/>
    </row>
    <row r="45" spans="2:8" ht="15.75" customHeight="1">
      <c r="B45" s="681"/>
      <c r="G45" s="682"/>
    </row>
    <row r="46" spans="2:8" ht="15.75" customHeight="1">
      <c r="B46" s="681"/>
      <c r="G46" s="682"/>
    </row>
    <row r="47" spans="2:8" ht="15.75" customHeight="1">
      <c r="B47" s="681"/>
      <c r="G47" s="682"/>
    </row>
    <row r="48" spans="2:8" s="583" customFormat="1" ht="15.75">
      <c r="B48" s="193" t="s">
        <v>39</v>
      </c>
      <c r="G48" s="596"/>
    </row>
    <row r="49" spans="2:7" s="583" customFormat="1" ht="15.75">
      <c r="B49" s="990" t="s">
        <v>873</v>
      </c>
      <c r="G49" s="596"/>
    </row>
    <row r="50" spans="2:7" s="583" customFormat="1" ht="15.75">
      <c r="B50" s="162" t="s">
        <v>874</v>
      </c>
      <c r="G50" s="596"/>
    </row>
    <row r="51" spans="2:7" ht="15.75" customHeight="1">
      <c r="B51" s="681"/>
      <c r="G51" s="682"/>
    </row>
    <row r="52" spans="2:7" ht="15.75" customHeight="1" thickBot="1">
      <c r="B52" s="684"/>
      <c r="C52" s="685"/>
      <c r="D52" s="685"/>
      <c r="E52" s="685"/>
      <c r="F52" s="685"/>
      <c r="G52" s="686"/>
    </row>
    <row r="53" spans="2:7" ht="15.75" customHeight="1"/>
    <row r="54" spans="2:7" ht="15.75" customHeight="1"/>
    <row r="55" spans="2:7" ht="15.75" customHeight="1"/>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sheetData>
  <mergeCells count="4">
    <mergeCell ref="B1:B4"/>
    <mergeCell ref="C1:G4"/>
    <mergeCell ref="C6:F6"/>
    <mergeCell ref="E41:F41"/>
  </mergeCells>
  <printOptions horizontalCentered="1" verticalCentered="1"/>
  <pageMargins left="0.25" right="0.25" top="1.2965104166666668" bottom="0.75" header="0.3" footer="0.3"/>
  <pageSetup scale="78" fitToHeight="0"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3">
    <tabColor rgb="FF92D050"/>
    <pageSetUpPr fitToPage="1"/>
  </sheetPr>
  <dimension ref="B1:I70"/>
  <sheetViews>
    <sheetView showGridLines="0" view="pageBreakPreview" topLeftCell="A26" zoomScaleNormal="85" zoomScaleSheetLayoutView="100" workbookViewId="0">
      <selection activeCell="F41" sqref="F41"/>
    </sheetView>
  </sheetViews>
  <sheetFormatPr baseColWidth="10" defaultColWidth="14.42578125" defaultRowHeight="15" customHeight="1"/>
  <cols>
    <col min="1" max="1" width="2.28515625" style="648" customWidth="1"/>
    <col min="2" max="2" width="21.5703125" style="648" customWidth="1"/>
    <col min="3" max="3" width="50.5703125" style="648" customWidth="1"/>
    <col min="4" max="4" width="15.5703125" style="648" customWidth="1"/>
    <col min="5" max="5" width="15.42578125" style="648" bestFit="1" customWidth="1"/>
    <col min="6" max="6" width="16.42578125" style="648" bestFit="1" customWidth="1"/>
    <col min="7" max="7" width="14.42578125" style="648" bestFit="1" customWidth="1"/>
    <col min="8" max="8" width="2.28515625" style="648" customWidth="1"/>
    <col min="9" max="9" width="11.42578125" style="648" customWidth="1"/>
    <col min="10" max="10" width="9.42578125" style="648" bestFit="1" customWidth="1"/>
    <col min="11" max="16384" width="14.42578125" style="648"/>
  </cols>
  <sheetData>
    <row r="1" spans="2:9" ht="14.25" customHeight="1">
      <c r="B1" s="1806"/>
      <c r="C1" s="1800" t="str">
        <f>+INFO!B2</f>
        <v>CONSTRUCCIÓN DE CUBIERTA PARA POLIDEPORTIVO EN LA VEREDA LA ESMERALDA DEL MUNICIPIO DE LA PLATA, DEPARTAMENTO DEL HUILA</v>
      </c>
      <c r="D1" s="1800"/>
      <c r="E1" s="1800"/>
      <c r="F1" s="1800"/>
      <c r="G1" s="1800"/>
      <c r="H1" s="647"/>
    </row>
    <row r="2" spans="2:9" ht="15" customHeight="1">
      <c r="B2" s="1807"/>
      <c r="C2" s="1800"/>
      <c r="D2" s="1800"/>
      <c r="E2" s="1800"/>
      <c r="F2" s="1800"/>
      <c r="G2" s="1800"/>
      <c r="H2" s="647"/>
    </row>
    <row r="3" spans="2:9" ht="13.5" customHeight="1">
      <c r="B3" s="1807"/>
      <c r="C3" s="1800"/>
      <c r="D3" s="1800"/>
      <c r="E3" s="1800"/>
      <c r="F3" s="1800"/>
      <c r="G3" s="1800"/>
      <c r="H3" s="647"/>
    </row>
    <row r="4" spans="2:9" ht="14.25" customHeight="1">
      <c r="B4" s="1808"/>
      <c r="C4" s="1800"/>
      <c r="D4" s="1800"/>
      <c r="E4" s="1800"/>
      <c r="F4" s="1800"/>
      <c r="G4" s="1800"/>
      <c r="H4" s="647"/>
    </row>
    <row r="5" spans="2:9" ht="14.25" customHeight="1">
      <c r="B5" s="588"/>
      <c r="C5" s="534"/>
      <c r="D5" s="534"/>
      <c r="E5" s="534"/>
      <c r="F5" s="534"/>
      <c r="G5" s="535"/>
      <c r="H5" s="647"/>
    </row>
    <row r="6" spans="2:9" ht="14.25" customHeight="1">
      <c r="B6" s="537">
        <f ca="1">+INFO!B5</f>
        <v>46286</v>
      </c>
      <c r="C6" s="1803" t="str">
        <f>+INFO!B3</f>
        <v>ALCALDIA DE LA PLATA HUILA</v>
      </c>
      <c r="D6" s="1803"/>
      <c r="E6" s="1803"/>
      <c r="F6" s="1803"/>
      <c r="G6" s="538"/>
      <c r="H6" s="647"/>
      <c r="I6" s="539"/>
    </row>
    <row r="7" spans="2:9" ht="14.65" customHeight="1" thickBot="1">
      <c r="B7" s="540"/>
      <c r="C7" s="541"/>
      <c r="D7" s="541"/>
      <c r="E7" s="541"/>
      <c r="F7" s="541"/>
      <c r="G7" s="542"/>
      <c r="H7" s="647"/>
    </row>
    <row r="8" spans="2:9" ht="16.5" thickBot="1">
      <c r="B8" s="649"/>
      <c r="C8" s="650"/>
      <c r="D8" s="650"/>
      <c r="E8" s="650"/>
      <c r="F8" s="650"/>
      <c r="G8" s="651"/>
      <c r="H8" s="647"/>
    </row>
    <row r="9" spans="2:9" ht="81.75" customHeight="1" thickBot="1">
      <c r="B9" s="652" t="s">
        <v>118</v>
      </c>
      <c r="C9" s="653" t="str">
        <f>+' PRESUPUESTO OFICIAL ESMERALDA'!C36</f>
        <v>Caja  de  inspeccion  en  concreto   de  F´c=2500  PSI,  de seccion   0.80*0.80,   H:   1M   incluye   cañuela,   tapa   en concreto reforzado de 8 cms , con espesores de paredes
de 0.10 mts.segun  diseño</v>
      </c>
      <c r="D9" s="654" t="s">
        <v>119</v>
      </c>
      <c r="E9" s="655">
        <f>+' PRESUPUESTO OFICIAL ESMERALDA'!B36</f>
        <v>5.4</v>
      </c>
      <c r="F9" s="654" t="s">
        <v>120</v>
      </c>
      <c r="G9" s="656" t="str">
        <f>+' PRESUPUESTO OFICIAL ESMERALDA'!D36</f>
        <v>UND</v>
      </c>
      <c r="H9" s="647"/>
    </row>
    <row r="10" spans="2:9" ht="15.75">
      <c r="B10" s="657"/>
      <c r="C10" s="658"/>
      <c r="D10" s="659"/>
      <c r="E10" s="659"/>
      <c r="F10" s="659"/>
      <c r="G10" s="660"/>
      <c r="H10" s="647"/>
    </row>
    <row r="11" spans="2:9" ht="15.75">
      <c r="B11" s="661" t="s">
        <v>122</v>
      </c>
      <c r="C11" s="662"/>
      <c r="D11" s="662"/>
      <c r="E11" s="662"/>
      <c r="F11" s="662"/>
      <c r="G11" s="663"/>
      <c r="H11" s="647"/>
    </row>
    <row r="12" spans="2:9" ht="15.75">
      <c r="B12" s="664" t="s">
        <v>123</v>
      </c>
      <c r="C12" s="665" t="s">
        <v>36</v>
      </c>
      <c r="D12" s="665" t="s">
        <v>124</v>
      </c>
      <c r="E12" s="665" t="s">
        <v>37</v>
      </c>
      <c r="F12" s="666" t="s">
        <v>125</v>
      </c>
      <c r="G12" s="667" t="s">
        <v>126</v>
      </c>
      <c r="H12" s="647"/>
    </row>
    <row r="13" spans="2:9" ht="15.75">
      <c r="B13" s="668" t="str">
        <f>+MATERIALES_ok!A12</f>
        <v>MAT-06</v>
      </c>
      <c r="C13" s="669" t="str">
        <f>+MATERIALES_ok!B12</f>
        <v>Concreto simple 2500 psi (175 Kg/cm2)</v>
      </c>
      <c r="D13" s="670" t="str">
        <f>+MATERIALES_ok!C12</f>
        <v>M3</v>
      </c>
      <c r="E13" s="670">
        <v>0.54</v>
      </c>
      <c r="F13" s="564">
        <f>+MATERIALES_ok!D12</f>
        <v>644538.44999999995</v>
      </c>
      <c r="G13" s="565">
        <f>ROUND(E13*F13,0)</f>
        <v>348051</v>
      </c>
      <c r="H13" s="647"/>
    </row>
    <row r="14" spans="2:9" ht="15.75">
      <c r="B14" s="668" t="str">
        <f>+MATERIALES_ok!A16</f>
        <v>MAT-10</v>
      </c>
      <c r="C14" s="669" t="str">
        <f>+MATERIALES_ok!B16</f>
        <v>Acero fy=4200 Kg/cm2</v>
      </c>
      <c r="D14" s="670" t="str">
        <f>+MATERIALES_ok!C16</f>
        <v>Kg</v>
      </c>
      <c r="E14" s="671">
        <v>9</v>
      </c>
      <c r="F14" s="564">
        <f>+MATERIALES_ok!D16</f>
        <v>4823</v>
      </c>
      <c r="G14" s="565">
        <f t="shared" ref="G14:G17" si="0">ROUND(E14*F14,0)</f>
        <v>43407</v>
      </c>
      <c r="H14" s="647"/>
    </row>
    <row r="15" spans="2:9" ht="15.75">
      <c r="B15" s="668" t="str">
        <f>+MATERIALES_ok!A17</f>
        <v>MAT-11</v>
      </c>
      <c r="C15" s="669" t="str">
        <f>+MATERIALES_ok!B17</f>
        <v>Alambre negro No 18</v>
      </c>
      <c r="D15" s="670" t="str">
        <f>+MATERIALES_ok!C17</f>
        <v>Kg</v>
      </c>
      <c r="E15" s="671">
        <v>0.3</v>
      </c>
      <c r="F15" s="564">
        <f>+MATERIALES_ok!D17</f>
        <v>7778</v>
      </c>
      <c r="G15" s="565">
        <f t="shared" si="0"/>
        <v>2333</v>
      </c>
      <c r="H15" s="647"/>
    </row>
    <row r="16" spans="2:9" ht="15.75">
      <c r="B16" s="668" t="str">
        <f>+MATERIALES_ok!A18</f>
        <v>MAT-12</v>
      </c>
      <c r="C16" s="669" t="str">
        <f>+MATERIALES_ok!B18</f>
        <v>Mortero 1:3 (Impermeabilizado)</v>
      </c>
      <c r="D16" s="670" t="str">
        <f>IF(B16="MAT-HM","% M.O",IF(B16="","",VLOOKUP('5.4'!B16,[190]MATERIALES!$1:$1048576,3,FALSE)))</f>
        <v>UND</v>
      </c>
      <c r="E16" s="671">
        <v>0.05</v>
      </c>
      <c r="F16" s="564">
        <f>+MATERIALES_ok!D18</f>
        <v>1315638.31</v>
      </c>
      <c r="G16" s="565">
        <f t="shared" si="0"/>
        <v>65782</v>
      </c>
      <c r="H16" s="647"/>
    </row>
    <row r="17" spans="2:8" ht="15.75">
      <c r="B17" s="668" t="str">
        <f>+MATERIALES_ok!A19</f>
        <v>MAT-13</v>
      </c>
      <c r="C17" s="669" t="str">
        <f>+MATERIALES_ok!B19</f>
        <v>Impermeabilizante</v>
      </c>
      <c r="D17" s="670" t="str">
        <f>+MATERIALES_ok!C19</f>
        <v>Kg</v>
      </c>
      <c r="E17" s="671">
        <v>0.1</v>
      </c>
      <c r="F17" s="564">
        <f>+MATERIALES_ok!D19</f>
        <v>38414</v>
      </c>
      <c r="G17" s="565">
        <f t="shared" si="0"/>
        <v>3841</v>
      </c>
      <c r="H17" s="647"/>
    </row>
    <row r="18" spans="2:8" ht="15.75">
      <c r="B18" s="672"/>
      <c r="C18" s="669" t="str">
        <f>IF(B18="MAT-HM","Herramienta menor",IF(B18="","",VLOOKUP('5.4'!B18,[190]MATERIALES!$1:$1048576,2,FALSE)))</f>
        <v/>
      </c>
      <c r="D18" s="670"/>
      <c r="E18" s="671"/>
      <c r="F18" s="564"/>
      <c r="G18" s="565"/>
      <c r="H18" s="647"/>
    </row>
    <row r="19" spans="2:8" ht="15.75">
      <c r="B19" s="673"/>
      <c r="C19" s="674"/>
      <c r="D19" s="674"/>
      <c r="E19" s="674"/>
      <c r="F19" s="675" t="s">
        <v>127</v>
      </c>
      <c r="G19" s="570">
        <f>SUM(G13:G18)</f>
        <v>463414</v>
      </c>
    </row>
    <row r="20" spans="2:8" ht="15.75">
      <c r="B20" s="673"/>
      <c r="C20" s="674"/>
      <c r="D20" s="674"/>
      <c r="E20" s="674"/>
      <c r="F20" s="674"/>
      <c r="G20" s="676"/>
      <c r="H20" s="647"/>
    </row>
    <row r="21" spans="2:8" ht="15.75">
      <c r="B21" s="661" t="s">
        <v>128</v>
      </c>
      <c r="C21" s="662"/>
      <c r="D21" s="662"/>
      <c r="E21" s="662"/>
      <c r="F21" s="662"/>
      <c r="G21" s="663"/>
      <c r="H21" s="647"/>
    </row>
    <row r="22" spans="2:8" ht="15.75" customHeight="1">
      <c r="B22" s="664" t="s">
        <v>123</v>
      </c>
      <c r="C22" s="665" t="s">
        <v>36</v>
      </c>
      <c r="D22" s="665" t="s">
        <v>124</v>
      </c>
      <c r="E22" s="665" t="s">
        <v>129</v>
      </c>
      <c r="F22" s="666" t="s">
        <v>130</v>
      </c>
      <c r="G22" s="667" t="s">
        <v>126</v>
      </c>
      <c r="H22" s="647"/>
    </row>
    <row r="23" spans="2:8" ht="15.75">
      <c r="B23" s="668" t="str">
        <f>+EQUIPOS_ok!A7</f>
        <v>MEH-HM</v>
      </c>
      <c r="C23" s="669" t="str">
        <f>+EQUIPOS_ok!B7</f>
        <v>Herramienta Menor</v>
      </c>
      <c r="D23" s="670" t="str">
        <f>+EQUIPOS_ok!C7</f>
        <v>% M.O</v>
      </c>
      <c r="E23" s="671">
        <f>+EQUIPOS_ok!D7</f>
        <v>0.1</v>
      </c>
      <c r="F23" s="711">
        <f>+EQUIPOS_ok!D19</f>
        <v>67500</v>
      </c>
      <c r="G23" s="565">
        <f t="shared" ref="G23:G24" si="1">ROUND(E23*F23,0)</f>
        <v>6750</v>
      </c>
      <c r="H23" s="647"/>
    </row>
    <row r="24" spans="2:8" ht="15.75" customHeight="1">
      <c r="B24" s="668" t="str">
        <f>+EQUIPOS_ok!A15</f>
        <v>MEH-08</v>
      </c>
      <c r="C24" s="669" t="str">
        <f>+EQUIPOS_ok!B15</f>
        <v>Formaleta métalica (6m)</v>
      </c>
      <c r="D24" s="670" t="str">
        <f>+EQUIPOS_ok!C15</f>
        <v>día</v>
      </c>
      <c r="E24" s="671">
        <v>2</v>
      </c>
      <c r="F24" s="711">
        <f>+EQUIPOS_ok!D15</f>
        <v>34200</v>
      </c>
      <c r="G24" s="565">
        <f t="shared" si="1"/>
        <v>68400</v>
      </c>
      <c r="H24" s="647"/>
    </row>
    <row r="25" spans="2:8" ht="15.75" customHeight="1">
      <c r="B25" s="672"/>
      <c r="C25" s="669"/>
      <c r="D25" s="670"/>
      <c r="E25" s="671"/>
      <c r="F25" s="564"/>
      <c r="G25" s="565"/>
      <c r="H25" s="647"/>
    </row>
    <row r="26" spans="2:8" ht="24" customHeight="1">
      <c r="B26" s="672"/>
      <c r="C26" s="669"/>
      <c r="D26" s="670"/>
      <c r="E26" s="671"/>
      <c r="F26" s="564"/>
      <c r="G26" s="565"/>
      <c r="H26" s="647"/>
    </row>
    <row r="27" spans="2:8" ht="15.75" customHeight="1">
      <c r="B27" s="672"/>
      <c r="C27" s="669" t="str">
        <f>IF(B27="MEH-HM",VLOOKUP(B27,[190]EQUIPOS!$1:$1048576,2,FALSE),IF(B27="","",VLOOKUP(B27,[190]EQUIPOS!$1:$1048576,2,FALSE)))</f>
        <v/>
      </c>
      <c r="D27" s="670" t="str">
        <f>+IF(B27="","",VLOOKUP(B27,[190]EQUIPOS!$1:$1048576,3,FALSE))</f>
        <v/>
      </c>
      <c r="E27" s="671" t="str">
        <f>IF(B27="MEH-HM",VLOOKUP(B27,[190]EQUIPOS!$1:$1048576,4,FALSE),IF(B27="","",1))</f>
        <v/>
      </c>
      <c r="F27" s="564" t="str">
        <f>IF(B27="MEH-HM",G45,IF(B27="","",VLOOKUP(B27,[190]EQUIPOS!$1:$1048576,4,FALSE)))</f>
        <v/>
      </c>
      <c r="G27" s="565" t="str">
        <f>+IF(B27="","",ROUND(E27*F27,2))</f>
        <v/>
      </c>
      <c r="H27" s="647"/>
    </row>
    <row r="28" spans="2:8" ht="15.75" customHeight="1">
      <c r="B28" s="673"/>
      <c r="C28" s="674"/>
      <c r="D28" s="674"/>
      <c r="E28" s="674"/>
      <c r="F28" s="675" t="s">
        <v>127</v>
      </c>
      <c r="G28" s="570">
        <f>SUM(G23:G27)</f>
        <v>75150</v>
      </c>
      <c r="H28" s="647"/>
    </row>
    <row r="29" spans="2:8" ht="15.75" customHeight="1">
      <c r="B29" s="673"/>
      <c r="C29" s="674"/>
      <c r="D29" s="674"/>
      <c r="E29" s="674"/>
      <c r="F29" s="677"/>
      <c r="G29" s="573"/>
      <c r="H29" s="647"/>
    </row>
    <row r="30" spans="2:8" ht="15.75" customHeight="1">
      <c r="B30" s="661" t="s">
        <v>132</v>
      </c>
      <c r="C30" s="662"/>
      <c r="D30" s="662"/>
      <c r="E30" s="662"/>
      <c r="F30" s="662"/>
      <c r="G30" s="663"/>
      <c r="H30" s="647"/>
    </row>
    <row r="31" spans="2:8" ht="15.75" customHeight="1">
      <c r="B31" s="664" t="s">
        <v>123</v>
      </c>
      <c r="C31" s="665" t="s">
        <v>36</v>
      </c>
      <c r="D31" s="665" t="s">
        <v>133</v>
      </c>
      <c r="E31" s="665" t="s">
        <v>134</v>
      </c>
      <c r="F31" s="666" t="s">
        <v>130</v>
      </c>
      <c r="G31" s="667" t="s">
        <v>126</v>
      </c>
      <c r="H31" s="647"/>
    </row>
    <row r="32" spans="2:8" ht="15.75" customHeight="1">
      <c r="B32" s="678"/>
      <c r="C32" s="669" t="str">
        <f>IF(B32="TRSPTE-MEH","Transporte Maquinaria y Equipos",IF(B32="TRSPTE-MAT","Transporte Materiales",IF(B32="","",VLOOKUP('5.4'!B32,[190]TRANSPORTE!A3:$C$26,2,FALSE))))</f>
        <v/>
      </c>
      <c r="D32" s="671" t="str">
        <f>IF(B32="TRSPTE-MEH","% MEH",IF(B32="TRSPTE-MAT","% MAT",IF(B32="","",1)))</f>
        <v/>
      </c>
      <c r="E32" s="575" t="str">
        <f>IF(B32="TRSPTE-MEH",VLOOKUP(B32,[190]TRANSPORTE!$1:$1048576,4,FALSE),IF(B32="TRSPTE-MAT",VLOOKUP(B32,[190]TRANSPORTE!$1:$1048576,4,FALSE),IF(B32="","",1)))</f>
        <v/>
      </c>
      <c r="F32" s="564" t="str">
        <f>IF(B32="TRSPTE-MEH",$G$28,IF(B32="TRSPTE-MAT",$G$19,IF(B32="","",VLOOKUP(B32,[190]TRANSPORTE!$1:$1048576,4,FALSE))))</f>
        <v/>
      </c>
      <c r="G32" s="565" t="str">
        <f>+IF(B32="","",ROUND(E32*F32,2))</f>
        <v/>
      </c>
      <c r="H32" s="647"/>
    </row>
    <row r="33" spans="2:8" ht="15.75" customHeight="1">
      <c r="B33" s="678"/>
      <c r="C33" s="669" t="str">
        <f>IF(B33="TRSPTE-MEH","Transporte Maquinaria y Equipos",IF(B33="TRSPTE-MAT","Transporte Materiales",IF(B33="","",VLOOKUP('5.4'!B33,[190]TRANSPORTE!A4:$C$26,2,FALSE))))</f>
        <v/>
      </c>
      <c r="D33" s="671" t="str">
        <f>IF(B33="TRSPTE-MEH","% MEH",IF(B33="TRSPTE-MAT","% MAT",IF(B33="","",1)))</f>
        <v/>
      </c>
      <c r="E33" s="575" t="str">
        <f>IF(B33="TRSPTE-MEH",VLOOKUP(B33,[190]TRANSPORTE!$1:$1048576,4,FALSE),IF(B33="TRSPTE-MAT",VLOOKUP(B33,[190]TRANSPORTE!$1:$1048576,4,FALSE),IF(B33="","",1)))</f>
        <v/>
      </c>
      <c r="F33" s="564" t="str">
        <f>IF(B33="TRSPTE-MEH",$G$28,IF(B33="TRSPTE-MAT",$G$19,IF(B33="","",VLOOKUP(B33,[190]TRANSPORTE!$1:$1048576,4,FALSE))))</f>
        <v/>
      </c>
      <c r="G33" s="565" t="str">
        <f>+IF(B33="","",ROUND(E33*F33,2))</f>
        <v/>
      </c>
      <c r="H33" s="647"/>
    </row>
    <row r="34" spans="2:8" ht="15.75" customHeight="1">
      <c r="B34" s="678"/>
      <c r="C34" s="669" t="str">
        <f>IF(B34="TRSPTE-MEH","Transporte Maquinaria y Equipos",IF(B34="TRSPTE-MAT","Transporte Materiales",IF(B34="","",VLOOKUP('5.4'!B34,[190]TRANSPORTE!A5:$C$26,2,FALSE))))</f>
        <v/>
      </c>
      <c r="D34" s="671" t="str">
        <f>IF(B34="TRSPTE-MEH","% MEH",IF(B34="TRSPTE-MAT","% MAT",IF(B34="","",1)))</f>
        <v/>
      </c>
      <c r="E34" s="575" t="str">
        <f>IF(B34="TRSPTE-MEH",VLOOKUP(B34,[190]TRANSPORTE!$1:$1048576,4,FALSE),IF(B34="TRSPTE-MAT",VLOOKUP(B34,[190]TRANSPORTE!$1:$1048576,4,FALSE),IF(B34="","",1)))</f>
        <v/>
      </c>
      <c r="F34" s="564" t="str">
        <f>IF(B34="TRSPTE-MEH",$G$28,IF(B34="TRSPTE-MAT",$G$19,IF(B34="","",VLOOKUP(B34,[190]TRANSPORTE!$1:$1048576,4,FALSE))))</f>
        <v/>
      </c>
      <c r="G34" s="565" t="str">
        <f>+IF(B34="","",ROUND(E34*F34,2))</f>
        <v/>
      </c>
      <c r="H34" s="647"/>
    </row>
    <row r="35" spans="2:8" ht="15.75" customHeight="1">
      <c r="B35" s="678"/>
      <c r="C35" s="669" t="str">
        <f>IF(B35="TRSPTE-MEH","Transporte Maquinaria y Equipos",IF(B35="TRSPTE-MAT","Transporte Materiales",IF(B35="","",VLOOKUP('5.4'!B35,[190]TRANSPORTE!A6:$C$26,2,FALSE))))</f>
        <v/>
      </c>
      <c r="D35" s="671" t="str">
        <f>IF(B35="TRSPTE-MEH","% MEH",IF(B35="TRSPTE-MAT","% MAT",IF(B35="","",1)))</f>
        <v/>
      </c>
      <c r="E35" s="575" t="str">
        <f>IF(B35="TRSPTE-MEH",VLOOKUP(B35,[190]TRANSPORTE!$1:$1048576,4,FALSE),IF(B35="TRSPTE-MAT",VLOOKUP(B35,[190]TRANSPORTE!$1:$1048576,4,FALSE),IF(B35="","",1)))</f>
        <v/>
      </c>
      <c r="F35" s="564" t="str">
        <f>IF(B35="TRSPTE-MEH",$G$28,IF(B35="TRSPTE-MAT",$G$19,IF(B35="","",VLOOKUP(B35,[190]TRANSPORTE!$1:$1048576,4,FALSE))))</f>
        <v/>
      </c>
      <c r="G35" s="565" t="str">
        <f>+IF(B35="","",ROUND(E35*F35,2))</f>
        <v/>
      </c>
      <c r="H35" s="647"/>
    </row>
    <row r="36" spans="2:8" ht="15.75" customHeight="1">
      <c r="B36" s="673"/>
      <c r="C36" s="674"/>
      <c r="D36" s="674"/>
      <c r="E36" s="674"/>
      <c r="F36" s="675" t="s">
        <v>127</v>
      </c>
      <c r="G36" s="570">
        <f>SUM(G32:G35)</f>
        <v>0</v>
      </c>
      <c r="H36" s="647"/>
    </row>
    <row r="37" spans="2:8" ht="15.75" customHeight="1">
      <c r="B37" s="679"/>
      <c r="C37" s="647"/>
      <c r="D37" s="647"/>
      <c r="E37" s="647"/>
      <c r="F37" s="647"/>
      <c r="G37" s="680"/>
      <c r="H37" s="647"/>
    </row>
    <row r="38" spans="2:8" ht="15.75" customHeight="1">
      <c r="B38" s="661" t="s">
        <v>135</v>
      </c>
      <c r="C38" s="662"/>
      <c r="D38" s="662"/>
      <c r="E38" s="662"/>
      <c r="F38" s="662"/>
      <c r="G38" s="663"/>
      <c r="H38" s="647"/>
    </row>
    <row r="39" spans="2:8" ht="15.75" customHeight="1">
      <c r="B39" s="664" t="s">
        <v>123</v>
      </c>
      <c r="C39" s="665" t="s">
        <v>36</v>
      </c>
      <c r="D39" s="665" t="s">
        <v>124</v>
      </c>
      <c r="E39" s="665" t="s">
        <v>136</v>
      </c>
      <c r="F39" s="666" t="s">
        <v>129</v>
      </c>
      <c r="G39" s="667" t="s">
        <v>126</v>
      </c>
    </row>
    <row r="40" spans="2:8" ht="15.75" customHeight="1">
      <c r="B40" s="668" t="s">
        <v>147</v>
      </c>
      <c r="C40" s="669" t="str">
        <f>+IF(B40="","",VLOOKUP(B40,'[190]MANO DE OBRA'!1:1048576,2,FALSE))</f>
        <v>Cuadrilla 5: 1 OfcA + 1 AyuA</v>
      </c>
      <c r="D40" s="564" t="str">
        <f>+IF(B40="","","Hora")</f>
        <v>Hora</v>
      </c>
      <c r="E40" s="564">
        <f>+'MANO DE OBRA_ok'!P42</f>
        <v>33789</v>
      </c>
      <c r="F40" s="578">
        <v>4.5</v>
      </c>
      <c r="G40" s="565">
        <f>ROUND(E40*F40,0)</f>
        <v>152051</v>
      </c>
    </row>
    <row r="41" spans="2:8" ht="15.75" customHeight="1">
      <c r="B41" s="673"/>
      <c r="C41" s="674"/>
      <c r="D41" s="674"/>
      <c r="E41" s="674"/>
      <c r="F41" s="675" t="s">
        <v>127</v>
      </c>
      <c r="G41" s="570">
        <f>SUM(G40:G40)</f>
        <v>152051</v>
      </c>
    </row>
    <row r="42" spans="2:8" ht="15.75" customHeight="1" thickBot="1">
      <c r="B42" s="681"/>
      <c r="G42" s="682"/>
    </row>
    <row r="43" spans="2:8" ht="15.75" customHeight="1" thickBot="1">
      <c r="B43" s="681"/>
      <c r="E43" s="1811" t="s">
        <v>138</v>
      </c>
      <c r="F43" s="1812" t="s">
        <v>139</v>
      </c>
      <c r="G43" s="683">
        <f>ROUND(+G41+G36+G28+G19,0)</f>
        <v>690615</v>
      </c>
    </row>
    <row r="44" spans="2:8" ht="15.75" customHeight="1">
      <c r="B44" s="681"/>
      <c r="G44" s="682"/>
    </row>
    <row r="45" spans="2:8" ht="15.75" customHeight="1">
      <c r="B45" s="681"/>
      <c r="G45" s="682"/>
    </row>
    <row r="46" spans="2:8" ht="15.75" customHeight="1">
      <c r="B46" s="681"/>
      <c r="G46" s="682"/>
    </row>
    <row r="47" spans="2:8" ht="15.75" customHeight="1">
      <c r="B47" s="681"/>
      <c r="G47" s="682"/>
    </row>
    <row r="48" spans="2:8" ht="15.75" customHeight="1">
      <c r="B48" s="681"/>
      <c r="G48" s="682"/>
    </row>
    <row r="49" spans="2:7" ht="15.75" customHeight="1">
      <c r="B49" s="681"/>
      <c r="G49" s="682"/>
    </row>
    <row r="50" spans="2:7" s="583" customFormat="1" ht="15.75">
      <c r="B50" s="193" t="s">
        <v>39</v>
      </c>
      <c r="C50" s="253"/>
      <c r="G50" s="596"/>
    </row>
    <row r="51" spans="2:7" s="583" customFormat="1" ht="15.75">
      <c r="B51" s="990" t="s">
        <v>873</v>
      </c>
      <c r="C51" s="427"/>
      <c r="G51" s="596"/>
    </row>
    <row r="52" spans="2:7" s="583" customFormat="1" ht="15.75">
      <c r="B52" s="162" t="s">
        <v>874</v>
      </c>
      <c r="C52" s="253"/>
      <c r="G52" s="596"/>
    </row>
    <row r="53" spans="2:7" ht="15.75" customHeight="1">
      <c r="B53" s="681"/>
      <c r="G53" s="682"/>
    </row>
    <row r="54" spans="2:7" ht="15.75" customHeight="1">
      <c r="B54" s="681"/>
      <c r="G54" s="682"/>
    </row>
    <row r="55" spans="2:7" ht="15.75" customHeight="1" thickBot="1">
      <c r="B55" s="684"/>
      <c r="C55" s="685"/>
      <c r="D55" s="685"/>
      <c r="E55" s="685"/>
      <c r="F55" s="685"/>
      <c r="G55" s="686"/>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4">
    <mergeCell ref="C6:F6"/>
    <mergeCell ref="E43:F43"/>
    <mergeCell ref="C1:G4"/>
    <mergeCell ref="B1:B4"/>
  </mergeCells>
  <printOptions horizontalCentered="1" verticalCentered="1"/>
  <pageMargins left="0.25" right="0.25" top="1.2965104166666668" bottom="0.75" header="0.3" footer="0.3"/>
  <pageSetup scale="76" fitToHeight="0"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H70"/>
  <sheetViews>
    <sheetView view="pageBreakPreview" topLeftCell="A20" zoomScale="85" zoomScaleNormal="100" zoomScaleSheetLayoutView="85" workbookViewId="0">
      <selection activeCell="M45" sqref="M45"/>
    </sheetView>
  </sheetViews>
  <sheetFormatPr baseColWidth="10" defaultColWidth="14.42578125" defaultRowHeight="15.75"/>
  <cols>
    <col min="1" max="1" width="2.28515625" style="648" customWidth="1"/>
    <col min="2" max="2" width="20.42578125" style="648" customWidth="1"/>
    <col min="3" max="3" width="31.85546875" style="648" customWidth="1"/>
    <col min="4" max="4" width="13" style="648" customWidth="1"/>
    <col min="5" max="5" width="15.42578125" style="648" bestFit="1" customWidth="1"/>
    <col min="6" max="7" width="16.42578125" style="648" bestFit="1" customWidth="1"/>
    <col min="8" max="8" width="15.5703125" style="648" customWidth="1"/>
    <col min="9" max="9" width="11.42578125" style="648" customWidth="1"/>
    <col min="10" max="10" width="9.42578125" style="648" bestFit="1" customWidth="1"/>
    <col min="11" max="16384" width="14.42578125" style="648"/>
  </cols>
  <sheetData>
    <row r="1" spans="2:8" ht="14.25" customHeight="1">
      <c r="B1" s="1806"/>
      <c r="C1" s="1800" t="str">
        <f>+INFO!B2</f>
        <v>CONSTRUCCIÓN DE CUBIERTA PARA POLIDEPORTIVO EN LA VEREDA LA ESMERALDA DEL MUNICIPIO DE LA PLATA, DEPARTAMENTO DEL HUILA</v>
      </c>
      <c r="D1" s="1800"/>
      <c r="E1" s="1800"/>
      <c r="F1" s="1800"/>
      <c r="G1" s="1800"/>
      <c r="H1" s="647"/>
    </row>
    <row r="2" spans="2:8" ht="15" customHeight="1">
      <c r="B2" s="1807"/>
      <c r="C2" s="1800"/>
      <c r="D2" s="1800"/>
      <c r="E2" s="1800"/>
      <c r="F2" s="1800"/>
      <c r="G2" s="1800"/>
      <c r="H2" s="647"/>
    </row>
    <row r="3" spans="2:8" ht="13.5" customHeight="1">
      <c r="B3" s="1807"/>
      <c r="C3" s="1800"/>
      <c r="D3" s="1800"/>
      <c r="E3" s="1800"/>
      <c r="F3" s="1800"/>
      <c r="G3" s="1800"/>
      <c r="H3" s="647"/>
    </row>
    <row r="4" spans="2:8" ht="14.25" customHeight="1">
      <c r="B4" s="1808"/>
      <c r="C4" s="1800"/>
      <c r="D4" s="1800"/>
      <c r="E4" s="1800"/>
      <c r="F4" s="1800"/>
      <c r="G4" s="1800"/>
      <c r="H4" s="647"/>
    </row>
    <row r="5" spans="2:8" ht="14.25" customHeight="1">
      <c r="B5" s="588"/>
      <c r="C5" s="534"/>
      <c r="D5" s="534"/>
      <c r="E5" s="534"/>
      <c r="F5" s="534"/>
      <c r="G5" s="535"/>
      <c r="H5" s="647"/>
    </row>
    <row r="6" spans="2:8" ht="14.25" customHeight="1">
      <c r="B6" s="630">
        <f ca="1">+INFO!B5</f>
        <v>46286</v>
      </c>
      <c r="C6" s="1803" t="str">
        <f>+INFO!B3</f>
        <v>ALCALDIA DE LA PLATA HUILA</v>
      </c>
      <c r="D6" s="1803"/>
      <c r="E6" s="1803"/>
      <c r="F6" s="1803"/>
      <c r="G6" s="538"/>
      <c r="H6" s="539"/>
    </row>
    <row r="7" spans="2:8" ht="14.65" customHeight="1" thickBot="1">
      <c r="B7" s="540"/>
      <c r="C7" s="541"/>
      <c r="D7" s="541"/>
      <c r="E7" s="541"/>
      <c r="F7" s="541"/>
      <c r="G7" s="542"/>
      <c r="H7" s="647"/>
    </row>
    <row r="8" spans="2:8" ht="16.5" thickBot="1">
      <c r="B8" s="649"/>
      <c r="C8" s="650"/>
      <c r="D8" s="650"/>
      <c r="E8" s="650"/>
      <c r="F8" s="650"/>
      <c r="G8" s="651"/>
      <c r="H8" s="647"/>
    </row>
    <row r="9" spans="2:8" ht="116.25" customHeight="1" thickBot="1">
      <c r="B9" s="652" t="s">
        <v>118</v>
      </c>
      <c r="C9" s="653" t="str">
        <f>+' PRESUPUESTO OFICIAL ESMERALDA'!C37</f>
        <v>Caja  de  inspeccion  en  concreto   de  F´c=2500  PSI,  de seccion  1*1  H:  1M,  incluye  cañuela,  tapa  en  concreto reforzado de 8 cms , con espesores de paredes de 0.10
mts.segun  diseño</v>
      </c>
      <c r="D9" s="654" t="s">
        <v>119</v>
      </c>
      <c r="E9" s="655">
        <f>+' PRESUPUESTO OFICIAL ESMERALDA'!B37</f>
        <v>5.5</v>
      </c>
      <c r="F9" s="654" t="s">
        <v>120</v>
      </c>
      <c r="G9" s="656" t="str">
        <f>+' PRESUPUESTO OFICIAL ESMERALDA'!D37</f>
        <v>UND</v>
      </c>
      <c r="H9" s="647"/>
    </row>
    <row r="10" spans="2:8">
      <c r="B10" s="657"/>
      <c r="C10" s="658"/>
      <c r="D10" s="659"/>
      <c r="E10" s="659"/>
      <c r="F10" s="659"/>
      <c r="G10" s="660"/>
      <c r="H10" s="647"/>
    </row>
    <row r="11" spans="2:8">
      <c r="B11" s="661" t="s">
        <v>122</v>
      </c>
      <c r="C11" s="662"/>
      <c r="D11" s="662"/>
      <c r="E11" s="662"/>
      <c r="F11" s="662"/>
      <c r="G11" s="663"/>
      <c r="H11" s="647"/>
    </row>
    <row r="12" spans="2:8">
      <c r="B12" s="664" t="s">
        <v>123</v>
      </c>
      <c r="C12" s="665" t="s">
        <v>36</v>
      </c>
      <c r="D12" s="665" t="s">
        <v>124</v>
      </c>
      <c r="E12" s="665" t="s">
        <v>37</v>
      </c>
      <c r="F12" s="666" t="s">
        <v>125</v>
      </c>
      <c r="G12" s="667" t="s">
        <v>126</v>
      </c>
      <c r="H12" s="647"/>
    </row>
    <row r="13" spans="2:8" ht="36.75" customHeight="1">
      <c r="B13" s="668" t="str">
        <f>+MATERIALES_ok!A12</f>
        <v>MAT-06</v>
      </c>
      <c r="C13" s="669" t="str">
        <f>+MATERIALES_ok!B12</f>
        <v>Concreto simple 2500 psi (175 Kg/cm2)</v>
      </c>
      <c r="D13" s="670" t="str">
        <f>+MATERIALES_ok!C12</f>
        <v>M3</v>
      </c>
      <c r="E13" s="671">
        <f>0.75*1.05</f>
        <v>0.78750000000000009</v>
      </c>
      <c r="F13" s="564">
        <f>+MATERIALES_ok!D12</f>
        <v>644538.44999999995</v>
      </c>
      <c r="G13" s="565">
        <f>+ROUND(E13*F13,0)</f>
        <v>507574</v>
      </c>
      <c r="H13" s="647"/>
    </row>
    <row r="14" spans="2:8">
      <c r="B14" s="668" t="str">
        <f>+MATERIALES_ok!A16</f>
        <v>MAT-10</v>
      </c>
      <c r="C14" s="712" t="str">
        <f>+MATERIALES_ok!B16</f>
        <v>Acero fy=4200 Kg/cm2</v>
      </c>
      <c r="D14" s="713" t="str">
        <f>+MATERIALES_ok!C16</f>
        <v>Kg</v>
      </c>
      <c r="E14" s="671">
        <v>9.6</v>
      </c>
      <c r="F14" s="714">
        <f>+MATERIALES_ok!D16</f>
        <v>4823</v>
      </c>
      <c r="G14" s="565">
        <f t="shared" ref="G14:G17" si="0">+ROUND(E14*F14,0)</f>
        <v>46301</v>
      </c>
      <c r="H14" s="647"/>
    </row>
    <row r="15" spans="2:8">
      <c r="B15" s="668" t="str">
        <f>+MATERIALES_ok!A17</f>
        <v>MAT-11</v>
      </c>
      <c r="C15" s="669" t="str">
        <f>+MATERIALES_ok!B17</f>
        <v>Alambre negro No 18</v>
      </c>
      <c r="D15" s="670" t="str">
        <f>+MATERIALES_ok!C17</f>
        <v>Kg</v>
      </c>
      <c r="E15" s="671">
        <v>0.4</v>
      </c>
      <c r="F15" s="564">
        <f>+MATERIALES_ok!D17</f>
        <v>7778</v>
      </c>
      <c r="G15" s="565">
        <f t="shared" si="0"/>
        <v>3111</v>
      </c>
      <c r="H15" s="647"/>
    </row>
    <row r="16" spans="2:8">
      <c r="B16" s="668" t="str">
        <f>+MATERIALES_ok!A18</f>
        <v>MAT-12</v>
      </c>
      <c r="C16" s="669" t="str">
        <f>+MATERIALES_ok!B18</f>
        <v>Mortero 1:3 (Impermeabilizado)</v>
      </c>
      <c r="D16" s="670" t="str">
        <f>+MATERIALES_ok!C18</f>
        <v>M3</v>
      </c>
      <c r="E16" s="671">
        <v>0.1</v>
      </c>
      <c r="F16" s="564">
        <f>+MATERIALES_ok!D18</f>
        <v>1315638.31</v>
      </c>
      <c r="G16" s="565">
        <f t="shared" si="0"/>
        <v>131564</v>
      </c>
      <c r="H16" s="647"/>
    </row>
    <row r="17" spans="2:8">
      <c r="B17" s="668" t="str">
        <f>+MATERIALES_ok!A19</f>
        <v>MAT-13</v>
      </c>
      <c r="C17" s="669" t="str">
        <f>+MATERIALES_ok!B19</f>
        <v>Impermeabilizante</v>
      </c>
      <c r="D17" s="670" t="str">
        <f>+MATERIALES_ok!C19</f>
        <v>Kg</v>
      </c>
      <c r="E17" s="671">
        <v>0.12</v>
      </c>
      <c r="F17" s="564">
        <f>+MATERIALES_ok!D19</f>
        <v>38414</v>
      </c>
      <c r="G17" s="565">
        <f t="shared" si="0"/>
        <v>4610</v>
      </c>
      <c r="H17" s="647"/>
    </row>
    <row r="18" spans="2:8">
      <c r="B18" s="668"/>
      <c r="C18" s="669" t="str">
        <f>IF(B18="MAT-HM","Herramienta menor",IF(B18="","",VLOOKUP('5.1'!B16,[190]MATERIALES!$1:$1048576,2,FALSE)))</f>
        <v/>
      </c>
      <c r="D18" s="670" t="str">
        <f>IF(B18="MAT-HM","% M.O",IF(B18="","",VLOOKUP('5.1'!B16,[190]MATERIALES!$1:$1048576,3,FALSE)))</f>
        <v/>
      </c>
      <c r="E18" s="671" t="str">
        <f>+IF(B18="","",1)</f>
        <v/>
      </c>
      <c r="F18" s="564" t="str">
        <f>IF(B18="MAT-HM",$G$42,IF(B18="","",VLOOKUP('5.1'!B16,[190]MATERIALES!$1:$1048576,4,FALSE)))</f>
        <v/>
      </c>
      <c r="G18" s="565" t="str">
        <f>+IF(E18="","",ROUND(E18*F18,2))</f>
        <v/>
      </c>
      <c r="H18" s="647"/>
    </row>
    <row r="19" spans="2:8">
      <c r="B19" s="673"/>
      <c r="C19" s="674"/>
      <c r="D19" s="674"/>
      <c r="E19" s="674"/>
      <c r="F19" s="675" t="s">
        <v>127</v>
      </c>
      <c r="G19" s="570">
        <f>SUM(G13:G18)</f>
        <v>693160</v>
      </c>
    </row>
    <row r="20" spans="2:8">
      <c r="B20" s="673"/>
      <c r="C20" s="674"/>
      <c r="D20" s="674"/>
      <c r="E20" s="674"/>
      <c r="F20" s="674"/>
      <c r="G20" s="676"/>
      <c r="H20" s="647"/>
    </row>
    <row r="21" spans="2:8">
      <c r="B21" s="661" t="s">
        <v>128</v>
      </c>
      <c r="C21" s="662"/>
      <c r="D21" s="662"/>
      <c r="E21" s="662"/>
      <c r="F21" s="662"/>
      <c r="G21" s="663"/>
      <c r="H21" s="647"/>
    </row>
    <row r="22" spans="2:8" ht="15.75" customHeight="1">
      <c r="B22" s="664" t="s">
        <v>123</v>
      </c>
      <c r="C22" s="665" t="s">
        <v>36</v>
      </c>
      <c r="D22" s="665" t="s">
        <v>124</v>
      </c>
      <c r="E22" s="665" t="s">
        <v>129</v>
      </c>
      <c r="F22" s="666" t="s">
        <v>130</v>
      </c>
      <c r="G22" s="667" t="s">
        <v>126</v>
      </c>
      <c r="H22" s="647"/>
    </row>
    <row r="23" spans="2:8" ht="15.75" customHeight="1">
      <c r="B23" s="668" t="str">
        <f>+EQUIPOS_ok!A7</f>
        <v>MEH-HM</v>
      </c>
      <c r="C23" s="669" t="str">
        <f>+EQUIPOS_ok!B7</f>
        <v>Herramienta Menor</v>
      </c>
      <c r="D23" s="670" t="str">
        <f>+EQUIPOS_ok!C7</f>
        <v>% M.O</v>
      </c>
      <c r="E23" s="671">
        <f>+EQUIPOS_ok!D7</f>
        <v>0.1</v>
      </c>
      <c r="F23" s="564">
        <f>+EQUIPOS_ok!D19</f>
        <v>67500</v>
      </c>
      <c r="G23" s="565">
        <f>+ROUND(E23*F23,0)</f>
        <v>6750</v>
      </c>
      <c r="H23" s="647"/>
    </row>
    <row r="24" spans="2:8" ht="15.75" customHeight="1">
      <c r="B24" s="668" t="str">
        <f>+EQUIPOS_ok!A15</f>
        <v>MEH-08</v>
      </c>
      <c r="C24" s="669" t="str">
        <f>+EQUIPOS_ok!B15</f>
        <v>Formaleta métalica (6m)</v>
      </c>
      <c r="D24" s="670" t="str">
        <f>+EQUIPOS_ok!C15</f>
        <v>día</v>
      </c>
      <c r="E24" s="671">
        <v>2.5</v>
      </c>
      <c r="F24" s="564">
        <f>+EQUIPOS_ok!D15</f>
        <v>34200</v>
      </c>
      <c r="G24" s="565">
        <f>+ROUND(E24*F24,0)</f>
        <v>85500</v>
      </c>
      <c r="H24" s="647"/>
    </row>
    <row r="25" spans="2:8" ht="15.75" customHeight="1">
      <c r="B25" s="672"/>
      <c r="C25" s="669" t="str">
        <f>IF(B25="MEH-HM",VLOOKUP(B25,[190]EQUIPOS!$1:$1048576,2,FALSE),IF(B25="","",VLOOKUP(B25,[190]EQUIPOS!$1:$1048576,2,FALSE)))</f>
        <v/>
      </c>
      <c r="D25" s="670" t="str">
        <f>+IF(B25="","",VLOOKUP(B25,[190]EQUIPOS!$1:$1048576,3,FALSE))</f>
        <v/>
      </c>
      <c r="E25" s="671"/>
      <c r="F25" s="564" t="str">
        <f>IF(B25="MEH-HM",G44,IF(B25="","",VLOOKUP(B25,[190]EQUIPOS!$1:$1048576,4,FALSE)))</f>
        <v/>
      </c>
      <c r="G25" s="565" t="str">
        <f>+IF(B25="","",ROUND(E25*F25,2))</f>
        <v/>
      </c>
      <c r="H25" s="647"/>
    </row>
    <row r="26" spans="2:8" ht="15.75" customHeight="1">
      <c r="B26" s="672"/>
      <c r="C26" s="669" t="str">
        <f>IF(B26="MEH-HM",VLOOKUP(B26,[190]EQUIPOS!$1:$1048576,2,FALSE),IF(B26="","",VLOOKUP(B26,[190]EQUIPOS!$1:$1048576,2,FALSE)))</f>
        <v/>
      </c>
      <c r="D26" s="670" t="str">
        <f>+IF(B26="","",VLOOKUP(B26,[190]EQUIPOS!$1:$1048576,3,FALSE))</f>
        <v/>
      </c>
      <c r="E26" s="671"/>
      <c r="F26" s="564" t="str">
        <f>IF(B26="MEH-HM",G45,IF(B26="","",VLOOKUP(B26,[190]EQUIPOS!$1:$1048576,4,FALSE)))</f>
        <v/>
      </c>
      <c r="G26" s="565" t="str">
        <f>+IF(B26="","",ROUND(E26*F26,2))</f>
        <v/>
      </c>
      <c r="H26" s="647"/>
    </row>
    <row r="27" spans="2:8" ht="15.75" customHeight="1">
      <c r="B27" s="672"/>
      <c r="C27" s="669" t="str">
        <f>IF(B27="MEH-HM",VLOOKUP(B27,[190]EQUIPOS!$1:$1048576,2,FALSE),IF(B27="","",VLOOKUP(B27,[190]EQUIPOS!$1:$1048576,2,FALSE)))</f>
        <v/>
      </c>
      <c r="D27" s="670" t="str">
        <f>+IF(B27="","",VLOOKUP(B27,[190]EQUIPOS!$1:$1048576,3,FALSE))</f>
        <v/>
      </c>
      <c r="E27" s="671" t="str">
        <f>IF(B27="MEH-HM",VLOOKUP(B27,[190]EQUIPOS!$1:$1048576,4,FALSE),IF(B27="","",1))</f>
        <v/>
      </c>
      <c r="F27" s="564" t="str">
        <f>IF(B27="MEH-HM",G46,IF(B27="","",VLOOKUP(B27,[190]EQUIPOS!$1:$1048576,4,FALSE)))</f>
        <v/>
      </c>
      <c r="G27" s="565" t="str">
        <f>+IF(B27="","",ROUND(E27*F27,2))</f>
        <v/>
      </c>
      <c r="H27" s="647"/>
    </row>
    <row r="28" spans="2:8" ht="15.75" customHeight="1">
      <c r="B28" s="673"/>
      <c r="C28" s="674"/>
      <c r="D28" s="674"/>
      <c r="E28" s="674"/>
      <c r="F28" s="675" t="s">
        <v>127</v>
      </c>
      <c r="G28" s="570">
        <f>SUM(G23:G27)</f>
        <v>92250</v>
      </c>
      <c r="H28" s="647"/>
    </row>
    <row r="29" spans="2:8" ht="15.75" customHeight="1">
      <c r="B29" s="673"/>
      <c r="C29" s="674"/>
      <c r="D29" s="674"/>
      <c r="E29" s="674"/>
      <c r="F29" s="677"/>
      <c r="G29" s="573"/>
      <c r="H29" s="647"/>
    </row>
    <row r="30" spans="2:8" ht="15.75" customHeight="1">
      <c r="B30" s="661" t="s">
        <v>132</v>
      </c>
      <c r="C30" s="662"/>
      <c r="D30" s="662"/>
      <c r="E30" s="662"/>
      <c r="F30" s="662"/>
      <c r="G30" s="663"/>
      <c r="H30" s="647"/>
    </row>
    <row r="31" spans="2:8" ht="15.75" customHeight="1">
      <c r="B31" s="664" t="s">
        <v>123</v>
      </c>
      <c r="C31" s="665" t="s">
        <v>36</v>
      </c>
      <c r="D31" s="665" t="s">
        <v>133</v>
      </c>
      <c r="E31" s="665" t="s">
        <v>134</v>
      </c>
      <c r="F31" s="666" t="s">
        <v>130</v>
      </c>
      <c r="G31" s="667" t="s">
        <v>126</v>
      </c>
      <c r="H31" s="647"/>
    </row>
    <row r="32" spans="2:8" ht="15.75" customHeight="1">
      <c r="B32" s="678"/>
      <c r="C32" s="669"/>
      <c r="D32" s="671"/>
      <c r="E32" s="575"/>
      <c r="F32" s="564"/>
      <c r="G32" s="565"/>
      <c r="H32" s="647"/>
    </row>
    <row r="33" spans="2:8" ht="15.75" customHeight="1">
      <c r="B33" s="678"/>
      <c r="C33" s="669" t="str">
        <f>IF(B33="TRSPTE-MEH","Transporte Maquinaria y Equipos",IF(B33="TRSPTE-MAT","Transporte Materiales",IF(B33="","",VLOOKUP('5.1'!B33,[190]TRANSPORTE!A3:$C$26,2,FALSE))))</f>
        <v/>
      </c>
      <c r="D33" s="671" t="str">
        <f>IF(B33="TRSPTE-MEH","% MEH",IF(B33="TRSPTE-MAT","% MAT",IF(B33="","",1)))</f>
        <v/>
      </c>
      <c r="E33" s="575" t="str">
        <f>IF(B33="TRSPTE-MEH",VLOOKUP(B33,[190]TRANSPORTE!$1:$1048576,4,FALSE),IF(B33="TRSPTE-MAT",VLOOKUP(B33,[190]TRANSPORTE!$1:$1048576,4,FALSE),IF(B33="","",1)))</f>
        <v/>
      </c>
      <c r="F33" s="564" t="str">
        <f>IF(B33="TRSPTE-MEH",$G$28,IF(B33="TRSPTE-MAT",$G$19,IF(B33="","",VLOOKUP(B33,[190]TRANSPORTE!$1:$1048576,4,FALSE))))</f>
        <v/>
      </c>
      <c r="G33" s="565" t="str">
        <f>+IF(B33="","",ROUND(E33*F33,2))</f>
        <v/>
      </c>
      <c r="H33" s="647"/>
    </row>
    <row r="34" spans="2:8" ht="15.75" customHeight="1">
      <c r="B34" s="678"/>
      <c r="C34" s="669" t="str">
        <f>IF(B34="TRSPTE-MEH","Transporte Maquinaria y Equipos",IF(B34="TRSPTE-MAT","Transporte Materiales",IF(B34="","",VLOOKUP('5.1'!B34,[190]TRANSPORTE!A4:$C$26,2,FALSE))))</f>
        <v/>
      </c>
      <c r="D34" s="671" t="str">
        <f>IF(B34="TRSPTE-MEH","% MEH",IF(B34="TRSPTE-MAT","% MAT",IF(B34="","",1)))</f>
        <v/>
      </c>
      <c r="E34" s="575" t="str">
        <f>IF(B34="TRSPTE-MEH",VLOOKUP(B34,[190]TRANSPORTE!$1:$1048576,4,FALSE),IF(B34="TRSPTE-MAT",VLOOKUP(B34,[190]TRANSPORTE!$1:$1048576,4,FALSE),IF(B34="","",1)))</f>
        <v/>
      </c>
      <c r="F34" s="564" t="str">
        <f>IF(B34="TRSPTE-MEH",$G$28,IF(B34="TRSPTE-MAT",$G$19,IF(B34="","",VLOOKUP(B34,[190]TRANSPORTE!$1:$1048576,4,FALSE))))</f>
        <v/>
      </c>
      <c r="G34" s="565" t="str">
        <f>+IF(B34="","",ROUND(E34*F34,2))</f>
        <v/>
      </c>
      <c r="H34" s="647"/>
    </row>
    <row r="35" spans="2:8" ht="15.75" customHeight="1">
      <c r="B35" s="678"/>
      <c r="C35" s="669" t="str">
        <f>IF(B35="TRSPTE-MEH","Transporte Maquinaria y Equipos",IF(B35="TRSPTE-MAT","Transporte Materiales",IF(B35="","",VLOOKUP('5.1'!B35,[190]TRANSPORTE!A5:$C$26,2,FALSE))))</f>
        <v/>
      </c>
      <c r="D35" s="671" t="str">
        <f>IF(B35="TRSPTE-MEH","% MEH",IF(B35="TRSPTE-MAT","% MAT",IF(B35="","",1)))</f>
        <v/>
      </c>
      <c r="E35" s="575" t="str">
        <f>IF(B35="TRSPTE-MEH",VLOOKUP(B35,[190]TRANSPORTE!$1:$1048576,4,FALSE),IF(B35="TRSPTE-MAT",VLOOKUP(B35,[190]TRANSPORTE!$1:$1048576,4,FALSE),IF(B35="","",1)))</f>
        <v/>
      </c>
      <c r="F35" s="564" t="str">
        <f>IF(B35="TRSPTE-MEH",$G$28,IF(B35="TRSPTE-MAT",$G$19,IF(B35="","",VLOOKUP(B35,[190]TRANSPORTE!$1:$1048576,4,FALSE))))</f>
        <v/>
      </c>
      <c r="G35" s="565" t="str">
        <f>+IF(B35="","",ROUND(E35*F35,2))</f>
        <v/>
      </c>
      <c r="H35" s="647"/>
    </row>
    <row r="36" spans="2:8" ht="15.75" customHeight="1">
      <c r="B36" s="678"/>
      <c r="C36" s="669" t="str">
        <f>IF(B36="TRSPTE-MEH","Transporte Maquinaria y Equipos",IF(B36="TRSPTE-MAT","Transporte Materiales",IF(B36="","",VLOOKUP('5.1'!B36,[190]TRANSPORTE!A6:$C$26,2,FALSE))))</f>
        <v/>
      </c>
      <c r="D36" s="671" t="str">
        <f>IF(B36="TRSPTE-MEH","% MEH",IF(B36="TRSPTE-MAT","% MAT",IF(B36="","",1)))</f>
        <v/>
      </c>
      <c r="E36" s="575" t="str">
        <f>IF(B36="TRSPTE-MEH",VLOOKUP(B36,[190]TRANSPORTE!$1:$1048576,4,FALSE),IF(B36="TRSPTE-MAT",VLOOKUP(B36,[190]TRANSPORTE!$1:$1048576,4,FALSE),IF(B36="","",1)))</f>
        <v/>
      </c>
      <c r="F36" s="564" t="str">
        <f>IF(B36="TRSPTE-MEH",$G$28,IF(B36="TRSPTE-MAT",$G$19,IF(B36="","",VLOOKUP(B36,[190]TRANSPORTE!$1:$1048576,4,FALSE))))</f>
        <v/>
      </c>
      <c r="G36" s="565" t="str">
        <f>+IF(B36="","",ROUND(E36*F36,2))</f>
        <v/>
      </c>
      <c r="H36" s="647"/>
    </row>
    <row r="37" spans="2:8" ht="15.75" customHeight="1">
      <c r="B37" s="673"/>
      <c r="C37" s="674"/>
      <c r="D37" s="674"/>
      <c r="E37" s="674"/>
      <c r="F37" s="675" t="s">
        <v>127</v>
      </c>
      <c r="G37" s="570">
        <f>SUM(G32:G36)</f>
        <v>0</v>
      </c>
      <c r="H37" s="647"/>
    </row>
    <row r="38" spans="2:8" ht="15.75" customHeight="1">
      <c r="B38" s="679"/>
      <c r="C38" s="647"/>
      <c r="D38" s="647"/>
      <c r="E38" s="647"/>
      <c r="F38" s="647"/>
      <c r="G38" s="680"/>
      <c r="H38" s="647"/>
    </row>
    <row r="39" spans="2:8" ht="15.75" customHeight="1">
      <c r="B39" s="661" t="s">
        <v>135</v>
      </c>
      <c r="C39" s="662"/>
      <c r="D39" s="662"/>
      <c r="E39" s="662"/>
      <c r="F39" s="662"/>
      <c r="G39" s="663"/>
      <c r="H39" s="647"/>
    </row>
    <row r="40" spans="2:8" ht="15.75" customHeight="1">
      <c r="B40" s="664" t="s">
        <v>123</v>
      </c>
      <c r="C40" s="665" t="s">
        <v>36</v>
      </c>
      <c r="D40" s="665" t="s">
        <v>124</v>
      </c>
      <c r="E40" s="665" t="s">
        <v>136</v>
      </c>
      <c r="F40" s="666" t="s">
        <v>129</v>
      </c>
      <c r="G40" s="667" t="s">
        <v>126</v>
      </c>
    </row>
    <row r="41" spans="2:8" ht="15.75" customHeight="1">
      <c r="B41" s="668" t="s">
        <v>160</v>
      </c>
      <c r="C41" s="669" t="s">
        <v>165</v>
      </c>
      <c r="D41" s="564" t="s">
        <v>149</v>
      </c>
      <c r="E41" s="564">
        <f>+'MANO DE OBRA_ok'!P43</f>
        <v>47305</v>
      </c>
      <c r="F41" s="578">
        <v>5</v>
      </c>
      <c r="G41" s="565">
        <f>ROUND(E41*F41,0)</f>
        <v>236525</v>
      </c>
    </row>
    <row r="42" spans="2:8" ht="15.75" customHeight="1">
      <c r="B42" s="673"/>
      <c r="C42" s="674"/>
      <c r="D42" s="674"/>
      <c r="E42" s="674"/>
      <c r="F42" s="675" t="s">
        <v>127</v>
      </c>
      <c r="G42" s="570">
        <f>SUM(G41:G41)</f>
        <v>236525</v>
      </c>
    </row>
    <row r="43" spans="2:8" ht="15.75" customHeight="1" thickBot="1">
      <c r="B43" s="681"/>
      <c r="G43" s="682"/>
    </row>
    <row r="44" spans="2:8" ht="15.75" customHeight="1" thickBot="1">
      <c r="B44" s="681"/>
      <c r="E44" s="1811" t="s">
        <v>138</v>
      </c>
      <c r="F44" s="1812" t="s">
        <v>139</v>
      </c>
      <c r="G44" s="683">
        <f>ROUND(+G42+G37+G28+G19,0)</f>
        <v>1021935</v>
      </c>
    </row>
    <row r="45" spans="2:8" ht="15.75" customHeight="1">
      <c r="B45" s="681"/>
      <c r="G45" s="682"/>
    </row>
    <row r="46" spans="2:8" ht="15.75" customHeight="1">
      <c r="B46" s="681"/>
      <c r="G46" s="682"/>
    </row>
    <row r="47" spans="2:8" ht="15.75" customHeight="1">
      <c r="B47" s="681"/>
      <c r="G47" s="682"/>
    </row>
    <row r="48" spans="2:8" ht="15.75" customHeight="1">
      <c r="B48" s="681"/>
      <c r="G48" s="682"/>
    </row>
    <row r="49" spans="2:7" ht="15.75" customHeight="1">
      <c r="B49" s="681"/>
      <c r="G49" s="682"/>
    </row>
    <row r="50" spans="2:7" ht="15.75" customHeight="1">
      <c r="B50" s="681"/>
      <c r="G50" s="682"/>
    </row>
    <row r="51" spans="2:7" s="583" customFormat="1">
      <c r="B51" s="193" t="s">
        <v>39</v>
      </c>
      <c r="C51" s="253"/>
      <c r="G51" s="596"/>
    </row>
    <row r="52" spans="2:7" s="583" customFormat="1">
      <c r="B52" s="990" t="s">
        <v>873</v>
      </c>
      <c r="C52" s="427"/>
      <c r="G52" s="596"/>
    </row>
    <row r="53" spans="2:7" s="583" customFormat="1">
      <c r="B53" s="162" t="s">
        <v>874</v>
      </c>
      <c r="C53" s="253"/>
      <c r="G53" s="596"/>
    </row>
    <row r="54" spans="2:7" ht="15.75" customHeight="1">
      <c r="B54" s="681"/>
      <c r="G54" s="682"/>
    </row>
    <row r="55" spans="2:7" ht="15.75" customHeight="1" thickBot="1">
      <c r="B55" s="684"/>
      <c r="C55" s="685"/>
      <c r="D55" s="685"/>
      <c r="E55" s="685"/>
      <c r="F55" s="685"/>
      <c r="G55" s="686"/>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4">
    <mergeCell ref="C6:F6"/>
    <mergeCell ref="E44:F44"/>
    <mergeCell ref="C1:G4"/>
    <mergeCell ref="B1:B4"/>
  </mergeCells>
  <pageMargins left="0.7" right="0.7" top="0.75" bottom="0.75" header="0.3" footer="0.3"/>
  <pageSetup scale="71"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J67"/>
  <sheetViews>
    <sheetView view="pageBreakPreview" topLeftCell="C32" zoomScale="85" zoomScaleNormal="100" zoomScaleSheetLayoutView="85" workbookViewId="0">
      <selection activeCell="L53" sqref="L53"/>
    </sheetView>
  </sheetViews>
  <sheetFormatPr baseColWidth="10" defaultColWidth="11.42578125" defaultRowHeight="15.75"/>
  <cols>
    <col min="1" max="1" width="6.140625" style="583" customWidth="1"/>
    <col min="2" max="2" width="18.140625" style="583" customWidth="1"/>
    <col min="3" max="3" width="35.140625" style="583" customWidth="1"/>
    <col min="4" max="4" width="16" style="583" customWidth="1"/>
    <col min="5" max="5" width="15.5703125" style="583" customWidth="1"/>
    <col min="6" max="6" width="16.42578125" style="583" bestFit="1" customWidth="1"/>
    <col min="7" max="7" width="17" style="583" bestFit="1" customWidth="1"/>
    <col min="8" max="9" width="11.42578125" style="583"/>
    <col min="10" max="10" width="12.28515625" style="583" bestFit="1" customWidth="1"/>
    <col min="11" max="16384" width="11.42578125" style="583"/>
  </cols>
  <sheetData>
    <row r="1" spans="2:10" ht="15" customHeight="1">
      <c r="B1" s="1806"/>
      <c r="C1" s="1800" t="str">
        <f>+INFO!B2</f>
        <v>CONSTRUCCIÓN DE CUBIERTA PARA POLIDEPORTIVO EN LA VEREDA LA ESMERALDA DEL MUNICIPIO DE LA PLATA, DEPARTAMENTO DEL HUILA</v>
      </c>
      <c r="D1" s="1800"/>
      <c r="E1" s="1800"/>
      <c r="F1" s="1800"/>
      <c r="G1" s="1800"/>
    </row>
    <row r="2" spans="2:10">
      <c r="B2" s="1807"/>
      <c r="C2" s="1800"/>
      <c r="D2" s="1800"/>
      <c r="E2" s="1800"/>
      <c r="F2" s="1800"/>
      <c r="G2" s="1800"/>
    </row>
    <row r="3" spans="2:10">
      <c r="B3" s="1807"/>
      <c r="C3" s="1800"/>
      <c r="D3" s="1800"/>
      <c r="E3" s="1800"/>
      <c r="F3" s="1800"/>
      <c r="G3" s="1800"/>
    </row>
    <row r="4" spans="2:10">
      <c r="B4" s="1808"/>
      <c r="C4" s="1800"/>
      <c r="D4" s="1800"/>
      <c r="E4" s="1800"/>
      <c r="F4" s="1800"/>
      <c r="G4" s="1800"/>
    </row>
    <row r="5" spans="2:10">
      <c r="B5" s="588"/>
      <c r="C5" s="534"/>
      <c r="D5" s="534"/>
      <c r="E5" s="534"/>
      <c r="F5" s="534"/>
      <c r="G5" s="535"/>
    </row>
    <row r="6" spans="2:10">
      <c r="B6" s="630">
        <f ca="1">+INFO!B5</f>
        <v>46286</v>
      </c>
      <c r="C6" s="1803" t="str">
        <f>+INFO!B3</f>
        <v>ALCALDIA DE LA PLATA HUILA</v>
      </c>
      <c r="D6" s="1803"/>
      <c r="E6" s="1803"/>
      <c r="F6" s="1803"/>
      <c r="G6" s="538"/>
      <c r="H6" s="539"/>
    </row>
    <row r="7" spans="2:10" ht="16.5" thickBot="1">
      <c r="B7" s="540"/>
      <c r="C7" s="541"/>
      <c r="D7" s="541"/>
      <c r="E7" s="541"/>
      <c r="F7" s="541"/>
      <c r="G7" s="542"/>
    </row>
    <row r="8" spans="2:10" ht="16.5" thickBot="1">
      <c r="B8" s="589"/>
      <c r="C8" s="590"/>
      <c r="D8" s="590"/>
      <c r="E8" s="590"/>
      <c r="F8" s="590"/>
      <c r="G8" s="591"/>
    </row>
    <row r="9" spans="2:10" ht="32.25" thickBot="1">
      <c r="B9" s="592" t="s">
        <v>118</v>
      </c>
      <c r="C9" s="687" t="str">
        <f>+' PRESUPUESTO OFICIAL ESMERALDA'!C40</f>
        <v>Suministro e instalación de Medidor trifilar y acometida  a red E.H.</v>
      </c>
      <c r="D9" s="592" t="s">
        <v>119</v>
      </c>
      <c r="E9" s="594">
        <f>+' PRESUPUESTO OFICIAL ESMERALDA'!B40</f>
        <v>6.1</v>
      </c>
      <c r="F9" s="592" t="s">
        <v>120</v>
      </c>
      <c r="G9" s="594" t="str">
        <f>+' PRESUPUESTO OFICIAL ESMERALDA'!D40</f>
        <v>UND</v>
      </c>
    </row>
    <row r="10" spans="2:10">
      <c r="B10" s="582"/>
      <c r="C10" s="595"/>
      <c r="G10" s="596"/>
    </row>
    <row r="11" spans="2:10">
      <c r="B11" s="597" t="s">
        <v>122</v>
      </c>
      <c r="C11" s="598"/>
      <c r="D11" s="598"/>
      <c r="E11" s="598"/>
      <c r="F11" s="598"/>
      <c r="G11" s="599"/>
    </row>
    <row r="12" spans="2:10">
      <c r="B12" s="600" t="s">
        <v>123</v>
      </c>
      <c r="C12" s="601" t="s">
        <v>36</v>
      </c>
      <c r="D12" s="601" t="s">
        <v>124</v>
      </c>
      <c r="E12" s="601" t="s">
        <v>37</v>
      </c>
      <c r="F12" s="601" t="s">
        <v>125</v>
      </c>
      <c r="G12" s="602" t="s">
        <v>126</v>
      </c>
      <c r="I12" s="1054"/>
    </row>
    <row r="13" spans="2:10">
      <c r="B13" s="603" t="str">
        <f>+MATERIALES_ok!A33</f>
        <v>MAT-28</v>
      </c>
      <c r="C13" s="604" t="str">
        <f>+MATERIALES_ok!B33</f>
        <v>Caja metálica para medidor trifilar</v>
      </c>
      <c r="D13" s="605" t="str">
        <f>+MATERIALES_ok!C33</f>
        <v>Und</v>
      </c>
      <c r="E13" s="605">
        <v>1</v>
      </c>
      <c r="F13" s="606">
        <f>+MATERIALES_ok!D33</f>
        <v>109712</v>
      </c>
      <c r="G13" s="607">
        <f>ROUND(E13*F13,0)</f>
        <v>109712</v>
      </c>
      <c r="I13" s="1053"/>
    </row>
    <row r="14" spans="2:10">
      <c r="B14" s="603" t="str">
        <f>+MATERIALES_ok!A34</f>
        <v>MAT-29</v>
      </c>
      <c r="C14" s="604" t="str">
        <f>+MATERIALES_ok!B34</f>
        <v>Totalizador 2x30 amp</v>
      </c>
      <c r="D14" s="605" t="str">
        <f>+MATERIALES_ok!C34</f>
        <v>Und</v>
      </c>
      <c r="E14" s="605">
        <v>1</v>
      </c>
      <c r="F14" s="606">
        <f>+MATERIALES_ok!D34</f>
        <v>20239.995999999999</v>
      </c>
      <c r="G14" s="607">
        <f t="shared" ref="G14:G29" si="0">ROUND(E14*F14,0)</f>
        <v>20240</v>
      </c>
    </row>
    <row r="15" spans="2:10">
      <c r="B15" s="603" t="str">
        <f>+MATERIALES_ok!A35</f>
        <v>MAT-30</v>
      </c>
      <c r="C15" s="604" t="str">
        <f>+MATERIALES_ok!B35</f>
        <v>Tubo galvanizado de 1/2" x 3 mts</v>
      </c>
      <c r="D15" s="605" t="str">
        <f>+MATERIALES_ok!C35</f>
        <v>Und</v>
      </c>
      <c r="E15" s="605">
        <v>1</v>
      </c>
      <c r="F15" s="606">
        <f>+MATERIALES_ok!D35</f>
        <v>45033</v>
      </c>
      <c r="G15" s="607">
        <f t="shared" si="0"/>
        <v>45033</v>
      </c>
    </row>
    <row r="16" spans="2:10">
      <c r="B16" s="603" t="str">
        <f>+MATERIALES_ok!A36</f>
        <v>MAT-31</v>
      </c>
      <c r="C16" s="604" t="str">
        <f>+MATERIALES_ok!B36</f>
        <v>Cable de cobre desnudo No 8 AWG</v>
      </c>
      <c r="D16" s="605" t="str">
        <f>+MATERIALES_ok!C36</f>
        <v>Ml</v>
      </c>
      <c r="E16" s="605">
        <v>2</v>
      </c>
      <c r="F16" s="606">
        <f>+MATERIALES_ok!D36</f>
        <v>7996</v>
      </c>
      <c r="G16" s="607">
        <f t="shared" si="0"/>
        <v>15992</v>
      </c>
      <c r="J16" s="1054"/>
    </row>
    <row r="17" spans="2:10">
      <c r="B17" s="603" t="str">
        <f>+MATERIALES_ok!A37</f>
        <v>MAT-32</v>
      </c>
      <c r="C17" s="604" t="str">
        <f>+MATERIALES_ok!B37</f>
        <v>Varilla de cobre 2.44 m x 5/8"</v>
      </c>
      <c r="D17" s="605" t="str">
        <f>+MATERIALES_ok!C37</f>
        <v>Und</v>
      </c>
      <c r="E17" s="605">
        <v>1</v>
      </c>
      <c r="F17" s="606">
        <f>+MATERIALES_ok!D37</f>
        <v>297750</v>
      </c>
      <c r="G17" s="607">
        <f t="shared" si="0"/>
        <v>297750</v>
      </c>
      <c r="J17" s="1053"/>
    </row>
    <row r="18" spans="2:10" ht="31.5">
      <c r="B18" s="603" t="str">
        <f>+MATERIALES_ok!A38</f>
        <v>MAT-33</v>
      </c>
      <c r="C18" s="641" t="str">
        <f>+MATERIALES_ok!B38</f>
        <v>Medidor trifilar electromagnético, clase 1, 2 x 208/120 v 20/80 amp</v>
      </c>
      <c r="D18" s="642" t="str">
        <f>+MATERIALES_ok!C38</f>
        <v>Und</v>
      </c>
      <c r="E18" s="642">
        <v>1</v>
      </c>
      <c r="F18" s="643">
        <f>+MATERIALES_ok!D38</f>
        <v>204500</v>
      </c>
      <c r="G18" s="644">
        <f t="shared" si="0"/>
        <v>204500</v>
      </c>
      <c r="J18" s="1054"/>
    </row>
    <row r="19" spans="2:10" ht="31.5">
      <c r="B19" s="603" t="str">
        <f>+MATERIALES_ok!A39</f>
        <v>MAT-34</v>
      </c>
      <c r="C19" s="641" t="str">
        <f>+MATERIALES_ok!B39</f>
        <v>Cable concentrico cobre 2 No 8 + 8 AWG THHN</v>
      </c>
      <c r="D19" s="642" t="str">
        <f>+MATERIALES_ok!C39</f>
        <v>Ml</v>
      </c>
      <c r="E19" s="642">
        <v>18</v>
      </c>
      <c r="F19" s="643">
        <f>+MATERIALES_ok!D39</f>
        <v>31934</v>
      </c>
      <c r="G19" s="644">
        <f t="shared" si="0"/>
        <v>574812</v>
      </c>
      <c r="J19" s="1052"/>
    </row>
    <row r="20" spans="2:10">
      <c r="B20" s="603" t="str">
        <f>+MATERIALES_ok!A40</f>
        <v>MAT-35</v>
      </c>
      <c r="C20" s="641" t="str">
        <f>+MATERIALES_ok!B40</f>
        <v>Tubo galvanizado IMC 1"</v>
      </c>
      <c r="D20" s="605" t="str">
        <f>+MATERIALES_ok!C40</f>
        <v>Ml</v>
      </c>
      <c r="E20" s="705">
        <v>6</v>
      </c>
      <c r="F20" s="606">
        <f>+MATERIALES_ok!D40</f>
        <v>42003.82</v>
      </c>
      <c r="G20" s="607">
        <f t="shared" si="0"/>
        <v>252023</v>
      </c>
    </row>
    <row r="21" spans="2:10">
      <c r="B21" s="603" t="str">
        <f>+MATERIALES_ok!A41</f>
        <v>MAT-36</v>
      </c>
      <c r="C21" s="604" t="str">
        <f>+MATERIALES_ok!B41</f>
        <v>Capacete metálico de 1"</v>
      </c>
      <c r="D21" s="605" t="str">
        <f>+MATERIALES_ok!C41</f>
        <v>Und</v>
      </c>
      <c r="E21" s="605">
        <v>1</v>
      </c>
      <c r="F21" s="606">
        <f>+MATERIALES_ok!D41</f>
        <v>10151</v>
      </c>
      <c r="G21" s="607">
        <f t="shared" si="0"/>
        <v>10151</v>
      </c>
    </row>
    <row r="22" spans="2:10">
      <c r="B22" s="603" t="str">
        <f>+MATERIALES_ok!A42</f>
        <v>MAT-37</v>
      </c>
      <c r="C22" s="604" t="str">
        <f>+MATERIALES_ok!B42</f>
        <v>Curva galvanizada de 1"</v>
      </c>
      <c r="D22" s="605" t="str">
        <f>+MATERIALES_ok!C42</f>
        <v>Und</v>
      </c>
      <c r="E22" s="605">
        <v>2</v>
      </c>
      <c r="F22" s="606">
        <f>+MATERIALES_ok!D42</f>
        <v>12260</v>
      </c>
      <c r="G22" s="607">
        <f t="shared" si="0"/>
        <v>24520</v>
      </c>
    </row>
    <row r="23" spans="2:10">
      <c r="B23" s="603" t="str">
        <f>+MATERIALES_ok!A43</f>
        <v>MAT-38</v>
      </c>
      <c r="C23" s="604" t="str">
        <f>+MATERIALES_ok!B43</f>
        <v>Cinta bandit de 5/8"</v>
      </c>
      <c r="D23" s="605" t="str">
        <f>+MATERIALES_ok!C43</f>
        <v>Ml</v>
      </c>
      <c r="E23" s="605">
        <v>10</v>
      </c>
      <c r="F23" s="606">
        <f>+MATERIALES_ok!D43</f>
        <v>3503</v>
      </c>
      <c r="G23" s="607">
        <f t="shared" si="0"/>
        <v>35030</v>
      </c>
    </row>
    <row r="24" spans="2:10">
      <c r="B24" s="603" t="str">
        <f>+MATERIALES_ok!A44</f>
        <v>MAT-39</v>
      </c>
      <c r="C24" s="604" t="str">
        <f>+MATERIALES_ok!B44</f>
        <v>Hebilla bandit de 5/8"</v>
      </c>
      <c r="D24" s="605" t="str">
        <f>+MATERIALES_ok!C44</f>
        <v>Und</v>
      </c>
      <c r="E24" s="605">
        <v>5</v>
      </c>
      <c r="F24" s="606">
        <f>+MATERIALES_ok!D44</f>
        <v>707</v>
      </c>
      <c r="G24" s="607">
        <f t="shared" si="0"/>
        <v>3535</v>
      </c>
    </row>
    <row r="25" spans="2:10">
      <c r="B25" s="603" t="str">
        <f>+MATERIALES_ok!A45</f>
        <v>MAT-40</v>
      </c>
      <c r="C25" s="604" t="str">
        <f>+MATERIALES_ok!B45</f>
        <v>Grapa tensora para concentrico</v>
      </c>
      <c r="D25" s="605" t="str">
        <f>+MATERIALES_ok!C45</f>
        <v>Und</v>
      </c>
      <c r="E25" s="605">
        <v>2</v>
      </c>
      <c r="F25" s="606">
        <f>+MATERIALES_ok!D45</f>
        <v>2800</v>
      </c>
      <c r="G25" s="607">
        <f t="shared" si="0"/>
        <v>5600</v>
      </c>
    </row>
    <row r="26" spans="2:10">
      <c r="B26" s="603" t="str">
        <f>+MATERIALES_ok!A46</f>
        <v>MAT-41</v>
      </c>
      <c r="C26" s="604" t="str">
        <f>+MATERIALES_ok!B46</f>
        <v>Conector bimetálico</v>
      </c>
      <c r="D26" s="605" t="str">
        <f>+MATERIALES_ok!C46</f>
        <v>Und</v>
      </c>
      <c r="E26" s="605">
        <v>3</v>
      </c>
      <c r="F26" s="606">
        <f>+MATERIALES_ok!D46</f>
        <v>4041</v>
      </c>
      <c r="G26" s="607">
        <f t="shared" si="0"/>
        <v>12123</v>
      </c>
    </row>
    <row r="27" spans="2:10">
      <c r="B27" s="603" t="str">
        <f>+MATERIALES_ok!A47</f>
        <v>MAT-42</v>
      </c>
      <c r="C27" s="604" t="str">
        <f>+MATERIALES_ok!B47</f>
        <v>Terminal de cobre para cable No 8</v>
      </c>
      <c r="D27" s="605" t="str">
        <f>+MATERIALES_ok!C47</f>
        <v>Und</v>
      </c>
      <c r="E27" s="605">
        <v>6</v>
      </c>
      <c r="F27" s="606">
        <f>+MATERIALES_ok!D47</f>
        <v>1578</v>
      </c>
      <c r="G27" s="607">
        <f t="shared" si="0"/>
        <v>9468</v>
      </c>
    </row>
    <row r="28" spans="2:10">
      <c r="B28" s="603" t="str">
        <f>+MATERIALES_ok!A48</f>
        <v>MAT-43</v>
      </c>
      <c r="C28" s="604" t="str">
        <f>+MATERIALES_ok!B48</f>
        <v>Conector aislado</v>
      </c>
      <c r="D28" s="605" t="str">
        <f>+MATERIALES_ok!C48</f>
        <v>Und</v>
      </c>
      <c r="E28" s="605">
        <v>3</v>
      </c>
      <c r="F28" s="606">
        <f>+MATERIALES_ok!D48</f>
        <v>8000</v>
      </c>
      <c r="G28" s="607">
        <f t="shared" si="0"/>
        <v>24000</v>
      </c>
      <c r="I28" s="583">
        <f>_xlfn.STDEV.S(2500,2800,3100)</f>
        <v>300</v>
      </c>
    </row>
    <row r="29" spans="2:10">
      <c r="B29" s="603" t="str">
        <f>+MATERIALES_ok!A49</f>
        <v>MAT-44</v>
      </c>
      <c r="C29" s="604" t="str">
        <f>+MATERIALES_ok!B49</f>
        <v>Buchin 1"</v>
      </c>
      <c r="D29" s="605" t="str">
        <f>+MATERIALES_ok!C49</f>
        <v>Und</v>
      </c>
      <c r="E29" s="605">
        <v>1</v>
      </c>
      <c r="F29" s="606">
        <f>+MATERIALES_ok!D49</f>
        <v>2883</v>
      </c>
      <c r="G29" s="607">
        <f t="shared" si="0"/>
        <v>2883</v>
      </c>
      <c r="I29" s="1052">
        <f>I28/2800</f>
        <v>0.10714285714285714</v>
      </c>
    </row>
    <row r="30" spans="2:10">
      <c r="B30" s="608"/>
      <c r="C30" s="604" t="s">
        <v>144</v>
      </c>
      <c r="D30" s="604" t="s">
        <v>144</v>
      </c>
      <c r="E30" s="604" t="s">
        <v>144</v>
      </c>
      <c r="F30" s="604" t="s">
        <v>144</v>
      </c>
      <c r="G30" s="607"/>
    </row>
    <row r="31" spans="2:10">
      <c r="B31" s="582"/>
      <c r="F31" s="604" t="s">
        <v>127</v>
      </c>
      <c r="G31" s="610">
        <f>SUM(G13:G29)</f>
        <v>1647372</v>
      </c>
    </row>
    <row r="32" spans="2:10">
      <c r="B32" s="582"/>
      <c r="G32" s="596"/>
    </row>
    <row r="33" spans="2:7" ht="22.5" customHeight="1">
      <c r="B33" s="597" t="s">
        <v>128</v>
      </c>
      <c r="C33" s="598"/>
      <c r="D33" s="598"/>
      <c r="E33" s="598"/>
      <c r="F33" s="598"/>
      <c r="G33" s="599"/>
    </row>
    <row r="34" spans="2:7">
      <c r="B34" s="611" t="s">
        <v>123</v>
      </c>
      <c r="C34" s="601" t="s">
        <v>36</v>
      </c>
      <c r="D34" s="601" t="s">
        <v>124</v>
      </c>
      <c r="E34" s="601" t="s">
        <v>129</v>
      </c>
      <c r="F34" s="601" t="s">
        <v>130</v>
      </c>
      <c r="G34" s="602" t="s">
        <v>126</v>
      </c>
    </row>
    <row r="35" spans="2:7">
      <c r="B35" s="668" t="str">
        <f>+EQUIPOS_ok!A7</f>
        <v>MEH-HM</v>
      </c>
      <c r="C35" s="604" t="str">
        <f>+EQUIPOS_ok!B7</f>
        <v>Herramienta Menor</v>
      </c>
      <c r="D35" s="605" t="str">
        <f>+EQUIPOS_ok!C7</f>
        <v>% M.O</v>
      </c>
      <c r="E35" s="701">
        <f>+EQUIPOS_ok!D7</f>
        <v>0.1</v>
      </c>
      <c r="F35" s="614">
        <f>+G55</f>
        <v>1100103</v>
      </c>
      <c r="G35" s="607">
        <f>ROUND(E35*F35,0)</f>
        <v>110010</v>
      </c>
    </row>
    <row r="36" spans="2:7">
      <c r="B36" s="612" t="str">
        <f>+EQUIPOS_ok!A21</f>
        <v>MEH-14</v>
      </c>
      <c r="C36" s="604" t="str">
        <f>+EQUIPOS_ok!B21</f>
        <v>Escalera dieléctrica</v>
      </c>
      <c r="D36" s="605" t="str">
        <f>+EQUIPOS_ok!C21</f>
        <v>día</v>
      </c>
      <c r="E36" s="605">
        <v>0.5</v>
      </c>
      <c r="F36" s="614">
        <f>+EQUIPOS_ok!D21</f>
        <v>31000</v>
      </c>
      <c r="G36" s="607">
        <f>ROUND(E36*F36,0)</f>
        <v>15500</v>
      </c>
    </row>
    <row r="37" spans="2:7">
      <c r="B37" s="608"/>
      <c r="C37" s="604"/>
      <c r="D37" s="605"/>
      <c r="E37" s="605"/>
      <c r="F37" s="614"/>
      <c r="G37" s="607">
        <f>ROUND(E37*F37,0)</f>
        <v>0</v>
      </c>
    </row>
    <row r="38" spans="2:7">
      <c r="B38" s="608"/>
      <c r="C38" s="604" t="s">
        <v>144</v>
      </c>
      <c r="D38" s="604" t="s">
        <v>144</v>
      </c>
      <c r="E38" s="604"/>
      <c r="F38" s="614" t="s">
        <v>144</v>
      </c>
      <c r="G38" s="615" t="s">
        <v>144</v>
      </c>
    </row>
    <row r="39" spans="2:7">
      <c r="B39" s="608"/>
      <c r="C39" s="604" t="s">
        <v>144</v>
      </c>
      <c r="D39" s="604" t="s">
        <v>144</v>
      </c>
      <c r="E39" s="604" t="s">
        <v>144</v>
      </c>
      <c r="F39" s="614" t="s">
        <v>144</v>
      </c>
      <c r="G39" s="615" t="s">
        <v>144</v>
      </c>
    </row>
    <row r="40" spans="2:7">
      <c r="B40" s="582"/>
      <c r="F40" s="604" t="s">
        <v>127</v>
      </c>
      <c r="G40" s="615">
        <f>SUM(G35:G38)</f>
        <v>125510</v>
      </c>
    </row>
    <row r="41" spans="2:7">
      <c r="B41" s="582"/>
      <c r="G41" s="596"/>
    </row>
    <row r="42" spans="2:7">
      <c r="B42" s="692" t="s">
        <v>132</v>
      </c>
      <c r="C42" s="619"/>
      <c r="D42" s="619"/>
      <c r="E42" s="619"/>
      <c r="F42" s="619"/>
      <c r="G42" s="620"/>
    </row>
    <row r="43" spans="2:7">
      <c r="B43" s="693" t="s">
        <v>123</v>
      </c>
      <c r="C43" s="694" t="s">
        <v>36</v>
      </c>
      <c r="D43" s="694" t="s">
        <v>133</v>
      </c>
      <c r="E43" s="694" t="s">
        <v>134</v>
      </c>
      <c r="F43" s="694" t="s">
        <v>130</v>
      </c>
      <c r="G43" s="695" t="s">
        <v>126</v>
      </c>
    </row>
    <row r="44" spans="2:7">
      <c r="B44" s="690"/>
      <c r="C44" s="604"/>
      <c r="D44" s="604"/>
      <c r="E44" s="604"/>
      <c r="F44" s="604"/>
      <c r="G44" s="609"/>
    </row>
    <row r="45" spans="2:7">
      <c r="B45" s="608"/>
      <c r="C45" s="604"/>
      <c r="D45" s="604"/>
      <c r="E45" s="604"/>
      <c r="F45" s="604"/>
      <c r="G45" s="609"/>
    </row>
    <row r="46" spans="2:7">
      <c r="B46" s="608"/>
      <c r="C46" s="604" t="s">
        <v>144</v>
      </c>
      <c r="D46" s="604" t="s">
        <v>144</v>
      </c>
      <c r="E46" s="604" t="s">
        <v>144</v>
      </c>
      <c r="F46" s="604" t="s">
        <v>144</v>
      </c>
      <c r="G46" s="609" t="s">
        <v>144</v>
      </c>
    </row>
    <row r="47" spans="2:7">
      <c r="B47" s="608"/>
      <c r="C47" s="604" t="s">
        <v>144</v>
      </c>
      <c r="D47" s="604" t="s">
        <v>144</v>
      </c>
      <c r="E47" s="604" t="s">
        <v>144</v>
      </c>
      <c r="F47" s="604" t="s">
        <v>144</v>
      </c>
      <c r="G47" s="609" t="s">
        <v>144</v>
      </c>
    </row>
    <row r="48" spans="2:7">
      <c r="B48" s="608"/>
      <c r="C48" s="604" t="s">
        <v>144</v>
      </c>
      <c r="D48" s="604" t="s">
        <v>144</v>
      </c>
      <c r="E48" s="604" t="s">
        <v>144</v>
      </c>
      <c r="F48" s="604" t="s">
        <v>144</v>
      </c>
      <c r="G48" s="609" t="s">
        <v>144</v>
      </c>
    </row>
    <row r="49" spans="2:7">
      <c r="B49" s="582"/>
      <c r="F49" s="604" t="s">
        <v>127</v>
      </c>
      <c r="G49" s="609">
        <f>SUM(G44)</f>
        <v>0</v>
      </c>
    </row>
    <row r="50" spans="2:7">
      <c r="B50" s="582"/>
      <c r="G50" s="596"/>
    </row>
    <row r="51" spans="2:7">
      <c r="B51" s="692" t="s">
        <v>135</v>
      </c>
      <c r="C51" s="619"/>
      <c r="D51" s="619"/>
      <c r="E51" s="619"/>
      <c r="F51" s="619"/>
      <c r="G51" s="620"/>
    </row>
    <row r="52" spans="2:7">
      <c r="B52" s="693" t="s">
        <v>123</v>
      </c>
      <c r="C52" s="694" t="s">
        <v>36</v>
      </c>
      <c r="D52" s="694" t="s">
        <v>124</v>
      </c>
      <c r="E52" s="694" t="s">
        <v>136</v>
      </c>
      <c r="F52" s="694" t="s">
        <v>129</v>
      </c>
      <c r="G52" s="695" t="s">
        <v>126</v>
      </c>
    </row>
    <row r="53" spans="2:7">
      <c r="B53" s="668" t="str">
        <f>+'MANO DE OBRA_ok'!A55</f>
        <v>MO-18</v>
      </c>
      <c r="C53" s="621" t="str">
        <f>+'MANO DE OBRA_ok'!B55</f>
        <v>Cuadrilla 18: 1 OfcB + 1 AyuB</v>
      </c>
      <c r="D53" s="622" t="s">
        <v>149</v>
      </c>
      <c r="E53" s="623">
        <f>+'MANO DE OBRA_ok'!P55</f>
        <v>52061</v>
      </c>
      <c r="F53" s="691">
        <v>21.131036668259121</v>
      </c>
      <c r="G53" s="607">
        <f>ROUND(E53*F53,0)</f>
        <v>1100103</v>
      </c>
    </row>
    <row r="54" spans="2:7">
      <c r="B54" s="608"/>
      <c r="C54" s="604"/>
      <c r="D54" s="604"/>
      <c r="E54" s="614"/>
      <c r="F54" s="604"/>
      <c r="G54" s="624"/>
    </row>
    <row r="55" spans="2:7">
      <c r="B55" s="582"/>
      <c r="F55" s="604" t="s">
        <v>127</v>
      </c>
      <c r="G55" s="624">
        <f>SUM(G53:G54)</f>
        <v>1100103</v>
      </c>
    </row>
    <row r="56" spans="2:7" ht="16.5" thickBot="1">
      <c r="B56" s="582"/>
      <c r="G56" s="596"/>
    </row>
    <row r="57" spans="2:7" ht="16.5" thickBot="1">
      <c r="B57" s="582"/>
      <c r="E57" s="1809" t="s">
        <v>138</v>
      </c>
      <c r="F57" s="1810"/>
      <c r="G57" s="625">
        <f>ROUND(SUM(G31,G40,G49,G55),0)</f>
        <v>2872985</v>
      </c>
    </row>
    <row r="58" spans="2:7">
      <c r="B58" s="582"/>
      <c r="G58" s="596"/>
    </row>
    <row r="59" spans="2:7">
      <c r="B59" s="582"/>
      <c r="G59" s="596"/>
    </row>
    <row r="60" spans="2:7">
      <c r="B60" s="582"/>
      <c r="G60" s="596"/>
    </row>
    <row r="61" spans="2:7">
      <c r="B61" s="582"/>
      <c r="G61" s="596"/>
    </row>
    <row r="62" spans="2:7">
      <c r="B62" s="582"/>
      <c r="G62" s="596"/>
    </row>
    <row r="63" spans="2:7">
      <c r="B63" s="582"/>
      <c r="G63" s="596"/>
    </row>
    <row r="64" spans="2:7">
      <c r="B64" s="193" t="s">
        <v>39</v>
      </c>
      <c r="C64" s="253"/>
      <c r="G64" s="596"/>
    </row>
    <row r="65" spans="2:7">
      <c r="B65" s="990" t="s">
        <v>873</v>
      </c>
      <c r="C65" s="427"/>
      <c r="G65" s="596"/>
    </row>
    <row r="66" spans="2:7">
      <c r="B66" s="162" t="s">
        <v>874</v>
      </c>
      <c r="C66" s="253"/>
      <c r="G66" s="596"/>
    </row>
    <row r="67" spans="2:7" ht="16.5" thickBot="1">
      <c r="B67" s="626"/>
      <c r="C67" s="627"/>
      <c r="D67" s="627"/>
      <c r="E67" s="627"/>
      <c r="F67" s="627"/>
      <c r="G67" s="628"/>
    </row>
  </sheetData>
  <mergeCells count="4">
    <mergeCell ref="C6:F6"/>
    <mergeCell ref="E57:F57"/>
    <mergeCell ref="C1:G4"/>
    <mergeCell ref="B1:B4"/>
  </mergeCells>
  <pageMargins left="0.7" right="0.7" top="0.75" bottom="0.75" header="0.3" footer="0.3"/>
  <pageSetup scale="62"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H71"/>
  <sheetViews>
    <sheetView view="pageBreakPreview" topLeftCell="A29" zoomScaleNormal="100" zoomScaleSheetLayoutView="100" workbookViewId="0">
      <selection activeCell="F44" sqref="F44"/>
    </sheetView>
  </sheetViews>
  <sheetFormatPr baseColWidth="10" defaultColWidth="14.42578125" defaultRowHeight="15.75"/>
  <cols>
    <col min="1" max="1" width="2.28515625" style="648" customWidth="1"/>
    <col min="2" max="2" width="20.42578125" style="648" customWidth="1"/>
    <col min="3" max="3" width="36.140625" style="648" customWidth="1"/>
    <col min="4" max="4" width="16.28515625" style="648" bestFit="1" customWidth="1"/>
    <col min="5" max="5" width="15" style="648" bestFit="1" customWidth="1"/>
    <col min="6" max="6" width="15.5703125" style="648" bestFit="1" customWidth="1"/>
    <col min="7" max="7" width="13.85546875" style="648" bestFit="1" customWidth="1"/>
    <col min="8" max="8" width="15" style="648" customWidth="1"/>
    <col min="9" max="9" width="11.42578125" style="648" customWidth="1"/>
    <col min="10" max="10" width="9.42578125" style="648" bestFit="1" customWidth="1"/>
    <col min="11" max="16384" width="14.42578125" style="648"/>
  </cols>
  <sheetData>
    <row r="1" spans="2:8" ht="14.25" customHeight="1">
      <c r="B1" s="1806"/>
      <c r="C1" s="1800" t="str">
        <f>+INFO!B2</f>
        <v>CONSTRUCCIÓN DE CUBIERTA PARA POLIDEPORTIVO EN LA VEREDA LA ESMERALDA DEL MUNICIPIO DE LA PLATA, DEPARTAMENTO DEL HUILA</v>
      </c>
      <c r="D1" s="1800"/>
      <c r="E1" s="1800"/>
      <c r="F1" s="1800"/>
      <c r="G1" s="1800"/>
      <c r="H1" s="647"/>
    </row>
    <row r="2" spans="2:8" ht="15" customHeight="1">
      <c r="B2" s="1807"/>
      <c r="C2" s="1800"/>
      <c r="D2" s="1800"/>
      <c r="E2" s="1800"/>
      <c r="F2" s="1800"/>
      <c r="G2" s="1800"/>
      <c r="H2" s="647"/>
    </row>
    <row r="3" spans="2:8" ht="13.5" customHeight="1">
      <c r="B3" s="1807"/>
      <c r="C3" s="1800"/>
      <c r="D3" s="1800"/>
      <c r="E3" s="1800"/>
      <c r="F3" s="1800"/>
      <c r="G3" s="1800"/>
      <c r="H3" s="647"/>
    </row>
    <row r="4" spans="2:8" ht="14.25" customHeight="1">
      <c r="B4" s="1808"/>
      <c r="C4" s="1800"/>
      <c r="D4" s="1800"/>
      <c r="E4" s="1800"/>
      <c r="F4" s="1800"/>
      <c r="G4" s="1800"/>
      <c r="H4" s="647"/>
    </row>
    <row r="5" spans="2:8" ht="14.25" customHeight="1">
      <c r="B5" s="588"/>
      <c r="C5" s="534"/>
      <c r="D5" s="534"/>
      <c r="E5" s="534"/>
      <c r="F5" s="534"/>
      <c r="G5" s="535"/>
      <c r="H5" s="647"/>
    </row>
    <row r="6" spans="2:8" ht="14.25" customHeight="1">
      <c r="B6" s="630">
        <f ca="1">+INFO!B5</f>
        <v>46286</v>
      </c>
      <c r="C6" s="1803" t="str">
        <f>+INFO!B3</f>
        <v>ALCALDIA DE LA PLATA HUILA</v>
      </c>
      <c r="D6" s="1803"/>
      <c r="E6" s="1803"/>
      <c r="F6" s="1803"/>
      <c r="G6" s="538"/>
      <c r="H6" s="539"/>
    </row>
    <row r="7" spans="2:8" ht="14.65" customHeight="1" thickBot="1">
      <c r="B7" s="540"/>
      <c r="C7" s="541"/>
      <c r="D7" s="541"/>
      <c r="E7" s="541"/>
      <c r="F7" s="541"/>
      <c r="G7" s="542"/>
      <c r="H7" s="647"/>
    </row>
    <row r="8" spans="2:8" ht="16.5" thickBot="1">
      <c r="B8" s="649"/>
      <c r="C8" s="650"/>
      <c r="D8" s="650"/>
      <c r="E8" s="650"/>
      <c r="F8" s="650"/>
      <c r="G8" s="651"/>
      <c r="H8" s="647"/>
    </row>
    <row r="9" spans="2:8" ht="36" customHeight="1" thickBot="1">
      <c r="B9" s="652" t="s">
        <v>118</v>
      </c>
      <c r="C9" s="708" t="str">
        <f>+' PRESUPUESTO OFICIAL ESMERALDA'!C41</f>
        <v>Construcicón Camara de inspección B.T tipo BT1 1.0 x 1.0 x 1.0 mt</v>
      </c>
      <c r="D9" s="654" t="s">
        <v>119</v>
      </c>
      <c r="E9" s="655">
        <f>+' PRESUPUESTO OFICIAL ESMERALDA'!B41</f>
        <v>6.2</v>
      </c>
      <c r="F9" s="654" t="s">
        <v>120</v>
      </c>
      <c r="G9" s="656" t="str">
        <f>+' PRESUPUESTO OFICIAL ESMERALDA'!D41</f>
        <v>UND</v>
      </c>
      <c r="H9" s="647"/>
    </row>
    <row r="10" spans="2:8">
      <c r="B10" s="657"/>
      <c r="C10" s="658"/>
      <c r="D10" s="659"/>
      <c r="E10" s="659"/>
      <c r="F10" s="659"/>
      <c r="G10" s="660"/>
      <c r="H10" s="647"/>
    </row>
    <row r="11" spans="2:8">
      <c r="B11" s="661" t="s">
        <v>122</v>
      </c>
      <c r="C11" s="662"/>
      <c r="D11" s="662"/>
      <c r="E11" s="662"/>
      <c r="F11" s="662"/>
      <c r="G11" s="663"/>
      <c r="H11" s="647"/>
    </row>
    <row r="12" spans="2:8">
      <c r="B12" s="664" t="s">
        <v>123</v>
      </c>
      <c r="C12" s="665" t="s">
        <v>36</v>
      </c>
      <c r="D12" s="665" t="s">
        <v>124</v>
      </c>
      <c r="E12" s="665" t="s">
        <v>37</v>
      </c>
      <c r="F12" s="666" t="s">
        <v>125</v>
      </c>
      <c r="G12" s="667" t="s">
        <v>126</v>
      </c>
      <c r="H12" s="647"/>
    </row>
    <row r="13" spans="2:8" ht="31.5">
      <c r="B13" s="668" t="str">
        <f>+MATERIALES_ok!A12</f>
        <v>MAT-06</v>
      </c>
      <c r="C13" s="669" t="str">
        <f>+MATERIALES_ok!B12</f>
        <v>Concreto simple 2500 psi (175 Kg/cm2)</v>
      </c>
      <c r="D13" s="670" t="str">
        <f>+MATERIALES_ok!C12</f>
        <v>M3</v>
      </c>
      <c r="E13" s="671">
        <v>0.75</v>
      </c>
      <c r="F13" s="564">
        <f>+MATERIALES_ok!D12</f>
        <v>644538.44999999995</v>
      </c>
      <c r="G13" s="565">
        <f>ROUND(F13*E13,0)</f>
        <v>483404</v>
      </c>
      <c r="H13" s="647"/>
    </row>
    <row r="14" spans="2:8">
      <c r="B14" s="668" t="str">
        <f>+MATERIALES_ok!A50</f>
        <v>MAT-45</v>
      </c>
      <c r="C14" s="669" t="str">
        <f>+MATERIALES_ok!B50</f>
        <v>Mortero 1:3 (Impermeabilizado)</v>
      </c>
      <c r="D14" s="670" t="str">
        <f>+MATERIALES_ok!C18</f>
        <v>M3</v>
      </c>
      <c r="E14" s="671">
        <v>0.2</v>
      </c>
      <c r="F14" s="564">
        <f>+MATERIALES_ok!D50</f>
        <v>1315638.31</v>
      </c>
      <c r="G14" s="565">
        <f t="shared" ref="G14:G20" si="0">ROUND(F14*E14,0)</f>
        <v>263128</v>
      </c>
      <c r="H14" s="647"/>
    </row>
    <row r="15" spans="2:8">
      <c r="B15" s="668" t="str">
        <f>+MATERIALES_ok!A51</f>
        <v>MAT-46</v>
      </c>
      <c r="C15" s="669" t="str">
        <f>+MATERIALES_ok!B51</f>
        <v>Acero de 60000 psi</v>
      </c>
      <c r="D15" s="670" t="str">
        <f>+MATERIALES_ok!C51</f>
        <v>Kg</v>
      </c>
      <c r="E15" s="671">
        <v>15</v>
      </c>
      <c r="F15" s="564">
        <f>+MATERIALES_ok!D51</f>
        <v>4823</v>
      </c>
      <c r="G15" s="565">
        <f t="shared" si="0"/>
        <v>72345</v>
      </c>
      <c r="H15" s="647"/>
    </row>
    <row r="16" spans="2:8" ht="32.25" customHeight="1">
      <c r="B16" s="668" t="str">
        <f>+MATERIALES_ok!A9</f>
        <v>MAT-03</v>
      </c>
      <c r="C16" s="669" t="str">
        <f>+MATERIALES_ok!B9</f>
        <v xml:space="preserve">Recebo clasificado proveniente de material de préstamo I.P &lt;=15%; TM: 3" </v>
      </c>
      <c r="D16" s="670" t="str">
        <f>+MATERIALES_ok!C9</f>
        <v>M3</v>
      </c>
      <c r="E16" s="671">
        <v>0.3</v>
      </c>
      <c r="F16" s="564">
        <f>+MATERIALES_ok!D9</f>
        <v>59500</v>
      </c>
      <c r="G16" s="565">
        <f t="shared" si="0"/>
        <v>17850</v>
      </c>
      <c r="H16" s="647"/>
    </row>
    <row r="17" spans="2:8">
      <c r="B17" s="668" t="str">
        <f>+MATERIALES_ok!A52</f>
        <v>MAT-47</v>
      </c>
      <c r="C17" s="669" t="str">
        <f>+MATERIALES_ok!B52</f>
        <v>Angulo 1/8"x2"</v>
      </c>
      <c r="D17" s="670" t="str">
        <f>+MATERIALES_ok!C52</f>
        <v>Ml</v>
      </c>
      <c r="E17" s="671">
        <v>1</v>
      </c>
      <c r="F17" s="564">
        <f>+MATERIALES_ok!D52</f>
        <v>13672</v>
      </c>
      <c r="G17" s="565">
        <f t="shared" si="0"/>
        <v>13672</v>
      </c>
      <c r="H17" s="647"/>
    </row>
    <row r="18" spans="2:8">
      <c r="B18" s="668" t="str">
        <f>+MATERIALES_ok!A26</f>
        <v>MAT-21</v>
      </c>
      <c r="C18" s="669" t="str">
        <f>+MATERIALES_ok!B26</f>
        <v>Soldadura 6013 WA X 3/32 sup</v>
      </c>
      <c r="D18" s="670" t="str">
        <f>+MATERIALES_ok!C26</f>
        <v>KG</v>
      </c>
      <c r="E18" s="671">
        <v>5</v>
      </c>
      <c r="F18" s="564">
        <f>+MATERIALES_ok!D26</f>
        <v>18067</v>
      </c>
      <c r="G18" s="565">
        <f t="shared" si="0"/>
        <v>90335</v>
      </c>
      <c r="H18" s="647"/>
    </row>
    <row r="19" spans="2:8">
      <c r="B19" s="668" t="str">
        <f>+MATERIALES_ok!A53</f>
        <v>MAT-48</v>
      </c>
      <c r="C19" s="669" t="str">
        <f>+MATERIALES_ok!B53</f>
        <v>Platinas 2"x1/8"</v>
      </c>
      <c r="D19" s="670" t="str">
        <f>+MATERIALES_ok!C53</f>
        <v>Ml</v>
      </c>
      <c r="E19" s="671">
        <v>0.5</v>
      </c>
      <c r="F19" s="564">
        <f>+MATERIALES_ok!D53</f>
        <v>8750</v>
      </c>
      <c r="G19" s="565">
        <f t="shared" si="0"/>
        <v>4375</v>
      </c>
      <c r="H19" s="647"/>
    </row>
    <row r="20" spans="2:8">
      <c r="B20" s="668" t="str">
        <f>+MATERIALES_ok!A17</f>
        <v>MAT-11</v>
      </c>
      <c r="C20" s="669" t="str">
        <f>+MATERIALES_ok!B17</f>
        <v>Alambre negro No 18</v>
      </c>
      <c r="D20" s="670" t="str">
        <f>+MATERIALES_ok!C17</f>
        <v>Kg</v>
      </c>
      <c r="E20" s="671">
        <f>+IF(B20="","",1)</f>
        <v>1</v>
      </c>
      <c r="F20" s="564">
        <f>+MATERIALES_ok!D17</f>
        <v>7778</v>
      </c>
      <c r="G20" s="565">
        <f t="shared" si="0"/>
        <v>7778</v>
      </c>
      <c r="H20" s="647"/>
    </row>
    <row r="21" spans="2:8">
      <c r="B21" s="673"/>
      <c r="C21" s="674"/>
      <c r="D21" s="674"/>
      <c r="E21" s="674"/>
      <c r="F21" s="675" t="s">
        <v>127</v>
      </c>
      <c r="G21" s="570">
        <f>SUM(G13:G20)</f>
        <v>952887</v>
      </c>
    </row>
    <row r="22" spans="2:8">
      <c r="B22" s="673"/>
      <c r="C22" s="674"/>
      <c r="D22" s="674"/>
      <c r="E22" s="674"/>
      <c r="F22" s="674"/>
      <c r="G22" s="676"/>
      <c r="H22" s="647"/>
    </row>
    <row r="23" spans="2:8">
      <c r="B23" s="661" t="s">
        <v>128</v>
      </c>
      <c r="C23" s="662"/>
      <c r="D23" s="662"/>
      <c r="E23" s="662"/>
      <c r="F23" s="662"/>
      <c r="G23" s="663"/>
      <c r="H23" s="647"/>
    </row>
    <row r="24" spans="2:8" ht="15.75" customHeight="1">
      <c r="B24" s="664" t="s">
        <v>123</v>
      </c>
      <c r="C24" s="665" t="s">
        <v>36</v>
      </c>
      <c r="D24" s="665" t="s">
        <v>124</v>
      </c>
      <c r="E24" s="665" t="s">
        <v>129</v>
      </c>
      <c r="F24" s="666" t="s">
        <v>130</v>
      </c>
      <c r="G24" s="667" t="s">
        <v>126</v>
      </c>
      <c r="H24" s="647"/>
    </row>
    <row r="25" spans="2:8" ht="15.75" customHeight="1">
      <c r="B25" s="668" t="str">
        <f>+EQUIPOS_ok!A7</f>
        <v>MEH-HM</v>
      </c>
      <c r="C25" s="669" t="str">
        <f>+EQUIPOS_ok!B7</f>
        <v>Herramienta Menor</v>
      </c>
      <c r="D25" s="670" t="str">
        <f>+EQUIPOS_ok!C7</f>
        <v>% M.O</v>
      </c>
      <c r="E25" s="671">
        <f>+EQUIPOS_ok!D7</f>
        <v>0.1</v>
      </c>
      <c r="F25" s="564">
        <f>+G44</f>
        <v>292837</v>
      </c>
      <c r="G25" s="565">
        <f>ROUND(E25*F25,0)</f>
        <v>29284</v>
      </c>
      <c r="H25" s="647"/>
    </row>
    <row r="26" spans="2:8" ht="15.75" customHeight="1">
      <c r="B26" s="715" t="str">
        <f>+EQUIPOS_ok!A15</f>
        <v>MEH-08</v>
      </c>
      <c r="C26" s="716" t="str">
        <f>+EQUIPOS_ok!B15</f>
        <v>Formaleta métalica (6m)</v>
      </c>
      <c r="D26" s="717" t="str">
        <f>+EQUIPOS_ok!C15</f>
        <v>día</v>
      </c>
      <c r="E26" s="605">
        <v>4</v>
      </c>
      <c r="F26" s="564">
        <f>+EQUIPOS_ok!D15</f>
        <v>34200</v>
      </c>
      <c r="G26" s="565">
        <f>ROUND(E26*F26,0)</f>
        <v>136800</v>
      </c>
      <c r="H26" s="647"/>
    </row>
    <row r="27" spans="2:8" ht="15.75" customHeight="1">
      <c r="B27" s="672"/>
      <c r="C27" s="669" t="str">
        <f>IF(B27="MEH-HM",VLOOKUP(B27,[190]EQUIPOS!$1:$1048576,2,FALSE),IF(B27="","",VLOOKUP(B27,[190]EQUIPOS!$1:$1048576,2,FALSE)))</f>
        <v/>
      </c>
      <c r="D27" s="670" t="str">
        <f>+IF(B27="","",VLOOKUP(B27,[190]EQUIPOS!$1:$1048576,3,FALSE))</f>
        <v/>
      </c>
      <c r="E27" s="671"/>
      <c r="F27" s="564" t="str">
        <f>IF(B27="MEH-HM",G46,IF(B27="","",VLOOKUP(B27,[190]EQUIPOS!$1:$1048576,4,FALSE)))</f>
        <v/>
      </c>
      <c r="G27" s="565" t="str">
        <f>+IF(B27="","",ROUND(E27*F27,2))</f>
        <v/>
      </c>
      <c r="H27" s="647"/>
    </row>
    <row r="28" spans="2:8" ht="15.75" customHeight="1">
      <c r="B28" s="672"/>
      <c r="C28" s="669" t="str">
        <f>IF(B28="MEH-HM",VLOOKUP(B28,[190]EQUIPOS!$1:$1048576,2,FALSE),IF(B28="","",VLOOKUP(B28,[190]EQUIPOS!$1:$1048576,2,FALSE)))</f>
        <v/>
      </c>
      <c r="D28" s="670" t="str">
        <f>+IF(B28="","",VLOOKUP(B28,[190]EQUIPOS!$1:$1048576,3,FALSE))</f>
        <v/>
      </c>
      <c r="E28" s="671"/>
      <c r="F28" s="564" t="str">
        <f>IF(B28="MEH-HM",G47,IF(B28="","",VLOOKUP(B28,[190]EQUIPOS!$1:$1048576,4,FALSE)))</f>
        <v/>
      </c>
      <c r="G28" s="565" t="str">
        <f>+IF(B28="","",ROUND(E28*F28,2))</f>
        <v/>
      </c>
      <c r="H28" s="647"/>
    </row>
    <row r="29" spans="2:8" ht="15.75" customHeight="1">
      <c r="B29" s="672"/>
      <c r="C29" s="669" t="str">
        <f>IF(B29="MEH-HM",VLOOKUP(B29,[190]EQUIPOS!$1:$1048576,2,FALSE),IF(B29="","",VLOOKUP(B29,[190]EQUIPOS!$1:$1048576,2,FALSE)))</f>
        <v/>
      </c>
      <c r="D29" s="670" t="str">
        <f>+IF(B29="","",VLOOKUP(B29,[190]EQUIPOS!$1:$1048576,3,FALSE))</f>
        <v/>
      </c>
      <c r="E29" s="671" t="str">
        <f>IF(B29="MEH-HM",VLOOKUP(B29,[190]EQUIPOS!$1:$1048576,4,FALSE),IF(B29="","",1))</f>
        <v/>
      </c>
      <c r="F29" s="564" t="str">
        <f>IF(B29="MEH-HM",G48,IF(B29="","",VLOOKUP(B29,[190]EQUIPOS!$1:$1048576,4,FALSE)))</f>
        <v/>
      </c>
      <c r="G29" s="565" t="str">
        <f>+IF(B29="","",ROUND(E29*F29,2))</f>
        <v/>
      </c>
      <c r="H29" s="647"/>
    </row>
    <row r="30" spans="2:8" ht="15.75" customHeight="1">
      <c r="B30" s="673"/>
      <c r="C30" s="674"/>
      <c r="D30" s="674"/>
      <c r="E30" s="674"/>
      <c r="F30" s="675" t="s">
        <v>127</v>
      </c>
      <c r="G30" s="570">
        <f>SUM(G25:G29)</f>
        <v>166084</v>
      </c>
      <c r="H30" s="647"/>
    </row>
    <row r="31" spans="2:8" ht="15.75" customHeight="1">
      <c r="B31" s="673"/>
      <c r="C31" s="674"/>
      <c r="D31" s="674"/>
      <c r="E31" s="674"/>
      <c r="F31" s="677"/>
      <c r="G31" s="573"/>
      <c r="H31" s="647"/>
    </row>
    <row r="32" spans="2:8" ht="15.75" customHeight="1">
      <c r="B32" s="661" t="s">
        <v>132</v>
      </c>
      <c r="C32" s="662"/>
      <c r="D32" s="662"/>
      <c r="E32" s="662"/>
      <c r="F32" s="662"/>
      <c r="G32" s="663"/>
      <c r="H32" s="647"/>
    </row>
    <row r="33" spans="2:8" ht="15.75" customHeight="1">
      <c r="B33" s="664" t="s">
        <v>123</v>
      </c>
      <c r="C33" s="665" t="s">
        <v>36</v>
      </c>
      <c r="D33" s="665" t="s">
        <v>133</v>
      </c>
      <c r="E33" s="665" t="s">
        <v>134</v>
      </c>
      <c r="F33" s="666" t="s">
        <v>130</v>
      </c>
      <c r="G33" s="667" t="s">
        <v>126</v>
      </c>
      <c r="H33" s="647"/>
    </row>
    <row r="34" spans="2:8" ht="15.75" customHeight="1">
      <c r="B34" s="690"/>
      <c r="C34" s="604"/>
      <c r="D34" s="604"/>
      <c r="E34" s="575"/>
      <c r="F34" s="564"/>
      <c r="G34" s="565"/>
      <c r="H34" s="647"/>
    </row>
    <row r="35" spans="2:8" ht="15.75" customHeight="1">
      <c r="B35" s="678"/>
      <c r="C35" s="669" t="str">
        <f>IF(B35="TRSPTE-MEH","Transporte Maquinaria y Equipos",IF(B35="TRSPTE-MAT","Transporte Materiales",IF(B35="","",VLOOKUP(#REF!,[190]TRANSPORTE!A3:$C$26,2,FALSE))))</f>
        <v/>
      </c>
      <c r="D35" s="671" t="str">
        <f>IF(B35="TRSPTE-MEH","% MEH",IF(B35="TRSPTE-MAT","% MAT",IF(B35="","",1)))</f>
        <v/>
      </c>
      <c r="E35" s="575" t="str">
        <f>IF(B35="TRSPTE-MEH",VLOOKUP(B35,[190]TRANSPORTE!$1:$1048576,4,FALSE),IF(B35="TRSPTE-MAT",VLOOKUP(B35,[190]TRANSPORTE!$1:$1048576,4,FALSE),IF(B35="","",1)))</f>
        <v/>
      </c>
      <c r="F35" s="564" t="str">
        <f>IF(B35="TRSPTE-MEH",$G$30,IF(B35="TRSPTE-MAT",$G$21,IF(B35="","",VLOOKUP(B35,[190]TRANSPORTE!$1:$1048576,4,FALSE))))</f>
        <v/>
      </c>
      <c r="G35" s="565" t="str">
        <f>+IF(B35="","",ROUND(E35*F35,2))</f>
        <v/>
      </c>
      <c r="H35" s="647"/>
    </row>
    <row r="36" spans="2:8" ht="15.75" customHeight="1">
      <c r="B36" s="678"/>
      <c r="C36" s="669" t="str">
        <f>IF(B36="TRSPTE-MEH","Transporte Maquinaria y Equipos",IF(B36="TRSPTE-MAT","Transporte Materiales",IF(B36="","",VLOOKUP(#REF!,[190]TRANSPORTE!A4:$C$26,2,FALSE))))</f>
        <v/>
      </c>
      <c r="D36" s="671" t="str">
        <f>IF(B36="TRSPTE-MEH","% MEH",IF(B36="TRSPTE-MAT","% MAT",IF(B36="","",1)))</f>
        <v/>
      </c>
      <c r="E36" s="575" t="str">
        <f>IF(B36="TRSPTE-MEH",VLOOKUP(B36,[190]TRANSPORTE!$1:$1048576,4,FALSE),IF(B36="TRSPTE-MAT",VLOOKUP(B36,[190]TRANSPORTE!$1:$1048576,4,FALSE),IF(B36="","",1)))</f>
        <v/>
      </c>
      <c r="F36" s="564" t="str">
        <f>IF(B36="TRSPTE-MEH",$G$30,IF(B36="TRSPTE-MAT",$G$21,IF(B36="","",VLOOKUP(B36,[190]TRANSPORTE!$1:$1048576,4,FALSE))))</f>
        <v/>
      </c>
      <c r="G36" s="565" t="str">
        <f>+IF(B36="","",ROUND(E36*F36,2))</f>
        <v/>
      </c>
      <c r="H36" s="647"/>
    </row>
    <row r="37" spans="2:8" ht="15.75" customHeight="1">
      <c r="B37" s="678"/>
      <c r="C37" s="669" t="str">
        <f>IF(B37="TRSPTE-MEH","Transporte Maquinaria y Equipos",IF(B37="TRSPTE-MAT","Transporte Materiales",IF(B37="","",VLOOKUP(#REF!,[190]TRANSPORTE!A5:$C$26,2,FALSE))))</f>
        <v/>
      </c>
      <c r="D37" s="671" t="str">
        <f>IF(B37="TRSPTE-MEH","% MEH",IF(B37="TRSPTE-MAT","% MAT",IF(B37="","",1)))</f>
        <v/>
      </c>
      <c r="E37" s="575" t="str">
        <f>IF(B37="TRSPTE-MEH",VLOOKUP(B37,[190]TRANSPORTE!$1:$1048576,4,FALSE),IF(B37="TRSPTE-MAT",VLOOKUP(B37,[190]TRANSPORTE!$1:$1048576,4,FALSE),IF(B37="","",1)))</f>
        <v/>
      </c>
      <c r="F37" s="564" t="str">
        <f>IF(B37="TRSPTE-MEH",$G$30,IF(B37="TRSPTE-MAT",$G$21,IF(B37="","",VLOOKUP(B37,[190]TRANSPORTE!$1:$1048576,4,FALSE))))</f>
        <v/>
      </c>
      <c r="G37" s="565" t="str">
        <f>+IF(B37="","",ROUND(E37*F37,2))</f>
        <v/>
      </c>
      <c r="H37" s="647"/>
    </row>
    <row r="38" spans="2:8" ht="15.75" customHeight="1">
      <c r="B38" s="678"/>
      <c r="C38" s="669" t="str">
        <f>IF(B38="TRSPTE-MEH","Transporte Maquinaria y Equipos",IF(B38="TRSPTE-MAT","Transporte Materiales",IF(B38="","",VLOOKUP(#REF!,[190]TRANSPORTE!A6:$C$26,2,FALSE))))</f>
        <v/>
      </c>
      <c r="D38" s="671" t="str">
        <f>IF(B38="TRSPTE-MEH","% MEH",IF(B38="TRSPTE-MAT","% MAT",IF(B38="","",1)))</f>
        <v/>
      </c>
      <c r="E38" s="575" t="str">
        <f>IF(B38="TRSPTE-MEH",VLOOKUP(B38,[190]TRANSPORTE!$1:$1048576,4,FALSE),IF(B38="TRSPTE-MAT",VLOOKUP(B38,[190]TRANSPORTE!$1:$1048576,4,FALSE),IF(B38="","",1)))</f>
        <v/>
      </c>
      <c r="F38" s="564" t="str">
        <f>IF(B38="TRSPTE-MEH",$G$30,IF(B38="TRSPTE-MAT",$G$21,IF(B38="","",VLOOKUP(B38,[190]TRANSPORTE!$1:$1048576,4,FALSE))))</f>
        <v/>
      </c>
      <c r="G38" s="565" t="str">
        <f>+IF(B38="","",ROUND(E38*F38,2))</f>
        <v/>
      </c>
      <c r="H38" s="647"/>
    </row>
    <row r="39" spans="2:8" ht="15.75" customHeight="1">
      <c r="B39" s="673"/>
      <c r="C39" s="674"/>
      <c r="D39" s="674"/>
      <c r="E39" s="674"/>
      <c r="F39" s="675" t="s">
        <v>127</v>
      </c>
      <c r="G39" s="570">
        <f>SUM(G34:G38)</f>
        <v>0</v>
      </c>
      <c r="H39" s="647"/>
    </row>
    <row r="40" spans="2:8" ht="15.75" customHeight="1">
      <c r="B40" s="679"/>
      <c r="C40" s="647"/>
      <c r="D40" s="647"/>
      <c r="E40" s="647"/>
      <c r="F40" s="647"/>
      <c r="G40" s="680"/>
      <c r="H40" s="647"/>
    </row>
    <row r="41" spans="2:8" ht="15.75" customHeight="1">
      <c r="B41" s="661" t="s">
        <v>135</v>
      </c>
      <c r="C41" s="662"/>
      <c r="D41" s="662"/>
      <c r="E41" s="662"/>
      <c r="F41" s="662"/>
      <c r="G41" s="663"/>
      <c r="H41" s="647"/>
    </row>
    <row r="42" spans="2:8" ht="15.75" customHeight="1">
      <c r="B42" s="664" t="s">
        <v>123</v>
      </c>
      <c r="C42" s="665" t="s">
        <v>36</v>
      </c>
      <c r="D42" s="665" t="s">
        <v>124</v>
      </c>
      <c r="E42" s="665" t="s">
        <v>136</v>
      </c>
      <c r="F42" s="666" t="s">
        <v>129</v>
      </c>
      <c r="G42" s="667" t="s">
        <v>126</v>
      </c>
    </row>
    <row r="43" spans="2:8" ht="15.75" customHeight="1">
      <c r="B43" s="668" t="str">
        <f>+'MANO DE OBRA_ok'!A46</f>
        <v>MO-09</v>
      </c>
      <c r="C43" s="621" t="str">
        <f>+'MANO DE OBRA_ok'!B46</f>
        <v>Cuadrilla 9: 1 OfcA + 5 AyuA</v>
      </c>
      <c r="D43" s="622" t="s">
        <v>149</v>
      </c>
      <c r="E43" s="623">
        <f>+'MANO DE OBRA_ok'!P46</f>
        <v>87851</v>
      </c>
      <c r="F43" s="703">
        <v>0.3</v>
      </c>
      <c r="G43" s="565">
        <f>ROUND(E43/F43,0)</f>
        <v>292837</v>
      </c>
    </row>
    <row r="44" spans="2:8" ht="15.75" customHeight="1">
      <c r="B44" s="673"/>
      <c r="C44" s="674"/>
      <c r="D44" s="674"/>
      <c r="E44" s="674"/>
      <c r="F44" s="675" t="s">
        <v>127</v>
      </c>
      <c r="G44" s="570">
        <f>SUM(G43:G43)</f>
        <v>292837</v>
      </c>
    </row>
    <row r="45" spans="2:8" ht="15.75" customHeight="1" thickBot="1">
      <c r="B45" s="681"/>
      <c r="G45" s="682"/>
    </row>
    <row r="46" spans="2:8" ht="15.75" customHeight="1" thickBot="1">
      <c r="B46" s="681"/>
      <c r="E46" s="1811" t="s">
        <v>138</v>
      </c>
      <c r="F46" s="1812" t="s">
        <v>139</v>
      </c>
      <c r="G46" s="683">
        <f>ROUND(+G44+G39+G30+G21,0)</f>
        <v>1411808</v>
      </c>
    </row>
    <row r="47" spans="2:8" ht="15.75" customHeight="1">
      <c r="B47" s="681"/>
      <c r="G47" s="682"/>
    </row>
    <row r="48" spans="2:8" ht="15.75" customHeight="1">
      <c r="B48" s="681"/>
      <c r="G48" s="682"/>
    </row>
    <row r="49" spans="2:7" ht="15.75" customHeight="1">
      <c r="B49" s="681"/>
      <c r="G49" s="682"/>
    </row>
    <row r="50" spans="2:7" ht="15.75" customHeight="1">
      <c r="B50" s="681"/>
      <c r="G50" s="682"/>
    </row>
    <row r="51" spans="2:7" ht="15.75" customHeight="1">
      <c r="B51" s="681"/>
      <c r="G51" s="682"/>
    </row>
    <row r="52" spans="2:7" s="583" customFormat="1">
      <c r="B52" s="193" t="s">
        <v>39</v>
      </c>
      <c r="C52" s="253"/>
      <c r="G52" s="596"/>
    </row>
    <row r="53" spans="2:7" s="583" customFormat="1">
      <c r="B53" s="990" t="s">
        <v>873</v>
      </c>
      <c r="C53" s="427"/>
      <c r="G53" s="596"/>
    </row>
    <row r="54" spans="2:7" s="583" customFormat="1">
      <c r="B54" s="162" t="s">
        <v>874</v>
      </c>
      <c r="C54" s="253"/>
      <c r="G54" s="596"/>
    </row>
    <row r="55" spans="2:7" ht="15.75" customHeight="1">
      <c r="B55" s="681"/>
      <c r="G55" s="682"/>
    </row>
    <row r="56" spans="2:7" ht="15.75" customHeight="1" thickBot="1">
      <c r="B56" s="684"/>
      <c r="C56" s="685"/>
      <c r="D56" s="685"/>
      <c r="E56" s="685"/>
      <c r="F56" s="685"/>
      <c r="G56" s="686"/>
    </row>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row r="71" ht="15.75" customHeight="1"/>
  </sheetData>
  <mergeCells count="4">
    <mergeCell ref="C6:F6"/>
    <mergeCell ref="E46:F46"/>
    <mergeCell ref="C1:G4"/>
    <mergeCell ref="B1:B4"/>
  </mergeCells>
  <pageMargins left="0.7" right="0.7" top="0.75" bottom="0.75" header="0.3" footer="0.3"/>
  <pageSetup scale="73"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I66"/>
  <sheetViews>
    <sheetView view="pageBreakPreview" topLeftCell="A18" zoomScale="85" zoomScaleNormal="100" zoomScaleSheetLayoutView="85" workbookViewId="0">
      <selection activeCell="L45" sqref="L45"/>
    </sheetView>
  </sheetViews>
  <sheetFormatPr baseColWidth="10" defaultColWidth="14.42578125" defaultRowHeight="15.75"/>
  <cols>
    <col min="1" max="1" width="2.28515625" style="648" customWidth="1"/>
    <col min="2" max="2" width="20" style="648" customWidth="1"/>
    <col min="3" max="3" width="38.140625" style="648" customWidth="1"/>
    <col min="4" max="4" width="16.42578125" style="648" bestFit="1" customWidth="1"/>
    <col min="5" max="6" width="15.42578125" style="648" bestFit="1" customWidth="1"/>
    <col min="7" max="7" width="13.28515625" style="648" bestFit="1" customWidth="1"/>
    <col min="8" max="8" width="2.28515625" style="648" customWidth="1"/>
    <col min="9" max="9" width="11.42578125" style="648" customWidth="1"/>
    <col min="10" max="10" width="9.42578125" style="648" bestFit="1" customWidth="1"/>
    <col min="11" max="16384" width="14.42578125" style="648"/>
  </cols>
  <sheetData>
    <row r="1" spans="2:9" ht="14.25" customHeight="1">
      <c r="B1" s="1806"/>
      <c r="C1" s="1800" t="str">
        <f>+INFO!B2</f>
        <v>CONSTRUCCIÓN DE CUBIERTA PARA POLIDEPORTIVO EN LA VEREDA LA ESMERALDA DEL MUNICIPIO DE LA PLATA, DEPARTAMENTO DEL HUILA</v>
      </c>
      <c r="D1" s="1800"/>
      <c r="E1" s="1800"/>
      <c r="F1" s="1800"/>
      <c r="G1" s="1800"/>
      <c r="H1" s="647"/>
    </row>
    <row r="2" spans="2:9" ht="15" customHeight="1">
      <c r="B2" s="1807"/>
      <c r="C2" s="1800"/>
      <c r="D2" s="1800"/>
      <c r="E2" s="1800"/>
      <c r="F2" s="1800"/>
      <c r="G2" s="1800"/>
      <c r="H2" s="647"/>
    </row>
    <row r="3" spans="2:9" ht="13.5" customHeight="1">
      <c r="B3" s="1807"/>
      <c r="C3" s="1800"/>
      <c r="D3" s="1800"/>
      <c r="E3" s="1800"/>
      <c r="F3" s="1800"/>
      <c r="G3" s="1800"/>
      <c r="H3" s="647"/>
    </row>
    <row r="4" spans="2:9" ht="14.25" customHeight="1">
      <c r="B4" s="1808"/>
      <c r="C4" s="1800"/>
      <c r="D4" s="1800"/>
      <c r="E4" s="1800"/>
      <c r="F4" s="1800"/>
      <c r="G4" s="1800"/>
      <c r="H4" s="647"/>
    </row>
    <row r="5" spans="2:9" ht="14.25" customHeight="1">
      <c r="B5" s="588"/>
      <c r="C5" s="534"/>
      <c r="D5" s="534"/>
      <c r="E5" s="534"/>
      <c r="F5" s="534"/>
      <c r="G5" s="535"/>
      <c r="H5" s="647"/>
    </row>
    <row r="6" spans="2:9" ht="14.25" customHeight="1">
      <c r="B6" s="630">
        <f ca="1">+INFO!B5</f>
        <v>46286</v>
      </c>
      <c r="C6" s="1803" t="str">
        <f>+INFO!B3</f>
        <v>ALCALDIA DE LA PLATA HUILA</v>
      </c>
      <c r="D6" s="1803"/>
      <c r="E6" s="1803"/>
      <c r="F6" s="1803"/>
      <c r="G6" s="538"/>
      <c r="H6" s="647"/>
      <c r="I6" s="539"/>
    </row>
    <row r="7" spans="2:9" ht="14.65" customHeight="1" thickBot="1">
      <c r="B7" s="540"/>
      <c r="C7" s="541"/>
      <c r="D7" s="541"/>
      <c r="E7" s="541"/>
      <c r="F7" s="541"/>
      <c r="G7" s="542"/>
      <c r="H7" s="647"/>
    </row>
    <row r="8" spans="2:9" ht="16.5" thickBot="1">
      <c r="B8" s="649"/>
      <c r="C8" s="650"/>
      <c r="D8" s="650"/>
      <c r="E8" s="650"/>
      <c r="F8" s="650"/>
      <c r="G8" s="651"/>
      <c r="H8" s="647"/>
    </row>
    <row r="9" spans="2:9" ht="31.5" customHeight="1" thickBot="1">
      <c r="B9" s="652" t="s">
        <v>118</v>
      </c>
      <c r="C9" s="718" t="str">
        <f>+' PRESUPUESTO OFICIAL ESMERALDA'!C42</f>
        <v>Suministro e instalación Acometida tablero general TG a tableros N° 6 AWG</v>
      </c>
      <c r="D9" s="654" t="s">
        <v>119</v>
      </c>
      <c r="E9" s="655">
        <f>+' PRESUPUESTO OFICIAL ESMERALDA'!B42</f>
        <v>6.3</v>
      </c>
      <c r="F9" s="654" t="s">
        <v>120</v>
      </c>
      <c r="G9" s="656" t="str">
        <f>+' PRESUPUESTO OFICIAL ESMERALDA'!D42</f>
        <v>ML</v>
      </c>
      <c r="H9" s="647"/>
    </row>
    <row r="10" spans="2:9">
      <c r="B10" s="657"/>
      <c r="C10" s="658"/>
      <c r="D10" s="659"/>
      <c r="E10" s="659"/>
      <c r="F10" s="659"/>
      <c r="G10" s="660"/>
      <c r="H10" s="647"/>
    </row>
    <row r="11" spans="2:9">
      <c r="B11" s="661" t="s">
        <v>122</v>
      </c>
      <c r="C11" s="662"/>
      <c r="D11" s="662"/>
      <c r="E11" s="662"/>
      <c r="F11" s="662"/>
      <c r="G11" s="663"/>
      <c r="H11" s="647"/>
    </row>
    <row r="12" spans="2:9">
      <c r="B12" s="664" t="s">
        <v>123</v>
      </c>
      <c r="C12" s="665" t="s">
        <v>36</v>
      </c>
      <c r="D12" s="665" t="s">
        <v>124</v>
      </c>
      <c r="E12" s="665" t="s">
        <v>37</v>
      </c>
      <c r="F12" s="666" t="s">
        <v>125</v>
      </c>
      <c r="G12" s="667" t="s">
        <v>126</v>
      </c>
      <c r="H12" s="647"/>
    </row>
    <row r="13" spans="2:9">
      <c r="B13" s="668" t="str">
        <f>+MATERIALES_ok!A54</f>
        <v>MAT-49</v>
      </c>
      <c r="C13" s="669" t="str">
        <f>+MATERIALES_ok!B54</f>
        <v>Cable de cobre No 6 AWG THHN</v>
      </c>
      <c r="D13" s="670" t="str">
        <f>+MATERIALES_ok!C54</f>
        <v>Ml</v>
      </c>
      <c r="E13" s="670">
        <v>5</v>
      </c>
      <c r="F13" s="564">
        <f>+MATERIALES_ok!D54</f>
        <v>13567</v>
      </c>
      <c r="G13" s="565">
        <f>ROUND(E13*F13,0)</f>
        <v>67835</v>
      </c>
      <c r="H13" s="647"/>
    </row>
    <row r="14" spans="2:9">
      <c r="B14" s="668" t="str">
        <f>+MATERIALES_ok!A55</f>
        <v>MAT-50</v>
      </c>
      <c r="C14" s="669" t="str">
        <f>+MATERIALES_ok!B55</f>
        <v>Terminal de ponchar 6 AWG</v>
      </c>
      <c r="D14" s="670" t="str">
        <f>+MATERIALES_ok!C55</f>
        <v>Und</v>
      </c>
      <c r="E14" s="671">
        <v>0.3</v>
      </c>
      <c r="F14" s="564">
        <f>+MATERIALES_ok!D55</f>
        <v>1888</v>
      </c>
      <c r="G14" s="565">
        <f t="shared" ref="G14:G15" si="0">ROUND(E14*F14,0)</f>
        <v>566</v>
      </c>
      <c r="H14" s="647"/>
    </row>
    <row r="15" spans="2:9">
      <c r="B15" s="668" t="str">
        <f>+MATERIALES_ok!A56</f>
        <v>MAT-51</v>
      </c>
      <c r="C15" s="669" t="str">
        <f>+MATERIALES_ok!B56</f>
        <v>Ducto conduit PVC 1"</v>
      </c>
      <c r="D15" s="670" t="str">
        <f>+MATERIALES_ok!C56</f>
        <v>Ml</v>
      </c>
      <c r="E15" s="671">
        <v>1.05</v>
      </c>
      <c r="F15" s="564">
        <f>+MATERIALES_ok!D56</f>
        <v>3686</v>
      </c>
      <c r="G15" s="565">
        <f t="shared" si="0"/>
        <v>3870</v>
      </c>
      <c r="H15" s="647"/>
    </row>
    <row r="16" spans="2:9">
      <c r="B16" s="672"/>
      <c r="C16" s="669"/>
      <c r="D16" s="670"/>
      <c r="E16" s="671"/>
      <c r="F16" s="564"/>
      <c r="G16" s="565" t="str">
        <f>+IF(E16="","",ROUND(E16*F16,2))</f>
        <v/>
      </c>
      <c r="H16" s="647"/>
    </row>
    <row r="17" spans="2:8">
      <c r="B17" s="672"/>
      <c r="C17" s="669"/>
      <c r="D17" s="670"/>
      <c r="E17" s="671"/>
      <c r="F17" s="564"/>
      <c r="G17" s="565">
        <f>+E17*F17</f>
        <v>0</v>
      </c>
      <c r="H17" s="647"/>
    </row>
    <row r="18" spans="2:8">
      <c r="B18" s="673"/>
      <c r="C18" s="674"/>
      <c r="D18" s="674"/>
      <c r="E18" s="674"/>
      <c r="F18" s="675" t="s">
        <v>127</v>
      </c>
      <c r="G18" s="570">
        <f>SUM(G13:G17)</f>
        <v>72271</v>
      </c>
    </row>
    <row r="19" spans="2:8">
      <c r="B19" s="673"/>
      <c r="C19" s="674"/>
      <c r="D19" s="674"/>
      <c r="E19" s="674"/>
      <c r="F19" s="674"/>
      <c r="G19" s="676"/>
      <c r="H19" s="647"/>
    </row>
    <row r="20" spans="2:8">
      <c r="B20" s="661" t="s">
        <v>128</v>
      </c>
      <c r="C20" s="662"/>
      <c r="D20" s="662"/>
      <c r="E20" s="662"/>
      <c r="F20" s="662"/>
      <c r="G20" s="663"/>
      <c r="H20" s="647"/>
    </row>
    <row r="21" spans="2:8" ht="15.75" customHeight="1">
      <c r="B21" s="664" t="s">
        <v>123</v>
      </c>
      <c r="C21" s="665" t="s">
        <v>36</v>
      </c>
      <c r="D21" s="665" t="s">
        <v>124</v>
      </c>
      <c r="E21" s="665" t="s">
        <v>129</v>
      </c>
      <c r="F21" s="666" t="s">
        <v>130</v>
      </c>
      <c r="G21" s="667" t="s">
        <v>126</v>
      </c>
      <c r="H21" s="647"/>
    </row>
    <row r="22" spans="2:8">
      <c r="B22" s="668" t="str">
        <f>+EQUIPOS_ok!A7</f>
        <v>MEH-HM</v>
      </c>
      <c r="C22" s="669" t="str">
        <f>+EQUIPOS_ok!B7</f>
        <v>Herramienta Menor</v>
      </c>
      <c r="D22" s="670" t="str">
        <f>+EQUIPOS_ok!C7</f>
        <v>% M.O</v>
      </c>
      <c r="E22" s="671">
        <f>+EQUIPOS_ok!D7</f>
        <v>0.1</v>
      </c>
      <c r="F22" s="711">
        <f>+EQUIPOS_ok!D19</f>
        <v>67500</v>
      </c>
      <c r="G22" s="565">
        <f>ROUND(E22*F22,0)</f>
        <v>6750</v>
      </c>
      <c r="H22" s="647"/>
    </row>
    <row r="23" spans="2:8" ht="15.75" customHeight="1">
      <c r="B23" s="672"/>
      <c r="C23" s="669"/>
      <c r="D23" s="670"/>
      <c r="E23" s="671"/>
      <c r="F23" s="711"/>
      <c r="G23" s="565"/>
      <c r="H23" s="647"/>
    </row>
    <row r="24" spans="2:8" ht="15.75" customHeight="1">
      <c r="B24" s="672"/>
      <c r="C24" s="669"/>
      <c r="D24" s="670"/>
      <c r="E24" s="671"/>
      <c r="F24" s="564"/>
      <c r="G24" s="565"/>
      <c r="H24" s="647"/>
    </row>
    <row r="25" spans="2:8" ht="24" customHeight="1">
      <c r="B25" s="672"/>
      <c r="C25" s="669"/>
      <c r="D25" s="670"/>
      <c r="E25" s="671"/>
      <c r="F25" s="564"/>
      <c r="G25" s="565"/>
      <c r="H25" s="647"/>
    </row>
    <row r="26" spans="2:8" ht="15.75" customHeight="1">
      <c r="B26" s="672"/>
      <c r="C26" s="669" t="str">
        <f>IF(B26="MEH-HM",VLOOKUP(B26,[190]EQUIPOS!$1:$1048576,2,FALSE),IF(B26="","",VLOOKUP(B26,[190]EQUIPOS!$1:$1048576,2,FALSE)))</f>
        <v/>
      </c>
      <c r="D26" s="670" t="str">
        <f>+IF(B26="","",VLOOKUP(B26,[190]EQUIPOS!$1:$1048576,3,FALSE))</f>
        <v/>
      </c>
      <c r="E26" s="671" t="str">
        <f>IF(B26="MEH-HM",VLOOKUP(B26,[190]EQUIPOS!$1:$1048576,4,FALSE),IF(B26="","",1))</f>
        <v/>
      </c>
      <c r="F26" s="564" t="str">
        <f>IF(B26="MEH-HM",G44,IF(B26="","",VLOOKUP(B26,[190]EQUIPOS!$1:$1048576,4,FALSE)))</f>
        <v/>
      </c>
      <c r="G26" s="565" t="str">
        <f>+IF(B26="","",ROUND(E26*F26,2))</f>
        <v/>
      </c>
      <c r="H26" s="647"/>
    </row>
    <row r="27" spans="2:8" ht="15.75" customHeight="1">
      <c r="B27" s="673"/>
      <c r="C27" s="674"/>
      <c r="D27" s="674"/>
      <c r="E27" s="674"/>
      <c r="F27" s="675" t="s">
        <v>127</v>
      </c>
      <c r="G27" s="570">
        <f>SUM(G22:G26)</f>
        <v>6750</v>
      </c>
      <c r="H27" s="647"/>
    </row>
    <row r="28" spans="2:8" ht="15.75" customHeight="1">
      <c r="B28" s="673"/>
      <c r="C28" s="674"/>
      <c r="D28" s="674"/>
      <c r="E28" s="674"/>
      <c r="F28" s="677"/>
      <c r="G28" s="573"/>
      <c r="H28" s="647"/>
    </row>
    <row r="29" spans="2:8" ht="15.75" customHeight="1">
      <c r="B29" s="661" t="s">
        <v>132</v>
      </c>
      <c r="C29" s="662"/>
      <c r="D29" s="662"/>
      <c r="E29" s="662"/>
      <c r="F29" s="662"/>
      <c r="G29" s="663"/>
      <c r="H29" s="647"/>
    </row>
    <row r="30" spans="2:8" ht="15.75" customHeight="1">
      <c r="B30" s="664" t="s">
        <v>123</v>
      </c>
      <c r="C30" s="665" t="s">
        <v>36</v>
      </c>
      <c r="D30" s="665" t="s">
        <v>133</v>
      </c>
      <c r="E30" s="665" t="s">
        <v>134</v>
      </c>
      <c r="F30" s="666" t="s">
        <v>130</v>
      </c>
      <c r="G30" s="667" t="s">
        <v>126</v>
      </c>
      <c r="H30" s="647"/>
    </row>
    <row r="31" spans="2:8" ht="15.75" customHeight="1">
      <c r="B31" s="678"/>
      <c r="C31" s="669" t="str">
        <f>IF(B31="TRSPTE-MEH","Transporte Maquinaria y Equipos",IF(B31="TRSPTE-MAT","Transporte Materiales",IF(B31="","",VLOOKUP('5.4'!B32,[190]TRANSPORTE!A3:$C$26,2,FALSE))))</f>
        <v/>
      </c>
      <c r="D31" s="671" t="str">
        <f>IF(B31="TRSPTE-MEH","% MEH",IF(B31="TRSPTE-MAT","% MAT",IF(B31="","",1)))</f>
        <v/>
      </c>
      <c r="E31" s="575" t="str">
        <f>IF(B31="TRSPTE-MEH",VLOOKUP(B31,[190]TRANSPORTE!$1:$1048576,4,FALSE),IF(B31="TRSPTE-MAT",VLOOKUP(B31,[190]TRANSPORTE!$1:$1048576,4,FALSE),IF(B31="","",1)))</f>
        <v/>
      </c>
      <c r="F31" s="564" t="str">
        <f>IF(B31="TRSPTE-MEH",$G$27,IF(B31="TRSPTE-MAT",$G$18,IF(B31="","",VLOOKUP(B31,[190]TRANSPORTE!$1:$1048576,4,FALSE))))</f>
        <v/>
      </c>
      <c r="G31" s="565" t="str">
        <f>+IF(B31="","",ROUND(E31*F31,2))</f>
        <v/>
      </c>
      <c r="H31" s="647"/>
    </row>
    <row r="32" spans="2:8" ht="15.75" customHeight="1">
      <c r="B32" s="678"/>
      <c r="C32" s="669" t="str">
        <f>IF(B32="TRSPTE-MEH","Transporte Maquinaria y Equipos",IF(B32="TRSPTE-MAT","Transporte Materiales",IF(B32="","",VLOOKUP('5.4'!B33,[190]TRANSPORTE!A4:$C$26,2,FALSE))))</f>
        <v/>
      </c>
      <c r="D32" s="671" t="str">
        <f>IF(B32="TRSPTE-MEH","% MEH",IF(B32="TRSPTE-MAT","% MAT",IF(B32="","",1)))</f>
        <v/>
      </c>
      <c r="E32" s="575" t="str">
        <f>IF(B32="TRSPTE-MEH",VLOOKUP(B32,[190]TRANSPORTE!$1:$1048576,4,FALSE),IF(B32="TRSPTE-MAT",VLOOKUP(B32,[190]TRANSPORTE!$1:$1048576,4,FALSE),IF(B32="","",1)))</f>
        <v/>
      </c>
      <c r="F32" s="564" t="str">
        <f>IF(B32="TRSPTE-MEH",$G$27,IF(B32="TRSPTE-MAT",$G$18,IF(B32="","",VLOOKUP(B32,[190]TRANSPORTE!$1:$1048576,4,FALSE))))</f>
        <v/>
      </c>
      <c r="G32" s="565" t="str">
        <f>+IF(B32="","",ROUND(E32*F32,2))</f>
        <v/>
      </c>
      <c r="H32" s="647"/>
    </row>
    <row r="33" spans="2:8" ht="15.75" customHeight="1">
      <c r="B33" s="678"/>
      <c r="C33" s="669" t="str">
        <f>IF(B33="TRSPTE-MEH","Transporte Maquinaria y Equipos",IF(B33="TRSPTE-MAT","Transporte Materiales",IF(B33="","",VLOOKUP('5.4'!B34,[190]TRANSPORTE!A5:$C$26,2,FALSE))))</f>
        <v/>
      </c>
      <c r="D33" s="671" t="str">
        <f>IF(B33="TRSPTE-MEH","% MEH",IF(B33="TRSPTE-MAT","% MAT",IF(B33="","",1)))</f>
        <v/>
      </c>
      <c r="E33" s="575" t="str">
        <f>IF(B33="TRSPTE-MEH",VLOOKUP(B33,[190]TRANSPORTE!$1:$1048576,4,FALSE),IF(B33="TRSPTE-MAT",VLOOKUP(B33,[190]TRANSPORTE!$1:$1048576,4,FALSE),IF(B33="","",1)))</f>
        <v/>
      </c>
      <c r="F33" s="564" t="str">
        <f>IF(B33="TRSPTE-MEH",$G$27,IF(B33="TRSPTE-MAT",$G$18,IF(B33="","",VLOOKUP(B33,[190]TRANSPORTE!$1:$1048576,4,FALSE))))</f>
        <v/>
      </c>
      <c r="G33" s="565" t="str">
        <f>+IF(B33="","",ROUND(E33*F33,2))</f>
        <v/>
      </c>
      <c r="H33" s="647"/>
    </row>
    <row r="34" spans="2:8" ht="15.75" customHeight="1">
      <c r="B34" s="678"/>
      <c r="C34" s="669" t="str">
        <f>IF(B34="TRSPTE-MEH","Transporte Maquinaria y Equipos",IF(B34="TRSPTE-MAT","Transporte Materiales",IF(B34="","",VLOOKUP('5.4'!B35,[190]TRANSPORTE!A6:$C$26,2,FALSE))))</f>
        <v/>
      </c>
      <c r="D34" s="671" t="str">
        <f>IF(B34="TRSPTE-MEH","% MEH",IF(B34="TRSPTE-MAT","% MAT",IF(B34="","",1)))</f>
        <v/>
      </c>
      <c r="E34" s="575" t="str">
        <f>IF(B34="TRSPTE-MEH",VLOOKUP(B34,[190]TRANSPORTE!$1:$1048576,4,FALSE),IF(B34="TRSPTE-MAT",VLOOKUP(B34,[190]TRANSPORTE!$1:$1048576,4,FALSE),IF(B34="","",1)))</f>
        <v/>
      </c>
      <c r="F34" s="564" t="str">
        <f>IF(B34="TRSPTE-MEH",$G$27,IF(B34="TRSPTE-MAT",$G$18,IF(B34="","",VLOOKUP(B34,[190]TRANSPORTE!$1:$1048576,4,FALSE))))</f>
        <v/>
      </c>
      <c r="G34" s="565" t="str">
        <f>+IF(B34="","",ROUND(E34*F34,2))</f>
        <v/>
      </c>
      <c r="H34" s="647"/>
    </row>
    <row r="35" spans="2:8" ht="15.75" customHeight="1">
      <c r="B35" s="673"/>
      <c r="C35" s="674"/>
      <c r="D35" s="674"/>
      <c r="E35" s="674"/>
      <c r="F35" s="675" t="s">
        <v>127</v>
      </c>
      <c r="G35" s="570">
        <f>SUM(G31:G34)</f>
        <v>0</v>
      </c>
      <c r="H35" s="647"/>
    </row>
    <row r="36" spans="2:8" ht="15.75" customHeight="1">
      <c r="B36" s="679"/>
      <c r="C36" s="647"/>
      <c r="D36" s="647"/>
      <c r="E36" s="647"/>
      <c r="F36" s="647"/>
      <c r="G36" s="680"/>
      <c r="H36" s="647"/>
    </row>
    <row r="37" spans="2:8" ht="15.75" customHeight="1">
      <c r="B37" s="661" t="s">
        <v>135</v>
      </c>
      <c r="C37" s="662"/>
      <c r="D37" s="662"/>
      <c r="E37" s="662"/>
      <c r="F37" s="662"/>
      <c r="G37" s="663"/>
      <c r="H37" s="647"/>
    </row>
    <row r="38" spans="2:8" ht="15.75" customHeight="1">
      <c r="B38" s="664" t="s">
        <v>123</v>
      </c>
      <c r="C38" s="665" t="s">
        <v>36</v>
      </c>
      <c r="D38" s="665" t="s">
        <v>124</v>
      </c>
      <c r="E38" s="665" t="s">
        <v>136</v>
      </c>
      <c r="F38" s="666" t="s">
        <v>129</v>
      </c>
      <c r="G38" s="667" t="s">
        <v>126</v>
      </c>
    </row>
    <row r="39" spans="2:8" ht="15.75" customHeight="1">
      <c r="B39" s="668" t="str">
        <f>+'MANO DE OBRA_ok'!A55</f>
        <v>MO-18</v>
      </c>
      <c r="C39" s="669" t="str">
        <f>+'MANO DE OBRA_ok'!B55</f>
        <v>Cuadrilla 18: 1 OfcB + 1 AyuB</v>
      </c>
      <c r="D39" s="564" t="str">
        <f>+IF(B39="","","Hora")</f>
        <v>Hora</v>
      </c>
      <c r="E39" s="564">
        <f>+'MANO DE OBRA_ok'!P55</f>
        <v>52061</v>
      </c>
      <c r="F39" s="578">
        <v>0.4</v>
      </c>
      <c r="G39" s="565">
        <f>ROUND(E39*F39,0)</f>
        <v>20824</v>
      </c>
    </row>
    <row r="40" spans="2:8" ht="15.75" customHeight="1">
      <c r="B40" s="673"/>
      <c r="C40" s="674"/>
      <c r="D40" s="674"/>
      <c r="E40" s="674"/>
      <c r="F40" s="675" t="s">
        <v>127</v>
      </c>
      <c r="G40" s="570">
        <f>SUM(G39:G39)</f>
        <v>20824</v>
      </c>
    </row>
    <row r="41" spans="2:8" ht="15.75" customHeight="1" thickBot="1">
      <c r="B41" s="681"/>
      <c r="G41" s="682"/>
    </row>
    <row r="42" spans="2:8" ht="15.75" customHeight="1" thickBot="1">
      <c r="B42" s="681"/>
      <c r="E42" s="1811" t="s">
        <v>138</v>
      </c>
      <c r="F42" s="1812" t="s">
        <v>139</v>
      </c>
      <c r="G42" s="683">
        <f>ROUND(+G40+G35+G27+G18,0)</f>
        <v>99845</v>
      </c>
    </row>
    <row r="43" spans="2:8" ht="15.75" customHeight="1">
      <c r="B43" s="681"/>
      <c r="G43" s="682"/>
    </row>
    <row r="44" spans="2:8" ht="15.75" customHeight="1">
      <c r="B44" s="681"/>
      <c r="G44" s="682"/>
    </row>
    <row r="45" spans="2:8" ht="15.75" customHeight="1">
      <c r="B45" s="681"/>
      <c r="G45" s="682"/>
    </row>
    <row r="46" spans="2:8" ht="15.75" customHeight="1">
      <c r="B46" s="681"/>
      <c r="G46" s="682"/>
    </row>
    <row r="47" spans="2:8" s="583" customFormat="1">
      <c r="B47" s="193" t="s">
        <v>39</v>
      </c>
      <c r="C47" s="253"/>
      <c r="G47" s="596"/>
    </row>
    <row r="48" spans="2:8" s="583" customFormat="1">
      <c r="B48" s="990" t="s">
        <v>873</v>
      </c>
      <c r="C48" s="427"/>
      <c r="G48" s="596"/>
    </row>
    <row r="49" spans="2:7" s="583" customFormat="1">
      <c r="B49" s="162" t="s">
        <v>874</v>
      </c>
      <c r="C49" s="253"/>
      <c r="G49" s="596"/>
    </row>
    <row r="50" spans="2:7" ht="15.75" customHeight="1">
      <c r="B50" s="681"/>
      <c r="G50" s="682"/>
    </row>
    <row r="51" spans="2:7" ht="15.75" customHeight="1" thickBot="1">
      <c r="B51" s="684"/>
      <c r="C51" s="685"/>
      <c r="D51" s="685"/>
      <c r="E51" s="685"/>
      <c r="F51" s="685"/>
      <c r="G51" s="686"/>
    </row>
    <row r="52" spans="2:7" ht="15.75" customHeight="1"/>
    <row r="53" spans="2:7" ht="15.75" customHeight="1"/>
    <row r="54" spans="2:7" ht="15.75" customHeight="1"/>
    <row r="55" spans="2:7" ht="15.75" customHeight="1"/>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sheetData>
  <mergeCells count="4">
    <mergeCell ref="C6:F6"/>
    <mergeCell ref="E42:F42"/>
    <mergeCell ref="C1:G4"/>
    <mergeCell ref="B1:B4"/>
  </mergeCells>
  <pageMargins left="0.7" right="0.7" top="0.75" bottom="0.75" header="0.3" footer="0.3"/>
  <pageSetup scale="72"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I69"/>
  <sheetViews>
    <sheetView view="pageBreakPreview" topLeftCell="A25" zoomScaleNormal="100" zoomScaleSheetLayoutView="100" workbookViewId="0">
      <selection activeCell="G39" sqref="G39"/>
    </sheetView>
  </sheetViews>
  <sheetFormatPr baseColWidth="10" defaultColWidth="14.42578125" defaultRowHeight="15.75"/>
  <cols>
    <col min="1" max="1" width="2.28515625" style="648" customWidth="1"/>
    <col min="2" max="2" width="21.5703125" style="648" customWidth="1"/>
    <col min="3" max="3" width="37.28515625" style="648" customWidth="1"/>
    <col min="4" max="4" width="16.28515625" style="648" bestFit="1" customWidth="1"/>
    <col min="5" max="6" width="15" style="648" bestFit="1" customWidth="1"/>
    <col min="7" max="7" width="15.5703125" style="648" bestFit="1" customWidth="1"/>
    <col min="8" max="8" width="2.28515625" style="648" customWidth="1"/>
    <col min="9" max="9" width="11.42578125" style="648" customWidth="1"/>
    <col min="10" max="10" width="9.42578125" style="648" bestFit="1" customWidth="1"/>
    <col min="11" max="16384" width="14.42578125" style="648"/>
  </cols>
  <sheetData>
    <row r="1" spans="2:9" ht="14.25" customHeight="1">
      <c r="B1" s="1806"/>
      <c r="C1" s="1800" t="str">
        <f>+INFO!B2</f>
        <v>CONSTRUCCIÓN DE CUBIERTA PARA POLIDEPORTIVO EN LA VEREDA LA ESMERALDA DEL MUNICIPIO DE LA PLATA, DEPARTAMENTO DEL HUILA</v>
      </c>
      <c r="D1" s="1800"/>
      <c r="E1" s="1800"/>
      <c r="F1" s="1800"/>
      <c r="G1" s="1800"/>
      <c r="H1" s="647"/>
    </row>
    <row r="2" spans="2:9" ht="15" customHeight="1">
      <c r="B2" s="1807"/>
      <c r="C2" s="1800"/>
      <c r="D2" s="1800"/>
      <c r="E2" s="1800"/>
      <c r="F2" s="1800"/>
      <c r="G2" s="1800"/>
      <c r="H2" s="647"/>
    </row>
    <row r="3" spans="2:9" ht="13.5" customHeight="1">
      <c r="B3" s="1807"/>
      <c r="C3" s="1800"/>
      <c r="D3" s="1800"/>
      <c r="E3" s="1800"/>
      <c r="F3" s="1800"/>
      <c r="G3" s="1800"/>
      <c r="H3" s="647"/>
    </row>
    <row r="4" spans="2:9" ht="14.25" customHeight="1">
      <c r="B4" s="1808"/>
      <c r="C4" s="1800"/>
      <c r="D4" s="1800"/>
      <c r="E4" s="1800"/>
      <c r="F4" s="1800"/>
      <c r="G4" s="1800"/>
      <c r="H4" s="647"/>
    </row>
    <row r="5" spans="2:9" ht="14.25" customHeight="1">
      <c r="B5" s="588"/>
      <c r="C5" s="534"/>
      <c r="D5" s="534"/>
      <c r="E5" s="534"/>
      <c r="F5" s="534"/>
      <c r="G5" s="535"/>
      <c r="H5" s="647"/>
    </row>
    <row r="6" spans="2:9" ht="14.25" customHeight="1">
      <c r="B6" s="630">
        <f ca="1">+INFO!B5</f>
        <v>46286</v>
      </c>
      <c r="C6" s="1803" t="str">
        <f>+INFO!B3</f>
        <v>ALCALDIA DE LA PLATA HUILA</v>
      </c>
      <c r="D6" s="1803"/>
      <c r="E6" s="1803"/>
      <c r="F6" s="1803"/>
      <c r="G6" s="538"/>
      <c r="H6" s="647"/>
      <c r="I6" s="539"/>
    </row>
    <row r="7" spans="2:9" ht="14.65" customHeight="1" thickBot="1">
      <c r="B7" s="540"/>
      <c r="C7" s="541"/>
      <c r="D7" s="541"/>
      <c r="E7" s="541"/>
      <c r="F7" s="541"/>
      <c r="G7" s="542"/>
      <c r="H7" s="647"/>
    </row>
    <row r="8" spans="2:9" ht="16.5" thickBot="1">
      <c r="B8" s="649"/>
      <c r="C8" s="650"/>
      <c r="D8" s="650"/>
      <c r="E8" s="650"/>
      <c r="F8" s="650"/>
      <c r="G8" s="651"/>
      <c r="H8" s="647"/>
    </row>
    <row r="9" spans="2:9" ht="32.25" customHeight="1" thickBot="1">
      <c r="B9" s="652" t="s">
        <v>118</v>
      </c>
      <c r="C9" s="718" t="str">
        <f>+' PRESUPUESTO OFICIAL ESMERALDA'!C43</f>
        <v>Suministro e Instalacion de Tablero trifilar de 12 Circuitos</v>
      </c>
      <c r="D9" s="654" t="s">
        <v>119</v>
      </c>
      <c r="E9" s="655">
        <f>+' PRESUPUESTO OFICIAL ESMERALDA'!B43</f>
        <v>6.4</v>
      </c>
      <c r="F9" s="654" t="s">
        <v>120</v>
      </c>
      <c r="G9" s="656" t="str">
        <f>+' PRESUPUESTO OFICIAL ESMERALDA'!D43</f>
        <v>UND</v>
      </c>
      <c r="H9" s="647"/>
    </row>
    <row r="10" spans="2:9">
      <c r="B10" s="657"/>
      <c r="C10" s="658"/>
      <c r="D10" s="659"/>
      <c r="E10" s="659"/>
      <c r="F10" s="659"/>
      <c r="G10" s="660"/>
      <c r="H10" s="647"/>
    </row>
    <row r="11" spans="2:9">
      <c r="B11" s="661" t="s">
        <v>122</v>
      </c>
      <c r="C11" s="662"/>
      <c r="D11" s="662"/>
      <c r="E11" s="662"/>
      <c r="F11" s="662"/>
      <c r="G11" s="663"/>
      <c r="H11" s="647"/>
    </row>
    <row r="12" spans="2:9">
      <c r="B12" s="664" t="s">
        <v>123</v>
      </c>
      <c r="C12" s="665" t="s">
        <v>36</v>
      </c>
      <c r="D12" s="665" t="s">
        <v>124</v>
      </c>
      <c r="E12" s="665" t="s">
        <v>37</v>
      </c>
      <c r="F12" s="666" t="s">
        <v>125</v>
      </c>
      <c r="G12" s="667" t="s">
        <v>126</v>
      </c>
      <c r="H12" s="647"/>
    </row>
    <row r="13" spans="2:9" ht="31.5">
      <c r="B13" s="668" t="str">
        <f>+MATERIALES_ok!A57</f>
        <v>MAT-52</v>
      </c>
      <c r="C13" s="669" t="str">
        <f>+MATERIALES_ok!B57</f>
        <v>Interruptor automático enchuflable 2x20 A</v>
      </c>
      <c r="D13" s="670" t="str">
        <f>+MATERIALES_ok!C57</f>
        <v>Und</v>
      </c>
      <c r="E13" s="670">
        <v>3</v>
      </c>
      <c r="F13" s="564">
        <f>+MATERIALES_ok!D57</f>
        <v>32000</v>
      </c>
      <c r="G13" s="565">
        <f>ROUND(E13*F13,0)</f>
        <v>96000</v>
      </c>
      <c r="H13" s="647"/>
    </row>
    <row r="14" spans="2:9">
      <c r="B14" s="668" t="str">
        <f>+MATERIALES_ok!A58</f>
        <v>MAT-53</v>
      </c>
      <c r="C14" s="669" t="str">
        <f>+MATERIALES_ok!B58</f>
        <v>Tablero trifilar de 12 circuitos</v>
      </c>
      <c r="D14" s="670" t="str">
        <f>+MATERIALES_ok!C58</f>
        <v>Und</v>
      </c>
      <c r="E14" s="671">
        <v>1</v>
      </c>
      <c r="F14" s="564">
        <f>+MATERIALES_ok!D58</f>
        <v>145000</v>
      </c>
      <c r="G14" s="565">
        <f t="shared" ref="G14:G16" si="0">ROUND(E14*F14,0)</f>
        <v>145000</v>
      </c>
      <c r="H14" s="647"/>
    </row>
    <row r="15" spans="2:9" ht="31.5">
      <c r="B15" s="719" t="str">
        <f>+MATERIALES_ok!A59</f>
        <v>MAT-54</v>
      </c>
      <c r="C15" s="669" t="str">
        <f>+MATERIALES_ok!B59</f>
        <v>Interrupto automático enchuflable 1x15 A</v>
      </c>
      <c r="D15" s="670" t="str">
        <f>+MATERIALES_ok!C59</f>
        <v>Und</v>
      </c>
      <c r="E15" s="671">
        <v>6</v>
      </c>
      <c r="F15" s="564">
        <f>+MATERIALES_ok!D59</f>
        <v>13500</v>
      </c>
      <c r="G15" s="565">
        <f t="shared" si="0"/>
        <v>81000</v>
      </c>
      <c r="H15" s="647"/>
    </row>
    <row r="16" spans="2:9">
      <c r="B16" s="668" t="str">
        <f>+MATERIALES_ok!A60</f>
        <v>MAT-55</v>
      </c>
      <c r="C16" s="669" t="str">
        <f>+MATERIALES_ok!B60</f>
        <v>Cinta aislante de colores</v>
      </c>
      <c r="D16" s="670" t="str">
        <f>+MATERIALES_ok!C60</f>
        <v>Und</v>
      </c>
      <c r="E16" s="671">
        <v>3</v>
      </c>
      <c r="F16" s="564">
        <f>+MATERIALES_ok!D60</f>
        <v>3500</v>
      </c>
      <c r="G16" s="565">
        <f t="shared" si="0"/>
        <v>10500</v>
      </c>
      <c r="H16" s="647"/>
    </row>
    <row r="17" spans="2:8">
      <c r="B17" s="672"/>
      <c r="C17" s="669"/>
      <c r="D17" s="670"/>
      <c r="E17" s="671"/>
      <c r="F17" s="564"/>
      <c r="G17" s="565">
        <f>+E17*F17</f>
        <v>0</v>
      </c>
      <c r="H17" s="647"/>
    </row>
    <row r="18" spans="2:8">
      <c r="B18" s="673"/>
      <c r="C18" s="674"/>
      <c r="D18" s="674"/>
      <c r="E18" s="674"/>
      <c r="F18" s="675" t="s">
        <v>127</v>
      </c>
      <c r="G18" s="570">
        <f>SUM(G13:G17)</f>
        <v>332500</v>
      </c>
    </row>
    <row r="19" spans="2:8">
      <c r="B19" s="673"/>
      <c r="C19" s="674"/>
      <c r="D19" s="674"/>
      <c r="E19" s="674"/>
      <c r="F19" s="674"/>
      <c r="G19" s="676"/>
      <c r="H19" s="647"/>
    </row>
    <row r="20" spans="2:8">
      <c r="B20" s="661" t="s">
        <v>128</v>
      </c>
      <c r="C20" s="662"/>
      <c r="D20" s="662"/>
      <c r="E20" s="662"/>
      <c r="F20" s="662"/>
      <c r="G20" s="663"/>
      <c r="H20" s="647"/>
    </row>
    <row r="21" spans="2:8" ht="15.75" customHeight="1">
      <c r="B21" s="664" t="s">
        <v>123</v>
      </c>
      <c r="C21" s="665" t="s">
        <v>36</v>
      </c>
      <c r="D21" s="665" t="s">
        <v>124</v>
      </c>
      <c r="E21" s="665" t="s">
        <v>129</v>
      </c>
      <c r="F21" s="666" t="s">
        <v>130</v>
      </c>
      <c r="G21" s="667" t="s">
        <v>126</v>
      </c>
      <c r="H21" s="647"/>
    </row>
    <row r="22" spans="2:8">
      <c r="B22" s="668" t="str">
        <f>+EQUIPOS_ok!A7</f>
        <v>MEH-HM</v>
      </c>
      <c r="C22" s="669" t="str">
        <f>+EQUIPOS_ok!B7</f>
        <v>Herramienta Menor</v>
      </c>
      <c r="D22" s="670" t="str">
        <f>+EQUIPOS_ok!C7</f>
        <v>% M.O</v>
      </c>
      <c r="E22" s="671">
        <f>+EQUIPOS_ok!D7</f>
        <v>0.1</v>
      </c>
      <c r="F22" s="711">
        <f>+EQUIPOS_ok!D19</f>
        <v>67500</v>
      </c>
      <c r="G22" s="565">
        <f>ROUND(E22*F22,0)</f>
        <v>6750</v>
      </c>
      <c r="H22" s="647"/>
    </row>
    <row r="23" spans="2:8" ht="15.75" customHeight="1">
      <c r="B23" s="672"/>
      <c r="C23" s="669"/>
      <c r="D23" s="670"/>
      <c r="E23" s="671"/>
      <c r="F23" s="711"/>
      <c r="G23" s="565"/>
      <c r="H23" s="647"/>
    </row>
    <row r="24" spans="2:8" ht="15.75" customHeight="1">
      <c r="B24" s="672"/>
      <c r="C24" s="669"/>
      <c r="D24" s="670"/>
      <c r="E24" s="671"/>
      <c r="F24" s="564"/>
      <c r="G24" s="565"/>
      <c r="H24" s="647"/>
    </row>
    <row r="25" spans="2:8" ht="24" customHeight="1">
      <c r="B25" s="672"/>
      <c r="C25" s="669"/>
      <c r="D25" s="670"/>
      <c r="E25" s="671"/>
      <c r="F25" s="564"/>
      <c r="G25" s="565"/>
      <c r="H25" s="647"/>
    </row>
    <row r="26" spans="2:8" ht="15.75" customHeight="1">
      <c r="B26" s="672"/>
      <c r="C26" s="669" t="str">
        <f>IF(B26="MEH-HM",VLOOKUP(B26,[190]EQUIPOS!$1:$1048576,2,FALSE),IF(B26="","",VLOOKUP(B26,[190]EQUIPOS!$1:$1048576,2,FALSE)))</f>
        <v/>
      </c>
      <c r="D26" s="670" t="str">
        <f>+IF(B26="","",VLOOKUP(B26,[190]EQUIPOS!$1:$1048576,3,FALSE))</f>
        <v/>
      </c>
      <c r="E26" s="671" t="str">
        <f>IF(B26="MEH-HM",VLOOKUP(B26,[190]EQUIPOS!$1:$1048576,4,FALSE),IF(B26="","",1))</f>
        <v/>
      </c>
      <c r="F26" s="564" t="str">
        <f>IF(B26="MEH-HM",G44,IF(B26="","",VLOOKUP(B26,[190]EQUIPOS!$1:$1048576,4,FALSE)))</f>
        <v/>
      </c>
      <c r="G26" s="565" t="str">
        <f>+IF(B26="","",ROUND(E26*F26,2))</f>
        <v/>
      </c>
      <c r="H26" s="647"/>
    </row>
    <row r="27" spans="2:8" ht="15.75" customHeight="1">
      <c r="B27" s="673"/>
      <c r="C27" s="674"/>
      <c r="D27" s="674"/>
      <c r="E27" s="674"/>
      <c r="F27" s="675" t="s">
        <v>127</v>
      </c>
      <c r="G27" s="570">
        <f>SUM(G22:G26)</f>
        <v>6750</v>
      </c>
      <c r="H27" s="647"/>
    </row>
    <row r="28" spans="2:8" ht="15.75" customHeight="1">
      <c r="B28" s="673"/>
      <c r="C28" s="674"/>
      <c r="D28" s="674"/>
      <c r="E28" s="674"/>
      <c r="F28" s="677"/>
      <c r="G28" s="573"/>
      <c r="H28" s="647"/>
    </row>
    <row r="29" spans="2:8" ht="15.75" customHeight="1">
      <c r="B29" s="661" t="s">
        <v>132</v>
      </c>
      <c r="C29" s="662"/>
      <c r="D29" s="662"/>
      <c r="E29" s="662"/>
      <c r="F29" s="662"/>
      <c r="G29" s="663"/>
      <c r="H29" s="647"/>
    </row>
    <row r="30" spans="2:8" ht="15.75" customHeight="1">
      <c r="B30" s="664" t="s">
        <v>123</v>
      </c>
      <c r="C30" s="665" t="s">
        <v>36</v>
      </c>
      <c r="D30" s="665" t="s">
        <v>133</v>
      </c>
      <c r="E30" s="665" t="s">
        <v>134</v>
      </c>
      <c r="F30" s="666" t="s">
        <v>130</v>
      </c>
      <c r="G30" s="667" t="s">
        <v>126</v>
      </c>
      <c r="H30" s="647"/>
    </row>
    <row r="31" spans="2:8" ht="15.75" customHeight="1">
      <c r="B31" s="678"/>
      <c r="C31" s="669" t="str">
        <f>IF(B31="TRSPTE-MEH","Transporte Maquinaria y Equipos",IF(B31="TRSPTE-MAT","Transporte Materiales",IF(B31="","",VLOOKUP('5.4'!B32,[190]TRANSPORTE!A3:$C$26,2,FALSE))))</f>
        <v/>
      </c>
      <c r="D31" s="671" t="str">
        <f>IF(B31="TRSPTE-MEH","% MEH",IF(B31="TRSPTE-MAT","% MAT",IF(B31="","",1)))</f>
        <v/>
      </c>
      <c r="E31" s="575" t="str">
        <f>IF(B31="TRSPTE-MEH",VLOOKUP(B31,[190]TRANSPORTE!$1:$1048576,4,FALSE),IF(B31="TRSPTE-MAT",VLOOKUP(B31,[190]TRANSPORTE!$1:$1048576,4,FALSE),IF(B31="","",1)))</f>
        <v/>
      </c>
      <c r="F31" s="564" t="str">
        <f>IF(B31="TRSPTE-MEH",$G$27,IF(B31="TRSPTE-MAT",$G$18,IF(B31="","",VLOOKUP(B31,[190]TRANSPORTE!$1:$1048576,4,FALSE))))</f>
        <v/>
      </c>
      <c r="G31" s="565" t="str">
        <f>+IF(B31="","",ROUND(E31*F31,2))</f>
        <v/>
      </c>
      <c r="H31" s="647"/>
    </row>
    <row r="32" spans="2:8" ht="15.75" customHeight="1">
      <c r="B32" s="678"/>
      <c r="C32" s="669" t="str">
        <f>IF(B32="TRSPTE-MEH","Transporte Maquinaria y Equipos",IF(B32="TRSPTE-MAT","Transporte Materiales",IF(B32="","",VLOOKUP('5.4'!B33,[190]TRANSPORTE!A4:$C$26,2,FALSE))))</f>
        <v/>
      </c>
      <c r="D32" s="671" t="str">
        <f>IF(B32="TRSPTE-MEH","% MEH",IF(B32="TRSPTE-MAT","% MAT",IF(B32="","",1)))</f>
        <v/>
      </c>
      <c r="E32" s="575" t="str">
        <f>IF(B32="TRSPTE-MEH",VLOOKUP(B32,[190]TRANSPORTE!$1:$1048576,4,FALSE),IF(B32="TRSPTE-MAT",VLOOKUP(B32,[190]TRANSPORTE!$1:$1048576,4,FALSE),IF(B32="","",1)))</f>
        <v/>
      </c>
      <c r="F32" s="564" t="str">
        <f>IF(B32="TRSPTE-MEH",$G$27,IF(B32="TRSPTE-MAT",$G$18,IF(B32="","",VLOOKUP(B32,[190]TRANSPORTE!$1:$1048576,4,FALSE))))</f>
        <v/>
      </c>
      <c r="G32" s="565" t="str">
        <f>+IF(B32="","",ROUND(E32*F32,2))</f>
        <v/>
      </c>
      <c r="H32" s="647"/>
    </row>
    <row r="33" spans="2:8" ht="15.75" customHeight="1">
      <c r="B33" s="678"/>
      <c r="C33" s="669" t="str">
        <f>IF(B33="TRSPTE-MEH","Transporte Maquinaria y Equipos",IF(B33="TRSPTE-MAT","Transporte Materiales",IF(B33="","",VLOOKUP('5.4'!B34,[190]TRANSPORTE!A5:$C$26,2,FALSE))))</f>
        <v/>
      </c>
      <c r="D33" s="671" t="str">
        <f>IF(B33="TRSPTE-MEH","% MEH",IF(B33="TRSPTE-MAT","% MAT",IF(B33="","",1)))</f>
        <v/>
      </c>
      <c r="E33" s="575" t="str">
        <f>IF(B33="TRSPTE-MEH",VLOOKUP(B33,[190]TRANSPORTE!$1:$1048576,4,FALSE),IF(B33="TRSPTE-MAT",VLOOKUP(B33,[190]TRANSPORTE!$1:$1048576,4,FALSE),IF(B33="","",1)))</f>
        <v/>
      </c>
      <c r="F33" s="564" t="str">
        <f>IF(B33="TRSPTE-MEH",$G$27,IF(B33="TRSPTE-MAT",$G$18,IF(B33="","",VLOOKUP(B33,[190]TRANSPORTE!$1:$1048576,4,FALSE))))</f>
        <v/>
      </c>
      <c r="G33" s="565" t="str">
        <f>+IF(B33="","",ROUND(E33*F33,2))</f>
        <v/>
      </c>
      <c r="H33" s="647"/>
    </row>
    <row r="34" spans="2:8" ht="15.75" customHeight="1">
      <c r="B34" s="678"/>
      <c r="C34" s="669" t="str">
        <f>IF(B34="TRSPTE-MEH","Transporte Maquinaria y Equipos",IF(B34="TRSPTE-MAT","Transporte Materiales",IF(B34="","",VLOOKUP('5.4'!B35,[190]TRANSPORTE!A6:$C$26,2,FALSE))))</f>
        <v/>
      </c>
      <c r="D34" s="671" t="str">
        <f>IF(B34="TRSPTE-MEH","% MEH",IF(B34="TRSPTE-MAT","% MAT",IF(B34="","",1)))</f>
        <v/>
      </c>
      <c r="E34" s="575" t="str">
        <f>IF(B34="TRSPTE-MEH",VLOOKUP(B34,[190]TRANSPORTE!$1:$1048576,4,FALSE),IF(B34="TRSPTE-MAT",VLOOKUP(B34,[190]TRANSPORTE!$1:$1048576,4,FALSE),IF(B34="","",1)))</f>
        <v/>
      </c>
      <c r="F34" s="564" t="str">
        <f>IF(B34="TRSPTE-MEH",$G$27,IF(B34="TRSPTE-MAT",$G$18,IF(B34="","",VLOOKUP(B34,[190]TRANSPORTE!$1:$1048576,4,FALSE))))</f>
        <v/>
      </c>
      <c r="G34" s="565" t="str">
        <f>+IF(B34="","",ROUND(E34*F34,2))</f>
        <v/>
      </c>
      <c r="H34" s="647"/>
    </row>
    <row r="35" spans="2:8" ht="15.75" customHeight="1">
      <c r="B35" s="673"/>
      <c r="C35" s="674"/>
      <c r="D35" s="674"/>
      <c r="E35" s="674"/>
      <c r="F35" s="675" t="s">
        <v>127</v>
      </c>
      <c r="G35" s="570">
        <f>SUM(G31:G34)</f>
        <v>0</v>
      </c>
      <c r="H35" s="647"/>
    </row>
    <row r="36" spans="2:8" ht="15.75" customHeight="1">
      <c r="B36" s="679"/>
      <c r="C36" s="647"/>
      <c r="D36" s="647"/>
      <c r="E36" s="647"/>
      <c r="F36" s="647"/>
      <c r="G36" s="680"/>
      <c r="H36" s="647"/>
    </row>
    <row r="37" spans="2:8" ht="15.75" customHeight="1">
      <c r="B37" s="661" t="s">
        <v>135</v>
      </c>
      <c r="C37" s="662"/>
      <c r="D37" s="662"/>
      <c r="E37" s="662"/>
      <c r="F37" s="662"/>
      <c r="G37" s="663"/>
      <c r="H37" s="647"/>
    </row>
    <row r="38" spans="2:8" ht="15.75" customHeight="1">
      <c r="B38" s="664" t="s">
        <v>123</v>
      </c>
      <c r="C38" s="665" t="s">
        <v>36</v>
      </c>
      <c r="D38" s="665" t="s">
        <v>124</v>
      </c>
      <c r="E38" s="665" t="s">
        <v>136</v>
      </c>
      <c r="F38" s="666" t="s">
        <v>129</v>
      </c>
      <c r="G38" s="667" t="s">
        <v>126</v>
      </c>
    </row>
    <row r="39" spans="2:8" ht="15.75" customHeight="1">
      <c r="B39" s="668" t="str">
        <f>+'MANO DE OBRA_ok'!A55</f>
        <v>MO-18</v>
      </c>
      <c r="C39" s="669" t="str">
        <f>+'MANO DE OBRA_ok'!B55</f>
        <v>Cuadrilla 18: 1 OfcB + 1 AyuB</v>
      </c>
      <c r="D39" s="564" t="str">
        <f>+IF(B39="","","Hora")</f>
        <v>Hora</v>
      </c>
      <c r="E39" s="564">
        <f>+'MANO DE OBRA_ok'!P55</f>
        <v>52061</v>
      </c>
      <c r="F39" s="578">
        <v>20</v>
      </c>
      <c r="G39" s="565">
        <f>ROUND(E39*F39,0)</f>
        <v>1041220</v>
      </c>
    </row>
    <row r="40" spans="2:8" ht="15.75" customHeight="1">
      <c r="B40" s="673"/>
      <c r="C40" s="674"/>
      <c r="D40" s="674"/>
      <c r="E40" s="674"/>
      <c r="F40" s="675" t="s">
        <v>127</v>
      </c>
      <c r="G40" s="570">
        <f>SUM(G39:G39)</f>
        <v>1041220</v>
      </c>
    </row>
    <row r="41" spans="2:8" ht="15.75" customHeight="1" thickBot="1">
      <c r="B41" s="681"/>
      <c r="G41" s="682"/>
    </row>
    <row r="42" spans="2:8" ht="15.75" customHeight="1" thickBot="1">
      <c r="B42" s="681"/>
      <c r="E42" s="1811" t="s">
        <v>138</v>
      </c>
      <c r="F42" s="1812" t="s">
        <v>139</v>
      </c>
      <c r="G42" s="683">
        <f>ROUND(+G40+G35+G27+G18,0)</f>
        <v>1380470</v>
      </c>
    </row>
    <row r="43" spans="2:8" ht="15.75" customHeight="1">
      <c r="B43" s="681"/>
      <c r="G43" s="682"/>
    </row>
    <row r="44" spans="2:8" ht="15.75" customHeight="1">
      <c r="B44" s="681"/>
      <c r="G44" s="682"/>
    </row>
    <row r="45" spans="2:8" ht="15.75" customHeight="1">
      <c r="B45" s="681"/>
      <c r="G45" s="682"/>
    </row>
    <row r="46" spans="2:8" ht="15.75" customHeight="1">
      <c r="B46" s="681"/>
      <c r="G46" s="682"/>
    </row>
    <row r="47" spans="2:8" ht="15.75" customHeight="1">
      <c r="B47" s="681"/>
      <c r="G47" s="682"/>
    </row>
    <row r="48" spans="2:8" ht="15.75" customHeight="1">
      <c r="B48" s="681"/>
      <c r="G48" s="682"/>
    </row>
    <row r="49" spans="2:7" s="583" customFormat="1">
      <c r="B49" s="193" t="s">
        <v>39</v>
      </c>
      <c r="C49" s="253"/>
      <c r="G49" s="596"/>
    </row>
    <row r="50" spans="2:7" s="583" customFormat="1">
      <c r="B50" s="990" t="s">
        <v>873</v>
      </c>
      <c r="C50" s="427"/>
      <c r="G50" s="596"/>
    </row>
    <row r="51" spans="2:7" s="583" customFormat="1">
      <c r="B51" s="162" t="s">
        <v>874</v>
      </c>
      <c r="C51" s="253"/>
      <c r="G51" s="596"/>
    </row>
    <row r="52" spans="2:7" ht="15.75" customHeight="1">
      <c r="B52" s="681"/>
      <c r="G52" s="682"/>
    </row>
    <row r="53" spans="2:7" ht="15.75" customHeight="1">
      <c r="B53" s="681"/>
      <c r="G53" s="682"/>
    </row>
    <row r="54" spans="2:7" ht="15.75" customHeight="1" thickBot="1">
      <c r="B54" s="684"/>
      <c r="C54" s="685"/>
      <c r="D54" s="685"/>
      <c r="E54" s="685"/>
      <c r="F54" s="685"/>
      <c r="G54" s="686"/>
    </row>
    <row r="55" spans="2:7" ht="15.75" customHeight="1"/>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sheetData>
  <mergeCells count="4">
    <mergeCell ref="C6:F6"/>
    <mergeCell ref="E42:F42"/>
    <mergeCell ref="C1:G4"/>
    <mergeCell ref="B1:B4"/>
  </mergeCells>
  <pageMargins left="0.7" right="0.7" top="0.75" bottom="0.75" header="0.3" footer="0.3"/>
  <pageSetup scale="73"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I69"/>
  <sheetViews>
    <sheetView view="pageBreakPreview" topLeftCell="A17" zoomScale="85" zoomScaleNormal="100" zoomScaleSheetLayoutView="85" workbookViewId="0">
      <selection activeCell="G40" sqref="G40"/>
    </sheetView>
  </sheetViews>
  <sheetFormatPr baseColWidth="10" defaultColWidth="14.42578125" defaultRowHeight="15.75"/>
  <cols>
    <col min="1" max="1" width="2.28515625" style="648" customWidth="1"/>
    <col min="2" max="2" width="21.5703125" style="648" customWidth="1"/>
    <col min="3" max="3" width="32.140625" style="648" customWidth="1"/>
    <col min="4" max="4" width="16.42578125" style="648" bestFit="1" customWidth="1"/>
    <col min="5" max="6" width="15.42578125" style="648" bestFit="1" customWidth="1"/>
    <col min="7" max="7" width="16.42578125" style="648" bestFit="1" customWidth="1"/>
    <col min="8" max="8" width="2.28515625" style="648" customWidth="1"/>
    <col min="9" max="9" width="11.42578125" style="648" customWidth="1"/>
    <col min="10" max="10" width="9.42578125" style="648" bestFit="1" customWidth="1"/>
    <col min="11" max="16384" width="14.42578125" style="648"/>
  </cols>
  <sheetData>
    <row r="1" spans="2:9" ht="14.25" customHeight="1">
      <c r="B1" s="1806"/>
      <c r="C1" s="1800" t="str">
        <f>+INFO!B2</f>
        <v>CONSTRUCCIÓN DE CUBIERTA PARA POLIDEPORTIVO EN LA VEREDA LA ESMERALDA DEL MUNICIPIO DE LA PLATA, DEPARTAMENTO DEL HUILA</v>
      </c>
      <c r="D1" s="1800"/>
      <c r="E1" s="1800"/>
      <c r="F1" s="1800"/>
      <c r="G1" s="1800"/>
      <c r="H1" s="647"/>
    </row>
    <row r="2" spans="2:9" ht="15" customHeight="1">
      <c r="B2" s="1807"/>
      <c r="C2" s="1800"/>
      <c r="D2" s="1800"/>
      <c r="E2" s="1800"/>
      <c r="F2" s="1800"/>
      <c r="G2" s="1800"/>
      <c r="H2" s="647"/>
    </row>
    <row r="3" spans="2:9" ht="13.5" customHeight="1">
      <c r="B3" s="1807"/>
      <c r="C3" s="1800"/>
      <c r="D3" s="1800"/>
      <c r="E3" s="1800"/>
      <c r="F3" s="1800"/>
      <c r="G3" s="1800"/>
      <c r="H3" s="647"/>
    </row>
    <row r="4" spans="2:9" ht="14.25" customHeight="1">
      <c r="B4" s="1808"/>
      <c r="C4" s="1800"/>
      <c r="D4" s="1800"/>
      <c r="E4" s="1800"/>
      <c r="F4" s="1800"/>
      <c r="G4" s="1800"/>
      <c r="H4" s="647"/>
    </row>
    <row r="5" spans="2:9" ht="14.25" customHeight="1">
      <c r="B5" s="588"/>
      <c r="C5" s="534"/>
      <c r="D5" s="534"/>
      <c r="E5" s="534"/>
      <c r="F5" s="534"/>
      <c r="G5" s="535"/>
      <c r="H5" s="647"/>
    </row>
    <row r="6" spans="2:9" ht="14.25" customHeight="1">
      <c r="B6" s="630">
        <f ca="1">+INFO!B5</f>
        <v>46286</v>
      </c>
      <c r="C6" s="1803" t="str">
        <f>+INFO!B3</f>
        <v>ALCALDIA DE LA PLATA HUILA</v>
      </c>
      <c r="D6" s="1803"/>
      <c r="E6" s="1803"/>
      <c r="F6" s="1803"/>
      <c r="G6" s="538"/>
      <c r="H6" s="647"/>
      <c r="I6" s="539"/>
    </row>
    <row r="7" spans="2:9" ht="14.65" customHeight="1" thickBot="1">
      <c r="B7" s="540"/>
      <c r="C7" s="541"/>
      <c r="D7" s="541"/>
      <c r="E7" s="541"/>
      <c r="F7" s="541"/>
      <c r="G7" s="542"/>
      <c r="H7" s="647"/>
    </row>
    <row r="8" spans="2:9" ht="16.5" thickBot="1">
      <c r="B8" s="649"/>
      <c r="C8" s="650"/>
      <c r="D8" s="650"/>
      <c r="E8" s="650"/>
      <c r="F8" s="650"/>
      <c r="G8" s="651"/>
      <c r="H8" s="647"/>
    </row>
    <row r="9" spans="2:9" ht="47.25" customHeight="1" thickBot="1">
      <c r="B9" s="652" t="s">
        <v>118</v>
      </c>
      <c r="C9" s="653" t="str">
        <f>+' PRESUPUESTO OFICIAL ESMERALDA'!C44</f>
        <v>Suministro  e  instalación  de  proyector  LED  150W  ip65 6500K</v>
      </c>
      <c r="D9" s="654" t="s">
        <v>119</v>
      </c>
      <c r="E9" s="655">
        <f>+' PRESUPUESTO OFICIAL ESMERALDA'!B44</f>
        <v>6.5</v>
      </c>
      <c r="F9" s="654" t="s">
        <v>120</v>
      </c>
      <c r="G9" s="656" t="str">
        <f>+' PRESUPUESTO OFICIAL ESMERALDA'!D44</f>
        <v>UND</v>
      </c>
      <c r="H9" s="647"/>
    </row>
    <row r="10" spans="2:9">
      <c r="B10" s="657"/>
      <c r="C10" s="658"/>
      <c r="D10" s="659"/>
      <c r="E10" s="659"/>
      <c r="F10" s="659"/>
      <c r="G10" s="660"/>
      <c r="H10" s="647"/>
    </row>
    <row r="11" spans="2:9">
      <c r="B11" s="661" t="s">
        <v>122</v>
      </c>
      <c r="C11" s="662"/>
      <c r="D11" s="662"/>
      <c r="E11" s="662"/>
      <c r="F11" s="662"/>
      <c r="G11" s="663"/>
      <c r="H11" s="647"/>
    </row>
    <row r="12" spans="2:9">
      <c r="B12" s="664" t="s">
        <v>123</v>
      </c>
      <c r="C12" s="665" t="s">
        <v>36</v>
      </c>
      <c r="D12" s="665" t="s">
        <v>124</v>
      </c>
      <c r="E12" s="665" t="s">
        <v>37</v>
      </c>
      <c r="F12" s="666" t="s">
        <v>125</v>
      </c>
      <c r="G12" s="667" t="s">
        <v>126</v>
      </c>
      <c r="H12" s="647"/>
    </row>
    <row r="13" spans="2:9" ht="31.5">
      <c r="B13" s="668" t="str">
        <f>+MATERIALES_ok!A61</f>
        <v>MAT-56</v>
      </c>
      <c r="C13" s="669" t="str">
        <f>+MATERIALES_ok!B61</f>
        <v>Cable suave de cobre THW No 12 AWG</v>
      </c>
      <c r="D13" s="670" t="str">
        <f>+MATERIALES_ok!C61</f>
        <v>Ml</v>
      </c>
      <c r="E13" s="670">
        <v>40</v>
      </c>
      <c r="F13" s="720">
        <f>+MATERIALES_ok!D61</f>
        <v>2750</v>
      </c>
      <c r="G13" s="565">
        <f>ROUND(E13*F13,0)</f>
        <v>110000</v>
      </c>
      <c r="H13" s="647"/>
    </row>
    <row r="14" spans="2:9">
      <c r="B14" s="668" t="str">
        <f>+MATERIALES_ok!A62</f>
        <v>MAT-57</v>
      </c>
      <c r="C14" s="669" t="str">
        <f>+MATERIALES_ok!B62</f>
        <v>Caja galvanizada 2400</v>
      </c>
      <c r="D14" s="670" t="str">
        <f>+MATERIALES_ok!C62</f>
        <v>Und</v>
      </c>
      <c r="E14" s="671">
        <v>1</v>
      </c>
      <c r="F14" s="564">
        <f>+MATERIALES_ok!D62</f>
        <v>4320</v>
      </c>
      <c r="G14" s="565">
        <f t="shared" ref="G14:G17" si="0">ROUND(E14*F14,0)</f>
        <v>4320</v>
      </c>
      <c r="H14" s="647"/>
    </row>
    <row r="15" spans="2:9">
      <c r="B15" s="668" t="str">
        <f>+MATERIALES_ok!A63</f>
        <v>MAT-58</v>
      </c>
      <c r="C15" s="669" t="str">
        <f>+MATERIALES_ok!B63</f>
        <v>Conector terminal tipo resorte</v>
      </c>
      <c r="D15" s="670" t="str">
        <f>+MATERIALES_ok!C63</f>
        <v>Und</v>
      </c>
      <c r="E15" s="671">
        <v>2</v>
      </c>
      <c r="F15" s="564">
        <f>+MATERIALES_ok!D63</f>
        <v>317</v>
      </c>
      <c r="G15" s="565">
        <f t="shared" si="0"/>
        <v>634</v>
      </c>
      <c r="H15" s="647"/>
    </row>
    <row r="16" spans="2:9" ht="31.5">
      <c r="B16" s="668" t="str">
        <f>+MATERIALES_ok!A64</f>
        <v>MAT-59</v>
      </c>
      <c r="C16" s="669" t="str">
        <f>+MATERIALES_ok!B64</f>
        <v>Ducto metálico EMT de 1/2" x mt</v>
      </c>
      <c r="D16" s="670" t="str">
        <f>+MATERIALES_ok!C64</f>
        <v>Und</v>
      </c>
      <c r="E16" s="671">
        <v>12</v>
      </c>
      <c r="F16" s="564">
        <f>+MATERIALES_ok!D64</f>
        <v>14300</v>
      </c>
      <c r="G16" s="565">
        <f t="shared" si="0"/>
        <v>171600</v>
      </c>
      <c r="H16" s="647"/>
    </row>
    <row r="17" spans="2:8">
      <c r="B17" s="668" t="str">
        <f>+MATERIALES_ok!A65</f>
        <v>MAT-60</v>
      </c>
      <c r="C17" s="669" t="str">
        <f>+MATERIALES_ok!B65</f>
        <v>Proyector LED 150W ip65 6500K</v>
      </c>
      <c r="D17" s="670" t="str">
        <f>+MATERIALES_ok!C65</f>
        <v>Und</v>
      </c>
      <c r="E17" s="671">
        <v>1</v>
      </c>
      <c r="F17" s="564">
        <f>+MATERIALES_ok!D65</f>
        <v>450000</v>
      </c>
      <c r="G17" s="565">
        <f t="shared" si="0"/>
        <v>450000</v>
      </c>
      <c r="H17" s="647"/>
    </row>
    <row r="18" spans="2:8">
      <c r="B18" s="673"/>
      <c r="C18" s="674"/>
      <c r="D18" s="674"/>
      <c r="E18" s="674"/>
      <c r="F18" s="675" t="s">
        <v>127</v>
      </c>
      <c r="G18" s="570">
        <f>SUM(G13:G17)</f>
        <v>736554</v>
      </c>
    </row>
    <row r="19" spans="2:8">
      <c r="B19" s="673"/>
      <c r="C19" s="674"/>
      <c r="D19" s="674"/>
      <c r="E19" s="674"/>
      <c r="F19" s="674"/>
      <c r="G19" s="676"/>
      <c r="H19" s="647"/>
    </row>
    <row r="20" spans="2:8">
      <c r="B20" s="661" t="s">
        <v>128</v>
      </c>
      <c r="C20" s="662"/>
      <c r="D20" s="662"/>
      <c r="E20" s="662"/>
      <c r="F20" s="662"/>
      <c r="G20" s="663"/>
      <c r="H20" s="647"/>
    </row>
    <row r="21" spans="2:8" ht="15.75" customHeight="1">
      <c r="B21" s="664" t="s">
        <v>123</v>
      </c>
      <c r="C21" s="665" t="s">
        <v>36</v>
      </c>
      <c r="D21" s="665" t="s">
        <v>124</v>
      </c>
      <c r="E21" s="665" t="s">
        <v>129</v>
      </c>
      <c r="F21" s="666" t="s">
        <v>130</v>
      </c>
      <c r="G21" s="667" t="s">
        <v>126</v>
      </c>
      <c r="H21" s="647"/>
    </row>
    <row r="22" spans="2:8">
      <c r="B22" s="721" t="str">
        <f>+EQUIPOS_ok!A7</f>
        <v>MEH-HM</v>
      </c>
      <c r="C22" s="669" t="str">
        <f>+EQUIPOS_ok!B7</f>
        <v>Herramienta Menor</v>
      </c>
      <c r="D22" s="670" t="str">
        <f>+EQUIPOS_ok!C7</f>
        <v>% M.O</v>
      </c>
      <c r="E22" s="671">
        <f>+EQUIPOS_ok!D7</f>
        <v>0.1</v>
      </c>
      <c r="F22" s="722">
        <f>+G40</f>
        <v>208244</v>
      </c>
      <c r="G22" s="565">
        <f>ROUND(E22*F22,0)</f>
        <v>20824</v>
      </c>
      <c r="H22" s="647"/>
    </row>
    <row r="23" spans="2:8" ht="15.75" customHeight="1">
      <c r="B23" s="668" t="str">
        <f>+EQUIPOS_ok!A17</f>
        <v>MEH-10</v>
      </c>
      <c r="C23" s="669" t="str">
        <f>+EQUIPOS_ok!B17</f>
        <v>Andamio multidireccional</v>
      </c>
      <c r="D23" s="670" t="str">
        <f>+EQUIPOS_ok!C17</f>
        <v>día</v>
      </c>
      <c r="E23" s="671">
        <v>2</v>
      </c>
      <c r="F23" s="722">
        <f>+EQUIPOS_ok!D17</f>
        <v>25640</v>
      </c>
      <c r="G23" s="565">
        <f>ROUND(E23*F23,0)</f>
        <v>51280</v>
      </c>
      <c r="H23" s="647"/>
    </row>
    <row r="24" spans="2:8" ht="15.75" customHeight="1">
      <c r="B24" s="672"/>
      <c r="C24" s="669"/>
      <c r="D24" s="670"/>
      <c r="E24" s="671"/>
      <c r="F24" s="564"/>
      <c r="G24" s="565"/>
      <c r="H24" s="647"/>
    </row>
    <row r="25" spans="2:8">
      <c r="B25" s="672"/>
      <c r="C25" s="669"/>
      <c r="D25" s="670"/>
      <c r="E25" s="671"/>
      <c r="F25" s="564"/>
      <c r="G25" s="565"/>
      <c r="H25" s="647"/>
    </row>
    <row r="26" spans="2:8" ht="15.75" customHeight="1">
      <c r="B26" s="672"/>
      <c r="C26" s="669" t="str">
        <f>IF(B26="MEH-HM",VLOOKUP(B26,[190]EQUIPOS!$1:$1048576,2,FALSE),IF(B26="","",VLOOKUP(B26,[190]EQUIPOS!$1:$1048576,2,FALSE)))</f>
        <v/>
      </c>
      <c r="D26" s="670" t="str">
        <f>+IF(B26="","",VLOOKUP(B26,[190]EQUIPOS!$1:$1048576,3,FALSE))</f>
        <v/>
      </c>
      <c r="E26" s="671" t="str">
        <f>IF(B26="MEH-HM",VLOOKUP(B26,[190]EQUIPOS!$1:$1048576,4,FALSE),IF(B26="","",1))</f>
        <v/>
      </c>
      <c r="F26" s="564" t="str">
        <f>IF(B26="MEH-HM",G44,IF(B26="","",VLOOKUP(B26,[190]EQUIPOS!$1:$1048576,4,FALSE)))</f>
        <v/>
      </c>
      <c r="G26" s="565" t="str">
        <f>+IF(B26="","",ROUND(E26*F26,2))</f>
        <v/>
      </c>
      <c r="H26" s="647"/>
    </row>
    <row r="27" spans="2:8" ht="15.75" customHeight="1">
      <c r="B27" s="673"/>
      <c r="C27" s="674"/>
      <c r="D27" s="674"/>
      <c r="E27" s="674"/>
      <c r="F27" s="675" t="s">
        <v>127</v>
      </c>
      <c r="G27" s="570">
        <f>SUM(G22:G26)</f>
        <v>72104</v>
      </c>
      <c r="H27" s="647"/>
    </row>
    <row r="28" spans="2:8" ht="15.75" customHeight="1">
      <c r="B28" s="673"/>
      <c r="C28" s="674"/>
      <c r="D28" s="674"/>
      <c r="E28" s="674"/>
      <c r="F28" s="677"/>
      <c r="G28" s="573"/>
      <c r="H28" s="647"/>
    </row>
    <row r="29" spans="2:8" ht="15.75" customHeight="1">
      <c r="B29" s="661" t="s">
        <v>132</v>
      </c>
      <c r="C29" s="662"/>
      <c r="D29" s="662"/>
      <c r="E29" s="662"/>
      <c r="F29" s="662"/>
      <c r="G29" s="663"/>
      <c r="H29" s="647"/>
    </row>
    <row r="30" spans="2:8" ht="15.75" customHeight="1">
      <c r="B30" s="664" t="s">
        <v>123</v>
      </c>
      <c r="C30" s="665" t="s">
        <v>36</v>
      </c>
      <c r="D30" s="665" t="s">
        <v>133</v>
      </c>
      <c r="E30" s="665" t="s">
        <v>134</v>
      </c>
      <c r="F30" s="666" t="s">
        <v>130</v>
      </c>
      <c r="G30" s="667" t="s">
        <v>126</v>
      </c>
      <c r="H30" s="647"/>
    </row>
    <row r="31" spans="2:8" ht="15.75" customHeight="1">
      <c r="B31" s="678"/>
      <c r="C31" s="669" t="str">
        <f>IF(B31="TRSPTE-MEH","Transporte Maquinaria y Equipos",IF(B31="TRSPTE-MAT","Transporte Materiales",IF(B31="","",VLOOKUP('5.4'!B32,[190]TRANSPORTE!A3:$C$26,2,FALSE))))</f>
        <v/>
      </c>
      <c r="D31" s="671" t="str">
        <f>IF(B31="TRSPTE-MEH","% MEH",IF(B31="TRSPTE-MAT","% MAT",IF(B31="","",1)))</f>
        <v/>
      </c>
      <c r="E31" s="575" t="str">
        <f>IF(B31="TRSPTE-MEH",VLOOKUP(B31,[190]TRANSPORTE!$1:$1048576,4,FALSE),IF(B31="TRSPTE-MAT",VLOOKUP(B31,[190]TRANSPORTE!$1:$1048576,4,FALSE),IF(B31="","",1)))</f>
        <v/>
      </c>
      <c r="F31" s="564" t="str">
        <f>IF(B31="TRSPTE-MEH",$G$27,IF(B31="TRSPTE-MAT",$G$18,IF(B31="","",VLOOKUP(B31,[190]TRANSPORTE!$1:$1048576,4,FALSE))))</f>
        <v/>
      </c>
      <c r="G31" s="565" t="str">
        <f>+IF(B31="","",ROUND(E31*F31,2))</f>
        <v/>
      </c>
      <c r="H31" s="647"/>
    </row>
    <row r="32" spans="2:8" ht="15.75" customHeight="1">
      <c r="B32" s="678"/>
      <c r="C32" s="669" t="str">
        <f>IF(B32="TRSPTE-MEH","Transporte Maquinaria y Equipos",IF(B32="TRSPTE-MAT","Transporte Materiales",IF(B32="","",VLOOKUP('5.4'!B33,[190]TRANSPORTE!A4:$C$26,2,FALSE))))</f>
        <v/>
      </c>
      <c r="D32" s="671" t="str">
        <f>IF(B32="TRSPTE-MEH","% MEH",IF(B32="TRSPTE-MAT","% MAT",IF(B32="","",1)))</f>
        <v/>
      </c>
      <c r="E32" s="575" t="str">
        <f>IF(B32="TRSPTE-MEH",VLOOKUP(B32,[190]TRANSPORTE!$1:$1048576,4,FALSE),IF(B32="TRSPTE-MAT",VLOOKUP(B32,[190]TRANSPORTE!$1:$1048576,4,FALSE),IF(B32="","",1)))</f>
        <v/>
      </c>
      <c r="F32" s="564" t="str">
        <f>IF(B32="TRSPTE-MEH",$G$27,IF(B32="TRSPTE-MAT",$G$18,IF(B32="","",VLOOKUP(B32,[190]TRANSPORTE!$1:$1048576,4,FALSE))))</f>
        <v/>
      </c>
      <c r="G32" s="565" t="str">
        <f>+IF(B32="","",ROUND(E32*F32,2))</f>
        <v/>
      </c>
      <c r="H32" s="647"/>
    </row>
    <row r="33" spans="2:8" ht="15.75" customHeight="1">
      <c r="B33" s="678"/>
      <c r="C33" s="669" t="str">
        <f>IF(B33="TRSPTE-MEH","Transporte Maquinaria y Equipos",IF(B33="TRSPTE-MAT","Transporte Materiales",IF(B33="","",VLOOKUP('5.4'!B34,[190]TRANSPORTE!A5:$C$26,2,FALSE))))</f>
        <v/>
      </c>
      <c r="D33" s="671" t="str">
        <f>IF(B33="TRSPTE-MEH","% MEH",IF(B33="TRSPTE-MAT","% MAT",IF(B33="","",1)))</f>
        <v/>
      </c>
      <c r="E33" s="575" t="str">
        <f>IF(B33="TRSPTE-MEH",VLOOKUP(B33,[190]TRANSPORTE!$1:$1048576,4,FALSE),IF(B33="TRSPTE-MAT",VLOOKUP(B33,[190]TRANSPORTE!$1:$1048576,4,FALSE),IF(B33="","",1)))</f>
        <v/>
      </c>
      <c r="F33" s="564" t="str">
        <f>IF(B33="TRSPTE-MEH",$G$27,IF(B33="TRSPTE-MAT",$G$18,IF(B33="","",VLOOKUP(B33,[190]TRANSPORTE!$1:$1048576,4,FALSE))))</f>
        <v/>
      </c>
      <c r="G33" s="565" t="str">
        <f>+IF(B33="","",ROUND(E33*F33,2))</f>
        <v/>
      </c>
      <c r="H33" s="647"/>
    </row>
    <row r="34" spans="2:8" ht="15.75" customHeight="1">
      <c r="B34" s="678"/>
      <c r="C34" s="669" t="str">
        <f>IF(B34="TRSPTE-MEH","Transporte Maquinaria y Equipos",IF(B34="TRSPTE-MAT","Transporte Materiales",IF(B34="","",VLOOKUP('5.4'!B35,[190]TRANSPORTE!A6:$C$26,2,FALSE))))</f>
        <v/>
      </c>
      <c r="D34" s="671" t="str">
        <f>IF(B34="TRSPTE-MEH","% MEH",IF(B34="TRSPTE-MAT","% MAT",IF(B34="","",1)))</f>
        <v/>
      </c>
      <c r="E34" s="575" t="str">
        <f>IF(B34="TRSPTE-MEH",VLOOKUP(B34,[190]TRANSPORTE!$1:$1048576,4,FALSE),IF(B34="TRSPTE-MAT",VLOOKUP(B34,[190]TRANSPORTE!$1:$1048576,4,FALSE),IF(B34="","",1)))</f>
        <v/>
      </c>
      <c r="F34" s="564" t="str">
        <f>IF(B34="TRSPTE-MEH",$G$27,IF(B34="TRSPTE-MAT",$G$18,IF(B34="","",VLOOKUP(B34,[190]TRANSPORTE!$1:$1048576,4,FALSE))))</f>
        <v/>
      </c>
      <c r="G34" s="565" t="str">
        <f>+IF(B34="","",ROUND(E34*F34,2))</f>
        <v/>
      </c>
      <c r="H34" s="647"/>
    </row>
    <row r="35" spans="2:8" ht="15.75" customHeight="1">
      <c r="B35" s="673"/>
      <c r="C35" s="674"/>
      <c r="D35" s="674"/>
      <c r="E35" s="674"/>
      <c r="F35" s="675" t="s">
        <v>127</v>
      </c>
      <c r="G35" s="570">
        <f>SUM(G31:G34)</f>
        <v>0</v>
      </c>
      <c r="H35" s="647"/>
    </row>
    <row r="36" spans="2:8" ht="15.75" customHeight="1">
      <c r="B36" s="679"/>
      <c r="C36" s="647"/>
      <c r="D36" s="647"/>
      <c r="E36" s="647"/>
      <c r="F36" s="647"/>
      <c r="G36" s="680"/>
      <c r="H36" s="647"/>
    </row>
    <row r="37" spans="2:8" ht="15.75" customHeight="1">
      <c r="B37" s="661" t="s">
        <v>135</v>
      </c>
      <c r="C37" s="662"/>
      <c r="D37" s="662"/>
      <c r="E37" s="662"/>
      <c r="F37" s="662"/>
      <c r="G37" s="663"/>
      <c r="H37" s="647"/>
    </row>
    <row r="38" spans="2:8" ht="15.75" customHeight="1">
      <c r="B38" s="664" t="s">
        <v>123</v>
      </c>
      <c r="C38" s="665" t="s">
        <v>36</v>
      </c>
      <c r="D38" s="665" t="s">
        <v>124</v>
      </c>
      <c r="E38" s="665" t="s">
        <v>136</v>
      </c>
      <c r="F38" s="666" t="s">
        <v>129</v>
      </c>
      <c r="G38" s="667" t="s">
        <v>126</v>
      </c>
    </row>
    <row r="39" spans="2:8" ht="15.75" customHeight="1">
      <c r="B39" s="668" t="str">
        <f>+'MANO DE OBRA_ok'!A55</f>
        <v>MO-18</v>
      </c>
      <c r="C39" s="669" t="str">
        <f>+'MANO DE OBRA_ok'!B55</f>
        <v>Cuadrilla 18: 1 OfcB + 1 AyuB</v>
      </c>
      <c r="D39" s="564" t="str">
        <f>+IF(B39="","","Hora")</f>
        <v>Hora</v>
      </c>
      <c r="E39" s="564">
        <f>+'MANO DE OBRA_ok'!P55</f>
        <v>52061</v>
      </c>
      <c r="F39" s="578">
        <v>4</v>
      </c>
      <c r="G39" s="565">
        <f>ROUND(E39*F39,0)</f>
        <v>208244</v>
      </c>
    </row>
    <row r="40" spans="2:8" ht="15.75" customHeight="1">
      <c r="B40" s="673"/>
      <c r="C40" s="674"/>
      <c r="D40" s="674"/>
      <c r="E40" s="674"/>
      <c r="F40" s="675" t="s">
        <v>127</v>
      </c>
      <c r="G40" s="570">
        <f>SUM(G39:G39)</f>
        <v>208244</v>
      </c>
    </row>
    <row r="41" spans="2:8" ht="15.75" customHeight="1" thickBot="1">
      <c r="B41" s="681"/>
      <c r="G41" s="682"/>
    </row>
    <row r="42" spans="2:8" ht="15.75" customHeight="1" thickBot="1">
      <c r="B42" s="681"/>
      <c r="E42" s="1811" t="s">
        <v>138</v>
      </c>
      <c r="F42" s="1812" t="s">
        <v>139</v>
      </c>
      <c r="G42" s="683">
        <f>ROUND(+G40+G35+G27+G18,0)</f>
        <v>1016902</v>
      </c>
    </row>
    <row r="43" spans="2:8" ht="15.75" customHeight="1">
      <c r="B43" s="681"/>
      <c r="G43" s="682"/>
    </row>
    <row r="44" spans="2:8" ht="15.75" customHeight="1">
      <c r="B44" s="681"/>
      <c r="G44" s="682"/>
    </row>
    <row r="45" spans="2:8" ht="15.75" customHeight="1">
      <c r="B45" s="681"/>
      <c r="G45" s="682"/>
    </row>
    <row r="46" spans="2:8" ht="15.75" customHeight="1">
      <c r="B46" s="681"/>
      <c r="G46" s="682"/>
    </row>
    <row r="47" spans="2:8" ht="15.75" customHeight="1">
      <c r="B47" s="681"/>
      <c r="G47" s="682"/>
    </row>
    <row r="48" spans="2:8" ht="15.75" customHeight="1">
      <c r="B48" s="681"/>
      <c r="G48" s="682"/>
    </row>
    <row r="49" spans="2:7" s="583" customFormat="1">
      <c r="B49" s="193" t="s">
        <v>39</v>
      </c>
      <c r="C49" s="253"/>
      <c r="G49" s="596"/>
    </row>
    <row r="50" spans="2:7" s="583" customFormat="1">
      <c r="B50" s="990" t="s">
        <v>873</v>
      </c>
      <c r="C50" s="427"/>
      <c r="G50" s="596"/>
    </row>
    <row r="51" spans="2:7" s="583" customFormat="1">
      <c r="B51" s="162" t="s">
        <v>874</v>
      </c>
      <c r="C51" s="253"/>
      <c r="G51" s="596"/>
    </row>
    <row r="52" spans="2:7" ht="15.75" customHeight="1">
      <c r="B52" s="681"/>
      <c r="G52" s="682"/>
    </row>
    <row r="53" spans="2:7" ht="15.75" customHeight="1">
      <c r="B53" s="681"/>
      <c r="G53" s="682"/>
    </row>
    <row r="54" spans="2:7" ht="15.75" customHeight="1" thickBot="1">
      <c r="B54" s="684"/>
      <c r="C54" s="685"/>
      <c r="D54" s="685"/>
      <c r="E54" s="685"/>
      <c r="F54" s="685"/>
      <c r="G54" s="686"/>
    </row>
    <row r="55" spans="2:7" ht="15.75" customHeight="1"/>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sheetData>
  <mergeCells count="4">
    <mergeCell ref="C6:F6"/>
    <mergeCell ref="E42:F42"/>
    <mergeCell ref="C1:G4"/>
    <mergeCell ref="B1:B4"/>
  </mergeCells>
  <pageMargins left="0.7" right="0.7" top="0.75" bottom="0.75" header="0.3" footer="0.3"/>
  <pageSetup scale="73"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5">
    <tabColor rgb="FF92D050"/>
  </sheetPr>
  <dimension ref="B1:K56"/>
  <sheetViews>
    <sheetView view="pageBreakPreview" topLeftCell="A20" zoomScale="98" zoomScaleNormal="100" zoomScaleSheetLayoutView="98" workbookViewId="0">
      <selection activeCell="F43" sqref="F43"/>
    </sheetView>
  </sheetViews>
  <sheetFormatPr baseColWidth="10" defaultColWidth="11.5703125" defaultRowHeight="15.75"/>
  <cols>
    <col min="1" max="1" width="3.28515625" style="723" customWidth="1"/>
    <col min="2" max="2" width="16.140625" style="723" customWidth="1"/>
    <col min="3" max="3" width="44.28515625" style="723" customWidth="1"/>
    <col min="4" max="4" width="16.5703125" style="723" bestFit="1" customWidth="1"/>
    <col min="5" max="6" width="15.28515625" style="723" bestFit="1" customWidth="1"/>
    <col min="7" max="7" width="14.7109375" style="723" bestFit="1" customWidth="1"/>
    <col min="8" max="16384" width="11.5703125" style="723"/>
  </cols>
  <sheetData>
    <row r="1" spans="2:11" ht="15" customHeight="1">
      <c r="B1" s="1806"/>
      <c r="C1" s="1800" t="str">
        <f>+INFO!B2</f>
        <v>CONSTRUCCIÓN DE CUBIERTA PARA POLIDEPORTIVO EN LA VEREDA LA ESMERALDA DEL MUNICIPIO DE LA PLATA, DEPARTAMENTO DEL HUILA</v>
      </c>
      <c r="D1" s="1800"/>
      <c r="E1" s="1800"/>
      <c r="F1" s="1800"/>
      <c r="G1" s="1800"/>
    </row>
    <row r="2" spans="2:11" ht="15" customHeight="1">
      <c r="B2" s="1807"/>
      <c r="C2" s="1800"/>
      <c r="D2" s="1800"/>
      <c r="E2" s="1800"/>
      <c r="F2" s="1800"/>
      <c r="G2" s="1800"/>
    </row>
    <row r="3" spans="2:11">
      <c r="B3" s="1807"/>
      <c r="C3" s="1800"/>
      <c r="D3" s="1800"/>
      <c r="E3" s="1800"/>
      <c r="F3" s="1800"/>
      <c r="G3" s="1800"/>
    </row>
    <row r="4" spans="2:11">
      <c r="B4" s="1808"/>
      <c r="C4" s="1800"/>
      <c r="D4" s="1800"/>
      <c r="E4" s="1800"/>
      <c r="F4" s="1800"/>
      <c r="G4" s="1800"/>
    </row>
    <row r="5" spans="2:11">
      <c r="B5" s="588"/>
      <c r="C5" s="534"/>
      <c r="D5" s="534"/>
      <c r="E5" s="534"/>
      <c r="F5" s="534"/>
      <c r="G5" s="535"/>
    </row>
    <row r="6" spans="2:11">
      <c r="B6" s="630">
        <f ca="1">+INFO!B5</f>
        <v>46286</v>
      </c>
      <c r="C6" s="1803" t="str">
        <f>+INFO!B3</f>
        <v>ALCALDIA DE LA PLATA HUILA</v>
      </c>
      <c r="D6" s="1803"/>
      <c r="E6" s="1803"/>
      <c r="F6" s="1803"/>
      <c r="G6" s="538"/>
      <c r="H6" s="539"/>
    </row>
    <row r="7" spans="2:11" ht="16.5" thickBot="1">
      <c r="B7" s="540"/>
      <c r="C7" s="541"/>
      <c r="D7" s="541"/>
      <c r="E7" s="541"/>
      <c r="F7" s="541"/>
      <c r="G7" s="542"/>
    </row>
    <row r="8" spans="2:11" ht="16.5" thickBot="1">
      <c r="B8" s="724"/>
      <c r="C8" s="725"/>
      <c r="D8" s="725"/>
      <c r="E8" s="725"/>
      <c r="F8" s="725"/>
      <c r="G8" s="726"/>
    </row>
    <row r="9" spans="2:11" ht="39.75" customHeight="1" thickBot="1">
      <c r="B9" s="727" t="s">
        <v>118</v>
      </c>
      <c r="C9" s="728" t="str">
        <f>+' PRESUPUESTO OFICIAL ESMERALDA'!C45</f>
        <v>Suministro e instalación Tomacorriente doble con polo a tierra</v>
      </c>
      <c r="D9" s="727" t="s">
        <v>119</v>
      </c>
      <c r="E9" s="729">
        <f>+' PRESUPUESTO OFICIAL ESMERALDA'!B45</f>
        <v>6.6</v>
      </c>
      <c r="F9" s="727" t="s">
        <v>120</v>
      </c>
      <c r="G9" s="729" t="str">
        <f>+' PRESUPUESTO OFICIAL ESMERALDA'!D45</f>
        <v>UND</v>
      </c>
    </row>
    <row r="10" spans="2:11">
      <c r="B10" s="730"/>
      <c r="C10" s="731"/>
      <c r="G10" s="732"/>
      <c r="I10" s="1059" t="s">
        <v>910</v>
      </c>
    </row>
    <row r="11" spans="2:11">
      <c r="B11" s="733" t="s">
        <v>122</v>
      </c>
      <c r="C11" s="734"/>
      <c r="D11" s="734"/>
      <c r="E11" s="734"/>
      <c r="F11" s="734"/>
      <c r="G11" s="735"/>
    </row>
    <row r="12" spans="2:11">
      <c r="B12" s="736" t="s">
        <v>123</v>
      </c>
      <c r="C12" s="737" t="s">
        <v>36</v>
      </c>
      <c r="D12" s="737" t="s">
        <v>124</v>
      </c>
      <c r="E12" s="737" t="s">
        <v>37</v>
      </c>
      <c r="F12" s="737" t="s">
        <v>125</v>
      </c>
      <c r="G12" s="738" t="s">
        <v>126</v>
      </c>
      <c r="I12" s="1056"/>
    </row>
    <row r="13" spans="2:11">
      <c r="B13" s="739" t="str">
        <f>+MATERIALES_ok!A66</f>
        <v>MAT-61</v>
      </c>
      <c r="C13" s="740" t="str">
        <f>+MATERIALES_ok!B66</f>
        <v>Toma corriente doble PT</v>
      </c>
      <c r="D13" s="741" t="str">
        <f>+MATERIALES_ok!C66</f>
        <v>Und</v>
      </c>
      <c r="E13" s="742">
        <v>1</v>
      </c>
      <c r="F13" s="743">
        <f>+MATERIALES_ok!D66</f>
        <v>8179</v>
      </c>
      <c r="G13" s="744">
        <f>ROUND(E13*F13,0)</f>
        <v>8179</v>
      </c>
      <c r="I13" s="745"/>
    </row>
    <row r="14" spans="2:11">
      <c r="B14" s="739" t="str">
        <f>+MATERIALES_ok!A67</f>
        <v>MAT-62</v>
      </c>
      <c r="C14" s="740" t="str">
        <f>+MATERIALES_ok!B67</f>
        <v>Tubería conduit pvc 1/2"</v>
      </c>
      <c r="D14" s="741" t="str">
        <f>+MATERIALES_ok!C67</f>
        <v>Ml</v>
      </c>
      <c r="E14" s="741">
        <v>3.2</v>
      </c>
      <c r="F14" s="743">
        <f>+MATERIALES_ok!D67</f>
        <v>5347</v>
      </c>
      <c r="G14" s="744">
        <f t="shared" ref="G14:G19" si="0">ROUND(E14*F14,0)</f>
        <v>17110</v>
      </c>
    </row>
    <row r="15" spans="2:11">
      <c r="B15" s="739" t="str">
        <f>+MATERIALES_ok!A68</f>
        <v>MAT-63</v>
      </c>
      <c r="C15" s="740" t="str">
        <f>+MATERIALES_ok!B68</f>
        <v>Adaptador terminal conduit pvc 1/2"</v>
      </c>
      <c r="D15" s="741" t="str">
        <f>+MATERIALES_ok!C68</f>
        <v>Und</v>
      </c>
      <c r="E15" s="741">
        <v>4</v>
      </c>
      <c r="F15" s="743">
        <f>+MATERIALES_ok!D68</f>
        <v>322</v>
      </c>
      <c r="G15" s="744">
        <f t="shared" si="0"/>
        <v>1288</v>
      </c>
      <c r="I15" s="1056"/>
    </row>
    <row r="16" spans="2:11">
      <c r="B16" s="739" t="str">
        <f>+MATERIALES_ok!A69</f>
        <v>MAT-64</v>
      </c>
      <c r="C16" s="746" t="str">
        <f>+MATERIALES_ok!B69</f>
        <v>Alambre de cobre No 14 AWG THW</v>
      </c>
      <c r="D16" s="741" t="str">
        <f>+MATERIALES_ok!C69</f>
        <v>Ml</v>
      </c>
      <c r="E16" s="741">
        <v>12</v>
      </c>
      <c r="F16" s="743">
        <f>+MATERIALES_ok!D69</f>
        <v>2073</v>
      </c>
      <c r="G16" s="744">
        <f t="shared" si="0"/>
        <v>24876</v>
      </c>
      <c r="K16" s="1057"/>
    </row>
    <row r="17" spans="2:11">
      <c r="B17" s="739" t="str">
        <f>+MATERIALES_ok!A70</f>
        <v>MAT-65</v>
      </c>
      <c r="C17" s="746" t="str">
        <f>+MATERIALES_ok!B70</f>
        <v>Alambre de cobre No 12 AWG THW</v>
      </c>
      <c r="D17" s="741" t="str">
        <f>+MATERIALES_ok!C70</f>
        <v>Ml</v>
      </c>
      <c r="E17" s="741">
        <v>20</v>
      </c>
      <c r="F17" s="743">
        <f>+MATERIALES_ok!D70</f>
        <v>2661</v>
      </c>
      <c r="G17" s="744">
        <f t="shared" si="0"/>
        <v>53220</v>
      </c>
      <c r="I17" s="1058"/>
      <c r="K17" s="1055"/>
    </row>
    <row r="18" spans="2:11">
      <c r="B18" s="739" t="str">
        <f>+MATERIALES_ok!A62</f>
        <v>MAT-57</v>
      </c>
      <c r="C18" s="746" t="str">
        <f>+MATERIALES_ok!B62</f>
        <v>Caja galvanizada 2400</v>
      </c>
      <c r="D18" s="741" t="str">
        <f>+MATERIALES_ok!C62</f>
        <v>Und</v>
      </c>
      <c r="E18" s="741">
        <v>1</v>
      </c>
      <c r="F18" s="743">
        <f>+MATERIALES_ok!D62</f>
        <v>4320</v>
      </c>
      <c r="G18" s="744">
        <f t="shared" si="0"/>
        <v>4320</v>
      </c>
      <c r="I18" s="1058"/>
    </row>
    <row r="19" spans="2:11">
      <c r="B19" s="747" t="str">
        <f>+MATERIALES_ok!A71</f>
        <v>MAT-66</v>
      </c>
      <c r="C19" s="746" t="str">
        <f>+MATERIALES_ok!B71</f>
        <v>Soldadura estaño para empalmes</v>
      </c>
      <c r="D19" s="741" t="str">
        <f>+MATERIALES_ok!C71</f>
        <v>Glb</v>
      </c>
      <c r="E19" s="741">
        <v>1</v>
      </c>
      <c r="F19" s="748">
        <f>+MATERIALES_ok!D71</f>
        <v>46800</v>
      </c>
      <c r="G19" s="744">
        <f t="shared" si="0"/>
        <v>46800</v>
      </c>
    </row>
    <row r="20" spans="2:11">
      <c r="B20" s="730"/>
      <c r="F20" s="746" t="s">
        <v>127</v>
      </c>
      <c r="G20" s="749">
        <f>SUM(G13:G19)</f>
        <v>155793</v>
      </c>
    </row>
    <row r="21" spans="2:11">
      <c r="B21" s="730"/>
      <c r="G21" s="732"/>
    </row>
    <row r="22" spans="2:11">
      <c r="B22" s="733" t="s">
        <v>128</v>
      </c>
      <c r="C22" s="734"/>
      <c r="D22" s="734"/>
      <c r="E22" s="734"/>
      <c r="F22" s="734"/>
      <c r="G22" s="735"/>
    </row>
    <row r="23" spans="2:11">
      <c r="B23" s="750" t="s">
        <v>123</v>
      </c>
      <c r="C23" s="737" t="s">
        <v>36</v>
      </c>
      <c r="D23" s="737" t="s">
        <v>124</v>
      </c>
      <c r="E23" s="737" t="s">
        <v>129</v>
      </c>
      <c r="F23" s="737" t="s">
        <v>130</v>
      </c>
      <c r="G23" s="738" t="s">
        <v>126</v>
      </c>
    </row>
    <row r="24" spans="2:11">
      <c r="B24" s="747" t="str">
        <f>+EQUIPOS_ok!A7</f>
        <v>MEH-HM</v>
      </c>
      <c r="C24" s="746" t="str">
        <f>+EQUIPOS_ok!B7</f>
        <v>Herramienta Menor</v>
      </c>
      <c r="D24" s="741" t="str">
        <f>+EQUIPOS_ok!C7</f>
        <v>% M.O</v>
      </c>
      <c r="E24" s="751">
        <f>+EQUIPOS_ok!D7</f>
        <v>0.1</v>
      </c>
      <c r="F24" s="752">
        <f>+G44</f>
        <v>105242</v>
      </c>
      <c r="G24" s="744">
        <f>ROUND(E24*F24,0)</f>
        <v>10524</v>
      </c>
    </row>
    <row r="25" spans="2:11">
      <c r="B25" s="747"/>
      <c r="C25" s="746" t="s">
        <v>144</v>
      </c>
      <c r="D25" s="746" t="s">
        <v>144</v>
      </c>
      <c r="E25" s="746" t="s">
        <v>144</v>
      </c>
      <c r="F25" s="746" t="s">
        <v>144</v>
      </c>
      <c r="G25" s="753" t="s">
        <v>144</v>
      </c>
    </row>
    <row r="26" spans="2:11">
      <c r="B26" s="747"/>
      <c r="C26" s="746" t="s">
        <v>144</v>
      </c>
      <c r="D26" s="746" t="s">
        <v>144</v>
      </c>
      <c r="E26" s="746"/>
      <c r="F26" s="746" t="s">
        <v>144</v>
      </c>
      <c r="G26" s="753" t="s">
        <v>144</v>
      </c>
    </row>
    <row r="27" spans="2:11">
      <c r="B27" s="754"/>
      <c r="C27" s="746" t="s">
        <v>144</v>
      </c>
      <c r="D27" s="746" t="s">
        <v>144</v>
      </c>
      <c r="E27" s="746"/>
      <c r="F27" s="746" t="s">
        <v>144</v>
      </c>
      <c r="G27" s="753" t="s">
        <v>144</v>
      </c>
    </row>
    <row r="28" spans="2:11">
      <c r="B28" s="754"/>
      <c r="C28" s="746" t="s">
        <v>144</v>
      </c>
      <c r="D28" s="746" t="s">
        <v>144</v>
      </c>
      <c r="E28" s="746" t="s">
        <v>144</v>
      </c>
      <c r="F28" s="746" t="s">
        <v>144</v>
      </c>
      <c r="G28" s="753" t="s">
        <v>144</v>
      </c>
    </row>
    <row r="29" spans="2:11">
      <c r="B29" s="730"/>
      <c r="F29" s="746" t="s">
        <v>127</v>
      </c>
      <c r="G29" s="749">
        <f>+G24</f>
        <v>10524</v>
      </c>
    </row>
    <row r="30" spans="2:11">
      <c r="B30" s="730"/>
      <c r="G30" s="732"/>
    </row>
    <row r="31" spans="2:11">
      <c r="B31" s="733" t="s">
        <v>132</v>
      </c>
      <c r="C31" s="755"/>
      <c r="D31" s="755"/>
      <c r="E31" s="755"/>
      <c r="F31" s="755"/>
      <c r="G31" s="756"/>
    </row>
    <row r="32" spans="2:11">
      <c r="B32" s="750" t="s">
        <v>123</v>
      </c>
      <c r="C32" s="737" t="s">
        <v>36</v>
      </c>
      <c r="D32" s="737" t="s">
        <v>133</v>
      </c>
      <c r="E32" s="737" t="s">
        <v>134</v>
      </c>
      <c r="F32" s="737" t="s">
        <v>130</v>
      </c>
      <c r="G32" s="738" t="s">
        <v>126</v>
      </c>
    </row>
    <row r="33" spans="2:7">
      <c r="B33" s="747"/>
      <c r="C33" s="746"/>
      <c r="D33" s="746"/>
      <c r="E33" s="741"/>
      <c r="F33" s="746"/>
      <c r="G33" s="744"/>
    </row>
    <row r="34" spans="2:7">
      <c r="B34" s="754"/>
      <c r="C34" s="746" t="s">
        <v>144</v>
      </c>
      <c r="D34" s="746" t="s">
        <v>144</v>
      </c>
      <c r="E34" s="746" t="s">
        <v>144</v>
      </c>
      <c r="F34" s="746" t="s">
        <v>144</v>
      </c>
      <c r="G34" s="753" t="s">
        <v>144</v>
      </c>
    </row>
    <row r="35" spans="2:7">
      <c r="B35" s="754"/>
      <c r="C35" s="746" t="s">
        <v>144</v>
      </c>
      <c r="D35" s="746" t="s">
        <v>144</v>
      </c>
      <c r="E35" s="746" t="s">
        <v>144</v>
      </c>
      <c r="F35" s="746" t="s">
        <v>144</v>
      </c>
      <c r="G35" s="753" t="s">
        <v>144</v>
      </c>
    </row>
    <row r="36" spans="2:7">
      <c r="B36" s="754"/>
      <c r="C36" s="746" t="s">
        <v>144</v>
      </c>
      <c r="D36" s="746" t="s">
        <v>144</v>
      </c>
      <c r="E36" s="746" t="s">
        <v>144</v>
      </c>
      <c r="F36" s="746" t="s">
        <v>144</v>
      </c>
      <c r="G36" s="753" t="s">
        <v>144</v>
      </c>
    </row>
    <row r="37" spans="2:7">
      <c r="B37" s="754"/>
      <c r="C37" s="746" t="s">
        <v>144</v>
      </c>
      <c r="D37" s="746" t="s">
        <v>144</v>
      </c>
      <c r="E37" s="746" t="s">
        <v>144</v>
      </c>
      <c r="F37" s="746" t="s">
        <v>144</v>
      </c>
      <c r="G37" s="753" t="s">
        <v>144</v>
      </c>
    </row>
    <row r="38" spans="2:7">
      <c r="B38" s="730"/>
      <c r="F38" s="746" t="s">
        <v>127</v>
      </c>
      <c r="G38" s="753">
        <f>G33</f>
        <v>0</v>
      </c>
    </row>
    <row r="39" spans="2:7">
      <c r="B39" s="730"/>
      <c r="G39" s="732"/>
    </row>
    <row r="40" spans="2:7">
      <c r="B40" s="733" t="s">
        <v>135</v>
      </c>
      <c r="C40" s="755"/>
      <c r="D40" s="755"/>
      <c r="E40" s="755"/>
      <c r="F40" s="755"/>
      <c r="G40" s="756"/>
    </row>
    <row r="41" spans="2:7">
      <c r="B41" s="750" t="s">
        <v>123</v>
      </c>
      <c r="C41" s="737" t="s">
        <v>36</v>
      </c>
      <c r="D41" s="737" t="s">
        <v>124</v>
      </c>
      <c r="E41" s="737" t="s">
        <v>136</v>
      </c>
      <c r="F41" s="737" t="s">
        <v>129</v>
      </c>
      <c r="G41" s="738" t="s">
        <v>126</v>
      </c>
    </row>
    <row r="42" spans="2:7">
      <c r="B42" s="668" t="str">
        <f>+'MANO DE OBRA_ok'!A58</f>
        <v>MO-21</v>
      </c>
      <c r="C42" s="669" t="str">
        <f>+'MANO DE OBRA_ok'!B58</f>
        <v>Cuadrilla 21: 1 OfcB + 4 AyuB</v>
      </c>
      <c r="D42" s="564" t="str">
        <f>+IF(B42="","","Hora")</f>
        <v>Hora</v>
      </c>
      <c r="E42" s="564">
        <f>+'MANO DE OBRA_ok'!P58</f>
        <v>116936</v>
      </c>
      <c r="F42" s="578">
        <v>0.9</v>
      </c>
      <c r="G42" s="744">
        <f>ROUND(E42*F42,0)</f>
        <v>105242</v>
      </c>
    </row>
    <row r="43" spans="2:7">
      <c r="B43" s="747"/>
      <c r="C43" s="746"/>
      <c r="D43" s="746"/>
      <c r="E43" s="757"/>
      <c r="F43" s="746"/>
      <c r="G43" s="758"/>
    </row>
    <row r="44" spans="2:7">
      <c r="B44" s="730"/>
      <c r="F44" s="746" t="s">
        <v>127</v>
      </c>
      <c r="G44" s="758">
        <f>SUM(G42:G43)</f>
        <v>105242</v>
      </c>
    </row>
    <row r="45" spans="2:7" ht="16.5" thickBot="1">
      <c r="B45" s="730"/>
      <c r="G45" s="732"/>
    </row>
    <row r="46" spans="2:7" ht="16.5" thickBot="1">
      <c r="B46" s="730"/>
      <c r="E46" s="1813" t="s">
        <v>138</v>
      </c>
      <c r="F46" s="1814"/>
      <c r="G46" s="759">
        <f>ROUND(SUM(G20,G29,G38,G44),0)</f>
        <v>271559</v>
      </c>
    </row>
    <row r="47" spans="2:7">
      <c r="B47" s="730"/>
      <c r="G47" s="732"/>
    </row>
    <row r="48" spans="2:7">
      <c r="B48" s="730"/>
      <c r="G48" s="732"/>
    </row>
    <row r="49" spans="2:7">
      <c r="B49" s="730"/>
      <c r="G49" s="732"/>
    </row>
    <row r="50" spans="2:7">
      <c r="B50" s="730"/>
      <c r="G50" s="732"/>
    </row>
    <row r="51" spans="2:7">
      <c r="B51" s="730"/>
      <c r="G51" s="732"/>
    </row>
    <row r="52" spans="2:7">
      <c r="B52" s="730"/>
      <c r="G52" s="732"/>
    </row>
    <row r="53" spans="2:7">
      <c r="B53" s="193" t="s">
        <v>39</v>
      </c>
      <c r="C53" s="253"/>
      <c r="D53" s="583"/>
      <c r="G53" s="732"/>
    </row>
    <row r="54" spans="2:7">
      <c r="B54" s="990" t="s">
        <v>873</v>
      </c>
      <c r="C54" s="427"/>
      <c r="D54" s="583"/>
      <c r="G54" s="732"/>
    </row>
    <row r="55" spans="2:7">
      <c r="B55" s="162" t="s">
        <v>874</v>
      </c>
      <c r="C55" s="253"/>
      <c r="D55" s="583"/>
      <c r="G55" s="732"/>
    </row>
    <row r="56" spans="2:7" ht="16.5" thickBot="1">
      <c r="B56" s="760"/>
      <c r="C56" s="761"/>
      <c r="D56" s="761"/>
      <c r="E56" s="761"/>
      <c r="F56" s="761"/>
      <c r="G56" s="762"/>
    </row>
  </sheetData>
  <mergeCells count="4">
    <mergeCell ref="E46:F46"/>
    <mergeCell ref="C6:F6"/>
    <mergeCell ref="C1:G4"/>
    <mergeCell ref="B1:B4"/>
  </mergeCells>
  <pageMargins left="0.7" right="0.7" top="0.75" bottom="0.75" header="0.3" footer="0.3"/>
  <pageSetup scale="72"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6">
    <tabColor rgb="FF92D050"/>
  </sheetPr>
  <dimension ref="B1:L57"/>
  <sheetViews>
    <sheetView view="pageBreakPreview" topLeftCell="C1" zoomScale="93" zoomScaleNormal="100" zoomScaleSheetLayoutView="93" workbookViewId="0">
      <selection activeCell="I42" sqref="I42"/>
    </sheetView>
  </sheetViews>
  <sheetFormatPr baseColWidth="10" defaultColWidth="11.5703125" defaultRowHeight="15.75"/>
  <cols>
    <col min="1" max="1" width="2.42578125" style="723" customWidth="1"/>
    <col min="2" max="2" width="16.140625" style="772" customWidth="1"/>
    <col min="3" max="3" width="49.140625" style="723" customWidth="1"/>
    <col min="4" max="4" width="16.28515625" style="723" bestFit="1" customWidth="1"/>
    <col min="5" max="5" width="15" style="723" bestFit="1" customWidth="1"/>
    <col min="6" max="6" width="16.7109375" style="723" bestFit="1" customWidth="1"/>
    <col min="7" max="7" width="18" style="723" bestFit="1" customWidth="1"/>
    <col min="8" max="9" width="11.5703125" style="723"/>
    <col min="10" max="10" width="12.7109375" style="723" bestFit="1" customWidth="1"/>
    <col min="11" max="11" width="11.5703125" style="723"/>
    <col min="12" max="12" width="16.28515625" style="723" bestFit="1" customWidth="1"/>
    <col min="13" max="16384" width="11.5703125" style="723"/>
  </cols>
  <sheetData>
    <row r="1" spans="2:8" ht="15" customHeight="1">
      <c r="B1" s="1806"/>
      <c r="C1" s="1800" t="str">
        <f>+INFO!B2</f>
        <v>CONSTRUCCIÓN DE CUBIERTA PARA POLIDEPORTIVO EN LA VEREDA LA ESMERALDA DEL MUNICIPIO DE LA PLATA, DEPARTAMENTO DEL HUILA</v>
      </c>
      <c r="D1" s="1800"/>
      <c r="E1" s="1800"/>
      <c r="F1" s="1800"/>
      <c r="G1" s="1800"/>
    </row>
    <row r="2" spans="2:8" ht="15" customHeight="1">
      <c r="B2" s="1807"/>
      <c r="C2" s="1800"/>
      <c r="D2" s="1800"/>
      <c r="E2" s="1800"/>
      <c r="F2" s="1800"/>
      <c r="G2" s="1800"/>
    </row>
    <row r="3" spans="2:8">
      <c r="B3" s="1807"/>
      <c r="C3" s="1800"/>
      <c r="D3" s="1800"/>
      <c r="E3" s="1800"/>
      <c r="F3" s="1800"/>
      <c r="G3" s="1800"/>
    </row>
    <row r="4" spans="2:8">
      <c r="B4" s="1808"/>
      <c r="C4" s="1800"/>
      <c r="D4" s="1800"/>
      <c r="E4" s="1800"/>
      <c r="F4" s="1800"/>
      <c r="G4" s="1800"/>
    </row>
    <row r="5" spans="2:8">
      <c r="B5" s="588"/>
      <c r="C5" s="534"/>
      <c r="D5" s="534"/>
      <c r="E5" s="534"/>
      <c r="F5" s="534"/>
      <c r="G5" s="535"/>
    </row>
    <row r="6" spans="2:8">
      <c r="B6" s="630">
        <f ca="1">+INFO!B5</f>
        <v>46286</v>
      </c>
      <c r="C6" s="1803" t="str">
        <f>+INFO!B3</f>
        <v>ALCALDIA DE LA PLATA HUILA</v>
      </c>
      <c r="D6" s="1803"/>
      <c r="E6" s="1803"/>
      <c r="F6" s="1803"/>
      <c r="G6" s="538"/>
      <c r="H6" s="539"/>
    </row>
    <row r="7" spans="2:8" ht="16.5" thickBot="1">
      <c r="B7" s="763"/>
      <c r="C7" s="541"/>
      <c r="D7" s="541"/>
      <c r="E7" s="541"/>
      <c r="F7" s="541"/>
      <c r="G7" s="542"/>
    </row>
    <row r="8" spans="2:8" ht="16.5" thickBot="1">
      <c r="B8" s="764"/>
      <c r="C8" s="725"/>
      <c r="D8" s="725"/>
      <c r="E8" s="725"/>
      <c r="F8" s="725"/>
      <c r="G8" s="726"/>
    </row>
    <row r="9" spans="2:8" ht="32.25" thickBot="1">
      <c r="B9" s="727" t="s">
        <v>118</v>
      </c>
      <c r="C9" s="728" t="str">
        <f>+' PRESUPUESTO OFICIAL ESMERALDA'!C46</f>
        <v>Suministro e instalación Apantallamiento para cubierta</v>
      </c>
      <c r="D9" s="727" t="s">
        <v>119</v>
      </c>
      <c r="E9" s="729">
        <f>+' PRESUPUESTO OFICIAL ESMERALDA'!B46</f>
        <v>6.7</v>
      </c>
      <c r="F9" s="727" t="s">
        <v>120</v>
      </c>
      <c r="G9" s="729" t="str">
        <f>+' PRESUPUESTO OFICIAL ESMERALDA'!D46</f>
        <v>UND</v>
      </c>
    </row>
    <row r="10" spans="2:8">
      <c r="B10" s="765"/>
      <c r="C10" s="731"/>
      <c r="G10" s="732"/>
    </row>
    <row r="11" spans="2:8">
      <c r="B11" s="766" t="s">
        <v>122</v>
      </c>
      <c r="C11" s="734"/>
      <c r="D11" s="734"/>
      <c r="E11" s="734"/>
      <c r="F11" s="734"/>
      <c r="G11" s="735"/>
    </row>
    <row r="12" spans="2:8">
      <c r="B12" s="736" t="s">
        <v>123</v>
      </c>
      <c r="C12" s="737" t="s">
        <v>36</v>
      </c>
      <c r="D12" s="737" t="s">
        <v>124</v>
      </c>
      <c r="E12" s="737" t="s">
        <v>37</v>
      </c>
      <c r="F12" s="737" t="s">
        <v>125</v>
      </c>
      <c r="G12" s="738" t="s">
        <v>126</v>
      </c>
    </row>
    <row r="13" spans="2:8">
      <c r="B13" s="739" t="str">
        <f>+MATERIALES_ok!A37</f>
        <v>MAT-32</v>
      </c>
      <c r="C13" s="746" t="str">
        <f>+MATERIALES_ok!B37</f>
        <v>Varilla de cobre 2.44 m x 5/8"</v>
      </c>
      <c r="D13" s="741" t="str">
        <f>+MATERIALES_ok!C37</f>
        <v>Und</v>
      </c>
      <c r="E13" s="741">
        <v>4</v>
      </c>
      <c r="F13" s="743">
        <f>+MATERIALES_ok!D37</f>
        <v>297750</v>
      </c>
      <c r="G13" s="744">
        <f>ROUND(E13*F13,0)</f>
        <v>1191000</v>
      </c>
    </row>
    <row r="14" spans="2:8">
      <c r="B14" s="739" t="str">
        <f>+MATERIALES_ok!A46</f>
        <v>MAT-41</v>
      </c>
      <c r="C14" s="746" t="str">
        <f>+MATERIALES_ok!B46</f>
        <v>Conector bimetálico</v>
      </c>
      <c r="D14" s="741" t="str">
        <f>+MATERIALES_ok!C46</f>
        <v>Und</v>
      </c>
      <c r="E14" s="741">
        <v>6</v>
      </c>
      <c r="F14" s="743">
        <f>+MATERIALES_ok!D46</f>
        <v>4041</v>
      </c>
      <c r="G14" s="744">
        <f t="shared" ref="G14:G21" si="0">ROUND(E14*F14,0)</f>
        <v>24246</v>
      </c>
    </row>
    <row r="15" spans="2:8">
      <c r="B15" s="739" t="str">
        <f>+MATERIALES_ok!A40</f>
        <v>MAT-35</v>
      </c>
      <c r="C15" s="746" t="str">
        <f>+MATERIALES_ok!B40</f>
        <v>Tubo galvanizado IMC 1"</v>
      </c>
      <c r="D15" s="741" t="str">
        <f>+MATERIALES_ok!C40</f>
        <v>Ml</v>
      </c>
      <c r="E15" s="741">
        <v>30</v>
      </c>
      <c r="F15" s="743">
        <f>+MATERIALES_ok!D40</f>
        <v>42003.82</v>
      </c>
      <c r="G15" s="744">
        <f t="shared" si="0"/>
        <v>1260115</v>
      </c>
    </row>
    <row r="16" spans="2:8">
      <c r="B16" s="739" t="str">
        <f>+MATERIALES_ok!A72</f>
        <v>MAT-67</v>
      </c>
      <c r="C16" s="746" t="str">
        <f>+MATERIALES_ok!B72</f>
        <v>Pararayos tipo Franklin de 4 puntas</v>
      </c>
      <c r="D16" s="741" t="str">
        <f>+MATERIALES_ok!C72</f>
        <v>Und</v>
      </c>
      <c r="E16" s="741">
        <v>6</v>
      </c>
      <c r="F16" s="743">
        <f>+MATERIALES_ok!D72</f>
        <v>79000</v>
      </c>
      <c r="G16" s="744">
        <f t="shared" si="0"/>
        <v>474000</v>
      </c>
    </row>
    <row r="17" spans="2:7" ht="31.5">
      <c r="B17" s="739" t="str">
        <f>+MATERIALES_ok!A73</f>
        <v>MAT-68</v>
      </c>
      <c r="C17" s="767" t="str">
        <f>+MATERIALES_ok!B73</f>
        <v>Caja cámara de inspección de puesto a tierra 30x30 con tapa</v>
      </c>
      <c r="D17" s="768" t="str">
        <f>+MATERIALES_ok!C73</f>
        <v>Und</v>
      </c>
      <c r="E17" s="768">
        <v>4</v>
      </c>
      <c r="F17" s="769">
        <f>+MATERIALES_ok!D73</f>
        <v>91299.406099999993</v>
      </c>
      <c r="G17" s="744">
        <f t="shared" si="0"/>
        <v>365198</v>
      </c>
    </row>
    <row r="18" spans="2:7">
      <c r="B18" s="739" t="str">
        <f>+MATERIALES_ok!A74</f>
        <v>MAT-69</v>
      </c>
      <c r="C18" s="746" t="str">
        <f>+MATERIALES_ok!B74</f>
        <v>Soporte aislante DEHN</v>
      </c>
      <c r="D18" s="741" t="str">
        <f>+MATERIALES_ok!C74</f>
        <v>Und</v>
      </c>
      <c r="E18" s="741">
        <v>6</v>
      </c>
      <c r="F18" s="743">
        <f>+MATERIALES_ok!D74</f>
        <v>16211.67</v>
      </c>
      <c r="G18" s="744">
        <f t="shared" si="0"/>
        <v>97270</v>
      </c>
    </row>
    <row r="19" spans="2:7">
      <c r="B19" s="739" t="str">
        <f>+MATERIALES_ok!A75</f>
        <v>MAT-70</v>
      </c>
      <c r="C19" s="746" t="str">
        <f>+MATERIALES_ok!B75</f>
        <v>Soldadura tecnoweld exotérmica 200 gr</v>
      </c>
      <c r="D19" s="741" t="str">
        <f>+MATERIALES_ok!C75</f>
        <v>Und</v>
      </c>
      <c r="E19" s="741">
        <v>4</v>
      </c>
      <c r="F19" s="743">
        <f>+MATERIALES_ok!D75</f>
        <v>15000</v>
      </c>
      <c r="G19" s="744">
        <f t="shared" si="0"/>
        <v>60000</v>
      </c>
    </row>
    <row r="20" spans="2:7">
      <c r="B20" s="739" t="str">
        <f>+MATERIALES_ok!A76</f>
        <v>MAT-71</v>
      </c>
      <c r="C20" s="746" t="str">
        <f>+MATERIALES_ok!B76</f>
        <v>Alambron de aluminio para apantallamiento de 8 mm</v>
      </c>
      <c r="D20" s="741" t="str">
        <f>+MATERIALES_ok!C76</f>
        <v>Ml</v>
      </c>
      <c r="E20" s="741">
        <v>230</v>
      </c>
      <c r="F20" s="743">
        <f>+MATERIALES_ok!D76</f>
        <v>5883</v>
      </c>
      <c r="G20" s="744">
        <f t="shared" si="0"/>
        <v>1353090</v>
      </c>
    </row>
    <row r="21" spans="2:7">
      <c r="B21" s="747" t="str">
        <f>+MATERIALES_ok!A77</f>
        <v>MAT-72</v>
      </c>
      <c r="C21" s="741" t="str">
        <f>+MATERIALES_ok!B77</f>
        <v>Cable de cobre desnudo suave 1/0 AWG</v>
      </c>
      <c r="D21" s="741" t="str">
        <f>+MATERIALES_ok!C77</f>
        <v>Ml</v>
      </c>
      <c r="E21" s="741">
        <v>200</v>
      </c>
      <c r="F21" s="770">
        <f>+MATERIALES_ok!D77</f>
        <v>49802</v>
      </c>
      <c r="G21" s="744">
        <f t="shared" si="0"/>
        <v>9960400</v>
      </c>
    </row>
    <row r="22" spans="2:7">
      <c r="B22" s="765"/>
      <c r="F22" s="746" t="s">
        <v>127</v>
      </c>
      <c r="G22" s="749">
        <f>SUM(G13:G21)</f>
        <v>14785319</v>
      </c>
    </row>
    <row r="23" spans="2:7">
      <c r="B23" s="765"/>
      <c r="G23" s="732"/>
    </row>
    <row r="24" spans="2:7">
      <c r="B24" s="766" t="s">
        <v>128</v>
      </c>
      <c r="C24" s="734"/>
      <c r="D24" s="734"/>
      <c r="E24" s="734"/>
      <c r="F24" s="734"/>
      <c r="G24" s="735"/>
    </row>
    <row r="25" spans="2:7">
      <c r="B25" s="750" t="s">
        <v>123</v>
      </c>
      <c r="C25" s="737" t="s">
        <v>36</v>
      </c>
      <c r="D25" s="737" t="s">
        <v>124</v>
      </c>
      <c r="E25" s="737" t="s">
        <v>129</v>
      </c>
      <c r="F25" s="737" t="s">
        <v>130</v>
      </c>
      <c r="G25" s="738" t="s">
        <v>126</v>
      </c>
    </row>
    <row r="26" spans="2:7">
      <c r="B26" s="747" t="str">
        <f>+EQUIPOS_ok!A7</f>
        <v>MEH-HM</v>
      </c>
      <c r="C26" s="746" t="str">
        <f>+EQUIPOS_ok!B7</f>
        <v>Herramienta Menor</v>
      </c>
      <c r="D26" s="741" t="str">
        <f>+EQUIPOS_ok!C7</f>
        <v>% M.O</v>
      </c>
      <c r="E26" s="751">
        <f>+EQUIPOS_ok!D7</f>
        <v>0.1</v>
      </c>
      <c r="F26" s="752">
        <f>+G46</f>
        <v>3420222</v>
      </c>
      <c r="G26" s="744">
        <f>ROUND(E26*F26,0)</f>
        <v>342022</v>
      </c>
    </row>
    <row r="27" spans="2:7">
      <c r="B27" s="747"/>
      <c r="C27" s="746" t="s">
        <v>144</v>
      </c>
      <c r="D27" s="746" t="s">
        <v>144</v>
      </c>
      <c r="E27" s="746" t="s">
        <v>144</v>
      </c>
      <c r="F27" s="746" t="s">
        <v>144</v>
      </c>
      <c r="G27" s="753" t="s">
        <v>144</v>
      </c>
    </row>
    <row r="28" spans="2:7">
      <c r="B28" s="747"/>
      <c r="C28" s="746" t="s">
        <v>144</v>
      </c>
      <c r="D28" s="746" t="s">
        <v>144</v>
      </c>
      <c r="E28" s="746"/>
      <c r="F28" s="746" t="s">
        <v>144</v>
      </c>
      <c r="G28" s="753" t="s">
        <v>144</v>
      </c>
    </row>
    <row r="29" spans="2:7">
      <c r="B29" s="747"/>
      <c r="C29" s="746" t="s">
        <v>144</v>
      </c>
      <c r="D29" s="746" t="s">
        <v>144</v>
      </c>
      <c r="E29" s="746"/>
      <c r="F29" s="746" t="s">
        <v>144</v>
      </c>
      <c r="G29" s="753" t="s">
        <v>144</v>
      </c>
    </row>
    <row r="30" spans="2:7">
      <c r="B30" s="747"/>
      <c r="C30" s="746" t="s">
        <v>144</v>
      </c>
      <c r="D30" s="746" t="s">
        <v>144</v>
      </c>
      <c r="E30" s="746" t="s">
        <v>144</v>
      </c>
      <c r="F30" s="746" t="s">
        <v>144</v>
      </c>
      <c r="G30" s="753" t="s">
        <v>144</v>
      </c>
    </row>
    <row r="31" spans="2:7">
      <c r="B31" s="765"/>
      <c r="F31" s="746" t="s">
        <v>127</v>
      </c>
      <c r="G31" s="753">
        <v>1010.19</v>
      </c>
    </row>
    <row r="32" spans="2:7">
      <c r="B32" s="765"/>
      <c r="G32" s="732"/>
    </row>
    <row r="33" spans="2:12">
      <c r="B33" s="766" t="s">
        <v>132</v>
      </c>
      <c r="C33" s="755"/>
      <c r="D33" s="755"/>
      <c r="E33" s="755"/>
      <c r="F33" s="755"/>
      <c r="G33" s="756"/>
    </row>
    <row r="34" spans="2:12">
      <c r="B34" s="750" t="s">
        <v>123</v>
      </c>
      <c r="C34" s="737" t="s">
        <v>36</v>
      </c>
      <c r="D34" s="737" t="s">
        <v>133</v>
      </c>
      <c r="E34" s="737" t="s">
        <v>134</v>
      </c>
      <c r="F34" s="737" t="s">
        <v>130</v>
      </c>
      <c r="G34" s="738" t="s">
        <v>126</v>
      </c>
    </row>
    <row r="35" spans="2:12">
      <c r="B35" s="747"/>
      <c r="C35" s="746"/>
      <c r="D35" s="746"/>
      <c r="E35" s="746"/>
      <c r="F35" s="746"/>
      <c r="G35" s="744"/>
    </row>
    <row r="36" spans="2:12">
      <c r="B36" s="747"/>
      <c r="C36" s="746" t="s">
        <v>144</v>
      </c>
      <c r="D36" s="746" t="s">
        <v>144</v>
      </c>
      <c r="E36" s="746" t="s">
        <v>144</v>
      </c>
      <c r="F36" s="746" t="s">
        <v>144</v>
      </c>
      <c r="G36" s="753" t="s">
        <v>144</v>
      </c>
    </row>
    <row r="37" spans="2:12">
      <c r="B37" s="747"/>
      <c r="C37" s="746" t="s">
        <v>144</v>
      </c>
      <c r="D37" s="746" t="s">
        <v>144</v>
      </c>
      <c r="E37" s="746" t="s">
        <v>144</v>
      </c>
      <c r="F37" s="746" t="s">
        <v>144</v>
      </c>
      <c r="G37" s="753" t="s">
        <v>144</v>
      </c>
    </row>
    <row r="38" spans="2:12">
      <c r="B38" s="747"/>
      <c r="C38" s="746" t="s">
        <v>144</v>
      </c>
      <c r="D38" s="746" t="s">
        <v>144</v>
      </c>
      <c r="E38" s="746" t="s">
        <v>144</v>
      </c>
      <c r="F38" s="746" t="s">
        <v>144</v>
      </c>
      <c r="G38" s="753" t="s">
        <v>144</v>
      </c>
    </row>
    <row r="39" spans="2:12">
      <c r="B39" s="747"/>
      <c r="C39" s="746" t="s">
        <v>144</v>
      </c>
      <c r="D39" s="746" t="s">
        <v>144</v>
      </c>
      <c r="E39" s="746" t="s">
        <v>144</v>
      </c>
      <c r="F39" s="746" t="s">
        <v>144</v>
      </c>
      <c r="G39" s="753" t="s">
        <v>144</v>
      </c>
    </row>
    <row r="40" spans="2:12">
      <c r="B40" s="765"/>
      <c r="F40" s="746" t="s">
        <v>127</v>
      </c>
      <c r="G40" s="753">
        <f>SUM(G35)</f>
        <v>0</v>
      </c>
    </row>
    <row r="41" spans="2:12">
      <c r="B41" s="765"/>
      <c r="G41" s="732"/>
    </row>
    <row r="42" spans="2:12">
      <c r="B42" s="766" t="s">
        <v>135</v>
      </c>
      <c r="C42" s="755"/>
      <c r="D42" s="755"/>
      <c r="E42" s="755"/>
      <c r="F42" s="755"/>
      <c r="G42" s="756"/>
    </row>
    <row r="43" spans="2:12">
      <c r="B43" s="750" t="s">
        <v>123</v>
      </c>
      <c r="C43" s="737" t="s">
        <v>36</v>
      </c>
      <c r="D43" s="737" t="s">
        <v>124</v>
      </c>
      <c r="E43" s="737" t="s">
        <v>136</v>
      </c>
      <c r="F43" s="737" t="s">
        <v>129</v>
      </c>
      <c r="G43" s="738" t="s">
        <v>126</v>
      </c>
    </row>
    <row r="44" spans="2:12">
      <c r="B44" s="668" t="str">
        <f>+'MANO DE OBRA_ok'!A60</f>
        <v>MO-23</v>
      </c>
      <c r="C44" s="669" t="str">
        <f>+'MANO DE OBRA_ok'!B60</f>
        <v>Cuadrilla 23: 1 OfcC + 1 AyuC</v>
      </c>
      <c r="D44" s="564" t="str">
        <f>+IF(B44="","","Hora")</f>
        <v>Hora</v>
      </c>
      <c r="E44" s="564">
        <f>+'MANO DE OBRA_ok'!P60</f>
        <v>36492</v>
      </c>
      <c r="F44" s="578">
        <v>93.725267615924722</v>
      </c>
      <c r="G44" s="758">
        <f>+ROUND(E44*F44,0)</f>
        <v>3420222</v>
      </c>
      <c r="J44" s="1137"/>
    </row>
    <row r="45" spans="2:12">
      <c r="B45" s="747"/>
      <c r="C45" s="746"/>
      <c r="D45" s="746"/>
      <c r="E45" s="757"/>
      <c r="F45" s="746"/>
      <c r="G45" s="758"/>
      <c r="L45" s="745"/>
    </row>
    <row r="46" spans="2:12">
      <c r="B46" s="765"/>
      <c r="F46" s="746" t="s">
        <v>127</v>
      </c>
      <c r="G46" s="758">
        <f>SUM(G44:G45)</f>
        <v>3420222</v>
      </c>
    </row>
    <row r="47" spans="2:12" ht="16.5" thickBot="1">
      <c r="B47" s="765"/>
      <c r="G47" s="732"/>
    </row>
    <row r="48" spans="2:12" ht="16.5" thickBot="1">
      <c r="B48" s="765"/>
      <c r="E48" s="1813" t="s">
        <v>138</v>
      </c>
      <c r="F48" s="1814"/>
      <c r="G48" s="759">
        <f>ROUND(SUM(G22,G31,G40,G46),0)</f>
        <v>18206551</v>
      </c>
    </row>
    <row r="49" spans="2:7">
      <c r="B49" s="765"/>
      <c r="G49" s="732"/>
    </row>
    <row r="50" spans="2:7">
      <c r="B50" s="765"/>
      <c r="G50" s="732"/>
    </row>
    <row r="51" spans="2:7">
      <c r="B51" s="765"/>
      <c r="G51" s="732"/>
    </row>
    <row r="52" spans="2:7">
      <c r="B52" s="193" t="s">
        <v>39</v>
      </c>
      <c r="C52" s="253"/>
      <c r="D52" s="583"/>
      <c r="G52" s="732"/>
    </row>
    <row r="53" spans="2:7">
      <c r="B53" s="990" t="s">
        <v>873</v>
      </c>
      <c r="C53" s="427"/>
      <c r="D53" s="583"/>
      <c r="G53" s="732"/>
    </row>
    <row r="54" spans="2:7">
      <c r="B54" s="162" t="s">
        <v>874</v>
      </c>
      <c r="C54" s="253"/>
      <c r="D54" s="583"/>
      <c r="G54" s="732"/>
    </row>
    <row r="55" spans="2:7">
      <c r="B55" s="765"/>
      <c r="G55" s="732"/>
    </row>
    <row r="56" spans="2:7">
      <c r="B56" s="765"/>
      <c r="G56" s="732"/>
    </row>
    <row r="57" spans="2:7" ht="16.5" thickBot="1">
      <c r="B57" s="771"/>
      <c r="C57" s="761"/>
      <c r="D57" s="761"/>
      <c r="E57" s="761"/>
      <c r="F57" s="761"/>
      <c r="G57" s="762"/>
    </row>
  </sheetData>
  <mergeCells count="4">
    <mergeCell ref="E48:F48"/>
    <mergeCell ref="C6:F6"/>
    <mergeCell ref="C1:G4"/>
    <mergeCell ref="B1:B4"/>
  </mergeCells>
  <pageMargins left="0.7" right="0.7" top="0.75" bottom="0.75" header="0.3" footer="0.3"/>
  <pageSetup scale="63"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
  <sheetViews>
    <sheetView workbookViewId="0"/>
  </sheetViews>
  <sheetFormatPr baseColWidth="10" defaultRowHeight="15"/>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7">
    <tabColor rgb="FFFFFF00"/>
  </sheetPr>
  <dimension ref="B1:H55"/>
  <sheetViews>
    <sheetView view="pageBreakPreview" zoomScale="93" zoomScaleNormal="100" zoomScaleSheetLayoutView="93" workbookViewId="0">
      <selection activeCell="B7" sqref="B7"/>
    </sheetView>
  </sheetViews>
  <sheetFormatPr baseColWidth="10" defaultColWidth="11.5703125" defaultRowHeight="15"/>
  <cols>
    <col min="1" max="1" width="3.42578125" style="256" customWidth="1"/>
    <col min="2" max="2" width="16.28515625" style="256" customWidth="1"/>
    <col min="3" max="3" width="47.7109375" style="256" customWidth="1"/>
    <col min="4" max="4" width="14.7109375" style="256" customWidth="1"/>
    <col min="5" max="5" width="13.28515625" style="256" customWidth="1"/>
    <col min="6" max="6" width="13.5703125" style="256" customWidth="1"/>
    <col min="7" max="7" width="22.85546875" style="256" bestFit="1" customWidth="1"/>
    <col min="8" max="8" width="12.5703125" style="256" bestFit="1" customWidth="1"/>
    <col min="9" max="16384" width="11.5703125" style="256"/>
  </cols>
  <sheetData>
    <row r="1" spans="2:8" ht="15" customHeight="1">
      <c r="B1" s="501"/>
      <c r="C1" s="1817" t="s">
        <v>1</v>
      </c>
      <c r="D1" s="1817"/>
      <c r="E1" s="1817"/>
      <c r="F1" s="1817"/>
      <c r="G1" s="1817"/>
    </row>
    <row r="2" spans="2:8" ht="15" customHeight="1">
      <c r="B2" s="502"/>
      <c r="C2" s="1817"/>
      <c r="D2" s="1817"/>
      <c r="E2" s="1817"/>
      <c r="F2" s="1817"/>
      <c r="G2" s="1817"/>
    </row>
    <row r="3" spans="2:8">
      <c r="B3" s="502"/>
      <c r="C3" s="1817"/>
      <c r="D3" s="1817"/>
      <c r="E3" s="1817"/>
      <c r="F3" s="1817"/>
      <c r="G3" s="1817"/>
    </row>
    <row r="4" spans="2:8" ht="15.75" thickBot="1">
      <c r="B4" s="503"/>
      <c r="C4" s="1817"/>
      <c r="D4" s="1817"/>
      <c r="E4" s="1817"/>
      <c r="F4" s="1817"/>
      <c r="G4" s="1817"/>
    </row>
    <row r="5" spans="2:8">
      <c r="B5" s="140"/>
      <c r="C5" s="141"/>
      <c r="D5" s="141"/>
      <c r="E5" s="141"/>
      <c r="F5" s="141"/>
      <c r="G5" s="142"/>
    </row>
    <row r="6" spans="2:8">
      <c r="B6" s="25" t="str">
        <f>+INFO!A5</f>
        <v>Fecha</v>
      </c>
      <c r="C6" s="1539" t="str">
        <f>+INFO!B3</f>
        <v>ALCALDIA DE LA PLATA HUILA</v>
      </c>
      <c r="D6" s="1539"/>
      <c r="E6" s="1539"/>
      <c r="F6" s="1539"/>
      <c r="G6" s="439" t="str">
        <f>+INFO!A4</f>
        <v xml:space="preserve">Municipio: </v>
      </c>
      <c r="H6" s="453"/>
    </row>
    <row r="7" spans="2:8" ht="15.75" thickBot="1">
      <c r="B7" s="145"/>
      <c r="C7" s="143"/>
      <c r="D7" s="143"/>
      <c r="E7" s="143"/>
      <c r="F7" s="143"/>
      <c r="G7" s="146"/>
    </row>
    <row r="8" spans="2:8" ht="15.75" thickBot="1">
      <c r="B8" s="287"/>
      <c r="C8" s="286"/>
      <c r="D8" s="286"/>
      <c r="E8" s="286"/>
      <c r="F8" s="286"/>
      <c r="G8" s="285"/>
    </row>
    <row r="9" spans="2:8" ht="71.45" customHeight="1" thickBot="1">
      <c r="B9" s="438" t="s">
        <v>118</v>
      </c>
      <c r="C9" s="445" t="e">
        <f>+' PRESUPUESTO OFICIAL ESMERALDA'!#REF!</f>
        <v>#REF!</v>
      </c>
      <c r="D9" s="438" t="s">
        <v>119</v>
      </c>
      <c r="E9" s="437" t="e">
        <f>+' PRESUPUESTO OFICIAL ESMERALDA'!#REF!</f>
        <v>#REF!</v>
      </c>
      <c r="F9" s="438" t="s">
        <v>120</v>
      </c>
      <c r="G9" s="437" t="e">
        <f>+' PRESUPUESTO OFICIAL ESMERALDA'!#REF!</f>
        <v>#REF!</v>
      </c>
    </row>
    <row r="10" spans="2:8">
      <c r="B10" s="261"/>
      <c r="C10" s="284"/>
      <c r="G10" s="260"/>
    </row>
    <row r="11" spans="2:8">
      <c r="B11" s="277" t="s">
        <v>122</v>
      </c>
      <c r="C11" s="276"/>
      <c r="D11" s="276"/>
      <c r="E11" s="276"/>
      <c r="F11" s="276"/>
      <c r="G11" s="275"/>
    </row>
    <row r="12" spans="2:8">
      <c r="B12" s="283" t="s">
        <v>123</v>
      </c>
      <c r="C12" s="273" t="s">
        <v>36</v>
      </c>
      <c r="D12" s="273" t="s">
        <v>124</v>
      </c>
      <c r="E12" s="273" t="s">
        <v>37</v>
      </c>
      <c r="F12" s="273" t="s">
        <v>125</v>
      </c>
      <c r="G12" s="272" t="s">
        <v>126</v>
      </c>
    </row>
    <row r="13" spans="2:8">
      <c r="B13" s="282"/>
      <c r="C13" s="447" t="s">
        <v>426</v>
      </c>
      <c r="D13" s="449" t="s">
        <v>142</v>
      </c>
      <c r="E13" s="281">
        <f>1*1*0.05</f>
        <v>0.05</v>
      </c>
      <c r="F13" s="280">
        <f>+BASICOS_ok!N222</f>
        <v>53</v>
      </c>
      <c r="G13" s="279">
        <f>ROUND(E13*F13,0)</f>
        <v>3</v>
      </c>
    </row>
    <row r="14" spans="2:8">
      <c r="B14" s="282"/>
      <c r="C14" s="263" t="s">
        <v>170</v>
      </c>
      <c r="D14" s="281" t="s">
        <v>142</v>
      </c>
      <c r="E14" s="281">
        <f>1*1*0.005</f>
        <v>5.0000000000000001E-3</v>
      </c>
      <c r="F14" s="280">
        <f>+MATERIALES_ok!D29</f>
        <v>24500</v>
      </c>
      <c r="G14" s="279">
        <f>ROUND(E14*F14,0)</f>
        <v>123</v>
      </c>
      <c r="H14" s="446"/>
    </row>
    <row r="15" spans="2:8">
      <c r="B15" s="282"/>
      <c r="C15" s="505" t="s">
        <v>172</v>
      </c>
      <c r="D15" s="281" t="s">
        <v>151</v>
      </c>
      <c r="E15" s="281">
        <v>1.05</v>
      </c>
      <c r="F15" s="280" t="e">
        <f>+MATERIALES_ok!#REF!</f>
        <v>#REF!</v>
      </c>
      <c r="G15" s="279" t="e">
        <f>ROUND(E15*F15,0)</f>
        <v>#REF!</v>
      </c>
    </row>
    <row r="16" spans="2:8">
      <c r="B16" s="282"/>
      <c r="C16" s="447" t="s">
        <v>427</v>
      </c>
      <c r="D16" s="281" t="s">
        <v>142</v>
      </c>
      <c r="E16" s="281">
        <f>1*1*0.1</f>
        <v>0.1</v>
      </c>
      <c r="F16" s="280">
        <f>+MATERIALES_ok!D17</f>
        <v>7778</v>
      </c>
      <c r="G16" s="279">
        <f>ROUND(E16*F16,0)</f>
        <v>778</v>
      </c>
    </row>
    <row r="17" spans="2:7">
      <c r="B17" s="282"/>
      <c r="C17" s="451" t="s">
        <v>430</v>
      </c>
      <c r="D17" s="452" t="s">
        <v>142</v>
      </c>
      <c r="E17" s="281">
        <f>1*0.1*0.1</f>
        <v>1.0000000000000002E-2</v>
      </c>
      <c r="F17" s="280">
        <f>+BASICOS_ok!N71</f>
        <v>755113.44000000006</v>
      </c>
      <c r="G17" s="279">
        <f>ROUND(E17*F17,0)</f>
        <v>7551</v>
      </c>
    </row>
    <row r="18" spans="2:7">
      <c r="B18" s="265"/>
      <c r="C18" s="505"/>
      <c r="D18" s="452"/>
      <c r="E18" s="263" t="s">
        <v>144</v>
      </c>
      <c r="F18" s="263" t="s">
        <v>144</v>
      </c>
      <c r="G18" s="271" t="s">
        <v>144</v>
      </c>
    </row>
    <row r="19" spans="2:7">
      <c r="B19" s="261"/>
      <c r="F19" s="263" t="s">
        <v>127</v>
      </c>
      <c r="G19" s="278" t="e">
        <f>SUM(G13:G16)</f>
        <v>#REF!</v>
      </c>
    </row>
    <row r="20" spans="2:7">
      <c r="B20" s="261"/>
      <c r="G20" s="260"/>
    </row>
    <row r="21" spans="2:7">
      <c r="B21" s="277" t="s">
        <v>128</v>
      </c>
      <c r="C21" s="276"/>
      <c r="D21" s="276"/>
      <c r="E21" s="276"/>
      <c r="F21" s="276"/>
      <c r="G21" s="275"/>
    </row>
    <row r="22" spans="2:7">
      <c r="B22" s="274" t="s">
        <v>123</v>
      </c>
      <c r="C22" s="273" t="s">
        <v>36</v>
      </c>
      <c r="D22" s="273" t="s">
        <v>124</v>
      </c>
      <c r="E22" s="273" t="s">
        <v>129</v>
      </c>
      <c r="F22" s="273" t="s">
        <v>130</v>
      </c>
      <c r="G22" s="272" t="s">
        <v>126</v>
      </c>
    </row>
    <row r="23" spans="2:7">
      <c r="B23" s="265">
        <v>1</v>
      </c>
      <c r="C23" s="263" t="s">
        <v>145</v>
      </c>
      <c r="D23" s="263" t="s">
        <v>146</v>
      </c>
      <c r="E23" s="263">
        <v>0.1</v>
      </c>
      <c r="F23" s="435">
        <f>G43</f>
        <v>19560</v>
      </c>
      <c r="G23" s="279">
        <f>ROUND(E23*F23,0)</f>
        <v>1956</v>
      </c>
    </row>
    <row r="24" spans="2:7">
      <c r="B24" s="265"/>
      <c r="C24" s="263" t="s">
        <v>144</v>
      </c>
      <c r="D24" s="263" t="s">
        <v>144</v>
      </c>
      <c r="E24" s="263" t="s">
        <v>144</v>
      </c>
      <c r="F24" s="263" t="s">
        <v>144</v>
      </c>
      <c r="G24" s="271" t="s">
        <v>144</v>
      </c>
    </row>
    <row r="25" spans="2:7">
      <c r="B25" s="265"/>
      <c r="C25" s="263" t="s">
        <v>144</v>
      </c>
      <c r="D25" s="263" t="s">
        <v>144</v>
      </c>
      <c r="E25" s="263"/>
      <c r="F25" s="263" t="s">
        <v>144</v>
      </c>
      <c r="G25" s="271" t="s">
        <v>144</v>
      </c>
    </row>
    <row r="26" spans="2:7">
      <c r="B26" s="265"/>
      <c r="C26" s="263" t="s">
        <v>144</v>
      </c>
      <c r="D26" s="263" t="s">
        <v>144</v>
      </c>
      <c r="E26" s="263"/>
      <c r="F26" s="263" t="s">
        <v>144</v>
      </c>
      <c r="G26" s="271" t="s">
        <v>144</v>
      </c>
    </row>
    <row r="27" spans="2:7">
      <c r="B27" s="265"/>
      <c r="C27" s="263" t="s">
        <v>144</v>
      </c>
      <c r="D27" s="263" t="s">
        <v>144</v>
      </c>
      <c r="E27" s="263" t="s">
        <v>144</v>
      </c>
      <c r="F27" s="263" t="s">
        <v>144</v>
      </c>
      <c r="G27" s="271" t="s">
        <v>144</v>
      </c>
    </row>
    <row r="28" spans="2:7">
      <c r="B28" s="261"/>
      <c r="F28" s="263" t="s">
        <v>127</v>
      </c>
      <c r="G28" s="436">
        <f>G23</f>
        <v>1956</v>
      </c>
    </row>
    <row r="29" spans="2:7">
      <c r="B29" s="261"/>
      <c r="G29" s="260"/>
    </row>
    <row r="30" spans="2:7">
      <c r="B30" s="270" t="s">
        <v>132</v>
      </c>
      <c r="C30" s="269"/>
      <c r="D30" s="269"/>
      <c r="E30" s="269"/>
      <c r="F30" s="269"/>
      <c r="G30" s="268"/>
    </row>
    <row r="31" spans="2:7">
      <c r="B31" s="270" t="s">
        <v>123</v>
      </c>
      <c r="C31" s="269" t="s">
        <v>36</v>
      </c>
      <c r="D31" s="269" t="s">
        <v>133</v>
      </c>
      <c r="E31" s="269" t="s">
        <v>134</v>
      </c>
      <c r="F31" s="269" t="s">
        <v>130</v>
      </c>
      <c r="G31" s="268" t="s">
        <v>126</v>
      </c>
    </row>
    <row r="32" spans="2:7">
      <c r="B32" s="265"/>
      <c r="C32" s="263" t="s">
        <v>150</v>
      </c>
      <c r="D32" s="263" t="s">
        <v>168</v>
      </c>
      <c r="E32" s="434">
        <v>0.2</v>
      </c>
      <c r="F32" s="263">
        <f>+TRANSPORTE_ok!D8</f>
        <v>2100</v>
      </c>
      <c r="G32" s="279">
        <f>ROUND(E32*F32,0)</f>
        <v>420</v>
      </c>
    </row>
    <row r="33" spans="2:7">
      <c r="B33" s="265"/>
      <c r="C33" s="263" t="s">
        <v>144</v>
      </c>
      <c r="D33" s="263" t="s">
        <v>144</v>
      </c>
      <c r="E33" s="263" t="s">
        <v>144</v>
      </c>
      <c r="F33" s="263" t="s">
        <v>144</v>
      </c>
      <c r="G33" s="271" t="s">
        <v>144</v>
      </c>
    </row>
    <row r="34" spans="2:7">
      <c r="B34" s="265"/>
      <c r="C34" s="263" t="s">
        <v>144</v>
      </c>
      <c r="D34" s="263" t="s">
        <v>144</v>
      </c>
      <c r="E34" s="263" t="s">
        <v>144</v>
      </c>
      <c r="F34" s="263" t="s">
        <v>144</v>
      </c>
      <c r="G34" s="271" t="s">
        <v>144</v>
      </c>
    </row>
    <row r="35" spans="2:7">
      <c r="B35" s="265"/>
      <c r="C35" s="263" t="s">
        <v>144</v>
      </c>
      <c r="D35" s="263" t="s">
        <v>144</v>
      </c>
      <c r="E35" s="263" t="s">
        <v>144</v>
      </c>
      <c r="F35" s="263" t="s">
        <v>144</v>
      </c>
      <c r="G35" s="271" t="s">
        <v>144</v>
      </c>
    </row>
    <row r="36" spans="2:7">
      <c r="B36" s="265"/>
      <c r="C36" s="263" t="s">
        <v>144</v>
      </c>
      <c r="D36" s="263" t="s">
        <v>144</v>
      </c>
      <c r="E36" s="263" t="s">
        <v>144</v>
      </c>
      <c r="F36" s="263" t="s">
        <v>144</v>
      </c>
      <c r="G36" s="271" t="s">
        <v>144</v>
      </c>
    </row>
    <row r="37" spans="2:7">
      <c r="B37" s="261"/>
      <c r="F37" s="263" t="s">
        <v>127</v>
      </c>
      <c r="G37" s="278">
        <f>+G32</f>
        <v>420</v>
      </c>
    </row>
    <row r="38" spans="2:7">
      <c r="B38" s="261"/>
      <c r="G38" s="260"/>
    </row>
    <row r="39" spans="2:7">
      <c r="B39" s="270" t="s">
        <v>135</v>
      </c>
      <c r="C39" s="269"/>
      <c r="D39" s="269"/>
      <c r="E39" s="269"/>
      <c r="F39" s="269"/>
      <c r="G39" s="268"/>
    </row>
    <row r="40" spans="2:7">
      <c r="B40" s="270" t="s">
        <v>123</v>
      </c>
      <c r="C40" s="269" t="s">
        <v>36</v>
      </c>
      <c r="D40" s="269" t="s">
        <v>124</v>
      </c>
      <c r="E40" s="269" t="s">
        <v>136</v>
      </c>
      <c r="F40" s="269" t="s">
        <v>129</v>
      </c>
      <c r="G40" s="268" t="s">
        <v>126</v>
      </c>
    </row>
    <row r="41" spans="2:7">
      <c r="B41" s="229" t="s">
        <v>147</v>
      </c>
      <c r="C41" s="218" t="s">
        <v>148</v>
      </c>
      <c r="D41" s="266" t="s">
        <v>149</v>
      </c>
      <c r="E41" s="267">
        <f>+'MANO DE OBRA_ok'!P42</f>
        <v>33789</v>
      </c>
      <c r="F41" s="448">
        <v>0.57889999999999997</v>
      </c>
      <c r="G41" s="279">
        <f>ROUND(E41*F41,0)</f>
        <v>19560</v>
      </c>
    </row>
    <row r="42" spans="2:7">
      <c r="B42" s="265"/>
      <c r="C42" s="263"/>
      <c r="D42" s="263"/>
      <c r="E42" s="264"/>
      <c r="F42" s="263"/>
      <c r="G42" s="262"/>
    </row>
    <row r="43" spans="2:7">
      <c r="B43" s="261"/>
      <c r="F43" s="263" t="s">
        <v>127</v>
      </c>
      <c r="G43" s="262">
        <f>SUM(G41:G42)</f>
        <v>19560</v>
      </c>
    </row>
    <row r="44" spans="2:7" ht="15.75" thickBot="1">
      <c r="B44" s="261"/>
      <c r="G44" s="260"/>
    </row>
    <row r="45" spans="2:7" ht="15.75" thickBot="1">
      <c r="B45" s="261"/>
      <c r="E45" s="1815" t="s">
        <v>138</v>
      </c>
      <c r="F45" s="1816"/>
      <c r="G45" s="289" t="e">
        <f>ROUND(SUM(G19,G28,G37,G43),0)</f>
        <v>#REF!</v>
      </c>
    </row>
    <row r="46" spans="2:7">
      <c r="B46" s="261"/>
      <c r="G46" s="260"/>
    </row>
    <row r="47" spans="2:7">
      <c r="B47" s="261"/>
      <c r="G47" s="260"/>
    </row>
    <row r="48" spans="2:7">
      <c r="B48" s="261"/>
      <c r="G48" s="260"/>
    </row>
    <row r="49" spans="2:7">
      <c r="B49" s="261"/>
      <c r="G49" s="260"/>
    </row>
    <row r="50" spans="2:7">
      <c r="B50" s="242" t="s">
        <v>140</v>
      </c>
      <c r="D50" s="186" t="s">
        <v>140</v>
      </c>
      <c r="G50" s="260"/>
    </row>
    <row r="51" spans="2:7">
      <c r="B51" s="242" t="s">
        <v>421</v>
      </c>
      <c r="D51" s="186" t="s">
        <v>453</v>
      </c>
      <c r="G51" s="260"/>
    </row>
    <row r="52" spans="2:7">
      <c r="B52" s="242" t="s">
        <v>116</v>
      </c>
      <c r="D52" s="186" t="s">
        <v>452</v>
      </c>
      <c r="G52" s="260"/>
    </row>
    <row r="53" spans="2:7">
      <c r="B53" s="261"/>
      <c r="G53" s="260"/>
    </row>
    <row r="54" spans="2:7">
      <c r="B54" s="261"/>
      <c r="G54" s="260"/>
    </row>
    <row r="55" spans="2:7" ht="15.75" thickBot="1">
      <c r="B55" s="259"/>
      <c r="C55" s="258"/>
      <c r="D55" s="258"/>
      <c r="E55" s="258"/>
      <c r="F55" s="258"/>
      <c r="G55" s="257"/>
    </row>
  </sheetData>
  <mergeCells count="3">
    <mergeCell ref="E45:F45"/>
    <mergeCell ref="C6:F6"/>
    <mergeCell ref="C1:G4"/>
  </mergeCells>
  <pageMargins left="0.7" right="0.7" top="0.75" bottom="0.75" header="0.3" footer="0.3"/>
  <pageSetup scale="70"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67"/>
  <sheetViews>
    <sheetView view="pageBreakPreview" topLeftCell="A7" zoomScale="85" zoomScaleNormal="100" zoomScaleSheetLayoutView="85" workbookViewId="0">
      <selection activeCell="E22" sqref="E22"/>
    </sheetView>
  </sheetViews>
  <sheetFormatPr baseColWidth="10" defaultColWidth="14.42578125" defaultRowHeight="15"/>
  <cols>
    <col min="1" max="1" width="2.28515625" style="1" customWidth="1"/>
    <col min="2" max="2" width="19.85546875" style="1" customWidth="1"/>
    <col min="3" max="3" width="31.42578125" style="1" customWidth="1"/>
    <col min="4" max="4" width="14.5703125" style="1" customWidth="1"/>
    <col min="5" max="5" width="15.7109375" style="1" customWidth="1"/>
    <col min="6" max="6" width="14.42578125" style="1" customWidth="1"/>
    <col min="7" max="7" width="22.710937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501"/>
      <c r="C1" s="1817" t="s">
        <v>1</v>
      </c>
      <c r="D1" s="1817"/>
      <c r="E1" s="1817"/>
      <c r="F1" s="1817"/>
      <c r="G1" s="1817"/>
      <c r="H1" s="4"/>
    </row>
    <row r="2" spans="2:8" ht="15" customHeight="1">
      <c r="B2" s="502"/>
      <c r="C2" s="1817"/>
      <c r="D2" s="1817"/>
      <c r="E2" s="1817"/>
      <c r="F2" s="1817"/>
      <c r="G2" s="1817"/>
      <c r="H2" s="4"/>
    </row>
    <row r="3" spans="2:8" ht="13.5" customHeight="1">
      <c r="B3" s="502"/>
      <c r="C3" s="1817"/>
      <c r="D3" s="1817"/>
      <c r="E3" s="1817"/>
      <c r="F3" s="1817"/>
      <c r="G3" s="1817"/>
      <c r="H3" s="4"/>
    </row>
    <row r="4" spans="2:8" ht="14.25" customHeight="1" thickBot="1">
      <c r="B4" s="503"/>
      <c r="C4" s="1817"/>
      <c r="D4" s="1817"/>
      <c r="E4" s="1817"/>
      <c r="F4" s="1817"/>
      <c r="G4" s="1817"/>
      <c r="H4" s="4"/>
    </row>
    <row r="5" spans="2:8" ht="14.25" customHeight="1">
      <c r="B5" s="140"/>
      <c r="C5" s="141"/>
      <c r="D5" s="141"/>
      <c r="E5" s="141"/>
      <c r="F5" s="141"/>
      <c r="G5" s="142"/>
      <c r="H5" s="4"/>
    </row>
    <row r="6" spans="2:8" ht="14.25" customHeight="1">
      <c r="B6" s="25" t="s">
        <v>454</v>
      </c>
      <c r="C6" s="1539" t="s">
        <v>3</v>
      </c>
      <c r="D6" s="1539"/>
      <c r="E6" s="1539"/>
      <c r="F6" s="1539"/>
      <c r="G6" s="439" t="s">
        <v>141</v>
      </c>
      <c r="H6" s="453"/>
    </row>
    <row r="7" spans="2:8" ht="14.65" customHeight="1" thickBot="1">
      <c r="B7" s="145"/>
      <c r="C7" s="143"/>
      <c r="D7" s="143"/>
      <c r="E7" s="143"/>
      <c r="F7" s="143"/>
      <c r="G7" s="146"/>
      <c r="H7" s="4"/>
    </row>
    <row r="8" spans="2:8" ht="15.75" thickBot="1">
      <c r="B8" s="17"/>
      <c r="C8" s="5"/>
      <c r="D8" s="5"/>
      <c r="E8" s="5"/>
      <c r="F8" s="5"/>
      <c r="G8" s="18"/>
      <c r="H8" s="4"/>
    </row>
    <row r="9" spans="2:8" ht="43.5" customHeight="1" thickBot="1">
      <c r="B9" s="19" t="s">
        <v>118</v>
      </c>
      <c r="C9" s="12" t="e">
        <f>+' PRESUPUESTO OFICIAL ESMERALDA'!#REF!</f>
        <v>#REF!</v>
      </c>
      <c r="D9" s="6" t="s">
        <v>119</v>
      </c>
      <c r="E9" s="504" t="e">
        <f>+' PRESUPUESTO OFICIAL ESMERALDA'!#REF!</f>
        <v>#REF!</v>
      </c>
      <c r="F9" s="6" t="s">
        <v>120</v>
      </c>
      <c r="G9" s="20" t="e">
        <f>+' PRESUPUESTO OFICIAL ESMERALDA'!#REF!</f>
        <v>#REF!</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c r="D13" s="13"/>
      <c r="E13" s="8"/>
      <c r="F13" s="9"/>
      <c r="G13" s="24"/>
      <c r="H13" s="4"/>
    </row>
    <row r="14" spans="2:8">
      <c r="B14" s="23"/>
      <c r="C14" s="7"/>
      <c r="D14" s="13"/>
      <c r="E14" s="8"/>
      <c r="F14" s="9"/>
      <c r="G14" s="24"/>
      <c r="H14" s="4"/>
    </row>
    <row r="15" spans="2:8">
      <c r="B15" s="23"/>
      <c r="C15" s="7"/>
      <c r="D15" s="13"/>
      <c r="E15" s="8"/>
      <c r="F15" s="9"/>
      <c r="G15" s="24"/>
      <c r="H15" s="4"/>
    </row>
    <row r="16" spans="2:8">
      <c r="B16" s="23"/>
      <c r="C16" s="7" t="str">
        <f>IF(B16="MAT-HM","Herramienta menor",IF(B16="","",VLOOKUP(#REF!,[189]MATERIALES!$1:$1048576,2,FALSE)))</f>
        <v/>
      </c>
      <c r="D16" s="13" t="str">
        <f>IF(B16="MAT-HM","% M.O",IF(B16="","",VLOOKUP(#REF!,[189]MATERIALES!$1:$1048576,3,FALSE)))</f>
        <v/>
      </c>
      <c r="E16" s="8" t="str">
        <f>+IF(B16="","",1)</f>
        <v/>
      </c>
      <c r="F16" s="9" t="str">
        <f>IF(B16="MAT-HM",$G$38,IF(B16="","",VLOOKUP(#REF!,[189]MATERIALES!$1:$1048576,4,FALSE)))</f>
        <v/>
      </c>
      <c r="G16" s="24" t="str">
        <f>+IF(E16="","",ROUND(E16*F16,2))</f>
        <v/>
      </c>
      <c r="H16" s="4"/>
    </row>
    <row r="17" spans="2:8">
      <c r="B17" s="23"/>
      <c r="C17" s="7" t="str">
        <f>IF(B17="MAT-HM","Herramienta menor",IF(B17="","",VLOOKUP(#REF!,[189]MATERIALES!$1:$1048576,2,FALSE)))</f>
        <v/>
      </c>
      <c r="D17" s="13" t="str">
        <f>IF(B17="MAT-HM","% M.O",IF(B17="","",VLOOKUP(#REF!,[189]MATERIALES!$1:$1048576,3,FALSE)))</f>
        <v/>
      </c>
      <c r="E17" s="8" t="str">
        <f>+IF(B17="","",1)</f>
        <v/>
      </c>
      <c r="F17" s="9" t="str">
        <f>IF(B17="MAT-HM",$G$38,IF(B17="","",VLOOKUP(#REF!,[189]MATERIALES!$1:$1048576,4,FALSE)))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
        <v>145</v>
      </c>
      <c r="D22" s="13" t="s">
        <v>146</v>
      </c>
      <c r="E22" s="8">
        <v>0.02</v>
      </c>
      <c r="F22" s="9">
        <f>G38</f>
        <v>10396.923076923076</v>
      </c>
      <c r="G22" s="24">
        <f>+E22*F22</f>
        <v>207.93846153846152</v>
      </c>
      <c r="H22" s="4"/>
    </row>
    <row r="23" spans="2:8" ht="15.75" customHeight="1">
      <c r="B23" s="23"/>
      <c r="C23" s="7" t="s">
        <v>440</v>
      </c>
      <c r="D23" s="13" t="s">
        <v>429</v>
      </c>
      <c r="E23" s="8">
        <v>0.1</v>
      </c>
      <c r="F23" s="9">
        <f>+EQUIPOS_ok!D19</f>
        <v>67500</v>
      </c>
      <c r="G23" s="24">
        <f>+E23*F23</f>
        <v>6750</v>
      </c>
      <c r="H23" s="4"/>
    </row>
    <row r="24" spans="2:8" ht="15.75" customHeight="1">
      <c r="B24" s="23"/>
      <c r="C24" s="7" t="str">
        <f>IF(B24="MEH-HM",VLOOKUP(B24,[189]EQUIPOS!$1:$1048576,2,FALSE),IF(B24="","",VLOOKUP(B24,[189]EQUIPOS!$1:$1048576,2,FALSE)))</f>
        <v/>
      </c>
      <c r="D24" s="13" t="str">
        <f>+IF(B24="","",VLOOKUP(B24,[189]EQUIPOS!$1:$1048576,3,FALSE))</f>
        <v/>
      </c>
      <c r="E24" s="8" t="str">
        <f>IF(B24="MEH-HM",VLOOKUP(B24,[189]EQUIPOS!$1:$1048576,4,FALSE),IF(B24="","",1))</f>
        <v/>
      </c>
      <c r="F24" s="9" t="str">
        <f>IF(B24="MEH-HM",G42,IF(B24="","",VLOOKUP(B24,[189]EQUIPOS!$1:$1048576,4,FALSE)))</f>
        <v/>
      </c>
      <c r="G24" s="24" t="str">
        <f>+IF(B24="","",ROUND(E24*F24,2))</f>
        <v/>
      </c>
      <c r="H24" s="4"/>
    </row>
    <row r="25" spans="2:8" ht="15.75" customHeight="1">
      <c r="B25" s="25"/>
      <c r="C25" s="151"/>
      <c r="D25" s="151"/>
      <c r="E25" s="151"/>
      <c r="F25" s="10" t="s">
        <v>127</v>
      </c>
      <c r="G25" s="26">
        <f>SUM(G22:G24)</f>
        <v>6957.9384615384615</v>
      </c>
      <c r="H25" s="4"/>
    </row>
    <row r="26" spans="2:8" ht="15.75" customHeight="1">
      <c r="B26" s="25"/>
      <c r="C26" s="151"/>
      <c r="D26" s="151"/>
      <c r="E26" s="151"/>
      <c r="F26" s="152"/>
      <c r="G26" s="28"/>
      <c r="H26" s="4"/>
    </row>
    <row r="27" spans="2:8" ht="15.75" customHeight="1">
      <c r="B27" s="154" t="s">
        <v>132</v>
      </c>
      <c r="C27" s="155"/>
      <c r="D27" s="155"/>
      <c r="E27" s="155"/>
      <c r="F27" s="155"/>
      <c r="G27" s="156"/>
      <c r="H27" s="4"/>
    </row>
    <row r="28" spans="2:8" ht="15.75" customHeight="1">
      <c r="B28" s="157" t="s">
        <v>123</v>
      </c>
      <c r="C28" s="158" t="s">
        <v>36</v>
      </c>
      <c r="D28" s="158" t="s">
        <v>133</v>
      </c>
      <c r="E28" s="158" t="s">
        <v>134</v>
      </c>
      <c r="F28" s="159" t="s">
        <v>130</v>
      </c>
      <c r="G28" s="160" t="s">
        <v>126</v>
      </c>
      <c r="H28" s="4"/>
    </row>
    <row r="29" spans="2:8" ht="15.75" customHeight="1">
      <c r="B29" s="137" t="s">
        <v>164</v>
      </c>
      <c r="C29" s="7" t="s">
        <v>150</v>
      </c>
      <c r="D29" s="8">
        <v>0.01</v>
      </c>
      <c r="E29" s="153">
        <v>16</v>
      </c>
      <c r="F29" s="9">
        <f>+TRANSPORTE_ok!D8</f>
        <v>2100</v>
      </c>
      <c r="G29" s="24">
        <f>+D29*E29*F29</f>
        <v>336</v>
      </c>
      <c r="H29" s="4"/>
    </row>
    <row r="30" spans="2:8" ht="15.75" customHeight="1">
      <c r="B30" s="137"/>
      <c r="C30" s="7" t="str">
        <f>IF(B30="TRSPTE-MEH","Transporte Maquinaria y Equipos",IF(B30="TRSPTE-MAT","Transporte Materiales",IF(B30="","",VLOOKUP(#REF!,[189]TRANSPORTE!A4:$C$26,2,FALSE))))</f>
        <v/>
      </c>
      <c r="D30" s="8" t="str">
        <f>IF(B30="TRSPTE-MEH","% MEH",IF(B30="TRSPTE-MAT","% MAT",IF(B30="","",1)))</f>
        <v/>
      </c>
      <c r="E30" s="153" t="str">
        <f>IF(B30="TRSPTE-MEH",VLOOKUP(B30,[189]TRANSPORTE!$1:$1048576,4,FALSE),IF(B30="TRSPTE-MAT",VLOOKUP(B30,[189]TRANSPORTE!$1:$1048576,4,FALSE),IF(B30="","",1)))</f>
        <v/>
      </c>
      <c r="F30" s="9" t="str">
        <f>IF(B30="TRSPTE-MEH",$G$25,IF(B30="TRSPTE-MAT",$G$18,IF(B30="","",VLOOKUP(B30,[189]TRANSPORTE!$1:$1048576,4,FALSE))))</f>
        <v/>
      </c>
      <c r="G30" s="24" t="str">
        <f>+IF(B30="","",ROUND(E30*F30,2))</f>
        <v/>
      </c>
      <c r="H30" s="4"/>
    </row>
    <row r="31" spans="2:8" ht="15.75" customHeight="1">
      <c r="B31" s="137"/>
      <c r="C31" s="7" t="str">
        <f>IF(B31="TRSPTE-MEH","Transporte Maquinaria y Equipos",IF(B31="TRSPTE-MAT","Transporte Materiales",IF(B31="","",VLOOKUP(#REF!,[189]TRANSPORTE!A5:$C$26,2,FALSE))))</f>
        <v/>
      </c>
      <c r="D31" s="8" t="str">
        <f>IF(B31="TRSPTE-MEH","% MEH",IF(B31="TRSPTE-MAT","% MAT",IF(B31="","",1)))</f>
        <v/>
      </c>
      <c r="E31" s="153" t="str">
        <f>IF(B31="TRSPTE-MEH",VLOOKUP(B31,[189]TRANSPORTE!$1:$1048576,4,FALSE),IF(B31="TRSPTE-MAT",VLOOKUP(B31,[189]TRANSPORTE!$1:$1048576,4,FALSE),IF(B31="","",1)))</f>
        <v/>
      </c>
      <c r="F31" s="9" t="str">
        <f>IF(B31="TRSPTE-MEH",$G$25,IF(B31="TRSPTE-MAT",$G$18,IF(B31="","",VLOOKUP(B31,[189]TRANSPORTE!$1:$1048576,4,FALSE))))</f>
        <v/>
      </c>
      <c r="G31" s="24" t="str">
        <f>+IF(B31="","",ROUND(E31*F31,2))</f>
        <v/>
      </c>
      <c r="H31" s="4"/>
    </row>
    <row r="32" spans="2:8" ht="15.75" customHeight="1">
      <c r="B32" s="137"/>
      <c r="C32" s="7" t="str">
        <f>IF(B32="TRSPTE-MEH","Transporte Maquinaria y Equipos",IF(B32="TRSPTE-MAT","Transporte Materiales",IF(B32="","",VLOOKUP(#REF!,[189]TRANSPORTE!A6:$C$26,2,FALSE))))</f>
        <v/>
      </c>
      <c r="D32" s="8" t="str">
        <f>IF(B32="TRSPTE-MEH","% MEH",IF(B32="TRSPTE-MAT","% MAT",IF(B32="","",1)))</f>
        <v/>
      </c>
      <c r="E32" s="153" t="str">
        <f>IF(B32="TRSPTE-MEH",VLOOKUP(B32,[189]TRANSPORTE!$1:$1048576,4,FALSE),IF(B32="TRSPTE-MAT",VLOOKUP(B32,[189]TRANSPORTE!$1:$1048576,4,FALSE),IF(B32="","",1)))</f>
        <v/>
      </c>
      <c r="F32" s="9" t="str">
        <f>IF(B32="TRSPTE-MEH",$G$25,IF(B32="TRSPTE-MAT",$G$18,IF(B32="","",VLOOKUP(B32,[189]TRANSPORTE!$1:$1048576,4,FALSE))))</f>
        <v/>
      </c>
      <c r="G32" s="24" t="str">
        <f>+IF(B32="","",ROUND(E32*F32,2))</f>
        <v/>
      </c>
      <c r="H32" s="4"/>
    </row>
    <row r="33" spans="2:8" ht="15.75" customHeight="1">
      <c r="B33" s="25"/>
      <c r="C33" s="151"/>
      <c r="D33" s="151"/>
      <c r="E33" s="151"/>
      <c r="F33" s="10" t="s">
        <v>127</v>
      </c>
      <c r="G33" s="26">
        <f>SUM(G29:G32)</f>
        <v>336</v>
      </c>
      <c r="H33" s="4"/>
    </row>
    <row r="34" spans="2:8" ht="15.75" customHeight="1">
      <c r="B34" s="29"/>
      <c r="C34" s="4"/>
      <c r="D34" s="4"/>
      <c r="E34" s="4"/>
      <c r="F34" s="4"/>
      <c r="G34" s="30"/>
      <c r="H34" s="4"/>
    </row>
    <row r="35" spans="2:8" ht="15.75" customHeight="1">
      <c r="B35" s="154" t="s">
        <v>135</v>
      </c>
      <c r="C35" s="155"/>
      <c r="D35" s="155"/>
      <c r="E35" s="155"/>
      <c r="F35" s="155"/>
      <c r="G35" s="156"/>
      <c r="H35" s="4"/>
    </row>
    <row r="36" spans="2:8" ht="15.75" customHeight="1">
      <c r="B36" s="157" t="s">
        <v>123</v>
      </c>
      <c r="C36" s="158" t="s">
        <v>36</v>
      </c>
      <c r="D36" s="158" t="s">
        <v>124</v>
      </c>
      <c r="E36" s="158" t="s">
        <v>136</v>
      </c>
      <c r="F36" s="159" t="s">
        <v>129</v>
      </c>
      <c r="G36" s="160" t="s">
        <v>126</v>
      </c>
    </row>
    <row r="37" spans="2:8" ht="15.75" customHeight="1">
      <c r="B37" s="34" t="s">
        <v>169</v>
      </c>
      <c r="C37" s="7" t="s">
        <v>334</v>
      </c>
      <c r="D37" s="9" t="s">
        <v>149</v>
      </c>
      <c r="E37" s="9">
        <f>+'MANO DE OBRA_ok'!P38</f>
        <v>13516</v>
      </c>
      <c r="F37" s="14">
        <v>1.3</v>
      </c>
      <c r="G37" s="24">
        <f>+E37/F37</f>
        <v>10396.923076923076</v>
      </c>
    </row>
    <row r="38" spans="2:8" ht="15.75" customHeight="1">
      <c r="B38" s="25"/>
      <c r="C38" s="151"/>
      <c r="D38" s="151"/>
      <c r="E38" s="151"/>
      <c r="F38" s="10" t="s">
        <v>127</v>
      </c>
      <c r="G38" s="26">
        <f>SUM(G37:G37)</f>
        <v>10396.923076923076</v>
      </c>
    </row>
    <row r="39" spans="2:8" ht="15.75" customHeight="1" thickBot="1">
      <c r="B39" s="15"/>
      <c r="G39" s="16"/>
    </row>
    <row r="40" spans="2:8" ht="15.75" customHeight="1" thickBot="1">
      <c r="B40" s="15"/>
      <c r="E40" s="1818" t="s">
        <v>138</v>
      </c>
      <c r="F40" s="1819" t="s">
        <v>139</v>
      </c>
      <c r="G40" s="290">
        <f>ROUND(+G38+G33+G25+G18,0)</f>
        <v>17691</v>
      </c>
    </row>
    <row r="41" spans="2:8" ht="15.75" customHeight="1">
      <c r="B41" s="15"/>
      <c r="G41" s="16"/>
    </row>
    <row r="42" spans="2:8" ht="15.75" customHeight="1">
      <c r="B42" s="15"/>
      <c r="G42" s="16"/>
    </row>
    <row r="43" spans="2:8" ht="15.75" customHeight="1">
      <c r="B43" s="15"/>
      <c r="G43" s="16"/>
    </row>
    <row r="44" spans="2:8" ht="15.75" customHeight="1">
      <c r="B44" s="15"/>
      <c r="G44" s="16"/>
    </row>
    <row r="45" spans="2:8" ht="15.75" customHeight="1">
      <c r="B45" s="15"/>
      <c r="G45" s="16"/>
    </row>
    <row r="46" spans="2:8" ht="15.75" customHeight="1">
      <c r="B46" s="15"/>
      <c r="G46" s="16"/>
    </row>
    <row r="47" spans="2:8" ht="15.75" customHeight="1">
      <c r="B47" s="242" t="s">
        <v>140</v>
      </c>
      <c r="D47" s="186" t="s">
        <v>140</v>
      </c>
      <c r="E47" s="2"/>
      <c r="G47" s="16"/>
    </row>
    <row r="48" spans="2:8" ht="15.75" customHeight="1">
      <c r="B48" s="242" t="s">
        <v>421</v>
      </c>
      <c r="D48" s="186" t="s">
        <v>453</v>
      </c>
      <c r="G48" s="16"/>
    </row>
    <row r="49" spans="2:7" ht="15.75" customHeight="1">
      <c r="B49" s="242" t="s">
        <v>116</v>
      </c>
      <c r="D49" s="186" t="s">
        <v>452</v>
      </c>
      <c r="G49" s="16"/>
    </row>
    <row r="50" spans="2:7" ht="15.75" customHeight="1">
      <c r="B50" s="15"/>
      <c r="G50" s="16"/>
    </row>
    <row r="51" spans="2:7" ht="15.75" customHeight="1">
      <c r="B51" s="15"/>
      <c r="G51" s="16"/>
    </row>
    <row r="52" spans="2:7" ht="15.75" customHeight="1" thickBot="1">
      <c r="B52" s="31"/>
      <c r="C52" s="32"/>
      <c r="D52" s="32"/>
      <c r="E52" s="32"/>
      <c r="F52" s="32"/>
      <c r="G52" s="33"/>
    </row>
    <row r="53" spans="2:7" ht="15.75" customHeight="1"/>
    <row r="54" spans="2:7" ht="15.75" customHeight="1"/>
    <row r="55" spans="2:7" ht="15.75" customHeight="1"/>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sheetData>
  <mergeCells count="3">
    <mergeCell ref="C6:F6"/>
    <mergeCell ref="E40:F40"/>
    <mergeCell ref="C1:G4"/>
  </mergeCells>
  <pageMargins left="0.70866141732283472" right="0.70866141732283472" top="0.74803149606299213" bottom="0.74803149606299213" header="0.31496062992125984" footer="0.31496062992125984"/>
  <pageSetup scale="74" orientation="portrait" blackAndWhite="1" horizontalDpi="360" verticalDpi="360"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1">
    <tabColor rgb="FFFFC000"/>
  </sheetPr>
  <dimension ref="B1:H56"/>
  <sheetViews>
    <sheetView view="pageBreakPreview" zoomScale="84" zoomScaleNormal="100" zoomScaleSheetLayoutView="84" workbookViewId="0">
      <selection activeCell="E24" sqref="E24"/>
    </sheetView>
  </sheetViews>
  <sheetFormatPr baseColWidth="10" defaultColWidth="11.5703125" defaultRowHeight="15"/>
  <cols>
    <col min="1" max="1" width="1.28515625" style="243" customWidth="1"/>
    <col min="2" max="2" width="20.85546875" style="243" customWidth="1"/>
    <col min="3" max="3" width="34.28515625" style="243" customWidth="1"/>
    <col min="4" max="4" width="11.5703125" style="243"/>
    <col min="5" max="5" width="13.28515625" style="243" customWidth="1"/>
    <col min="6" max="6" width="13.5703125" style="243" customWidth="1"/>
    <col min="7" max="7" width="26.7109375" style="243" customWidth="1"/>
    <col min="8" max="16384" width="11.5703125" style="243"/>
  </cols>
  <sheetData>
    <row r="1" spans="2:8" ht="15" customHeight="1">
      <c r="B1" s="501"/>
      <c r="C1" s="1817" t="s">
        <v>1</v>
      </c>
      <c r="D1" s="1817"/>
      <c r="E1" s="1817"/>
      <c r="F1" s="1817"/>
      <c r="G1" s="1817"/>
    </row>
    <row r="2" spans="2:8" ht="15" customHeight="1">
      <c r="B2" s="502"/>
      <c r="C2" s="1817"/>
      <c r="D2" s="1817"/>
      <c r="E2" s="1817"/>
      <c r="F2" s="1817"/>
      <c r="G2" s="1817"/>
    </row>
    <row r="3" spans="2:8">
      <c r="B3" s="502"/>
      <c r="C3" s="1817"/>
      <c r="D3" s="1817"/>
      <c r="E3" s="1817"/>
      <c r="F3" s="1817"/>
      <c r="G3" s="1817"/>
    </row>
    <row r="4" spans="2:8" ht="15.75" thickBot="1">
      <c r="B4" s="503"/>
      <c r="C4" s="1817"/>
      <c r="D4" s="1817"/>
      <c r="E4" s="1817"/>
      <c r="F4" s="1817"/>
      <c r="G4" s="1817"/>
    </row>
    <row r="5" spans="2:8">
      <c r="B5" s="140"/>
      <c r="C5" s="141"/>
      <c r="D5" s="141"/>
      <c r="E5" s="141"/>
      <c r="F5" s="141"/>
      <c r="G5" s="142"/>
    </row>
    <row r="6" spans="2:8">
      <c r="B6" s="25" t="s">
        <v>454</v>
      </c>
      <c r="C6" s="1539" t="s">
        <v>3</v>
      </c>
      <c r="D6" s="1539"/>
      <c r="E6" s="1539"/>
      <c r="F6" s="1539"/>
      <c r="G6" s="439" t="s">
        <v>141</v>
      </c>
      <c r="H6" s="453"/>
    </row>
    <row r="7" spans="2:8" ht="15.75" thickBot="1">
      <c r="B7" s="145"/>
      <c r="C7" s="143"/>
      <c r="D7" s="143"/>
      <c r="E7" s="143"/>
      <c r="F7" s="143"/>
      <c r="G7" s="146"/>
    </row>
    <row r="8" spans="2:8" ht="15.75" thickBot="1">
      <c r="B8" s="199"/>
      <c r="C8" s="200"/>
      <c r="D8" s="200"/>
      <c r="E8" s="200"/>
      <c r="F8" s="200"/>
      <c r="G8" s="201"/>
    </row>
    <row r="9" spans="2:8" ht="78" customHeight="1" thickBot="1">
      <c r="B9" s="202" t="s">
        <v>118</v>
      </c>
      <c r="C9" s="203" t="e">
        <f>+' PRESUPUESTO OFICIAL ESMERALDA'!#REF!</f>
        <v>#REF!</v>
      </c>
      <c r="D9" s="204" t="s">
        <v>119</v>
      </c>
      <c r="E9" s="205" t="e">
        <f>+' PRESUPUESTO OFICIAL ESMERALDA'!#REF!</f>
        <v>#REF!</v>
      </c>
      <c r="F9" s="204" t="s">
        <v>120</v>
      </c>
      <c r="G9" s="206" t="e">
        <f>+' PRESUPUESTO OFICIAL ESMERALDA'!#REF!</f>
        <v>#REF!</v>
      </c>
    </row>
    <row r="10" spans="2:8">
      <c r="B10" s="207"/>
      <c r="C10" s="208"/>
      <c r="D10" s="209"/>
      <c r="E10" s="209"/>
      <c r="F10" s="209"/>
      <c r="G10" s="210"/>
    </row>
    <row r="11" spans="2:8">
      <c r="B11" s="211" t="s">
        <v>122</v>
      </c>
      <c r="C11" s="212"/>
      <c r="D11" s="212"/>
      <c r="E11" s="212"/>
      <c r="F11" s="212"/>
      <c r="G11" s="213"/>
    </row>
    <row r="12" spans="2:8">
      <c r="B12" s="214" t="s">
        <v>123</v>
      </c>
      <c r="C12" s="215" t="s">
        <v>36</v>
      </c>
      <c r="D12" s="215" t="s">
        <v>124</v>
      </c>
      <c r="E12" s="215" t="s">
        <v>37</v>
      </c>
      <c r="F12" s="216" t="s">
        <v>125</v>
      </c>
      <c r="G12" s="217" t="s">
        <v>126</v>
      </c>
    </row>
    <row r="13" spans="2:8">
      <c r="B13" s="225" t="s">
        <v>182</v>
      </c>
      <c r="C13" s="218" t="s">
        <v>443</v>
      </c>
      <c r="D13" s="219" t="s">
        <v>441</v>
      </c>
      <c r="E13" s="224">
        <v>8.3000000000000004E-2</v>
      </c>
      <c r="F13" s="9" t="e">
        <f>+MATERIALES_ok!#REF!</f>
        <v>#REF!</v>
      </c>
      <c r="G13" s="24" t="e">
        <f>+E13*F13</f>
        <v>#REF!</v>
      </c>
    </row>
    <row r="14" spans="2:8">
      <c r="B14" s="225"/>
      <c r="C14" s="218"/>
      <c r="D14" s="235"/>
      <c r="E14" s="236"/>
      <c r="F14" s="9"/>
      <c r="G14" s="24"/>
    </row>
    <row r="15" spans="2:8">
      <c r="B15" s="225"/>
      <c r="C15" s="238"/>
      <c r="D15" s="237"/>
      <c r="E15" s="237"/>
      <c r="F15" s="9"/>
      <c r="G15" s="24"/>
    </row>
    <row r="16" spans="2:8">
      <c r="B16" s="225"/>
      <c r="C16" s="238"/>
      <c r="D16" s="237"/>
      <c r="E16" s="237"/>
      <c r="F16" s="9"/>
      <c r="G16" s="24"/>
    </row>
    <row r="17" spans="2:7">
      <c r="B17" s="225"/>
      <c r="C17" s="238"/>
      <c r="D17" s="237"/>
      <c r="E17" s="237"/>
      <c r="F17" s="9"/>
      <c r="G17" s="24"/>
    </row>
    <row r="18" spans="2:7">
      <c r="B18" s="225"/>
      <c r="C18" s="238"/>
      <c r="D18" s="237"/>
      <c r="E18" s="237"/>
      <c r="F18" s="9"/>
      <c r="G18" s="24"/>
    </row>
    <row r="19" spans="2:7">
      <c r="B19" s="225"/>
      <c r="C19" s="221"/>
      <c r="D19" s="221"/>
      <c r="E19" s="221"/>
      <c r="F19" s="222" t="s">
        <v>127</v>
      </c>
      <c r="G19" s="26" t="e">
        <f>SUM(G13:G18)</f>
        <v>#REF!</v>
      </c>
    </row>
    <row r="20" spans="2:7">
      <c r="B20" s="225"/>
      <c r="C20" s="221"/>
      <c r="D20" s="221"/>
      <c r="E20" s="221"/>
      <c r="F20" s="221"/>
      <c r="G20" s="223"/>
    </row>
    <row r="21" spans="2:7">
      <c r="B21" s="211" t="s">
        <v>128</v>
      </c>
      <c r="C21" s="212"/>
      <c r="D21" s="212"/>
      <c r="E21" s="212"/>
      <c r="F21" s="212"/>
      <c r="G21" s="213"/>
    </row>
    <row r="22" spans="2:7">
      <c r="B22" s="214" t="s">
        <v>123</v>
      </c>
      <c r="C22" s="215" t="s">
        <v>36</v>
      </c>
      <c r="D22" s="215" t="s">
        <v>124</v>
      </c>
      <c r="E22" s="215" t="s">
        <v>129</v>
      </c>
      <c r="F22" s="216" t="s">
        <v>130</v>
      </c>
      <c r="G22" s="217" t="s">
        <v>126</v>
      </c>
    </row>
    <row r="23" spans="2:7">
      <c r="B23" s="225" t="s">
        <v>158</v>
      </c>
      <c r="C23" s="218" t="s">
        <v>152</v>
      </c>
      <c r="D23" s="219" t="s">
        <v>46</v>
      </c>
      <c r="E23" s="224">
        <v>0.1</v>
      </c>
      <c r="F23" s="9">
        <f>+G42</f>
        <v>2703.12</v>
      </c>
      <c r="G23" s="24">
        <f>+E23*F23</f>
        <v>270.31200000000001</v>
      </c>
    </row>
    <row r="24" spans="2:7">
      <c r="B24" s="239"/>
      <c r="C24" s="218" t="s">
        <v>442</v>
      </c>
      <c r="D24" s="219" t="s">
        <v>143</v>
      </c>
      <c r="E24" s="224">
        <v>0.25</v>
      </c>
      <c r="F24" s="9" t="e">
        <f>+EQUIPOS_ok!#REF!</f>
        <v>#REF!</v>
      </c>
      <c r="G24" s="24" t="e">
        <f>+E24*F24</f>
        <v>#REF!</v>
      </c>
    </row>
    <row r="25" spans="2:7">
      <c r="B25" s="225"/>
      <c r="C25" s="218" t="str">
        <f>IF(B27="MEH-HM",VLOOKUP(B27,[191]EQUIPOS!$1:$1048576,2,FALSE),IF(B27="","",VLOOKUP(B27,[191]EQUIPOS!$1:$1048576,2,FALSE)))</f>
        <v/>
      </c>
      <c r="D25" s="219" t="str">
        <f>+IF(B27="","",VLOOKUP(B27,[191]EQUIPOS!$1:$1048576,3,FALSE))</f>
        <v/>
      </c>
      <c r="E25" s="224"/>
      <c r="F25" s="9" t="str">
        <f>IF(B27="MEH-HM",G44,IF(B27="","",VLOOKUP(B27,[191]EQUIPOS!$1:$1048576,4,FALSE)))</f>
        <v/>
      </c>
      <c r="G25" s="24" t="str">
        <f>+IF(B27="","",ROUND(E25*F25,2))</f>
        <v/>
      </c>
    </row>
    <row r="26" spans="2:7">
      <c r="B26" s="225"/>
      <c r="C26" s="218" t="str">
        <f>IF(B28="MEH-HM",VLOOKUP(B28,[191]EQUIPOS!$1:$1048576,2,FALSE),IF(B28="","",VLOOKUP(B28,[191]EQUIPOS!$1:$1048576,2,FALSE)))</f>
        <v/>
      </c>
      <c r="D26" s="219" t="str">
        <f>+IF(B28="","",VLOOKUP(B28,[191]EQUIPOS!$1:$1048576,3,FALSE))</f>
        <v/>
      </c>
      <c r="E26" s="224"/>
      <c r="F26" s="9" t="str">
        <f>IF(B28="MEH-HM",G45,IF(B28="","",VLOOKUP(B28,[191]EQUIPOS!$1:$1048576,4,FALSE)))</f>
        <v/>
      </c>
      <c r="G26" s="24" t="str">
        <f>+IF(B28="","",ROUND(E26*F26,2))</f>
        <v/>
      </c>
    </row>
    <row r="27" spans="2:7">
      <c r="B27" s="225"/>
      <c r="C27" s="218" t="str">
        <f>IF(B29="MEH-HM",VLOOKUP(B29,[191]EQUIPOS!$1:$1048576,2,FALSE),IF(B29="","",VLOOKUP(B29,[191]EQUIPOS!$1:$1048576,2,FALSE)))</f>
        <v/>
      </c>
      <c r="D27" s="219" t="str">
        <f>+IF(B29="","",VLOOKUP(B29,[191]EQUIPOS!$1:$1048576,3,FALSE))</f>
        <v/>
      </c>
      <c r="E27" s="224" t="str">
        <f>IF(B29="MEH-HM",VLOOKUP(B29,[191]EQUIPOS!$1:$1048576,4,FALSE),IF(B29="","",1))</f>
        <v/>
      </c>
      <c r="F27" s="9" t="str">
        <f>IF(B29="MEH-HM",G46,IF(B29="","",VLOOKUP(B29,[191]EQUIPOS!$1:$1048576,4,FALSE)))</f>
        <v/>
      </c>
      <c r="G27" s="24" t="str">
        <f>+IF(B29="","",ROUND(E27*F27,2))</f>
        <v/>
      </c>
    </row>
    <row r="28" spans="2:7">
      <c r="B28" s="225"/>
      <c r="C28" s="221"/>
      <c r="D28" s="221"/>
      <c r="E28" s="221"/>
      <c r="F28" s="222" t="s">
        <v>127</v>
      </c>
      <c r="G28" s="26" t="e">
        <f>SUM(G23:G27)</f>
        <v>#REF!</v>
      </c>
    </row>
    <row r="29" spans="2:7">
      <c r="B29" s="225"/>
      <c r="C29" s="221"/>
      <c r="D29" s="221"/>
      <c r="E29" s="221"/>
      <c r="F29" s="226"/>
      <c r="G29" s="28"/>
    </row>
    <row r="30" spans="2:7">
      <c r="B30" s="211" t="s">
        <v>132</v>
      </c>
      <c r="C30" s="212"/>
      <c r="D30" s="212"/>
      <c r="E30" s="212"/>
      <c r="F30" s="212"/>
      <c r="G30" s="213"/>
    </row>
    <row r="31" spans="2:7">
      <c r="B31" s="214" t="s">
        <v>123</v>
      </c>
      <c r="C31" s="215" t="s">
        <v>36</v>
      </c>
      <c r="D31" s="215" t="s">
        <v>133</v>
      </c>
      <c r="E31" s="215" t="s">
        <v>134</v>
      </c>
      <c r="F31" s="216" t="s">
        <v>130</v>
      </c>
      <c r="G31" s="217" t="s">
        <v>126</v>
      </c>
    </row>
    <row r="32" spans="2:7">
      <c r="B32" s="227"/>
      <c r="C32" s="218"/>
      <c r="D32" s="224"/>
      <c r="E32" s="153"/>
      <c r="F32" s="9"/>
      <c r="G32" s="24"/>
    </row>
    <row r="33" spans="2:7">
      <c r="B33" s="239"/>
      <c r="C33" s="218"/>
      <c r="D33" s="224" t="str">
        <f>IF(B35="TRSPTE-MEH","% MEH",IF(B35="TRSPTE-MAT","% MAT",IF(B35="","",1)))</f>
        <v/>
      </c>
      <c r="E33" s="153" t="str">
        <f>IF(B35="TRSPTE-MEH",VLOOKUP(B35,[191]TRANSPORTE!$1:$1048576,4,FALSE),IF(B35="TRSPTE-MAT",VLOOKUP(B35,[191]TRANSPORTE!$1:$1048576,4,FALSE),IF(B35="","",1)))</f>
        <v/>
      </c>
      <c r="F33" s="9" t="str">
        <f>IF(B35="TRSPTE-MEH",$G$28,IF(B35="TRSPTE-MAT",$G$19,IF(B35="","",VLOOKUP(B35,[191]TRANSPORTE!$1:$1048576,4,FALSE))))</f>
        <v/>
      </c>
      <c r="G33" s="24" t="str">
        <f>+IF(B35="","",ROUND(E33*F33,2))</f>
        <v/>
      </c>
    </row>
    <row r="34" spans="2:7">
      <c r="B34" s="227"/>
      <c r="C34" s="218" t="str">
        <f>IF(B36="TRSPTE-MEH","Transporte Maquinaria y Equipos",IF(B36="TRSPTE-MAT","Transporte Materiales",IF(B36="","",VLOOKUP(#REF!,[191]TRANSPORTE!A4:$C$26,2,FALSE))))</f>
        <v/>
      </c>
      <c r="D34" s="224" t="str">
        <f>IF(B36="TRSPTE-MEH","% MEH",IF(B36="TRSPTE-MAT","% MAT",IF(B36="","",1)))</f>
        <v/>
      </c>
      <c r="E34" s="153" t="str">
        <f>IF(B36="TRSPTE-MEH",VLOOKUP(B36,[191]TRANSPORTE!$1:$1048576,4,FALSE),IF(B36="TRSPTE-MAT",VLOOKUP(B36,[191]TRANSPORTE!$1:$1048576,4,FALSE),IF(B36="","",1)))</f>
        <v/>
      </c>
      <c r="F34" s="9" t="str">
        <f>IF(B36="TRSPTE-MEH",$G$28,IF(B36="TRSPTE-MAT",$G$19,IF(B36="","",VLOOKUP(B36,[191]TRANSPORTE!$1:$1048576,4,FALSE))))</f>
        <v/>
      </c>
      <c r="G34" s="24" t="str">
        <f>+IF(B36="","",ROUND(E34*F34,2))</f>
        <v/>
      </c>
    </row>
    <row r="35" spans="2:7">
      <c r="B35" s="227"/>
      <c r="C35" s="218" t="str">
        <f>IF(B37="TRSPTE-MEH","Transporte Maquinaria y Equipos",IF(B37="TRSPTE-MAT","Transporte Materiales",IF(B37="","",VLOOKUP(#REF!,[191]TRANSPORTE!A5:$C$26,2,FALSE))))</f>
        <v/>
      </c>
      <c r="D35" s="224" t="str">
        <f>IF(B37="TRSPTE-MEH","% MEH",IF(B37="TRSPTE-MAT","% MAT",IF(B37="","",1)))</f>
        <v/>
      </c>
      <c r="E35" s="153" t="str">
        <f>IF(B37="TRSPTE-MEH",VLOOKUP(B37,[191]TRANSPORTE!$1:$1048576,4,FALSE),IF(B37="TRSPTE-MAT",VLOOKUP(B37,[191]TRANSPORTE!$1:$1048576,4,FALSE),IF(B37="","",1)))</f>
        <v/>
      </c>
      <c r="F35" s="9" t="str">
        <f>IF(B37="TRSPTE-MEH",$G$28,IF(B37="TRSPTE-MAT",$G$19,IF(B37="","",VLOOKUP(B37,[191]TRANSPORTE!$1:$1048576,4,FALSE))))</f>
        <v/>
      </c>
      <c r="G35" s="24" t="str">
        <f>+IF(B37="","",ROUND(E35*F35,2))</f>
        <v/>
      </c>
    </row>
    <row r="36" spans="2:7">
      <c r="B36" s="227"/>
      <c r="C36" s="218" t="str">
        <f>IF(B38="TRSPTE-MEH","Transporte Maquinaria y Equipos",IF(B38="TRSPTE-MAT","Transporte Materiales",IF(B38="","",VLOOKUP(#REF!,[191]TRANSPORTE!A6:$C$26,2,FALSE))))</f>
        <v/>
      </c>
      <c r="D36" s="224" t="str">
        <f>IF(B38="TRSPTE-MEH","% MEH",IF(B38="TRSPTE-MAT","% MAT",IF(B38="","",1)))</f>
        <v/>
      </c>
      <c r="E36" s="153" t="str">
        <f>IF(B38="TRSPTE-MEH",VLOOKUP(B38,[191]TRANSPORTE!$1:$1048576,4,FALSE),IF(B38="TRSPTE-MAT",VLOOKUP(B38,[191]TRANSPORTE!$1:$1048576,4,FALSE),IF(B38="","",1)))</f>
        <v/>
      </c>
      <c r="F36" s="9" t="str">
        <f>IF(B38="TRSPTE-MEH",$G$28,IF(B38="TRSPTE-MAT",$G$19,IF(B38="","",VLOOKUP(B38,[191]TRANSPORTE!$1:$1048576,4,FALSE))))</f>
        <v/>
      </c>
      <c r="G36" s="24" t="str">
        <f>+IF(B38="","",ROUND(E36*F36,2))</f>
        <v/>
      </c>
    </row>
    <row r="37" spans="2:7">
      <c r="B37" s="227"/>
      <c r="C37" s="221"/>
      <c r="D37" s="221"/>
      <c r="E37" s="221"/>
      <c r="F37" s="222" t="s">
        <v>127</v>
      </c>
      <c r="G37" s="26">
        <f>SUM(G32:G36)</f>
        <v>0</v>
      </c>
    </row>
    <row r="38" spans="2:7">
      <c r="B38" s="227"/>
      <c r="C38" s="197"/>
      <c r="D38" s="197"/>
      <c r="E38" s="197"/>
      <c r="F38" s="197"/>
      <c r="G38" s="228"/>
    </row>
    <row r="39" spans="2:7">
      <c r="B39" s="211" t="s">
        <v>135</v>
      </c>
      <c r="C39" s="212"/>
      <c r="D39" s="212"/>
      <c r="E39" s="212"/>
      <c r="F39" s="212"/>
      <c r="G39" s="213"/>
    </row>
    <row r="40" spans="2:7">
      <c r="B40" s="214" t="s">
        <v>123</v>
      </c>
      <c r="C40" s="215" t="s">
        <v>36</v>
      </c>
      <c r="D40" s="215" t="s">
        <v>124</v>
      </c>
      <c r="E40" s="215" t="s">
        <v>136</v>
      </c>
      <c r="F40" s="216" t="s">
        <v>129</v>
      </c>
      <c r="G40" s="217" t="s">
        <v>126</v>
      </c>
    </row>
    <row r="41" spans="2:7">
      <c r="B41" s="229" t="s">
        <v>169</v>
      </c>
      <c r="C41" s="218" t="s">
        <v>148</v>
      </c>
      <c r="D41" s="9" t="s">
        <v>149</v>
      </c>
      <c r="E41" s="9">
        <f>+'MANO DE OBRA_ok'!P42</f>
        <v>33789</v>
      </c>
      <c r="F41" s="14">
        <v>0.08</v>
      </c>
      <c r="G41" s="24">
        <f>+E41*F41</f>
        <v>2703.12</v>
      </c>
    </row>
    <row r="42" spans="2:7">
      <c r="B42" s="240"/>
      <c r="C42" s="221"/>
      <c r="D42" s="221"/>
      <c r="E42" s="221"/>
      <c r="F42" s="222" t="s">
        <v>127</v>
      </c>
      <c r="G42" s="26">
        <f>SUM(G41:G41)</f>
        <v>2703.12</v>
      </c>
    </row>
    <row r="43" spans="2:7" ht="15.75" thickBot="1">
      <c r="B43" s="230"/>
      <c r="C43" s="198"/>
      <c r="D43" s="198"/>
      <c r="E43" s="198"/>
      <c r="F43" s="198"/>
      <c r="G43" s="231"/>
    </row>
    <row r="44" spans="2:7" ht="15.75" thickBot="1">
      <c r="B44" s="220"/>
      <c r="C44" s="198"/>
      <c r="D44" s="198"/>
      <c r="E44" s="1820" t="s">
        <v>138</v>
      </c>
      <c r="F44" s="1821" t="s">
        <v>139</v>
      </c>
      <c r="G44" s="288" t="e">
        <f>ROUND(+G42+G37+G28+G19,0)</f>
        <v>#REF!</v>
      </c>
    </row>
    <row r="45" spans="2:7">
      <c r="B45" s="230"/>
      <c r="C45" s="198"/>
      <c r="D45" s="198"/>
      <c r="E45" s="198"/>
      <c r="F45" s="198"/>
      <c r="G45" s="231"/>
    </row>
    <row r="46" spans="2:7">
      <c r="B46" s="230"/>
      <c r="C46" s="198"/>
      <c r="D46" s="198"/>
      <c r="E46" s="198"/>
      <c r="F46" s="198"/>
      <c r="G46" s="231"/>
    </row>
    <row r="47" spans="2:7">
      <c r="B47" s="230"/>
      <c r="C47" s="198"/>
      <c r="D47" s="198"/>
      <c r="E47" s="198"/>
      <c r="F47" s="198"/>
      <c r="G47" s="231"/>
    </row>
    <row r="48" spans="2:7">
      <c r="B48" s="230"/>
      <c r="C48" s="198"/>
      <c r="D48" s="198"/>
      <c r="E48" s="198"/>
      <c r="F48" s="198"/>
      <c r="G48" s="231"/>
    </row>
    <row r="49" spans="2:7">
      <c r="B49" s="230"/>
      <c r="C49" s="198"/>
      <c r="D49" s="198"/>
      <c r="E49" s="198"/>
      <c r="F49" s="198"/>
      <c r="G49" s="231"/>
    </row>
    <row r="50" spans="2:7">
      <c r="B50" s="230"/>
      <c r="C50" s="198"/>
      <c r="D50" s="198"/>
      <c r="E50" s="198"/>
      <c r="F50" s="198"/>
      <c r="G50" s="231"/>
    </row>
    <row r="51" spans="2:7">
      <c r="B51" s="230"/>
      <c r="C51" s="198"/>
      <c r="D51" s="198"/>
      <c r="E51" s="232"/>
      <c r="F51" s="198"/>
      <c r="G51" s="231"/>
    </row>
    <row r="52" spans="2:7">
      <c r="B52" s="230"/>
      <c r="C52" s="198"/>
      <c r="D52" s="198"/>
      <c r="E52" s="198"/>
      <c r="F52" s="198"/>
      <c r="G52" s="231"/>
    </row>
    <row r="53" spans="2:7">
      <c r="B53" s="242" t="s">
        <v>140</v>
      </c>
      <c r="C53"/>
      <c r="D53" s="186" t="s">
        <v>140</v>
      </c>
      <c r="E53"/>
      <c r="F53"/>
      <c r="G53" s="190"/>
    </row>
    <row r="54" spans="2:7">
      <c r="B54" s="242" t="s">
        <v>421</v>
      </c>
      <c r="C54"/>
      <c r="D54" s="186" t="s">
        <v>453</v>
      </c>
      <c r="E54"/>
      <c r="F54"/>
      <c r="G54" s="190"/>
    </row>
    <row r="55" spans="2:7">
      <c r="B55" s="242" t="s">
        <v>116</v>
      </c>
      <c r="C55"/>
      <c r="D55" s="186" t="s">
        <v>452</v>
      </c>
      <c r="E55"/>
      <c r="F55"/>
      <c r="G55" s="190"/>
    </row>
    <row r="56" spans="2:7" ht="15.75" thickBot="1">
      <c r="B56" s="230"/>
      <c r="C56" s="233"/>
      <c r="D56" s="233"/>
      <c r="E56" s="233"/>
      <c r="F56" s="233"/>
      <c r="G56" s="234"/>
    </row>
  </sheetData>
  <mergeCells count="3">
    <mergeCell ref="E44:F44"/>
    <mergeCell ref="C6:F6"/>
    <mergeCell ref="C1:G4"/>
  </mergeCells>
  <pageMargins left="0.70866141732283472" right="0.70866141732283472" top="0.74803149606299213" bottom="0.74803149606299213" header="0.31496062992125984" footer="0.31496062992125984"/>
  <pageSetup scale="75" orientation="portrait" blackAndWhite="1"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1">
    <pageSetUpPr fitToPage="1"/>
  </sheetPr>
  <dimension ref="B1:H70"/>
  <sheetViews>
    <sheetView showGridLines="0" topLeftCell="A4"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11.01</v>
      </c>
      <c r="F9" s="6" t="s">
        <v>120</v>
      </c>
      <c r="G9" s="20" t="s">
        <v>121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242</v>
      </c>
      <c r="C13" s="7" t="str">
        <f>IF(B13="","",VLOOKUP('11,01'!B13,MATERIALES_ok!$1:$1048576,2,FALSE))</f>
        <v>Alambre de cobre No 14 AWG THW</v>
      </c>
      <c r="D13" s="13" t="str">
        <f>+IF(B13="","",VLOOKUP('11,01'!B13,MATERIALES_ok!$1:$1048576,3,FALSE))</f>
        <v>Ml</v>
      </c>
      <c r="E13" s="8">
        <f>+IF(B13="","",1)</f>
        <v>1</v>
      </c>
      <c r="F13" s="9">
        <f>+IF(B13="","",VLOOKUP('11,01'!B13,MATERIALES_ok!$1:$1048576,4,FALSE))</f>
        <v>2073</v>
      </c>
      <c r="G13" s="24">
        <f>+IF(E13="","",ROUND(E13*F13,2))</f>
        <v>2073</v>
      </c>
      <c r="H13" s="4"/>
    </row>
    <row r="14" spans="2:8">
      <c r="B14" s="23"/>
      <c r="C14" s="7" t="str">
        <f>IF(B14="MAT-HM","Herramienta menor",IF(B14="","",VLOOKUP('11,01'!B14,MATERIALES_ok!$1:$1048576,2,FALSE)))</f>
        <v/>
      </c>
      <c r="D14" s="13" t="str">
        <f>IF(B14="MAT-HM","% M.O",IF(B14="","",VLOOKUP('11,01'!B14,MATERIALES_ok!$1:$1048576,3,FALSE)))</f>
        <v/>
      </c>
      <c r="E14" s="8" t="str">
        <f>+IF(B14="","",1)</f>
        <v/>
      </c>
      <c r="F14" s="9" t="str">
        <f>IF(B14="MAT-HM",$G$41,IF(B14="","",VLOOKUP('11,01'!B14,MATERIALES_ok!$1:$1048576,4,FALSE)))</f>
        <v/>
      </c>
      <c r="G14" s="24" t="str">
        <f>+IF(E14="","",ROUND(E14*F14,2))</f>
        <v/>
      </c>
      <c r="H14" s="4"/>
    </row>
    <row r="15" spans="2:8">
      <c r="B15" s="23"/>
      <c r="C15" s="7" t="str">
        <f>IF(B15="MAT-HM","Herramienta menor",IF(B15="","",VLOOKUP('11,01'!B15,MATERIALES_ok!$1:$1048576,2,FALSE)))</f>
        <v/>
      </c>
      <c r="D15" s="13" t="str">
        <f>IF(B15="MAT-HM","% M.O",IF(B15="","",VLOOKUP('11,01'!B15,MATERIALES_ok!$1:$1048576,3,FALSE)))</f>
        <v/>
      </c>
      <c r="E15" s="8" t="str">
        <f>+IF(B15="","",1)</f>
        <v/>
      </c>
      <c r="F15" s="9" t="str">
        <f>IF(B15="MAT-HM",$G$41,IF(B15="","",VLOOKUP('11,01'!B15,MATERIALES_ok!$1:$1048576,4,FALSE)))</f>
        <v/>
      </c>
      <c r="G15" s="24" t="str">
        <f>+IF(E15="","",ROUND(E15*F15,2))</f>
        <v/>
      </c>
      <c r="H15" s="4"/>
    </row>
    <row r="16" spans="2:8">
      <c r="B16" s="23"/>
      <c r="C16" s="7" t="str">
        <f>IF(B16="MAT-HM","Herramienta menor",IF(B16="","",VLOOKUP('11,01'!B16,MATERIALES_ok!$1:$1048576,2,FALSE)))</f>
        <v/>
      </c>
      <c r="D16" s="13" t="str">
        <f>IF(B16="MAT-HM","% M.O",IF(B16="","",VLOOKUP('11,01'!B16,MATERIALES_ok!$1:$1048576,3,FALSE)))</f>
        <v/>
      </c>
      <c r="E16" s="8" t="str">
        <f>+IF(B16="","",1)</f>
        <v/>
      </c>
      <c r="F16" s="9" t="str">
        <f>IF(B16="MAT-HM",$G$41,IF(B16="","",VLOOKUP('11,01'!B16,MATERIALES_ok!$1:$1048576,4,FALSE)))</f>
        <v/>
      </c>
      <c r="G16" s="24" t="str">
        <f>+IF(E16="","",ROUND(E16*F16,2))</f>
        <v/>
      </c>
      <c r="H16" s="4"/>
    </row>
    <row r="17" spans="2:8">
      <c r="B17" s="23"/>
      <c r="C17" s="7" t="str">
        <f>IF(B17="MAT-HM","Herramienta menor",IF(B17="","",VLOOKUP('11,01'!B17,MATERIALES_ok!$1:$1048576,2,FALSE)))</f>
        <v/>
      </c>
      <c r="D17" s="13" t="str">
        <f>IF(B17="MAT-HM","% M.O",IF(B17="","",VLOOKUP('11,01'!B17,MATERIALES_ok!$1:$1048576,3,FALSE)))</f>
        <v/>
      </c>
      <c r="E17" s="8" t="str">
        <f>+IF(B17="","",1)</f>
        <v/>
      </c>
      <c r="F17" s="9" t="str">
        <f>IF(B17="MAT-HM",$G$41,IF(B17="","",VLOOKUP('11,01'!B17,MATERIALES_ok!$1:$1048576,4,FALSE)))</f>
        <v/>
      </c>
      <c r="G17" s="24" t="str">
        <f>+IF(E17="","",ROUND(E17*F17,2))</f>
        <v/>
      </c>
      <c r="H17" s="4"/>
    </row>
    <row r="18" spans="2:8">
      <c r="B18" s="25"/>
      <c r="C18" s="151"/>
      <c r="D18" s="151"/>
      <c r="E18" s="151"/>
      <c r="F18" s="10" t="s">
        <v>127</v>
      </c>
      <c r="G18" s="26">
        <f>SUM(G13:G17)</f>
        <v>2073</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10184.209999999999</v>
      </c>
      <c r="G22" s="24">
        <f>+IF(B22="","",ROUND(E22*F22,2))</f>
        <v>1018.42</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1018.42</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Materiales",IF(B31="","",VLOOKUP('11,01'!B31,TRANSPORTE_ok!A6:$C$8,2,FALSE))))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Materiales",IF(B32="","",VLOOKUP('11,01'!B32,TRANSPORTE_ok!A7:$C$8,2,FALSE))))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Materiales",IF(B33="","",VLOOKUP('11,01'!B33,TRANSPORTE_ok!A7:$C$8,2,FALSE))))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Materiales",IF(B34="","",VLOOKUP('11,01'!B34,TRANSPORTE_ok!A7:$C$8,2,FALSE))))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Materiales",IF(B35="","",VLOOKUP('11,01'!B35,TRANSPORTE_ok!A7:$C$8,2,FALSE))))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4.6449374891561783</v>
      </c>
      <c r="G40" s="24">
        <f>+IF(B40="","",ROUND(E40/F40,2))</f>
        <v>10184.209999999999</v>
      </c>
    </row>
    <row r="41" spans="2:8" ht="15.75" customHeight="1">
      <c r="B41" s="25"/>
      <c r="C41" s="151"/>
      <c r="D41" s="151"/>
      <c r="E41" s="151"/>
      <c r="F41" s="10" t="s">
        <v>127</v>
      </c>
      <c r="G41" s="26">
        <f>SUM(G40:G40)</f>
        <v>10184.209999999999</v>
      </c>
    </row>
    <row r="42" spans="2:8" ht="15.75" customHeight="1" thickBot="1">
      <c r="B42" s="15"/>
      <c r="G42" s="16"/>
    </row>
    <row r="43" spans="2:8" ht="15.75" customHeight="1" thickBot="1">
      <c r="B43" s="15"/>
      <c r="E43" s="1818" t="s">
        <v>138</v>
      </c>
      <c r="F43" s="1819" t="s">
        <v>139</v>
      </c>
      <c r="G43" s="161">
        <f>+G41+G36+G27+G18</f>
        <v>13275.63</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2">
    <pageSetUpPr fitToPage="1"/>
  </sheetPr>
  <dimension ref="B1:H70"/>
  <sheetViews>
    <sheetView showGridLines="0" topLeftCell="A22"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11.02</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243</v>
      </c>
      <c r="C13" s="7" t="str">
        <f>IF(B13="","",VLOOKUP('11,02'!B13,MATERIALES_ok!$1:$1048576,2,FALSE))</f>
        <v>Alambre de cobre No 12 AWG THW</v>
      </c>
      <c r="D13" s="13" t="str">
        <f>+IF(B13="","",VLOOKUP('11,02'!B13,MATERIALES_ok!$1:$1048576,3,FALSE))</f>
        <v>Ml</v>
      </c>
      <c r="E13" s="8">
        <v>1.02</v>
      </c>
      <c r="F13" s="9">
        <f>+IF(B13="","",VLOOKUP('11,02'!B13,MATERIALES_ok!$1:$1048576,4,FALSE))</f>
        <v>2661</v>
      </c>
      <c r="G13" s="24">
        <f>+IF(E13="","",ROUND(E13*F13,2))</f>
        <v>2714.22</v>
      </c>
      <c r="H13" s="4"/>
    </row>
    <row r="14" spans="2:8">
      <c r="B14" s="23" t="s">
        <v>244</v>
      </c>
      <c r="C14" s="7" t="str">
        <f>IF(B14="MAT-HM","Herramienta menor",IF(B14="","",VLOOKUP('11,02'!B14,MATERIALES_ok!$1:$1048576,2,FALSE)))</f>
        <v>Soldadura estaño para empalmes</v>
      </c>
      <c r="D14" s="13" t="str">
        <f>IF(B14="MAT-HM","% M.O",IF(B14="","",VLOOKUP('11,02'!B14,MATERIALES_ok!$1:$1048576,3,FALSE)))</f>
        <v>Glb</v>
      </c>
      <c r="E14" s="8">
        <v>4</v>
      </c>
      <c r="F14" s="9">
        <f>IF(B14="MAT-HM",$G$41,IF(B14="","",VLOOKUP('11,02'!B14,MATERIALES_ok!$1:$1048576,4,FALSE)))</f>
        <v>46800</v>
      </c>
      <c r="G14" s="24">
        <f>+IF(E14="","",ROUND(E14*F14,2))</f>
        <v>187200</v>
      </c>
      <c r="H14" s="4"/>
    </row>
    <row r="15" spans="2:8">
      <c r="B15" s="23"/>
      <c r="C15" s="7" t="str">
        <f>IF(B15="MAT-HM","Herramienta menor",IF(B15="","",VLOOKUP('11,02'!B15,MATERIALES_ok!$1:$1048576,2,FALSE)))</f>
        <v/>
      </c>
      <c r="D15" s="13" t="str">
        <f>IF(B15="MAT-HM","% M.O",IF(B15="","",VLOOKUP('11,02'!B15,MATERIALES_ok!$1:$1048576,3,FALSE)))</f>
        <v/>
      </c>
      <c r="E15" s="8" t="str">
        <f>+IF(B15="","",1)</f>
        <v/>
      </c>
      <c r="F15" s="9" t="str">
        <f>IF(B15="MAT-HM",$G$41,IF(B15="","",VLOOKUP('11,02'!B15,MATERIALES_ok!$1:$1048576,4,FALSE)))</f>
        <v/>
      </c>
      <c r="G15" s="24" t="str">
        <f>+IF(E15="","",ROUND(E15*F15,2))</f>
        <v/>
      </c>
      <c r="H15" s="4"/>
    </row>
    <row r="16" spans="2:8">
      <c r="B16" s="23"/>
      <c r="C16" s="7" t="str">
        <f>IF(B16="MAT-HM","Herramienta menor",IF(B16="","",VLOOKUP('11,02'!B16,MATERIALES_ok!$1:$1048576,2,FALSE)))</f>
        <v/>
      </c>
      <c r="D16" s="13" t="str">
        <f>IF(B16="MAT-HM","% M.O",IF(B16="","",VLOOKUP('11,02'!B16,MATERIALES_ok!$1:$1048576,3,FALSE)))</f>
        <v/>
      </c>
      <c r="E16" s="8" t="str">
        <f>+IF(B16="","",1)</f>
        <v/>
      </c>
      <c r="F16" s="9" t="str">
        <f>IF(B16="MAT-HM",$G$41,IF(B16="","",VLOOKUP('11,02'!B16,MATERIALES_ok!$1:$1048576,4,FALSE)))</f>
        <v/>
      </c>
      <c r="G16" s="24" t="str">
        <f>+IF(E16="","",ROUND(E16*F16,2))</f>
        <v/>
      </c>
      <c r="H16" s="4"/>
    </row>
    <row r="17" spans="2:8">
      <c r="B17" s="23"/>
      <c r="C17" s="7" t="str">
        <f>IF(B17="MAT-HM","Herramienta menor",IF(B17="","",VLOOKUP('11,02'!B17,MATERIALES_ok!$1:$1048576,2,FALSE)))</f>
        <v/>
      </c>
      <c r="D17" s="13" t="str">
        <f>IF(B17="MAT-HM","% M.O",IF(B17="","",VLOOKUP('11,02'!B17,MATERIALES_ok!$1:$1048576,3,FALSE)))</f>
        <v/>
      </c>
      <c r="E17" s="8" t="str">
        <f>+IF(B17="","",1)</f>
        <v/>
      </c>
      <c r="F17" s="9" t="str">
        <f>IF(B17="MAT-HM",$G$41,IF(B17="","",VLOOKUP('11,02'!B17,MATERIALES_ok!$1:$1048576,4,FALSE)))</f>
        <v/>
      </c>
      <c r="G17" s="24" t="str">
        <f>+IF(E17="","",ROUND(E17*F17,2))</f>
        <v/>
      </c>
      <c r="H17" s="4"/>
    </row>
    <row r="18" spans="2:8">
      <c r="B18" s="25"/>
      <c r="C18" s="151"/>
      <c r="D18" s="151"/>
      <c r="E18" s="151"/>
      <c r="F18" s="10" t="s">
        <v>127</v>
      </c>
      <c r="G18" s="26">
        <f>SUM(G13:G17)</f>
        <v>189914.22</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7527.36</v>
      </c>
      <c r="G22" s="24">
        <f>+IF(B22="","",ROUND(E22*F22,2))</f>
        <v>752.74</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752.74</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Materiales",IF(B31="","",VLOOKUP('11,02'!B31,TRANSPORTE_ok!A6:$C$8,2,FALSE))))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Materiales",IF(B32="","",VLOOKUP('11,02'!B32,TRANSPORTE_ok!A7:$C$8,2,FALSE))))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Materiales",IF(B33="","",VLOOKUP('11,02'!B33,TRANSPORTE_ok!A7:$C$8,2,FALSE))))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Materiales",IF(B34="","",VLOOKUP('11,02'!B34,TRANSPORTE_ok!A7:$C$8,2,FALSE))))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Materiales",IF(B35="","",VLOOKUP('11,02'!B35,TRANSPORTE_ok!A7:$C$8,2,FALSE))))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6.2844038758298115</v>
      </c>
      <c r="G40" s="24">
        <f>+IF(B40="","",ROUND(E40/F40,2))</f>
        <v>7527.36</v>
      </c>
    </row>
    <row r="41" spans="2:8" ht="15.75" customHeight="1">
      <c r="B41" s="25"/>
      <c r="C41" s="151"/>
      <c r="D41" s="151"/>
      <c r="E41" s="151"/>
      <c r="F41" s="10" t="s">
        <v>127</v>
      </c>
      <c r="G41" s="26">
        <f>SUM(G40:G40)</f>
        <v>7527.36</v>
      </c>
    </row>
    <row r="42" spans="2:8" ht="15.75" customHeight="1" thickBot="1">
      <c r="B42" s="15"/>
      <c r="G42" s="16"/>
    </row>
    <row r="43" spans="2:8" ht="15.75" customHeight="1" thickBot="1">
      <c r="B43" s="15"/>
      <c r="E43" s="1818" t="s">
        <v>138</v>
      </c>
      <c r="F43" s="1819" t="s">
        <v>139</v>
      </c>
      <c r="G43" s="161">
        <f>+G41+G36+G27+G18</f>
        <v>198194.32</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3">
    <pageSetUpPr fitToPage="1"/>
  </sheetPr>
  <dimension ref="B1:H70"/>
  <sheetViews>
    <sheetView showGridLines="0" topLeftCell="A17"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11.03</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179</v>
      </c>
      <c r="C13" s="7" t="str">
        <f>IF(B13="","",VLOOKUP('11,03'!B13,MATERIALES_ok!$1:$1048576,2,FALSE))</f>
        <v>Pararayos tipo Franklin de 4 puntas</v>
      </c>
      <c r="D13" s="13" t="str">
        <f>+IF(B13="","",VLOOKUP('11,03'!B13,MATERIALES_ok!$1:$1048576,3,FALSE))</f>
        <v>Und</v>
      </c>
      <c r="E13" s="8">
        <v>1</v>
      </c>
      <c r="F13" s="9">
        <f>+IF(B13="","",VLOOKUP('11,03'!B13,MATERIALES_ok!$1:$1048576,4,FALSE))</f>
        <v>79000</v>
      </c>
      <c r="G13" s="24">
        <f>+IF(E13="","",ROUND(E13*F13,2))</f>
        <v>79000</v>
      </c>
      <c r="H13" s="4"/>
    </row>
    <row r="14" spans="2:8">
      <c r="B14" s="23" t="s">
        <v>181</v>
      </c>
      <c r="C14" s="7" t="str">
        <f>IF(B14="MAT-HM","Herramienta menor",IF(B14="","",VLOOKUP('11,03'!B14,MATERIALES_ok!$1:$1048576,2,FALSE)))</f>
        <v>Caja cámara de inspección de puesto a tierra 30x30 con tapa</v>
      </c>
      <c r="D14" s="13" t="str">
        <f>IF(B14="MAT-HM","% M.O",IF(B14="","",VLOOKUP('11,03'!B14,MATERIALES_ok!$1:$1048576,3,FALSE)))</f>
        <v>Und</v>
      </c>
      <c r="E14" s="8">
        <v>0.01</v>
      </c>
      <c r="F14" s="9">
        <f>IF(B14="MAT-HM",$G$41,IF(B14="","",VLOOKUP('11,03'!B14,MATERIALES_ok!$1:$1048576,4,FALSE)))</f>
        <v>91299.406099999993</v>
      </c>
      <c r="G14" s="24">
        <f>+IF(E14="","",ROUND(E14*F14,2))</f>
        <v>912.99</v>
      </c>
      <c r="H14" s="4"/>
    </row>
    <row r="15" spans="2:8">
      <c r="B15" s="23" t="s">
        <v>245</v>
      </c>
      <c r="C15" s="7" t="str">
        <f>IF(B15="MAT-HM","Herramienta menor",IF(B15="","",VLOOKUP('11,03'!B15,MATERIALES_ok!$1:$1048576,2,FALSE)))</f>
        <v>Soporte aislante DEHN</v>
      </c>
      <c r="D15" s="13" t="str">
        <f>IF(B15="MAT-HM","% M.O",IF(B15="","",VLOOKUP('11,03'!B15,MATERIALES_ok!$1:$1048576,3,FALSE)))</f>
        <v>Und</v>
      </c>
      <c r="E15" s="8">
        <v>0.01</v>
      </c>
      <c r="F15" s="9">
        <f>IF(B15="MAT-HM",$G$41,IF(B15="","",VLOOKUP('11,03'!B15,MATERIALES_ok!$1:$1048576,4,FALSE)))</f>
        <v>16211.67</v>
      </c>
      <c r="G15" s="24">
        <f>+IF(E15="","",ROUND(E15*F15,2))</f>
        <v>162.12</v>
      </c>
      <c r="H15" s="4"/>
    </row>
    <row r="16" spans="2:8">
      <c r="B16" s="23"/>
      <c r="C16" s="7" t="str">
        <f>IF(B16="MAT-HM","Herramienta menor",IF(B16="","",VLOOKUP('11,03'!B16,MATERIALES_ok!$1:$1048576,2,FALSE)))</f>
        <v/>
      </c>
      <c r="D16" s="13" t="str">
        <f>IF(B16="MAT-HM","% M.O",IF(B16="","",VLOOKUP('11,03'!B16,MATERIALES_ok!$1:$1048576,3,FALSE)))</f>
        <v/>
      </c>
      <c r="E16" s="8" t="str">
        <f>+IF(B16="","",1)</f>
        <v/>
      </c>
      <c r="F16" s="9" t="str">
        <f>IF(B16="MAT-HM",$G$41,IF(B16="","",VLOOKUP('11,03'!B16,MATERIALES_ok!$1:$1048576,4,FALSE)))</f>
        <v/>
      </c>
      <c r="G16" s="24" t="str">
        <f>+IF(E16="","",ROUND(E16*F16,2))</f>
        <v/>
      </c>
      <c r="H16" s="4"/>
    </row>
    <row r="17" spans="2:8">
      <c r="B17" s="23"/>
      <c r="C17" s="7" t="str">
        <f>IF(B17="MAT-HM","Herramienta menor",IF(B17="","",VLOOKUP('11,03'!B17,MATERIALES_ok!$1:$1048576,2,FALSE)))</f>
        <v/>
      </c>
      <c r="D17" s="13" t="str">
        <f>IF(B17="MAT-HM","% M.O",IF(B17="","",VLOOKUP('11,03'!B17,MATERIALES_ok!$1:$1048576,3,FALSE)))</f>
        <v/>
      </c>
      <c r="E17" s="8" t="str">
        <f>+IF(B17="","",1)</f>
        <v/>
      </c>
      <c r="F17" s="9" t="str">
        <f>IF(B17="MAT-HM",$G$41,IF(B17="","",VLOOKUP('11,03'!B17,MATERIALES_ok!$1:$1048576,4,FALSE)))</f>
        <v/>
      </c>
      <c r="G17" s="24" t="str">
        <f>+IF(E17="","",ROUND(E17*F17,2))</f>
        <v/>
      </c>
      <c r="H17" s="4"/>
    </row>
    <row r="18" spans="2:8">
      <c r="B18" s="25"/>
      <c r="C18" s="151"/>
      <c r="D18" s="151"/>
      <c r="E18" s="151"/>
      <c r="F18" s="10" t="s">
        <v>127</v>
      </c>
      <c r="G18" s="26">
        <f>SUM(G13:G17)</f>
        <v>80075.11</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7604.26</v>
      </c>
      <c r="G22" s="24">
        <f>+IF(B22="","",ROUND(E22*F22,2))</f>
        <v>760.43</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760.43</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Materiales",IF(B31="","",VLOOKUP('11,03'!B31,TRANSPORTE_ok!A6:$C$8,2,FALSE))))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Materiales",IF(B32="","",VLOOKUP('11,03'!B32,TRANSPORTE_ok!A7:$C$8,2,FALSE))))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Materiales",IF(B33="","",VLOOKUP('11,03'!B33,TRANSPORTE_ok!A7:$C$8,2,FALSE))))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Materiales",IF(B34="","",VLOOKUP('11,03'!B34,TRANSPORTE_ok!A7:$C$8,2,FALSE))))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Materiales",IF(B35="","",VLOOKUP('11,03'!B35,TRANSPORTE_ok!A7:$C$8,2,FALSE))))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3.5547199042058777</v>
      </c>
      <c r="G40" s="24">
        <f>+IF(B40="","",ROUND(E40/F40,2))</f>
        <v>7604.26</v>
      </c>
    </row>
    <row r="41" spans="2:8" ht="15.75" customHeight="1">
      <c r="B41" s="25"/>
      <c r="C41" s="151"/>
      <c r="D41" s="151"/>
      <c r="E41" s="151"/>
      <c r="F41" s="10" t="s">
        <v>127</v>
      </c>
      <c r="G41" s="26">
        <f>SUM(G40:G40)</f>
        <v>7604.26</v>
      </c>
    </row>
    <row r="42" spans="2:8" ht="15.75" customHeight="1" thickBot="1">
      <c r="B42" s="15"/>
      <c r="G42" s="16"/>
    </row>
    <row r="43" spans="2:8" ht="15.75" customHeight="1" thickBot="1">
      <c r="B43" s="15"/>
      <c r="E43" s="1818" t="s">
        <v>138</v>
      </c>
      <c r="F43" s="1819" t="s">
        <v>139</v>
      </c>
      <c r="G43" s="161">
        <f>+G41+G36+G27+G18</f>
        <v>88439.8</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honeticPr fontId="52" type="noConversion"/>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0">
    <pageSetUpPr fitToPage="1"/>
  </sheetPr>
  <dimension ref="B1:H70"/>
  <sheetViews>
    <sheetView showGridLines="0" topLeftCell="A22"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8.01</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238</v>
      </c>
      <c r="C13" s="7" t="str">
        <f>IF(B13="","",VLOOKUP('8,01'!B13,MATERIALES_ok!$1:$1048576,2,FALSE))</f>
        <v>Conector terminal tipo resorte</v>
      </c>
      <c r="D13" s="13" t="str">
        <f>+IF(B13="","",VLOOKUP('8,01'!B13,MATERIALES_ok!$1:$1048576,3,FALSE))</f>
        <v>Und</v>
      </c>
      <c r="E13" s="8">
        <v>16</v>
      </c>
      <c r="F13" s="9">
        <f>+IF(B13="","",VLOOKUP('8,01'!B13,MATERIALES_ok!$1:$1048576,4,FALSE))</f>
        <v>317</v>
      </c>
      <c r="G13" s="24">
        <f>+IF(E13="","",ROUND(E13*F13,2))</f>
        <v>5072</v>
      </c>
      <c r="H13" s="4"/>
    </row>
    <row r="14" spans="2:8">
      <c r="B14" s="23"/>
      <c r="C14" s="7" t="str">
        <f>+BASICOS_ok!J198</f>
        <v>CONCRETO CICLÓPEO DE 2.500 PSI (1:3:3)</v>
      </c>
      <c r="D14" s="13" t="s">
        <v>166</v>
      </c>
      <c r="E14" s="8">
        <v>0.03</v>
      </c>
      <c r="F14" s="9">
        <f>+BASICOS_ok!N222</f>
        <v>53</v>
      </c>
      <c r="G14" s="24">
        <f>+IF(E14="","",ROUND(E14*F14,2))</f>
        <v>1.59</v>
      </c>
      <c r="H14" s="4"/>
    </row>
    <row r="15" spans="2:8">
      <c r="B15" s="23"/>
      <c r="C15" s="7" t="str">
        <f>IF(B15="MAT-HM","Herramienta menor",IF(B15="","",VLOOKUP('8,01'!B15,MATERIALES_ok!$1:$1048576,2,FALSE)))</f>
        <v/>
      </c>
      <c r="D15" s="13" t="str">
        <f>IF(B15="MAT-HM","% M.O",IF(B15="","",VLOOKUP('8,01'!B15,MATERIALES_ok!$1:$1048576,3,FALSE)))</f>
        <v/>
      </c>
      <c r="E15" s="8" t="str">
        <f>+IF(B15="","",1)</f>
        <v/>
      </c>
      <c r="F15" s="9" t="str">
        <f>IF(B15="MAT-HM",$G$41,IF(B15="","",VLOOKUP('8,01'!B15,MATERIALES_ok!$1:$1048576,4,FALSE)))</f>
        <v/>
      </c>
      <c r="G15" s="24" t="str">
        <f>+IF(E15="","",ROUND(E15*F15,2))</f>
        <v/>
      </c>
      <c r="H15" s="4"/>
    </row>
    <row r="16" spans="2:8">
      <c r="B16" s="23"/>
      <c r="C16" s="7" t="str">
        <f>IF(B16="MAT-HM","Herramienta menor",IF(B16="","",VLOOKUP('8,01'!B16,MATERIALES_ok!$1:$1048576,2,FALSE)))</f>
        <v/>
      </c>
      <c r="D16" s="13" t="str">
        <f>IF(B16="MAT-HM","% M.O",IF(B16="","",VLOOKUP('8,01'!B16,MATERIALES_ok!$1:$1048576,3,FALSE)))</f>
        <v/>
      </c>
      <c r="E16" s="8" t="str">
        <f>+IF(B16="","",1)</f>
        <v/>
      </c>
      <c r="F16" s="9" t="str">
        <f>IF(B16="MAT-HM",$G$41,IF(B16="","",VLOOKUP('8,01'!B16,MATERIALES_ok!$1:$1048576,4,FALSE)))</f>
        <v/>
      </c>
      <c r="G16" s="24" t="str">
        <f>+IF(E16="","",ROUND(E16*F16,2))</f>
        <v/>
      </c>
      <c r="H16" s="4"/>
    </row>
    <row r="17" spans="2:8">
      <c r="B17" s="23"/>
      <c r="C17" s="7" t="str">
        <f>IF(B17="MAT-HM","Herramienta menor",IF(B17="","",VLOOKUP('8,01'!B17,MATERIALES_ok!$1:$1048576,2,FALSE)))</f>
        <v/>
      </c>
      <c r="D17" s="13" t="str">
        <f>IF(B17="MAT-HM","% M.O",IF(B17="","",VLOOKUP('8,01'!B17,MATERIALES_ok!$1:$1048576,3,FALSE)))</f>
        <v/>
      </c>
      <c r="E17" s="8" t="str">
        <f>+IF(B17="","",1)</f>
        <v/>
      </c>
      <c r="F17" s="9" t="str">
        <f>IF(B17="MAT-HM",$G$41,IF(B17="","",VLOOKUP('8,01'!B17,MATERIALES_ok!$1:$1048576,4,FALSE)))</f>
        <v/>
      </c>
      <c r="G17" s="24" t="str">
        <f>+IF(E17="","",ROUND(E17*F17,2))</f>
        <v/>
      </c>
      <c r="H17" s="4"/>
    </row>
    <row r="18" spans="2:8">
      <c r="B18" s="25"/>
      <c r="C18" s="151"/>
      <c r="D18" s="151"/>
      <c r="E18" s="151"/>
      <c r="F18" s="10" t="s">
        <v>127</v>
      </c>
      <c r="G18" s="26">
        <f>SUM(G13:G17)</f>
        <v>5073.59</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20567.39</v>
      </c>
      <c r="G22" s="24">
        <f>+IF(B22="","",ROUND(E22*F22,2))</f>
        <v>2056.7399999999998</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0.1</v>
      </c>
      <c r="F23" s="9">
        <f>IF(B23="MEH-HM",G42,IF(B23="","",VLOOKUP(B23,EQUIPOS_ok!$1:$1048576,4,FALSE)))</f>
        <v>67500</v>
      </c>
      <c r="G23" s="24">
        <f>+IF(B23="","",ROUND(E23*F23,2))</f>
        <v>6750</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8806.74</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Materiales",IF(B31="","",VLOOKUP('8,01'!B31,TRANSPORTE_ok!A6:$C$8,2,FALSE))))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Materiales",IF(B32="","",VLOOKUP('8,01'!B32,TRANSPORTE_ok!A7:$C$8,2,FALSE))))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Materiales",IF(B33="","",VLOOKUP('8,01'!B33,TRANSPORTE_ok!A7:$C$8,2,FALSE))))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Materiales",IF(B34="","",VLOOKUP('8,01'!B34,TRANSPORTE_ok!A7:$C$8,2,FALSE))))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Materiales",IF(B35="","",VLOOKUP('8,01'!B35,TRANSPORTE_ok!A7:$C$8,2,FALSE))))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2.2999999999999998</v>
      </c>
      <c r="G40" s="24">
        <f>+IF(B40="","",ROUND(E40/F40,2))</f>
        <v>20567.39</v>
      </c>
    </row>
    <row r="41" spans="2:8" ht="15.75" customHeight="1">
      <c r="B41" s="25"/>
      <c r="C41" s="151"/>
      <c r="D41" s="151"/>
      <c r="E41" s="151"/>
      <c r="F41" s="10" t="s">
        <v>127</v>
      </c>
      <c r="G41" s="26">
        <f>SUM(G40:G40)</f>
        <v>20567.39</v>
      </c>
    </row>
    <row r="42" spans="2:8" ht="15.75" customHeight="1" thickBot="1">
      <c r="B42" s="15"/>
      <c r="G42" s="16"/>
    </row>
    <row r="43" spans="2:8" ht="15.75" customHeight="1" thickBot="1">
      <c r="B43" s="15"/>
      <c r="E43" s="1818" t="s">
        <v>138</v>
      </c>
      <c r="F43" s="1819" t="s">
        <v>139</v>
      </c>
      <c r="G43" s="161">
        <f>+G41+G36+G27+G18</f>
        <v>34447.72</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1">
    <pageSetUpPr fitToPage="1"/>
  </sheetPr>
  <dimension ref="B1:H70"/>
  <sheetViews>
    <sheetView showGridLines="0" topLeftCell="A18"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8.02</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IF(B13="","",VLOOKUP('8,02'!B13,MATERIALES_ok!$1:$1048576,2,FALSE))</f>
        <v/>
      </c>
      <c r="D13" s="13" t="str">
        <f>+IF(B13="","",VLOOKUP('8,02'!B13,MATERIALES_ok!$1:$1048576,3,FALSE))</f>
        <v/>
      </c>
      <c r="E13" s="8"/>
      <c r="F13" s="9" t="str">
        <f>+IF(B13="","",VLOOKUP('8,02'!B13,MATERIALES_ok!$1:$1048576,4,FALSE))</f>
        <v/>
      </c>
      <c r="G13" s="24" t="str">
        <f>+IF(E13="","",ROUND(E13*F13,2))</f>
        <v/>
      </c>
      <c r="H13" s="4"/>
    </row>
    <row r="14" spans="2:8">
      <c r="B14" s="23"/>
      <c r="C14" s="7" t="str">
        <f>+BASICOS_ok!J198</f>
        <v>CONCRETO CICLÓPEO DE 2.500 PSI (1:3:3)</v>
      </c>
      <c r="D14" s="13" t="s">
        <v>166</v>
      </c>
      <c r="E14" s="8">
        <v>0.02</v>
      </c>
      <c r="F14" s="9">
        <f>+BASICOS_ok!N222</f>
        <v>53</v>
      </c>
      <c r="G14" s="24">
        <f>+IF(E14="","",ROUND(E14*F14,2))</f>
        <v>1.06</v>
      </c>
      <c r="H14" s="4"/>
    </row>
    <row r="15" spans="2:8">
      <c r="B15" s="23"/>
      <c r="C15" s="7" t="str">
        <f>IF(B15="MAT-HM","Herramienta menor",IF(B15="","",VLOOKUP('8,02'!B15,MATERIALES_ok!$1:$1048576,2,FALSE)))</f>
        <v/>
      </c>
      <c r="D15" s="13" t="str">
        <f>IF(B15="MAT-HM","% M.O",IF(B15="","",VLOOKUP('8,02'!B15,MATERIALES_ok!$1:$1048576,3,FALSE)))</f>
        <v/>
      </c>
      <c r="E15" s="8" t="str">
        <f>+IF(B15="","",1)</f>
        <v/>
      </c>
      <c r="F15" s="9" t="str">
        <f>IF(B15="MAT-HM",$G$41,IF(B15="","",VLOOKUP('8,02'!B15,MATERIALES_ok!$1:$1048576,4,FALSE)))</f>
        <v/>
      </c>
      <c r="G15" s="24" t="str">
        <f>+IF(E15="","",ROUND(E15*F15,2))</f>
        <v/>
      </c>
      <c r="H15" s="4"/>
    </row>
    <row r="16" spans="2:8">
      <c r="B16" s="23"/>
      <c r="C16" s="7" t="str">
        <f>IF(B16="MAT-HM","Herramienta menor",IF(B16="","",VLOOKUP('8,02'!B16,MATERIALES_ok!$1:$1048576,2,FALSE)))</f>
        <v/>
      </c>
      <c r="D16" s="13" t="str">
        <f>IF(B16="MAT-HM","% M.O",IF(B16="","",VLOOKUP('8,02'!B16,MATERIALES_ok!$1:$1048576,3,FALSE)))</f>
        <v/>
      </c>
      <c r="E16" s="8" t="str">
        <f>+IF(B16="","",1)</f>
        <v/>
      </c>
      <c r="F16" s="9" t="str">
        <f>IF(B16="MAT-HM",$G$41,IF(B16="","",VLOOKUP('8,02'!B16,MATERIALES_ok!$1:$1048576,4,FALSE)))</f>
        <v/>
      </c>
      <c r="G16" s="24" t="str">
        <f>+IF(E16="","",ROUND(E16*F16,2))</f>
        <v/>
      </c>
      <c r="H16" s="4"/>
    </row>
    <row r="17" spans="2:8">
      <c r="B17" s="23"/>
      <c r="C17" s="7" t="str">
        <f>IF(B17="MAT-HM","Herramienta menor",IF(B17="","",VLOOKUP('8,02'!B17,MATERIALES_ok!$1:$1048576,2,FALSE)))</f>
        <v/>
      </c>
      <c r="D17" s="13" t="str">
        <f>IF(B17="MAT-HM","% M.O",IF(B17="","",VLOOKUP('8,02'!B17,MATERIALES_ok!$1:$1048576,3,FALSE)))</f>
        <v/>
      </c>
      <c r="E17" s="8" t="str">
        <f>+IF(B17="","",1)</f>
        <v/>
      </c>
      <c r="F17" s="9" t="str">
        <f>IF(B17="MAT-HM",$G$41,IF(B17="","",VLOOKUP('8,02'!B17,MATERIALES_ok!$1:$1048576,4,FALSE)))</f>
        <v/>
      </c>
      <c r="G17" s="24" t="str">
        <f>+IF(E17="","",ROUND(E17*F17,2))</f>
        <v/>
      </c>
      <c r="H17" s="4"/>
    </row>
    <row r="18" spans="2:8">
      <c r="B18" s="25"/>
      <c r="C18" s="151"/>
      <c r="D18" s="151"/>
      <c r="E18" s="151"/>
      <c r="F18" s="10" t="s">
        <v>127</v>
      </c>
      <c r="G18" s="26">
        <f>SUM(G13:G17)</f>
        <v>1.06</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15768.33</v>
      </c>
      <c r="G22" s="24">
        <f>+IF(B22="","",ROUND(E22*F22,2))</f>
        <v>1576.83</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0.15</v>
      </c>
      <c r="F23" s="9">
        <f>IF(B23="MEH-HM",G42,IF(B23="","",VLOOKUP(B23,EQUIPOS_ok!$1:$1048576,4,FALSE)))</f>
        <v>67500</v>
      </c>
      <c r="G23" s="24">
        <f>+IF(B23="","",ROUND(E23*F23,2))</f>
        <v>10125</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11701.83</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Materiales",IF(B31="","",VLOOKUP('8,02'!B31,TRANSPORTE_ok!A6:$C$8,2,FALSE))))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Materiales",IF(B32="","",VLOOKUP('8,02'!B32,TRANSPORTE_ok!A7:$C$8,2,FALSE))))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Materiales",IF(B33="","",VLOOKUP('8,02'!B33,TRANSPORTE_ok!A7:$C$8,2,FALSE))))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Materiales",IF(B34="","",VLOOKUP('8,02'!B34,TRANSPORTE_ok!A7:$C$8,2,FALSE))))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Materiales",IF(B35="","",VLOOKUP('8,02'!B35,TRANSPORTE_ok!A7:$C$8,2,FALSE))))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3</v>
      </c>
      <c r="G40" s="24">
        <f>+IF(B40="","",ROUND(E40/F40,2))</f>
        <v>15768.33</v>
      </c>
    </row>
    <row r="41" spans="2:8" ht="15.75" customHeight="1">
      <c r="B41" s="25"/>
      <c r="C41" s="151"/>
      <c r="D41" s="151"/>
      <c r="E41" s="151"/>
      <c r="F41" s="10" t="s">
        <v>127</v>
      </c>
      <c r="G41" s="26">
        <f>SUM(G40:G40)</f>
        <v>15768.33</v>
      </c>
    </row>
    <row r="42" spans="2:8" ht="15.75" customHeight="1" thickBot="1">
      <c r="B42" s="15"/>
      <c r="G42" s="16"/>
    </row>
    <row r="43" spans="2:8" ht="15.75" customHeight="1" thickBot="1">
      <c r="B43" s="15"/>
      <c r="E43" s="1818" t="s">
        <v>138</v>
      </c>
      <c r="F43" s="1819" t="s">
        <v>139</v>
      </c>
      <c r="G43" s="161">
        <f>+G41+G36+G27+G18</f>
        <v>27471.22</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pageSetUpPr fitToPage="1"/>
  </sheetPr>
  <dimension ref="B1:H70"/>
  <sheetViews>
    <sheetView showGridLines="0" topLeftCell="A20"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4.01</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233</v>
      </c>
      <c r="C13" s="7" t="str">
        <f>IF(B13="","",VLOOKUP('4,01'!B13,MATERIALES_ok!$1:$1048576,2,FALSE))</f>
        <v>Tablero trifilar de 12 circuitos</v>
      </c>
      <c r="D13" s="13" t="str">
        <f>+IF(B13="","",VLOOKUP('4,01'!B13,MATERIALES_ok!$1:$1048576,3,FALSE))</f>
        <v>Und</v>
      </c>
      <c r="E13" s="8">
        <v>55</v>
      </c>
      <c r="F13" s="9">
        <f>+IF(B13="","",VLOOKUP('4,01'!B13,MATERIALES_ok!$1:$1048576,4,FALSE))</f>
        <v>145000</v>
      </c>
      <c r="G13" s="24">
        <f>+IF(E13="","",ROUND(E13*F13,2))</f>
        <v>7975000</v>
      </c>
      <c r="H13" s="4"/>
    </row>
    <row r="14" spans="2:8">
      <c r="B14" s="23"/>
      <c r="C14" s="7" t="str">
        <f>IF(B14="MAT-HM","Herramienta menor",IF(B14="","",VLOOKUP('4,01'!B14,MATERIALES_ok!$1:$1048576,2,FALSE)))</f>
        <v/>
      </c>
      <c r="D14" s="13" t="str">
        <f>IF(B14="MAT-HM","% M.O",IF(B14="","",VLOOKUP('4,01'!B14,MATERIALES_ok!$1:$1048576,3,FALSE)))</f>
        <v/>
      </c>
      <c r="E14" s="8" t="str">
        <f>+IF(B14="","",1)</f>
        <v/>
      </c>
      <c r="F14" s="9" t="str">
        <f>IF(B14="MAT-HM",$G$41,IF(B14="","",VLOOKUP('4,01'!B14,MATERIALES_ok!$1:$1048576,4,FALSE)))</f>
        <v/>
      </c>
      <c r="G14" s="24" t="str">
        <f>+IF(E14="","",ROUND(E14*F14,2))</f>
        <v/>
      </c>
      <c r="H14" s="4"/>
    </row>
    <row r="15" spans="2:8">
      <c r="B15" s="23"/>
      <c r="C15" s="7" t="str">
        <f>IF(B15="MAT-HM","Herramienta menor",IF(B15="","",VLOOKUP('4,01'!B15,MATERIALES_ok!$1:$1048576,2,FALSE)))</f>
        <v/>
      </c>
      <c r="D15" s="13" t="str">
        <f>IF(B15="MAT-HM","% M.O",IF(B15="","",VLOOKUP('4,01'!B15,MATERIALES_ok!$1:$1048576,3,FALSE)))</f>
        <v/>
      </c>
      <c r="E15" s="8" t="str">
        <f>+IF(B15="","",1)</f>
        <v/>
      </c>
      <c r="F15" s="9" t="str">
        <f>IF(B15="MAT-HM",$G$41,IF(B15="","",VLOOKUP('4,01'!B15,MATERIALES_ok!$1:$1048576,4,FALSE)))</f>
        <v/>
      </c>
      <c r="G15" s="24" t="str">
        <f>+IF(E15="","",ROUND(E15*F15,2))</f>
        <v/>
      </c>
      <c r="H15" s="4"/>
    </row>
    <row r="16" spans="2:8">
      <c r="B16" s="23"/>
      <c r="C16" s="7" t="str">
        <f>IF(B16="MAT-HM","Herramienta menor",IF(B16="","",VLOOKUP('4,01'!B16,MATERIALES_ok!$1:$1048576,2,FALSE)))</f>
        <v/>
      </c>
      <c r="D16" s="13" t="str">
        <f>IF(B16="MAT-HM","% M.O",IF(B16="","",VLOOKUP('4,01'!B16,MATERIALES_ok!$1:$1048576,3,FALSE)))</f>
        <v/>
      </c>
      <c r="E16" s="8" t="str">
        <f>+IF(B16="","",1)</f>
        <v/>
      </c>
      <c r="F16" s="9" t="str">
        <f>IF(B16="MAT-HM",$G$41,IF(B16="","",VLOOKUP('4,01'!B16,MATERIALES_ok!$1:$1048576,4,FALSE)))</f>
        <v/>
      </c>
      <c r="G16" s="24" t="str">
        <f>+IF(E16="","",ROUND(E16*F16,2))</f>
        <v/>
      </c>
      <c r="H16" s="4"/>
    </row>
    <row r="17" spans="2:8">
      <c r="B17" s="23"/>
      <c r="C17" s="7" t="str">
        <f>IF(B17="MAT-HM","Herramienta menor",IF(B17="","",VLOOKUP('4,01'!B17,MATERIALES_ok!$1:$1048576,2,FALSE)))</f>
        <v/>
      </c>
      <c r="D17" s="13" t="str">
        <f>IF(B17="MAT-HM","% M.O",IF(B17="","",VLOOKUP('4,01'!B17,MATERIALES_ok!$1:$1048576,3,FALSE)))</f>
        <v/>
      </c>
      <c r="E17" s="8" t="str">
        <f>+IF(B17="","",1)</f>
        <v/>
      </c>
      <c r="F17" s="9" t="str">
        <f>IF(B17="MAT-HM",$G$41,IF(B17="","",VLOOKUP('4,01'!B17,MATERIALES_ok!$1:$1048576,4,FALSE)))</f>
        <v/>
      </c>
      <c r="G17" s="24" t="str">
        <f>+IF(E17="","",ROUND(E17*F17,2))</f>
        <v/>
      </c>
      <c r="H17" s="4"/>
    </row>
    <row r="18" spans="2:8">
      <c r="B18" s="25"/>
      <c r="C18" s="151"/>
      <c r="D18" s="151"/>
      <c r="E18" s="151"/>
      <c r="F18" s="10" t="s">
        <v>127</v>
      </c>
      <c r="G18" s="26">
        <f>SUM(G13:G17)</f>
        <v>7975000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26438.6</v>
      </c>
      <c r="G22" s="24">
        <f>+IF(B22="","",ROUND(E22*F22,2))</f>
        <v>2643.86</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0.1</v>
      </c>
      <c r="F23" s="9">
        <f>IF(B23="MEH-HM",G42,IF(B23="","",VLOOKUP(B23,EQUIPOS_ok!$1:$1048576,4,FALSE)))</f>
        <v>67500</v>
      </c>
      <c r="G23" s="24">
        <f>+IF(B23="","",ROUND(E23*F23,2))</f>
        <v>6750</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9393.86</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t="s">
        <v>405</v>
      </c>
      <c r="C31" s="7" t="s">
        <v>24</v>
      </c>
      <c r="D31" s="8">
        <f>IF(B31="TRSPTE-MEH","% MEH",IF(B31="TRSPTE-MAT","% MAT",IF(B31="","",1)))</f>
        <v>1</v>
      </c>
      <c r="E31" s="153">
        <v>5</v>
      </c>
      <c r="F31" s="9">
        <f>IF(B31="TRSPTE-MEH",$G$27,IF(B31="TRSPTE-MAT",$G$18,IF(B31="","",VLOOKUP(B31,TRANSPORTE_ok!$1:$1048576,4,FALSE))))</f>
        <v>1800</v>
      </c>
      <c r="G31" s="24">
        <f>+IF(B31="","",ROUND(E31*F31,2))</f>
        <v>9000</v>
      </c>
      <c r="H31" s="4"/>
    </row>
    <row r="32" spans="2:8" ht="15.75" customHeight="1">
      <c r="B32" s="137"/>
      <c r="C32" s="7" t="str">
        <f>IF(B32="TRSPTE-MEH","Transporte Maquinaria y Equipos",IF(B32="TRSPTE-MAT","Transporte Materiales",IF(B32="","",VLOOKUP('4,01'!B32,TRANSPORTE_ok!A7:$C$8,2,FALSE))))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Materiales",IF(B33="","",VLOOKUP('4,01'!B33,TRANSPORTE_ok!A7:$C$8,2,FALSE))))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Materiales",IF(B34="","",VLOOKUP('4,01'!B34,TRANSPORTE_ok!A7:$C$8,2,FALSE))))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Materiales",IF(B35="","",VLOOKUP('4,01'!B35,TRANSPORTE_ok!A7:$C$8,2,FALSE))))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9000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1.7892402187744041</v>
      </c>
      <c r="G40" s="24">
        <f>+IF(B40="","",ROUND(E40/F40,2))</f>
        <v>26438.6</v>
      </c>
    </row>
    <row r="41" spans="2:8" ht="15.75" customHeight="1">
      <c r="B41" s="25"/>
      <c r="C41" s="151"/>
      <c r="D41" s="151"/>
      <c r="E41" s="151"/>
      <c r="F41" s="10" t="s">
        <v>127</v>
      </c>
      <c r="G41" s="26">
        <f>SUM(G40:G40)</f>
        <v>26438.6</v>
      </c>
    </row>
    <row r="42" spans="2:8" ht="15.75" customHeight="1" thickBot="1">
      <c r="B42" s="15"/>
      <c r="G42" s="16"/>
    </row>
    <row r="43" spans="2:8" ht="15.75" customHeight="1" thickBot="1">
      <c r="B43" s="15"/>
      <c r="E43" s="1818" t="s">
        <v>138</v>
      </c>
      <c r="F43" s="1819" t="s">
        <v>139</v>
      </c>
      <c r="G43" s="161">
        <f>+G41+G36+G27+G18</f>
        <v>8019832.46</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pageSetUpPr fitToPage="1"/>
  </sheetPr>
  <dimension ref="B1:H70"/>
  <sheetViews>
    <sheetView showGridLines="0" topLeftCell="A22"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4.0199999999999996</v>
      </c>
      <c r="F9" s="6" t="s">
        <v>120</v>
      </c>
      <c r="G9" s="20" t="s">
        <v>171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234</v>
      </c>
      <c r="C13" s="7" t="str">
        <f>IF(B13="","",VLOOKUP('4,02'!B13,MATERIALES_ok!$1:$1048576,2,FALSE))</f>
        <v>Interrupto automático enchuflable 1x15 A</v>
      </c>
      <c r="D13" s="13" t="str">
        <f>+IF(B13="","",VLOOKUP('4,02'!B13,MATERIALES_ok!$1:$1048576,3,FALSE))</f>
        <v>Und</v>
      </c>
      <c r="E13" s="8">
        <v>1</v>
      </c>
      <c r="F13" s="9">
        <f>+IF(B13="","",VLOOKUP('4,02'!B13,MATERIALES_ok!$1:$1048576,4,FALSE))</f>
        <v>13500</v>
      </c>
      <c r="G13" s="24">
        <f>+IF(E13="","",ROUND(E13*F13,2))</f>
        <v>13500</v>
      </c>
      <c r="H13" s="4"/>
    </row>
    <row r="14" spans="2:8">
      <c r="B14" s="23"/>
      <c r="C14" s="7" t="str">
        <f>IF(B14="MAT-HM","Herramienta menor",IF(B14="","",VLOOKUP('4,02'!B14,MATERIALES_ok!$1:$1048576,2,FALSE)))</f>
        <v/>
      </c>
      <c r="D14" s="13" t="str">
        <f>IF(B14="MAT-HM","% M.O",IF(B14="","",VLOOKUP('4,02'!B14,MATERIALES_ok!$1:$1048576,3,FALSE)))</f>
        <v/>
      </c>
      <c r="E14" s="8" t="str">
        <f>+IF(B14="","",1)</f>
        <v/>
      </c>
      <c r="F14" s="9" t="str">
        <f>IF(B14="MAT-HM",$G$41,IF(B14="","",VLOOKUP('4,02'!B14,MATERIALES_ok!$1:$1048576,4,FALSE)))</f>
        <v/>
      </c>
      <c r="G14" s="24" t="str">
        <f>+IF(E14="","",ROUND(E14*F14,2))</f>
        <v/>
      </c>
      <c r="H14" s="4"/>
    </row>
    <row r="15" spans="2:8">
      <c r="B15" s="23"/>
      <c r="C15" s="7" t="str">
        <f>IF(B15="MAT-HM","Herramienta menor",IF(B15="","",VLOOKUP('4,02'!B15,MATERIALES_ok!$1:$1048576,2,FALSE)))</f>
        <v/>
      </c>
      <c r="D15" s="13" t="str">
        <f>IF(B15="MAT-HM","% M.O",IF(B15="","",VLOOKUP('4,02'!B15,MATERIALES_ok!$1:$1048576,3,FALSE)))</f>
        <v/>
      </c>
      <c r="E15" s="8" t="str">
        <f>+IF(B15="","",1)</f>
        <v/>
      </c>
      <c r="F15" s="9" t="str">
        <f>IF(B15="MAT-HM",$G$41,IF(B15="","",VLOOKUP('4,02'!B15,MATERIALES_ok!$1:$1048576,4,FALSE)))</f>
        <v/>
      </c>
      <c r="G15" s="24" t="str">
        <f>+IF(E15="","",ROUND(E15*F15,2))</f>
        <v/>
      </c>
      <c r="H15" s="4"/>
    </row>
    <row r="16" spans="2:8">
      <c r="B16" s="23"/>
      <c r="C16" s="7" t="str">
        <f>IF(B16="MAT-HM","Herramienta menor",IF(B16="","",VLOOKUP('4,02'!B16,MATERIALES_ok!$1:$1048576,2,FALSE)))</f>
        <v/>
      </c>
      <c r="D16" s="13" t="str">
        <f>IF(B16="MAT-HM","% M.O",IF(B16="","",VLOOKUP('4,02'!B16,MATERIALES_ok!$1:$1048576,3,FALSE)))</f>
        <v/>
      </c>
      <c r="E16" s="8" t="str">
        <f>+IF(B16="","",1)</f>
        <v/>
      </c>
      <c r="F16" s="9" t="str">
        <f>IF(B16="MAT-HM",$G$41,IF(B16="","",VLOOKUP('4,02'!B16,MATERIALES_ok!$1:$1048576,4,FALSE)))</f>
        <v/>
      </c>
      <c r="G16" s="24" t="str">
        <f>+IF(E16="","",ROUND(E16*F16,2))</f>
        <v/>
      </c>
      <c r="H16" s="4"/>
    </row>
    <row r="17" spans="2:8">
      <c r="B17" s="23"/>
      <c r="C17" s="7" t="str">
        <f>IF(B17="MAT-HM","Herramienta menor",IF(B17="","",VLOOKUP('4,02'!B17,MATERIALES_ok!$1:$1048576,2,FALSE)))</f>
        <v/>
      </c>
      <c r="D17" s="13" t="str">
        <f>IF(B17="MAT-HM","% M.O",IF(B17="","",VLOOKUP('4,02'!B17,MATERIALES_ok!$1:$1048576,3,FALSE)))</f>
        <v/>
      </c>
      <c r="E17" s="8" t="str">
        <f>+IF(B17="","",1)</f>
        <v/>
      </c>
      <c r="F17" s="9" t="str">
        <f>IF(B17="MAT-HM",$G$41,IF(B17="","",VLOOKUP('4,02'!B17,MATERIALES_ok!$1:$1048576,4,FALSE)))</f>
        <v/>
      </c>
      <c r="G17" s="24" t="str">
        <f>+IF(E17="","",ROUND(E17*F17,2))</f>
        <v/>
      </c>
      <c r="H17" s="4"/>
    </row>
    <row r="18" spans="2:8">
      <c r="B18" s="25"/>
      <c r="C18" s="151"/>
      <c r="D18" s="151"/>
      <c r="E18" s="151"/>
      <c r="F18" s="10" t="s">
        <v>127</v>
      </c>
      <c r="G18" s="26">
        <f>SUM(G13:G17)</f>
        <v>13500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49825.35</v>
      </c>
      <c r="G22" s="24">
        <f>+IF(B22="","",ROUND(E22*F22,2))</f>
        <v>4982.54</v>
      </c>
      <c r="H22" s="4"/>
    </row>
    <row r="23" spans="2:8" ht="15.75" customHeight="1">
      <c r="B23" s="23"/>
      <c r="C23" s="7" t="str">
        <f>IF(B23="MEH-HM",VLOOKUP(B23,EQUIPOS_ok!$1:$1048576,2,FALSE),IF(B23="","",VLOOKUP(B23,EQUIPOS_ok!$1:$1048576,2,FALSE)))</f>
        <v/>
      </c>
      <c r="D23" s="13" t="str">
        <f>+IF(B23="","",VLOOKUP(B23,EQUIPOS_ok!$1:$1048576,3,FALSE))</f>
        <v/>
      </c>
      <c r="E23" s="8"/>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4982.54</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Materiales",IF(B31="","",VLOOKUP('4,02'!B31,TRANSPORTE_ok!A6:$C$8,2,FALSE))))</f>
        <v/>
      </c>
      <c r="D31" s="8" t="str">
        <f>IF(B31="TRSPTE-MEH","% MEH",IF(B31="TRSPTE-MAT","% MAT",IF(B31="","",1)))</f>
        <v/>
      </c>
      <c r="E31" s="153"/>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Materiales",IF(B32="","",VLOOKUP('4,02'!B32,TRANSPORTE_ok!A7:$C$8,2,FALSE))))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Materiales",IF(B33="","",VLOOKUP('4,02'!B33,TRANSPORTE_ok!A7:$C$8,2,FALSE))))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Materiales",IF(B34="","",VLOOKUP('4,02'!B34,TRANSPORTE_ok!A7:$C$8,2,FALSE))))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Materiales",IF(B35="","",VLOOKUP('4,02'!B35,TRANSPORTE_ok!A7:$C$8,2,FALSE))))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0.94941637409458968</v>
      </c>
      <c r="G40" s="24">
        <f>+IF(B40="","",ROUND(E40/F40,2))</f>
        <v>49825.35</v>
      </c>
    </row>
    <row r="41" spans="2:8" ht="15.75" customHeight="1">
      <c r="B41" s="25"/>
      <c r="C41" s="151"/>
      <c r="D41" s="151"/>
      <c r="E41" s="151"/>
      <c r="F41" s="10" t="s">
        <v>127</v>
      </c>
      <c r="G41" s="26">
        <f>SUM(G40:G40)</f>
        <v>49825.35</v>
      </c>
    </row>
    <row r="42" spans="2:8" ht="15.75" customHeight="1" thickBot="1">
      <c r="B42" s="15"/>
      <c r="G42" s="16"/>
    </row>
    <row r="43" spans="2:8" ht="15.75" customHeight="1" thickBot="1">
      <c r="B43" s="15"/>
      <c r="E43" s="1818" t="s">
        <v>138</v>
      </c>
      <c r="F43" s="1819" t="s">
        <v>139</v>
      </c>
      <c r="G43" s="161">
        <f>+G41+G36+G27+G18</f>
        <v>68307.89</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pageSetUpPr fitToPage="1"/>
  </sheetPr>
  <dimension ref="B1:H70"/>
  <sheetViews>
    <sheetView showGridLines="0" topLeftCell="A22"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5.01</v>
      </c>
      <c r="F9" s="6" t="s">
        <v>120</v>
      </c>
      <c r="G9" s="20" t="s">
        <v>171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235</v>
      </c>
      <c r="C13" s="7" t="str">
        <f>IF(B13="","",VLOOKUP('4,03'!B13,MATERIALES_ok!$1:$1048576,2,FALSE))</f>
        <v>Cinta aislante de colores</v>
      </c>
      <c r="D13" s="13" t="str">
        <f>+IF(B13="","",VLOOKUP('4,03'!B13,MATERIALES_ok!$1:$1048576,3,FALSE))</f>
        <v>Und</v>
      </c>
      <c r="E13" s="8">
        <v>1</v>
      </c>
      <c r="F13" s="9">
        <f>+IF(B13="","",VLOOKUP('4,03'!B13,MATERIALES_ok!$1:$1048576,4,FALSE))</f>
        <v>3500</v>
      </c>
      <c r="G13" s="24">
        <f>+IF(E13="","",ROUND(E13*F13,2))</f>
        <v>3500</v>
      </c>
      <c r="H13" s="4"/>
    </row>
    <row r="14" spans="2:8">
      <c r="B14" s="23"/>
      <c r="C14" s="7" t="str">
        <f>IF(B14="MAT-HM","Herramienta menor",IF(B14="","",VLOOKUP('4,03'!B14,MATERIALES_ok!$1:$1048576,2,FALSE)))</f>
        <v/>
      </c>
      <c r="D14" s="13" t="str">
        <f>IF(B14="MAT-HM","% M.O",IF(B14="","",VLOOKUP('4,03'!B14,MATERIALES_ok!$1:$1048576,3,FALSE)))</f>
        <v/>
      </c>
      <c r="E14" s="8" t="str">
        <f>+IF(B14="","",1)</f>
        <v/>
      </c>
      <c r="F14" s="9" t="str">
        <f>IF(B14="MAT-HM",$G$41,IF(B14="","",VLOOKUP('4,03'!B14,MATERIALES_ok!$1:$1048576,4,FALSE)))</f>
        <v/>
      </c>
      <c r="G14" s="24" t="str">
        <f>+IF(E14="","",ROUND(E14*F14,2))</f>
        <v/>
      </c>
      <c r="H14" s="4"/>
    </row>
    <row r="15" spans="2:8">
      <c r="B15" s="23"/>
      <c r="C15" s="7" t="str">
        <f>IF(B15="MAT-HM","Herramienta menor",IF(B15="","",VLOOKUP('4,03'!B15,MATERIALES_ok!$1:$1048576,2,FALSE)))</f>
        <v/>
      </c>
      <c r="D15" s="13" t="str">
        <f>IF(B15="MAT-HM","% M.O",IF(B15="","",VLOOKUP('4,03'!B15,MATERIALES_ok!$1:$1048576,3,FALSE)))</f>
        <v/>
      </c>
      <c r="E15" s="8" t="str">
        <f>+IF(B15="","",1)</f>
        <v/>
      </c>
      <c r="F15" s="9" t="str">
        <f>IF(B15="MAT-HM",$G$41,IF(B15="","",VLOOKUP('4,03'!B15,MATERIALES_ok!$1:$1048576,4,FALSE)))</f>
        <v/>
      </c>
      <c r="G15" s="24" t="str">
        <f>+IF(E15="","",ROUND(E15*F15,2))</f>
        <v/>
      </c>
      <c r="H15" s="4"/>
    </row>
    <row r="16" spans="2:8">
      <c r="B16" s="23"/>
      <c r="C16" s="7" t="str">
        <f>IF(B16="MAT-HM","Herramienta menor",IF(B16="","",VLOOKUP('4,03'!B16,MATERIALES_ok!$1:$1048576,2,FALSE)))</f>
        <v/>
      </c>
      <c r="D16" s="13" t="str">
        <f>IF(B16="MAT-HM","% M.O",IF(B16="","",VLOOKUP('4,03'!B16,MATERIALES_ok!$1:$1048576,3,FALSE)))</f>
        <v/>
      </c>
      <c r="E16" s="8" t="str">
        <f>+IF(B16="","",1)</f>
        <v/>
      </c>
      <c r="F16" s="9" t="str">
        <f>IF(B16="MAT-HM",$G$41,IF(B16="","",VLOOKUP('4,03'!B16,MATERIALES_ok!$1:$1048576,4,FALSE)))</f>
        <v/>
      </c>
      <c r="G16" s="24" t="str">
        <f>+IF(E16="","",ROUND(E16*F16,2))</f>
        <v/>
      </c>
      <c r="H16" s="4"/>
    </row>
    <row r="17" spans="2:8">
      <c r="B17" s="23"/>
      <c r="C17" s="7" t="str">
        <f>IF(B17="MAT-HM","Herramienta menor",IF(B17="","",VLOOKUP('4,03'!B17,MATERIALES_ok!$1:$1048576,2,FALSE)))</f>
        <v/>
      </c>
      <c r="D17" s="13" t="str">
        <f>IF(B17="MAT-HM","% M.O",IF(B17="","",VLOOKUP('4,03'!B17,MATERIALES_ok!$1:$1048576,3,FALSE)))</f>
        <v/>
      </c>
      <c r="E17" s="8" t="str">
        <f>+IF(B17="","",1)</f>
        <v/>
      </c>
      <c r="F17" s="9" t="str">
        <f>IF(B17="MAT-HM",$G$41,IF(B17="","",VLOOKUP('4,03'!B17,MATERIALES_ok!$1:$1048576,4,FALSE)))</f>
        <v/>
      </c>
      <c r="G17" s="24" t="str">
        <f>+IF(E17="","",ROUND(E17*F17,2))</f>
        <v/>
      </c>
      <c r="H17" s="4"/>
    </row>
    <row r="18" spans="2:8">
      <c r="B18" s="25"/>
      <c r="C18" s="151"/>
      <c r="D18" s="151"/>
      <c r="E18" s="151"/>
      <c r="F18" s="10" t="s">
        <v>127</v>
      </c>
      <c r="G18" s="26">
        <f>SUM(G13:G17)</f>
        <v>3500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114215.46</v>
      </c>
      <c r="G22" s="24">
        <f>+IF(B22="","",ROUND(E22*F22,2))</f>
        <v>11421.55</v>
      </c>
      <c r="H22" s="4"/>
    </row>
    <row r="23" spans="2:8" ht="15.75" customHeight="1">
      <c r="B23" s="23"/>
      <c r="C23" s="7" t="str">
        <f>IF(B23="MEH-HM",VLOOKUP(B23,EQUIPOS_ok!$1:$1048576,2,FALSE),IF(B23="","",VLOOKUP(B23,EQUIPOS_ok!$1:$1048576,2,FALSE)))</f>
        <v/>
      </c>
      <c r="D23" s="13" t="str">
        <f>+IF(B23="","",VLOOKUP(B23,EQUIPOS_ok!$1:$1048576,3,FALSE))</f>
        <v/>
      </c>
      <c r="E23" s="8"/>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11421.55</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Materiales",IF(B31="","",VLOOKUP('4,03'!B31,TRANSPORTE_ok!A6:$C$8,2,FALSE))))</f>
        <v/>
      </c>
      <c r="D31" s="8" t="str">
        <f>IF(B31="TRSPTE-MEH","% MEH",IF(B31="TRSPTE-MAT","% MAT",IF(B31="","",1)))</f>
        <v/>
      </c>
      <c r="E31" s="153"/>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Materiales",IF(B32="","",VLOOKUP('4,03'!B32,TRANSPORTE_ok!A7:$C$8,2,FALSE))))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Materiales",IF(B33="","",VLOOKUP('4,03'!B33,TRANSPORTE_ok!A7:$C$8,2,FALSE))))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Materiales",IF(B34="","",VLOOKUP('4,03'!B34,TRANSPORTE_ok!A7:$C$8,2,FALSE))))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Materiales",IF(B35="","",VLOOKUP('4,03'!B35,TRANSPORTE_ok!A7:$C$8,2,FALSE))))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0.41417337000176868</v>
      </c>
      <c r="G40" s="24">
        <f>+IF(B40="","",ROUND(E40/F40,2))</f>
        <v>114215.46</v>
      </c>
    </row>
    <row r="41" spans="2:8" ht="15.75" customHeight="1">
      <c r="B41" s="25"/>
      <c r="C41" s="151"/>
      <c r="D41" s="151"/>
      <c r="E41" s="151"/>
      <c r="F41" s="10" t="s">
        <v>127</v>
      </c>
      <c r="G41" s="26">
        <f>SUM(G40:G40)</f>
        <v>114215.46</v>
      </c>
    </row>
    <row r="42" spans="2:8" ht="15.75" customHeight="1" thickBot="1">
      <c r="B42" s="15"/>
      <c r="G42" s="16"/>
    </row>
    <row r="43" spans="2:8" ht="15.75" customHeight="1" thickBot="1">
      <c r="B43" s="15"/>
      <c r="E43" s="1818" t="s">
        <v>138</v>
      </c>
      <c r="F43" s="1819" t="s">
        <v>139</v>
      </c>
      <c r="G43" s="161">
        <f>+G41+G36+G27+G18</f>
        <v>129137.01000000001</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B1:H70"/>
  <sheetViews>
    <sheetView showGridLines="0"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45.75" thickBot="1">
      <c r="B9" s="19" t="s">
        <v>118</v>
      </c>
      <c r="C9" s="12" t="str">
        <f>+' PRESUPUESTO OFICIAL ESMERALDA'!C10</f>
        <v>Desmonte   de   Postes   de   iluminación;   Incl.   Retiro   de luminarias,    clabeado    y    demolición    de    machón    en concreto.</v>
      </c>
      <c r="D9" s="6" t="s">
        <v>119</v>
      </c>
      <c r="E9" s="11">
        <v>1.01</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182</v>
      </c>
      <c r="C13" s="7" t="str">
        <f>IF(B13="","",VLOOKUP('1,01'!B13,MATERIALES_ok!$1:$1048576,2,FALSE))</f>
        <v>PolIn de mandera 5x5 cm</v>
      </c>
      <c r="D13" s="13" t="str">
        <f>+IF(B13="","",VLOOKUP('1,01'!B13,MATERIALES_ok!$1:$1048576,3,FALSE))</f>
        <v>ML</v>
      </c>
      <c r="E13" s="8">
        <v>0.2</v>
      </c>
      <c r="F13" s="9">
        <f>+IF(B13="","",VLOOKUP('1,01'!B13,MATERIALES_ok!$1:$1048576,4,FALSE))</f>
        <v>6883</v>
      </c>
      <c r="G13" s="24">
        <f>+IF(E13="","",ROUND(E13*F13,2))</f>
        <v>1376.6</v>
      </c>
      <c r="H13" s="4"/>
    </row>
    <row r="14" spans="2:8">
      <c r="B14" s="23" t="s">
        <v>187</v>
      </c>
      <c r="C14" s="7" t="str">
        <f>IF(B14="MAT-HM","Herramienta menor",IF(B14="","",VLOOKUP('1,01'!B14,MATERIALES_ok!$1:$1048576,2,FALSE)))</f>
        <v>Puntilla con cabeza 2-1/2"</v>
      </c>
      <c r="D14" s="13" t="str">
        <f>IF(B14="MAT-HM","% M.O",IF(B14="","",VLOOKUP('1,01'!B14,MATERIALES_ok!$1:$1048576,3,FALSE)))</f>
        <v>LB</v>
      </c>
      <c r="E14" s="8">
        <v>0.06</v>
      </c>
      <c r="F14" s="9">
        <f>IF(B14="MAT-HM",$G$41,IF(B14="","",VLOOKUP('1,01'!B14,MATERIALES_ok!$1:$1048576,4,FALSE)))</f>
        <v>4851</v>
      </c>
      <c r="G14" s="24">
        <f>+IF(E14="","",ROUND(E14*F14,2))</f>
        <v>291.06</v>
      </c>
      <c r="H14" s="4"/>
    </row>
    <row r="15" spans="2:8">
      <c r="B15" s="23"/>
      <c r="C15" s="7" t="str">
        <f>IF(B15="MAT-HM","Herramienta menor",IF(B15="","",VLOOKUP('1,01'!B15,MATERIALES_ok!$1:$1048576,2,FALSE)))</f>
        <v/>
      </c>
      <c r="D15" s="13" t="str">
        <f>IF(B15="MAT-HM","% M.O",IF(B15="","",VLOOKUP('1,01'!B15,MATERIALES_ok!$1:$1048576,3,FALSE)))</f>
        <v/>
      </c>
      <c r="E15" s="8" t="str">
        <f>+IF(B15="","",1)</f>
        <v/>
      </c>
      <c r="F15" s="9" t="str">
        <f>IF(B15="MAT-HM",$G$41,IF(B15="","",VLOOKUP('1,01'!B15,MATERIALES_ok!$1:$1048576,4,FALSE)))</f>
        <v/>
      </c>
      <c r="G15" s="24" t="str">
        <f>+IF(E15="","",ROUND(E15*F15,2))</f>
        <v/>
      </c>
      <c r="H15" s="4"/>
    </row>
    <row r="16" spans="2:8">
      <c r="B16" s="23"/>
      <c r="C16" s="7" t="str">
        <f>IF(B16="MAT-HM","Herramienta menor",IF(B16="","",VLOOKUP('1,01'!B16,MATERIALES_ok!$1:$1048576,2,FALSE)))</f>
        <v/>
      </c>
      <c r="D16" s="13" t="str">
        <f>IF(B16="MAT-HM","% M.O",IF(B16="","",VLOOKUP('1,01'!B16,MATERIALES_ok!$1:$1048576,3,FALSE)))</f>
        <v/>
      </c>
      <c r="E16" s="8" t="str">
        <f>+IF(B16="","",1)</f>
        <v/>
      </c>
      <c r="F16" s="9" t="str">
        <f>IF(B16="MAT-HM",$G$41,IF(B16="","",VLOOKUP('1,01'!B16,MATERIALES_ok!$1:$1048576,4,FALSE)))</f>
        <v/>
      </c>
      <c r="G16" s="24" t="str">
        <f>+IF(E16="","",ROUND(E16*F16,2))</f>
        <v/>
      </c>
      <c r="H16" s="4"/>
    </row>
    <row r="17" spans="2:8">
      <c r="B17" s="23"/>
      <c r="C17" s="7" t="str">
        <f>IF(B17="MAT-HM","Herramienta menor",IF(B17="","",VLOOKUP('1,01'!B17,MATERIALES_ok!$1:$1048576,2,FALSE)))</f>
        <v/>
      </c>
      <c r="D17" s="13" t="str">
        <f>IF(B17="MAT-HM","% M.O",IF(B17="","",VLOOKUP('1,01'!B17,MATERIALES_ok!$1:$1048576,3,FALSE)))</f>
        <v/>
      </c>
      <c r="E17" s="8" t="str">
        <f>+IF(B17="","",1)</f>
        <v/>
      </c>
      <c r="F17" s="9" t="str">
        <f>IF(B17="MAT-HM",$G$41,IF(B17="","",VLOOKUP('1,01'!B17,MATERIALES_ok!$1:$1048576,4,FALSE)))</f>
        <v/>
      </c>
      <c r="G17" s="24" t="str">
        <f>+IF(E17="","",ROUND(E17*F17,2))</f>
        <v/>
      </c>
      <c r="H17" s="4"/>
    </row>
    <row r="18" spans="2:8">
      <c r="B18" s="25"/>
      <c r="C18" s="151"/>
      <c r="D18" s="151"/>
      <c r="E18" s="151"/>
      <c r="F18" s="10" t="s">
        <v>127</v>
      </c>
      <c r="G18" s="26">
        <f>SUM(G13:G17)</f>
        <v>1667.6599999999999</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3679.5</v>
      </c>
      <c r="G22" s="24">
        <f>+IF(B22="","",ROUND(E22*F22,2))</f>
        <v>367.95</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367.95</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Materiales",IF(B31="","",VLOOKUP('1,01'!B31,TRANSPORTE_ok!A6:$C$8,2,FALSE))))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Materiales",IF(B32="","",VLOOKUP('1,01'!B32,TRANSPORTE_ok!A7:$C$8,2,FALSE))))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Materiales",IF(B33="","",VLOOKUP('1,01'!B33,TRANSPORTE_ok!A7:$C$8,2,FALSE))))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Materiales",IF(B34="","",VLOOKUP('1,01'!B34,TRANSPORTE_ok!A7:$C$8,2,FALSE))))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Materiales",IF(B35="","",VLOOKUP('1,01'!B35,TRANSPORTE_ok!A7:$C$8,2,FALSE))))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169</v>
      </c>
      <c r="C40" s="7" t="str">
        <f>+IF(B40="","",VLOOKUP(B40,'MANO DE OBRA_ok'!1:1048576,2,FALSE))</f>
        <v>Cuadrilla 1: 1 Ayudante A</v>
      </c>
      <c r="D40" s="9" t="str">
        <f>+IF(B40="","","Hora")</f>
        <v>Hora</v>
      </c>
      <c r="E40" s="9">
        <f>+IF(B40="","",VLOOKUP(B40,'MANO DE OBRA_ok'!1:1048576,16,FALSE))</f>
        <v>13516</v>
      </c>
      <c r="F40" s="14">
        <v>3.6733224659158266</v>
      </c>
      <c r="G40" s="24">
        <f>+IF(B40="","",ROUND(E40/F40,2))</f>
        <v>3679.5</v>
      </c>
    </row>
    <row r="41" spans="2:8" ht="15.75" customHeight="1">
      <c r="B41" s="25"/>
      <c r="C41" s="151"/>
      <c r="D41" s="151"/>
      <c r="E41" s="151"/>
      <c r="F41" s="10" t="s">
        <v>127</v>
      </c>
      <c r="G41" s="26">
        <f>SUM(G40:G40)</f>
        <v>3679.5</v>
      </c>
    </row>
    <row r="42" spans="2:8" ht="15.75" customHeight="1" thickBot="1">
      <c r="B42" s="15"/>
      <c r="G42" s="16"/>
    </row>
    <row r="43" spans="2:8" ht="15.75" customHeight="1" thickBot="1">
      <c r="B43" s="15"/>
      <c r="E43" s="1818" t="s">
        <v>138</v>
      </c>
      <c r="F43" s="1819" t="s">
        <v>139</v>
      </c>
      <c r="G43" s="161">
        <f>ROUND(G41+G36+G27+G18,0)</f>
        <v>5715</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pageSetUpPr fitToPage="1"/>
  </sheetPr>
  <dimension ref="B1:H70"/>
  <sheetViews>
    <sheetView showGridLines="0" topLeftCell="A20"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45.75" thickBot="1">
      <c r="B9" s="19" t="s">
        <v>118</v>
      </c>
      <c r="C9" s="12" t="str">
        <f>+' PRESUPUESTO OFICIAL ESMERALDA'!C10</f>
        <v>Desmonte   de   Postes   de   iluminación;   Incl.   Retiro   de luminarias,    clabeado    y    demolición    de    machón    en concreto.</v>
      </c>
      <c r="D9" s="6" t="s">
        <v>119</v>
      </c>
      <c r="E9" s="11">
        <v>6.01</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182</v>
      </c>
      <c r="C13" s="7" t="str">
        <f>IF(B13="","",VLOOKUP('6,01'!B13,MATERIALES_ok!$1:$1048576,2,FALSE))</f>
        <v>PolIn de mandera 5x5 cm</v>
      </c>
      <c r="D13" s="13" t="str">
        <f>+IF(B13="","",VLOOKUP('6,01'!B13,MATERIALES_ok!$1:$1048576,3,FALSE))</f>
        <v>ML</v>
      </c>
      <c r="E13" s="8">
        <v>0.2</v>
      </c>
      <c r="F13" s="9">
        <f>+IF(B13="","",VLOOKUP('6,01'!B13,MATERIALES_ok!$1:$1048576,4,FALSE))</f>
        <v>6883</v>
      </c>
      <c r="G13" s="24">
        <f>+IF(E13="","",ROUND(E13*F13,2))</f>
        <v>1376.6</v>
      </c>
      <c r="H13" s="4"/>
    </row>
    <row r="14" spans="2:8">
      <c r="B14" s="23" t="s">
        <v>187</v>
      </c>
      <c r="C14" s="7" t="str">
        <f>IF(B14="MAT-HM","Herramienta menor",IF(B14="","",VLOOKUP('6,01'!B14,MATERIALES_ok!$1:$1048576,2,FALSE)))</f>
        <v>Puntilla con cabeza 2-1/2"</v>
      </c>
      <c r="D14" s="13" t="str">
        <f>IF(B14="MAT-HM","% M.O",IF(B14="","",VLOOKUP('6,01'!B14,MATERIALES_ok!$1:$1048576,3,FALSE)))</f>
        <v>LB</v>
      </c>
      <c r="E14" s="8">
        <v>0.06</v>
      </c>
      <c r="F14" s="9">
        <f>IF(B14="MAT-HM",$G$41,IF(B14="","",VLOOKUP('6,01'!B14,MATERIALES_ok!$1:$1048576,4,FALSE)))</f>
        <v>4851</v>
      </c>
      <c r="G14" s="24">
        <f>+IF(E14="","",ROUND(E14*F14,2))</f>
        <v>291.06</v>
      </c>
      <c r="H14" s="4"/>
    </row>
    <row r="15" spans="2:8">
      <c r="B15" s="23"/>
      <c r="C15" s="7" t="str">
        <f>IF(B15="MAT-HM","Herramienta menor",IF(B15="","",VLOOKUP('6,01'!B15,MATERIALES_ok!$1:$1048576,2,FALSE)))</f>
        <v/>
      </c>
      <c r="D15" s="13" t="str">
        <f>IF(B15="MAT-HM","% M.O",IF(B15="","",VLOOKUP('6,01'!B15,MATERIALES_ok!$1:$1048576,3,FALSE)))</f>
        <v/>
      </c>
      <c r="E15" s="8" t="str">
        <f>+IF(B15="","",1)</f>
        <v/>
      </c>
      <c r="F15" s="9" t="str">
        <f>IF(B15="MAT-HM",$G$41,IF(B15="","",VLOOKUP('6,01'!B15,MATERIALES_ok!$1:$1048576,4,FALSE)))</f>
        <v/>
      </c>
      <c r="G15" s="24" t="str">
        <f>+IF(E15="","",ROUND(E15*F15,2))</f>
        <v/>
      </c>
      <c r="H15" s="4"/>
    </row>
    <row r="16" spans="2:8">
      <c r="B16" s="23"/>
      <c r="C16" s="7" t="str">
        <f>IF(B16="MAT-HM","Herramienta menor",IF(B16="","",VLOOKUP('6,01'!B16,MATERIALES_ok!$1:$1048576,2,FALSE)))</f>
        <v/>
      </c>
      <c r="D16" s="13" t="str">
        <f>IF(B16="MAT-HM","% M.O",IF(B16="","",VLOOKUP('6,01'!B16,MATERIALES_ok!$1:$1048576,3,FALSE)))</f>
        <v/>
      </c>
      <c r="E16" s="8" t="str">
        <f>+IF(B16="","",1)</f>
        <v/>
      </c>
      <c r="F16" s="9" t="str">
        <f>IF(B16="MAT-HM",$G$41,IF(B16="","",VLOOKUP('6,01'!B16,MATERIALES_ok!$1:$1048576,4,FALSE)))</f>
        <v/>
      </c>
      <c r="G16" s="24" t="str">
        <f>+IF(E16="","",ROUND(E16*F16,2))</f>
        <v/>
      </c>
      <c r="H16" s="4"/>
    </row>
    <row r="17" spans="2:8">
      <c r="B17" s="23"/>
      <c r="C17" s="7" t="str">
        <f>IF(B17="MAT-HM","Herramienta menor",IF(B17="","",VLOOKUP('6,01'!B17,MATERIALES_ok!$1:$1048576,2,FALSE)))</f>
        <v/>
      </c>
      <c r="D17" s="13" t="str">
        <f>IF(B17="MAT-HM","% M.O",IF(B17="","",VLOOKUP('6,01'!B17,MATERIALES_ok!$1:$1048576,3,FALSE)))</f>
        <v/>
      </c>
      <c r="E17" s="8" t="str">
        <f>+IF(B17="","",1)</f>
        <v/>
      </c>
      <c r="F17" s="9" t="str">
        <f>IF(B17="MAT-HM",$G$41,IF(B17="","",VLOOKUP('6,01'!B17,MATERIALES_ok!$1:$1048576,4,FALSE)))</f>
        <v/>
      </c>
      <c r="G17" s="24" t="str">
        <f>+IF(E17="","",ROUND(E17*F17,2))</f>
        <v/>
      </c>
      <c r="H17" s="4"/>
    </row>
    <row r="18" spans="2:8">
      <c r="B18" s="25"/>
      <c r="C18" s="151"/>
      <c r="D18" s="151"/>
      <c r="E18" s="151"/>
      <c r="F18" s="10" t="s">
        <v>127</v>
      </c>
      <c r="G18" s="26">
        <f>SUM(G13:G17)</f>
        <v>1667.6599999999999</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3679.5</v>
      </c>
      <c r="G22" s="24">
        <f>+IF(B22="","",ROUND(E22*F22,2))</f>
        <v>367.95</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367.95</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Materiales",IF(B31="","",VLOOKUP('6,01'!B31,TRANSPORTE_ok!A6:$C$8,2,FALSE))))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Materiales",IF(B32="","",VLOOKUP('6,01'!B32,TRANSPORTE_ok!A7:$C$8,2,FALSE))))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Materiales",IF(B33="","",VLOOKUP('6,01'!B33,TRANSPORTE_ok!A7:$C$8,2,FALSE))))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Materiales",IF(B34="","",VLOOKUP('6,01'!B34,TRANSPORTE_ok!A7:$C$8,2,FALSE))))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Materiales",IF(B35="","",VLOOKUP('6,01'!B35,TRANSPORTE_ok!A7:$C$8,2,FALSE))))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169</v>
      </c>
      <c r="C40" s="7" t="str">
        <f>+IF(B40="","",VLOOKUP(B40,'MANO DE OBRA_ok'!1:1048576,2,FALSE))</f>
        <v>Cuadrilla 1: 1 Ayudante A</v>
      </c>
      <c r="D40" s="9" t="str">
        <f>+IF(B40="","","Hora")</f>
        <v>Hora</v>
      </c>
      <c r="E40" s="9">
        <f>+IF(B40="","",VLOOKUP(B40,'MANO DE OBRA_ok'!1:1048576,16,FALSE))</f>
        <v>13516</v>
      </c>
      <c r="F40" s="14">
        <v>3.6733224659158266</v>
      </c>
      <c r="G40" s="24">
        <f>+IF(B40="","",ROUND(E40/F40,2))</f>
        <v>3679.5</v>
      </c>
    </row>
    <row r="41" spans="2:8" ht="15.75" customHeight="1">
      <c r="B41" s="25"/>
      <c r="C41" s="151"/>
      <c r="D41" s="151"/>
      <c r="E41" s="151"/>
      <c r="F41" s="10" t="s">
        <v>127</v>
      </c>
      <c r="G41" s="26">
        <f>SUM(G40:G40)</f>
        <v>3679.5</v>
      </c>
    </row>
    <row r="42" spans="2:8" ht="15.75" customHeight="1" thickBot="1">
      <c r="B42" s="15"/>
      <c r="G42" s="16"/>
    </row>
    <row r="43" spans="2:8" ht="15.75" customHeight="1" thickBot="1">
      <c r="B43" s="15"/>
      <c r="E43" s="1818" t="s">
        <v>138</v>
      </c>
      <c r="F43" s="1819" t="s">
        <v>139</v>
      </c>
      <c r="G43" s="161">
        <f>ROUND(G41+G36+G27+G18,0)</f>
        <v>5715</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3">
    <pageSetUpPr fitToPage="1"/>
  </sheetPr>
  <dimension ref="B1:H70"/>
  <sheetViews>
    <sheetView showGridLines="0" topLeftCell="A25"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45.75" thickBot="1">
      <c r="B9" s="19" t="s">
        <v>118</v>
      </c>
      <c r="C9" s="12" t="str">
        <f>+' PRESUPUESTO OFICIAL ESMERALDA'!C10</f>
        <v>Desmonte   de   Postes   de   iluminación;   Incl.   Retiro   de luminarias,    clabeado    y    demolición    de    machón    en concreto.</v>
      </c>
      <c r="D9" s="6" t="s">
        <v>119</v>
      </c>
      <c r="E9" s="11">
        <v>9.01</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182</v>
      </c>
      <c r="C13" s="7" t="str">
        <f>IF(B13="","",VLOOKUP('9,01'!B13,MATERIALES_ok!$1:$1048576,2,FALSE))</f>
        <v>PolIn de mandera 5x5 cm</v>
      </c>
      <c r="D13" s="13" t="str">
        <f>+IF(B13="","",VLOOKUP('9,01'!B13,MATERIALES_ok!$1:$1048576,3,FALSE))</f>
        <v>ML</v>
      </c>
      <c r="E13" s="8">
        <v>0.2</v>
      </c>
      <c r="F13" s="9">
        <f>+IF(B13="","",VLOOKUP('9,01'!B13,MATERIALES_ok!$1:$1048576,4,FALSE))</f>
        <v>6883</v>
      </c>
      <c r="G13" s="24">
        <f>+IF(E13="","",ROUND(E13*F13,2))</f>
        <v>1376.6</v>
      </c>
      <c r="H13" s="4"/>
    </row>
    <row r="14" spans="2:8">
      <c r="B14" s="23" t="s">
        <v>187</v>
      </c>
      <c r="C14" s="7" t="str">
        <f>IF(B14="MAT-HM","Herramienta menor",IF(B14="","",VLOOKUP('9,01'!B14,MATERIALES_ok!$1:$1048576,2,FALSE)))</f>
        <v>Puntilla con cabeza 2-1/2"</v>
      </c>
      <c r="D14" s="13" t="str">
        <f>IF(B14="MAT-HM","% M.O",IF(B14="","",VLOOKUP('9,01'!B14,MATERIALES_ok!$1:$1048576,3,FALSE)))</f>
        <v>LB</v>
      </c>
      <c r="E14" s="8">
        <v>0.06</v>
      </c>
      <c r="F14" s="9">
        <f>IF(B14="MAT-HM",$G$41,IF(B14="","",VLOOKUP('9,01'!B14,MATERIALES_ok!$1:$1048576,4,FALSE)))</f>
        <v>4851</v>
      </c>
      <c r="G14" s="24">
        <f>+IF(E14="","",ROUND(E14*F14,2))</f>
        <v>291.06</v>
      </c>
      <c r="H14" s="4"/>
    </row>
    <row r="15" spans="2:8">
      <c r="B15" s="23"/>
      <c r="C15" s="7" t="str">
        <f>IF(B15="MAT-HM","Herramienta menor",IF(B15="","",VLOOKUP('9,01'!B15,MATERIALES_ok!$1:$1048576,2,FALSE)))</f>
        <v/>
      </c>
      <c r="D15" s="13" t="str">
        <f>IF(B15="MAT-HM","% M.O",IF(B15="","",VLOOKUP('9,01'!B15,MATERIALES_ok!$1:$1048576,3,FALSE)))</f>
        <v/>
      </c>
      <c r="E15" s="8" t="str">
        <f>+IF(B15="","",1)</f>
        <v/>
      </c>
      <c r="F15" s="9" t="str">
        <f>IF(B15="MAT-HM",$G$41,IF(B15="","",VLOOKUP('9,01'!B15,MATERIALES_ok!$1:$1048576,4,FALSE)))</f>
        <v/>
      </c>
      <c r="G15" s="24" t="str">
        <f>+IF(E15="","",ROUND(E15*F15,2))</f>
        <v/>
      </c>
      <c r="H15" s="4"/>
    </row>
    <row r="16" spans="2:8">
      <c r="B16" s="23"/>
      <c r="C16" s="7" t="str">
        <f>IF(B16="MAT-HM","Herramienta menor",IF(B16="","",VLOOKUP('9,01'!B16,MATERIALES_ok!$1:$1048576,2,FALSE)))</f>
        <v/>
      </c>
      <c r="D16" s="13" t="str">
        <f>IF(B16="MAT-HM","% M.O",IF(B16="","",VLOOKUP('9,01'!B16,MATERIALES_ok!$1:$1048576,3,FALSE)))</f>
        <v/>
      </c>
      <c r="E16" s="8" t="str">
        <f>+IF(B16="","",1)</f>
        <v/>
      </c>
      <c r="F16" s="9" t="str">
        <f>IF(B16="MAT-HM",$G$41,IF(B16="","",VLOOKUP('9,01'!B16,MATERIALES_ok!$1:$1048576,4,FALSE)))</f>
        <v/>
      </c>
      <c r="G16" s="24" t="str">
        <f>+IF(E16="","",ROUND(E16*F16,2))</f>
        <v/>
      </c>
      <c r="H16" s="4"/>
    </row>
    <row r="17" spans="2:8">
      <c r="B17" s="23"/>
      <c r="C17" s="7" t="str">
        <f>IF(B17="MAT-HM","Herramienta menor",IF(B17="","",VLOOKUP('9,01'!B17,MATERIALES_ok!$1:$1048576,2,FALSE)))</f>
        <v/>
      </c>
      <c r="D17" s="13" t="str">
        <f>IF(B17="MAT-HM","% M.O",IF(B17="","",VLOOKUP('9,01'!B17,MATERIALES_ok!$1:$1048576,3,FALSE)))</f>
        <v/>
      </c>
      <c r="E17" s="8" t="str">
        <f>+IF(B17="","",1)</f>
        <v/>
      </c>
      <c r="F17" s="9" t="str">
        <f>IF(B17="MAT-HM",$G$41,IF(B17="","",VLOOKUP('9,01'!B17,MATERIALES_ok!$1:$1048576,4,FALSE)))</f>
        <v/>
      </c>
      <c r="G17" s="24" t="str">
        <f>+IF(E17="","",ROUND(E17*F17,2))</f>
        <v/>
      </c>
      <c r="H17" s="4"/>
    </row>
    <row r="18" spans="2:8">
      <c r="B18" s="25"/>
      <c r="C18" s="151"/>
      <c r="D18" s="151"/>
      <c r="E18" s="151"/>
      <c r="F18" s="10" t="s">
        <v>127</v>
      </c>
      <c r="G18" s="26">
        <f>SUM(G13:G17)</f>
        <v>1667.6599999999999</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3679.5</v>
      </c>
      <c r="G22" s="24">
        <f>+IF(B22="","",ROUND(E22*F22,2))</f>
        <v>367.95</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367.95</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Materiales",IF(B31="","",VLOOKUP('9,01'!B31,TRANSPORTE_ok!A6:$C$8,2,FALSE))))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Materiales",IF(B32="","",VLOOKUP('9,01'!B32,TRANSPORTE_ok!A7:$C$8,2,FALSE))))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Materiales",IF(B33="","",VLOOKUP('9,01'!B33,TRANSPORTE_ok!A7:$C$8,2,FALSE))))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Materiales",IF(B34="","",VLOOKUP('9,01'!B34,TRANSPORTE_ok!A7:$C$8,2,FALSE))))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Materiales",IF(B35="","",VLOOKUP('9,01'!B35,TRANSPORTE_ok!A7:$C$8,2,FALSE))))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169</v>
      </c>
      <c r="C40" s="7" t="str">
        <f>+IF(B40="","",VLOOKUP(B40,'MANO DE OBRA_ok'!1:1048576,2,FALSE))</f>
        <v>Cuadrilla 1: 1 Ayudante A</v>
      </c>
      <c r="D40" s="9" t="str">
        <f>+IF(B40="","","Hora")</f>
        <v>Hora</v>
      </c>
      <c r="E40" s="9">
        <f>+IF(B40="","",VLOOKUP(B40,'MANO DE OBRA_ok'!1:1048576,16,FALSE))</f>
        <v>13516</v>
      </c>
      <c r="F40" s="14">
        <v>3.6733224659158266</v>
      </c>
      <c r="G40" s="24">
        <f>+IF(B40="","",ROUND(E40/F40,2))</f>
        <v>3679.5</v>
      </c>
    </row>
    <row r="41" spans="2:8" ht="15.75" customHeight="1">
      <c r="B41" s="25"/>
      <c r="C41" s="151"/>
      <c r="D41" s="151"/>
      <c r="E41" s="151"/>
      <c r="F41" s="10" t="s">
        <v>127</v>
      </c>
      <c r="G41" s="26">
        <f>SUM(G40:G40)</f>
        <v>3679.5</v>
      </c>
    </row>
    <row r="42" spans="2:8" ht="15.75" customHeight="1" thickBot="1">
      <c r="B42" s="15"/>
      <c r="G42" s="16"/>
    </row>
    <row r="43" spans="2:8" ht="15.75" customHeight="1" thickBot="1">
      <c r="B43" s="15"/>
      <c r="E43" s="1818" t="s">
        <v>138</v>
      </c>
      <c r="F43" s="1819" t="s">
        <v>139</v>
      </c>
      <c r="G43" s="161">
        <f>ROUND(G41+G36+G27+G18,0)</f>
        <v>5715</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6">
    <pageSetUpPr fitToPage="1"/>
  </sheetPr>
  <dimension ref="B1:H70"/>
  <sheetViews>
    <sheetView showGridLines="0" topLeftCell="A18" zoomScale="85" zoomScaleNormal="85" zoomScaleSheetLayoutView="85" workbookViewId="0">
      <selection activeCell="J25" sqref="J2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45.75" thickBot="1">
      <c r="B9" s="19" t="s">
        <v>118</v>
      </c>
      <c r="C9" s="12" t="str">
        <f>+' PRESUPUESTO OFICIAL ESMERALDA'!C10</f>
        <v>Desmonte   de   Postes   de   iluminación;   Incl.   Retiro   de luminarias,    clabeado    y    demolición    de    machón    en concreto.</v>
      </c>
      <c r="D9" s="6" t="s">
        <v>119</v>
      </c>
      <c r="E9" s="11">
        <v>15.01</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182</v>
      </c>
      <c r="C13" s="7" t="str">
        <f>IF(B13="","",VLOOKUP('15,01'!B13,MATERIALES_ok!$1:$1048576,2,FALSE))</f>
        <v>PolIn de mandera 5x5 cm</v>
      </c>
      <c r="D13" s="13" t="str">
        <f>+IF(B13="","",VLOOKUP('15,01'!B13,MATERIALES_ok!$1:$1048576,3,FALSE))</f>
        <v>ML</v>
      </c>
      <c r="E13" s="8">
        <v>0.2</v>
      </c>
      <c r="F13" s="9">
        <f>+IF(B13="","",VLOOKUP('15,01'!B13,MATERIALES_ok!$1:$1048576,4,FALSE))</f>
        <v>6883</v>
      </c>
      <c r="G13" s="24">
        <f>+IF(E13="","",ROUND(E13*F13,2))</f>
        <v>1376.6</v>
      </c>
      <c r="H13" s="4"/>
    </row>
    <row r="14" spans="2:8">
      <c r="B14" s="23" t="s">
        <v>187</v>
      </c>
      <c r="C14" s="7" t="str">
        <f>IF(B14="MAT-HM","Herramienta menor",IF(B14="","",VLOOKUP('15,01'!B14,MATERIALES_ok!$1:$1048576,2,FALSE)))</f>
        <v>Puntilla con cabeza 2-1/2"</v>
      </c>
      <c r="D14" s="13" t="str">
        <f>IF(B14="MAT-HM","% M.O",IF(B14="","",VLOOKUP('15,01'!B14,MATERIALES_ok!$1:$1048576,3,FALSE)))</f>
        <v>LB</v>
      </c>
      <c r="E14" s="8">
        <v>0.06</v>
      </c>
      <c r="F14" s="9">
        <f>IF(B14="MAT-HM",$G$41,IF(B14="","",VLOOKUP('15,01'!B14,MATERIALES_ok!$1:$1048576,4,FALSE)))</f>
        <v>4851</v>
      </c>
      <c r="G14" s="24">
        <f>+IF(E14="","",ROUND(E14*F14,2))</f>
        <v>291.06</v>
      </c>
      <c r="H14" s="4"/>
    </row>
    <row r="15" spans="2:8">
      <c r="B15" s="23"/>
      <c r="C15" s="7" t="str">
        <f>IF(B15="MAT-HM","Herramienta menor",IF(B15="","",VLOOKUP('15,01'!B15,MATERIALES_ok!$1:$1048576,2,FALSE)))</f>
        <v/>
      </c>
      <c r="D15" s="13" t="str">
        <f>IF(B15="MAT-HM","% M.O",IF(B15="","",VLOOKUP('15,01'!B15,MATERIALES_ok!$1:$1048576,3,FALSE)))</f>
        <v/>
      </c>
      <c r="E15" s="8" t="str">
        <f>+IF(B15="","",1)</f>
        <v/>
      </c>
      <c r="F15" s="9" t="str">
        <f>IF(B15="MAT-HM",$G$41,IF(B15="","",VLOOKUP('15,01'!B15,MATERIALES_ok!$1:$1048576,4,FALSE)))</f>
        <v/>
      </c>
      <c r="G15" s="24" t="str">
        <f>+IF(E15="","",ROUND(E15*F15,2))</f>
        <v/>
      </c>
      <c r="H15" s="4"/>
    </row>
    <row r="16" spans="2:8">
      <c r="B16" s="23"/>
      <c r="C16" s="7" t="str">
        <f>IF(B16="MAT-HM","Herramienta menor",IF(B16="","",VLOOKUP('15,01'!B16,MATERIALES_ok!$1:$1048576,2,FALSE)))</f>
        <v/>
      </c>
      <c r="D16" s="13" t="str">
        <f>IF(B16="MAT-HM","% M.O",IF(B16="","",VLOOKUP('15,01'!B16,MATERIALES_ok!$1:$1048576,3,FALSE)))</f>
        <v/>
      </c>
      <c r="E16" s="8" t="str">
        <f>+IF(B16="","",1)</f>
        <v/>
      </c>
      <c r="F16" s="9" t="str">
        <f>IF(B16="MAT-HM",$G$41,IF(B16="","",VLOOKUP('15,01'!B16,MATERIALES_ok!$1:$1048576,4,FALSE)))</f>
        <v/>
      </c>
      <c r="G16" s="24" t="str">
        <f>+IF(E16="","",ROUND(E16*F16,2))</f>
        <v/>
      </c>
      <c r="H16" s="4"/>
    </row>
    <row r="17" spans="2:8">
      <c r="B17" s="23"/>
      <c r="C17" s="7" t="str">
        <f>IF(B17="MAT-HM","Herramienta menor",IF(B17="","",VLOOKUP('15,01'!B17,MATERIALES_ok!$1:$1048576,2,FALSE)))</f>
        <v/>
      </c>
      <c r="D17" s="13" t="str">
        <f>IF(B17="MAT-HM","% M.O",IF(B17="","",VLOOKUP('15,01'!B17,MATERIALES_ok!$1:$1048576,3,FALSE)))</f>
        <v/>
      </c>
      <c r="E17" s="8" t="str">
        <f>+IF(B17="","",1)</f>
        <v/>
      </c>
      <c r="F17" s="9" t="str">
        <f>IF(B17="MAT-HM",$G$41,IF(B17="","",VLOOKUP('15,01'!B17,MATERIALES_ok!$1:$1048576,4,FALSE)))</f>
        <v/>
      </c>
      <c r="G17" s="24" t="str">
        <f>+IF(E17="","",ROUND(E17*F17,2))</f>
        <v/>
      </c>
      <c r="H17" s="4"/>
    </row>
    <row r="18" spans="2:8">
      <c r="B18" s="25"/>
      <c r="C18" s="151"/>
      <c r="D18" s="151"/>
      <c r="E18" s="151"/>
      <c r="F18" s="10" t="s">
        <v>127</v>
      </c>
      <c r="G18" s="26">
        <f>SUM(G13:G17)</f>
        <v>1667.6599999999999</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3679.5</v>
      </c>
      <c r="G22" s="24">
        <f>+IF(B22="","",ROUND(E22*F22,2))</f>
        <v>367.95</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367.95</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Materiales",IF(B31="","",VLOOKUP('15,01'!B31,TRANSPORTE_ok!A6:$C$8,2,FALSE))))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Materiales",IF(B32="","",VLOOKUP('15,01'!B32,TRANSPORTE_ok!A7:$C$8,2,FALSE))))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Materiales",IF(B33="","",VLOOKUP('15,01'!B33,TRANSPORTE_ok!A7:$C$8,2,FALSE))))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Materiales",IF(B34="","",VLOOKUP('15,01'!B34,TRANSPORTE_ok!A7:$C$8,2,FALSE))))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Materiales",IF(B35="","",VLOOKUP('15,01'!B35,TRANSPORTE_ok!A7:$C$8,2,FALSE))))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169</v>
      </c>
      <c r="C40" s="7" t="str">
        <f>+IF(B40="","",VLOOKUP(B40,'MANO DE OBRA_ok'!1:1048576,2,FALSE))</f>
        <v>Cuadrilla 1: 1 Ayudante A</v>
      </c>
      <c r="D40" s="9" t="str">
        <f>+IF(B40="","","Hora")</f>
        <v>Hora</v>
      </c>
      <c r="E40" s="9">
        <f>+IF(B40="","",VLOOKUP(B40,'MANO DE OBRA_ok'!1:1048576,16,FALSE))</f>
        <v>13516</v>
      </c>
      <c r="F40" s="14">
        <v>3.6733224659158266</v>
      </c>
      <c r="G40" s="24">
        <f>+IF(B40="","",ROUND(E40/F40,2))</f>
        <v>3679.5</v>
      </c>
    </row>
    <row r="41" spans="2:8" ht="15.75" customHeight="1">
      <c r="B41" s="25"/>
      <c r="C41" s="151"/>
      <c r="D41" s="151"/>
      <c r="E41" s="151"/>
      <c r="F41" s="10" t="s">
        <v>127</v>
      </c>
      <c r="G41" s="26">
        <f>SUM(G40:G40)</f>
        <v>3679.5</v>
      </c>
    </row>
    <row r="42" spans="2:8" ht="15.75" customHeight="1" thickBot="1">
      <c r="B42" s="15"/>
      <c r="G42" s="16"/>
    </row>
    <row r="43" spans="2:8" ht="15.75" customHeight="1" thickBot="1">
      <c r="B43" s="15"/>
      <c r="E43" s="1818" t="s">
        <v>138</v>
      </c>
      <c r="F43" s="1819" t="s">
        <v>139</v>
      </c>
      <c r="G43" s="161">
        <f>ROUND(G41+G36+G27+G18,0)</f>
        <v>5715</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pageSetUpPr fitToPage="1"/>
  </sheetPr>
  <dimension ref="B1:H70"/>
  <sheetViews>
    <sheetView showGridLines="0" topLeftCell="A20"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6.02</v>
      </c>
      <c r="F9" s="6" t="s">
        <v>120</v>
      </c>
      <c r="G9" s="20" t="s">
        <v>142</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IF(B13="","",VLOOKUP('6,02'!B13,MATERIALES_ok!$1:$1048576,2,FALSE))</f>
        <v/>
      </c>
      <c r="D13" s="13" t="str">
        <f>+IF(B13="","",VLOOKUP('6,02'!B13,MATERIALES_ok!$1:$1048576,3,FALSE))</f>
        <v/>
      </c>
      <c r="E13" s="8"/>
      <c r="F13" s="9" t="str">
        <f>+IF(B13="","",VLOOKUP('6,02'!B13,MATERIALES_ok!$1:$1048576,4,FALSE))</f>
        <v/>
      </c>
      <c r="G13" s="24" t="str">
        <f>+IF(E13="","",ROUND(E13*F13,2))</f>
        <v/>
      </c>
      <c r="H13" s="4"/>
    </row>
    <row r="14" spans="2:8">
      <c r="B14" s="23"/>
      <c r="C14" s="7" t="str">
        <f>IF(B14="MAT-HM","Herramienta menor",IF(B14="","",VLOOKUP('6,02'!B14,MATERIALES_ok!$1:$1048576,2,FALSE)))</f>
        <v/>
      </c>
      <c r="D14" s="13" t="str">
        <f>IF(B14="MAT-HM","% M.O",IF(B14="","",VLOOKUP('6,02'!B14,MATERIALES_ok!$1:$1048576,3,FALSE)))</f>
        <v/>
      </c>
      <c r="E14" s="8"/>
      <c r="F14" s="9" t="str">
        <f>IF(B14="MAT-HM",$G$41,IF(B14="","",VLOOKUP('6,02'!B14,MATERIALES_ok!$1:$1048576,4,FALSE)))</f>
        <v/>
      </c>
      <c r="G14" s="24" t="str">
        <f>+IF(E14="","",ROUND(E14*F14,2))</f>
        <v/>
      </c>
      <c r="H14" s="4"/>
    </row>
    <row r="15" spans="2:8">
      <c r="B15" s="23"/>
      <c r="C15" s="7" t="str">
        <f>IF(B15="MAT-HM","Herramienta menor",IF(B15="","",VLOOKUP('6,02'!B15,MATERIALES_ok!$1:$1048576,2,FALSE)))</f>
        <v/>
      </c>
      <c r="D15" s="13" t="str">
        <f>IF(B15="MAT-HM","% M.O",IF(B15="","",VLOOKUP('6,02'!B15,MATERIALES_ok!$1:$1048576,3,FALSE)))</f>
        <v/>
      </c>
      <c r="E15" s="8" t="str">
        <f>+IF(B15="","",1)</f>
        <v/>
      </c>
      <c r="F15" s="9" t="str">
        <f>IF(B15="MAT-HM",$G$41,IF(B15="","",VLOOKUP('6,02'!B15,MATERIALES_ok!$1:$1048576,4,FALSE)))</f>
        <v/>
      </c>
      <c r="G15" s="24" t="str">
        <f>+IF(E15="","",ROUND(E15*F15,2))</f>
        <v/>
      </c>
      <c r="H15" s="4"/>
    </row>
    <row r="16" spans="2:8">
      <c r="B16" s="23"/>
      <c r="C16" s="7" t="str">
        <f>IF(B16="MAT-HM","Herramienta menor",IF(B16="","",VLOOKUP('6,02'!B16,MATERIALES_ok!$1:$1048576,2,FALSE)))</f>
        <v/>
      </c>
      <c r="D16" s="13" t="str">
        <f>IF(B16="MAT-HM","% M.O",IF(B16="","",VLOOKUP('6,02'!B16,MATERIALES_ok!$1:$1048576,3,FALSE)))</f>
        <v/>
      </c>
      <c r="E16" s="8" t="str">
        <f>+IF(B16="","",1)</f>
        <v/>
      </c>
      <c r="F16" s="9" t="str">
        <f>IF(B16="MAT-HM",$G$41,IF(B16="","",VLOOKUP('6,02'!B16,MATERIALES_ok!$1:$1048576,4,FALSE)))</f>
        <v/>
      </c>
      <c r="G16" s="24" t="str">
        <f>+IF(E16="","",ROUND(E16*F16,2))</f>
        <v/>
      </c>
      <c r="H16" s="4"/>
    </row>
    <row r="17" spans="2:8">
      <c r="B17" s="23"/>
      <c r="C17" s="7" t="str">
        <f>IF(B17="MAT-HM","Herramienta menor",IF(B17="","",VLOOKUP('6,02'!B17,MATERIALES_ok!$1:$1048576,2,FALSE)))</f>
        <v/>
      </c>
      <c r="D17" s="13" t="str">
        <f>IF(B17="MAT-HM","% M.O",IF(B17="","",VLOOKUP('6,02'!B17,MATERIALES_ok!$1:$1048576,3,FALSE)))</f>
        <v/>
      </c>
      <c r="E17" s="8" t="str">
        <f>+IF(B17="","",1)</f>
        <v/>
      </c>
      <c r="F17" s="9" t="str">
        <f>IF(B17="MAT-HM",$G$41,IF(B17="","",VLOOKUP('6,02'!B17,MATERIALES_ok!$1:$1048576,4,FALSE)))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37461.79</v>
      </c>
      <c r="G22" s="24">
        <f>+IF(B22="","",ROUND(E22*F22,2))</f>
        <v>3746.18</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3746.18</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t="s">
        <v>405</v>
      </c>
      <c r="C31" s="7" t="str">
        <f>IF(B31="TRSPTE-MEH","Transporte Maquinaria y Equipos",IF(B31="TRSPTE-MAT","Transporte Materiales",IF(B31="","",VLOOKUP('6,02'!B31,TRANSPORTE_ok!A6:$C$8,2,FALSE))))</f>
        <v>Transporte volqueta &gt; 5 Km</v>
      </c>
      <c r="D31" s="8">
        <f>IF(B31="TRSPTE-MEH","% MEH",IF(B31="TRSPTE-MAT","% MAT",IF(B31="","",1)))</f>
        <v>1</v>
      </c>
      <c r="E31" s="153">
        <v>5</v>
      </c>
      <c r="F31" s="9">
        <f>IF(B31="TRSPTE-MEH",$G$27,IF(B31="TRSPTE-MAT",$G$18,IF(B31="","",VLOOKUP(B31,TRANSPORTE_ok!$1:$1048576,4,FALSE))))</f>
        <v>1800</v>
      </c>
      <c r="G31" s="24">
        <f>+IF(B31="","",ROUND(E31*F31,2))</f>
        <v>9000</v>
      </c>
      <c r="H31" s="4"/>
    </row>
    <row r="32" spans="2:8" ht="15.75" customHeight="1">
      <c r="B32" s="137"/>
      <c r="C32" s="7" t="str">
        <f>IF(B32="TRSPTE-MEH","Transporte Maquinaria y Equipos",IF(B32="TRSPTE-MAT","Transporte Materiales",IF(B32="","",VLOOKUP('6,02'!B32,TRANSPORTE_ok!A7:$C$8,2,FALSE))))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Materiales",IF(B33="","",VLOOKUP('6,02'!B33,TRANSPORTE_ok!A7:$C$8,2,FALSE))))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Materiales",IF(B34="","",VLOOKUP('6,02'!B34,TRANSPORTE_ok!A7:$C$8,2,FALSE))))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Materiales",IF(B35="","",VLOOKUP('6,02'!B35,TRANSPORTE_ok!A7:$C$8,2,FALSE))))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9000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0.72156186590928606</v>
      </c>
      <c r="G40" s="24">
        <f>+IF(B40="","",ROUND(E40/F40,2))</f>
        <v>37461.79</v>
      </c>
    </row>
    <row r="41" spans="2:8" ht="15.75" customHeight="1">
      <c r="B41" s="25"/>
      <c r="C41" s="151"/>
      <c r="D41" s="151"/>
      <c r="E41" s="151"/>
      <c r="F41" s="10" t="s">
        <v>127</v>
      </c>
      <c r="G41" s="26">
        <f>SUM(G40:G40)</f>
        <v>37461.79</v>
      </c>
    </row>
    <row r="42" spans="2:8" ht="15.75" customHeight="1" thickBot="1">
      <c r="B42" s="15"/>
      <c r="G42" s="16"/>
    </row>
    <row r="43" spans="2:8" ht="15.75" customHeight="1" thickBot="1">
      <c r="B43" s="15"/>
      <c r="E43" s="1818" t="s">
        <v>138</v>
      </c>
      <c r="F43" s="1819" t="s">
        <v>139</v>
      </c>
      <c r="G43" s="161">
        <f>ROUND(G41+G36+G27+G18,0)</f>
        <v>50208</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pageSetUpPr fitToPage="1"/>
  </sheetPr>
  <dimension ref="B1:H70"/>
  <sheetViews>
    <sheetView showGridLines="0"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1.02</v>
      </c>
      <c r="F9" s="6" t="s">
        <v>120</v>
      </c>
      <c r="G9" s="20" t="e">
        <f>+' PRESUPUESTO OFICIAL ESMERALDA'!#REF!</f>
        <v>#REF!</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220</v>
      </c>
      <c r="C13" s="7" t="str">
        <f>IF(B13="","",VLOOKUP('1,02'!B13,MATERIALES_ok!$1:$1048576,2,FALSE))</f>
        <v>Cinta bandit de 5/8"</v>
      </c>
      <c r="D13" s="13" t="str">
        <f>+IF(B13="","",VLOOKUP('1,02'!B13,MATERIALES_ok!$1:$1048576,3,FALSE))</f>
        <v>Ml</v>
      </c>
      <c r="E13" s="8">
        <v>1.02</v>
      </c>
      <c r="F13" s="9">
        <f>+IF(B13="","",VLOOKUP('1,02'!B13,MATERIALES_ok!$1:$1048576,4,FALSE))</f>
        <v>3503</v>
      </c>
      <c r="G13" s="24">
        <f>+IF(E13="","",ROUND(E13*F13,2))</f>
        <v>3573.06</v>
      </c>
      <c r="H13" s="4"/>
    </row>
    <row r="14" spans="2:8">
      <c r="B14" s="23" t="s">
        <v>221</v>
      </c>
      <c r="C14" s="7" t="str">
        <f>IF(B14="MAT-HM","Herramienta menor",IF(B14="","",VLOOKUP('1,02'!B14,MATERIALES_ok!$1:$1048576,2,FALSE)))</f>
        <v>Hebilla bandit de 5/8"</v>
      </c>
      <c r="D14" s="13" t="str">
        <f>IF(B14="MAT-HM","% M.O",IF(B14="","",VLOOKUP('1,02'!B14,MATERIALES_ok!$1:$1048576,3,FALSE)))</f>
        <v>Und</v>
      </c>
      <c r="E14" s="8">
        <v>0.33</v>
      </c>
      <c r="F14" s="9">
        <f>IF(B14="MAT-HM",$G$41,IF(B14="","",VLOOKUP('1,02'!B14,MATERIALES_ok!$1:$1048576,4,FALSE)))</f>
        <v>707</v>
      </c>
      <c r="G14" s="24">
        <f>+IF(E14="","",ROUND(E14*F14,2))</f>
        <v>233.31</v>
      </c>
      <c r="H14" s="4"/>
    </row>
    <row r="15" spans="2:8">
      <c r="B15" s="23" t="s">
        <v>222</v>
      </c>
      <c r="C15" s="7" t="str">
        <f>IF(B15="MAT-HM","Herramienta menor",IF(B15="","",VLOOKUP('1,02'!B15,MATERIALES_ok!$1:$1048576,2,FALSE)))</f>
        <v>Grapa tensora para concentrico</v>
      </c>
      <c r="D15" s="13" t="str">
        <f>IF(B15="MAT-HM","% M.O",IF(B15="","",VLOOKUP('1,02'!B15,MATERIALES_ok!$1:$1048576,3,FALSE)))</f>
        <v>Und</v>
      </c>
      <c r="E15" s="8">
        <v>0.06</v>
      </c>
      <c r="F15" s="9">
        <f>IF(B15="MAT-HM",$G$41,IF(B15="","",VLOOKUP('1,02'!B15,MATERIALES_ok!$1:$1048576,4,FALSE)))</f>
        <v>2800</v>
      </c>
      <c r="G15" s="24">
        <f>+IF(E15="","",ROUND(E15*F15,2))</f>
        <v>168</v>
      </c>
      <c r="H15" s="4"/>
    </row>
    <row r="16" spans="2:8">
      <c r="B16" s="23"/>
      <c r="C16" s="7" t="str">
        <f>IF(B16="MAT-HM","Herramienta menor",IF(B16="","",VLOOKUP('1,02'!B16,MATERIALES_ok!$1:$1048576,2,FALSE)))</f>
        <v/>
      </c>
      <c r="D16" s="13" t="str">
        <f>IF(B16="MAT-HM","% M.O",IF(B16="","",VLOOKUP('1,02'!B16,MATERIALES_ok!$1:$1048576,3,FALSE)))</f>
        <v/>
      </c>
      <c r="E16" s="8" t="str">
        <f>+IF(B16="","",1)</f>
        <v/>
      </c>
      <c r="F16" s="9" t="str">
        <f>IF(B16="MAT-HM",$G$41,IF(B16="","",VLOOKUP('1,02'!B16,MATERIALES_ok!$1:$1048576,4,FALSE)))</f>
        <v/>
      </c>
      <c r="G16" s="24" t="str">
        <f>+IF(E16="","",ROUND(E16*F16,2))</f>
        <v/>
      </c>
      <c r="H16" s="4"/>
    </row>
    <row r="17" spans="2:8">
      <c r="B17" s="23"/>
      <c r="C17" s="7" t="str">
        <f>IF(B17="MAT-HM","Herramienta menor",IF(B17="","",VLOOKUP('1,02'!B17,MATERIALES_ok!$1:$1048576,2,FALSE)))</f>
        <v/>
      </c>
      <c r="D17" s="13" t="str">
        <f>IF(B17="MAT-HM","% M.O",IF(B17="","",VLOOKUP('1,02'!B17,MATERIALES_ok!$1:$1048576,3,FALSE)))</f>
        <v/>
      </c>
      <c r="E17" s="8" t="str">
        <f>+IF(B17="","",1)</f>
        <v/>
      </c>
      <c r="F17" s="9" t="str">
        <f>IF(B17="MAT-HM",$G$41,IF(B17="","",VLOOKUP('1,02'!B17,MATERIALES_ok!$1:$1048576,4,FALSE)))</f>
        <v/>
      </c>
      <c r="G17" s="24" t="str">
        <f>+IF(E17="","",ROUND(E17*F17,2))</f>
        <v/>
      </c>
      <c r="H17" s="4"/>
    </row>
    <row r="18" spans="2:8">
      <c r="B18" s="25"/>
      <c r="C18" s="151"/>
      <c r="D18" s="151"/>
      <c r="E18" s="151"/>
      <c r="F18" s="10" t="s">
        <v>127</v>
      </c>
      <c r="G18" s="26">
        <f>SUM(G13:G17)</f>
        <v>3974.37</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6369.83</v>
      </c>
      <c r="G22" s="24">
        <f>+IF(B22="","",ROUND(E22*F22,2))</f>
        <v>636.98</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636.98</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Materiales",IF(B31="","",VLOOKUP('1,02'!B31,TRANSPORTE_ok!A6:$C$8,2,FALSE))))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Materiales",IF(B32="","",VLOOKUP('1,02'!B32,TRANSPORTE_ok!A7:$C$8,2,FALSE))))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Materiales",IF(B33="","",VLOOKUP('1,02'!B33,TRANSPORTE_ok!A7:$C$8,2,FALSE))))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Materiales",IF(B34="","",VLOOKUP('1,02'!B34,TRANSPORTE_ok!A7:$C$8,2,FALSE))))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Materiales",IF(B35="","",VLOOKUP('1,02'!B35,TRANSPORTE_ok!A7:$C$8,2,FALSE))))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4.2435994321290904</v>
      </c>
      <c r="G40" s="24">
        <f>+IF(B40="","",ROUND(E40/F40,2))</f>
        <v>6369.83</v>
      </c>
    </row>
    <row r="41" spans="2:8" ht="15.75" customHeight="1">
      <c r="B41" s="25"/>
      <c r="C41" s="151"/>
      <c r="D41" s="151"/>
      <c r="E41" s="151"/>
      <c r="F41" s="10" t="s">
        <v>127</v>
      </c>
      <c r="G41" s="26">
        <f>SUM(G40:G40)</f>
        <v>6369.83</v>
      </c>
    </row>
    <row r="42" spans="2:8" ht="15.75" customHeight="1" thickBot="1">
      <c r="B42" s="15"/>
      <c r="G42" s="16"/>
    </row>
    <row r="43" spans="2:8" ht="15.75" customHeight="1" thickBot="1">
      <c r="B43" s="15"/>
      <c r="E43" s="1818" t="s">
        <v>138</v>
      </c>
      <c r="F43" s="1819" t="s">
        <v>139</v>
      </c>
      <c r="G43" s="161">
        <f>ROUND(G41+G36+G27+G18,0)</f>
        <v>10981</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7">
    <pageSetUpPr fitToPage="1"/>
  </sheetPr>
  <dimension ref="B1:H70"/>
  <sheetViews>
    <sheetView showGridLines="0" topLeftCell="A22"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27.4" customHeight="1" thickBot="1">
      <c r="B9" s="19" t="s">
        <v>118</v>
      </c>
      <c r="C9" s="12" t="e">
        <f>+' PRESUPUESTO OFICIAL ESMERALDA'!#REF!</f>
        <v>#REF!</v>
      </c>
      <c r="D9" s="6" t="s">
        <v>119</v>
      </c>
      <c r="E9" s="11">
        <v>9.0399999999999991</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IF(B13="","",VLOOKUP('9,04'!B13,MATERIALES_ok!$1:$1048576,2,FALSE))</f>
        <v/>
      </c>
      <c r="D13" s="13" t="str">
        <f>+IF(B13="","",VLOOKUP('9,04'!B13,MATERIALES_ok!$1:$1048576,3,FALSE))</f>
        <v/>
      </c>
      <c r="E13" s="8"/>
      <c r="F13" s="9" t="str">
        <f>+IF(B13="","",VLOOKUP('9,04'!B13,MATERIALES_ok!$1:$1048576,4,FALSE))</f>
        <v/>
      </c>
      <c r="G13" s="24" t="str">
        <f>+IF(E13="","",ROUND(E13*F13,2))</f>
        <v/>
      </c>
      <c r="H13" s="4"/>
    </row>
    <row r="14" spans="2:8">
      <c r="B14" s="23"/>
      <c r="C14" s="7" t="str">
        <f>IF(B14="MAT-HM","Herramienta menor",IF(B14="","",VLOOKUP('9,04'!B14,MATERIALES_ok!$1:$1048576,2,FALSE)))</f>
        <v/>
      </c>
      <c r="D14" s="13" t="str">
        <f>IF(B14="MAT-HM","% M.O",IF(B14="","",VLOOKUP('9,04'!B14,MATERIALES_ok!$1:$1048576,3,FALSE)))</f>
        <v/>
      </c>
      <c r="E14" s="8"/>
      <c r="F14" s="9" t="str">
        <f>IF(B14="MAT-HM",$G$41,IF(B14="","",VLOOKUP('9,04'!B14,MATERIALES_ok!$1:$1048576,4,FALSE)))</f>
        <v/>
      </c>
      <c r="G14" s="24" t="str">
        <f>+IF(E14="","",ROUND(E14*F14,2))</f>
        <v/>
      </c>
      <c r="H14" s="4"/>
    </row>
    <row r="15" spans="2:8">
      <c r="B15" s="23"/>
      <c r="C15" s="7" t="str">
        <f>IF(B15="MAT-HM","Herramienta menor",IF(B15="","",VLOOKUP('9,04'!B15,MATERIALES_ok!$1:$1048576,2,FALSE)))</f>
        <v/>
      </c>
      <c r="D15" s="13" t="str">
        <f>IF(B15="MAT-HM","% M.O",IF(B15="","",VLOOKUP('9,04'!B15,MATERIALES_ok!$1:$1048576,3,FALSE)))</f>
        <v/>
      </c>
      <c r="E15" s="8" t="str">
        <f>+IF(B15="","",1)</f>
        <v/>
      </c>
      <c r="F15" s="9" t="str">
        <f>IF(B15="MAT-HM",$G$41,IF(B15="","",VLOOKUP('9,04'!B15,MATERIALES_ok!$1:$1048576,4,FALSE)))</f>
        <v/>
      </c>
      <c r="G15" s="24" t="str">
        <f>+IF(E15="","",ROUND(E15*F15,2))</f>
        <v/>
      </c>
      <c r="H15" s="4"/>
    </row>
    <row r="16" spans="2:8">
      <c r="B16" s="23"/>
      <c r="C16" s="7" t="str">
        <f>IF(B16="MAT-HM","Herramienta menor",IF(B16="","",VLOOKUP('9,04'!B16,MATERIALES_ok!$1:$1048576,2,FALSE)))</f>
        <v/>
      </c>
      <c r="D16" s="13" t="str">
        <f>IF(B16="MAT-HM","% M.O",IF(B16="","",VLOOKUP('9,04'!B16,MATERIALES_ok!$1:$1048576,3,FALSE)))</f>
        <v/>
      </c>
      <c r="E16" s="8" t="str">
        <f>+IF(B16="","",1)</f>
        <v/>
      </c>
      <c r="F16" s="9" t="str">
        <f>IF(B16="MAT-HM",$G$41,IF(B16="","",VLOOKUP('9,04'!B16,MATERIALES_ok!$1:$1048576,4,FALSE)))</f>
        <v/>
      </c>
      <c r="G16" s="24" t="str">
        <f>+IF(E16="","",ROUND(E16*F16,2))</f>
        <v/>
      </c>
      <c r="H16" s="4"/>
    </row>
    <row r="17" spans="2:8">
      <c r="B17" s="23"/>
      <c r="C17" s="7" t="str">
        <f>IF(B17="MAT-HM","Herramienta menor",IF(B17="","",VLOOKUP('9,04'!B17,MATERIALES_ok!$1:$1048576,2,FALSE)))</f>
        <v/>
      </c>
      <c r="D17" s="13" t="str">
        <f>IF(B17="MAT-HM","% M.O",IF(B17="","",VLOOKUP('9,04'!B17,MATERIALES_ok!$1:$1048576,3,FALSE)))</f>
        <v/>
      </c>
      <c r="E17" s="8" t="str">
        <f>+IF(B17="","",1)</f>
        <v/>
      </c>
      <c r="F17" s="9" t="str">
        <f>IF(B17="MAT-HM",$G$41,IF(B17="","",VLOOKUP('9,04'!B17,MATERIALES_ok!$1:$1048576,4,FALSE)))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2763.34</v>
      </c>
      <c r="G22" s="24">
        <f>+IF(B22="","",ROUND(E22*F22,2))</f>
        <v>276.33</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0.1</v>
      </c>
      <c r="F23" s="9">
        <f>IF(B23="MEH-HM",G42,IF(B23="","",VLOOKUP(B23,EQUIPOS_ok!$1:$1048576,4,FALSE)))</f>
        <v>67500</v>
      </c>
      <c r="G23" s="24">
        <f>+IF(B23="","",ROUND(E23*F23,2))</f>
        <v>6750</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7026.33</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Materiales",IF(B31="","",VLOOKUP('9,04'!B31,TRANSPORTE_ok!A6:$C$8,2,FALSE))))</f>
        <v/>
      </c>
      <c r="D31" s="8" t="str">
        <f>IF(B31="TRSPTE-MEH","% MEH",IF(B31="TRSPTE-MAT","% MAT",IF(B31="","",1)))</f>
        <v/>
      </c>
      <c r="E31" s="153"/>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Materiales",IF(B32="","",VLOOKUP('9,04'!B32,TRANSPORTE_ok!A7:$C$8,2,FALSE))))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Materiales",IF(B33="","",VLOOKUP('9,04'!B33,TRANSPORTE_ok!A7:$C$8,2,FALSE))))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Materiales",IF(B34="","",VLOOKUP('9,04'!B34,TRANSPORTE_ok!A7:$C$8,2,FALSE))))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Materiales",IF(B35="","",VLOOKUP('9,04'!B35,TRANSPORTE_ok!A7:$C$8,2,FALSE))))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9.7820175450584657</v>
      </c>
      <c r="G40" s="24">
        <f>+IF(B40="","",ROUND(E40/F40,2))</f>
        <v>2763.34</v>
      </c>
    </row>
    <row r="41" spans="2:8" ht="15.75" customHeight="1">
      <c r="B41" s="25"/>
      <c r="C41" s="151"/>
      <c r="D41" s="151"/>
      <c r="E41" s="151"/>
      <c r="F41" s="10" t="s">
        <v>127</v>
      </c>
      <c r="G41" s="26">
        <f>SUM(G40:G40)</f>
        <v>2763.34</v>
      </c>
    </row>
    <row r="42" spans="2:8" ht="15.75" customHeight="1" thickBot="1">
      <c r="B42" s="15"/>
      <c r="G42" s="16"/>
    </row>
    <row r="43" spans="2:8" ht="15.75" customHeight="1" thickBot="1">
      <c r="B43" s="15"/>
      <c r="E43" s="1818" t="s">
        <v>138</v>
      </c>
      <c r="F43" s="1819" t="s">
        <v>139</v>
      </c>
      <c r="G43" s="161">
        <f>ROUND(G41+G36+G27+G18,0)</f>
        <v>9790</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pageSetUpPr fitToPage="1"/>
  </sheetPr>
  <dimension ref="B1:H70"/>
  <sheetViews>
    <sheetView showGridLines="0" topLeftCell="A19"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27.4" customHeight="1" thickBot="1">
      <c r="B9" s="19" t="s">
        <v>118</v>
      </c>
      <c r="C9" s="12" t="e">
        <f>+' PRESUPUESTO OFICIAL ESMERALDA'!#REF!</f>
        <v>#REF!</v>
      </c>
      <c r="D9" s="6" t="s">
        <v>119</v>
      </c>
      <c r="E9" s="11">
        <v>6.03</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IF(B13="","",VLOOKUP('6,03'!B13,MATERIALES_ok!$1:$1048576,2,FALSE))</f>
        <v/>
      </c>
      <c r="D13" s="13" t="str">
        <f>+IF(B13="","",VLOOKUP('6,03'!B13,MATERIALES_ok!$1:$1048576,3,FALSE))</f>
        <v/>
      </c>
      <c r="E13" s="8"/>
      <c r="F13" s="9" t="str">
        <f>+IF(B13="","",VLOOKUP('6,03'!B13,MATERIALES_ok!$1:$1048576,4,FALSE))</f>
        <v/>
      </c>
      <c r="G13" s="24" t="str">
        <f>+IF(E13="","",ROUND(E13*F13,2))</f>
        <v/>
      </c>
      <c r="H13" s="4"/>
    </row>
    <row r="14" spans="2:8">
      <c r="B14" s="23"/>
      <c r="C14" s="7" t="str">
        <f>IF(B14="MAT-HM","Herramienta menor",IF(B14="","",VLOOKUP('6,03'!B14,MATERIALES_ok!$1:$1048576,2,FALSE)))</f>
        <v/>
      </c>
      <c r="D14" s="13" t="str">
        <f>IF(B14="MAT-HM","% M.O",IF(B14="","",VLOOKUP('6,03'!B14,MATERIALES_ok!$1:$1048576,3,FALSE)))</f>
        <v/>
      </c>
      <c r="E14" s="8"/>
      <c r="F14" s="9" t="str">
        <f>IF(B14="MAT-HM",$G$41,IF(B14="","",VLOOKUP('6,03'!B14,MATERIALES_ok!$1:$1048576,4,FALSE)))</f>
        <v/>
      </c>
      <c r="G14" s="24" t="str">
        <f>+IF(E14="","",ROUND(E14*F14,2))</f>
        <v/>
      </c>
      <c r="H14" s="4"/>
    </row>
    <row r="15" spans="2:8">
      <c r="B15" s="23"/>
      <c r="C15" s="7" t="str">
        <f>IF(B15="MAT-HM","Herramienta menor",IF(B15="","",VLOOKUP('6,03'!B15,MATERIALES_ok!$1:$1048576,2,FALSE)))</f>
        <v/>
      </c>
      <c r="D15" s="13" t="str">
        <f>IF(B15="MAT-HM","% M.O",IF(B15="","",VLOOKUP('6,03'!B15,MATERIALES_ok!$1:$1048576,3,FALSE)))</f>
        <v/>
      </c>
      <c r="E15" s="8" t="str">
        <f>+IF(B15="","",1)</f>
        <v/>
      </c>
      <c r="F15" s="9" t="str">
        <f>IF(B15="MAT-HM",$G$41,IF(B15="","",VLOOKUP('6,03'!B15,MATERIALES_ok!$1:$1048576,4,FALSE)))</f>
        <v/>
      </c>
      <c r="G15" s="24" t="str">
        <f>+IF(E15="","",ROUND(E15*F15,2))</f>
        <v/>
      </c>
      <c r="H15" s="4"/>
    </row>
    <row r="16" spans="2:8">
      <c r="B16" s="23"/>
      <c r="C16" s="7" t="str">
        <f>IF(B16="MAT-HM","Herramienta menor",IF(B16="","",VLOOKUP('6,03'!B16,MATERIALES_ok!$1:$1048576,2,FALSE)))</f>
        <v/>
      </c>
      <c r="D16" s="13" t="str">
        <f>IF(B16="MAT-HM","% M.O",IF(B16="","",VLOOKUP('6,03'!B16,MATERIALES_ok!$1:$1048576,3,FALSE)))</f>
        <v/>
      </c>
      <c r="E16" s="8" t="str">
        <f>+IF(B16="","",1)</f>
        <v/>
      </c>
      <c r="F16" s="9" t="str">
        <f>IF(B16="MAT-HM",$G$41,IF(B16="","",VLOOKUP('6,03'!B16,MATERIALES_ok!$1:$1048576,4,FALSE)))</f>
        <v/>
      </c>
      <c r="G16" s="24" t="str">
        <f>+IF(E16="","",ROUND(E16*F16,2))</f>
        <v/>
      </c>
      <c r="H16" s="4"/>
    </row>
    <row r="17" spans="2:8">
      <c r="B17" s="23"/>
      <c r="C17" s="7" t="str">
        <f>IF(B17="MAT-HM","Herramienta menor",IF(B17="","",VLOOKUP('6,03'!B17,MATERIALES_ok!$1:$1048576,2,FALSE)))</f>
        <v/>
      </c>
      <c r="D17" s="13" t="str">
        <f>IF(B17="MAT-HM","% M.O",IF(B17="","",VLOOKUP('6,03'!B17,MATERIALES_ok!$1:$1048576,3,FALSE)))</f>
        <v/>
      </c>
      <c r="E17" s="8" t="str">
        <f>+IF(B17="","",1)</f>
        <v/>
      </c>
      <c r="F17" s="9" t="str">
        <f>IF(B17="MAT-HM",$G$41,IF(B17="","",VLOOKUP('6,03'!B17,MATERIALES_ok!$1:$1048576,4,FALSE)))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3911.3</v>
      </c>
      <c r="G22" s="24">
        <f>+IF(B22="","",ROUND(E22*F22,2))</f>
        <v>391.13</v>
      </c>
      <c r="H22" s="4"/>
    </row>
    <row r="23" spans="2:8" ht="15.75" customHeight="1">
      <c r="B23" s="23" t="s">
        <v>409</v>
      </c>
      <c r="C23" s="7" t="str">
        <f>IF(B23="MEH-HM",VLOOKUP(B23,EQUIPOS_ok!$1:$1048576,2,FALSE),IF(B23="","",VLOOKUP(B23,EQUIPOS_ok!$1:$1048576,2,FALSE)))</f>
        <v>Compresor 210 CFM -1 martillo 90 libras (tipo kaiser)</v>
      </c>
      <c r="D23" s="13" t="str">
        <f>+IF(B23="","",VLOOKUP(B23,EQUIPOS_ok!$1:$1048576,3,FALSE))</f>
        <v>Hr</v>
      </c>
      <c r="E23" s="8">
        <v>0.03</v>
      </c>
      <c r="F23" s="9">
        <f>IF(B23="MEH-HM",G42,IF(B23="","",VLOOKUP(B23,EQUIPOS_ok!$1:$1048576,4,FALSE)))</f>
        <v>87500</v>
      </c>
      <c r="G23" s="24">
        <f>+IF(B23="","",ROUND(E23*F23,2))</f>
        <v>2625</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3016.13</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t="s">
        <v>405</v>
      </c>
      <c r="C31" s="7" t="str">
        <f>IF(B31="TRSPTE-MEH","Transporte Maquinaria y Equipos",IF(B31="TRSPTE-MAT","Transporte Materiales",IF(B31="","",VLOOKUP('6,03'!B31,TRANSPORTE_ok!A6:$C$8,2,FALSE))))</f>
        <v>Transporte volqueta &gt; 5 Km</v>
      </c>
      <c r="D31" s="8">
        <f>IF(B31="TRSPTE-MEH","% MEH",IF(B31="TRSPTE-MAT","% MAT",IF(B31="","",1)))</f>
        <v>1</v>
      </c>
      <c r="E31" s="153">
        <v>1</v>
      </c>
      <c r="F31" s="9">
        <f>IF(B31="TRSPTE-MEH",$G$27,IF(B31="TRSPTE-MAT",$G$18,IF(B31="","",VLOOKUP(B31,TRANSPORTE_ok!$1:$1048576,4,FALSE))))</f>
        <v>1800</v>
      </c>
      <c r="G31" s="24">
        <f>+IF(B31="","",ROUND(E31*F31,2))</f>
        <v>1800</v>
      </c>
      <c r="H31" s="4"/>
    </row>
    <row r="32" spans="2:8" ht="15.75" customHeight="1">
      <c r="B32" s="137"/>
      <c r="C32" s="7" t="str">
        <f>IF(B32="TRSPTE-MEH","Transporte Maquinaria y Equipos",IF(B32="TRSPTE-MAT","Transporte Materiales",IF(B32="","",VLOOKUP('6,03'!B32,TRANSPORTE_ok!A7:$C$8,2,FALSE))))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Materiales",IF(B33="","",VLOOKUP('6,03'!B33,TRANSPORTE_ok!A7:$C$8,2,FALSE))))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Materiales",IF(B34="","",VLOOKUP('6,03'!B34,TRANSPORTE_ok!A7:$C$8,2,FALSE))))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Materiales",IF(B35="","",VLOOKUP('6,03'!B35,TRANSPORTE_ok!A7:$C$8,2,FALSE))))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1800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6.9109992810927379</v>
      </c>
      <c r="G40" s="24">
        <f>+IF(B40="","",ROUND(E40/F40,2))</f>
        <v>3911.3</v>
      </c>
    </row>
    <row r="41" spans="2:8" ht="15.75" customHeight="1">
      <c r="B41" s="25"/>
      <c r="C41" s="151"/>
      <c r="D41" s="151"/>
      <c r="E41" s="151"/>
      <c r="F41" s="10" t="s">
        <v>127</v>
      </c>
      <c r="G41" s="26">
        <f>SUM(G40:G40)</f>
        <v>3911.3</v>
      </c>
    </row>
    <row r="42" spans="2:8" ht="15.75" customHeight="1" thickBot="1">
      <c r="B42" s="15"/>
      <c r="G42" s="16"/>
    </row>
    <row r="43" spans="2:8" ht="15.75" customHeight="1" thickBot="1">
      <c r="B43" s="15"/>
      <c r="E43" s="1818" t="s">
        <v>138</v>
      </c>
      <c r="F43" s="1819" t="s">
        <v>139</v>
      </c>
      <c r="G43" s="161">
        <f>ROUND(G41+G36+G27+G18,0)</f>
        <v>8727</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7">
    <pageSetUpPr fitToPage="1"/>
  </sheetPr>
  <dimension ref="B1:H70"/>
  <sheetViews>
    <sheetView showGridLines="0" topLeftCell="A24"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27.4" customHeight="1" thickBot="1">
      <c r="B9" s="19" t="s">
        <v>118</v>
      </c>
      <c r="C9" s="12" t="e">
        <f>+' PRESUPUESTO OFICIAL ESMERALDA'!#REF!</f>
        <v>#REF!</v>
      </c>
      <c r="D9" s="6" t="s">
        <v>119</v>
      </c>
      <c r="E9" s="11">
        <v>7.01</v>
      </c>
      <c r="F9" s="6" t="s">
        <v>120</v>
      </c>
      <c r="G9" s="20" t="s">
        <v>142</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189" t="str">
        <f>+BASICOS_ok!J41</f>
        <v>CONCRETO BÁSICO DE 3.000 PSI (1:2:3)</v>
      </c>
      <c r="D13" s="13" t="s">
        <v>166</v>
      </c>
      <c r="E13" s="8">
        <v>1.03</v>
      </c>
      <c r="F13" s="9">
        <f>+BASICOS_ok!N71</f>
        <v>755113.44000000006</v>
      </c>
      <c r="G13" s="24">
        <f>+IF(E13="","",ROUND(E13*F13,2))</f>
        <v>777766.84</v>
      </c>
      <c r="H13" s="4"/>
    </row>
    <row r="14" spans="2:8">
      <c r="B14" s="23"/>
      <c r="C14" s="7" t="str">
        <f>IF(B14="MAT-HM","Herramienta menor",IF(B14="","",VLOOKUP('7,01'!B14,MATERIALES_ok!$1:$1048576,2,FALSE)))</f>
        <v/>
      </c>
      <c r="D14" s="13" t="str">
        <f>IF(B14="MAT-HM","% M.O",IF(B14="","",VLOOKUP('7,01'!B14,MATERIALES_ok!$1:$1048576,3,FALSE)))</f>
        <v/>
      </c>
      <c r="E14" s="8"/>
      <c r="F14" s="9" t="str">
        <f>IF(B14="MAT-HM",$G$41,IF(B14="","",VLOOKUP('7,01'!B14,MATERIALES_ok!$1:$1048576,4,FALSE)))</f>
        <v/>
      </c>
      <c r="G14" s="24" t="str">
        <f>+IF(E14="","",ROUND(E14*F14,2))</f>
        <v/>
      </c>
      <c r="H14" s="4"/>
    </row>
    <row r="15" spans="2:8">
      <c r="B15" s="23"/>
      <c r="C15" s="7" t="str">
        <f>IF(B15="MAT-HM","Herramienta menor",IF(B15="","",VLOOKUP('7,01'!B15,MATERIALES_ok!$1:$1048576,2,FALSE)))</f>
        <v/>
      </c>
      <c r="D15" s="13" t="str">
        <f>IF(B15="MAT-HM","% M.O",IF(B15="","",VLOOKUP('7,01'!B15,MATERIALES_ok!$1:$1048576,3,FALSE)))</f>
        <v/>
      </c>
      <c r="E15" s="8" t="str">
        <f>+IF(B15="","",1)</f>
        <v/>
      </c>
      <c r="F15" s="9" t="str">
        <f>IF(B15="MAT-HM",$G$41,IF(B15="","",VLOOKUP('7,01'!B15,MATERIALES_ok!$1:$1048576,4,FALSE)))</f>
        <v/>
      </c>
      <c r="G15" s="24" t="str">
        <f>+IF(E15="","",ROUND(E15*F15,2))</f>
        <v/>
      </c>
      <c r="H15" s="4"/>
    </row>
    <row r="16" spans="2:8">
      <c r="B16" s="23"/>
      <c r="C16" s="7" t="str">
        <f>IF(B16="MAT-HM","Herramienta menor",IF(B16="","",VLOOKUP('7,01'!B16,MATERIALES_ok!$1:$1048576,2,FALSE)))</f>
        <v/>
      </c>
      <c r="D16" s="13" t="str">
        <f>IF(B16="MAT-HM","% M.O",IF(B16="","",VLOOKUP('7,01'!B16,MATERIALES_ok!$1:$1048576,3,FALSE)))</f>
        <v/>
      </c>
      <c r="E16" s="8" t="str">
        <f>+IF(B16="","",1)</f>
        <v/>
      </c>
      <c r="F16" s="9" t="str">
        <f>IF(B16="MAT-HM",$G$41,IF(B16="","",VLOOKUP('7,01'!B16,MATERIALES_ok!$1:$1048576,4,FALSE)))</f>
        <v/>
      </c>
      <c r="G16" s="24" t="str">
        <f>+IF(E16="","",ROUND(E16*F16,2))</f>
        <v/>
      </c>
      <c r="H16" s="4"/>
    </row>
    <row r="17" spans="2:8">
      <c r="B17" s="23"/>
      <c r="C17" s="7" t="str">
        <f>IF(B17="MAT-HM","Herramienta menor",IF(B17="","",VLOOKUP('7,01'!B17,MATERIALES_ok!$1:$1048576,2,FALSE)))</f>
        <v/>
      </c>
      <c r="D17" s="13" t="str">
        <f>IF(B17="MAT-HM","% M.O",IF(B17="","",VLOOKUP('7,01'!B17,MATERIALES_ok!$1:$1048576,3,FALSE)))</f>
        <v/>
      </c>
      <c r="E17" s="8" t="str">
        <f>+IF(B17="","",1)</f>
        <v/>
      </c>
      <c r="F17" s="9" t="str">
        <f>IF(B17="MAT-HM",$G$41,IF(B17="","",VLOOKUP('7,01'!B17,MATERIALES_ok!$1:$1048576,4,FALSE)))</f>
        <v/>
      </c>
      <c r="G17" s="24" t="str">
        <f>+IF(E17="","",ROUND(E17*F17,2))</f>
        <v/>
      </c>
      <c r="H17" s="4"/>
    </row>
    <row r="18" spans="2:8">
      <c r="B18" s="25"/>
      <c r="C18" s="151"/>
      <c r="D18" s="151"/>
      <c r="E18" s="151"/>
      <c r="F18" s="10" t="s">
        <v>127</v>
      </c>
      <c r="G18" s="26">
        <f>SUM(G13:G17)</f>
        <v>777766.84</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95208.28</v>
      </c>
      <c r="G22" s="24">
        <f>+IF(B22="","",ROUND(E22*F22,2))</f>
        <v>9520.83</v>
      </c>
      <c r="H22" s="4"/>
    </row>
    <row r="23" spans="2:8" ht="15.75" customHeight="1">
      <c r="B23" s="23"/>
      <c r="C23" s="7" t="str">
        <f>IF(B23="MEH-HM",VLOOKUP(B23,EQUIPOS_ok!$1:$1048576,2,FALSE),IF(B23="","",VLOOKUP(B23,EQUIPOS_ok!$1:$1048576,2,FALSE)))</f>
        <v/>
      </c>
      <c r="D23" s="13" t="str">
        <f>+IF(B23="","",VLOOKUP(B23,EQUIPOS_ok!$1:$1048576,3,FALSE))</f>
        <v/>
      </c>
      <c r="E23" s="8">
        <v>0.03</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9520.83</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t="s">
        <v>164</v>
      </c>
      <c r="C31" s="7" t="str">
        <f>IF(B31="TRSPTE-MEH","Transporte Maquinaria y Equipos",IF(B31="TRSPTE-MAT","Transporte Materiales",IF(B31="","",VLOOKUP('7,01'!B31,TRANSPORTE_ok!A6:$C$8,2,FALSE))))</f>
        <v>Transporte Materiales</v>
      </c>
      <c r="D31" s="8" t="str">
        <f>IF(B31="TRSPTE-MEH","% MEH",IF(B31="TRSPTE-MAT","% MAT",IF(B31="","",1)))</f>
        <v>% MAT</v>
      </c>
      <c r="E31" s="153">
        <v>0.1</v>
      </c>
      <c r="F31" s="9">
        <f>IF(B31="TRSPTE-MEH",$G$27,IF(B31="TRSPTE-MAT",$G$18,IF(B31="","",VLOOKUP(B31,TRANSPORTE_ok!$1:$1048576,4,FALSE))))</f>
        <v>777766.84</v>
      </c>
      <c r="G31" s="24">
        <f>+IF(B31="","",ROUND(E31*F31,2))</f>
        <v>77776.679999999993</v>
      </c>
      <c r="H31" s="4"/>
    </row>
    <row r="32" spans="2:8" ht="15.75" customHeight="1">
      <c r="B32" s="137"/>
      <c r="C32" s="7" t="str">
        <f>IF(B32="TRSPTE-MEH","Transporte Maquinaria y Equipos",IF(B32="TRSPTE-MAT","Transporte Materiales",IF(B32="","",VLOOKUP('7,01'!B32,TRANSPORTE_ok!A7:$C$8,2,FALSE))))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Materiales",IF(B33="","",VLOOKUP('7,01'!B33,TRANSPORTE_ok!A7:$C$8,2,FALSE))))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Materiales",IF(B34="","",VLOOKUP('7,01'!B34,TRANSPORTE_ok!A7:$C$8,2,FALSE))))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Materiales",IF(B35="","",VLOOKUP('7,01'!B35,TRANSPORTE_ok!A7:$C$8,2,FALSE))))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77776.679999999993</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0.49685802923101158</v>
      </c>
      <c r="G40" s="24">
        <f>+IF(B40="","",ROUND(E40/F40,2))</f>
        <v>95208.28</v>
      </c>
    </row>
    <row r="41" spans="2:8" ht="15.75" customHeight="1">
      <c r="B41" s="25"/>
      <c r="C41" s="151"/>
      <c r="D41" s="151"/>
      <c r="E41" s="151"/>
      <c r="F41" s="10" t="s">
        <v>127</v>
      </c>
      <c r="G41" s="26">
        <f>SUM(G40:G40)</f>
        <v>95208.28</v>
      </c>
    </row>
    <row r="42" spans="2:8" ht="15.75" customHeight="1" thickBot="1">
      <c r="B42" s="15"/>
      <c r="G42" s="16"/>
    </row>
    <row r="43" spans="2:8" ht="15.75" customHeight="1" thickBot="1">
      <c r="B43" s="15"/>
      <c r="E43" s="1818" t="s">
        <v>138</v>
      </c>
      <c r="F43" s="1819" t="s">
        <v>139</v>
      </c>
      <c r="G43" s="161">
        <f>ROUND(G41+G36+G27+G18,0)</f>
        <v>960273</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8">
    <pageSetUpPr fitToPage="1"/>
  </sheetPr>
  <dimension ref="B1:H70"/>
  <sheetViews>
    <sheetView showGridLines="0" topLeftCell="A16"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7.02</v>
      </c>
      <c r="F9" s="6" t="s">
        <v>120</v>
      </c>
      <c r="G9" s="20" t="s">
        <v>167</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216</v>
      </c>
      <c r="C13" s="7" t="str">
        <f>IF(B13="","",VLOOKUP('7,02'!B13,MATERIALES_ok!$1:$1048576,2,FALSE))</f>
        <v>Cable concentrico cobre 2 No 8 + 8 AWG THHN</v>
      </c>
      <c r="D13" s="13" t="str">
        <f>+IF(B13="","",VLOOKUP('7,02'!B13,MATERIALES_ok!$1:$1048576,3,FALSE))</f>
        <v>Ml</v>
      </c>
      <c r="E13" s="8">
        <v>1.03</v>
      </c>
      <c r="F13" s="9">
        <f>+IF(B13="","",VLOOKUP('7,02'!B13,MATERIALES_ok!$1:$1048576,4,FALSE))</f>
        <v>31934</v>
      </c>
      <c r="G13" s="24">
        <f>+IF(E13="","",ROUND(E13*F13,2))</f>
        <v>32892.019999999997</v>
      </c>
      <c r="H13" s="4"/>
    </row>
    <row r="14" spans="2:8">
      <c r="B14" s="23" t="s">
        <v>236</v>
      </c>
      <c r="C14" s="7" t="str">
        <f>IF(B14="MAT-HM","Herramienta menor",IF(B14="","",VLOOKUP('7,02'!B14,MATERIALES_ok!$1:$1048576,2,FALSE)))</f>
        <v>Cable suave de cobre THW No 12 AWG</v>
      </c>
      <c r="D14" s="13" t="str">
        <f>IF(B14="MAT-HM","% M.O",IF(B14="","",VLOOKUP('7,02'!B14,MATERIALES_ok!$1:$1048576,3,FALSE)))</f>
        <v>Ml</v>
      </c>
      <c r="E14" s="8">
        <v>0.03</v>
      </c>
      <c r="F14" s="9">
        <f>IF(B14="MAT-HM",$G$41,IF(B14="","",VLOOKUP('7,02'!B14,MATERIALES_ok!$1:$1048576,4,FALSE)))</f>
        <v>2750</v>
      </c>
      <c r="G14" s="24">
        <f>+IF(E14="","",ROUND(E14*F14,2))</f>
        <v>82.5</v>
      </c>
      <c r="H14" s="4"/>
    </row>
    <row r="15" spans="2:8">
      <c r="B15" s="23"/>
      <c r="C15" s="7" t="str">
        <f>IF(B15="MAT-HM","Herramienta menor",IF(B15="","",VLOOKUP('7,02'!B15,MATERIALES_ok!$1:$1048576,2,FALSE)))</f>
        <v/>
      </c>
      <c r="D15" s="13" t="str">
        <f>IF(B15="MAT-HM","% M.O",IF(B15="","",VLOOKUP('7,02'!B15,MATERIALES_ok!$1:$1048576,3,FALSE)))</f>
        <v/>
      </c>
      <c r="E15" s="8" t="str">
        <f>+IF(B15="","",1)</f>
        <v/>
      </c>
      <c r="F15" s="9" t="str">
        <f>IF(B15="MAT-HM",$G$41,IF(B15="","",VLOOKUP('7,02'!B15,MATERIALES_ok!$1:$1048576,4,FALSE)))</f>
        <v/>
      </c>
      <c r="G15" s="24" t="str">
        <f>+IF(E15="","",ROUND(E15*F15,2))</f>
        <v/>
      </c>
      <c r="H15" s="4"/>
    </row>
    <row r="16" spans="2:8">
      <c r="B16" s="23"/>
      <c r="C16" s="7" t="str">
        <f>IF(B16="MAT-HM","Herramienta menor",IF(B16="","",VLOOKUP('7,02'!B16,MATERIALES_ok!$1:$1048576,2,FALSE)))</f>
        <v/>
      </c>
      <c r="D16" s="13" t="str">
        <f>IF(B16="MAT-HM","% M.O",IF(B16="","",VLOOKUP('7,02'!B16,MATERIALES_ok!$1:$1048576,3,FALSE)))</f>
        <v/>
      </c>
      <c r="E16" s="8" t="str">
        <f>+IF(B16="","",1)</f>
        <v/>
      </c>
      <c r="F16" s="9" t="str">
        <f>IF(B16="MAT-HM",$G$41,IF(B16="","",VLOOKUP('7,02'!B16,MATERIALES_ok!$1:$1048576,4,FALSE)))</f>
        <v/>
      </c>
      <c r="G16" s="24" t="str">
        <f>+IF(E16="","",ROUND(E16*F16,2))</f>
        <v/>
      </c>
      <c r="H16" s="4"/>
    </row>
    <row r="17" spans="2:8">
      <c r="B17" s="23"/>
      <c r="C17" s="7" t="str">
        <f>IF(B17="MAT-HM","Herramienta menor",IF(B17="","",VLOOKUP('7,02'!B17,MATERIALES_ok!$1:$1048576,2,FALSE)))</f>
        <v/>
      </c>
      <c r="D17" s="13" t="str">
        <f>IF(B17="MAT-HM","% M.O",IF(B17="","",VLOOKUP('7,02'!B17,MATERIALES_ok!$1:$1048576,3,FALSE)))</f>
        <v/>
      </c>
      <c r="E17" s="8" t="str">
        <f>+IF(B17="","",1)</f>
        <v/>
      </c>
      <c r="F17" s="9" t="str">
        <f>IF(B17="MAT-HM",$G$41,IF(B17="","",VLOOKUP('7,02'!B17,MATERIALES_ok!$1:$1048576,4,FALSE)))</f>
        <v/>
      </c>
      <c r="G17" s="24" t="str">
        <f>+IF(E17="","",ROUND(E17*F17,2))</f>
        <v/>
      </c>
      <c r="H17" s="4"/>
    </row>
    <row r="18" spans="2:8">
      <c r="B18" s="25"/>
      <c r="C18" s="151"/>
      <c r="D18" s="151"/>
      <c r="E18" s="151"/>
      <c r="F18" s="10" t="s">
        <v>127</v>
      </c>
      <c r="G18" s="26">
        <f>SUM(G13:G17)</f>
        <v>32974.519999999997</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1126.3</v>
      </c>
      <c r="G22" s="24">
        <f>+IF(B22="","",ROUND(E22*F22,2))</f>
        <v>112.63</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112.63</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Materiales",IF(B31="","",VLOOKUP('7,02'!B31,TRANSPORTE_ok!A6:$C$8,2,FALSE))))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Materiales",IF(B32="","",VLOOKUP('7,02'!B32,TRANSPORTE_ok!A7:$C$8,2,FALSE))))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Materiales",IF(B33="","",VLOOKUP('7,02'!B33,TRANSPORTE_ok!A7:$C$8,2,FALSE))))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Materiales",IF(B34="","",VLOOKUP('7,02'!B34,TRANSPORTE_ok!A7:$C$8,2,FALSE))))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Materiales",IF(B35="","",VLOOKUP('7,02'!B35,TRANSPORTE_ok!A7:$C$8,2,FALSE))))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147</v>
      </c>
      <c r="C40" s="7" t="str">
        <f>+IF(B40="","",VLOOKUP(B40,'MANO DE OBRA_ok'!1:1048576,2,FALSE))</f>
        <v>Cuadrilla 5: 1 OfcA + 1 AyuA</v>
      </c>
      <c r="D40" s="9" t="str">
        <f>+IF(B40="","","Hora")</f>
        <v>Hora</v>
      </c>
      <c r="E40" s="9">
        <f>+IF(B40="","",VLOOKUP(B40,'MANO DE OBRA_ok'!1:1048576,16,FALSE))</f>
        <v>33789</v>
      </c>
      <c r="F40" s="14">
        <v>30</v>
      </c>
      <c r="G40" s="24">
        <f>+IF(B40="","",ROUND(E40/F40,2))</f>
        <v>1126.3</v>
      </c>
    </row>
    <row r="41" spans="2:8" ht="15.75" customHeight="1">
      <c r="B41" s="25"/>
      <c r="C41" s="151"/>
      <c r="D41" s="151"/>
      <c r="E41" s="151"/>
      <c r="F41" s="10" t="s">
        <v>127</v>
      </c>
      <c r="G41" s="26">
        <f>SUM(G40:G40)</f>
        <v>1126.3</v>
      </c>
    </row>
    <row r="42" spans="2:8" ht="15.75" customHeight="1" thickBot="1">
      <c r="B42" s="15"/>
      <c r="G42" s="16"/>
    </row>
    <row r="43" spans="2:8" ht="15.75" customHeight="1" thickBot="1">
      <c r="B43" s="15"/>
      <c r="E43" s="1818" t="s">
        <v>138</v>
      </c>
      <c r="F43" s="1819" t="s">
        <v>139</v>
      </c>
      <c r="G43" s="161">
        <f>+G41+G36+G27+G18</f>
        <v>34213.449999999997</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9">
    <pageSetUpPr fitToPage="1"/>
  </sheetPr>
  <dimension ref="B1:H70"/>
  <sheetViews>
    <sheetView showGridLines="0" topLeftCell="A24"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7.03</v>
      </c>
      <c r="F9" s="6" t="s">
        <v>120</v>
      </c>
      <c r="G9" s="20" t="s">
        <v>142</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+BASICOS_ok!J80</f>
        <v>CONCRETO BÁSICO DE 2.500 PSI (1:3:3)</v>
      </c>
      <c r="D13" s="13" t="s">
        <v>166</v>
      </c>
      <c r="E13" s="8">
        <v>0.6</v>
      </c>
      <c r="F13" s="9">
        <f>+BASICOS_ok!N110</f>
        <v>644538.44999999995</v>
      </c>
      <c r="G13" s="24">
        <f>+IF(E13="","",ROUND(E13*F13,2))</f>
        <v>386723.07</v>
      </c>
      <c r="H13" s="4"/>
    </row>
    <row r="14" spans="2:8">
      <c r="B14" s="23" t="s">
        <v>237</v>
      </c>
      <c r="C14" s="7" t="str">
        <f>IF(B14="MAT-HM","Herramienta menor",IF(B14="","",VLOOKUP('7,03'!B14,MATERIALES_ok!$1:$1048576,2,FALSE)))</f>
        <v>Caja galvanizada 2400</v>
      </c>
      <c r="D14" s="13" t="str">
        <f>IF(B14="MAT-HM","% M.O",IF(B14="","",VLOOKUP('7,03'!B14,MATERIALES_ok!$1:$1048576,3,FALSE)))</f>
        <v>Und</v>
      </c>
      <c r="E14" s="8">
        <v>0.42</v>
      </c>
      <c r="F14" s="9">
        <f>IF(B14="MAT-HM",$G$41,IF(B14="","",VLOOKUP('7,03'!B14,MATERIALES_ok!$1:$1048576,4,FALSE)))</f>
        <v>4320</v>
      </c>
      <c r="G14" s="24">
        <f>+IF(E14="","",ROUND(E14*F14,2))</f>
        <v>1814.4</v>
      </c>
      <c r="H14" s="4"/>
    </row>
    <row r="15" spans="2:8">
      <c r="B15" s="23"/>
      <c r="C15" s="7" t="str">
        <f>IF(B15="MAT-HM","Herramienta menor",IF(B15="","",VLOOKUP('7,03'!B15,MATERIALES_ok!$1:$1048576,2,FALSE)))</f>
        <v/>
      </c>
      <c r="D15" s="13" t="str">
        <f>IF(B15="MAT-HM","% M.O",IF(B15="","",VLOOKUP('7,03'!B15,MATERIALES_ok!$1:$1048576,3,FALSE)))</f>
        <v/>
      </c>
      <c r="E15" s="8" t="str">
        <f>+IF(B15="","",1)</f>
        <v/>
      </c>
      <c r="F15" s="9" t="str">
        <f>IF(B15="MAT-HM",$G$41,IF(B15="","",VLOOKUP('7,03'!B15,MATERIALES_ok!$1:$1048576,4,FALSE)))</f>
        <v/>
      </c>
      <c r="G15" s="24" t="str">
        <f>+IF(E15="","",ROUND(E15*F15,2))</f>
        <v/>
      </c>
      <c r="H15" s="4"/>
    </row>
    <row r="16" spans="2:8">
      <c r="B16" s="23"/>
      <c r="C16" s="7" t="str">
        <f>IF(B16="MAT-HM","Herramienta menor",IF(B16="","",VLOOKUP('7,03'!B16,MATERIALES_ok!$1:$1048576,2,FALSE)))</f>
        <v/>
      </c>
      <c r="D16" s="13" t="str">
        <f>IF(B16="MAT-HM","% M.O",IF(B16="","",VLOOKUP('7,03'!B16,MATERIALES_ok!$1:$1048576,3,FALSE)))</f>
        <v/>
      </c>
      <c r="E16" s="8" t="str">
        <f>+IF(B16="","",1)</f>
        <v/>
      </c>
      <c r="F16" s="9" t="str">
        <f>IF(B16="MAT-HM",$G$41,IF(B16="","",VLOOKUP('7,03'!B16,MATERIALES_ok!$1:$1048576,4,FALSE)))</f>
        <v/>
      </c>
      <c r="G16" s="24" t="str">
        <f>+IF(E16="","",ROUND(E16*F16,2))</f>
        <v/>
      </c>
      <c r="H16" s="4"/>
    </row>
    <row r="17" spans="2:8">
      <c r="B17" s="23"/>
      <c r="C17" s="7" t="str">
        <f>IF(B17="MAT-HM","Herramienta menor",IF(B17="","",VLOOKUP('7,03'!B17,MATERIALES_ok!$1:$1048576,2,FALSE)))</f>
        <v/>
      </c>
      <c r="D17" s="13" t="str">
        <f>IF(B17="MAT-HM","% M.O",IF(B17="","",VLOOKUP('7,03'!B17,MATERIALES_ok!$1:$1048576,3,FALSE)))</f>
        <v/>
      </c>
      <c r="E17" s="8" t="str">
        <f>+IF(B17="","",1)</f>
        <v/>
      </c>
      <c r="F17" s="9" t="str">
        <f>IF(B17="MAT-HM",$G$41,IF(B17="","",VLOOKUP('7,03'!B17,MATERIALES_ok!$1:$1048576,4,FALSE)))</f>
        <v/>
      </c>
      <c r="G17" s="24" t="str">
        <f>+IF(E17="","",ROUND(E17*F17,2))</f>
        <v/>
      </c>
      <c r="H17" s="4"/>
    </row>
    <row r="18" spans="2:8">
      <c r="B18" s="25"/>
      <c r="C18" s="151"/>
      <c r="D18" s="151"/>
      <c r="E18" s="151"/>
      <c r="F18" s="10" t="s">
        <v>127</v>
      </c>
      <c r="G18" s="26">
        <f>SUM(G13:G17)</f>
        <v>388537.47000000003</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94610</v>
      </c>
      <c r="G22" s="24">
        <f>+IF(B22="","",ROUND(E22*F22,2))</f>
        <v>9461</v>
      </c>
      <c r="H22" s="4"/>
    </row>
    <row r="23" spans="2:8" ht="15.75" customHeight="1">
      <c r="B23" s="23" t="s">
        <v>416</v>
      </c>
      <c r="C23" s="7" t="str">
        <f>IF(B23="MEH-HM",VLOOKUP(B23,EQUIPOS_ok!$1:$1048576,2,FALSE),IF(B23="","",VLOOKUP(B23,EQUIPOS_ok!$1:$1048576,2,FALSE)))</f>
        <v>Paral metálico</v>
      </c>
      <c r="D23" s="13" t="str">
        <f>+IF(B23="","",VLOOKUP(B23,EQUIPOS_ok!$1:$1048576,3,FALSE))</f>
        <v>día</v>
      </c>
      <c r="E23" s="8">
        <v>1.4</v>
      </c>
      <c r="F23" s="9">
        <f>IF(B23="MEH-HM",G42,IF(B23="","",VLOOKUP(B23,EQUIPOS_ok!$1:$1048576,4,FALSE)))</f>
        <v>541</v>
      </c>
      <c r="G23" s="24">
        <f>+IF(B23="","",ROUND(E23*F23,2))</f>
        <v>757.4</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10218.4</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t="s">
        <v>164</v>
      </c>
      <c r="C31" s="7" t="str">
        <f>IF(B31="TRSPTE-MEH","Transporte Maquinaria y Equipos",IF(B31="TRSPTE-MAT","Transporte Materiales",IF(B31="","",VLOOKUP('7,03'!B31,TRANSPORTE_ok!A6:$C$8,2,FALSE))))</f>
        <v>Transporte Materiales</v>
      </c>
      <c r="D31" s="8" t="str">
        <f>IF(B31="TRSPTE-MEH","% MEH",IF(B31="TRSPTE-MAT","% MAT",IF(B31="","",1)))</f>
        <v>% MAT</v>
      </c>
      <c r="E31" s="153" t="e">
        <f>IF(B31="TRSPTE-MEH",VLOOKUP(B31,TRANSPORTE_ok!$1:$1048576,4,FALSE),IF(B31="TRSPTE-MAT",VLOOKUP(B31,TRANSPORTE_ok!$1:$1048576,4,FALSE),IF(B31="","",1)))</f>
        <v>#N/A</v>
      </c>
      <c r="F31" s="9">
        <f>IF(B31="TRSPTE-MEH",$G$27,IF(B31="TRSPTE-MAT",$G$18,IF(B31="","",VLOOKUP(B31,TRANSPORTE_ok!$1:$1048576,4,FALSE))))</f>
        <v>388537.47000000003</v>
      </c>
      <c r="G31" s="24" t="e">
        <f>+IF(B31="","",ROUND(E31*F31,2))</f>
        <v>#N/A</v>
      </c>
      <c r="H31" s="4"/>
    </row>
    <row r="32" spans="2:8" ht="15.75" customHeight="1">
      <c r="B32" s="137"/>
      <c r="C32" s="7" t="str">
        <f>IF(B32="TRSPTE-MEH","Transporte Maquinaria y Equipos",IF(B32="TRSPTE-MAT","Transporte Materiales",IF(B32="","",VLOOKUP('7,03'!B32,TRANSPORTE_ok!A7:$C$8,2,FALSE))))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Materiales",IF(B33="","",VLOOKUP('7,03'!B33,TRANSPORTE_ok!A7:$C$8,2,FALSE))))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Materiales",IF(B34="","",VLOOKUP('7,03'!B34,TRANSPORTE_ok!A7:$C$8,2,FALSE))))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Materiales",IF(B35="","",VLOOKUP('7,03'!B35,TRANSPORTE_ok!A7:$C$8,2,FALSE))))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t="e">
        <f>SUM(G31:G35)</f>
        <v>#N/A</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0.5</v>
      </c>
      <c r="G40" s="24">
        <f>+IF(B40="","",ROUND(E40/F40,2))</f>
        <v>94610</v>
      </c>
    </row>
    <row r="41" spans="2:8" ht="15.75" customHeight="1">
      <c r="B41" s="25"/>
      <c r="C41" s="151"/>
      <c r="D41" s="151"/>
      <c r="E41" s="151"/>
      <c r="F41" s="10" t="s">
        <v>127</v>
      </c>
      <c r="G41" s="26">
        <f>SUM(G40:G40)</f>
        <v>94610</v>
      </c>
    </row>
    <row r="42" spans="2:8" ht="15.75" customHeight="1" thickBot="1">
      <c r="B42" s="15"/>
      <c r="G42" s="16"/>
    </row>
    <row r="43" spans="2:8" ht="15.75" customHeight="1" thickBot="1">
      <c r="B43" s="15"/>
      <c r="E43" s="1818" t="s">
        <v>138</v>
      </c>
      <c r="F43" s="1819" t="s">
        <v>139</v>
      </c>
      <c r="G43" s="161" t="e">
        <f>+G41+G36+G27+G18</f>
        <v>#N/A</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7">
    <pageSetUpPr fitToPage="1"/>
  </sheetPr>
  <dimension ref="B1:H70"/>
  <sheetViews>
    <sheetView showGridLines="0" topLeftCell="A22" zoomScale="85" zoomScaleNormal="85" zoomScaleSheetLayoutView="85" workbookViewId="0">
      <selection activeCell="J25" sqref="J2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15.02</v>
      </c>
      <c r="F9" s="6" t="s">
        <v>120</v>
      </c>
      <c r="G9" s="20" t="e">
        <f>+' PRESUPUESTO OFICIAL ESMERALDA'!#REF!</f>
        <v>#REF!</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IF(B13="","",VLOOKUP('15,02'!B13,MATERIALES_ok!$1:$1048576,2,FALSE))</f>
        <v/>
      </c>
      <c r="D13" s="13" t="str">
        <f>+IF(B13="","",VLOOKUP('15,02'!B13,MATERIALES_ok!$1:$1048576,3,FALSE))</f>
        <v/>
      </c>
      <c r="E13" s="8"/>
      <c r="F13" s="9" t="str">
        <f>+IF(B13="","",VLOOKUP('15,02'!B13,MATERIALES_ok!$1:$1048576,4,FALSE))</f>
        <v/>
      </c>
      <c r="G13" s="24" t="str">
        <f>+IF(E13="","",ROUND(E13*F13,2))</f>
        <v/>
      </c>
      <c r="H13" s="4"/>
    </row>
    <row r="14" spans="2:8">
      <c r="B14" s="23"/>
      <c r="C14" s="7" t="str">
        <f>IF(B14="MAT-HM","Herramienta menor",IF(B14="","",VLOOKUP('15,02'!B14,MATERIALES_ok!$1:$1048576,2,FALSE)))</f>
        <v/>
      </c>
      <c r="D14" s="13" t="str">
        <f>IF(B14="MAT-HM","% M.O",IF(B14="","",VLOOKUP('15,02'!B14,MATERIALES_ok!$1:$1048576,3,FALSE)))</f>
        <v/>
      </c>
      <c r="E14" s="8"/>
      <c r="F14" s="9" t="str">
        <f>IF(B14="MAT-HM",$G$41,IF(B14="","",VLOOKUP('15,02'!B14,MATERIALES_ok!$1:$1048576,4,FALSE)))</f>
        <v/>
      </c>
      <c r="G14" s="24" t="str">
        <f>+IF(E14="","",ROUND(E14*F14,2))</f>
        <v/>
      </c>
      <c r="H14" s="4"/>
    </row>
    <row r="15" spans="2:8">
      <c r="B15" s="23"/>
      <c r="C15" s="7" t="str">
        <f>IF(B15="MAT-HM","Herramienta menor",IF(B15="","",VLOOKUP('15,02'!B15,MATERIALES_ok!$1:$1048576,2,FALSE)))</f>
        <v/>
      </c>
      <c r="D15" s="13" t="str">
        <f>IF(B15="MAT-HM","% M.O",IF(B15="","",VLOOKUP('15,02'!B15,MATERIALES_ok!$1:$1048576,3,FALSE)))</f>
        <v/>
      </c>
      <c r="E15" s="8"/>
      <c r="F15" s="9" t="str">
        <f>IF(B15="MAT-HM",$G$41,IF(B15="","",VLOOKUP('15,02'!B15,MATERIALES_ok!$1:$1048576,4,FALSE)))</f>
        <v/>
      </c>
      <c r="G15" s="24" t="str">
        <f>+IF(E15="","",ROUND(E15*F15,2))</f>
        <v/>
      </c>
      <c r="H15" s="4"/>
    </row>
    <row r="16" spans="2:8">
      <c r="B16" s="23"/>
      <c r="C16" s="7" t="str">
        <f>IF(B16="MAT-HM","Herramienta menor",IF(B16="","",VLOOKUP('15,02'!B16,MATERIALES_ok!$1:$1048576,2,FALSE)))</f>
        <v/>
      </c>
      <c r="D16" s="13" t="str">
        <f>IF(B16="MAT-HM","% M.O",IF(B16="","",VLOOKUP('15,02'!B16,MATERIALES_ok!$1:$1048576,3,FALSE)))</f>
        <v/>
      </c>
      <c r="E16" s="8" t="str">
        <f>+IF(B16="","",1)</f>
        <v/>
      </c>
      <c r="F16" s="9" t="str">
        <f>IF(B16="MAT-HM",$G$41,IF(B16="","",VLOOKUP('15,02'!B16,MATERIALES_ok!$1:$1048576,4,FALSE)))</f>
        <v/>
      </c>
      <c r="G16" s="24" t="str">
        <f>+IF(E16="","",ROUND(E16*F16,2))</f>
        <v/>
      </c>
      <c r="H16" s="4"/>
    </row>
    <row r="17" spans="2:8">
      <c r="B17" s="23"/>
      <c r="C17" s="7" t="str">
        <f>IF(B17="MAT-HM","Herramienta menor",IF(B17="","",VLOOKUP('15,02'!B17,MATERIALES_ok!$1:$1048576,2,FALSE)))</f>
        <v/>
      </c>
      <c r="D17" s="13" t="str">
        <f>IF(B17="MAT-HM","% M.O",IF(B17="","",VLOOKUP('15,02'!B17,MATERIALES_ok!$1:$1048576,3,FALSE)))</f>
        <v/>
      </c>
      <c r="E17" s="8" t="str">
        <f>+IF(B17="","",1)</f>
        <v/>
      </c>
      <c r="F17" s="9" t="str">
        <f>IF(B17="MAT-HM",$G$41,IF(B17="","",VLOOKUP('15,02'!B17,MATERIALES_ok!$1:$1048576,4,FALSE)))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409</v>
      </c>
      <c r="C22" s="7" t="str">
        <f>IF(B22="MEH-HM",VLOOKUP(B22,EQUIPOS_ok!$1:$1048576,2,FALSE),IF(B22="","",VLOOKUP(B22,EQUIPOS_ok!$1:$1048576,2,FALSE)))</f>
        <v>Compresor 210 CFM -1 martillo 90 libras (tipo kaiser)</v>
      </c>
      <c r="D22" s="13" t="str">
        <f>+IF(B22="","",VLOOKUP(B22,EQUIPOS_ok!$1:$1048576,3,FALSE))</f>
        <v>Hr</v>
      </c>
      <c r="E22" s="8">
        <v>0.2</v>
      </c>
      <c r="F22" s="9">
        <f>IF(B22="MEH-HM",G41,IF(B22="","",VLOOKUP(B22,EQUIPOS_ok!$1:$1048576,4,FALSE)))</f>
        <v>87500</v>
      </c>
      <c r="G22" s="24">
        <f>+IF(B22="","",ROUND(E22*F22,2))</f>
        <v>17500</v>
      </c>
      <c r="H22" s="4"/>
    </row>
    <row r="23" spans="2:8" ht="15.75" customHeight="1">
      <c r="B23" s="23" t="s">
        <v>158</v>
      </c>
      <c r="C23" s="7" t="str">
        <f>IF(B23="MEH-HM",VLOOKUP(B23,EQUIPOS_ok!$1:$1048576,2,FALSE),IF(B23="","",VLOOKUP(B23,EQUIPOS_ok!$1:$1048576,2,FALSE)))</f>
        <v>Herramienta Menor</v>
      </c>
      <c r="D23" s="13" t="str">
        <f>+IF(B23="","",VLOOKUP(B23,EQUIPOS_ok!$1:$1048576,3,FALSE))</f>
        <v>% M.O</v>
      </c>
      <c r="E23" s="8">
        <f>IF(B23="MEH-HM",VLOOKUP(B23,EQUIPOS_ok!$1:$1048576,4,FALSE),IF(B23="","",1))</f>
        <v>0.1</v>
      </c>
      <c r="F23" s="9">
        <f>IF(B23="MEH-HM",G41,IF(B23="","",VLOOKUP(B23,EQUIPOS_ok!$1:$1048576,4,FALSE)))</f>
        <v>4559.3599999999997</v>
      </c>
      <c r="G23" s="24">
        <f>+IF(B23="","",ROUND(E23*F23,2))</f>
        <v>455.94</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17955.939999999999</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Materiales",IF(B31="","",VLOOKUP('15,02'!B31,TRANSPORTE_ok!A6:$C$8,2,FALSE))))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Materiales",IF(B32="","",VLOOKUP('15,02'!B32,TRANSPORTE_ok!A7:$C$8,2,FALSE))))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Materiales",IF(B33="","",VLOOKUP('15,02'!B33,TRANSPORTE_ok!A7:$C$8,2,FALSE))))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Materiales",IF(B34="","",VLOOKUP('15,02'!B34,TRANSPORTE_ok!A7:$C$8,2,FALSE))))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Materiales",IF(B35="","",VLOOKUP('15,02'!B35,TRANSPORTE_ok!A7:$C$8,2,FALSE))))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5.9286894440321953</v>
      </c>
      <c r="G40" s="24">
        <f>+IF(B40="","",ROUND(E40/F40,2))</f>
        <v>4559.3599999999997</v>
      </c>
    </row>
    <row r="41" spans="2:8" ht="15.75" customHeight="1">
      <c r="B41" s="25"/>
      <c r="C41" s="151"/>
      <c r="D41" s="151"/>
      <c r="E41" s="151"/>
      <c r="F41" s="10" t="s">
        <v>127</v>
      </c>
      <c r="G41" s="26">
        <f>SUM(G40:G40)</f>
        <v>4559.3599999999997</v>
      </c>
    </row>
    <row r="42" spans="2:8" ht="15.75" customHeight="1" thickBot="1">
      <c r="B42" s="15"/>
      <c r="G42" s="16"/>
    </row>
    <row r="43" spans="2:8" ht="15.75" customHeight="1" thickBot="1">
      <c r="B43" s="15"/>
      <c r="E43" s="1818" t="s">
        <v>138</v>
      </c>
      <c r="F43" s="1819" t="s">
        <v>139</v>
      </c>
      <c r="G43" s="161">
        <f>ROUND(G41+G36+G27+G18,0)</f>
        <v>22515</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8">
    <pageSetUpPr fitToPage="1"/>
  </sheetPr>
  <dimension ref="B1:H70"/>
  <sheetViews>
    <sheetView showGridLines="0" topLeftCell="A22" zoomScale="85" zoomScaleNormal="85" zoomScaleSheetLayoutView="85" workbookViewId="0">
      <selection activeCell="J25" sqref="J2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27.4" customHeight="1" thickBot="1">
      <c r="B9" s="19" t="s">
        <v>118</v>
      </c>
      <c r="C9" s="12" t="e">
        <f>+' PRESUPUESTO OFICIAL ESMERALDA'!#REF!</f>
        <v>#REF!</v>
      </c>
      <c r="D9" s="6" t="s">
        <v>119</v>
      </c>
      <c r="E9" s="11">
        <v>15.03</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IF(B13="","",VLOOKUP('15,03'!B13,MATERIALES_ok!$1:$1048576,2,FALSE))</f>
        <v/>
      </c>
      <c r="D13" s="13" t="str">
        <f>+IF(B13="","",VLOOKUP('15,03'!B13,MATERIALES_ok!$1:$1048576,3,FALSE))</f>
        <v/>
      </c>
      <c r="E13" s="8"/>
      <c r="F13" s="9" t="str">
        <f>+IF(B13="","",VLOOKUP('15,03'!B13,MATERIALES_ok!$1:$1048576,4,FALSE))</f>
        <v/>
      </c>
      <c r="G13" s="24" t="str">
        <f>+IF(E13="","",ROUND(E13*F13,2))</f>
        <v/>
      </c>
      <c r="H13" s="4"/>
    </row>
    <row r="14" spans="2:8">
      <c r="B14" s="23"/>
      <c r="C14" s="7" t="str">
        <f>IF(B14="MAT-HM","Herramienta menor",IF(B14="","",VLOOKUP('15,03'!B14,MATERIALES_ok!$1:$1048576,2,FALSE)))</f>
        <v/>
      </c>
      <c r="D14" s="13" t="str">
        <f>IF(B14="MAT-HM","% M.O",IF(B14="","",VLOOKUP('15,03'!B14,MATERIALES_ok!$1:$1048576,3,FALSE)))</f>
        <v/>
      </c>
      <c r="E14" s="8"/>
      <c r="F14" s="9" t="str">
        <f>IF(B14="MAT-HM",$G$41,IF(B14="","",VLOOKUP('15,03'!B14,MATERIALES_ok!$1:$1048576,4,FALSE)))</f>
        <v/>
      </c>
      <c r="G14" s="24" t="str">
        <f>+IF(E14="","",ROUND(E14*F14,2))</f>
        <v/>
      </c>
      <c r="H14" s="4"/>
    </row>
    <row r="15" spans="2:8">
      <c r="B15" s="23"/>
      <c r="C15" s="7" t="str">
        <f>IF(B15="MAT-HM","Herramienta menor",IF(B15="","",VLOOKUP('15,03'!B15,MATERIALES_ok!$1:$1048576,2,FALSE)))</f>
        <v/>
      </c>
      <c r="D15" s="13" t="str">
        <f>IF(B15="MAT-HM","% M.O",IF(B15="","",VLOOKUP('15,03'!B15,MATERIALES_ok!$1:$1048576,3,FALSE)))</f>
        <v/>
      </c>
      <c r="E15" s="8" t="str">
        <f>+IF(B15="","",1)</f>
        <v/>
      </c>
      <c r="F15" s="9" t="str">
        <f>IF(B15="MAT-HM",$G$41,IF(B15="","",VLOOKUP('15,03'!B15,MATERIALES_ok!$1:$1048576,4,FALSE)))</f>
        <v/>
      </c>
      <c r="G15" s="24" t="str">
        <f>+IF(E15="","",ROUND(E15*F15,2))</f>
        <v/>
      </c>
      <c r="H15" s="4"/>
    </row>
    <row r="16" spans="2:8">
      <c r="B16" s="23"/>
      <c r="C16" s="7" t="str">
        <f>IF(B16="MAT-HM","Herramienta menor",IF(B16="","",VLOOKUP('15,03'!B16,MATERIALES_ok!$1:$1048576,2,FALSE)))</f>
        <v/>
      </c>
      <c r="D16" s="13" t="str">
        <f>IF(B16="MAT-HM","% M.O",IF(B16="","",VLOOKUP('15,03'!B16,MATERIALES_ok!$1:$1048576,3,FALSE)))</f>
        <v/>
      </c>
      <c r="E16" s="8" t="str">
        <f>+IF(B16="","",1)</f>
        <v/>
      </c>
      <c r="F16" s="9" t="str">
        <f>IF(B16="MAT-HM",$G$41,IF(B16="","",VLOOKUP('15,03'!B16,MATERIALES_ok!$1:$1048576,4,FALSE)))</f>
        <v/>
      </c>
      <c r="G16" s="24" t="str">
        <f>+IF(E16="","",ROUND(E16*F16,2))</f>
        <v/>
      </c>
      <c r="H16" s="4"/>
    </row>
    <row r="17" spans="2:8">
      <c r="B17" s="23"/>
      <c r="C17" s="7" t="str">
        <f>IF(B17="MAT-HM","Herramienta menor",IF(B17="","",VLOOKUP('15,03'!B17,MATERIALES_ok!$1:$1048576,2,FALSE)))</f>
        <v/>
      </c>
      <c r="D17" s="13" t="str">
        <f>IF(B17="MAT-HM","% M.O",IF(B17="","",VLOOKUP('15,03'!B17,MATERIALES_ok!$1:$1048576,3,FALSE)))</f>
        <v/>
      </c>
      <c r="E17" s="8" t="str">
        <f>+IF(B17="","",1)</f>
        <v/>
      </c>
      <c r="F17" s="9" t="str">
        <f>IF(B17="MAT-HM",$G$41,IF(B17="","",VLOOKUP('15,03'!B17,MATERIALES_ok!$1:$1048576,4,FALSE)))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3911.3</v>
      </c>
      <c r="G22" s="24">
        <f>+IF(B22="","",ROUND(E22*F22,2))</f>
        <v>391.13</v>
      </c>
      <c r="H22" s="4"/>
    </row>
    <row r="23" spans="2:8" ht="15.75" customHeight="1">
      <c r="B23" s="23" t="s">
        <v>409</v>
      </c>
      <c r="C23" s="7" t="str">
        <f>IF(B23="MEH-HM",VLOOKUP(B23,EQUIPOS_ok!$1:$1048576,2,FALSE),IF(B23="","",VLOOKUP(B23,EQUIPOS_ok!$1:$1048576,2,FALSE)))</f>
        <v>Compresor 210 CFM -1 martillo 90 libras (tipo kaiser)</v>
      </c>
      <c r="D23" s="13" t="str">
        <f>+IF(B23="","",VLOOKUP(B23,EQUIPOS_ok!$1:$1048576,3,FALSE))</f>
        <v>Hr</v>
      </c>
      <c r="E23" s="8">
        <v>0.03</v>
      </c>
      <c r="F23" s="9">
        <f>IF(B23="MEH-HM",G42,IF(B23="","",VLOOKUP(B23,EQUIPOS_ok!$1:$1048576,4,FALSE)))</f>
        <v>87500</v>
      </c>
      <c r="G23" s="24">
        <f>+IF(B23="","",ROUND(E23*F23,2))</f>
        <v>2625</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3016.13</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t="s">
        <v>405</v>
      </c>
      <c r="C31" s="7" t="str">
        <f>IF(B31="TRSPTE-MEH","Transporte Maquinaria y Equipos",IF(B31="TRSPTE-MAT","Transporte Materiales",IF(B31="","",VLOOKUP('15,03'!B31,TRANSPORTE_ok!A6:$C$8,2,FALSE))))</f>
        <v>Transporte volqueta &gt; 5 Km</v>
      </c>
      <c r="D31" s="8">
        <f>IF(B31="TRSPTE-MEH","% MEH",IF(B31="TRSPTE-MAT","% MAT",IF(B31="","",1)))</f>
        <v>1</v>
      </c>
      <c r="E31" s="153">
        <v>1</v>
      </c>
      <c r="F31" s="9">
        <f>IF(B31="TRSPTE-MEH",$G$27,IF(B31="TRSPTE-MAT",$G$18,IF(B31="","",VLOOKUP(B31,TRANSPORTE_ok!$1:$1048576,4,FALSE))))</f>
        <v>1800</v>
      </c>
      <c r="G31" s="24">
        <f>+IF(B31="","",ROUND(E31*F31,2))</f>
        <v>1800</v>
      </c>
      <c r="H31" s="4"/>
    </row>
    <row r="32" spans="2:8" ht="15.75" customHeight="1">
      <c r="B32" s="137"/>
      <c r="C32" s="7" t="str">
        <f>IF(B32="TRSPTE-MEH","Transporte Maquinaria y Equipos",IF(B32="TRSPTE-MAT","Transporte Materiales",IF(B32="","",VLOOKUP('15,03'!B32,TRANSPORTE_ok!A7:$C$8,2,FALSE))))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Materiales",IF(B33="","",VLOOKUP('15,03'!B33,TRANSPORTE_ok!A7:$C$8,2,FALSE))))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Materiales",IF(B34="","",VLOOKUP('15,03'!B34,TRANSPORTE_ok!A7:$C$8,2,FALSE))))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Materiales",IF(B35="","",VLOOKUP('15,03'!B35,TRANSPORTE_ok!A7:$C$8,2,FALSE))))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1800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6.9109992810927379</v>
      </c>
      <c r="G40" s="24">
        <f>+IF(B40="","",ROUND(E40/F40,2))</f>
        <v>3911.3</v>
      </c>
    </row>
    <row r="41" spans="2:8" ht="15.75" customHeight="1">
      <c r="B41" s="25"/>
      <c r="C41" s="151"/>
      <c r="D41" s="151"/>
      <c r="E41" s="151"/>
      <c r="F41" s="10" t="s">
        <v>127</v>
      </c>
      <c r="G41" s="26">
        <f>SUM(G40:G40)</f>
        <v>3911.3</v>
      </c>
    </row>
    <row r="42" spans="2:8" ht="15.75" customHeight="1" thickBot="1">
      <c r="B42" s="15"/>
      <c r="G42" s="16"/>
    </row>
    <row r="43" spans="2:8" ht="15.75" customHeight="1" thickBot="1">
      <c r="B43" s="15"/>
      <c r="E43" s="1818" t="s">
        <v>138</v>
      </c>
      <c r="F43" s="1819" t="s">
        <v>139</v>
      </c>
      <c r="G43" s="161">
        <f>ROUND(G41+G36+G27+G18,0)</f>
        <v>8727</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9">
    <pageSetUpPr fitToPage="1"/>
  </sheetPr>
  <dimension ref="B1:H70"/>
  <sheetViews>
    <sheetView showGridLines="0" topLeftCell="A22" zoomScale="85" zoomScaleNormal="85" zoomScaleSheetLayoutView="85" workbookViewId="0">
      <selection activeCell="J25" sqref="J2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27.4" customHeight="1" thickBot="1">
      <c r="B9" s="19" t="s">
        <v>118</v>
      </c>
      <c r="C9" s="12" t="e">
        <f>+' PRESUPUESTO OFICIAL ESMERALDA'!#REF!</f>
        <v>#REF!</v>
      </c>
      <c r="D9" s="6" t="s">
        <v>119</v>
      </c>
      <c r="E9" s="11">
        <v>9.0299999999999994</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IF(B13="","",VLOOKUP('15,04'!B13,MATERIALES_ok!$1:$1048576,2,FALSE))</f>
        <v/>
      </c>
      <c r="D13" s="13" t="str">
        <f>+IF(B13="","",VLOOKUP('15,04'!B13,MATERIALES_ok!$1:$1048576,3,FALSE))</f>
        <v/>
      </c>
      <c r="E13" s="8"/>
      <c r="F13" s="9" t="str">
        <f>+IF(B13="","",VLOOKUP('15,04'!B13,MATERIALES_ok!$1:$1048576,4,FALSE))</f>
        <v/>
      </c>
      <c r="G13" s="24" t="str">
        <f>+IF(E13="","",ROUND(E13*F13,2))</f>
        <v/>
      </c>
      <c r="H13" s="4"/>
    </row>
    <row r="14" spans="2:8">
      <c r="B14" s="23"/>
      <c r="C14" s="7" t="str">
        <f>IF(B14="MAT-HM","Herramienta menor",IF(B14="","",VLOOKUP('15,04'!B14,MATERIALES_ok!$1:$1048576,2,FALSE)))</f>
        <v/>
      </c>
      <c r="D14" s="13" t="str">
        <f>IF(B14="MAT-HM","% M.O",IF(B14="","",VLOOKUP('15,04'!B14,MATERIALES_ok!$1:$1048576,3,FALSE)))</f>
        <v/>
      </c>
      <c r="E14" s="8"/>
      <c r="F14" s="9" t="str">
        <f>IF(B14="MAT-HM",$G$41,IF(B14="","",VLOOKUP('15,04'!B14,MATERIALES_ok!$1:$1048576,4,FALSE)))</f>
        <v/>
      </c>
      <c r="G14" s="24" t="str">
        <f>+IF(E14="","",ROUND(E14*F14,2))</f>
        <v/>
      </c>
      <c r="H14" s="4"/>
    </row>
    <row r="15" spans="2:8">
      <c r="B15" s="23"/>
      <c r="C15" s="7" t="str">
        <f>IF(B15="MAT-HM","Herramienta menor",IF(B15="","",VLOOKUP('15,04'!B15,MATERIALES_ok!$1:$1048576,2,FALSE)))</f>
        <v/>
      </c>
      <c r="D15" s="13" t="str">
        <f>IF(B15="MAT-HM","% M.O",IF(B15="","",VLOOKUP('15,04'!B15,MATERIALES_ok!$1:$1048576,3,FALSE)))</f>
        <v/>
      </c>
      <c r="E15" s="8" t="str">
        <f>+IF(B15="","",1)</f>
        <v/>
      </c>
      <c r="F15" s="9" t="str">
        <f>IF(B15="MAT-HM",$G$41,IF(B15="","",VLOOKUP('15,04'!B15,MATERIALES_ok!$1:$1048576,4,FALSE)))</f>
        <v/>
      </c>
      <c r="G15" s="24" t="str">
        <f>+IF(E15="","",ROUND(E15*F15,2))</f>
        <v/>
      </c>
      <c r="H15" s="4"/>
    </row>
    <row r="16" spans="2:8">
      <c r="B16" s="23"/>
      <c r="C16" s="7" t="str">
        <f>IF(B16="MAT-HM","Herramienta menor",IF(B16="","",VLOOKUP('15,04'!B16,MATERIALES_ok!$1:$1048576,2,FALSE)))</f>
        <v/>
      </c>
      <c r="D16" s="13" t="str">
        <f>IF(B16="MAT-HM","% M.O",IF(B16="","",VLOOKUP('15,04'!B16,MATERIALES_ok!$1:$1048576,3,FALSE)))</f>
        <v/>
      </c>
      <c r="E16" s="8" t="str">
        <f>+IF(B16="","",1)</f>
        <v/>
      </c>
      <c r="F16" s="9" t="str">
        <f>IF(B16="MAT-HM",$G$41,IF(B16="","",VLOOKUP('15,04'!B16,MATERIALES_ok!$1:$1048576,4,FALSE)))</f>
        <v/>
      </c>
      <c r="G16" s="24" t="str">
        <f>+IF(E16="","",ROUND(E16*F16,2))</f>
        <v/>
      </c>
      <c r="H16" s="4"/>
    </row>
    <row r="17" spans="2:8">
      <c r="B17" s="23"/>
      <c r="C17" s="7" t="str">
        <f>IF(B17="MAT-HM","Herramienta menor",IF(B17="","",VLOOKUP('15,04'!B17,MATERIALES_ok!$1:$1048576,2,FALSE)))</f>
        <v/>
      </c>
      <c r="D17" s="13" t="str">
        <f>IF(B17="MAT-HM","% M.O",IF(B17="","",VLOOKUP('15,04'!B17,MATERIALES_ok!$1:$1048576,3,FALSE)))</f>
        <v/>
      </c>
      <c r="E17" s="8" t="str">
        <f>+IF(B17="","",1)</f>
        <v/>
      </c>
      <c r="F17" s="9" t="str">
        <f>IF(B17="MAT-HM",$G$41,IF(B17="","",VLOOKUP('15,04'!B17,MATERIALES_ok!$1:$1048576,4,FALSE)))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1848.32</v>
      </c>
      <c r="G22" s="24">
        <f>+IF(B22="","",ROUND(E22*F22,2))</f>
        <v>184.83</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0.1</v>
      </c>
      <c r="F23" s="9">
        <f>IF(B23="MEH-HM",G42,IF(B23="","",VLOOKUP(B23,EQUIPOS_ok!$1:$1048576,4,FALSE)))</f>
        <v>67500</v>
      </c>
      <c r="G23" s="24">
        <f>+IF(B23="","",ROUND(E23*F23,2))</f>
        <v>6750</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6934.83</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Materiales",IF(B31="","",VLOOKUP('15,04'!B31,TRANSPORTE_ok!A6:$C$8,2,FALSE))))</f>
        <v/>
      </c>
      <c r="D31" s="8" t="str">
        <f>IF(B31="TRSPTE-MEH","% MEH",IF(B31="TRSPTE-MAT","% MAT",IF(B31="","",1)))</f>
        <v/>
      </c>
      <c r="E31" s="153"/>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Materiales",IF(B32="","",VLOOKUP('15,04'!B32,TRANSPORTE_ok!A7:$C$8,2,FALSE))))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Materiales",IF(B33="","",VLOOKUP('15,04'!B33,TRANSPORTE_ok!A7:$C$8,2,FALSE))))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Materiales",IF(B34="","",VLOOKUP('15,04'!B34,TRANSPORTE_ok!A7:$C$8,2,FALSE))))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Materiales",IF(B35="","",VLOOKUP('15,04'!B35,TRANSPORTE_ok!A7:$C$8,2,FALSE))))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14.624609548031369</v>
      </c>
      <c r="G40" s="24">
        <f>+IF(B40="","",ROUND(E40/F40,2))</f>
        <v>1848.32</v>
      </c>
    </row>
    <row r="41" spans="2:8" ht="15.75" customHeight="1">
      <c r="B41" s="25"/>
      <c r="C41" s="151"/>
      <c r="D41" s="151"/>
      <c r="E41" s="151"/>
      <c r="F41" s="10" t="s">
        <v>127</v>
      </c>
      <c r="G41" s="26">
        <f>SUM(G40:G40)</f>
        <v>1848.32</v>
      </c>
    </row>
    <row r="42" spans="2:8" ht="15.75" customHeight="1" thickBot="1">
      <c r="B42" s="15"/>
      <c r="G42" s="16"/>
    </row>
    <row r="43" spans="2:8" ht="15.75" customHeight="1" thickBot="1">
      <c r="B43" s="15"/>
      <c r="E43" s="1818" t="s">
        <v>138</v>
      </c>
      <c r="F43" s="1819" t="s">
        <v>139</v>
      </c>
      <c r="G43" s="161">
        <f>ROUND(G41+G36+G27+G18,0)</f>
        <v>8783</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6">
    <pageSetUpPr fitToPage="1"/>
  </sheetPr>
  <dimension ref="B1:H70"/>
  <sheetViews>
    <sheetView showGridLines="0" topLeftCell="A27"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27.4" customHeight="1" thickBot="1">
      <c r="B9" s="19" t="s">
        <v>118</v>
      </c>
      <c r="C9" s="12" t="e">
        <f>+' PRESUPUESTO OFICIAL ESMERALDA'!#REF!</f>
        <v>#REF!</v>
      </c>
      <c r="D9" s="6" t="s">
        <v>119</v>
      </c>
      <c r="E9" s="11">
        <v>9.0299999999999994</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IF(B13="","",VLOOKUP('9,03'!B13,MATERIALES_ok!$1:$1048576,2,FALSE))</f>
        <v/>
      </c>
      <c r="D13" s="13" t="str">
        <f>+IF(B13="","",VLOOKUP('9,03'!B13,MATERIALES_ok!$1:$1048576,3,FALSE))</f>
        <v/>
      </c>
      <c r="E13" s="8"/>
      <c r="F13" s="9" t="str">
        <f>+IF(B13="","",VLOOKUP('9,03'!B13,MATERIALES_ok!$1:$1048576,4,FALSE))</f>
        <v/>
      </c>
      <c r="G13" s="24" t="str">
        <f>+IF(E13="","",ROUND(E13*F13,2))</f>
        <v/>
      </c>
      <c r="H13" s="4"/>
    </row>
    <row r="14" spans="2:8">
      <c r="B14" s="23"/>
      <c r="C14" s="7" t="str">
        <f>IF(B14="MAT-HM","Herramienta menor",IF(B14="","",VLOOKUP('9,03'!B14,MATERIALES_ok!$1:$1048576,2,FALSE)))</f>
        <v/>
      </c>
      <c r="D14" s="13" t="str">
        <f>IF(B14="MAT-HM","% M.O",IF(B14="","",VLOOKUP('9,03'!B14,MATERIALES_ok!$1:$1048576,3,FALSE)))</f>
        <v/>
      </c>
      <c r="E14" s="8"/>
      <c r="F14" s="9" t="str">
        <f>IF(B14="MAT-HM",$G$41,IF(B14="","",VLOOKUP('9,03'!B14,MATERIALES_ok!$1:$1048576,4,FALSE)))</f>
        <v/>
      </c>
      <c r="G14" s="24" t="str">
        <f>+IF(E14="","",ROUND(E14*F14,2))</f>
        <v/>
      </c>
      <c r="H14" s="4"/>
    </row>
    <row r="15" spans="2:8">
      <c r="B15" s="23"/>
      <c r="C15" s="7" t="str">
        <f>IF(B15="MAT-HM","Herramienta menor",IF(B15="","",VLOOKUP('9,03'!B15,MATERIALES_ok!$1:$1048576,2,FALSE)))</f>
        <v/>
      </c>
      <c r="D15" s="13" t="str">
        <f>IF(B15="MAT-HM","% M.O",IF(B15="","",VLOOKUP('9,03'!B15,MATERIALES_ok!$1:$1048576,3,FALSE)))</f>
        <v/>
      </c>
      <c r="E15" s="8" t="str">
        <f>+IF(B15="","",1)</f>
        <v/>
      </c>
      <c r="F15" s="9" t="str">
        <f>IF(B15="MAT-HM",$G$41,IF(B15="","",VLOOKUP('9,03'!B15,MATERIALES_ok!$1:$1048576,4,FALSE)))</f>
        <v/>
      </c>
      <c r="G15" s="24" t="str">
        <f>+IF(E15="","",ROUND(E15*F15,2))</f>
        <v/>
      </c>
      <c r="H15" s="4"/>
    </row>
    <row r="16" spans="2:8">
      <c r="B16" s="23"/>
      <c r="C16" s="7" t="str">
        <f>IF(B16="MAT-HM","Herramienta menor",IF(B16="","",VLOOKUP('9,03'!B16,MATERIALES_ok!$1:$1048576,2,FALSE)))</f>
        <v/>
      </c>
      <c r="D16" s="13" t="str">
        <f>IF(B16="MAT-HM","% M.O",IF(B16="","",VLOOKUP('9,03'!B16,MATERIALES_ok!$1:$1048576,3,FALSE)))</f>
        <v/>
      </c>
      <c r="E16" s="8" t="str">
        <f>+IF(B16="","",1)</f>
        <v/>
      </c>
      <c r="F16" s="9" t="str">
        <f>IF(B16="MAT-HM",$G$41,IF(B16="","",VLOOKUP('9,03'!B16,MATERIALES_ok!$1:$1048576,4,FALSE)))</f>
        <v/>
      </c>
      <c r="G16" s="24" t="str">
        <f>+IF(E16="","",ROUND(E16*F16,2))</f>
        <v/>
      </c>
      <c r="H16" s="4"/>
    </row>
    <row r="17" spans="2:8">
      <c r="B17" s="23"/>
      <c r="C17" s="7" t="str">
        <f>IF(B17="MAT-HM","Herramienta menor",IF(B17="","",VLOOKUP('9,03'!B17,MATERIALES_ok!$1:$1048576,2,FALSE)))</f>
        <v/>
      </c>
      <c r="D17" s="13" t="str">
        <f>IF(B17="MAT-HM","% M.O",IF(B17="","",VLOOKUP('9,03'!B17,MATERIALES_ok!$1:$1048576,3,FALSE)))</f>
        <v/>
      </c>
      <c r="E17" s="8" t="str">
        <f>+IF(B17="","",1)</f>
        <v/>
      </c>
      <c r="F17" s="9" t="str">
        <f>IF(B17="MAT-HM",$G$41,IF(B17="","",VLOOKUP('9,03'!B17,MATERIALES_ok!$1:$1048576,4,FALSE)))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1848.32</v>
      </c>
      <c r="G22" s="24">
        <f>+IF(B22="","",ROUND(E22*F22,2))</f>
        <v>184.83</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0.1</v>
      </c>
      <c r="F23" s="9">
        <f>IF(B23="MEH-HM",G42,IF(B23="","",VLOOKUP(B23,EQUIPOS_ok!$1:$1048576,4,FALSE)))</f>
        <v>67500</v>
      </c>
      <c r="G23" s="24">
        <f>+IF(B23="","",ROUND(E23*F23,2))</f>
        <v>6750</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6934.83</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Materiales",IF(B31="","",VLOOKUP('9,03'!B31,TRANSPORTE_ok!A6:$C$8,2,FALSE))))</f>
        <v/>
      </c>
      <c r="D31" s="8" t="str">
        <f>IF(B31="TRSPTE-MEH","% MEH",IF(B31="TRSPTE-MAT","% MAT",IF(B31="","",1)))</f>
        <v/>
      </c>
      <c r="E31" s="153"/>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Materiales",IF(B32="","",VLOOKUP('9,03'!B32,TRANSPORTE_ok!A7:$C$8,2,FALSE))))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Materiales",IF(B33="","",VLOOKUP('9,03'!B33,TRANSPORTE_ok!A7:$C$8,2,FALSE))))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Materiales",IF(B34="","",VLOOKUP('9,03'!B34,TRANSPORTE_ok!A7:$C$8,2,FALSE))))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Materiales",IF(B35="","",VLOOKUP('9,03'!B35,TRANSPORTE_ok!A7:$C$8,2,FALSE))))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14.624609548031369</v>
      </c>
      <c r="G40" s="24">
        <f>+IF(B40="","",ROUND(E40/F40,2))</f>
        <v>1848.32</v>
      </c>
    </row>
    <row r="41" spans="2:8" ht="15.75" customHeight="1">
      <c r="B41" s="25"/>
      <c r="C41" s="151"/>
      <c r="D41" s="151"/>
      <c r="E41" s="151"/>
      <c r="F41" s="10" t="s">
        <v>127</v>
      </c>
      <c r="G41" s="26">
        <f>SUM(G40:G40)</f>
        <v>1848.32</v>
      </c>
    </row>
    <row r="42" spans="2:8" ht="15.75" customHeight="1" thickBot="1">
      <c r="B42" s="15"/>
      <c r="G42" s="16"/>
    </row>
    <row r="43" spans="2:8" ht="15.75" customHeight="1" thickBot="1">
      <c r="B43" s="15"/>
      <c r="E43" s="1818" t="s">
        <v>138</v>
      </c>
      <c r="F43" s="1819" t="s">
        <v>139</v>
      </c>
      <c r="G43" s="161">
        <f>ROUND(G41+G36+G27+G18,0)</f>
        <v>8783</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pageSetUpPr fitToPage="1"/>
  </sheetPr>
  <dimension ref="B1:H70"/>
  <sheetViews>
    <sheetView showGridLines="0" zoomScale="85" zoomScaleNormal="85" zoomScaleSheetLayoutView="85" workbookViewId="0">
      <selection activeCell="C9" sqref="C9"/>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1.04</v>
      </c>
      <c r="F9" s="6" t="s">
        <v>120</v>
      </c>
      <c r="G9" s="20" t="e">
        <f>+' PRESUPUESTO OFICIAL ESMERALDA'!#REF!</f>
        <v>#REF!</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IF(B13="","",VLOOKUP('1,04'!B13,MATERIALES_ok!$1:$1048576,2,FALSE))</f>
        <v/>
      </c>
      <c r="D13" s="13" t="str">
        <f>+IF(B13="","",VLOOKUP('1,04'!B13,MATERIALES_ok!$1:$1048576,3,FALSE))</f>
        <v/>
      </c>
      <c r="E13" s="8"/>
      <c r="F13" s="9" t="str">
        <f>+IF(B13="","",VLOOKUP('1,04'!B13,MATERIALES_ok!$1:$1048576,4,FALSE))</f>
        <v/>
      </c>
      <c r="G13" s="24" t="str">
        <f>+IF(E13="","",ROUND(E13*F13,2))</f>
        <v/>
      </c>
      <c r="H13" s="4"/>
    </row>
    <row r="14" spans="2:8">
      <c r="B14" s="23"/>
      <c r="C14" s="7" t="str">
        <f>IF(B14="MAT-HM","Herramienta menor",IF(B14="","",VLOOKUP('1,04'!B14,MATERIALES_ok!$1:$1048576,2,FALSE)))</f>
        <v/>
      </c>
      <c r="D14" s="13" t="str">
        <f>IF(B14="MAT-HM","% M.O",IF(B14="","",VLOOKUP('1,04'!B14,MATERIALES_ok!$1:$1048576,3,FALSE)))</f>
        <v/>
      </c>
      <c r="E14" s="8"/>
      <c r="F14" s="9" t="str">
        <f>IF(B14="MAT-HM",$G$41,IF(B14="","",VLOOKUP('1,04'!B14,MATERIALES_ok!$1:$1048576,4,FALSE)))</f>
        <v/>
      </c>
      <c r="G14" s="24" t="str">
        <f>+IF(E14="","",ROUND(E14*F14,2))</f>
        <v/>
      </c>
      <c r="H14" s="4"/>
    </row>
    <row r="15" spans="2:8">
      <c r="B15" s="23"/>
      <c r="C15" s="7" t="str">
        <f>IF(B15="MAT-HM","Herramienta menor",IF(B15="","",VLOOKUP('1,04'!B15,MATERIALES_ok!$1:$1048576,2,FALSE)))</f>
        <v/>
      </c>
      <c r="D15" s="13" t="str">
        <f>IF(B15="MAT-HM","% M.O",IF(B15="","",VLOOKUP('1,04'!B15,MATERIALES_ok!$1:$1048576,3,FALSE)))</f>
        <v/>
      </c>
      <c r="E15" s="8"/>
      <c r="F15" s="9" t="str">
        <f>IF(B15="MAT-HM",$G$41,IF(B15="","",VLOOKUP('1,04'!B15,MATERIALES_ok!$1:$1048576,4,FALSE)))</f>
        <v/>
      </c>
      <c r="G15" s="24" t="str">
        <f>+IF(E15="","",ROUND(E15*F15,2))</f>
        <v/>
      </c>
      <c r="H15" s="4"/>
    </row>
    <row r="16" spans="2:8">
      <c r="B16" s="23"/>
      <c r="C16" s="7" t="str">
        <f>IF(B16="MAT-HM","Herramienta menor",IF(B16="","",VLOOKUP('1,04'!B16,MATERIALES_ok!$1:$1048576,2,FALSE)))</f>
        <v/>
      </c>
      <c r="D16" s="13" t="str">
        <f>IF(B16="MAT-HM","% M.O",IF(B16="","",VLOOKUP('1,04'!B16,MATERIALES_ok!$1:$1048576,3,FALSE)))</f>
        <v/>
      </c>
      <c r="E16" s="8" t="str">
        <f>+IF(B16="","",1)</f>
        <v/>
      </c>
      <c r="F16" s="9" t="str">
        <f>IF(B16="MAT-HM",$G$41,IF(B16="","",VLOOKUP('1,04'!B16,MATERIALES_ok!$1:$1048576,4,FALSE)))</f>
        <v/>
      </c>
      <c r="G16" s="24" t="str">
        <f>+IF(E16="","",ROUND(E16*F16,2))</f>
        <v/>
      </c>
      <c r="H16" s="4"/>
    </row>
    <row r="17" spans="2:8">
      <c r="B17" s="23"/>
      <c r="C17" s="7" t="str">
        <f>IF(B17="MAT-HM","Herramienta menor",IF(B17="","",VLOOKUP('1,04'!B17,MATERIALES_ok!$1:$1048576,2,FALSE)))</f>
        <v/>
      </c>
      <c r="D17" s="13" t="str">
        <f>IF(B17="MAT-HM","% M.O",IF(B17="","",VLOOKUP('1,04'!B17,MATERIALES_ok!$1:$1048576,3,FALSE)))</f>
        <v/>
      </c>
      <c r="E17" s="8" t="str">
        <f>+IF(B17="","",1)</f>
        <v/>
      </c>
      <c r="F17" s="9" t="str">
        <f>IF(B17="MAT-HM",$G$41,IF(B17="","",VLOOKUP('1,04'!B17,MATERIALES_ok!$1:$1048576,4,FALSE)))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174</v>
      </c>
      <c r="C22" s="7" t="str">
        <f>IF(B22="MEH-HM",VLOOKUP(B22,EQUIPOS_ok!$1:$1048576,2,FALSE),IF(B22="","",VLOOKUP(B22,EQUIPOS_ok!$1:$1048576,2,FALSE)))</f>
        <v>Equipo de pintura y compresor</v>
      </c>
      <c r="D22" s="13" t="str">
        <f>+IF(B22="","",VLOOKUP(B22,EQUIPOS_ok!$1:$1048576,3,FALSE))</f>
        <v>Día</v>
      </c>
      <c r="E22" s="8">
        <v>0.3</v>
      </c>
      <c r="F22" s="9">
        <f>IF(B22="MEH-HM",G41,IF(B22="","",VLOOKUP(B22,EQUIPOS_ok!$1:$1048576,4,FALSE)))</f>
        <v>67500</v>
      </c>
      <c r="G22" s="24">
        <f>+IF(B22="","",ROUND(E22*F22,2))</f>
        <v>20250</v>
      </c>
      <c r="H22" s="4"/>
    </row>
    <row r="23" spans="2:8" ht="15.75" customHeight="1">
      <c r="B23" s="23" t="s">
        <v>158</v>
      </c>
      <c r="C23" s="7" t="str">
        <f>IF(B23="MEH-HM",VLOOKUP(B23,EQUIPOS_ok!$1:$1048576,2,FALSE),IF(B23="","",VLOOKUP(B23,EQUIPOS_ok!$1:$1048576,2,FALSE)))</f>
        <v>Herramienta Menor</v>
      </c>
      <c r="D23" s="13" t="str">
        <f>+IF(B23="","",VLOOKUP(B23,EQUIPOS_ok!$1:$1048576,3,FALSE))</f>
        <v>% M.O</v>
      </c>
      <c r="E23" s="8">
        <f>IF(B23="MEH-HM",VLOOKUP(B23,EQUIPOS_ok!$1:$1048576,4,FALSE),IF(B23="","",1))</f>
        <v>0.1</v>
      </c>
      <c r="F23" s="9">
        <f>IF(B23="MEH-HM",G41,IF(B23="","",VLOOKUP(B23,EQUIPOS_ok!$1:$1048576,4,FALSE)))</f>
        <v>4559.3599999999997</v>
      </c>
      <c r="G23" s="24">
        <f>+IF(B23="","",ROUND(E23*F23,2))</f>
        <v>455.94</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20705.939999999999</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Materiales",IF(B31="","",VLOOKUP('1,04'!B31,TRANSPORTE_ok!A6:$C$8,2,FALSE))))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Materiales",IF(B32="","",VLOOKUP('1,04'!B32,TRANSPORTE_ok!A7:$C$8,2,FALSE))))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Materiales",IF(B33="","",VLOOKUP('1,04'!B33,TRANSPORTE_ok!A7:$C$8,2,FALSE))))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Materiales",IF(B34="","",VLOOKUP('1,04'!B34,TRANSPORTE_ok!A7:$C$8,2,FALSE))))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Materiales",IF(B35="","",VLOOKUP('1,04'!B35,TRANSPORTE_ok!A7:$C$8,2,FALSE))))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5.9286894440321953</v>
      </c>
      <c r="G40" s="24">
        <f>+IF(B40="","",ROUND(E40/F40,2))</f>
        <v>4559.3599999999997</v>
      </c>
    </row>
    <row r="41" spans="2:8" ht="15.75" customHeight="1">
      <c r="B41" s="25"/>
      <c r="C41" s="151"/>
      <c r="D41" s="151"/>
      <c r="E41" s="151"/>
      <c r="F41" s="10" t="s">
        <v>127</v>
      </c>
      <c r="G41" s="26">
        <f>SUM(G40:G40)</f>
        <v>4559.3599999999997</v>
      </c>
    </row>
    <row r="42" spans="2:8" ht="15.75" customHeight="1" thickBot="1">
      <c r="B42" s="15"/>
      <c r="G42" s="16"/>
    </row>
    <row r="43" spans="2:8" ht="15.75" customHeight="1" thickBot="1">
      <c r="B43" s="15"/>
      <c r="E43" s="1818" t="s">
        <v>138</v>
      </c>
      <c r="F43" s="1819" t="s">
        <v>139</v>
      </c>
      <c r="G43" s="161">
        <f>ROUND(G41+G36+G27+G18,0)</f>
        <v>25265</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pageSetUpPr fitToPage="1"/>
  </sheetPr>
  <dimension ref="B1:H70"/>
  <sheetViews>
    <sheetView showGridLines="0"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1.03</v>
      </c>
      <c r="F9" s="6" t="s">
        <v>120</v>
      </c>
      <c r="G9" s="20" t="e">
        <f>+' PRESUPUESTO OFICIAL ESMERALDA'!#REF!</f>
        <v>#REF!</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IF(B13="","",VLOOKUP('1,03'!B13,MATERIALES_ok!$1:$1048576,2,FALSE))</f>
        <v/>
      </c>
      <c r="D13" s="13" t="str">
        <f>+IF(B13="","",VLOOKUP('1,03'!B13,MATERIALES_ok!$1:$1048576,3,FALSE))</f>
        <v/>
      </c>
      <c r="E13" s="8"/>
      <c r="F13" s="9" t="str">
        <f>+IF(B13="","",VLOOKUP('1,03'!B13,MATERIALES_ok!$1:$1048576,4,FALSE))</f>
        <v/>
      </c>
      <c r="G13" s="24" t="str">
        <f>+IF(E13="","",ROUND(E13*F13,2))</f>
        <v/>
      </c>
      <c r="H13" s="4"/>
    </row>
    <row r="14" spans="2:8">
      <c r="B14" s="23"/>
      <c r="C14" s="7" t="str">
        <f>IF(B14="MAT-HM","Herramienta menor",IF(B14="","",VLOOKUP('1,03'!B14,MATERIALES_ok!$1:$1048576,2,FALSE)))</f>
        <v/>
      </c>
      <c r="D14" s="13" t="str">
        <f>IF(B14="MAT-HM","% M.O",IF(B14="","",VLOOKUP('1,03'!B14,MATERIALES_ok!$1:$1048576,3,FALSE)))</f>
        <v/>
      </c>
      <c r="E14" s="8"/>
      <c r="F14" s="9" t="str">
        <f>IF(B14="MAT-HM",$G$41,IF(B14="","",VLOOKUP('1,03'!B14,MATERIALES_ok!$1:$1048576,4,FALSE)))</f>
        <v/>
      </c>
      <c r="G14" s="24" t="str">
        <f>+IF(E14="","",ROUND(E14*F14,2))</f>
        <v/>
      </c>
      <c r="H14" s="4"/>
    </row>
    <row r="15" spans="2:8">
      <c r="B15" s="23"/>
      <c r="C15" s="7" t="str">
        <f>IF(B15="MAT-HM","Herramienta menor",IF(B15="","",VLOOKUP('1,03'!B15,MATERIALES_ok!$1:$1048576,2,FALSE)))</f>
        <v/>
      </c>
      <c r="D15" s="13" t="str">
        <f>IF(B15="MAT-HM","% M.O",IF(B15="","",VLOOKUP('1,03'!B15,MATERIALES_ok!$1:$1048576,3,FALSE)))</f>
        <v/>
      </c>
      <c r="E15" s="8"/>
      <c r="F15" s="9" t="str">
        <f>IF(B15="MAT-HM",$G$41,IF(B15="","",VLOOKUP('1,03'!B15,MATERIALES_ok!$1:$1048576,4,FALSE)))</f>
        <v/>
      </c>
      <c r="G15" s="24" t="str">
        <f>+IF(E15="","",ROUND(E15*F15,2))</f>
        <v/>
      </c>
      <c r="H15" s="4"/>
    </row>
    <row r="16" spans="2:8">
      <c r="B16" s="23"/>
      <c r="C16" s="7" t="str">
        <f>IF(B16="MAT-HM","Herramienta menor",IF(B16="","",VLOOKUP('1,03'!B16,MATERIALES_ok!$1:$1048576,2,FALSE)))</f>
        <v/>
      </c>
      <c r="D16" s="13" t="str">
        <f>IF(B16="MAT-HM","% M.O",IF(B16="","",VLOOKUP('1,03'!B16,MATERIALES_ok!$1:$1048576,3,FALSE)))</f>
        <v/>
      </c>
      <c r="E16" s="8" t="str">
        <f>+IF(B16="","",1)</f>
        <v/>
      </c>
      <c r="F16" s="9" t="str">
        <f>IF(B16="MAT-HM",$G$41,IF(B16="","",VLOOKUP('1,03'!B16,MATERIALES_ok!$1:$1048576,4,FALSE)))</f>
        <v/>
      </c>
      <c r="G16" s="24" t="str">
        <f>+IF(E16="","",ROUND(E16*F16,2))</f>
        <v/>
      </c>
      <c r="H16" s="4"/>
    </row>
    <row r="17" spans="2:8">
      <c r="B17" s="23"/>
      <c r="C17" s="7" t="str">
        <f>IF(B17="MAT-HM","Herramienta menor",IF(B17="","",VLOOKUP('1,03'!B17,MATERIALES_ok!$1:$1048576,2,FALSE)))</f>
        <v/>
      </c>
      <c r="D17" s="13" t="str">
        <f>IF(B17="MAT-HM","% M.O",IF(B17="","",VLOOKUP('1,03'!B17,MATERIALES_ok!$1:$1048576,3,FALSE)))</f>
        <v/>
      </c>
      <c r="E17" s="8" t="str">
        <f>+IF(B17="","",1)</f>
        <v/>
      </c>
      <c r="F17" s="9" t="str">
        <f>IF(B17="MAT-HM",$G$41,IF(B17="","",VLOOKUP('1,03'!B17,MATERIALES_ok!$1:$1048576,4,FALSE)))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409</v>
      </c>
      <c r="C22" s="7" t="str">
        <f>IF(B22="MEH-HM",VLOOKUP(B22,EQUIPOS_ok!$1:$1048576,2,FALSE),IF(B22="","",VLOOKUP(B22,EQUIPOS_ok!$1:$1048576,2,FALSE)))</f>
        <v>Compresor 210 CFM -1 martillo 90 libras (tipo kaiser)</v>
      </c>
      <c r="D22" s="13" t="str">
        <f>+IF(B22="","",VLOOKUP(B22,EQUIPOS_ok!$1:$1048576,3,FALSE))</f>
        <v>Hr</v>
      </c>
      <c r="E22" s="8">
        <v>0.2</v>
      </c>
      <c r="F22" s="9">
        <f>IF(B22="MEH-HM",G41,IF(B22="","",VLOOKUP(B22,EQUIPOS_ok!$1:$1048576,4,FALSE)))</f>
        <v>87500</v>
      </c>
      <c r="G22" s="24">
        <f>+IF(B22="","",ROUND(E22*F22,2))</f>
        <v>17500</v>
      </c>
      <c r="H22" s="4"/>
    </row>
    <row r="23" spans="2:8" ht="15.75" customHeight="1">
      <c r="B23" s="23" t="s">
        <v>158</v>
      </c>
      <c r="C23" s="7" t="str">
        <f>IF(B23="MEH-HM",VLOOKUP(B23,EQUIPOS_ok!$1:$1048576,2,FALSE),IF(B23="","",VLOOKUP(B23,EQUIPOS_ok!$1:$1048576,2,FALSE)))</f>
        <v>Herramienta Menor</v>
      </c>
      <c r="D23" s="13" t="str">
        <f>+IF(B23="","",VLOOKUP(B23,EQUIPOS_ok!$1:$1048576,3,FALSE))</f>
        <v>% M.O</v>
      </c>
      <c r="E23" s="8">
        <f>IF(B23="MEH-HM",VLOOKUP(B23,EQUIPOS_ok!$1:$1048576,4,FALSE),IF(B23="","",1))</f>
        <v>0.1</v>
      </c>
      <c r="F23" s="9">
        <f>IF(B23="MEH-HM",G41,IF(B23="","",VLOOKUP(B23,EQUIPOS_ok!$1:$1048576,4,FALSE)))</f>
        <v>4559.3599999999997</v>
      </c>
      <c r="G23" s="24">
        <f>+IF(B23="","",ROUND(E23*F23,2))</f>
        <v>455.94</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17955.939999999999</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Materiales",IF(B31="","",VLOOKUP('1,03'!B31,TRANSPORTE_ok!A6:$C$8,2,FALSE))))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Materiales",IF(B32="","",VLOOKUP('1,03'!B32,TRANSPORTE_ok!A7:$C$8,2,FALSE))))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Materiales",IF(B33="","",VLOOKUP('1,03'!B33,TRANSPORTE_ok!A7:$C$8,2,FALSE))))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Materiales",IF(B34="","",VLOOKUP('1,03'!B34,TRANSPORTE_ok!A7:$C$8,2,FALSE))))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Materiales",IF(B35="","",VLOOKUP('1,03'!B35,TRANSPORTE_ok!A7:$C$8,2,FALSE))))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5.9286894440321953</v>
      </c>
      <c r="G40" s="24">
        <f>+IF(B40="","",ROUND(E40/F40,2))</f>
        <v>4559.3599999999997</v>
      </c>
    </row>
    <row r="41" spans="2:8" ht="15.75" customHeight="1">
      <c r="B41" s="25"/>
      <c r="C41" s="151"/>
      <c r="D41" s="151"/>
      <c r="E41" s="151"/>
      <c r="F41" s="10" t="s">
        <v>127</v>
      </c>
      <c r="G41" s="26">
        <f>SUM(G40:G40)</f>
        <v>4559.3599999999997</v>
      </c>
    </row>
    <row r="42" spans="2:8" ht="15.75" customHeight="1" thickBot="1">
      <c r="B42" s="15"/>
      <c r="G42" s="16"/>
    </row>
    <row r="43" spans="2:8" ht="15.75" customHeight="1" thickBot="1">
      <c r="B43" s="15"/>
      <c r="E43" s="1818" t="s">
        <v>138</v>
      </c>
      <c r="F43" s="1819" t="s">
        <v>139</v>
      </c>
      <c r="G43" s="161">
        <f>ROUND(G41+G36+G27+G18,0)</f>
        <v>22515</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5">
    <pageSetUpPr fitToPage="1"/>
  </sheetPr>
  <dimension ref="B1:H70"/>
  <sheetViews>
    <sheetView showGridLines="0"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27.4" customHeight="1" thickBot="1">
      <c r="B9" s="19" t="s">
        <v>118</v>
      </c>
      <c r="C9" s="12" t="e">
        <f>+' PRESUPUESTO OFICIAL ESMERALDA'!#REF!</f>
        <v>#REF!</v>
      </c>
      <c r="D9" s="6" t="s">
        <v>119</v>
      </c>
      <c r="E9" s="11">
        <v>9.02</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IF(B13="","",VLOOKUP('9,02'!B13,MATERIALES_ok!$1:$1048576,2,FALSE))</f>
        <v/>
      </c>
      <c r="D13" s="13" t="str">
        <f>+IF(B13="","",VLOOKUP('9,02'!B13,MATERIALES_ok!$1:$1048576,3,FALSE))</f>
        <v/>
      </c>
      <c r="E13" s="8"/>
      <c r="F13" s="9" t="str">
        <f>+IF(B13="","",VLOOKUP('9,02'!B13,MATERIALES_ok!$1:$1048576,4,FALSE))</f>
        <v/>
      </c>
      <c r="G13" s="24" t="str">
        <f>+IF(E13="","",ROUND(E13*F13,2))</f>
        <v/>
      </c>
      <c r="H13" s="4"/>
    </row>
    <row r="14" spans="2:8">
      <c r="B14" s="23"/>
      <c r="C14" s="7" t="str">
        <f>IF(B14="MAT-HM","Herramienta menor",IF(B14="","",VLOOKUP('9,02'!B14,MATERIALES_ok!$1:$1048576,2,FALSE)))</f>
        <v/>
      </c>
      <c r="D14" s="13" t="str">
        <f>IF(B14="MAT-HM","% M.O",IF(B14="","",VLOOKUP('9,02'!B14,MATERIALES_ok!$1:$1048576,3,FALSE)))</f>
        <v/>
      </c>
      <c r="E14" s="8"/>
      <c r="F14" s="9" t="str">
        <f>IF(B14="MAT-HM",$G$41,IF(B14="","",VLOOKUP('9,02'!B14,MATERIALES_ok!$1:$1048576,4,FALSE)))</f>
        <v/>
      </c>
      <c r="G14" s="24" t="str">
        <f>+IF(E14="","",ROUND(E14*F14,2))</f>
        <v/>
      </c>
      <c r="H14" s="4"/>
    </row>
    <row r="15" spans="2:8">
      <c r="B15" s="23"/>
      <c r="C15" s="7" t="str">
        <f>IF(B15="MAT-HM","Herramienta menor",IF(B15="","",VLOOKUP('9,02'!B15,MATERIALES_ok!$1:$1048576,2,FALSE)))</f>
        <v/>
      </c>
      <c r="D15" s="13" t="str">
        <f>IF(B15="MAT-HM","% M.O",IF(B15="","",VLOOKUP('9,02'!B15,MATERIALES_ok!$1:$1048576,3,FALSE)))</f>
        <v/>
      </c>
      <c r="E15" s="8" t="str">
        <f>+IF(B15="","",1)</f>
        <v/>
      </c>
      <c r="F15" s="9" t="str">
        <f>IF(B15="MAT-HM",$G$41,IF(B15="","",VLOOKUP('9,02'!B15,MATERIALES_ok!$1:$1048576,4,FALSE)))</f>
        <v/>
      </c>
      <c r="G15" s="24" t="str">
        <f>+IF(E15="","",ROUND(E15*F15,2))</f>
        <v/>
      </c>
      <c r="H15" s="4"/>
    </row>
    <row r="16" spans="2:8">
      <c r="B16" s="23"/>
      <c r="C16" s="7" t="str">
        <f>IF(B16="MAT-HM","Herramienta menor",IF(B16="","",VLOOKUP('9,02'!B16,MATERIALES_ok!$1:$1048576,2,FALSE)))</f>
        <v/>
      </c>
      <c r="D16" s="13" t="str">
        <f>IF(B16="MAT-HM","% M.O",IF(B16="","",VLOOKUP('9,02'!B16,MATERIALES_ok!$1:$1048576,3,FALSE)))</f>
        <v/>
      </c>
      <c r="E16" s="8" t="str">
        <f>+IF(B16="","",1)</f>
        <v/>
      </c>
      <c r="F16" s="9" t="str">
        <f>IF(B16="MAT-HM",$G$41,IF(B16="","",VLOOKUP('9,02'!B16,MATERIALES_ok!$1:$1048576,4,FALSE)))</f>
        <v/>
      </c>
      <c r="G16" s="24" t="str">
        <f>+IF(E16="","",ROUND(E16*F16,2))</f>
        <v/>
      </c>
      <c r="H16" s="4"/>
    </row>
    <row r="17" spans="2:8">
      <c r="B17" s="23"/>
      <c r="C17" s="7" t="str">
        <f>IF(B17="MAT-HM","Herramienta menor",IF(B17="","",VLOOKUP('9,02'!B17,MATERIALES_ok!$1:$1048576,2,FALSE)))</f>
        <v/>
      </c>
      <c r="D17" s="13" t="str">
        <f>IF(B17="MAT-HM","% M.O",IF(B17="","",VLOOKUP('9,02'!B17,MATERIALES_ok!$1:$1048576,3,FALSE)))</f>
        <v/>
      </c>
      <c r="E17" s="8" t="str">
        <f>+IF(B17="","",1)</f>
        <v/>
      </c>
      <c r="F17" s="9" t="str">
        <f>IF(B17="MAT-HM",$G$41,IF(B17="","",VLOOKUP('9,02'!B17,MATERIALES_ok!$1:$1048576,4,FALSE)))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3911.3</v>
      </c>
      <c r="G22" s="24">
        <f>+IF(B22="","",ROUND(E22*F22,2))</f>
        <v>391.13</v>
      </c>
      <c r="H22" s="4"/>
    </row>
    <row r="23" spans="2:8" ht="15.75" customHeight="1">
      <c r="B23" s="23" t="s">
        <v>409</v>
      </c>
      <c r="C23" s="7" t="str">
        <f>IF(B23="MEH-HM",VLOOKUP(B23,EQUIPOS_ok!$1:$1048576,2,FALSE),IF(B23="","",VLOOKUP(B23,EQUIPOS_ok!$1:$1048576,2,FALSE)))</f>
        <v>Compresor 210 CFM -1 martillo 90 libras (tipo kaiser)</v>
      </c>
      <c r="D23" s="13" t="str">
        <f>+IF(B23="","",VLOOKUP(B23,EQUIPOS_ok!$1:$1048576,3,FALSE))</f>
        <v>Hr</v>
      </c>
      <c r="E23" s="8">
        <v>0.03</v>
      </c>
      <c r="F23" s="9">
        <f>IF(B23="MEH-HM",G42,IF(B23="","",VLOOKUP(B23,EQUIPOS_ok!$1:$1048576,4,FALSE)))</f>
        <v>87500</v>
      </c>
      <c r="G23" s="24">
        <f>+IF(B23="","",ROUND(E23*F23,2))</f>
        <v>2625</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3016.13</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t="s">
        <v>405</v>
      </c>
      <c r="C31" s="7" t="str">
        <f>IF(B31="TRSPTE-MEH","Transporte Maquinaria y Equipos",IF(B31="TRSPTE-MAT","Transporte Materiales",IF(B31="","",VLOOKUP('9,02'!B31,TRANSPORTE_ok!A6:$C$8,2,FALSE))))</f>
        <v>Transporte volqueta &gt; 5 Km</v>
      </c>
      <c r="D31" s="8">
        <f>IF(B31="TRSPTE-MEH","% MEH",IF(B31="TRSPTE-MAT","% MAT",IF(B31="","",1)))</f>
        <v>1</v>
      </c>
      <c r="E31" s="153">
        <v>1</v>
      </c>
      <c r="F31" s="9">
        <f>IF(B31="TRSPTE-MEH",$G$27,IF(B31="TRSPTE-MAT",$G$18,IF(B31="","",VLOOKUP(B31,TRANSPORTE_ok!$1:$1048576,4,FALSE))))</f>
        <v>1800</v>
      </c>
      <c r="G31" s="24">
        <f>+IF(B31="","",ROUND(E31*F31,2))</f>
        <v>1800</v>
      </c>
      <c r="H31" s="4"/>
    </row>
    <row r="32" spans="2:8" ht="15.75" customHeight="1">
      <c r="B32" s="137"/>
      <c r="C32" s="7" t="str">
        <f>IF(B32="TRSPTE-MEH","Transporte Maquinaria y Equipos",IF(B32="TRSPTE-MAT","Transporte Materiales",IF(B32="","",VLOOKUP('9,02'!B32,TRANSPORTE_ok!A7:$C$8,2,FALSE))))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Materiales",IF(B33="","",VLOOKUP('9,02'!B33,TRANSPORTE_ok!A7:$C$8,2,FALSE))))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Materiales",IF(B34="","",VLOOKUP('9,02'!B34,TRANSPORTE_ok!A7:$C$8,2,FALSE))))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Materiales",IF(B35="","",VLOOKUP('9,02'!B35,TRANSPORTE_ok!A7:$C$8,2,FALSE))))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1800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6.9109992810927379</v>
      </c>
      <c r="G40" s="24">
        <f>+IF(B40="","",ROUND(E40/F40,2))</f>
        <v>3911.3</v>
      </c>
    </row>
    <row r="41" spans="2:8" ht="15.75" customHeight="1">
      <c r="B41" s="25"/>
      <c r="C41" s="151"/>
      <c r="D41" s="151"/>
      <c r="E41" s="151"/>
      <c r="F41" s="10" t="s">
        <v>127</v>
      </c>
      <c r="G41" s="26">
        <f>SUM(G40:G40)</f>
        <v>3911.3</v>
      </c>
    </row>
    <row r="42" spans="2:8" ht="15.75" customHeight="1" thickBot="1">
      <c r="B42" s="15"/>
      <c r="G42" s="16"/>
    </row>
    <row r="43" spans="2:8" ht="15.75" customHeight="1" thickBot="1">
      <c r="B43" s="15"/>
      <c r="E43" s="1818" t="s">
        <v>138</v>
      </c>
      <c r="F43" s="1819" t="s">
        <v>139</v>
      </c>
      <c r="G43" s="161">
        <f>ROUND(G41+G36+G27+G18,0)</f>
        <v>8727</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pageSetUpPr fitToPage="1"/>
  </sheetPr>
  <dimension ref="B1:H70"/>
  <sheetViews>
    <sheetView showGridLines="0" topLeftCell="A21"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1.05</v>
      </c>
      <c r="F9" s="6" t="s">
        <v>120</v>
      </c>
      <c r="G9" s="20" t="e">
        <f>+' PRESUPUESTO OFICIAL ESMERALDA'!#REF!</f>
        <v>#REF!</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7" t="str">
        <f>IF(B13="","",VLOOKUP('1,05'!B13,MATERIALES_ok!$1:$1048576,2,FALSE))</f>
        <v/>
      </c>
      <c r="D13" s="13" t="str">
        <f>+IF(B13="","",VLOOKUP('1,05'!B13,MATERIALES_ok!$1:$1048576,3,FALSE))</f>
        <v/>
      </c>
      <c r="E13" s="8"/>
      <c r="F13" s="9" t="str">
        <f>+IF(B13="","",VLOOKUP('1,05'!B13,MATERIALES_ok!$1:$1048576,4,FALSE))</f>
        <v/>
      </c>
      <c r="G13" s="24" t="str">
        <f>+IF(E13="","",ROUND(E13*F13,2))</f>
        <v/>
      </c>
      <c r="H13" s="4"/>
    </row>
    <row r="14" spans="2:8">
      <c r="B14" s="23"/>
      <c r="C14" s="7" t="str">
        <f>IF(B14="MAT-HM","Herramienta menor",IF(B14="","",VLOOKUP('1,05'!B14,MATERIALES_ok!$1:$1048576,2,FALSE)))</f>
        <v/>
      </c>
      <c r="D14" s="13" t="str">
        <f>IF(B14="MAT-HM","% M.O",IF(B14="","",VLOOKUP('1,05'!B14,MATERIALES_ok!$1:$1048576,3,FALSE)))</f>
        <v/>
      </c>
      <c r="E14" s="8"/>
      <c r="F14" s="9" t="str">
        <f>IF(B14="MAT-HM",$G$41,IF(B14="","",VLOOKUP('1,05'!B14,MATERIALES_ok!$1:$1048576,4,FALSE)))</f>
        <v/>
      </c>
      <c r="G14" s="24" t="str">
        <f>+IF(E14="","",ROUND(E14*F14,2))</f>
        <v/>
      </c>
      <c r="H14" s="4"/>
    </row>
    <row r="15" spans="2:8">
      <c r="B15" s="23"/>
      <c r="C15" s="7" t="str">
        <f>IF(B15="MAT-HM","Herramienta menor",IF(B15="","",VLOOKUP('1,05'!B15,MATERIALES_ok!$1:$1048576,2,FALSE)))</f>
        <v/>
      </c>
      <c r="D15" s="13" t="str">
        <f>IF(B15="MAT-HM","% M.O",IF(B15="","",VLOOKUP('1,05'!B15,MATERIALES_ok!$1:$1048576,3,FALSE)))</f>
        <v/>
      </c>
      <c r="E15" s="8"/>
      <c r="F15" s="9" t="str">
        <f>IF(B15="MAT-HM",$G$41,IF(B15="","",VLOOKUP('1,05'!B15,MATERIALES_ok!$1:$1048576,4,FALSE)))</f>
        <v/>
      </c>
      <c r="G15" s="24" t="str">
        <f>+IF(E15="","",ROUND(E15*F15,2))</f>
        <v/>
      </c>
      <c r="H15" s="4"/>
    </row>
    <row r="16" spans="2:8">
      <c r="B16" s="23"/>
      <c r="C16" s="7" t="str">
        <f>IF(B16="MAT-HM","Herramienta menor",IF(B16="","",VLOOKUP('1,05'!B16,MATERIALES_ok!$1:$1048576,2,FALSE)))</f>
        <v/>
      </c>
      <c r="D16" s="13" t="str">
        <f>IF(B16="MAT-HM","% M.O",IF(B16="","",VLOOKUP('1,05'!B16,MATERIALES_ok!$1:$1048576,3,FALSE)))</f>
        <v/>
      </c>
      <c r="E16" s="8" t="str">
        <f>+IF(B16="","",1)</f>
        <v/>
      </c>
      <c r="F16" s="9" t="str">
        <f>IF(B16="MAT-HM",$G$41,IF(B16="","",VLOOKUP('1,05'!B16,MATERIALES_ok!$1:$1048576,4,FALSE)))</f>
        <v/>
      </c>
      <c r="G16" s="24" t="str">
        <f>+IF(E16="","",ROUND(E16*F16,2))</f>
        <v/>
      </c>
      <c r="H16" s="4"/>
    </row>
    <row r="17" spans="2:8">
      <c r="B17" s="23"/>
      <c r="C17" s="7" t="str">
        <f>IF(B17="MAT-HM","Herramienta menor",IF(B17="","",VLOOKUP('1,05'!B17,MATERIALES_ok!$1:$1048576,2,FALSE)))</f>
        <v/>
      </c>
      <c r="D17" s="13" t="str">
        <f>IF(B17="MAT-HM","% M.O",IF(B17="","",VLOOKUP('1,05'!B17,MATERIALES_ok!$1:$1048576,3,FALSE)))</f>
        <v/>
      </c>
      <c r="E17" s="8" t="str">
        <f>+IF(B17="","",1)</f>
        <v/>
      </c>
      <c r="F17" s="9" t="str">
        <f>IF(B17="MAT-HM",$G$41,IF(B17="","",VLOOKUP('1,05'!B17,MATERIALES_ok!$1:$1048576,4,FALSE)))</f>
        <v/>
      </c>
      <c r="G17" s="24" t="str">
        <f>+IF(E17="","",ROUND(E17*F17,2))</f>
        <v/>
      </c>
      <c r="H17" s="4"/>
    </row>
    <row r="18" spans="2:8">
      <c r="B18" s="25"/>
      <c r="C18" s="151"/>
      <c r="D18" s="151"/>
      <c r="E18" s="151"/>
      <c r="F18" s="10" t="s">
        <v>127</v>
      </c>
      <c r="G18" s="26">
        <f>SUM(G13:G17)</f>
        <v>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198255.18</v>
      </c>
      <c r="G22" s="24">
        <f>+IF(B22="","",ROUND(E22*F22,2))</f>
        <v>19825.52</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IF(B23="MEH-HM",G41,IF(B23="","",VLOOKUP(B23,EQUIPOS_ok!$1:$1048576,4,FALSE)))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19825.52</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t="s">
        <v>405</v>
      </c>
      <c r="C31" s="7" t="str">
        <f>IF(B31="TRSPTE-MEH","Transporte Maquinaria y Equipos",IF(B31="TRSPTE-MAT","Transporte Materiales",IF(B31="","",VLOOKUP('1,05'!B31,TRANSPORTE_ok!A6:$C$8,2,FALSE))))</f>
        <v>Transporte volqueta &gt; 5 Km</v>
      </c>
      <c r="D31" s="8">
        <v>8</v>
      </c>
      <c r="E31" s="153">
        <v>37</v>
      </c>
      <c r="F31" s="9">
        <f>IF(B31="TRSPTE-MEH",$G$27,IF(B31="TRSPTE-MAT",$G$18,IF(B31="","",VLOOKUP(B31,TRANSPORTE_ok!$1:$1048576,4,FALSE))))</f>
        <v>1800</v>
      </c>
      <c r="G31" s="24">
        <f>+IF(B31="","",ROUND(E31*F31,2))</f>
        <v>66600</v>
      </c>
      <c r="H31" s="4"/>
    </row>
    <row r="32" spans="2:8" ht="15.75" customHeight="1">
      <c r="B32" s="137"/>
      <c r="C32" s="7" t="str">
        <f>IF(B32="TRSPTE-MEH","Transporte Maquinaria y Equipos",IF(B32="TRSPTE-MAT","Transporte Materiales",IF(B32="","",VLOOKUP('1,05'!B32,TRANSPORTE_ok!A7:$C$8,2,FALSE))))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Materiales",IF(B33="","",VLOOKUP('1,05'!B33,TRANSPORTE_ok!A7:$C$8,2,FALSE))))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Materiales",IF(B34="","",VLOOKUP('1,05'!B34,TRANSPORTE_ok!A7:$C$8,2,FALSE))))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Materiales",IF(B35="","",VLOOKUP('1,05'!B35,TRANSPORTE_ok!A7:$C$8,2,FALSE))))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66600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0.13634447950762249</v>
      </c>
      <c r="G40" s="24">
        <f>+IF(B40="","",ROUND(E40/F40,2))</f>
        <v>198255.18</v>
      </c>
    </row>
    <row r="41" spans="2:8" ht="15.75" customHeight="1">
      <c r="B41" s="25"/>
      <c r="C41" s="151"/>
      <c r="D41" s="151"/>
      <c r="E41" s="151"/>
      <c r="F41" s="10" t="s">
        <v>127</v>
      </c>
      <c r="G41" s="26">
        <f>SUM(G40:G40)</f>
        <v>198255.18</v>
      </c>
    </row>
    <row r="42" spans="2:8" ht="15.75" customHeight="1" thickBot="1">
      <c r="B42" s="15"/>
      <c r="G42" s="16"/>
    </row>
    <row r="43" spans="2:8" ht="15.75" customHeight="1" thickBot="1">
      <c r="B43" s="15"/>
      <c r="E43" s="1818" t="s">
        <v>138</v>
      </c>
      <c r="F43" s="1819" t="s">
        <v>139</v>
      </c>
      <c r="G43" s="161">
        <f>ROUND(G41+G36+G27+G18,0)</f>
        <v>284681</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pageSetUpPr fitToPage="1"/>
  </sheetPr>
  <dimension ref="B1:H70"/>
  <sheetViews>
    <sheetView showGridLines="0" topLeftCell="A17"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2.0099999999999998</v>
      </c>
      <c r="F9" s="6" t="s">
        <v>120</v>
      </c>
      <c r="G9" s="20" t="e">
        <f>+' PRESUPUESTO OFICIAL ESMERALDA'!#REF!</f>
        <v>#REF!</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189" t="str">
        <f>+BASICOS_ok!J41</f>
        <v>CONCRETO BÁSICO DE 3.000 PSI (1:2:3)</v>
      </c>
      <c r="D13" s="13" t="s">
        <v>142</v>
      </c>
      <c r="E13" s="8">
        <f>1*1*0.15*1.05</f>
        <v>0.1575</v>
      </c>
      <c r="F13" s="9">
        <f>+BASICOS_ok!N71</f>
        <v>755113.44000000006</v>
      </c>
      <c r="G13" s="24">
        <f>+IF(E13="","",ROUND(E13*F13,2))</f>
        <v>118930.37</v>
      </c>
      <c r="H13" s="4"/>
    </row>
    <row r="14" spans="2:8">
      <c r="B14" s="23" t="s">
        <v>224</v>
      </c>
      <c r="C14" s="7" t="str">
        <f>IF(B14="MAT-HM","Herramienta menor",IF(B14="","",VLOOKUP('2,01'!B14,MATERIALES_ok!$1:$1048576,2,FALSE)))</f>
        <v>Terminal de cobre para cable No 8</v>
      </c>
      <c r="D14" s="13" t="str">
        <f>IF(B14="MAT-HM","% M.O",IF(B14="","",VLOOKUP('2,01'!B14,MATERIALES_ok!$1:$1048576,3,FALSE)))</f>
        <v>Und</v>
      </c>
      <c r="E14" s="8">
        <v>1.02</v>
      </c>
      <c r="F14" s="9">
        <f>IF(B14="MAT-HM",$G$41,IF(B14="","",VLOOKUP('2,01'!B14,MATERIALES_ok!$1:$1048576,4,FALSE)))</f>
        <v>1578</v>
      </c>
      <c r="G14" s="24">
        <f>+IF(E14="","",ROUND(E14*F14,2))</f>
        <v>1609.56</v>
      </c>
      <c r="H14" s="4"/>
    </row>
    <row r="15" spans="2:8">
      <c r="B15" s="23"/>
      <c r="C15" s="7" t="str">
        <f>IF(B15="MAT-HM","Herramienta menor",IF(B15="","",VLOOKUP('2,01'!B15,MATERIALES_ok!$1:$1048576,2,FALSE)))</f>
        <v/>
      </c>
      <c r="D15" s="13" t="str">
        <f>IF(B15="MAT-HM","% M.O",IF(B15="","",VLOOKUP('2,01'!B15,MATERIALES_ok!$1:$1048576,3,FALSE)))</f>
        <v/>
      </c>
      <c r="E15" s="8"/>
      <c r="F15" s="9" t="str">
        <f>IF(B15="MAT-HM",$G$41,IF(B15="","",VLOOKUP('2,01'!B15,MATERIALES_ok!$1:$1048576,4,FALSE)))</f>
        <v/>
      </c>
      <c r="G15" s="24" t="str">
        <f>+IF(E15="","",ROUND(E15*F15,2))</f>
        <v/>
      </c>
      <c r="H15" s="4"/>
    </row>
    <row r="16" spans="2:8">
      <c r="B16" s="23"/>
      <c r="C16" s="7" t="str">
        <f>IF(B16="MAT-HM","Herramienta menor",IF(B16="","",VLOOKUP('2,01'!B16,MATERIALES_ok!$1:$1048576,2,FALSE)))</f>
        <v/>
      </c>
      <c r="D16" s="13" t="str">
        <f>IF(B16="MAT-HM","% M.O",IF(B16="","",VLOOKUP('2,01'!B16,MATERIALES_ok!$1:$1048576,3,FALSE)))</f>
        <v/>
      </c>
      <c r="E16" s="8" t="str">
        <f>+IF(B16="","",1)</f>
        <v/>
      </c>
      <c r="F16" s="9" t="str">
        <f>IF(B16="MAT-HM",$G$41,IF(B16="","",VLOOKUP('2,01'!B16,MATERIALES_ok!$1:$1048576,4,FALSE)))</f>
        <v/>
      </c>
      <c r="G16" s="24" t="str">
        <f>+IF(E16="","",ROUND(E16*F16,2))</f>
        <v/>
      </c>
      <c r="H16" s="4"/>
    </row>
    <row r="17" spans="2:8">
      <c r="B17" s="23"/>
      <c r="C17" s="7" t="str">
        <f>IF(B17="MAT-HM","Herramienta menor",IF(B17="","",VLOOKUP('2,01'!B17,MATERIALES_ok!$1:$1048576,2,FALSE)))</f>
        <v/>
      </c>
      <c r="D17" s="13" t="str">
        <f>IF(B17="MAT-HM","% M.O",IF(B17="","",VLOOKUP('2,01'!B17,MATERIALES_ok!$1:$1048576,3,FALSE)))</f>
        <v/>
      </c>
      <c r="E17" s="8" t="str">
        <f>+IF(B17="","",1)</f>
        <v/>
      </c>
      <c r="F17" s="9" t="str">
        <f>IF(B17="MAT-HM",$G$41,IF(B17="","",VLOOKUP('2,01'!B17,MATERIALES_ok!$1:$1048576,4,FALSE)))</f>
        <v/>
      </c>
      <c r="G17" s="24" t="str">
        <f>+IF(E17="","",ROUND(E17*F17,2))</f>
        <v/>
      </c>
      <c r="H17" s="4"/>
    </row>
    <row r="18" spans="2:8">
      <c r="B18" s="25"/>
      <c r="C18" s="151"/>
      <c r="D18" s="151"/>
      <c r="E18" s="151"/>
      <c r="F18" s="10" t="s">
        <v>127</v>
      </c>
      <c r="G18" s="26">
        <f>SUM(G13:G17)</f>
        <v>120539.93</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12521.37</v>
      </c>
      <c r="G22" s="24">
        <f>+IF(B22="","",ROUND(E22*F22,2))</f>
        <v>1252.1400000000001</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IF(B23="MEH-HM",G41,IF(B23="","",VLOOKUP(B23,EQUIPOS_ok!$1:$1048576,4,FALSE)))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1252.1400000000001</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Materiales",IF(B31="","",VLOOKUP('2,01'!B31,TRANSPORTE_ok!A6:$C$8,2,FALSE))))</f>
        <v/>
      </c>
      <c r="D31" s="8"/>
      <c r="E31" s="153"/>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Materiales",IF(B32="","",VLOOKUP('2,01'!B32,TRANSPORTE_ok!A7:$C$8,2,FALSE))))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Materiales",IF(B33="","",VLOOKUP('2,01'!B33,TRANSPORTE_ok!A7:$C$8,2,FALSE))))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Materiales",IF(B34="","",VLOOKUP('2,01'!B34,TRANSPORTE_ok!A7:$C$8,2,FALSE))))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Materiales",IF(B35="","",VLOOKUP('2,01'!B35,TRANSPORTE_ok!A7:$C$8,2,FALSE))))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2.1587897029550946</v>
      </c>
      <c r="G40" s="24">
        <f>+IF(B40="","",ROUND(E40/F40,2))</f>
        <v>12521.37</v>
      </c>
    </row>
    <row r="41" spans="2:8" ht="15.75" customHeight="1">
      <c r="B41" s="25"/>
      <c r="C41" s="151"/>
      <c r="D41" s="151"/>
      <c r="E41" s="151"/>
      <c r="F41" s="10" t="s">
        <v>127</v>
      </c>
      <c r="G41" s="26">
        <f>SUM(G40:G40)</f>
        <v>12521.37</v>
      </c>
    </row>
    <row r="42" spans="2:8" ht="15.75" customHeight="1" thickBot="1">
      <c r="B42" s="15"/>
      <c r="G42" s="16"/>
    </row>
    <row r="43" spans="2:8" ht="15.75" customHeight="1" thickBot="1">
      <c r="B43" s="15"/>
      <c r="E43" s="1818" t="s">
        <v>138</v>
      </c>
      <c r="F43" s="1819" t="s">
        <v>139</v>
      </c>
      <c r="G43" s="161">
        <f>ROUND(G41+G36+G27+G18,0)</f>
        <v>134313</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pageSetUpPr fitToPage="1"/>
  </sheetPr>
  <dimension ref="B1:H70"/>
  <sheetViews>
    <sheetView showGridLines="0" topLeftCell="A10"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2.02</v>
      </c>
      <c r="F9" s="6" t="s">
        <v>120</v>
      </c>
      <c r="G9" s="20" t="e">
        <f>+' PRESUPUESTO OFICIAL ESMERALDA'!#REF!</f>
        <v>#REF!</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189" t="str">
        <f>+BASICOS_ok!J41</f>
        <v>CONCRETO BÁSICO DE 3.000 PSI (1:2:3)</v>
      </c>
      <c r="D13" s="13" t="s">
        <v>142</v>
      </c>
      <c r="E13" s="8">
        <f>1*1*0.1*1.05</f>
        <v>0.10500000000000001</v>
      </c>
      <c r="F13" s="9">
        <f>+BASICOS_ok!N71</f>
        <v>755113.44000000006</v>
      </c>
      <c r="G13" s="24">
        <f>+IF(E13="","",ROUND(E13*F13,2))</f>
        <v>79286.91</v>
      </c>
      <c r="H13" s="4"/>
    </row>
    <row r="14" spans="2:8">
      <c r="B14" s="23"/>
      <c r="C14" s="7" t="str">
        <f>IF(B14="MAT-HM","Herramienta menor",IF(B14="","",VLOOKUP('2,02'!B14,MATERIALES_ok!$1:$1048576,2,FALSE)))</f>
        <v/>
      </c>
      <c r="D14" s="13" t="str">
        <f>IF(B14="MAT-HM","% M.O",IF(B14="","",VLOOKUP('2,02'!B14,MATERIALES_ok!$1:$1048576,3,FALSE)))</f>
        <v/>
      </c>
      <c r="E14" s="8"/>
      <c r="F14" s="9" t="str">
        <f>IF(B14="MAT-HM",$G$41,IF(B14="","",VLOOKUP('2,02'!B14,MATERIALES_ok!$1:$1048576,4,FALSE)))</f>
        <v/>
      </c>
      <c r="G14" s="24" t="str">
        <f>+IF(E14="","",ROUND(E14*F14,2))</f>
        <v/>
      </c>
      <c r="H14" s="4"/>
    </row>
    <row r="15" spans="2:8">
      <c r="B15" s="23"/>
      <c r="C15" s="7" t="str">
        <f>IF(B15="MAT-HM","Herramienta menor",IF(B15="","",VLOOKUP('2,02'!B15,MATERIALES_ok!$1:$1048576,2,FALSE)))</f>
        <v/>
      </c>
      <c r="D15" s="13" t="str">
        <f>IF(B15="MAT-HM","% M.O",IF(B15="","",VLOOKUP('2,02'!B15,MATERIALES_ok!$1:$1048576,3,FALSE)))</f>
        <v/>
      </c>
      <c r="E15" s="8"/>
      <c r="F15" s="9" t="str">
        <f>IF(B15="MAT-HM",$G$41,IF(B15="","",VLOOKUP('2,02'!B15,MATERIALES_ok!$1:$1048576,4,FALSE)))</f>
        <v/>
      </c>
      <c r="G15" s="24" t="str">
        <f>+IF(E15="","",ROUND(E15*F15,2))</f>
        <v/>
      </c>
      <c r="H15" s="4"/>
    </row>
    <row r="16" spans="2:8">
      <c r="B16" s="23"/>
      <c r="C16" s="7" t="str">
        <f>IF(B16="MAT-HM","Herramienta menor",IF(B16="","",VLOOKUP('2,02'!B16,MATERIALES_ok!$1:$1048576,2,FALSE)))</f>
        <v/>
      </c>
      <c r="D16" s="13" t="str">
        <f>IF(B16="MAT-HM","% M.O",IF(B16="","",VLOOKUP('2,02'!B16,MATERIALES_ok!$1:$1048576,3,FALSE)))</f>
        <v/>
      </c>
      <c r="E16" s="8" t="str">
        <f>+IF(B16="","",1)</f>
        <v/>
      </c>
      <c r="F16" s="9" t="str">
        <f>IF(B16="MAT-HM",$G$41,IF(B16="","",VLOOKUP('2,02'!B16,MATERIALES_ok!$1:$1048576,4,FALSE)))</f>
        <v/>
      </c>
      <c r="G16" s="24" t="str">
        <f>+IF(E16="","",ROUND(E16*F16,2))</f>
        <v/>
      </c>
      <c r="H16" s="4"/>
    </row>
    <row r="17" spans="2:8">
      <c r="B17" s="23"/>
      <c r="C17" s="7" t="str">
        <f>IF(B17="MAT-HM","Herramienta menor",IF(B17="","",VLOOKUP('2,02'!B17,MATERIALES_ok!$1:$1048576,2,FALSE)))</f>
        <v/>
      </c>
      <c r="D17" s="13" t="str">
        <f>IF(B17="MAT-HM","% M.O",IF(B17="","",VLOOKUP('2,02'!B17,MATERIALES_ok!$1:$1048576,3,FALSE)))</f>
        <v/>
      </c>
      <c r="E17" s="8" t="str">
        <f>+IF(B17="","",1)</f>
        <v/>
      </c>
      <c r="F17" s="9" t="str">
        <f>IF(B17="MAT-HM",$G$41,IF(B17="","",VLOOKUP('2,02'!B17,MATERIALES_ok!$1:$1048576,4,FALSE)))</f>
        <v/>
      </c>
      <c r="G17" s="24" t="str">
        <f>+IF(E17="","",ROUND(E17*F17,2))</f>
        <v/>
      </c>
      <c r="H17" s="4"/>
    </row>
    <row r="18" spans="2:8">
      <c r="B18" s="25"/>
      <c r="C18" s="151"/>
      <c r="D18" s="151"/>
      <c r="E18" s="151"/>
      <c r="F18" s="10" t="s">
        <v>127</v>
      </c>
      <c r="G18" s="26">
        <f>SUM(G13:G17)</f>
        <v>79286.91</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15867.35</v>
      </c>
      <c r="G22" s="24">
        <f>+IF(B22="","",ROUND(E22*F22,2))</f>
        <v>1586.74</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IF(B23="MEH-HM",G41,IF(B23="","",VLOOKUP(B23,EQUIPOS_ok!$1:$1048576,4,FALSE)))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1586.74</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Materiales",IF(B31="","",VLOOKUP('2,02'!B31,TRANSPORTE_ok!A6:$C$8,2,FALSE))))</f>
        <v/>
      </c>
      <c r="D31" s="8"/>
      <c r="E31" s="153"/>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Materiales",IF(B32="","",VLOOKUP('2,02'!B32,TRANSPORTE_ok!A7:$C$8,2,FALSE))))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Materiales",IF(B33="","",VLOOKUP('2,02'!B33,TRANSPORTE_ok!A7:$C$8,2,FALSE))))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Materiales",IF(B34="","",VLOOKUP('2,02'!B34,TRANSPORTE_ok!A7:$C$8,2,FALSE))))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Materiales",IF(B35="","",VLOOKUP('2,02'!B35,TRANSPORTE_ok!A7:$C$8,2,FALSE))))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154</v>
      </c>
      <c r="C40" s="7" t="str">
        <f>+IF(B40="","",VLOOKUP(B40,'MANO DE OBRA_ok'!1:1048576,2,FALSE))</f>
        <v xml:space="preserve">Cuadrilla 2: 2 Ayudantes A </v>
      </c>
      <c r="D40" s="9" t="str">
        <f>+IF(B40="","","Hora")</f>
        <v>Hora</v>
      </c>
      <c r="E40" s="9">
        <f>+IF(B40="","",VLOOKUP(B40,'MANO DE OBRA_ok'!1:1048576,16,FALSE))</f>
        <v>27031</v>
      </c>
      <c r="F40" s="14">
        <v>1.7035610384110642</v>
      </c>
      <c r="G40" s="24">
        <f>+IF(B40="","",ROUND(E40/F40,2))</f>
        <v>15867.35</v>
      </c>
    </row>
    <row r="41" spans="2:8" ht="15.75" customHeight="1">
      <c r="B41" s="25"/>
      <c r="C41" s="151"/>
      <c r="D41" s="151"/>
      <c r="E41" s="151"/>
      <c r="F41" s="10" t="s">
        <v>127</v>
      </c>
      <c r="G41" s="26">
        <f>SUM(G40:G40)</f>
        <v>15867.35</v>
      </c>
    </row>
    <row r="42" spans="2:8" ht="15.75" customHeight="1" thickBot="1">
      <c r="B42" s="15"/>
      <c r="G42" s="16"/>
    </row>
    <row r="43" spans="2:8" ht="15.75" customHeight="1" thickBot="1">
      <c r="B43" s="15"/>
      <c r="E43" s="1818" t="s">
        <v>138</v>
      </c>
      <c r="F43" s="1819" t="s">
        <v>139</v>
      </c>
      <c r="G43" s="161">
        <f>ROUND(G41+G36+G27+G18,0)</f>
        <v>96741</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pageSetUpPr fitToPage="1"/>
  </sheetPr>
  <dimension ref="B1:H70"/>
  <sheetViews>
    <sheetView showGridLines="0" topLeftCell="A4"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2.0299999999999998</v>
      </c>
      <c r="F9" s="6" t="s">
        <v>120</v>
      </c>
      <c r="G9" s="20" t="e">
        <f>+' PRESUPUESTO OFICIAL ESMERALDA'!#REF!</f>
        <v>#REF!</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223</v>
      </c>
      <c r="C13" s="7" t="str">
        <f>IF(B13="","",VLOOKUP('2,03'!B13,MATERIALES_ok!$1:$1048576,2,FALSE))</f>
        <v>Conector bimetálico</v>
      </c>
      <c r="D13" s="13" t="str">
        <f>+IF(B13="","",VLOOKUP('2,03'!B13,MATERIALES_ok!$1:$1048576,3,FALSE))</f>
        <v>Und</v>
      </c>
      <c r="E13" s="8">
        <f>+IF(B13="","",1)</f>
        <v>1</v>
      </c>
      <c r="F13" s="9">
        <f>+IF(B13="","",VLOOKUP('2,03'!B13,MATERIALES_ok!$1:$1048576,4,FALSE))</f>
        <v>4041</v>
      </c>
      <c r="G13" s="24">
        <f>+IF(E13="","",ROUND(E13*F13,2))</f>
        <v>4041</v>
      </c>
      <c r="H13" s="4"/>
    </row>
    <row r="14" spans="2:8">
      <c r="B14" s="23"/>
      <c r="C14" s="7" t="str">
        <f>IF(B14="MAT-HM","Herramienta menor",IF(B14="","",VLOOKUP('2,03'!B14,MATERIALES_ok!$1:$1048576,2,FALSE)))</f>
        <v/>
      </c>
      <c r="D14" s="13" t="str">
        <f>IF(B14="MAT-HM","% M.O",IF(B14="","",VLOOKUP('2,03'!B14,MATERIALES_ok!$1:$1048576,3,FALSE)))</f>
        <v/>
      </c>
      <c r="E14" s="8" t="str">
        <f>+IF(B14="","",1)</f>
        <v/>
      </c>
      <c r="F14" s="9" t="str">
        <f>IF(B14="MAT-HM",$G$41,IF(B14="","",VLOOKUP('2,03'!B14,MATERIALES_ok!$1:$1048576,4,FALSE)))</f>
        <v/>
      </c>
      <c r="G14" s="24" t="str">
        <f>+IF(E14="","",ROUND(E14*F14,2))</f>
        <v/>
      </c>
      <c r="H14" s="4"/>
    </row>
    <row r="15" spans="2:8">
      <c r="B15" s="23"/>
      <c r="C15" s="7" t="str">
        <f>IF(B15="MAT-HM","Herramienta menor",IF(B15="","",VLOOKUP('2,03'!B15,MATERIALES_ok!$1:$1048576,2,FALSE)))</f>
        <v/>
      </c>
      <c r="D15" s="13" t="str">
        <f>IF(B15="MAT-HM","% M.O",IF(B15="","",VLOOKUP('2,03'!B15,MATERIALES_ok!$1:$1048576,3,FALSE)))</f>
        <v/>
      </c>
      <c r="E15" s="8" t="str">
        <f>+IF(B15="","",1)</f>
        <v/>
      </c>
      <c r="F15" s="9" t="str">
        <f>IF(B15="MAT-HM",$G$41,IF(B15="","",VLOOKUP('2,03'!B15,MATERIALES_ok!$1:$1048576,4,FALSE)))</f>
        <v/>
      </c>
      <c r="G15" s="24" t="str">
        <f>+IF(E15="","",ROUND(E15*F15,2))</f>
        <v/>
      </c>
      <c r="H15" s="4"/>
    </row>
    <row r="16" spans="2:8">
      <c r="B16" s="23"/>
      <c r="C16" s="7" t="str">
        <f>IF(B16="MAT-HM","Herramienta menor",IF(B16="","",VLOOKUP('2,03'!B16,MATERIALES_ok!$1:$1048576,2,FALSE)))</f>
        <v/>
      </c>
      <c r="D16" s="13" t="str">
        <f>IF(B16="MAT-HM","% M.O",IF(B16="","",VLOOKUP('2,03'!B16,MATERIALES_ok!$1:$1048576,3,FALSE)))</f>
        <v/>
      </c>
      <c r="E16" s="8" t="str">
        <f>+IF(B16="","",1)</f>
        <v/>
      </c>
      <c r="F16" s="9" t="str">
        <f>IF(B16="MAT-HM",$G$41,IF(B16="","",VLOOKUP('2,03'!B16,MATERIALES_ok!$1:$1048576,4,FALSE)))</f>
        <v/>
      </c>
      <c r="G16" s="24" t="str">
        <f>+IF(E16="","",ROUND(E16*F16,2))</f>
        <v/>
      </c>
      <c r="H16" s="4"/>
    </row>
    <row r="17" spans="2:8">
      <c r="B17" s="23"/>
      <c r="C17" s="7" t="str">
        <f>IF(B17="MAT-HM","Herramienta menor",IF(B17="","",VLOOKUP('2,03'!B17,MATERIALES_ok!$1:$1048576,2,FALSE)))</f>
        <v/>
      </c>
      <c r="D17" s="13" t="str">
        <f>IF(B17="MAT-HM","% M.O",IF(B17="","",VLOOKUP('2,03'!B17,MATERIALES_ok!$1:$1048576,3,FALSE)))</f>
        <v/>
      </c>
      <c r="E17" s="8" t="str">
        <f>+IF(B17="","",1)</f>
        <v/>
      </c>
      <c r="F17" s="9" t="str">
        <f>IF(B17="MAT-HM",$G$41,IF(B17="","",VLOOKUP('2,03'!B17,MATERIALES_ok!$1:$1048576,4,FALSE)))</f>
        <v/>
      </c>
      <c r="G17" s="24" t="str">
        <f>+IF(E17="","",ROUND(E17*F17,2))</f>
        <v/>
      </c>
      <c r="H17" s="4"/>
    </row>
    <row r="18" spans="2:8">
      <c r="B18" s="25"/>
      <c r="C18" s="151"/>
      <c r="D18" s="151"/>
      <c r="E18" s="151"/>
      <c r="F18" s="10" t="s">
        <v>127</v>
      </c>
      <c r="G18" s="26">
        <f>SUM(G13:G17)</f>
        <v>4041</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80448.45</v>
      </c>
      <c r="G22" s="24">
        <f>+IF(B22="","",ROUND(E22*F22,2))</f>
        <v>8044.85</v>
      </c>
      <c r="H22" s="4"/>
    </row>
    <row r="23" spans="2:8" ht="15.75" customHeight="1">
      <c r="B23" s="23"/>
      <c r="C23" s="7" t="str">
        <f>IF(B23="MEH-HM",VLOOKUP(B23,EQUIPOS_ok!$1:$1048576,2,FALSE),IF(B23="","",VLOOKUP(B23,EQUIPOS_ok!$1:$1048576,2,FALSE)))</f>
        <v/>
      </c>
      <c r="D23" s="13" t="str">
        <f>+IF(B23="","",VLOOKUP(B23,EQUIPOS_ok!$1:$1048576,3,FALSE))</f>
        <v/>
      </c>
      <c r="E23" s="8" t="str">
        <f>IF(B23="MEH-HM",VLOOKUP(B23,EQUIPOS_ok!$1:$1048576,4,FALSE),IF(B23="","",1))</f>
        <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8044.85</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Materiales",IF(B31="","",VLOOKUP('2,03'!B31,TRANSPORTE_ok!A6:$C$8,2,FALSE))))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Materiales",IF(B32="","",VLOOKUP('2,03'!B32,TRANSPORTE_ok!A7:$C$8,2,FALSE))))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Materiales",IF(B33="","",VLOOKUP('2,03'!B33,TRANSPORTE_ok!A7:$C$8,2,FALSE))))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Materiales",IF(B34="","",VLOOKUP('2,03'!B34,TRANSPORTE_ok!A7:$C$8,2,FALSE))))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Materiales",IF(B35="","",VLOOKUP('2,03'!B35,TRANSPORTE_ok!A7:$C$8,2,FALSE))))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169</v>
      </c>
      <c r="C40" s="7" t="str">
        <f>+IF(B40="","",VLOOKUP(B40,'MANO DE OBRA_ok'!1:1048576,2,FALSE))</f>
        <v>Cuadrilla 1: 1 Ayudante A</v>
      </c>
      <c r="D40" s="9" t="str">
        <f>+IF(B40="","","Hora")</f>
        <v>Hora</v>
      </c>
      <c r="E40" s="9">
        <f>+IF(B40="","",VLOOKUP(B40,'MANO DE OBRA_ok'!1:1048576,16,FALSE))</f>
        <v>13516</v>
      </c>
      <c r="F40" s="14">
        <v>0.1680081988381609</v>
      </c>
      <c r="G40" s="24">
        <f>+IF(B40="","",ROUND(E40/F40,2))</f>
        <v>80448.45</v>
      </c>
    </row>
    <row r="41" spans="2:8" ht="15.75" customHeight="1">
      <c r="B41" s="25"/>
      <c r="C41" s="151"/>
      <c r="D41" s="151"/>
      <c r="E41" s="151"/>
      <c r="F41" s="10" t="s">
        <v>127</v>
      </c>
      <c r="G41" s="26">
        <f>SUM(G40:G40)</f>
        <v>80448.45</v>
      </c>
    </row>
    <row r="42" spans="2:8" ht="15.75" customHeight="1" thickBot="1">
      <c r="B42" s="15"/>
      <c r="G42" s="16"/>
    </row>
    <row r="43" spans="2:8" ht="15.75" customHeight="1" thickBot="1">
      <c r="B43" s="15"/>
      <c r="E43" s="1818" t="s">
        <v>138</v>
      </c>
      <c r="F43" s="1819" t="s">
        <v>139</v>
      </c>
      <c r="G43" s="161">
        <f>+G41+G36+G27+G18</f>
        <v>92534.3</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4">
    <pageSetUpPr fitToPage="1"/>
  </sheetPr>
  <dimension ref="B1:H73"/>
  <sheetViews>
    <sheetView showGridLines="0" topLeftCell="A21"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45" customHeight="1" thickBot="1">
      <c r="B9" s="19" t="s">
        <v>118</v>
      </c>
      <c r="C9" s="12" t="e">
        <f>+' PRESUPUESTO OFICIAL ESMERALDA'!#REF!</f>
        <v>#REF!</v>
      </c>
      <c r="D9" s="6" t="s">
        <v>119</v>
      </c>
      <c r="E9" s="11">
        <v>13.01</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225</v>
      </c>
      <c r="C13" s="7" t="str">
        <f>IF(B13="","",VLOOKUP('13,01'!B13,MATERIALES_ok!$1:$1048576,2,FALSE))</f>
        <v>Conector aislado</v>
      </c>
      <c r="D13" s="13" t="str">
        <f>+IF(B13="","",VLOOKUP('13,01'!B13,MATERIALES_ok!$1:$1048576,3,FALSE))</f>
        <v>Und</v>
      </c>
      <c r="E13" s="8">
        <v>0.3</v>
      </c>
      <c r="F13" s="9">
        <f>+IF(B13="","",VLOOKUP('13,01'!B13,MATERIALES_ok!$1:$1048576,4,FALSE))</f>
        <v>8000</v>
      </c>
      <c r="G13" s="24">
        <f>+IF(E13="","",ROUND(E13*F13,2))</f>
        <v>2400</v>
      </c>
      <c r="H13" s="4"/>
    </row>
    <row r="14" spans="2:8">
      <c r="B14" s="23" t="s">
        <v>226</v>
      </c>
      <c r="C14" s="7" t="str">
        <f>IF(B14="","",VLOOKUP('13,01'!B14,MATERIALES_ok!$1:$1048576,2,FALSE))</f>
        <v>Buchin 1"</v>
      </c>
      <c r="D14" s="13" t="str">
        <f>+IF(B14="","",VLOOKUP('13,01'!B14,MATERIALES_ok!$1:$1048576,3,FALSE))</f>
        <v>Und</v>
      </c>
      <c r="E14" s="8">
        <v>0.3</v>
      </c>
      <c r="F14" s="9">
        <f>+IF(B14="","",VLOOKUP('13,01'!B14,MATERIALES_ok!$1:$1048576,4,FALSE))</f>
        <v>2883</v>
      </c>
      <c r="G14" s="24">
        <f t="shared" ref="G14:G20" si="0">+IF(E14="","",ROUND(E14*F14,2))</f>
        <v>864.9</v>
      </c>
      <c r="H14" s="4"/>
    </row>
    <row r="15" spans="2:8">
      <c r="B15" s="23" t="s">
        <v>227</v>
      </c>
      <c r="C15" s="7" t="str">
        <f>IF(B15="","",VLOOKUP('13,01'!B15,MATERIALES_ok!$1:$1048576,2,FALSE))</f>
        <v>Mortero 1:3 (Impermeabilizado)</v>
      </c>
      <c r="D15" s="13" t="str">
        <f>+IF(B15="","",VLOOKUP('13,01'!B15,MATERIALES_ok!$1:$1048576,3,FALSE))</f>
        <v>M3</v>
      </c>
      <c r="E15" s="8">
        <v>0.3</v>
      </c>
      <c r="F15" s="9">
        <f>+IF(B15="","",VLOOKUP('13,01'!B15,MATERIALES_ok!$1:$1048576,4,FALSE))</f>
        <v>1315638.31</v>
      </c>
      <c r="G15" s="24">
        <f t="shared" si="0"/>
        <v>394691.49</v>
      </c>
      <c r="H15" s="4"/>
    </row>
    <row r="16" spans="2:8">
      <c r="B16" s="23" t="s">
        <v>228</v>
      </c>
      <c r="C16" s="7" t="str">
        <f>IF(B16="","",VLOOKUP('13,01'!B16,MATERIALES_ok!$1:$1048576,2,FALSE))</f>
        <v>Acero de 60000 psi</v>
      </c>
      <c r="D16" s="13" t="str">
        <f>+IF(B16="","",VLOOKUP('13,01'!B16,MATERIALES_ok!$1:$1048576,3,FALSE))</f>
        <v>Kg</v>
      </c>
      <c r="E16" s="8">
        <v>12</v>
      </c>
      <c r="F16" s="9">
        <f>+IF(B16="","",VLOOKUP('13,01'!B16,MATERIALES_ok!$1:$1048576,4,FALSE))</f>
        <v>4823</v>
      </c>
      <c r="G16" s="24">
        <f t="shared" si="0"/>
        <v>57876</v>
      </c>
      <c r="H16" s="4"/>
    </row>
    <row r="17" spans="2:8">
      <c r="B17" s="23" t="s">
        <v>229</v>
      </c>
      <c r="C17" s="7" t="str">
        <f>IF(B17="","",VLOOKUP('13,01'!B17,MATERIALES_ok!$1:$1048576,2,FALSE))</f>
        <v>Angulo 1/8"x2"</v>
      </c>
      <c r="D17" s="13" t="str">
        <f>+IF(B17="","",VLOOKUP('13,01'!B17,MATERIALES_ok!$1:$1048576,3,FALSE))</f>
        <v>Ml</v>
      </c>
      <c r="E17" s="8">
        <v>4</v>
      </c>
      <c r="F17" s="9">
        <f>+IF(B17="","",VLOOKUP('13,01'!B17,MATERIALES_ok!$1:$1048576,4,FALSE))</f>
        <v>13672</v>
      </c>
      <c r="G17" s="24">
        <f t="shared" si="0"/>
        <v>54688</v>
      </c>
      <c r="H17" s="4"/>
    </row>
    <row r="18" spans="2:8">
      <c r="B18" s="23" t="s">
        <v>230</v>
      </c>
      <c r="C18" s="7" t="str">
        <f>IF(B18="","",VLOOKUP('13,01'!B18,MATERIALES_ok!$1:$1048576,2,FALSE))</f>
        <v>Platinas 2"x1/8"</v>
      </c>
      <c r="D18" s="13" t="str">
        <f>+IF(B18="","",VLOOKUP('13,01'!B18,MATERIALES_ok!$1:$1048576,3,FALSE))</f>
        <v>Ml</v>
      </c>
      <c r="E18" s="8">
        <v>0.06</v>
      </c>
      <c r="F18" s="9">
        <f>+IF(B18="","",VLOOKUP('13,01'!B18,MATERIALES_ok!$1:$1048576,4,FALSE))</f>
        <v>8750</v>
      </c>
      <c r="G18" s="24">
        <f t="shared" si="0"/>
        <v>525</v>
      </c>
      <c r="H18" s="4"/>
    </row>
    <row r="19" spans="2:8">
      <c r="B19" s="23" t="s">
        <v>231</v>
      </c>
      <c r="C19" s="7" t="str">
        <f>IF(B19="","",VLOOKUP('13,01'!B19,MATERIALES_ok!$1:$1048576,2,FALSE))</f>
        <v>Cable de cobre No 6 AWG THHN</v>
      </c>
      <c r="D19" s="13" t="str">
        <f>+IF(B19="","",VLOOKUP('13,01'!B19,MATERIALES_ok!$1:$1048576,3,FALSE))</f>
        <v>Ml</v>
      </c>
      <c r="E19" s="8">
        <v>1</v>
      </c>
      <c r="F19" s="9">
        <f>+IF(B19="","",VLOOKUP('13,01'!B19,MATERIALES_ok!$1:$1048576,4,FALSE))</f>
        <v>13567</v>
      </c>
      <c r="G19" s="24">
        <f t="shared" si="0"/>
        <v>13567</v>
      </c>
      <c r="H19" s="4"/>
    </row>
    <row r="20" spans="2:8">
      <c r="B20" s="23" t="s">
        <v>232</v>
      </c>
      <c r="C20" s="7" t="str">
        <f>IF(B20="","",VLOOKUP('13,01'!B20,MATERIALES_ok!$1:$1048576,2,FALSE))</f>
        <v>Terminal de ponchar 6 AWG</v>
      </c>
      <c r="D20" s="13" t="str">
        <f>+IF(B20="","",VLOOKUP('13,01'!B20,MATERIALES_ok!$1:$1048576,3,FALSE))</f>
        <v>Und</v>
      </c>
      <c r="E20" s="8">
        <v>1</v>
      </c>
      <c r="F20" s="9">
        <f>+IF(B20="","",VLOOKUP('13,01'!B20,MATERIALES_ok!$1:$1048576,4,FALSE))</f>
        <v>1888</v>
      </c>
      <c r="G20" s="24">
        <f t="shared" si="0"/>
        <v>1888</v>
      </c>
      <c r="H20" s="4"/>
    </row>
    <row r="21" spans="2:8">
      <c r="B21" s="25"/>
      <c r="C21" s="151"/>
      <c r="D21" s="151"/>
      <c r="E21" s="151"/>
      <c r="F21" s="10" t="s">
        <v>127</v>
      </c>
      <c r="G21" s="26">
        <f>SUM(G13:G20)</f>
        <v>526500.39</v>
      </c>
    </row>
    <row r="22" spans="2:8">
      <c r="B22" s="25"/>
      <c r="C22" s="151"/>
      <c r="D22" s="151"/>
      <c r="E22" s="151"/>
      <c r="F22" s="151"/>
      <c r="G22" s="27"/>
      <c r="H22" s="4"/>
    </row>
    <row r="23" spans="2:8">
      <c r="B23" s="154" t="s">
        <v>128</v>
      </c>
      <c r="C23" s="155"/>
      <c r="D23" s="155"/>
      <c r="E23" s="155"/>
      <c r="F23" s="155"/>
      <c r="G23" s="156"/>
      <c r="H23" s="4"/>
    </row>
    <row r="24" spans="2:8" ht="15.75" customHeight="1">
      <c r="B24" s="157" t="s">
        <v>123</v>
      </c>
      <c r="C24" s="158" t="s">
        <v>36</v>
      </c>
      <c r="D24" s="158" t="s">
        <v>124</v>
      </c>
      <c r="E24" s="158" t="s">
        <v>129</v>
      </c>
      <c r="F24" s="159" t="s">
        <v>130</v>
      </c>
      <c r="G24" s="160" t="s">
        <v>126</v>
      </c>
      <c r="H24" s="4"/>
    </row>
    <row r="25" spans="2:8" ht="15.75" customHeight="1">
      <c r="B25" s="23" t="s">
        <v>158</v>
      </c>
      <c r="C25" s="7" t="str">
        <f>IF(B25="MEH-HM",VLOOKUP(B25,EQUIPOS_ok!$1:$1048576,2,FALSE),IF(B25="","",VLOOKUP(B25,EQUIPOS_ok!$1:$1048576,2,FALSE)))</f>
        <v>Herramienta Menor</v>
      </c>
      <c r="D25" s="13" t="str">
        <f>+IF(B25="","",VLOOKUP(B25,EQUIPOS_ok!$1:$1048576,3,FALSE))</f>
        <v>% M.O</v>
      </c>
      <c r="E25" s="8">
        <f>IF(B25="MEH-HM",VLOOKUP(B25,EQUIPOS_ok!$1:$1048576,4,FALSE),IF(B25="","",1))</f>
        <v>0.1</v>
      </c>
      <c r="F25" s="9">
        <f>IF(B25="MEH-HM",$G$44,IF(B25="","",VLOOKUP(B25,EQUIPOS_ok!$1:$1048576,4,FALSE)))</f>
        <v>56327.64</v>
      </c>
      <c r="G25" s="24">
        <f>+IF(B25="","",ROUND(E25*F25,2))</f>
        <v>5632.76</v>
      </c>
      <c r="H25" s="4"/>
    </row>
    <row r="26" spans="2:8" ht="15.75" customHeight="1">
      <c r="B26" s="23" t="s">
        <v>174</v>
      </c>
      <c r="C26" s="7" t="str">
        <f>IF(B26="MEH-HM",VLOOKUP(B26,EQUIPOS_ok!$1:$1048576,2,FALSE),IF(B26="","",VLOOKUP(B26,EQUIPOS_ok!$1:$1048576,2,FALSE)))</f>
        <v>Equipo de pintura y compresor</v>
      </c>
      <c r="D26" s="13" t="str">
        <f>+IF(B26="","",VLOOKUP(B26,EQUIPOS_ok!$1:$1048576,3,FALSE))</f>
        <v>Día</v>
      </c>
      <c r="E26" s="8">
        <v>0.5</v>
      </c>
      <c r="F26" s="9">
        <f>IF(B26="MEH-HM",G45,IF(B26="","",VLOOKUP(B26,EQUIPOS_ok!$1:$1048576,4,FALSE)))</f>
        <v>67500</v>
      </c>
      <c r="G26" s="24">
        <f>+IF(B26="","",ROUND(E26*F26,2))</f>
        <v>33750</v>
      </c>
      <c r="H26" s="4"/>
    </row>
    <row r="27" spans="2:8" ht="15.75" customHeight="1">
      <c r="B27" s="23"/>
      <c r="C27" s="7" t="str">
        <f>IF(B27="MEH-HM",VLOOKUP(B27,EQUIPOS_ok!$1:$1048576,2,FALSE),IF(B27="","",VLOOKUP(B27,EQUIPOS_ok!$1:$1048576,2,FALSE)))</f>
        <v/>
      </c>
      <c r="D27" s="13" t="str">
        <f>+IF(B27="","",VLOOKUP(B27,EQUIPOS_ok!$1:$1048576,3,FALSE))</f>
        <v/>
      </c>
      <c r="E27" s="8"/>
      <c r="F27" s="9" t="str">
        <f>IF(B27="MEH-HM",G46,IF(B27="","",VLOOKUP(B27,EQUIPOS_ok!$1:$1048576,4,FALSE)))</f>
        <v/>
      </c>
      <c r="G27" s="24" t="str">
        <f>+IF(B27="","",ROUND(E27*F27,2))</f>
        <v/>
      </c>
      <c r="H27" s="4"/>
    </row>
    <row r="28" spans="2:8" ht="15.75" customHeight="1">
      <c r="B28" s="23"/>
      <c r="C28" s="7" t="str">
        <f>IF(B28="MEH-HM",VLOOKUP(B28,EQUIPOS_ok!$1:$1048576,2,FALSE),IF(B28="","",VLOOKUP(B28,EQUIPOS_ok!$1:$1048576,2,FALSE)))</f>
        <v/>
      </c>
      <c r="D28" s="13" t="str">
        <f>+IF(B28="","",VLOOKUP(B28,EQUIPOS_ok!$1:$1048576,3,FALSE))</f>
        <v/>
      </c>
      <c r="E28" s="8"/>
      <c r="F28" s="9" t="str">
        <f>IF(B28="MEH-HM",G47,IF(B28="","",VLOOKUP(B28,EQUIPOS_ok!$1:$1048576,4,FALSE)))</f>
        <v/>
      </c>
      <c r="G28" s="24" t="str">
        <f>+IF(B28="","",ROUND(E28*F28,2))</f>
        <v/>
      </c>
      <c r="H28" s="4"/>
    </row>
    <row r="29" spans="2:8" ht="15.75" customHeight="1">
      <c r="B29" s="23"/>
      <c r="C29" s="7" t="str">
        <f>IF(B29="MEH-HM",VLOOKUP(B29,EQUIPOS_ok!$1:$1048576,2,FALSE),IF(B29="","",VLOOKUP(B29,EQUIPOS_ok!$1:$1048576,2,FALSE)))</f>
        <v/>
      </c>
      <c r="D29" s="13" t="str">
        <f>+IF(B29="","",VLOOKUP(B29,EQUIPOS_ok!$1:$1048576,3,FALSE))</f>
        <v/>
      </c>
      <c r="E29" s="8" t="str">
        <f>IF(B29="MEH-HM",VLOOKUP(B29,EQUIPOS_ok!$1:$1048576,4,FALSE),IF(B29="","",1))</f>
        <v/>
      </c>
      <c r="F29" s="9" t="str">
        <f>IF(B29="MEH-HM",G48,IF(B29="","",VLOOKUP(B29,EQUIPOS_ok!$1:$1048576,4,FALSE)))</f>
        <v/>
      </c>
      <c r="G29" s="24" t="str">
        <f>+IF(B29="","",ROUND(E29*F29,2))</f>
        <v/>
      </c>
      <c r="H29" s="4"/>
    </row>
    <row r="30" spans="2:8" ht="15.75" customHeight="1">
      <c r="B30" s="25"/>
      <c r="C30" s="151"/>
      <c r="D30" s="151"/>
      <c r="E30" s="151"/>
      <c r="F30" s="10" t="s">
        <v>127</v>
      </c>
      <c r="G30" s="26">
        <f>SUM(G25:G29)</f>
        <v>39382.76</v>
      </c>
      <c r="H30" s="4"/>
    </row>
    <row r="31" spans="2:8" ht="15.75" customHeight="1">
      <c r="B31" s="25"/>
      <c r="C31" s="151"/>
      <c r="D31" s="151"/>
      <c r="E31" s="151"/>
      <c r="F31" s="152"/>
      <c r="G31" s="28"/>
      <c r="H31" s="4"/>
    </row>
    <row r="32" spans="2:8" ht="15.75" customHeight="1">
      <c r="B32" s="154" t="s">
        <v>132</v>
      </c>
      <c r="C32" s="155"/>
      <c r="D32" s="155"/>
      <c r="E32" s="155"/>
      <c r="F32" s="155"/>
      <c r="G32" s="156"/>
      <c r="H32" s="4"/>
    </row>
    <row r="33" spans="2:8" ht="15.75" customHeight="1">
      <c r="B33" s="157" t="s">
        <v>123</v>
      </c>
      <c r="C33" s="158" t="s">
        <v>36</v>
      </c>
      <c r="D33" s="158" t="s">
        <v>133</v>
      </c>
      <c r="E33" s="158" t="s">
        <v>134</v>
      </c>
      <c r="F33" s="159" t="s">
        <v>130</v>
      </c>
      <c r="G33" s="160" t="s">
        <v>126</v>
      </c>
      <c r="H33" s="4"/>
    </row>
    <row r="34" spans="2:8" ht="15.75" customHeight="1">
      <c r="B34" s="137"/>
      <c r="C34" s="7" t="str">
        <f>IF(B34="TRSPTE-MEH","Transporte Maquinaria y Equipos",IF(B34="TRSPTE-MAT","Transporte Materiales",IF(B34="","",VLOOKUP('13,01'!B34,TRANSPORTE_ok!A6:$C$8,2,FALSE))))</f>
        <v/>
      </c>
      <c r="D34" s="8" t="str">
        <f>IF(B34="TRSPTE-MEH","% MEH",IF(B34="TRSPTE-MAT","% MAT",IF(B34="","",1)))</f>
        <v/>
      </c>
      <c r="E34" s="153" t="str">
        <f>IF(B34="TRSPTE-MEH",VLOOKUP(B34,TRANSPORTE_ok!$1:$1048576,4,FALSE),IF(B34="TRSPTE-MAT",VLOOKUP(B34,TRANSPORTE_ok!$1:$1048576,4,FALSE),IF(B34="","",1)))</f>
        <v/>
      </c>
      <c r="F34" s="9" t="str">
        <f>IF(B34="TRSPTE-MEH",$G$30,IF(B34="TRSPTE-MAT",$G$21,IF(B34="","",VLOOKUP(B34,TRANSPORTE_ok!$1:$1048576,4,FALSE))))</f>
        <v/>
      </c>
      <c r="G34" s="24" t="str">
        <f>+IF(B34="","",ROUND(E34*F34,2))</f>
        <v/>
      </c>
      <c r="H34" s="4"/>
    </row>
    <row r="35" spans="2:8" ht="15.75" customHeight="1">
      <c r="B35" s="137"/>
      <c r="C35" s="7" t="str">
        <f>IF(B35="TRSPTE-MEH","Transporte Maquinaria y Equipos",IF(B35="TRSPTE-MAT","Transporte Materiales",IF(B35="","",VLOOKUP('13,01'!B35,TRANSPORTE_ok!A7:$C$8,2,FALSE))))</f>
        <v/>
      </c>
      <c r="D35" s="8" t="str">
        <f>IF(B35="TRSPTE-MEH","% MEH",IF(B35="TRSPTE-MAT","% MAT",IF(B35="","",1)))</f>
        <v/>
      </c>
      <c r="E35" s="153" t="str">
        <f>IF(B35="TRSPTE-MEH",VLOOKUP(B35,TRANSPORTE_ok!$1:$1048576,4,FALSE),IF(B35="TRSPTE-MAT",VLOOKUP(B35,TRANSPORTE_ok!$1:$1048576,4,FALSE),IF(B35="","",1)))</f>
        <v/>
      </c>
      <c r="F35" s="9" t="str">
        <f>IF(B35="TRSPTE-MEH",$G$30,IF(B35="TRSPTE-MAT",$G$21,IF(B35="","",VLOOKUP(B35,TRANSPORTE_ok!$1:$1048576,4,FALSE))))</f>
        <v/>
      </c>
      <c r="G35" s="24" t="str">
        <f>+IF(B35="","",ROUND(E35*F35,2))</f>
        <v/>
      </c>
      <c r="H35" s="4"/>
    </row>
    <row r="36" spans="2:8" ht="15.75" customHeight="1">
      <c r="B36" s="137"/>
      <c r="C36" s="7" t="str">
        <f>IF(B36="TRSPTE-MEH","Transporte Maquinaria y Equipos",IF(B36="TRSPTE-MAT","Transporte Materiales",IF(B36="","",VLOOKUP('13,01'!B36,TRANSPORTE_ok!A7:$C$8,2,FALSE))))</f>
        <v/>
      </c>
      <c r="D36" s="8" t="str">
        <f>IF(B36="TRSPTE-MEH","% MEH",IF(B36="TRSPTE-MAT","% MAT",IF(B36="","",1)))</f>
        <v/>
      </c>
      <c r="E36" s="153" t="str">
        <f>IF(B36="TRSPTE-MEH",VLOOKUP(B36,TRANSPORTE_ok!$1:$1048576,4,FALSE),IF(B36="TRSPTE-MAT",VLOOKUP(B36,TRANSPORTE_ok!$1:$1048576,4,FALSE),IF(B36="","",1)))</f>
        <v/>
      </c>
      <c r="F36" s="9" t="str">
        <f>IF(B36="TRSPTE-MEH",$G$30,IF(B36="TRSPTE-MAT",$G$21,IF(B36="","",VLOOKUP(B36,TRANSPORTE_ok!$1:$1048576,4,FALSE))))</f>
        <v/>
      </c>
      <c r="G36" s="24" t="str">
        <f>+IF(B36="","",ROUND(E36*F36,2))</f>
        <v/>
      </c>
      <c r="H36" s="4"/>
    </row>
    <row r="37" spans="2:8" ht="15.75" customHeight="1">
      <c r="B37" s="137"/>
      <c r="C37" s="7" t="str">
        <f>IF(B37="TRSPTE-MEH","Transporte Maquinaria y Equipos",IF(B37="TRSPTE-MAT","Transporte Materiales",IF(B37="","",VLOOKUP('13,01'!B37,TRANSPORTE_ok!A7:$C$8,2,FALSE))))</f>
        <v/>
      </c>
      <c r="D37" s="8" t="str">
        <f>IF(B37="TRSPTE-MEH","% MEH",IF(B37="TRSPTE-MAT","% MAT",IF(B37="","",1)))</f>
        <v/>
      </c>
      <c r="E37" s="153" t="str">
        <f>IF(B37="TRSPTE-MEH",VLOOKUP(B37,TRANSPORTE_ok!$1:$1048576,4,FALSE),IF(B37="TRSPTE-MAT",VLOOKUP(B37,TRANSPORTE_ok!$1:$1048576,4,FALSE),IF(B37="","",1)))</f>
        <v/>
      </c>
      <c r="F37" s="9" t="str">
        <f>IF(B37="TRSPTE-MEH",$G$30,IF(B37="TRSPTE-MAT",$G$21,IF(B37="","",VLOOKUP(B37,TRANSPORTE_ok!$1:$1048576,4,FALSE))))</f>
        <v/>
      </c>
      <c r="G37" s="24" t="str">
        <f>+IF(B37="","",ROUND(E37*F37,2))</f>
        <v/>
      </c>
      <c r="H37" s="4"/>
    </row>
    <row r="38" spans="2:8" ht="15.75" customHeight="1">
      <c r="B38" s="137"/>
      <c r="C38" s="7" t="str">
        <f>IF(B38="TRSPTE-MEH","Transporte Maquinaria y Equipos",IF(B38="TRSPTE-MAT","Transporte Materiales",IF(B38="","",VLOOKUP('13,01'!B38,TRANSPORTE_ok!A7:$C$8,2,FALSE))))</f>
        <v/>
      </c>
      <c r="D38" s="8" t="str">
        <f>IF(B38="TRSPTE-MEH","% MEH",IF(B38="TRSPTE-MAT","% MAT",IF(B38="","",1)))</f>
        <v/>
      </c>
      <c r="E38" s="153" t="str">
        <f>IF(B38="TRSPTE-MEH",VLOOKUP(B38,TRANSPORTE_ok!$1:$1048576,4,FALSE),IF(B38="TRSPTE-MAT",VLOOKUP(B38,TRANSPORTE_ok!$1:$1048576,4,FALSE),IF(B38="","",1)))</f>
        <v/>
      </c>
      <c r="F38" s="9" t="str">
        <f>IF(B38="TRSPTE-MEH",$G$30,IF(B38="TRSPTE-MAT",$G$21,IF(B38="","",VLOOKUP(B38,TRANSPORTE_ok!$1:$1048576,4,FALSE))))</f>
        <v/>
      </c>
      <c r="G38" s="24" t="str">
        <f>+IF(B38="","",ROUND(E38*F38,2))</f>
        <v/>
      </c>
      <c r="H38" s="4"/>
    </row>
    <row r="39" spans="2:8" ht="15.75" customHeight="1">
      <c r="B39" s="25"/>
      <c r="C39" s="151"/>
      <c r="D39" s="151"/>
      <c r="E39" s="151"/>
      <c r="F39" s="10" t="s">
        <v>127</v>
      </c>
      <c r="G39" s="26">
        <f>SUM(G34:G38)</f>
        <v>0</v>
      </c>
      <c r="H39" s="4"/>
    </row>
    <row r="40" spans="2:8" ht="15.75" customHeight="1">
      <c r="B40" s="29"/>
      <c r="C40" s="4"/>
      <c r="D40" s="4"/>
      <c r="E40" s="4"/>
      <c r="F40" s="4"/>
      <c r="G40" s="30"/>
      <c r="H40" s="4"/>
    </row>
    <row r="41" spans="2:8" ht="15.75" customHeight="1">
      <c r="B41" s="154" t="s">
        <v>135</v>
      </c>
      <c r="C41" s="155"/>
      <c r="D41" s="155"/>
      <c r="E41" s="155"/>
      <c r="F41" s="155"/>
      <c r="G41" s="156"/>
      <c r="H41" s="4"/>
    </row>
    <row r="42" spans="2:8" ht="15.75" customHeight="1">
      <c r="B42" s="157" t="s">
        <v>123</v>
      </c>
      <c r="C42" s="158" t="s">
        <v>36</v>
      </c>
      <c r="D42" s="158" t="s">
        <v>124</v>
      </c>
      <c r="E42" s="158" t="s">
        <v>136</v>
      </c>
      <c r="F42" s="159" t="s">
        <v>129</v>
      </c>
      <c r="G42" s="160" t="s">
        <v>126</v>
      </c>
    </row>
    <row r="43" spans="2:8" ht="15.75" customHeight="1">
      <c r="B43" s="34" t="s">
        <v>160</v>
      </c>
      <c r="C43" s="7" t="str">
        <f>+IF(B43="","",VLOOKUP(B43,'MANO DE OBRA_ok'!1:1048576,2,FALSE))</f>
        <v>Cuadrilla 6: 1 OfcA + 2 AyuA</v>
      </c>
      <c r="D43" s="9" t="str">
        <f>+IF(B43="","","Hora")</f>
        <v>Hora</v>
      </c>
      <c r="E43" s="9">
        <f>+IF(B43="","",VLOOKUP(B43,'MANO DE OBRA_ok'!1:1048576,16,FALSE))</f>
        <v>47305</v>
      </c>
      <c r="F43" s="14">
        <v>0.83981855551786855</v>
      </c>
      <c r="G43" s="24">
        <f>+IF(B43="","",ROUND(E43/F43,2))</f>
        <v>56327.64</v>
      </c>
    </row>
    <row r="44" spans="2:8" ht="15.75" customHeight="1">
      <c r="B44" s="25"/>
      <c r="C44" s="151"/>
      <c r="D44" s="151"/>
      <c r="E44" s="151"/>
      <c r="F44" s="10" t="s">
        <v>127</v>
      </c>
      <c r="G44" s="26">
        <f>SUM(G43:G43)</f>
        <v>56327.64</v>
      </c>
    </row>
    <row r="45" spans="2:8" ht="15.75" customHeight="1" thickBot="1">
      <c r="B45" s="15"/>
      <c r="G45" s="16"/>
    </row>
    <row r="46" spans="2:8" ht="15.75" customHeight="1" thickBot="1">
      <c r="B46" s="15"/>
      <c r="E46" s="1818" t="s">
        <v>138</v>
      </c>
      <c r="F46" s="1819" t="s">
        <v>139</v>
      </c>
      <c r="G46" s="161">
        <f>+G44+G39+G30+G21</f>
        <v>622210.79</v>
      </c>
    </row>
    <row r="47" spans="2:8" ht="15.75" customHeight="1">
      <c r="B47" s="15"/>
      <c r="G47" s="16"/>
    </row>
    <row r="48" spans="2:8" ht="15.75" customHeight="1">
      <c r="B48" s="15"/>
      <c r="G48" s="16"/>
    </row>
    <row r="49" spans="2:7" ht="15.75" customHeight="1">
      <c r="B49" s="15"/>
      <c r="G49" s="16"/>
    </row>
    <row r="50" spans="2:7" ht="15.75" customHeight="1">
      <c r="B50" s="15"/>
      <c r="G50" s="16"/>
    </row>
    <row r="51" spans="2:7" ht="15.75" customHeight="1">
      <c r="B51" s="15"/>
      <c r="G51" s="16"/>
    </row>
    <row r="52" spans="2:7" ht="15.75" customHeight="1">
      <c r="B52" s="15"/>
      <c r="G52" s="16"/>
    </row>
    <row r="53" spans="2:7" ht="15.75" customHeight="1">
      <c r="B53" s="148">
        <f>+INFO!H11</f>
        <v>0</v>
      </c>
      <c r="E53" s="2">
        <f>+INFO!M11</f>
        <v>0</v>
      </c>
      <c r="G53" s="16"/>
    </row>
    <row r="54" spans="2:7" ht="15.75" customHeight="1">
      <c r="B54" s="15">
        <f>+INFO!H12</f>
        <v>0</v>
      </c>
      <c r="E54" s="1">
        <f>+INFO!M12</f>
        <v>0</v>
      </c>
      <c r="G54" s="16"/>
    </row>
    <row r="55" spans="2:7" ht="15.75" customHeight="1">
      <c r="B55" s="15">
        <f>+INFO!H13</f>
        <v>0</v>
      </c>
      <c r="E55" s="1">
        <f>+INFO!M13</f>
        <v>0</v>
      </c>
      <c r="G55" s="16"/>
    </row>
    <row r="56" spans="2:7" ht="15.75" customHeight="1">
      <c r="B56" s="15"/>
      <c r="G56" s="16"/>
    </row>
    <row r="57" spans="2:7" ht="15.75" customHeight="1">
      <c r="B57" s="15"/>
      <c r="G57" s="16"/>
    </row>
    <row r="58" spans="2:7" ht="15.75" customHeight="1" thickBot="1">
      <c r="B58" s="31"/>
      <c r="C58" s="32"/>
      <c r="D58" s="32"/>
      <c r="E58" s="32"/>
      <c r="F58" s="32"/>
      <c r="G58" s="33"/>
    </row>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sheetData>
  <mergeCells count="3">
    <mergeCell ref="B1:G4"/>
    <mergeCell ref="C6:F6"/>
    <mergeCell ref="E46:F46"/>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5">
    <pageSetUpPr fitToPage="1"/>
  </sheetPr>
  <dimension ref="B1:H70"/>
  <sheetViews>
    <sheetView showGridLines="0" topLeftCell="A4"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27.4" customHeight="1" thickBot="1">
      <c r="B9" s="19" t="s">
        <v>118</v>
      </c>
      <c r="C9" s="12" t="e">
        <f>+' PRESUPUESTO OFICIAL ESMERALDA'!#REF!</f>
        <v>#REF!</v>
      </c>
      <c r="D9" s="6" t="s">
        <v>119</v>
      </c>
      <c r="E9" s="11">
        <v>14.01</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189" t="str">
        <f>+BASICOS_ok!J41</f>
        <v>CONCRETO BÁSICO DE 3.000 PSI (1:2:3)</v>
      </c>
      <c r="D13" s="13" t="s">
        <v>166</v>
      </c>
      <c r="E13" s="8">
        <f>1*1*1.03*0.1</f>
        <v>0.10300000000000001</v>
      </c>
      <c r="F13" s="9">
        <f>+BASICOS_ok!N71</f>
        <v>755113.44000000006</v>
      </c>
      <c r="G13" s="24">
        <f>+IF(E13="","",ROUND(E13*F13,2))</f>
        <v>77776.679999999993</v>
      </c>
      <c r="H13" s="4"/>
    </row>
    <row r="14" spans="2:8">
      <c r="B14" s="23"/>
      <c r="C14" s="7" t="str">
        <f>IF(B14="MAT-HM","Herramienta menor",IF(B14="","",VLOOKUP('14,01'!B14,MATERIALES_ok!$1:$1048576,2,FALSE)))</f>
        <v/>
      </c>
      <c r="D14" s="13" t="str">
        <f>IF(B14="MAT-HM","% M.O",IF(B14="","",VLOOKUP('14,01'!B14,MATERIALES_ok!$1:$1048576,3,FALSE)))</f>
        <v/>
      </c>
      <c r="E14" s="8"/>
      <c r="F14" s="9" t="str">
        <f>IF(B14="MAT-HM",$G$41,IF(B14="","",VLOOKUP('14,01'!B14,MATERIALES_ok!$1:$1048576,4,FALSE)))</f>
        <v/>
      </c>
      <c r="G14" s="24" t="str">
        <f>+IF(E14="","",ROUND(E14*F14,2))</f>
        <v/>
      </c>
      <c r="H14" s="4"/>
    </row>
    <row r="15" spans="2:8">
      <c r="B15" s="23"/>
      <c r="C15" s="7" t="str">
        <f>IF(B15="MAT-HM","Herramienta menor",IF(B15="","",VLOOKUP('14,01'!B15,MATERIALES_ok!$1:$1048576,2,FALSE)))</f>
        <v/>
      </c>
      <c r="D15" s="13" t="str">
        <f>IF(B15="MAT-HM","% M.O",IF(B15="","",VLOOKUP('14,01'!B15,MATERIALES_ok!$1:$1048576,3,FALSE)))</f>
        <v/>
      </c>
      <c r="E15" s="8" t="str">
        <f>+IF(B15="","",1)</f>
        <v/>
      </c>
      <c r="F15" s="9" t="str">
        <f>IF(B15="MAT-HM",$G$41,IF(B15="","",VLOOKUP('14,01'!B15,MATERIALES_ok!$1:$1048576,4,FALSE)))</f>
        <v/>
      </c>
      <c r="G15" s="24" t="str">
        <f>+IF(E15="","",ROUND(E15*F15,2))</f>
        <v/>
      </c>
      <c r="H15" s="4"/>
    </row>
    <row r="16" spans="2:8">
      <c r="B16" s="23"/>
      <c r="C16" s="7" t="str">
        <f>IF(B16="MAT-HM","Herramienta menor",IF(B16="","",VLOOKUP('14,01'!B16,MATERIALES_ok!$1:$1048576,2,FALSE)))</f>
        <v/>
      </c>
      <c r="D16" s="13" t="str">
        <f>IF(B16="MAT-HM","% M.O",IF(B16="","",VLOOKUP('14,01'!B16,MATERIALES_ok!$1:$1048576,3,FALSE)))</f>
        <v/>
      </c>
      <c r="E16" s="8" t="str">
        <f>+IF(B16="","",1)</f>
        <v/>
      </c>
      <c r="F16" s="9" t="str">
        <f>IF(B16="MAT-HM",$G$41,IF(B16="","",VLOOKUP('14,01'!B16,MATERIALES_ok!$1:$1048576,4,FALSE)))</f>
        <v/>
      </c>
      <c r="G16" s="24" t="str">
        <f>+IF(E16="","",ROUND(E16*F16,2))</f>
        <v/>
      </c>
      <c r="H16" s="4"/>
    </row>
    <row r="17" spans="2:8">
      <c r="B17" s="23"/>
      <c r="C17" s="7" t="str">
        <f>IF(B17="MAT-HM","Herramienta menor",IF(B17="","",VLOOKUP('14,01'!B17,MATERIALES_ok!$1:$1048576,2,FALSE)))</f>
        <v/>
      </c>
      <c r="D17" s="13" t="str">
        <f>IF(B17="MAT-HM","% M.O",IF(B17="","",VLOOKUP('14,01'!B17,MATERIALES_ok!$1:$1048576,3,FALSE)))</f>
        <v/>
      </c>
      <c r="E17" s="8" t="str">
        <f>+IF(B17="","",1)</f>
        <v/>
      </c>
      <c r="F17" s="9" t="str">
        <f>IF(B17="MAT-HM",$G$41,IF(B17="","",VLOOKUP('14,01'!B17,MATERIALES_ok!$1:$1048576,4,FALSE)))</f>
        <v/>
      </c>
      <c r="G17" s="24" t="str">
        <f>+IF(E17="","",ROUND(E17*F17,2))</f>
        <v/>
      </c>
      <c r="H17" s="4"/>
    </row>
    <row r="18" spans="2:8">
      <c r="B18" s="25"/>
      <c r="C18" s="151"/>
      <c r="D18" s="151"/>
      <c r="E18" s="151"/>
      <c r="F18" s="10" t="s">
        <v>127</v>
      </c>
      <c r="G18" s="26">
        <f>SUM(G13:G17)</f>
        <v>77776.679999999993</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95208.28</v>
      </c>
      <c r="G22" s="24">
        <f>+IF(B22="","",ROUND(E22*F22,2))</f>
        <v>9520.83</v>
      </c>
      <c r="H22" s="4"/>
    </row>
    <row r="23" spans="2:8" ht="15.75" customHeight="1">
      <c r="B23" s="23"/>
      <c r="C23" s="7" t="str">
        <f>IF(B23="MEH-HM",VLOOKUP(B23,EQUIPOS_ok!$1:$1048576,2,FALSE),IF(B23="","",VLOOKUP(B23,EQUIPOS_ok!$1:$1048576,2,FALSE)))</f>
        <v/>
      </c>
      <c r="D23" s="13" t="str">
        <f>+IF(B23="","",VLOOKUP(B23,EQUIPOS_ok!$1:$1048576,3,FALSE))</f>
        <v/>
      </c>
      <c r="E23" s="8">
        <v>0.03</v>
      </c>
      <c r="F23" s="9" t="str">
        <f>IF(B23="MEH-HM",G42,IF(B23="","",VLOOKUP(B23,EQUIPOS_ok!$1:$1048576,4,FALSE)))</f>
        <v/>
      </c>
      <c r="G23" s="24" t="str">
        <f>+IF(B23="","",ROUND(E23*F23,2))</f>
        <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9520.83</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t="s">
        <v>164</v>
      </c>
      <c r="C31" s="7" t="str">
        <f>IF(B31="TRSPTE-MEH","Transporte Maquinaria y Equipos",IF(B31="TRSPTE-MAT","Transporte Materiales",IF(B31="","",VLOOKUP('14,01'!B31,TRANSPORTE_ok!A6:$C$8,2,FALSE))))</f>
        <v>Transporte Materiales</v>
      </c>
      <c r="D31" s="8" t="str">
        <f>IF(B31="TRSPTE-MEH","% MEH",IF(B31="TRSPTE-MAT","% MAT",IF(B31="","",1)))</f>
        <v>% MAT</v>
      </c>
      <c r="E31" s="153">
        <v>0.1</v>
      </c>
      <c r="F31" s="9">
        <f>IF(B31="TRSPTE-MEH",$G$27,IF(B31="TRSPTE-MAT",$G$18,IF(B31="","",VLOOKUP(B31,TRANSPORTE_ok!$1:$1048576,4,FALSE))))</f>
        <v>77776.679999999993</v>
      </c>
      <c r="G31" s="24">
        <f>+IF(B31="","",ROUND(E31*F31,2))</f>
        <v>7777.67</v>
      </c>
      <c r="H31" s="4"/>
    </row>
    <row r="32" spans="2:8" ht="15.75" customHeight="1">
      <c r="B32" s="137"/>
      <c r="C32" s="7" t="str">
        <f>IF(B32="TRSPTE-MEH","Transporte Maquinaria y Equipos",IF(B32="TRSPTE-MAT","Transporte Materiales",IF(B32="","",VLOOKUP('14,01'!B32,TRANSPORTE_ok!A7:$C$8,2,FALSE))))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Materiales",IF(B33="","",VLOOKUP('14,01'!B33,TRANSPORTE_ok!A7:$C$8,2,FALSE))))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Materiales",IF(B34="","",VLOOKUP('14,01'!B34,TRANSPORTE_ok!A7:$C$8,2,FALSE))))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Materiales",IF(B35="","",VLOOKUP('14,01'!B35,TRANSPORTE_ok!A7:$C$8,2,FALSE))))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7777.67</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0.49685802923101158</v>
      </c>
      <c r="G40" s="24">
        <f>+IF(B40="","",ROUND(E40/F40,2))</f>
        <v>95208.28</v>
      </c>
    </row>
    <row r="41" spans="2:8" ht="15.75" customHeight="1">
      <c r="B41" s="25"/>
      <c r="C41" s="151"/>
      <c r="D41" s="151"/>
      <c r="E41" s="151"/>
      <c r="F41" s="10" t="s">
        <v>127</v>
      </c>
      <c r="G41" s="26">
        <f>SUM(G40:G40)</f>
        <v>95208.28</v>
      </c>
    </row>
    <row r="42" spans="2:8" ht="15.75" customHeight="1" thickBot="1">
      <c r="B42" s="15"/>
      <c r="G42" s="16"/>
    </row>
    <row r="43" spans="2:8" ht="15.75" customHeight="1" thickBot="1">
      <c r="B43" s="15"/>
      <c r="E43" s="1818" t="s">
        <v>138</v>
      </c>
      <c r="F43" s="1819" t="s">
        <v>139</v>
      </c>
      <c r="G43" s="161">
        <f>ROUND(G41+G36+G27+G18,0)</f>
        <v>190283</v>
      </c>
    </row>
    <row r="44" spans="2:8" ht="15.75" customHeight="1">
      <c r="B44" s="15"/>
      <c r="G44" s="187"/>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pageSetUpPr fitToPage="1"/>
  </sheetPr>
  <dimension ref="B1:H73"/>
  <sheetViews>
    <sheetView showGridLines="0" topLeftCell="A17"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45" customHeight="1" thickBot="1">
      <c r="B9" s="19" t="s">
        <v>118</v>
      </c>
      <c r="C9" s="12" t="e">
        <f>+' PRESUPUESTO OFICIAL ESMERALDA'!#REF!</f>
        <v>#REF!</v>
      </c>
      <c r="D9" s="6" t="s">
        <v>119</v>
      </c>
      <c r="E9" s="11">
        <v>3.02</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225</v>
      </c>
      <c r="C13" s="7" t="str">
        <f>IF(B13="","",VLOOKUP('3,02'!B13,MATERIALES_ok!$1:$1048576,2,FALSE))</f>
        <v>Conector aislado</v>
      </c>
      <c r="D13" s="13" t="str">
        <f>+IF(B13="","",VLOOKUP('3,02'!B13,MATERIALES_ok!$1:$1048576,3,FALSE))</f>
        <v>Und</v>
      </c>
      <c r="E13" s="8">
        <v>0.3</v>
      </c>
      <c r="F13" s="9">
        <f>+IF(B13="","",VLOOKUP('3,02'!B13,MATERIALES_ok!$1:$1048576,4,FALSE))</f>
        <v>8000</v>
      </c>
      <c r="G13" s="24">
        <f>+IF(E13="","",ROUND(E13*F13,2))</f>
        <v>2400</v>
      </c>
      <c r="H13" s="4"/>
    </row>
    <row r="14" spans="2:8">
      <c r="B14" s="23" t="s">
        <v>226</v>
      </c>
      <c r="C14" s="7" t="str">
        <f>IF(B14="","",VLOOKUP('3,02'!B14,MATERIALES_ok!$1:$1048576,2,FALSE))</f>
        <v>Buchin 1"</v>
      </c>
      <c r="D14" s="13" t="str">
        <f>+IF(B14="","",VLOOKUP('3,02'!B14,MATERIALES_ok!$1:$1048576,3,FALSE))</f>
        <v>Und</v>
      </c>
      <c r="E14" s="8">
        <v>0.3</v>
      </c>
      <c r="F14" s="9">
        <f>+IF(B14="","",VLOOKUP('3,02'!B14,MATERIALES_ok!$1:$1048576,4,FALSE))</f>
        <v>2883</v>
      </c>
      <c r="G14" s="24">
        <f t="shared" ref="G14:G20" si="0">+IF(E14="","",ROUND(E14*F14,2))</f>
        <v>864.9</v>
      </c>
      <c r="H14" s="4"/>
    </row>
    <row r="15" spans="2:8">
      <c r="B15" s="23" t="s">
        <v>227</v>
      </c>
      <c r="C15" s="7" t="str">
        <f>IF(B15="","",VLOOKUP('3,02'!B15,MATERIALES_ok!$1:$1048576,2,FALSE))</f>
        <v>Mortero 1:3 (Impermeabilizado)</v>
      </c>
      <c r="D15" s="13" t="str">
        <f>+IF(B15="","",VLOOKUP('3,02'!B15,MATERIALES_ok!$1:$1048576,3,FALSE))</f>
        <v>M3</v>
      </c>
      <c r="E15" s="8">
        <v>0.3</v>
      </c>
      <c r="F15" s="9">
        <f>+IF(B15="","",VLOOKUP('3,02'!B15,MATERIALES_ok!$1:$1048576,4,FALSE))</f>
        <v>1315638.31</v>
      </c>
      <c r="G15" s="24">
        <f t="shared" si="0"/>
        <v>394691.49</v>
      </c>
      <c r="H15" s="4"/>
    </row>
    <row r="16" spans="2:8">
      <c r="B16" s="23" t="s">
        <v>228</v>
      </c>
      <c r="C16" s="7" t="str">
        <f>IF(B16="","",VLOOKUP('3,02'!B16,MATERIALES_ok!$1:$1048576,2,FALSE))</f>
        <v>Acero de 60000 psi</v>
      </c>
      <c r="D16" s="13" t="str">
        <f>+IF(B16="","",VLOOKUP('3,02'!B16,MATERIALES_ok!$1:$1048576,3,FALSE))</f>
        <v>Kg</v>
      </c>
      <c r="E16" s="8">
        <v>12</v>
      </c>
      <c r="F16" s="9">
        <f>+IF(B16="","",VLOOKUP('3,02'!B16,MATERIALES_ok!$1:$1048576,4,FALSE))</f>
        <v>4823</v>
      </c>
      <c r="G16" s="24">
        <f t="shared" si="0"/>
        <v>57876</v>
      </c>
      <c r="H16" s="4"/>
    </row>
    <row r="17" spans="2:8">
      <c r="B17" s="23" t="s">
        <v>229</v>
      </c>
      <c r="C17" s="7" t="str">
        <f>IF(B17="","",VLOOKUP('3,02'!B17,MATERIALES_ok!$1:$1048576,2,FALSE))</f>
        <v>Angulo 1/8"x2"</v>
      </c>
      <c r="D17" s="13" t="str">
        <f>+IF(B17="","",VLOOKUP('3,02'!B17,MATERIALES_ok!$1:$1048576,3,FALSE))</f>
        <v>Ml</v>
      </c>
      <c r="E17" s="8">
        <v>4</v>
      </c>
      <c r="F17" s="9">
        <f>+IF(B17="","",VLOOKUP('3,02'!B17,MATERIALES_ok!$1:$1048576,4,FALSE))</f>
        <v>13672</v>
      </c>
      <c r="G17" s="24">
        <f t="shared" si="0"/>
        <v>54688</v>
      </c>
      <c r="H17" s="4"/>
    </row>
    <row r="18" spans="2:8">
      <c r="B18" s="23" t="s">
        <v>230</v>
      </c>
      <c r="C18" s="7" t="str">
        <f>IF(B18="","",VLOOKUP('3,02'!B18,MATERIALES_ok!$1:$1048576,2,FALSE))</f>
        <v>Platinas 2"x1/8"</v>
      </c>
      <c r="D18" s="13" t="str">
        <f>+IF(B18="","",VLOOKUP('3,02'!B18,MATERIALES_ok!$1:$1048576,3,FALSE))</f>
        <v>Ml</v>
      </c>
      <c r="E18" s="8">
        <v>0.06</v>
      </c>
      <c r="F18" s="9">
        <f>+IF(B18="","",VLOOKUP('3,02'!B18,MATERIALES_ok!$1:$1048576,4,FALSE))</f>
        <v>8750</v>
      </c>
      <c r="G18" s="24">
        <f t="shared" si="0"/>
        <v>525</v>
      </c>
      <c r="H18" s="4"/>
    </row>
    <row r="19" spans="2:8">
      <c r="B19" s="23" t="s">
        <v>231</v>
      </c>
      <c r="C19" s="7" t="str">
        <f>IF(B19="","",VLOOKUP('3,02'!B19,MATERIALES_ok!$1:$1048576,2,FALSE))</f>
        <v>Cable de cobre No 6 AWG THHN</v>
      </c>
      <c r="D19" s="13" t="str">
        <f>+IF(B19="","",VLOOKUP('3,02'!B19,MATERIALES_ok!$1:$1048576,3,FALSE))</f>
        <v>Ml</v>
      </c>
      <c r="E19" s="8">
        <v>1</v>
      </c>
      <c r="F19" s="9">
        <f>+IF(B19="","",VLOOKUP('3,02'!B19,MATERIALES_ok!$1:$1048576,4,FALSE))</f>
        <v>13567</v>
      </c>
      <c r="G19" s="24">
        <f t="shared" si="0"/>
        <v>13567</v>
      </c>
      <c r="H19" s="4"/>
    </row>
    <row r="20" spans="2:8">
      <c r="B20" s="23" t="s">
        <v>232</v>
      </c>
      <c r="C20" s="7" t="str">
        <f>IF(B20="","",VLOOKUP('3,02'!B20,MATERIALES_ok!$1:$1048576,2,FALSE))</f>
        <v>Terminal de ponchar 6 AWG</v>
      </c>
      <c r="D20" s="13" t="str">
        <f>+IF(B20="","",VLOOKUP('3,02'!B20,MATERIALES_ok!$1:$1048576,3,FALSE))</f>
        <v>Und</v>
      </c>
      <c r="E20" s="8">
        <v>1</v>
      </c>
      <c r="F20" s="9">
        <f>+IF(B20="","",VLOOKUP('3,02'!B20,MATERIALES_ok!$1:$1048576,4,FALSE))</f>
        <v>1888</v>
      </c>
      <c r="G20" s="24">
        <f t="shared" si="0"/>
        <v>1888</v>
      </c>
      <c r="H20" s="4"/>
    </row>
    <row r="21" spans="2:8">
      <c r="B21" s="25"/>
      <c r="C21" s="151"/>
      <c r="D21" s="151"/>
      <c r="E21" s="151"/>
      <c r="F21" s="10" t="s">
        <v>127</v>
      </c>
      <c r="G21" s="26">
        <f>SUM(G13:G20)</f>
        <v>526500.39</v>
      </c>
    </row>
    <row r="22" spans="2:8">
      <c r="B22" s="25"/>
      <c r="C22" s="151"/>
      <c r="D22" s="151"/>
      <c r="E22" s="151"/>
      <c r="F22" s="151"/>
      <c r="G22" s="27"/>
      <c r="H22" s="4"/>
    </row>
    <row r="23" spans="2:8">
      <c r="B23" s="154" t="s">
        <v>128</v>
      </c>
      <c r="C23" s="155"/>
      <c r="D23" s="155"/>
      <c r="E23" s="155"/>
      <c r="F23" s="155"/>
      <c r="G23" s="156"/>
      <c r="H23" s="4"/>
    </row>
    <row r="24" spans="2:8" ht="15.75" customHeight="1">
      <c r="B24" s="157" t="s">
        <v>123</v>
      </c>
      <c r="C24" s="158" t="s">
        <v>36</v>
      </c>
      <c r="D24" s="158" t="s">
        <v>124</v>
      </c>
      <c r="E24" s="158" t="s">
        <v>129</v>
      </c>
      <c r="F24" s="159" t="s">
        <v>130</v>
      </c>
      <c r="G24" s="160" t="s">
        <v>126</v>
      </c>
      <c r="H24" s="4"/>
    </row>
    <row r="25" spans="2:8" ht="15.75" customHeight="1">
      <c r="B25" s="23" t="s">
        <v>158</v>
      </c>
      <c r="C25" s="7" t="str">
        <f>IF(B25="MEH-HM",VLOOKUP(B25,EQUIPOS_ok!$1:$1048576,2,FALSE),IF(B25="","",VLOOKUP(B25,EQUIPOS_ok!$1:$1048576,2,FALSE)))</f>
        <v>Herramienta Menor</v>
      </c>
      <c r="D25" s="13" t="str">
        <f>+IF(B25="","",VLOOKUP(B25,EQUIPOS_ok!$1:$1048576,3,FALSE))</f>
        <v>% M.O</v>
      </c>
      <c r="E25" s="8">
        <f>IF(B25="MEH-HM",VLOOKUP(B25,EQUIPOS_ok!$1:$1048576,4,FALSE),IF(B25="","",1))</f>
        <v>0.1</v>
      </c>
      <c r="F25" s="9">
        <f>IF(B25="MEH-HM",$G$44,IF(B25="","",VLOOKUP(B25,EQUIPOS_ok!$1:$1048576,4,FALSE)))</f>
        <v>56327.64</v>
      </c>
      <c r="G25" s="24">
        <f>+IF(B25="","",ROUND(E25*F25,2))</f>
        <v>5632.76</v>
      </c>
      <c r="H25" s="4"/>
    </row>
    <row r="26" spans="2:8" ht="15.75" customHeight="1">
      <c r="B26" s="23" t="s">
        <v>174</v>
      </c>
      <c r="C26" s="7" t="str">
        <f>IF(B26="MEH-HM",VLOOKUP(B26,EQUIPOS_ok!$1:$1048576,2,FALSE),IF(B26="","",VLOOKUP(B26,EQUIPOS_ok!$1:$1048576,2,FALSE)))</f>
        <v>Equipo de pintura y compresor</v>
      </c>
      <c r="D26" s="13" t="str">
        <f>+IF(B26="","",VLOOKUP(B26,EQUIPOS_ok!$1:$1048576,3,FALSE))</f>
        <v>Día</v>
      </c>
      <c r="E26" s="8">
        <v>0.5</v>
      </c>
      <c r="F26" s="9">
        <f>IF(B26="MEH-HM",G45,IF(B26="","",VLOOKUP(B26,EQUIPOS_ok!$1:$1048576,4,FALSE)))</f>
        <v>67500</v>
      </c>
      <c r="G26" s="24">
        <f>+IF(B26="","",ROUND(E26*F26,2))</f>
        <v>33750</v>
      </c>
      <c r="H26" s="4"/>
    </row>
    <row r="27" spans="2:8" ht="15.75" customHeight="1">
      <c r="B27" s="23"/>
      <c r="C27" s="7" t="str">
        <f>IF(B27="MEH-HM",VLOOKUP(B27,EQUIPOS_ok!$1:$1048576,2,FALSE),IF(B27="","",VLOOKUP(B27,EQUIPOS_ok!$1:$1048576,2,FALSE)))</f>
        <v/>
      </c>
      <c r="D27" s="13" t="str">
        <f>+IF(B27="","",VLOOKUP(B27,EQUIPOS_ok!$1:$1048576,3,FALSE))</f>
        <v/>
      </c>
      <c r="E27" s="8"/>
      <c r="F27" s="9" t="str">
        <f>IF(B27="MEH-HM",G46,IF(B27="","",VLOOKUP(B27,EQUIPOS_ok!$1:$1048576,4,FALSE)))</f>
        <v/>
      </c>
      <c r="G27" s="24" t="str">
        <f>+IF(B27="","",ROUND(E27*F27,2))</f>
        <v/>
      </c>
      <c r="H27" s="4"/>
    </row>
    <row r="28" spans="2:8" ht="15.75" customHeight="1">
      <c r="B28" s="23"/>
      <c r="C28" s="7" t="str">
        <f>IF(B28="MEH-HM",VLOOKUP(B28,EQUIPOS_ok!$1:$1048576,2,FALSE),IF(B28="","",VLOOKUP(B28,EQUIPOS_ok!$1:$1048576,2,FALSE)))</f>
        <v/>
      </c>
      <c r="D28" s="13" t="str">
        <f>+IF(B28="","",VLOOKUP(B28,EQUIPOS_ok!$1:$1048576,3,FALSE))</f>
        <v/>
      </c>
      <c r="E28" s="8"/>
      <c r="F28" s="9" t="str">
        <f>IF(B28="MEH-HM",G47,IF(B28="","",VLOOKUP(B28,EQUIPOS_ok!$1:$1048576,4,FALSE)))</f>
        <v/>
      </c>
      <c r="G28" s="24" t="str">
        <f>+IF(B28="","",ROUND(E28*F28,2))</f>
        <v/>
      </c>
      <c r="H28" s="4"/>
    </row>
    <row r="29" spans="2:8" ht="15.75" customHeight="1">
      <c r="B29" s="23"/>
      <c r="C29" s="7" t="str">
        <f>IF(B29="MEH-HM",VLOOKUP(B29,EQUIPOS_ok!$1:$1048576,2,FALSE),IF(B29="","",VLOOKUP(B29,EQUIPOS_ok!$1:$1048576,2,FALSE)))</f>
        <v/>
      </c>
      <c r="D29" s="13" t="str">
        <f>+IF(B29="","",VLOOKUP(B29,EQUIPOS_ok!$1:$1048576,3,FALSE))</f>
        <v/>
      </c>
      <c r="E29" s="8" t="str">
        <f>IF(B29="MEH-HM",VLOOKUP(B29,EQUIPOS_ok!$1:$1048576,4,FALSE),IF(B29="","",1))</f>
        <v/>
      </c>
      <c r="F29" s="9" t="str">
        <f>IF(B29="MEH-HM",G48,IF(B29="","",VLOOKUP(B29,EQUIPOS_ok!$1:$1048576,4,FALSE)))</f>
        <v/>
      </c>
      <c r="G29" s="24" t="str">
        <f>+IF(B29="","",ROUND(E29*F29,2))</f>
        <v/>
      </c>
      <c r="H29" s="4"/>
    </row>
    <row r="30" spans="2:8" ht="15.75" customHeight="1">
      <c r="B30" s="25"/>
      <c r="C30" s="151"/>
      <c r="D30" s="151"/>
      <c r="E30" s="151"/>
      <c r="F30" s="10" t="s">
        <v>127</v>
      </c>
      <c r="G30" s="26">
        <f>SUM(G25:G29)</f>
        <v>39382.76</v>
      </c>
      <c r="H30" s="4"/>
    </row>
    <row r="31" spans="2:8" ht="15.75" customHeight="1">
      <c r="B31" s="25"/>
      <c r="C31" s="151"/>
      <c r="D31" s="151"/>
      <c r="E31" s="151"/>
      <c r="F31" s="152"/>
      <c r="G31" s="28"/>
      <c r="H31" s="4"/>
    </row>
    <row r="32" spans="2:8" ht="15.75" customHeight="1">
      <c r="B32" s="154" t="s">
        <v>132</v>
      </c>
      <c r="C32" s="155"/>
      <c r="D32" s="155"/>
      <c r="E32" s="155"/>
      <c r="F32" s="155"/>
      <c r="G32" s="156"/>
      <c r="H32" s="4"/>
    </row>
    <row r="33" spans="2:8" ht="15.75" customHeight="1">
      <c r="B33" s="157" t="s">
        <v>123</v>
      </c>
      <c r="C33" s="158" t="s">
        <v>36</v>
      </c>
      <c r="D33" s="158" t="s">
        <v>133</v>
      </c>
      <c r="E33" s="158" t="s">
        <v>134</v>
      </c>
      <c r="F33" s="159" t="s">
        <v>130</v>
      </c>
      <c r="G33" s="160" t="s">
        <v>126</v>
      </c>
      <c r="H33" s="4"/>
    </row>
    <row r="34" spans="2:8" ht="15.75" customHeight="1">
      <c r="B34" s="137"/>
      <c r="C34" s="7" t="str">
        <f>IF(B34="TRSPTE-MEH","Transporte Maquinaria y Equipos",IF(B34="TRSPTE-MAT","Transporte Materiales",IF(B34="","",VLOOKUP('3,02'!B34,TRANSPORTE_ok!A6:$C$8,2,FALSE))))</f>
        <v/>
      </c>
      <c r="D34" s="8" t="str">
        <f>IF(B34="TRSPTE-MEH","% MEH",IF(B34="TRSPTE-MAT","% MAT",IF(B34="","",1)))</f>
        <v/>
      </c>
      <c r="E34" s="153" t="str">
        <f>IF(B34="TRSPTE-MEH",VLOOKUP(B34,TRANSPORTE_ok!$1:$1048576,4,FALSE),IF(B34="TRSPTE-MAT",VLOOKUP(B34,TRANSPORTE_ok!$1:$1048576,4,FALSE),IF(B34="","",1)))</f>
        <v/>
      </c>
      <c r="F34" s="9" t="str">
        <f>IF(B34="TRSPTE-MEH",$G$30,IF(B34="TRSPTE-MAT",$G$21,IF(B34="","",VLOOKUP(B34,TRANSPORTE_ok!$1:$1048576,4,FALSE))))</f>
        <v/>
      </c>
      <c r="G34" s="24" t="str">
        <f>+IF(B34="","",ROUND(E34*F34,2))</f>
        <v/>
      </c>
      <c r="H34" s="4"/>
    </row>
    <row r="35" spans="2:8" ht="15.75" customHeight="1">
      <c r="B35" s="137"/>
      <c r="C35" s="7" t="str">
        <f>IF(B35="TRSPTE-MEH","Transporte Maquinaria y Equipos",IF(B35="TRSPTE-MAT","Transporte Materiales",IF(B35="","",VLOOKUP('3,02'!B35,TRANSPORTE_ok!A7:$C$8,2,FALSE))))</f>
        <v/>
      </c>
      <c r="D35" s="8" t="str">
        <f>IF(B35="TRSPTE-MEH","% MEH",IF(B35="TRSPTE-MAT","% MAT",IF(B35="","",1)))</f>
        <v/>
      </c>
      <c r="E35" s="153" t="str">
        <f>IF(B35="TRSPTE-MEH",VLOOKUP(B35,TRANSPORTE_ok!$1:$1048576,4,FALSE),IF(B35="TRSPTE-MAT",VLOOKUP(B35,TRANSPORTE_ok!$1:$1048576,4,FALSE),IF(B35="","",1)))</f>
        <v/>
      </c>
      <c r="F35" s="9" t="str">
        <f>IF(B35="TRSPTE-MEH",$G$30,IF(B35="TRSPTE-MAT",$G$21,IF(B35="","",VLOOKUP(B35,TRANSPORTE_ok!$1:$1048576,4,FALSE))))</f>
        <v/>
      </c>
      <c r="G35" s="24" t="str">
        <f>+IF(B35="","",ROUND(E35*F35,2))</f>
        <v/>
      </c>
      <c r="H35" s="4"/>
    </row>
    <row r="36" spans="2:8" ht="15.75" customHeight="1">
      <c r="B36" s="137"/>
      <c r="C36" s="7" t="str">
        <f>IF(B36="TRSPTE-MEH","Transporte Maquinaria y Equipos",IF(B36="TRSPTE-MAT","Transporte Materiales",IF(B36="","",VLOOKUP('3,02'!B36,TRANSPORTE_ok!A7:$C$8,2,FALSE))))</f>
        <v/>
      </c>
      <c r="D36" s="8" t="str">
        <f>IF(B36="TRSPTE-MEH","% MEH",IF(B36="TRSPTE-MAT","% MAT",IF(B36="","",1)))</f>
        <v/>
      </c>
      <c r="E36" s="153" t="str">
        <f>IF(B36="TRSPTE-MEH",VLOOKUP(B36,TRANSPORTE_ok!$1:$1048576,4,FALSE),IF(B36="TRSPTE-MAT",VLOOKUP(B36,TRANSPORTE_ok!$1:$1048576,4,FALSE),IF(B36="","",1)))</f>
        <v/>
      </c>
      <c r="F36" s="9" t="str">
        <f>IF(B36="TRSPTE-MEH",$G$30,IF(B36="TRSPTE-MAT",$G$21,IF(B36="","",VLOOKUP(B36,TRANSPORTE_ok!$1:$1048576,4,FALSE))))</f>
        <v/>
      </c>
      <c r="G36" s="24" t="str">
        <f>+IF(B36="","",ROUND(E36*F36,2))</f>
        <v/>
      </c>
      <c r="H36" s="4"/>
    </row>
    <row r="37" spans="2:8" ht="15.75" customHeight="1">
      <c r="B37" s="137"/>
      <c r="C37" s="7" t="str">
        <f>IF(B37="TRSPTE-MEH","Transporte Maquinaria y Equipos",IF(B37="TRSPTE-MAT","Transporte Materiales",IF(B37="","",VLOOKUP('3,02'!B37,TRANSPORTE_ok!A7:$C$8,2,FALSE))))</f>
        <v/>
      </c>
      <c r="D37" s="8" t="str">
        <f>IF(B37="TRSPTE-MEH","% MEH",IF(B37="TRSPTE-MAT","% MAT",IF(B37="","",1)))</f>
        <v/>
      </c>
      <c r="E37" s="153" t="str">
        <f>IF(B37="TRSPTE-MEH",VLOOKUP(B37,TRANSPORTE_ok!$1:$1048576,4,FALSE),IF(B37="TRSPTE-MAT",VLOOKUP(B37,TRANSPORTE_ok!$1:$1048576,4,FALSE),IF(B37="","",1)))</f>
        <v/>
      </c>
      <c r="F37" s="9" t="str">
        <f>IF(B37="TRSPTE-MEH",$G$30,IF(B37="TRSPTE-MAT",$G$21,IF(B37="","",VLOOKUP(B37,TRANSPORTE_ok!$1:$1048576,4,FALSE))))</f>
        <v/>
      </c>
      <c r="G37" s="24" t="str">
        <f>+IF(B37="","",ROUND(E37*F37,2))</f>
        <v/>
      </c>
      <c r="H37" s="4"/>
    </row>
    <row r="38" spans="2:8" ht="15.75" customHeight="1">
      <c r="B38" s="137"/>
      <c r="C38" s="7" t="str">
        <f>IF(B38="TRSPTE-MEH","Transporte Maquinaria y Equipos",IF(B38="TRSPTE-MAT","Transporte Materiales",IF(B38="","",VLOOKUP('3,02'!B38,TRANSPORTE_ok!A7:$C$8,2,FALSE))))</f>
        <v/>
      </c>
      <c r="D38" s="8" t="str">
        <f>IF(B38="TRSPTE-MEH","% MEH",IF(B38="TRSPTE-MAT","% MAT",IF(B38="","",1)))</f>
        <v/>
      </c>
      <c r="E38" s="153" t="str">
        <f>IF(B38="TRSPTE-MEH",VLOOKUP(B38,TRANSPORTE_ok!$1:$1048576,4,FALSE),IF(B38="TRSPTE-MAT",VLOOKUP(B38,TRANSPORTE_ok!$1:$1048576,4,FALSE),IF(B38="","",1)))</f>
        <v/>
      </c>
      <c r="F38" s="9" t="str">
        <f>IF(B38="TRSPTE-MEH",$G$30,IF(B38="TRSPTE-MAT",$G$21,IF(B38="","",VLOOKUP(B38,TRANSPORTE_ok!$1:$1048576,4,FALSE))))</f>
        <v/>
      </c>
      <c r="G38" s="24" t="str">
        <f>+IF(B38="","",ROUND(E38*F38,2))</f>
        <v/>
      </c>
      <c r="H38" s="4"/>
    </row>
    <row r="39" spans="2:8" ht="15.75" customHeight="1">
      <c r="B39" s="25"/>
      <c r="C39" s="151"/>
      <c r="D39" s="151"/>
      <c r="E39" s="151"/>
      <c r="F39" s="10" t="s">
        <v>127</v>
      </c>
      <c r="G39" s="26">
        <f>SUM(G34:G38)</f>
        <v>0</v>
      </c>
      <c r="H39" s="4"/>
    </row>
    <row r="40" spans="2:8" ht="15.75" customHeight="1">
      <c r="B40" s="29"/>
      <c r="C40" s="4"/>
      <c r="D40" s="4"/>
      <c r="E40" s="4"/>
      <c r="F40" s="4"/>
      <c r="G40" s="30"/>
      <c r="H40" s="4"/>
    </row>
    <row r="41" spans="2:8" ht="15.75" customHeight="1">
      <c r="B41" s="154" t="s">
        <v>135</v>
      </c>
      <c r="C41" s="155"/>
      <c r="D41" s="155"/>
      <c r="E41" s="155"/>
      <c r="F41" s="155"/>
      <c r="G41" s="156"/>
      <c r="H41" s="4"/>
    </row>
    <row r="42" spans="2:8" ht="15.75" customHeight="1">
      <c r="B42" s="157" t="s">
        <v>123</v>
      </c>
      <c r="C42" s="158" t="s">
        <v>36</v>
      </c>
      <c r="D42" s="158" t="s">
        <v>124</v>
      </c>
      <c r="E42" s="158" t="s">
        <v>136</v>
      </c>
      <c r="F42" s="159" t="s">
        <v>129</v>
      </c>
      <c r="G42" s="160" t="s">
        <v>126</v>
      </c>
    </row>
    <row r="43" spans="2:8" ht="15.75" customHeight="1">
      <c r="B43" s="34" t="s">
        <v>160</v>
      </c>
      <c r="C43" s="7" t="str">
        <f>+IF(B43="","",VLOOKUP(B43,'MANO DE OBRA_ok'!1:1048576,2,FALSE))</f>
        <v>Cuadrilla 6: 1 OfcA + 2 AyuA</v>
      </c>
      <c r="D43" s="9" t="str">
        <f>+IF(B43="","","Hora")</f>
        <v>Hora</v>
      </c>
      <c r="E43" s="9">
        <f>+IF(B43="","",VLOOKUP(B43,'MANO DE OBRA_ok'!1:1048576,16,FALSE))</f>
        <v>47305</v>
      </c>
      <c r="F43" s="14">
        <v>0.83981855551786855</v>
      </c>
      <c r="G43" s="24">
        <f>+IF(B43="","",ROUND(E43/F43,2))</f>
        <v>56327.64</v>
      </c>
    </row>
    <row r="44" spans="2:8" ht="15.75" customHeight="1">
      <c r="B44" s="25"/>
      <c r="C44" s="151"/>
      <c r="D44" s="151"/>
      <c r="E44" s="151"/>
      <c r="F44" s="10" t="s">
        <v>127</v>
      </c>
      <c r="G44" s="26">
        <f>SUM(G43:G43)</f>
        <v>56327.64</v>
      </c>
    </row>
    <row r="45" spans="2:8" ht="15.75" customHeight="1" thickBot="1">
      <c r="B45" s="15"/>
      <c r="G45" s="16"/>
    </row>
    <row r="46" spans="2:8" ht="15.75" customHeight="1" thickBot="1">
      <c r="B46" s="15"/>
      <c r="E46" s="1818" t="s">
        <v>138</v>
      </c>
      <c r="F46" s="1819" t="s">
        <v>139</v>
      </c>
      <c r="G46" s="161">
        <f>+G44+G39+G30+G21</f>
        <v>622210.79</v>
      </c>
    </row>
    <row r="47" spans="2:8" ht="15.75" customHeight="1">
      <c r="B47" s="15"/>
      <c r="G47" s="16"/>
    </row>
    <row r="48" spans="2:8" ht="15.75" customHeight="1">
      <c r="B48" s="15"/>
      <c r="G48" s="16"/>
    </row>
    <row r="49" spans="2:7" ht="15.75" customHeight="1">
      <c r="B49" s="15"/>
      <c r="G49" s="16"/>
    </row>
    <row r="50" spans="2:7" ht="15.75" customHeight="1">
      <c r="B50" s="15"/>
      <c r="G50" s="16"/>
    </row>
    <row r="51" spans="2:7" ht="15.75" customHeight="1">
      <c r="B51" s="15"/>
      <c r="G51" s="16"/>
    </row>
    <row r="52" spans="2:7" ht="15.75" customHeight="1">
      <c r="B52" s="15"/>
      <c r="G52" s="16"/>
    </row>
    <row r="53" spans="2:7" ht="15.75" customHeight="1">
      <c r="B53" s="148">
        <f>+INFO!H11</f>
        <v>0</v>
      </c>
      <c r="E53" s="2">
        <f>+INFO!M11</f>
        <v>0</v>
      </c>
      <c r="G53" s="16"/>
    </row>
    <row r="54" spans="2:7" ht="15.75" customHeight="1">
      <c r="B54" s="15">
        <f>+INFO!H12</f>
        <v>0</v>
      </c>
      <c r="E54" s="1">
        <f>+INFO!M12</f>
        <v>0</v>
      </c>
      <c r="G54" s="16"/>
    </row>
    <row r="55" spans="2:7" ht="15.75" customHeight="1">
      <c r="B55" s="15">
        <f>+INFO!H13</f>
        <v>0</v>
      </c>
      <c r="E55" s="1">
        <f>+INFO!M13</f>
        <v>0</v>
      </c>
      <c r="G55" s="16"/>
    </row>
    <row r="56" spans="2:7" ht="15.75" customHeight="1">
      <c r="B56" s="15"/>
      <c r="G56" s="16"/>
    </row>
    <row r="57" spans="2:7" ht="15.75" customHeight="1">
      <c r="B57" s="15"/>
      <c r="G57" s="16"/>
    </row>
    <row r="58" spans="2:7" ht="15.75" customHeight="1" thickBot="1">
      <c r="B58" s="31"/>
      <c r="C58" s="32"/>
      <c r="D58" s="32"/>
      <c r="E58" s="32"/>
      <c r="F58" s="32"/>
      <c r="G58" s="33"/>
    </row>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sheetData>
  <mergeCells count="3">
    <mergeCell ref="B1:G4"/>
    <mergeCell ref="C6:F6"/>
    <mergeCell ref="E46:F46"/>
  </mergeCells>
  <phoneticPr fontId="17" type="noConversion"/>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2">
    <pageSetUpPr fitToPage="1"/>
  </sheetPr>
  <dimension ref="B1:H70"/>
  <sheetViews>
    <sheetView showGridLines="0" topLeftCell="A17"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8.0299999999999994</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178</v>
      </c>
      <c r="C13" s="7" t="str">
        <f>IF(B13="","",VLOOKUP('8,03'!B13,MATERIALES_ok!$1:$1048576,2,FALSE))</f>
        <v>Ducto conduit PVC 1"</v>
      </c>
      <c r="D13" s="13" t="str">
        <f>+IF(B13="","",VLOOKUP('8,03'!B13,MATERIALES_ok!$1:$1048576,3,FALSE))</f>
        <v>Ml</v>
      </c>
      <c r="E13" s="8">
        <v>0.06</v>
      </c>
      <c r="F13" s="9">
        <f>+IF(B13="","",VLOOKUP('8,03'!B13,MATERIALES_ok!$1:$1048576,4,FALSE))</f>
        <v>3686</v>
      </c>
      <c r="G13" s="24">
        <f>+IF(E13="","",ROUND(E13*F13,2))</f>
        <v>221.16</v>
      </c>
      <c r="H13" s="4"/>
    </row>
    <row r="14" spans="2:8">
      <c r="B14" s="23"/>
      <c r="C14" s="7" t="str">
        <f>IF(B14="MAT-HM","Herramienta menor",IF(B14="","",VLOOKUP('8,03'!B14,MATERIALES_ok!$1:$1048576,2,FALSE)))</f>
        <v/>
      </c>
      <c r="D14" s="13" t="str">
        <f>IF(B14="MAT-HM","% M.O",IF(B14="","",VLOOKUP('8,03'!B14,MATERIALES_ok!$1:$1048576,3,FALSE)))</f>
        <v/>
      </c>
      <c r="E14" s="8" t="str">
        <f>+IF(B14="","",1)</f>
        <v/>
      </c>
      <c r="F14" s="9" t="str">
        <f>IF(B14="MAT-HM",$G$41,IF(B14="","",VLOOKUP('8,03'!B14,MATERIALES_ok!$1:$1048576,4,FALSE)))</f>
        <v/>
      </c>
      <c r="G14" s="24" t="str">
        <f>+IF(E14="","",ROUND(E14*F14,2))</f>
        <v/>
      </c>
      <c r="H14" s="4"/>
    </row>
    <row r="15" spans="2:8">
      <c r="B15" s="23"/>
      <c r="C15" s="7" t="str">
        <f>IF(B15="MAT-HM","Herramienta menor",IF(B15="","",VLOOKUP('8,03'!B15,MATERIALES_ok!$1:$1048576,2,FALSE)))</f>
        <v/>
      </c>
      <c r="D15" s="13" t="str">
        <f>IF(B15="MAT-HM","% M.O",IF(B15="","",VLOOKUP('8,03'!B15,MATERIALES_ok!$1:$1048576,3,FALSE)))</f>
        <v/>
      </c>
      <c r="E15" s="8" t="str">
        <f>+IF(B15="","",1)</f>
        <v/>
      </c>
      <c r="F15" s="9" t="str">
        <f>IF(B15="MAT-HM",$G$41,IF(B15="","",VLOOKUP('8,03'!B15,MATERIALES_ok!$1:$1048576,4,FALSE)))</f>
        <v/>
      </c>
      <c r="G15" s="24" t="str">
        <f>+IF(E15="","",ROUND(E15*F15,2))</f>
        <v/>
      </c>
      <c r="H15" s="4"/>
    </row>
    <row r="16" spans="2:8">
      <c r="B16" s="23"/>
      <c r="C16" s="7" t="str">
        <f>IF(B16="MAT-HM","Herramienta menor",IF(B16="","",VLOOKUP('8,03'!B16,MATERIALES_ok!$1:$1048576,2,FALSE)))</f>
        <v/>
      </c>
      <c r="D16" s="13" t="str">
        <f>IF(B16="MAT-HM","% M.O",IF(B16="","",VLOOKUP('8,03'!B16,MATERIALES_ok!$1:$1048576,3,FALSE)))</f>
        <v/>
      </c>
      <c r="E16" s="8" t="str">
        <f>+IF(B16="","",1)</f>
        <v/>
      </c>
      <c r="F16" s="9" t="str">
        <f>IF(B16="MAT-HM",$G$41,IF(B16="","",VLOOKUP('8,03'!B16,MATERIALES_ok!$1:$1048576,4,FALSE)))</f>
        <v/>
      </c>
      <c r="G16" s="24" t="str">
        <f>+IF(E16="","",ROUND(E16*F16,2))</f>
        <v/>
      </c>
      <c r="H16" s="4"/>
    </row>
    <row r="17" spans="2:8">
      <c r="B17" s="23"/>
      <c r="C17" s="7" t="str">
        <f>IF(B17="MAT-HM","Herramienta menor",IF(B17="","",VLOOKUP('8,03'!B17,MATERIALES_ok!$1:$1048576,2,FALSE)))</f>
        <v/>
      </c>
      <c r="D17" s="13" t="str">
        <f>IF(B17="MAT-HM","% M.O",IF(B17="","",VLOOKUP('8,03'!B17,MATERIALES_ok!$1:$1048576,3,FALSE)))</f>
        <v/>
      </c>
      <c r="E17" s="8" t="str">
        <f>+IF(B17="","",1)</f>
        <v/>
      </c>
      <c r="F17" s="9" t="str">
        <f>IF(B17="MAT-HM",$G$41,IF(B17="","",VLOOKUP('8,03'!B17,MATERIALES_ok!$1:$1048576,4,FALSE)))</f>
        <v/>
      </c>
      <c r="G17" s="24" t="str">
        <f>+IF(E17="","",ROUND(E17*F17,2))</f>
        <v/>
      </c>
      <c r="H17" s="4"/>
    </row>
    <row r="18" spans="2:8">
      <c r="B18" s="25"/>
      <c r="C18" s="151"/>
      <c r="D18" s="151"/>
      <c r="E18" s="151"/>
      <c r="F18" s="10" t="s">
        <v>127</v>
      </c>
      <c r="G18" s="26">
        <f>SUM(G13:G17)</f>
        <v>221.16</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14405.21</v>
      </c>
      <c r="G22" s="24">
        <f>+IF(B22="","",ROUND(E22*F22,2))</f>
        <v>1440.52</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0.1</v>
      </c>
      <c r="F23" s="9">
        <f>IF(B23="MEH-HM",G42,IF(B23="","",VLOOKUP(B23,EQUIPOS_ok!$1:$1048576,4,FALSE)))</f>
        <v>67500</v>
      </c>
      <c r="G23" s="24">
        <f>+IF(B23="","",ROUND(E23*F23,2))</f>
        <v>6750</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8190.52</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Materiales",IF(B31="","",VLOOKUP('8,03'!B31,TRANSPORTE_ok!A6:$C$8,2,FALSE))))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Materiales",IF(B32="","",VLOOKUP('8,03'!B32,TRANSPORTE_ok!A7:$C$8,2,FALSE))))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Materiales",IF(B33="","",VLOOKUP('8,03'!B33,TRANSPORTE_ok!A7:$C$8,2,FALSE))))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Materiales",IF(B34="","",VLOOKUP('8,03'!B34,TRANSPORTE_ok!A7:$C$8,2,FALSE))))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Materiales",IF(B35="","",VLOOKUP('8,03'!B35,TRANSPORTE_ok!A7:$C$8,2,FALSE))))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147</v>
      </c>
      <c r="C40" s="7" t="str">
        <f>+IF(B40="","",VLOOKUP(B40,'MANO DE OBRA_ok'!1:1048576,2,FALSE))</f>
        <v>Cuadrilla 5: 1 OfcA + 1 AyuA</v>
      </c>
      <c r="D40" s="9" t="str">
        <f>+IF(B40="","","Hora")</f>
        <v>Hora</v>
      </c>
      <c r="E40" s="9">
        <f>+IF(B40="","",VLOOKUP(B40,'MANO DE OBRA_ok'!1:1048576,16,FALSE))</f>
        <v>33789</v>
      </c>
      <c r="F40" s="14">
        <v>2.3456095132374362</v>
      </c>
      <c r="G40" s="24">
        <f>+IF(B40="","",ROUND(E40/F40,2))</f>
        <v>14405.21</v>
      </c>
    </row>
    <row r="41" spans="2:8" ht="15.75" customHeight="1">
      <c r="B41" s="25"/>
      <c r="C41" s="151"/>
      <c r="D41" s="151"/>
      <c r="E41" s="151"/>
      <c r="F41" s="10" t="s">
        <v>127</v>
      </c>
      <c r="G41" s="26">
        <f>SUM(G40:G40)</f>
        <v>14405.21</v>
      </c>
    </row>
    <row r="42" spans="2:8" ht="15.75" customHeight="1" thickBot="1">
      <c r="B42" s="15"/>
      <c r="G42" s="16"/>
    </row>
    <row r="43" spans="2:8" ht="15.75" customHeight="1" thickBot="1">
      <c r="B43" s="15"/>
      <c r="E43" s="1818" t="s">
        <v>138</v>
      </c>
      <c r="F43" s="1819" t="s">
        <v>139</v>
      </c>
      <c r="G43" s="161">
        <f>+G41+G36+G27+G18</f>
        <v>22816.89</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8">
    <pageSetUpPr fitToPage="1"/>
  </sheetPr>
  <dimension ref="B1:H70"/>
  <sheetViews>
    <sheetView showGridLines="0" topLeftCell="A22"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10.02</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178</v>
      </c>
      <c r="C13" s="7" t="str">
        <f>IF(B13="","",VLOOKUP('10,02'!B13,MATERIALES_ok!$1:$1048576,2,FALSE))</f>
        <v>Ducto conduit PVC 1"</v>
      </c>
      <c r="D13" s="13" t="str">
        <f>+IF(B13="","",VLOOKUP('10,02'!B13,MATERIALES_ok!$1:$1048576,3,FALSE))</f>
        <v>Ml</v>
      </c>
      <c r="E13" s="8">
        <v>0.06</v>
      </c>
      <c r="F13" s="9">
        <f>+IF(B13="","",VLOOKUP('10,02'!B13,MATERIALES_ok!$1:$1048576,4,FALSE))</f>
        <v>3686</v>
      </c>
      <c r="G13" s="24">
        <f>+IF(E13="","",ROUND(E13*F13,2))</f>
        <v>221.16</v>
      </c>
      <c r="H13" s="4"/>
    </row>
    <row r="14" spans="2:8">
      <c r="B14" s="23"/>
      <c r="C14" s="7" t="str">
        <f>IF(B14="MAT-HM","Herramienta menor",IF(B14="","",VLOOKUP('10,02'!B14,MATERIALES_ok!$1:$1048576,2,FALSE)))</f>
        <v/>
      </c>
      <c r="D14" s="13" t="str">
        <f>IF(B14="MAT-HM","% M.O",IF(B14="","",VLOOKUP('10,02'!B14,MATERIALES_ok!$1:$1048576,3,FALSE)))</f>
        <v/>
      </c>
      <c r="E14" s="8" t="str">
        <f>+IF(B14="","",1)</f>
        <v/>
      </c>
      <c r="F14" s="9" t="str">
        <f>IF(B14="MAT-HM",$G$41,IF(B14="","",VLOOKUP('10,02'!B14,MATERIALES_ok!$1:$1048576,4,FALSE)))</f>
        <v/>
      </c>
      <c r="G14" s="24" t="str">
        <f>+IF(E14="","",ROUND(E14*F14,2))</f>
        <v/>
      </c>
      <c r="H14" s="4"/>
    </row>
    <row r="15" spans="2:8">
      <c r="B15" s="23"/>
      <c r="C15" s="7" t="str">
        <f>IF(B15="MAT-HM","Herramienta menor",IF(B15="","",VLOOKUP('10,02'!B15,MATERIALES_ok!$1:$1048576,2,FALSE)))</f>
        <v/>
      </c>
      <c r="D15" s="13" t="str">
        <f>IF(B15="MAT-HM","% M.O",IF(B15="","",VLOOKUP('10,02'!B15,MATERIALES_ok!$1:$1048576,3,FALSE)))</f>
        <v/>
      </c>
      <c r="E15" s="8" t="str">
        <f>+IF(B15="","",1)</f>
        <v/>
      </c>
      <c r="F15" s="9" t="str">
        <f>IF(B15="MAT-HM",$G$41,IF(B15="","",VLOOKUP('10,02'!B15,MATERIALES_ok!$1:$1048576,4,FALSE)))</f>
        <v/>
      </c>
      <c r="G15" s="24" t="str">
        <f>+IF(E15="","",ROUND(E15*F15,2))</f>
        <v/>
      </c>
      <c r="H15" s="4"/>
    </row>
    <row r="16" spans="2:8">
      <c r="B16" s="23"/>
      <c r="C16" s="7" t="str">
        <f>IF(B16="MAT-HM","Herramienta menor",IF(B16="","",VLOOKUP('10,02'!B16,MATERIALES_ok!$1:$1048576,2,FALSE)))</f>
        <v/>
      </c>
      <c r="D16" s="13" t="str">
        <f>IF(B16="MAT-HM","% M.O",IF(B16="","",VLOOKUP('10,02'!B16,MATERIALES_ok!$1:$1048576,3,FALSE)))</f>
        <v/>
      </c>
      <c r="E16" s="8" t="str">
        <f>+IF(B16="","",1)</f>
        <v/>
      </c>
      <c r="F16" s="9" t="str">
        <f>IF(B16="MAT-HM",$G$41,IF(B16="","",VLOOKUP('10,02'!B16,MATERIALES_ok!$1:$1048576,4,FALSE)))</f>
        <v/>
      </c>
      <c r="G16" s="24" t="str">
        <f>+IF(E16="","",ROUND(E16*F16,2))</f>
        <v/>
      </c>
      <c r="H16" s="4"/>
    </row>
    <row r="17" spans="2:8">
      <c r="B17" s="23"/>
      <c r="C17" s="7" t="str">
        <f>IF(B17="MAT-HM","Herramienta menor",IF(B17="","",VLOOKUP('10,02'!B17,MATERIALES_ok!$1:$1048576,2,FALSE)))</f>
        <v/>
      </c>
      <c r="D17" s="13" t="str">
        <f>IF(B17="MAT-HM","% M.O",IF(B17="","",VLOOKUP('10,02'!B17,MATERIALES_ok!$1:$1048576,3,FALSE)))</f>
        <v/>
      </c>
      <c r="E17" s="8" t="str">
        <f>+IF(B17="","",1)</f>
        <v/>
      </c>
      <c r="F17" s="9" t="str">
        <f>IF(B17="MAT-HM",$G$41,IF(B17="","",VLOOKUP('10,02'!B17,MATERIALES_ok!$1:$1048576,4,FALSE)))</f>
        <v/>
      </c>
      <c r="G17" s="24" t="str">
        <f>+IF(E17="","",ROUND(E17*F17,2))</f>
        <v/>
      </c>
      <c r="H17" s="4"/>
    </row>
    <row r="18" spans="2:8">
      <c r="B18" s="25"/>
      <c r="C18" s="151"/>
      <c r="D18" s="151"/>
      <c r="E18" s="151"/>
      <c r="F18" s="10" t="s">
        <v>127</v>
      </c>
      <c r="G18" s="26">
        <f>SUM(G13:G17)</f>
        <v>221.16</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14405.21</v>
      </c>
      <c r="G22" s="24">
        <f>+IF(B22="","",ROUND(E22*F22,2))</f>
        <v>1440.52</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0.1</v>
      </c>
      <c r="F23" s="9">
        <f>IF(B23="MEH-HM",G42,IF(B23="","",VLOOKUP(B23,EQUIPOS_ok!$1:$1048576,4,FALSE)))</f>
        <v>67500</v>
      </c>
      <c r="G23" s="24">
        <f>+IF(B23="","",ROUND(E23*F23,2))</f>
        <v>6750</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8190.52</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Materiales",IF(B31="","",VLOOKUP('10,02'!B31,TRANSPORTE_ok!A6:$C$8,2,FALSE))))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Materiales",IF(B32="","",VLOOKUP('10,02'!B32,TRANSPORTE_ok!A7:$C$8,2,FALSE))))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Materiales",IF(B33="","",VLOOKUP('10,02'!B33,TRANSPORTE_ok!A7:$C$8,2,FALSE))))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Materiales",IF(B34="","",VLOOKUP('10,02'!B34,TRANSPORTE_ok!A7:$C$8,2,FALSE))))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Materiales",IF(B35="","",VLOOKUP('10,02'!B35,TRANSPORTE_ok!A7:$C$8,2,FALSE))))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147</v>
      </c>
      <c r="C40" s="7" t="str">
        <f>+IF(B40="","",VLOOKUP(B40,'MANO DE OBRA_ok'!1:1048576,2,FALSE))</f>
        <v>Cuadrilla 5: 1 OfcA + 1 AyuA</v>
      </c>
      <c r="D40" s="9" t="str">
        <f>+IF(B40="","","Hora")</f>
        <v>Hora</v>
      </c>
      <c r="E40" s="9">
        <f>+IF(B40="","",VLOOKUP(B40,'MANO DE OBRA_ok'!1:1048576,16,FALSE))</f>
        <v>33789</v>
      </c>
      <c r="F40" s="14">
        <v>2.3456095132374362</v>
      </c>
      <c r="G40" s="24">
        <f>+IF(B40="","",ROUND(E40/F40,2))</f>
        <v>14405.21</v>
      </c>
    </row>
    <row r="41" spans="2:8" ht="15.75" customHeight="1">
      <c r="B41" s="25"/>
      <c r="C41" s="151"/>
      <c r="D41" s="151"/>
      <c r="E41" s="151"/>
      <c r="F41" s="10" t="s">
        <v>127</v>
      </c>
      <c r="G41" s="26">
        <f>SUM(G40:G40)</f>
        <v>14405.21</v>
      </c>
    </row>
    <row r="42" spans="2:8" ht="15.75" customHeight="1" thickBot="1">
      <c r="B42" s="15"/>
      <c r="G42" s="16"/>
    </row>
    <row r="43" spans="2:8" ht="15.75" customHeight="1" thickBot="1">
      <c r="B43" s="15"/>
      <c r="E43" s="1818" t="s">
        <v>138</v>
      </c>
      <c r="F43" s="1819" t="s">
        <v>139</v>
      </c>
      <c r="G43" s="161">
        <f>+G41+G36+G27+G18</f>
        <v>22816.89</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pageSetUpPr fitToPage="1"/>
  </sheetPr>
  <dimension ref="B1:H70"/>
  <sheetViews>
    <sheetView showGridLines="0" topLeftCell="A18"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3.03</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t="s">
        <v>178</v>
      </c>
      <c r="C13" s="7" t="str">
        <f>IF(B13="","",VLOOKUP('3,03'!B13,MATERIALES_ok!$1:$1048576,2,FALSE))</f>
        <v>Ducto conduit PVC 1"</v>
      </c>
      <c r="D13" s="13" t="str">
        <f>+IF(B13="","",VLOOKUP('3,03'!B13,MATERIALES_ok!$1:$1048576,3,FALSE))</f>
        <v>Ml</v>
      </c>
      <c r="E13" s="8">
        <v>0.06</v>
      </c>
      <c r="F13" s="9">
        <f>+IF(B13="","",VLOOKUP('3,03'!B13,MATERIALES_ok!$1:$1048576,4,FALSE))</f>
        <v>3686</v>
      </c>
      <c r="G13" s="24">
        <f>+IF(E13="","",ROUND(E13*F13,2))</f>
        <v>221.16</v>
      </c>
      <c r="H13" s="4"/>
    </row>
    <row r="14" spans="2:8">
      <c r="B14" s="23"/>
      <c r="C14" s="7" t="str">
        <f>IF(B14="MAT-HM","Herramienta menor",IF(B14="","",VLOOKUP('3,03'!B14,MATERIALES_ok!$1:$1048576,2,FALSE)))</f>
        <v/>
      </c>
      <c r="D14" s="13" t="str">
        <f>IF(B14="MAT-HM","% M.O",IF(B14="","",VLOOKUP('3,03'!B14,MATERIALES_ok!$1:$1048576,3,FALSE)))</f>
        <v/>
      </c>
      <c r="E14" s="8" t="str">
        <f>+IF(B14="","",1)</f>
        <v/>
      </c>
      <c r="F14" s="9" t="str">
        <f>IF(B14="MAT-HM",$G$41,IF(B14="","",VLOOKUP('3,03'!B14,MATERIALES_ok!$1:$1048576,4,FALSE)))</f>
        <v/>
      </c>
      <c r="G14" s="24" t="str">
        <f>+IF(E14="","",ROUND(E14*F14,2))</f>
        <v/>
      </c>
      <c r="H14" s="4"/>
    </row>
    <row r="15" spans="2:8">
      <c r="B15" s="23"/>
      <c r="C15" s="7" t="str">
        <f>IF(B15="MAT-HM","Herramienta menor",IF(B15="","",VLOOKUP('3,03'!B15,MATERIALES_ok!$1:$1048576,2,FALSE)))</f>
        <v/>
      </c>
      <c r="D15" s="13" t="str">
        <f>IF(B15="MAT-HM","% M.O",IF(B15="","",VLOOKUP('3,03'!B15,MATERIALES_ok!$1:$1048576,3,FALSE)))</f>
        <v/>
      </c>
      <c r="E15" s="8" t="str">
        <f>+IF(B15="","",1)</f>
        <v/>
      </c>
      <c r="F15" s="9" t="str">
        <f>IF(B15="MAT-HM",$G$41,IF(B15="","",VLOOKUP('3,03'!B15,MATERIALES_ok!$1:$1048576,4,FALSE)))</f>
        <v/>
      </c>
      <c r="G15" s="24" t="str">
        <f>+IF(E15="","",ROUND(E15*F15,2))</f>
        <v/>
      </c>
      <c r="H15" s="4"/>
    </row>
    <row r="16" spans="2:8">
      <c r="B16" s="23"/>
      <c r="C16" s="7" t="str">
        <f>IF(B16="MAT-HM","Herramienta menor",IF(B16="","",VLOOKUP('3,03'!B16,MATERIALES_ok!$1:$1048576,2,FALSE)))</f>
        <v/>
      </c>
      <c r="D16" s="13" t="str">
        <f>IF(B16="MAT-HM","% M.O",IF(B16="","",VLOOKUP('3,03'!B16,MATERIALES_ok!$1:$1048576,3,FALSE)))</f>
        <v/>
      </c>
      <c r="E16" s="8" t="str">
        <f>+IF(B16="","",1)</f>
        <v/>
      </c>
      <c r="F16" s="9" t="str">
        <f>IF(B16="MAT-HM",$G$41,IF(B16="","",VLOOKUP('3,03'!B16,MATERIALES_ok!$1:$1048576,4,FALSE)))</f>
        <v/>
      </c>
      <c r="G16" s="24" t="str">
        <f>+IF(E16="","",ROUND(E16*F16,2))</f>
        <v/>
      </c>
      <c r="H16" s="4"/>
    </row>
    <row r="17" spans="2:8">
      <c r="B17" s="23"/>
      <c r="C17" s="7" t="str">
        <f>IF(B17="MAT-HM","Herramienta menor",IF(B17="","",VLOOKUP('3,03'!B17,MATERIALES_ok!$1:$1048576,2,FALSE)))</f>
        <v/>
      </c>
      <c r="D17" s="13" t="str">
        <f>IF(B17="MAT-HM","% M.O",IF(B17="","",VLOOKUP('3,03'!B17,MATERIALES_ok!$1:$1048576,3,FALSE)))</f>
        <v/>
      </c>
      <c r="E17" s="8" t="str">
        <f>+IF(B17="","",1)</f>
        <v/>
      </c>
      <c r="F17" s="9" t="str">
        <f>IF(B17="MAT-HM",$G$41,IF(B17="","",VLOOKUP('3,03'!B17,MATERIALES_ok!$1:$1048576,4,FALSE)))</f>
        <v/>
      </c>
      <c r="G17" s="24" t="str">
        <f>+IF(E17="","",ROUND(E17*F17,2))</f>
        <v/>
      </c>
      <c r="H17" s="4"/>
    </row>
    <row r="18" spans="2:8">
      <c r="B18" s="25"/>
      <c r="C18" s="151"/>
      <c r="D18" s="151"/>
      <c r="E18" s="151"/>
      <c r="F18" s="10" t="s">
        <v>127</v>
      </c>
      <c r="G18" s="26">
        <f>SUM(G13:G17)</f>
        <v>221.16</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14405.21</v>
      </c>
      <c r="G22" s="24">
        <f>+IF(B22="","",ROUND(E22*F22,2))</f>
        <v>1440.52</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0.1</v>
      </c>
      <c r="F23" s="9">
        <f>IF(B23="MEH-HM",G42,IF(B23="","",VLOOKUP(B23,EQUIPOS_ok!$1:$1048576,4,FALSE)))</f>
        <v>67500</v>
      </c>
      <c r="G23" s="24">
        <f>+IF(B23="","",ROUND(E23*F23,2))</f>
        <v>6750</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8190.52</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Materiales",IF(B31="","",VLOOKUP('3,03'!B31,TRANSPORTE_ok!A6:$C$8,2,FALSE))))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Materiales",IF(B32="","",VLOOKUP('3,03'!B32,TRANSPORTE_ok!A7:$C$8,2,FALSE))))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Materiales",IF(B33="","",VLOOKUP('3,03'!B33,TRANSPORTE_ok!A7:$C$8,2,FALSE))))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Materiales",IF(B34="","",VLOOKUP('3,03'!B34,TRANSPORTE_ok!A7:$C$8,2,FALSE))))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Materiales",IF(B35="","",VLOOKUP('3,03'!B35,TRANSPORTE_ok!A7:$C$8,2,FALSE))))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147</v>
      </c>
      <c r="C40" s="7" t="str">
        <f>+IF(B40="","",VLOOKUP(B40,'MANO DE OBRA_ok'!1:1048576,2,FALSE))</f>
        <v>Cuadrilla 5: 1 OfcA + 1 AyuA</v>
      </c>
      <c r="D40" s="9" t="str">
        <f>+IF(B40="","","Hora")</f>
        <v>Hora</v>
      </c>
      <c r="E40" s="9">
        <f>+IF(B40="","",VLOOKUP(B40,'MANO DE OBRA_ok'!1:1048576,16,FALSE))</f>
        <v>33789</v>
      </c>
      <c r="F40" s="14">
        <v>2.3456095132374362</v>
      </c>
      <c r="G40" s="24">
        <f>+IF(B40="","",ROUND(E40/F40,2))</f>
        <v>14405.21</v>
      </c>
    </row>
    <row r="41" spans="2:8" ht="15.75" customHeight="1">
      <c r="B41" s="25"/>
      <c r="C41" s="151"/>
      <c r="D41" s="151"/>
      <c r="E41" s="151"/>
      <c r="F41" s="10" t="s">
        <v>127</v>
      </c>
      <c r="G41" s="26">
        <f>SUM(G40:G40)</f>
        <v>14405.21</v>
      </c>
    </row>
    <row r="42" spans="2:8" ht="15.75" customHeight="1" thickBot="1">
      <c r="B42" s="15"/>
      <c r="G42" s="16"/>
    </row>
    <row r="43" spans="2:8" ht="15.75" customHeight="1" thickBot="1">
      <c r="B43" s="15"/>
      <c r="E43" s="1818" t="s">
        <v>138</v>
      </c>
      <c r="F43" s="1819" t="s">
        <v>139</v>
      </c>
      <c r="G43" s="161">
        <f>+G41+G36+G27+G18</f>
        <v>22816.89</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9">
    <pageSetUpPr fitToPage="1"/>
  </sheetPr>
  <dimension ref="B1:H70"/>
  <sheetViews>
    <sheetView showGridLines="0" topLeftCell="A20"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10.029999999999999</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ht="45" customHeight="1">
      <c r="B13" s="23" t="s">
        <v>180</v>
      </c>
      <c r="C13" s="7" t="str">
        <f>IF(B13="","",VLOOKUP('10,03'!B13,MATERIALES_ok!$1:$1048576,2,FALSE))</f>
        <v>Interruptor automático enchuflable 2x20 A</v>
      </c>
      <c r="D13" s="13" t="str">
        <f>+IF(B13="","",VLOOKUP('10,03'!B13,MATERIALES_ok!$1:$1048576,3,FALSE))</f>
        <v>Und</v>
      </c>
      <c r="E13" s="8">
        <v>0.15</v>
      </c>
      <c r="F13" s="9">
        <f>+IF(B13="","",VLOOKUP('10,03'!B13,MATERIALES_ok!$1:$1048576,4,FALSE))</f>
        <v>32000</v>
      </c>
      <c r="G13" s="24">
        <f>+IF(E13="","",ROUND(E13*F13,2))</f>
        <v>4800</v>
      </c>
      <c r="H13" s="4"/>
    </row>
    <row r="14" spans="2:8">
      <c r="B14" s="23"/>
      <c r="C14" s="7" t="str">
        <f>IF(B14="MAT-HM","Herramienta menor",IF(B14="","",VLOOKUP('10,03'!B14,MATERIALES_ok!$1:$1048576,2,FALSE)))</f>
        <v/>
      </c>
      <c r="D14" s="13" t="str">
        <f>IF(B14="MAT-HM","% M.O",IF(B14="","",VLOOKUP('10,03'!B14,MATERIALES_ok!$1:$1048576,3,FALSE)))</f>
        <v/>
      </c>
      <c r="E14" s="8" t="str">
        <f>+IF(B14="","",1)</f>
        <v/>
      </c>
      <c r="F14" s="9" t="str">
        <f>IF(B14="MAT-HM",$G$41,IF(B14="","",VLOOKUP('10,03'!B14,MATERIALES_ok!$1:$1048576,4,FALSE)))</f>
        <v/>
      </c>
      <c r="G14" s="24" t="str">
        <f>+IF(E14="","",ROUND(E14*F14,2))</f>
        <v/>
      </c>
      <c r="H14" s="4"/>
    </row>
    <row r="15" spans="2:8">
      <c r="B15" s="23"/>
      <c r="C15" s="7" t="str">
        <f>IF(B15="MAT-HM","Herramienta menor",IF(B15="","",VLOOKUP('10,03'!B15,MATERIALES_ok!$1:$1048576,2,FALSE)))</f>
        <v/>
      </c>
      <c r="D15" s="13" t="str">
        <f>IF(B15="MAT-HM","% M.O",IF(B15="","",VLOOKUP('10,03'!B15,MATERIALES_ok!$1:$1048576,3,FALSE)))</f>
        <v/>
      </c>
      <c r="E15" s="8" t="str">
        <f>+IF(B15="","",1)</f>
        <v/>
      </c>
      <c r="F15" s="9" t="str">
        <f>IF(B15="MAT-HM",$G$41,IF(B15="","",VLOOKUP('10,03'!B15,MATERIALES_ok!$1:$1048576,4,FALSE)))</f>
        <v/>
      </c>
      <c r="G15" s="24" t="str">
        <f>+IF(E15="","",ROUND(E15*F15,2))</f>
        <v/>
      </c>
      <c r="H15" s="4"/>
    </row>
    <row r="16" spans="2:8">
      <c r="B16" s="23"/>
      <c r="C16" s="7" t="str">
        <f>IF(B16="MAT-HM","Herramienta menor",IF(B16="","",VLOOKUP('10,03'!B16,MATERIALES_ok!$1:$1048576,2,FALSE)))</f>
        <v/>
      </c>
      <c r="D16" s="13" t="str">
        <f>IF(B16="MAT-HM","% M.O",IF(B16="","",VLOOKUP('10,03'!B16,MATERIALES_ok!$1:$1048576,3,FALSE)))</f>
        <v/>
      </c>
      <c r="E16" s="8" t="str">
        <f>+IF(B16="","",1)</f>
        <v/>
      </c>
      <c r="F16" s="9" t="str">
        <f>IF(B16="MAT-HM",$G$41,IF(B16="","",VLOOKUP('10,03'!B16,MATERIALES_ok!$1:$1048576,4,FALSE)))</f>
        <v/>
      </c>
      <c r="G16" s="24" t="str">
        <f>+IF(E16="","",ROUND(E16*F16,2))</f>
        <v/>
      </c>
      <c r="H16" s="4"/>
    </row>
    <row r="17" spans="2:8">
      <c r="B17" s="23"/>
      <c r="C17" s="7" t="str">
        <f>IF(B17="MAT-HM","Herramienta menor",IF(B17="","",VLOOKUP('10,03'!B17,MATERIALES_ok!$1:$1048576,2,FALSE)))</f>
        <v/>
      </c>
      <c r="D17" s="13" t="str">
        <f>IF(B17="MAT-HM","% M.O",IF(B17="","",VLOOKUP('10,03'!B17,MATERIALES_ok!$1:$1048576,3,FALSE)))</f>
        <v/>
      </c>
      <c r="E17" s="8" t="str">
        <f>+IF(B17="","",1)</f>
        <v/>
      </c>
      <c r="F17" s="9" t="str">
        <f>IF(B17="MAT-HM",$G$41,IF(B17="","",VLOOKUP('10,03'!B17,MATERIALES_ok!$1:$1048576,4,FALSE)))</f>
        <v/>
      </c>
      <c r="G17" s="24" t="str">
        <f>+IF(E17="","",ROUND(E17*F17,2))</f>
        <v/>
      </c>
      <c r="H17" s="4"/>
    </row>
    <row r="18" spans="2:8">
      <c r="B18" s="25"/>
      <c r="C18" s="151"/>
      <c r="D18" s="151"/>
      <c r="E18" s="151"/>
      <c r="F18" s="10" t="s">
        <v>127</v>
      </c>
      <c r="G18" s="26">
        <f>SUM(G13:G17)</f>
        <v>4800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18774.72</v>
      </c>
      <c r="G22" s="24">
        <f>+IF(B22="","",ROUND(E22*F22,2))</f>
        <v>1877.47</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0.5</v>
      </c>
      <c r="F23" s="9">
        <f>IF(B23="MEH-HM",G42,IF(B23="","",VLOOKUP(B23,EQUIPOS_ok!$1:$1048576,4,FALSE)))</f>
        <v>67500</v>
      </c>
      <c r="G23" s="24">
        <f>+IF(B23="","",ROUND(E23*F23,2))</f>
        <v>33750</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35627.47</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Materiales",IF(B31="","",VLOOKUP('10,03'!B31,TRANSPORTE_ok!A6:$C$8,2,FALSE))))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Materiales",IF(B32="","",VLOOKUP('10,03'!B32,TRANSPORTE_ok!A7:$C$8,2,FALSE))))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Materiales",IF(B33="","",VLOOKUP('10,03'!B33,TRANSPORTE_ok!A7:$C$8,2,FALSE))))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Materiales",IF(B34="","",VLOOKUP('10,03'!B34,TRANSPORTE_ok!A7:$C$8,2,FALSE))))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Materiales",IF(B35="","",VLOOKUP('10,03'!B35,TRANSPORTE_ok!A7:$C$8,2,FALSE))))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147</v>
      </c>
      <c r="C40" s="7" t="str">
        <f>+IF(B40="","",VLOOKUP(B40,'MANO DE OBRA_ok'!1:1048576,2,FALSE))</f>
        <v>Cuadrilla 5: 1 OfcA + 1 AyuA</v>
      </c>
      <c r="D40" s="9" t="str">
        <f>+IF(B40="","","Hora")</f>
        <v>Hora</v>
      </c>
      <c r="E40" s="9">
        <f>+IF(B40="","",VLOOKUP(B40,'MANO DE OBRA_ok'!1:1048576,16,FALSE))</f>
        <v>33789</v>
      </c>
      <c r="F40" s="14">
        <v>1.7997072138994925</v>
      </c>
      <c r="G40" s="24">
        <f>+IF(B40="","",ROUND(E40/F40,2))</f>
        <v>18774.72</v>
      </c>
    </row>
    <row r="41" spans="2:8" ht="15.75" customHeight="1">
      <c r="B41" s="25"/>
      <c r="C41" s="151"/>
      <c r="D41" s="151"/>
      <c r="E41" s="151"/>
      <c r="F41" s="10" t="s">
        <v>127</v>
      </c>
      <c r="G41" s="26">
        <f>SUM(G40:G40)</f>
        <v>18774.72</v>
      </c>
    </row>
    <row r="42" spans="2:8" ht="15.75" customHeight="1" thickBot="1">
      <c r="B42" s="15"/>
      <c r="G42" s="16"/>
    </row>
    <row r="43" spans="2:8" ht="15.75" customHeight="1" thickBot="1">
      <c r="B43" s="15"/>
      <c r="E43" s="1818" t="s">
        <v>138</v>
      </c>
      <c r="F43" s="1819" t="s">
        <v>139</v>
      </c>
      <c r="G43" s="161">
        <f>+G41+G36+G27+G18</f>
        <v>59202.19</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0">
    <pageSetUpPr fitToPage="1"/>
  </sheetPr>
  <dimension ref="B1:H70"/>
  <sheetViews>
    <sheetView showGridLines="0" topLeftCell="A16"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10.039999999999999</v>
      </c>
      <c r="F9" s="6" t="s">
        <v>120</v>
      </c>
      <c r="G9" s="20" t="e">
        <f>+' PRESUPUESTO OFICIAL ESMERALDA'!#REF!</f>
        <v>#REF!</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188" t="str">
        <f>+BASICOS_ok!J198</f>
        <v>CONCRETO CICLÓPEO DE 2.500 PSI (1:3:3)</v>
      </c>
      <c r="D13" s="13" t="s">
        <v>166</v>
      </c>
      <c r="E13" s="8">
        <v>0.02</v>
      </c>
      <c r="F13" s="9">
        <f>+BASICOS_ok!N222</f>
        <v>53</v>
      </c>
      <c r="G13" s="24">
        <f>+IF(E13="","",ROUND(E13*F13,2))</f>
        <v>1.06</v>
      </c>
      <c r="H13" s="4"/>
    </row>
    <row r="14" spans="2:8">
      <c r="B14" s="23"/>
      <c r="C14" s="7" t="str">
        <f>IF(B14="MAT-HM","Herramienta menor",IF(B14="","",VLOOKUP('10,04'!B14,MATERIALES_ok!$1:$1048576,2,FALSE)))</f>
        <v/>
      </c>
      <c r="D14" s="13" t="str">
        <f>IF(B14="MAT-HM","% M.O",IF(B14="","",VLOOKUP('10,04'!B14,MATERIALES_ok!$1:$1048576,3,FALSE)))</f>
        <v/>
      </c>
      <c r="E14" s="8" t="str">
        <f>+IF(B14="","",1)</f>
        <v/>
      </c>
      <c r="F14" s="9" t="str">
        <f>IF(B14="MAT-HM",$G$41,IF(B14="","",VLOOKUP('10,04'!B14,MATERIALES_ok!$1:$1048576,4,FALSE)))</f>
        <v/>
      </c>
      <c r="G14" s="24" t="str">
        <f>+IF(E14="","",ROUND(E14*F14,2))</f>
        <v/>
      </c>
      <c r="H14" s="4"/>
    </row>
    <row r="15" spans="2:8">
      <c r="B15" s="23"/>
      <c r="C15" s="7" t="str">
        <f>IF(B15="MAT-HM","Herramienta menor",IF(B15="","",VLOOKUP('10,04'!B15,MATERIALES_ok!$1:$1048576,2,FALSE)))</f>
        <v/>
      </c>
      <c r="D15" s="13" t="str">
        <f>IF(B15="MAT-HM","% M.O",IF(B15="","",VLOOKUP('10,04'!B15,MATERIALES_ok!$1:$1048576,3,FALSE)))</f>
        <v/>
      </c>
      <c r="E15" s="8" t="str">
        <f>+IF(B15="","",1)</f>
        <v/>
      </c>
      <c r="F15" s="9" t="str">
        <f>IF(B15="MAT-HM",$G$41,IF(B15="","",VLOOKUP('10,04'!B15,MATERIALES_ok!$1:$1048576,4,FALSE)))</f>
        <v/>
      </c>
      <c r="G15" s="24" t="str">
        <f>+IF(E15="","",ROUND(E15*F15,2))</f>
        <v/>
      </c>
      <c r="H15" s="4"/>
    </row>
    <row r="16" spans="2:8">
      <c r="B16" s="23"/>
      <c r="C16" s="7" t="str">
        <f>IF(B16="MAT-HM","Herramienta menor",IF(B16="","",VLOOKUP('10,04'!B16,MATERIALES_ok!$1:$1048576,2,FALSE)))</f>
        <v/>
      </c>
      <c r="D16" s="13" t="str">
        <f>IF(B16="MAT-HM","% M.O",IF(B16="","",VLOOKUP('10,04'!B16,MATERIALES_ok!$1:$1048576,3,FALSE)))</f>
        <v/>
      </c>
      <c r="E16" s="8" t="str">
        <f>+IF(B16="","",1)</f>
        <v/>
      </c>
      <c r="F16" s="9" t="str">
        <f>IF(B16="MAT-HM",$G$41,IF(B16="","",VLOOKUP('10,04'!B16,MATERIALES_ok!$1:$1048576,4,FALSE)))</f>
        <v/>
      </c>
      <c r="G16" s="24" t="str">
        <f>+IF(E16="","",ROUND(E16*F16,2))</f>
        <v/>
      </c>
      <c r="H16" s="4"/>
    </row>
    <row r="17" spans="2:8">
      <c r="B17" s="23"/>
      <c r="C17" s="7" t="str">
        <f>IF(B17="MAT-HM","Herramienta menor",IF(B17="","",VLOOKUP('10,04'!B17,MATERIALES_ok!$1:$1048576,2,FALSE)))</f>
        <v/>
      </c>
      <c r="D17" s="13" t="str">
        <f>IF(B17="MAT-HM","% M.O",IF(B17="","",VLOOKUP('10,04'!B17,MATERIALES_ok!$1:$1048576,3,FALSE)))</f>
        <v/>
      </c>
      <c r="E17" s="8" t="str">
        <f>+IF(B17="","",1)</f>
        <v/>
      </c>
      <c r="F17" s="9" t="str">
        <f>IF(B17="MAT-HM",$G$41,IF(B17="","",VLOOKUP('10,04'!B17,MATERIALES_ok!$1:$1048576,4,FALSE)))</f>
        <v/>
      </c>
      <c r="G17" s="24" t="str">
        <f>+IF(E17="","",ROUND(E17*F17,2))</f>
        <v/>
      </c>
      <c r="H17" s="4"/>
    </row>
    <row r="18" spans="2:8">
      <c r="B18" s="25"/>
      <c r="C18" s="151"/>
      <c r="D18" s="151"/>
      <c r="E18" s="151"/>
      <c r="F18" s="10" t="s">
        <v>127</v>
      </c>
      <c r="G18" s="26">
        <f>SUM(G13:G17)</f>
        <v>1.06</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22750.46</v>
      </c>
      <c r="G22" s="24">
        <f>+IF(B22="","",ROUND(E22*F22,2))</f>
        <v>2275.0500000000002</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0.15</v>
      </c>
      <c r="F23" s="9">
        <f>IF(B23="MEH-HM",G42,IF(B23="","",VLOOKUP(B23,EQUIPOS_ok!$1:$1048576,4,FALSE)))</f>
        <v>67500</v>
      </c>
      <c r="G23" s="24">
        <f>+IF(B23="","",ROUND(E23*F23,2))</f>
        <v>10125</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12400.05</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Materiales",IF(B31="","",VLOOKUP('10,04'!B31,TRANSPORTE_ok!A6:$C$8,2,FALSE))))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Materiales",IF(B32="","",VLOOKUP('10,04'!B32,TRANSPORTE_ok!A7:$C$8,2,FALSE))))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Materiales",IF(B33="","",VLOOKUP('10,04'!B33,TRANSPORTE_ok!A7:$C$8,2,FALSE))))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Materiales",IF(B34="","",VLOOKUP('10,04'!B34,TRANSPORTE_ok!A7:$C$8,2,FALSE))))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Materiales",IF(B35="","",VLOOKUP('10,04'!B35,TRANSPORTE_ok!A7:$C$8,2,FALSE))))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2.0792985539657893</v>
      </c>
      <c r="G40" s="24">
        <f>+IF(B40="","",ROUND(E40/F40,2))</f>
        <v>22750.46</v>
      </c>
    </row>
    <row r="41" spans="2:8" ht="15.75" customHeight="1">
      <c r="B41" s="25"/>
      <c r="C41" s="151"/>
      <c r="D41" s="151"/>
      <c r="E41" s="151"/>
      <c r="F41" s="10" t="s">
        <v>127</v>
      </c>
      <c r="G41" s="26">
        <f>SUM(G40:G40)</f>
        <v>22750.46</v>
      </c>
    </row>
    <row r="42" spans="2:8" ht="15.75" customHeight="1" thickBot="1">
      <c r="B42" s="15"/>
      <c r="G42" s="16"/>
    </row>
    <row r="43" spans="2:8" ht="15.75" customHeight="1" thickBot="1">
      <c r="B43" s="15"/>
      <c r="E43" s="1818" t="s">
        <v>138</v>
      </c>
      <c r="F43" s="1819" t="s">
        <v>139</v>
      </c>
      <c r="G43" s="161">
        <f>+G41+G36+G27+G18</f>
        <v>35151.569999999992</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pageSetUpPr fitToPage="1"/>
  </sheetPr>
  <dimension ref="B1:H70"/>
  <sheetViews>
    <sheetView showGridLines="0"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3.01</v>
      </c>
      <c r="F9" s="6" t="s">
        <v>120</v>
      </c>
      <c r="G9" s="20" t="e">
        <f>+' PRESUPUESTO OFICIAL ESMERALDA'!#REF!</f>
        <v>#REF!</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c r="B13" s="23"/>
      <c r="C13" s="188" t="str">
        <f>+BASICOS_ok!J198</f>
        <v>CONCRETO CICLÓPEO DE 2.500 PSI (1:3:3)</v>
      </c>
      <c r="D13" s="13" t="s">
        <v>166</v>
      </c>
      <c r="E13" s="8">
        <v>0.02</v>
      </c>
      <c r="F13" s="9">
        <f>+BASICOS_ok!N222</f>
        <v>53</v>
      </c>
      <c r="G13" s="24">
        <f>+IF(E13="","",ROUND(E13*F13,2))</f>
        <v>1.06</v>
      </c>
      <c r="H13" s="4"/>
    </row>
    <row r="14" spans="2:8">
      <c r="B14" s="23"/>
      <c r="C14" s="7" t="str">
        <f>IF(B14="MAT-HM","Herramienta menor",IF(B14="","",VLOOKUP('3,01'!B14,MATERIALES_ok!$1:$1048576,2,FALSE)))</f>
        <v/>
      </c>
      <c r="D14" s="13" t="str">
        <f>IF(B14="MAT-HM","% M.O",IF(B14="","",VLOOKUP('3,01'!B14,MATERIALES_ok!$1:$1048576,3,FALSE)))</f>
        <v/>
      </c>
      <c r="E14" s="8" t="str">
        <f>+IF(B14="","",1)</f>
        <v/>
      </c>
      <c r="F14" s="9" t="str">
        <f>IF(B14="MAT-HM",$G$41,IF(B14="","",VLOOKUP('3,01'!B14,MATERIALES_ok!$1:$1048576,4,FALSE)))</f>
        <v/>
      </c>
      <c r="G14" s="24" t="str">
        <f>+IF(E14="","",ROUND(E14*F14,2))</f>
        <v/>
      </c>
      <c r="H14" s="4"/>
    </row>
    <row r="15" spans="2:8">
      <c r="B15" s="23"/>
      <c r="C15" s="7" t="str">
        <f>IF(B15="MAT-HM","Herramienta menor",IF(B15="","",VLOOKUP('3,01'!B15,MATERIALES_ok!$1:$1048576,2,FALSE)))</f>
        <v/>
      </c>
      <c r="D15" s="13" t="str">
        <f>IF(B15="MAT-HM","% M.O",IF(B15="","",VLOOKUP('3,01'!B15,MATERIALES_ok!$1:$1048576,3,FALSE)))</f>
        <v/>
      </c>
      <c r="E15" s="8" t="str">
        <f>+IF(B15="","",1)</f>
        <v/>
      </c>
      <c r="F15" s="9" t="str">
        <f>IF(B15="MAT-HM",$G$41,IF(B15="","",VLOOKUP('3,01'!B15,MATERIALES_ok!$1:$1048576,4,FALSE)))</f>
        <v/>
      </c>
      <c r="G15" s="24" t="str">
        <f>+IF(E15="","",ROUND(E15*F15,2))</f>
        <v/>
      </c>
      <c r="H15" s="4"/>
    </row>
    <row r="16" spans="2:8">
      <c r="B16" s="23"/>
      <c r="C16" s="7" t="str">
        <f>IF(B16="MAT-HM","Herramienta menor",IF(B16="","",VLOOKUP('3,01'!B16,MATERIALES_ok!$1:$1048576,2,FALSE)))</f>
        <v/>
      </c>
      <c r="D16" s="13" t="str">
        <f>IF(B16="MAT-HM","% M.O",IF(B16="","",VLOOKUP('3,01'!B16,MATERIALES_ok!$1:$1048576,3,FALSE)))</f>
        <v/>
      </c>
      <c r="E16" s="8" t="str">
        <f>+IF(B16="","",1)</f>
        <v/>
      </c>
      <c r="F16" s="9" t="str">
        <f>IF(B16="MAT-HM",$G$41,IF(B16="","",VLOOKUP('3,01'!B16,MATERIALES_ok!$1:$1048576,4,FALSE)))</f>
        <v/>
      </c>
      <c r="G16" s="24" t="str">
        <f>+IF(E16="","",ROUND(E16*F16,2))</f>
        <v/>
      </c>
      <c r="H16" s="4"/>
    </row>
    <row r="17" spans="2:8">
      <c r="B17" s="23"/>
      <c r="C17" s="7" t="str">
        <f>IF(B17="MAT-HM","Herramienta menor",IF(B17="","",VLOOKUP('3,01'!B17,MATERIALES_ok!$1:$1048576,2,FALSE)))</f>
        <v/>
      </c>
      <c r="D17" s="13" t="str">
        <f>IF(B17="MAT-HM","% M.O",IF(B17="","",VLOOKUP('3,01'!B17,MATERIALES_ok!$1:$1048576,3,FALSE)))</f>
        <v/>
      </c>
      <c r="E17" s="8" t="str">
        <f>+IF(B17="","",1)</f>
        <v/>
      </c>
      <c r="F17" s="9" t="str">
        <f>IF(B17="MAT-HM",$G$41,IF(B17="","",VLOOKUP('3,01'!B17,MATERIALES_ok!$1:$1048576,4,FALSE)))</f>
        <v/>
      </c>
      <c r="G17" s="24" t="str">
        <f>+IF(E17="","",ROUND(E17*F17,2))</f>
        <v/>
      </c>
      <c r="H17" s="4"/>
    </row>
    <row r="18" spans="2:8">
      <c r="B18" s="25"/>
      <c r="C18" s="151"/>
      <c r="D18" s="151"/>
      <c r="E18" s="151"/>
      <c r="F18" s="10" t="s">
        <v>127</v>
      </c>
      <c r="G18" s="26">
        <f>SUM(G13:G17)</f>
        <v>1.06</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22750.46</v>
      </c>
      <c r="G22" s="24">
        <f>+IF(B22="","",ROUND(E22*F22,2))</f>
        <v>2275.0500000000002</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0.15</v>
      </c>
      <c r="F23" s="9">
        <f>IF(B23="MEH-HM",G42,IF(B23="","",VLOOKUP(B23,EQUIPOS_ok!$1:$1048576,4,FALSE)))</f>
        <v>67500</v>
      </c>
      <c r="G23" s="24">
        <f>+IF(B23="","",ROUND(E23*F23,2))</f>
        <v>10125</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12400.05</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Materiales",IF(B31="","",VLOOKUP('3,01'!B31,TRANSPORTE_ok!A6:$C$8,2,FALSE))))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Materiales",IF(B32="","",VLOOKUP('3,01'!B32,TRANSPORTE_ok!A7:$C$8,2,FALSE))))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Materiales",IF(B33="","",VLOOKUP('3,01'!B33,TRANSPORTE_ok!A7:$C$8,2,FALSE))))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Materiales",IF(B34="","",VLOOKUP('3,01'!B34,TRANSPORTE_ok!A7:$C$8,2,FALSE))))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Materiales",IF(B35="","",VLOOKUP('3,01'!B35,TRANSPORTE_ok!A7:$C$8,2,FALSE))))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160</v>
      </c>
      <c r="C40" s="7" t="str">
        <f>+IF(B40="","",VLOOKUP(B40,'MANO DE OBRA_ok'!1:1048576,2,FALSE))</f>
        <v>Cuadrilla 6: 1 OfcA + 2 AyuA</v>
      </c>
      <c r="D40" s="9" t="str">
        <f>+IF(B40="","","Hora")</f>
        <v>Hora</v>
      </c>
      <c r="E40" s="9">
        <f>+IF(B40="","",VLOOKUP(B40,'MANO DE OBRA_ok'!1:1048576,16,FALSE))</f>
        <v>47305</v>
      </c>
      <c r="F40" s="14">
        <v>2.0792985539657893</v>
      </c>
      <c r="G40" s="24">
        <f>+IF(B40="","",ROUND(E40/F40,2))</f>
        <v>22750.46</v>
      </c>
    </row>
    <row r="41" spans="2:8" ht="15.75" customHeight="1">
      <c r="B41" s="25"/>
      <c r="C41" s="151"/>
      <c r="D41" s="151"/>
      <c r="E41" s="151"/>
      <c r="F41" s="10" t="s">
        <v>127</v>
      </c>
      <c r="G41" s="26">
        <f>SUM(G40:G40)</f>
        <v>22750.46</v>
      </c>
    </row>
    <row r="42" spans="2:8" ht="15.75" customHeight="1" thickBot="1">
      <c r="B42" s="15"/>
      <c r="G42" s="16"/>
    </row>
    <row r="43" spans="2:8" ht="15.75" customHeight="1" thickBot="1">
      <c r="B43" s="15"/>
      <c r="E43" s="1818" t="s">
        <v>138</v>
      </c>
      <c r="F43" s="1819" t="s">
        <v>139</v>
      </c>
      <c r="G43" s="161">
        <f>+G41+G36+G27+G18</f>
        <v>35151.569999999992</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pageSetUpPr fitToPage="1"/>
  </sheetPr>
  <dimension ref="B1:H70"/>
  <sheetViews>
    <sheetView showGridLines="0" topLeftCell="A6" zoomScale="85" zoomScaleNormal="85" zoomScaleSheetLayoutView="85" workbookViewId="0">
      <selection activeCell="G45" sqref="G45"/>
    </sheetView>
  </sheetViews>
  <sheetFormatPr baseColWidth="10" defaultColWidth="14.42578125" defaultRowHeight="15" customHeight="1"/>
  <cols>
    <col min="1" max="1" width="2.28515625" style="1" customWidth="1"/>
    <col min="2" max="2" width="21.5703125" style="1" customWidth="1"/>
    <col min="3" max="3" width="50.5703125" style="1" customWidth="1"/>
    <col min="4" max="4" width="15.5703125" style="1" customWidth="1"/>
    <col min="5" max="5" width="13.5703125" style="1" customWidth="1"/>
    <col min="6" max="6" width="15.28515625" style="1" customWidth="1"/>
    <col min="7" max="7" width="22.5703125" style="1" customWidth="1"/>
    <col min="8" max="8" width="2.28515625" style="1" customWidth="1"/>
    <col min="9" max="9" width="11.42578125" style="1" customWidth="1"/>
    <col min="10" max="10" width="9.42578125" style="1" bestFit="1" customWidth="1"/>
    <col min="11" max="16384" width="14.42578125" style="1"/>
  </cols>
  <sheetData>
    <row r="1" spans="2:8" ht="14.25" customHeight="1">
      <c r="B1" s="1822" t="str">
        <f>+INFO!B1</f>
        <v>CONSTRUCCIÓN DE CUBIERTA PARA POLIDEPORTIVO EN LA VEREDA LA ESMERALDA DEL MUNICIPIO DE LA PLATA, DEPARTAMENTO DEL HUILA</v>
      </c>
      <c r="C1" s="1823"/>
      <c r="D1" s="1823"/>
      <c r="E1" s="1823"/>
      <c r="F1" s="1823"/>
      <c r="G1" s="1824"/>
      <c r="H1" s="4"/>
    </row>
    <row r="2" spans="2:8" ht="15" customHeight="1">
      <c r="B2" s="1825"/>
      <c r="C2" s="1826"/>
      <c r="D2" s="1826"/>
      <c r="E2" s="1826"/>
      <c r="F2" s="1826"/>
      <c r="G2" s="1827"/>
      <c r="H2" s="4"/>
    </row>
    <row r="3" spans="2:8" ht="13.5" customHeight="1">
      <c r="B3" s="1825"/>
      <c r="C3" s="1826"/>
      <c r="D3" s="1826"/>
      <c r="E3" s="1826"/>
      <c r="F3" s="1826"/>
      <c r="G3" s="1827"/>
      <c r="H3" s="4"/>
    </row>
    <row r="4" spans="2:8" ht="14.25" customHeight="1" thickBot="1">
      <c r="B4" s="1828"/>
      <c r="C4" s="1829"/>
      <c r="D4" s="1829"/>
      <c r="E4" s="1829"/>
      <c r="F4" s="1829"/>
      <c r="G4" s="1830"/>
      <c r="H4" s="4"/>
    </row>
    <row r="5" spans="2:8" ht="14.25" customHeight="1">
      <c r="B5" s="140"/>
      <c r="C5" s="141"/>
      <c r="D5" s="141"/>
      <c r="E5" s="141"/>
      <c r="F5" s="141"/>
      <c r="G5" s="142"/>
      <c r="H5" s="4"/>
    </row>
    <row r="6" spans="2:8" ht="14.25" customHeight="1">
      <c r="B6" s="144" t="str">
        <f>+INFO!A5</f>
        <v>Fecha</v>
      </c>
      <c r="C6" s="1826" t="str">
        <f>+INFO!B3</f>
        <v>ALCALDIA DE LA PLATA HUILA</v>
      </c>
      <c r="D6" s="1826"/>
      <c r="E6" s="1826"/>
      <c r="F6" s="1826"/>
      <c r="G6" s="147" t="str">
        <f>+INFO!A4</f>
        <v xml:space="preserve">Municipio: </v>
      </c>
      <c r="H6" s="4"/>
    </row>
    <row r="7" spans="2:8" ht="14.65" customHeight="1" thickBot="1">
      <c r="B7" s="145"/>
      <c r="C7" s="143"/>
      <c r="D7" s="143"/>
      <c r="E7" s="143"/>
      <c r="F7" s="143"/>
      <c r="G7" s="146"/>
      <c r="H7" s="4"/>
    </row>
    <row r="8" spans="2:8" ht="15.75" thickBot="1">
      <c r="B8" s="17"/>
      <c r="C8" s="5"/>
      <c r="D8" s="5"/>
      <c r="E8" s="5"/>
      <c r="F8" s="5"/>
      <c r="G8" s="18"/>
      <c r="H8" s="4"/>
    </row>
    <row r="9" spans="2:8" ht="15.75" thickBot="1">
      <c r="B9" s="19" t="s">
        <v>118</v>
      </c>
      <c r="C9" s="12" t="e">
        <f>+' PRESUPUESTO OFICIAL ESMERALDA'!#REF!</f>
        <v>#REF!</v>
      </c>
      <c r="D9" s="6" t="s">
        <v>119</v>
      </c>
      <c r="E9" s="11">
        <v>3.04</v>
      </c>
      <c r="F9" s="6" t="s">
        <v>120</v>
      </c>
      <c r="G9" s="20" t="s">
        <v>151</v>
      </c>
      <c r="H9" s="4"/>
    </row>
    <row r="10" spans="2:8">
      <c r="B10" s="21"/>
      <c r="C10" s="149"/>
      <c r="D10" s="150"/>
      <c r="E10" s="150"/>
      <c r="F10" s="150"/>
      <c r="G10" s="22"/>
      <c r="H10" s="4"/>
    </row>
    <row r="11" spans="2:8">
      <c r="B11" s="154" t="s">
        <v>122</v>
      </c>
      <c r="C11" s="155"/>
      <c r="D11" s="155"/>
      <c r="E11" s="155"/>
      <c r="F11" s="155"/>
      <c r="G11" s="156"/>
      <c r="H11" s="4"/>
    </row>
    <row r="12" spans="2:8">
      <c r="B12" s="157" t="s">
        <v>123</v>
      </c>
      <c r="C12" s="158" t="s">
        <v>36</v>
      </c>
      <c r="D12" s="158" t="s">
        <v>124</v>
      </c>
      <c r="E12" s="158" t="s">
        <v>37</v>
      </c>
      <c r="F12" s="159" t="s">
        <v>125</v>
      </c>
      <c r="G12" s="160" t="s">
        <v>126</v>
      </c>
      <c r="H12" s="4"/>
    </row>
    <row r="13" spans="2:8" ht="45" customHeight="1">
      <c r="B13" s="23" t="s">
        <v>180</v>
      </c>
      <c r="C13" s="7" t="str">
        <f>IF(B13="","",VLOOKUP('3,04'!B13,MATERIALES_ok!$1:$1048576,2,FALSE))</f>
        <v>Interruptor automático enchuflable 2x20 A</v>
      </c>
      <c r="D13" s="13" t="str">
        <f>+IF(B13="","",VLOOKUP('3,04'!B13,MATERIALES_ok!$1:$1048576,3,FALSE))</f>
        <v>Und</v>
      </c>
      <c r="E13" s="8">
        <v>0.15</v>
      </c>
      <c r="F13" s="9">
        <f>+IF(B13="","",VLOOKUP('3,04'!B13,MATERIALES_ok!$1:$1048576,4,FALSE))</f>
        <v>32000</v>
      </c>
      <c r="G13" s="24">
        <f>+IF(E13="","",ROUND(E13*F13,2))</f>
        <v>4800</v>
      </c>
      <c r="H13" s="4"/>
    </row>
    <row r="14" spans="2:8">
      <c r="B14" s="23"/>
      <c r="C14" s="7" t="str">
        <f>IF(B14="MAT-HM","Herramienta menor",IF(B14="","",VLOOKUP('3,04'!B14,MATERIALES_ok!$1:$1048576,2,FALSE)))</f>
        <v/>
      </c>
      <c r="D14" s="13" t="str">
        <f>IF(B14="MAT-HM","% M.O",IF(B14="","",VLOOKUP('3,04'!B14,MATERIALES_ok!$1:$1048576,3,FALSE)))</f>
        <v/>
      </c>
      <c r="E14" s="8" t="str">
        <f>+IF(B14="","",1)</f>
        <v/>
      </c>
      <c r="F14" s="9" t="str">
        <f>IF(B14="MAT-HM",$G$41,IF(B14="","",VLOOKUP('3,04'!B14,MATERIALES_ok!$1:$1048576,4,FALSE)))</f>
        <v/>
      </c>
      <c r="G14" s="24" t="str">
        <f>+IF(E14="","",ROUND(E14*F14,2))</f>
        <v/>
      </c>
      <c r="H14" s="4"/>
    </row>
    <row r="15" spans="2:8">
      <c r="B15" s="23"/>
      <c r="C15" s="7" t="str">
        <f>IF(B15="MAT-HM","Herramienta menor",IF(B15="","",VLOOKUP('3,04'!B15,MATERIALES_ok!$1:$1048576,2,FALSE)))</f>
        <v/>
      </c>
      <c r="D15" s="13" t="str">
        <f>IF(B15="MAT-HM","% M.O",IF(B15="","",VLOOKUP('3,04'!B15,MATERIALES_ok!$1:$1048576,3,FALSE)))</f>
        <v/>
      </c>
      <c r="E15" s="8" t="str">
        <f>+IF(B15="","",1)</f>
        <v/>
      </c>
      <c r="F15" s="9" t="str">
        <f>IF(B15="MAT-HM",$G$41,IF(B15="","",VLOOKUP('3,04'!B15,MATERIALES_ok!$1:$1048576,4,FALSE)))</f>
        <v/>
      </c>
      <c r="G15" s="24" t="str">
        <f>+IF(E15="","",ROUND(E15*F15,2))</f>
        <v/>
      </c>
      <c r="H15" s="4"/>
    </row>
    <row r="16" spans="2:8">
      <c r="B16" s="23"/>
      <c r="C16" s="7" t="str">
        <f>IF(B16="MAT-HM","Herramienta menor",IF(B16="","",VLOOKUP('3,04'!B16,MATERIALES_ok!$1:$1048576,2,FALSE)))</f>
        <v/>
      </c>
      <c r="D16" s="13" t="str">
        <f>IF(B16="MAT-HM","% M.O",IF(B16="","",VLOOKUP('3,04'!B16,MATERIALES_ok!$1:$1048576,3,FALSE)))</f>
        <v/>
      </c>
      <c r="E16" s="8" t="str">
        <f>+IF(B16="","",1)</f>
        <v/>
      </c>
      <c r="F16" s="9" t="str">
        <f>IF(B16="MAT-HM",$G$41,IF(B16="","",VLOOKUP('3,04'!B16,MATERIALES_ok!$1:$1048576,4,FALSE)))</f>
        <v/>
      </c>
      <c r="G16" s="24" t="str">
        <f>+IF(E16="","",ROUND(E16*F16,2))</f>
        <v/>
      </c>
      <c r="H16" s="4"/>
    </row>
    <row r="17" spans="2:8">
      <c r="B17" s="23"/>
      <c r="C17" s="7" t="str">
        <f>IF(B17="MAT-HM","Herramienta menor",IF(B17="","",VLOOKUP('3,04'!B17,MATERIALES_ok!$1:$1048576,2,FALSE)))</f>
        <v/>
      </c>
      <c r="D17" s="13" t="str">
        <f>IF(B17="MAT-HM","% M.O",IF(B17="","",VLOOKUP('3,04'!B17,MATERIALES_ok!$1:$1048576,3,FALSE)))</f>
        <v/>
      </c>
      <c r="E17" s="8" t="str">
        <f>+IF(B17="","",1)</f>
        <v/>
      </c>
      <c r="F17" s="9" t="str">
        <f>IF(B17="MAT-HM",$G$41,IF(B17="","",VLOOKUP('3,04'!B17,MATERIALES_ok!$1:$1048576,4,FALSE)))</f>
        <v/>
      </c>
      <c r="G17" s="24" t="str">
        <f>+IF(E17="","",ROUND(E17*F17,2))</f>
        <v/>
      </c>
      <c r="H17" s="4"/>
    </row>
    <row r="18" spans="2:8">
      <c r="B18" s="25"/>
      <c r="C18" s="151"/>
      <c r="D18" s="151"/>
      <c r="E18" s="151"/>
      <c r="F18" s="10" t="s">
        <v>127</v>
      </c>
      <c r="G18" s="26">
        <f>SUM(G13:G17)</f>
        <v>4800</v>
      </c>
    </row>
    <row r="19" spans="2:8">
      <c r="B19" s="25"/>
      <c r="C19" s="151"/>
      <c r="D19" s="151"/>
      <c r="E19" s="151"/>
      <c r="F19" s="151"/>
      <c r="G19" s="27"/>
      <c r="H19" s="4"/>
    </row>
    <row r="20" spans="2:8">
      <c r="B20" s="154" t="s">
        <v>128</v>
      </c>
      <c r="C20" s="155"/>
      <c r="D20" s="155"/>
      <c r="E20" s="155"/>
      <c r="F20" s="155"/>
      <c r="G20" s="156"/>
      <c r="H20" s="4"/>
    </row>
    <row r="21" spans="2:8" ht="15.75" customHeight="1">
      <c r="B21" s="157" t="s">
        <v>123</v>
      </c>
      <c r="C21" s="158" t="s">
        <v>36</v>
      </c>
      <c r="D21" s="158" t="s">
        <v>124</v>
      </c>
      <c r="E21" s="158" t="s">
        <v>129</v>
      </c>
      <c r="F21" s="159" t="s">
        <v>130</v>
      </c>
      <c r="G21" s="160" t="s">
        <v>126</v>
      </c>
      <c r="H21" s="4"/>
    </row>
    <row r="22" spans="2:8" ht="15.75" customHeight="1">
      <c r="B22" s="23" t="s">
        <v>158</v>
      </c>
      <c r="C22" s="7" t="str">
        <f>IF(B22="MEH-HM",VLOOKUP(B22,EQUIPOS_ok!$1:$1048576,2,FALSE),IF(B22="","",VLOOKUP(B22,EQUIPOS_ok!$1:$1048576,2,FALSE)))</f>
        <v>Herramienta Menor</v>
      </c>
      <c r="D22" s="13" t="str">
        <f>+IF(B22="","",VLOOKUP(B22,EQUIPOS_ok!$1:$1048576,3,FALSE))</f>
        <v>% M.O</v>
      </c>
      <c r="E22" s="8">
        <f>IF(B22="MEH-HM",VLOOKUP(B22,EQUIPOS_ok!$1:$1048576,4,FALSE),IF(B22="","",1))</f>
        <v>0.1</v>
      </c>
      <c r="F22" s="9">
        <f>IF(B22="MEH-HM",$G$41,IF(B22="","",VLOOKUP(B22,EQUIPOS_ok!$1:$1048576,4,FALSE)))</f>
        <v>18774.72</v>
      </c>
      <c r="G22" s="24">
        <f>+IF(B22="","",ROUND(E22*F22,2))</f>
        <v>1877.47</v>
      </c>
      <c r="H22" s="4"/>
    </row>
    <row r="23" spans="2:8" ht="15.75" customHeight="1">
      <c r="B23" s="23" t="s">
        <v>174</v>
      </c>
      <c r="C23" s="7" t="str">
        <f>IF(B23="MEH-HM",VLOOKUP(B23,EQUIPOS_ok!$1:$1048576,2,FALSE),IF(B23="","",VLOOKUP(B23,EQUIPOS_ok!$1:$1048576,2,FALSE)))</f>
        <v>Equipo de pintura y compresor</v>
      </c>
      <c r="D23" s="13" t="str">
        <f>+IF(B23="","",VLOOKUP(B23,EQUIPOS_ok!$1:$1048576,3,FALSE))</f>
        <v>Día</v>
      </c>
      <c r="E23" s="8">
        <v>0.5</v>
      </c>
      <c r="F23" s="9">
        <f>IF(B23="MEH-HM",G42,IF(B23="","",VLOOKUP(B23,EQUIPOS_ok!$1:$1048576,4,FALSE)))</f>
        <v>67500</v>
      </c>
      <c r="G23" s="24">
        <f>+IF(B23="","",ROUND(E23*F23,2))</f>
        <v>33750</v>
      </c>
      <c r="H23" s="4"/>
    </row>
    <row r="24" spans="2:8" ht="15.75" customHeight="1">
      <c r="B24" s="23"/>
      <c r="C24" s="7" t="str">
        <f>IF(B24="MEH-HM",VLOOKUP(B24,EQUIPOS_ok!$1:$1048576,2,FALSE),IF(B24="","",VLOOKUP(B24,EQUIPOS_ok!$1:$1048576,2,FALSE)))</f>
        <v/>
      </c>
      <c r="D24" s="13" t="str">
        <f>+IF(B24="","",VLOOKUP(B24,EQUIPOS_ok!$1:$1048576,3,FALSE))</f>
        <v/>
      </c>
      <c r="E24" s="8"/>
      <c r="F24" s="9" t="str">
        <f>IF(B24="MEH-HM",G43,IF(B24="","",VLOOKUP(B24,EQUIPOS_ok!$1:$1048576,4,FALSE)))</f>
        <v/>
      </c>
      <c r="G24" s="24" t="str">
        <f>+IF(B24="","",ROUND(E24*F24,2))</f>
        <v/>
      </c>
      <c r="H24" s="4"/>
    </row>
    <row r="25" spans="2:8" ht="15.75" customHeight="1">
      <c r="B25" s="23"/>
      <c r="C25" s="7" t="str">
        <f>IF(B25="MEH-HM",VLOOKUP(B25,EQUIPOS_ok!$1:$1048576,2,FALSE),IF(B25="","",VLOOKUP(B25,EQUIPOS_ok!$1:$1048576,2,FALSE)))</f>
        <v/>
      </c>
      <c r="D25" s="13" t="str">
        <f>+IF(B25="","",VLOOKUP(B25,EQUIPOS_ok!$1:$1048576,3,FALSE))</f>
        <v/>
      </c>
      <c r="E25" s="8"/>
      <c r="F25" s="9" t="str">
        <f>IF(B25="MEH-HM",G44,IF(B25="","",VLOOKUP(B25,EQUIPOS_ok!$1:$1048576,4,FALSE)))</f>
        <v/>
      </c>
      <c r="G25" s="24" t="str">
        <f>+IF(B25="","",ROUND(E25*F25,2))</f>
        <v/>
      </c>
      <c r="H25" s="4"/>
    </row>
    <row r="26" spans="2:8" ht="15.75" customHeight="1">
      <c r="B26" s="23"/>
      <c r="C26" s="7" t="str">
        <f>IF(B26="MEH-HM",VLOOKUP(B26,EQUIPOS_ok!$1:$1048576,2,FALSE),IF(B26="","",VLOOKUP(B26,EQUIPOS_ok!$1:$1048576,2,FALSE)))</f>
        <v/>
      </c>
      <c r="D26" s="13" t="str">
        <f>+IF(B26="","",VLOOKUP(B26,EQUIPOS_ok!$1:$1048576,3,FALSE))</f>
        <v/>
      </c>
      <c r="E26" s="8" t="str">
        <f>IF(B26="MEH-HM",VLOOKUP(B26,EQUIPOS_ok!$1:$1048576,4,FALSE),IF(B26="","",1))</f>
        <v/>
      </c>
      <c r="F26" s="9" t="str">
        <f>IF(B26="MEH-HM",G45,IF(B26="","",VLOOKUP(B26,EQUIPOS_ok!$1:$1048576,4,FALSE)))</f>
        <v/>
      </c>
      <c r="G26" s="24" t="str">
        <f>+IF(B26="","",ROUND(E26*F26,2))</f>
        <v/>
      </c>
      <c r="H26" s="4"/>
    </row>
    <row r="27" spans="2:8" ht="15.75" customHeight="1">
      <c r="B27" s="25"/>
      <c r="C27" s="151"/>
      <c r="D27" s="151"/>
      <c r="E27" s="151"/>
      <c r="F27" s="10" t="s">
        <v>127</v>
      </c>
      <c r="G27" s="26">
        <f>SUM(G22:G26)</f>
        <v>35627.47</v>
      </c>
      <c r="H27" s="4"/>
    </row>
    <row r="28" spans="2:8" ht="15.75" customHeight="1">
      <c r="B28" s="25"/>
      <c r="C28" s="151"/>
      <c r="D28" s="151"/>
      <c r="E28" s="151"/>
      <c r="F28" s="152"/>
      <c r="G28" s="28"/>
      <c r="H28" s="4"/>
    </row>
    <row r="29" spans="2:8" ht="15.75" customHeight="1">
      <c r="B29" s="154" t="s">
        <v>132</v>
      </c>
      <c r="C29" s="155"/>
      <c r="D29" s="155"/>
      <c r="E29" s="155"/>
      <c r="F29" s="155"/>
      <c r="G29" s="156"/>
      <c r="H29" s="4"/>
    </row>
    <row r="30" spans="2:8" ht="15.75" customHeight="1">
      <c r="B30" s="157" t="s">
        <v>123</v>
      </c>
      <c r="C30" s="158" t="s">
        <v>36</v>
      </c>
      <c r="D30" s="158" t="s">
        <v>133</v>
      </c>
      <c r="E30" s="158" t="s">
        <v>134</v>
      </c>
      <c r="F30" s="159" t="s">
        <v>130</v>
      </c>
      <c r="G30" s="160" t="s">
        <v>126</v>
      </c>
      <c r="H30" s="4"/>
    </row>
    <row r="31" spans="2:8" ht="15.75" customHeight="1">
      <c r="B31" s="137"/>
      <c r="C31" s="7" t="str">
        <f>IF(B31="TRSPTE-MEH","Transporte Maquinaria y Equipos",IF(B31="TRSPTE-MAT","Transporte Materiales",IF(B31="","",VLOOKUP('3,04'!B31,TRANSPORTE_ok!A6:$C$8,2,FALSE))))</f>
        <v/>
      </c>
      <c r="D31" s="8" t="str">
        <f>IF(B31="TRSPTE-MEH","% MEH",IF(B31="TRSPTE-MAT","% MAT",IF(B31="","",1)))</f>
        <v/>
      </c>
      <c r="E31" s="153" t="str">
        <f>IF(B31="TRSPTE-MEH",VLOOKUP(B31,TRANSPORTE_ok!$1:$1048576,4,FALSE),IF(B31="TRSPTE-MAT",VLOOKUP(B31,TRANSPORTE_ok!$1:$1048576,4,FALSE),IF(B31="","",1)))</f>
        <v/>
      </c>
      <c r="F31" s="9" t="str">
        <f>IF(B31="TRSPTE-MEH",$G$27,IF(B31="TRSPTE-MAT",$G$18,IF(B31="","",VLOOKUP(B31,TRANSPORTE_ok!$1:$1048576,4,FALSE))))</f>
        <v/>
      </c>
      <c r="G31" s="24" t="str">
        <f>+IF(B31="","",ROUND(E31*F31,2))</f>
        <v/>
      </c>
      <c r="H31" s="4"/>
    </row>
    <row r="32" spans="2:8" ht="15.75" customHeight="1">
      <c r="B32" s="137"/>
      <c r="C32" s="7" t="str">
        <f>IF(B32="TRSPTE-MEH","Transporte Maquinaria y Equipos",IF(B32="TRSPTE-MAT","Transporte Materiales",IF(B32="","",VLOOKUP('3,04'!B32,TRANSPORTE_ok!A7:$C$8,2,FALSE))))</f>
        <v/>
      </c>
      <c r="D32" s="8" t="str">
        <f>IF(B32="TRSPTE-MEH","% MEH",IF(B32="TRSPTE-MAT","% MAT",IF(B32="","",1)))</f>
        <v/>
      </c>
      <c r="E32" s="153" t="str">
        <f>IF(B32="TRSPTE-MEH",VLOOKUP(B32,TRANSPORTE_ok!$1:$1048576,4,FALSE),IF(B32="TRSPTE-MAT",VLOOKUP(B32,TRANSPORTE_ok!$1:$1048576,4,FALSE),IF(B32="","",1)))</f>
        <v/>
      </c>
      <c r="F32" s="9" t="str">
        <f>IF(B32="TRSPTE-MEH",$G$27,IF(B32="TRSPTE-MAT",$G$18,IF(B32="","",VLOOKUP(B32,TRANSPORTE_ok!$1:$1048576,4,FALSE))))</f>
        <v/>
      </c>
      <c r="G32" s="24" t="str">
        <f>+IF(B32="","",ROUND(E32*F32,2))</f>
        <v/>
      </c>
      <c r="H32" s="4"/>
    </row>
    <row r="33" spans="2:8" ht="15.75" customHeight="1">
      <c r="B33" s="137"/>
      <c r="C33" s="7" t="str">
        <f>IF(B33="TRSPTE-MEH","Transporte Maquinaria y Equipos",IF(B33="TRSPTE-MAT","Transporte Materiales",IF(B33="","",VLOOKUP('3,04'!B33,TRANSPORTE_ok!A7:$C$8,2,FALSE))))</f>
        <v/>
      </c>
      <c r="D33" s="8" t="str">
        <f>IF(B33="TRSPTE-MEH","% MEH",IF(B33="TRSPTE-MAT","% MAT",IF(B33="","",1)))</f>
        <v/>
      </c>
      <c r="E33" s="153" t="str">
        <f>IF(B33="TRSPTE-MEH",VLOOKUP(B33,TRANSPORTE_ok!$1:$1048576,4,FALSE),IF(B33="TRSPTE-MAT",VLOOKUP(B33,TRANSPORTE_ok!$1:$1048576,4,FALSE),IF(B33="","",1)))</f>
        <v/>
      </c>
      <c r="F33" s="9" t="str">
        <f>IF(B33="TRSPTE-MEH",$G$27,IF(B33="TRSPTE-MAT",$G$18,IF(B33="","",VLOOKUP(B33,TRANSPORTE_ok!$1:$1048576,4,FALSE))))</f>
        <v/>
      </c>
      <c r="G33" s="24" t="str">
        <f>+IF(B33="","",ROUND(E33*F33,2))</f>
        <v/>
      </c>
      <c r="H33" s="4"/>
    </row>
    <row r="34" spans="2:8" ht="15.75" customHeight="1">
      <c r="B34" s="137"/>
      <c r="C34" s="7" t="str">
        <f>IF(B34="TRSPTE-MEH","Transporte Maquinaria y Equipos",IF(B34="TRSPTE-MAT","Transporte Materiales",IF(B34="","",VLOOKUP('3,04'!B34,TRANSPORTE_ok!A7:$C$8,2,FALSE))))</f>
        <v/>
      </c>
      <c r="D34" s="8" t="str">
        <f>IF(B34="TRSPTE-MEH","% MEH",IF(B34="TRSPTE-MAT","% MAT",IF(B34="","",1)))</f>
        <v/>
      </c>
      <c r="E34" s="153" t="str">
        <f>IF(B34="TRSPTE-MEH",VLOOKUP(B34,TRANSPORTE_ok!$1:$1048576,4,FALSE),IF(B34="TRSPTE-MAT",VLOOKUP(B34,TRANSPORTE_ok!$1:$1048576,4,FALSE),IF(B34="","",1)))</f>
        <v/>
      </c>
      <c r="F34" s="9" t="str">
        <f>IF(B34="TRSPTE-MEH",$G$27,IF(B34="TRSPTE-MAT",$G$18,IF(B34="","",VLOOKUP(B34,TRANSPORTE_ok!$1:$1048576,4,FALSE))))</f>
        <v/>
      </c>
      <c r="G34" s="24" t="str">
        <f>+IF(B34="","",ROUND(E34*F34,2))</f>
        <v/>
      </c>
      <c r="H34" s="4"/>
    </row>
    <row r="35" spans="2:8" ht="15.75" customHeight="1">
      <c r="B35" s="137"/>
      <c r="C35" s="7" t="str">
        <f>IF(B35="TRSPTE-MEH","Transporte Maquinaria y Equipos",IF(B35="TRSPTE-MAT","Transporte Materiales",IF(B35="","",VLOOKUP('3,04'!B35,TRANSPORTE_ok!A7:$C$8,2,FALSE))))</f>
        <v/>
      </c>
      <c r="D35" s="8" t="str">
        <f>IF(B35="TRSPTE-MEH","% MEH",IF(B35="TRSPTE-MAT","% MAT",IF(B35="","",1)))</f>
        <v/>
      </c>
      <c r="E35" s="153" t="str">
        <f>IF(B35="TRSPTE-MEH",VLOOKUP(B35,TRANSPORTE_ok!$1:$1048576,4,FALSE),IF(B35="TRSPTE-MAT",VLOOKUP(B35,TRANSPORTE_ok!$1:$1048576,4,FALSE),IF(B35="","",1)))</f>
        <v/>
      </c>
      <c r="F35" s="9" t="str">
        <f>IF(B35="TRSPTE-MEH",$G$27,IF(B35="TRSPTE-MAT",$G$18,IF(B35="","",VLOOKUP(B35,TRANSPORTE_ok!$1:$1048576,4,FALSE))))</f>
        <v/>
      </c>
      <c r="G35" s="24" t="str">
        <f>+IF(B35="","",ROUND(E35*F35,2))</f>
        <v/>
      </c>
      <c r="H35" s="4"/>
    </row>
    <row r="36" spans="2:8" ht="15.75" customHeight="1">
      <c r="B36" s="25"/>
      <c r="C36" s="151"/>
      <c r="D36" s="151"/>
      <c r="E36" s="151"/>
      <c r="F36" s="10" t="s">
        <v>127</v>
      </c>
      <c r="G36" s="26">
        <f>SUM(G31:G35)</f>
        <v>0</v>
      </c>
      <c r="H36" s="4"/>
    </row>
    <row r="37" spans="2:8" ht="15.75" customHeight="1">
      <c r="B37" s="29"/>
      <c r="C37" s="4"/>
      <c r="D37" s="4"/>
      <c r="E37" s="4"/>
      <c r="F37" s="4"/>
      <c r="G37" s="30"/>
      <c r="H37" s="4"/>
    </row>
    <row r="38" spans="2:8" ht="15.75" customHeight="1">
      <c r="B38" s="154" t="s">
        <v>135</v>
      </c>
      <c r="C38" s="155"/>
      <c r="D38" s="155"/>
      <c r="E38" s="155"/>
      <c r="F38" s="155"/>
      <c r="G38" s="156"/>
      <c r="H38" s="4"/>
    </row>
    <row r="39" spans="2:8" ht="15.75" customHeight="1">
      <c r="B39" s="157" t="s">
        <v>123</v>
      </c>
      <c r="C39" s="158" t="s">
        <v>36</v>
      </c>
      <c r="D39" s="158" t="s">
        <v>124</v>
      </c>
      <c r="E39" s="158" t="s">
        <v>136</v>
      </c>
      <c r="F39" s="159" t="s">
        <v>129</v>
      </c>
      <c r="G39" s="160" t="s">
        <v>126</v>
      </c>
    </row>
    <row r="40" spans="2:8" ht="15.75" customHeight="1">
      <c r="B40" s="34" t="s">
        <v>147</v>
      </c>
      <c r="C40" s="7" t="str">
        <f>+IF(B40="","",VLOOKUP(B40,'MANO DE OBRA_ok'!1:1048576,2,FALSE))</f>
        <v>Cuadrilla 5: 1 OfcA + 1 AyuA</v>
      </c>
      <c r="D40" s="9" t="str">
        <f>+IF(B40="","","Hora")</f>
        <v>Hora</v>
      </c>
      <c r="E40" s="9">
        <f>+IF(B40="","",VLOOKUP(B40,'MANO DE OBRA_ok'!1:1048576,16,FALSE))</f>
        <v>33789</v>
      </c>
      <c r="F40" s="14">
        <v>1.7997072138994925</v>
      </c>
      <c r="G40" s="24">
        <f>+IF(B40="","",ROUND(E40/F40,2))</f>
        <v>18774.72</v>
      </c>
    </row>
    <row r="41" spans="2:8" ht="15.75" customHeight="1">
      <c r="B41" s="25"/>
      <c r="C41" s="151"/>
      <c r="D41" s="151"/>
      <c r="E41" s="151"/>
      <c r="F41" s="10" t="s">
        <v>127</v>
      </c>
      <c r="G41" s="26">
        <f>SUM(G40:G40)</f>
        <v>18774.72</v>
      </c>
    </row>
    <row r="42" spans="2:8" ht="15.75" customHeight="1" thickBot="1">
      <c r="B42" s="15"/>
      <c r="G42" s="16"/>
    </row>
    <row r="43" spans="2:8" ht="15.75" customHeight="1" thickBot="1">
      <c r="B43" s="15"/>
      <c r="E43" s="1818" t="s">
        <v>138</v>
      </c>
      <c r="F43" s="1819" t="s">
        <v>139</v>
      </c>
      <c r="G43" s="161">
        <f>+G41+G36+G27+G18</f>
        <v>59202.19</v>
      </c>
    </row>
    <row r="44" spans="2:8" ht="15.75" customHeight="1">
      <c r="B44" s="15"/>
      <c r="G44" s="16"/>
    </row>
    <row r="45" spans="2:8" ht="15.75" customHeight="1">
      <c r="B45" s="15"/>
      <c r="G45" s="16"/>
    </row>
    <row r="46" spans="2:8" ht="15.75" customHeight="1">
      <c r="B46" s="15"/>
      <c r="G46" s="16"/>
    </row>
    <row r="47" spans="2:8" ht="15.75" customHeight="1">
      <c r="B47" s="15"/>
      <c r="G47" s="16"/>
    </row>
    <row r="48" spans="2:8" ht="15.75" customHeight="1">
      <c r="B48" s="15"/>
      <c r="G48" s="16"/>
    </row>
    <row r="49" spans="2:7" ht="15.75" customHeight="1">
      <c r="B49" s="15"/>
      <c r="G49" s="16"/>
    </row>
    <row r="50" spans="2:7" ht="15.75" customHeight="1">
      <c r="B50" s="148">
        <f>+INFO!H11</f>
        <v>0</v>
      </c>
      <c r="E50" s="2">
        <f>+INFO!M11</f>
        <v>0</v>
      </c>
      <c r="G50" s="16"/>
    </row>
    <row r="51" spans="2:7" ht="15.75" customHeight="1">
      <c r="B51" s="15">
        <f>+INFO!H12</f>
        <v>0</v>
      </c>
      <c r="E51" s="1">
        <f>+INFO!M12</f>
        <v>0</v>
      </c>
      <c r="G51" s="16"/>
    </row>
    <row r="52" spans="2:7" ht="15.75" customHeight="1">
      <c r="B52" s="15">
        <f>+INFO!H13</f>
        <v>0</v>
      </c>
      <c r="E52" s="1">
        <f>+INFO!M13</f>
        <v>0</v>
      </c>
      <c r="G52" s="16"/>
    </row>
    <row r="53" spans="2:7" ht="15.75" customHeight="1">
      <c r="B53" s="15"/>
      <c r="G53" s="16"/>
    </row>
    <row r="54" spans="2:7" ht="15.75" customHeight="1">
      <c r="B54" s="15"/>
      <c r="G54" s="16"/>
    </row>
    <row r="55" spans="2:7" ht="15.75" customHeight="1" thickBot="1">
      <c r="B55" s="31"/>
      <c r="C55" s="32"/>
      <c r="D55" s="32"/>
      <c r="E55" s="32"/>
      <c r="F55" s="32"/>
      <c r="G55" s="33"/>
    </row>
    <row r="56" spans="2:7" ht="15.75" customHeight="1"/>
    <row r="57" spans="2:7" ht="15.75" customHeight="1"/>
    <row r="58" spans="2:7" ht="15.75" customHeight="1"/>
    <row r="59" spans="2:7" ht="15.75" customHeight="1"/>
    <row r="60" spans="2:7" ht="15.75" customHeight="1"/>
    <row r="61" spans="2:7" ht="15.75" customHeight="1"/>
    <row r="62" spans="2:7" ht="15.75" customHeight="1"/>
    <row r="63" spans="2:7" ht="15.75" customHeight="1"/>
    <row r="64" spans="2:7" ht="15.75" customHeight="1"/>
    <row r="65" ht="15.75" customHeight="1"/>
    <row r="66" ht="15.75" customHeight="1"/>
    <row r="67" ht="15.75" customHeight="1"/>
    <row r="68" ht="15.75" customHeight="1"/>
    <row r="69" ht="15.75" customHeight="1"/>
    <row r="70" ht="15.75" customHeight="1"/>
  </sheetData>
  <mergeCells count="3">
    <mergeCell ref="B1:G4"/>
    <mergeCell ref="C6:F6"/>
    <mergeCell ref="E43:F43"/>
  </mergeCells>
  <printOptions horizontalCentered="1" verticalCentered="1"/>
  <pageMargins left="0.25" right="0.25" top="1.2965104166666668" bottom="0.75" header="0.3" footer="0.3"/>
  <pageSetup scale="70" fitToHeight="0" orientation="portrait" r:id="rId1"/>
  <headerFooter>
    <oddHeader xml:space="preserve">&amp;L          
                               &amp;G&amp;C&amp;"Calibri,Negrita"
&amp;14
ANÁLISIS DE PRECIOS UNITARIOS
(APU's)&amp;11
&amp;R
&amp;G         </oddHead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95</vt:i4>
      </vt:variant>
      <vt:variant>
        <vt:lpstr>Rangos con nombre</vt:lpstr>
      </vt:variant>
      <vt:variant>
        <vt:i4>91</vt:i4>
      </vt:variant>
    </vt:vector>
  </HeadingPairs>
  <TitlesOfParts>
    <vt:vector size="186" baseType="lpstr">
      <vt:lpstr> PRESUPUESTO OFICIAL ESMERALDA</vt:lpstr>
      <vt:lpstr>MEMORIA ESMERALDA</vt:lpstr>
      <vt:lpstr>MemCant</vt:lpstr>
      <vt:lpstr>MEMORIA GETZEN</vt:lpstr>
      <vt:lpstr> PRESUPUESTO OFICIAL GETZEN</vt:lpstr>
      <vt:lpstr>CRONOGRAMA Y F.F GETZEN</vt:lpstr>
      <vt:lpstr>CRONOGRAMA Y F.F LA ESMERALDA</vt:lpstr>
      <vt:lpstr>CRONOGRAMA Y F.F TOTAL</vt:lpstr>
      <vt:lpstr>INFO</vt:lpstr>
      <vt:lpstr>RESUMEN POR CAPITULOS</vt:lpstr>
      <vt:lpstr>MATERIALES_ok</vt:lpstr>
      <vt:lpstr>BASICOS_ok</vt:lpstr>
      <vt:lpstr>EQUIPOS_ok</vt:lpstr>
      <vt:lpstr>MEMORIA_ok</vt:lpstr>
      <vt:lpstr>INTERVENTORIA ESMERALDA</vt:lpstr>
      <vt:lpstr>INTERVENTORÍA GETZEN</vt:lpstr>
      <vt:lpstr>POLIZA_ok</vt:lpstr>
      <vt:lpstr>AIU ESMERALDA</vt:lpstr>
      <vt:lpstr>AIU GETZEN</vt:lpstr>
      <vt:lpstr>FM_ok</vt:lpstr>
      <vt:lpstr>F.P_ok</vt:lpstr>
      <vt:lpstr>MANO DE OBRA_ok</vt:lpstr>
      <vt:lpstr>TRANSPORTE_ok</vt:lpstr>
      <vt:lpstr>1.1</vt:lpstr>
      <vt:lpstr>1.2</vt:lpstr>
      <vt:lpstr>1.3</vt:lpstr>
      <vt:lpstr>1.4</vt:lpstr>
      <vt:lpstr>1.5</vt:lpstr>
      <vt:lpstr>2.1</vt:lpstr>
      <vt:lpstr>2.2</vt:lpstr>
      <vt:lpstr>2.3</vt:lpstr>
      <vt:lpstr>2.4</vt:lpstr>
      <vt:lpstr>2.5</vt:lpstr>
      <vt:lpstr>2.6</vt:lpstr>
      <vt:lpstr>2.7</vt:lpstr>
      <vt:lpstr>3.1</vt:lpstr>
      <vt:lpstr>3.2</vt:lpstr>
      <vt:lpstr>4.1</vt:lpstr>
      <vt:lpstr>4.2</vt:lpstr>
      <vt:lpstr>5.1</vt:lpstr>
      <vt:lpstr>5.2</vt:lpstr>
      <vt:lpstr>5.3</vt:lpstr>
      <vt:lpstr>5.4</vt:lpstr>
      <vt:lpstr>5.5</vt:lpstr>
      <vt:lpstr>6.1</vt:lpstr>
      <vt:lpstr>6.2</vt:lpstr>
      <vt:lpstr>6.3</vt:lpstr>
      <vt:lpstr>6.4</vt:lpstr>
      <vt:lpstr>6.5</vt:lpstr>
      <vt:lpstr>6.6</vt:lpstr>
      <vt:lpstr>6.7</vt:lpstr>
      <vt:lpstr>Hoja2</vt:lpstr>
      <vt:lpstr>5,3</vt:lpstr>
      <vt:lpstr>NP-47-1</vt:lpstr>
      <vt:lpstr>5.1.1 ok</vt:lpstr>
      <vt:lpstr>11,01</vt:lpstr>
      <vt:lpstr>11,02</vt:lpstr>
      <vt:lpstr>11,03</vt:lpstr>
      <vt:lpstr>8,01</vt:lpstr>
      <vt:lpstr>8,02</vt:lpstr>
      <vt:lpstr>4,01</vt:lpstr>
      <vt:lpstr>4,02</vt:lpstr>
      <vt:lpstr>4,03</vt:lpstr>
      <vt:lpstr>1,01</vt:lpstr>
      <vt:lpstr>6,01</vt:lpstr>
      <vt:lpstr>9,01</vt:lpstr>
      <vt:lpstr>15,01</vt:lpstr>
      <vt:lpstr>6,02</vt:lpstr>
      <vt:lpstr>1,02</vt:lpstr>
      <vt:lpstr>9,04</vt:lpstr>
      <vt:lpstr>6,03</vt:lpstr>
      <vt:lpstr>7,01</vt:lpstr>
      <vt:lpstr>7,02</vt:lpstr>
      <vt:lpstr>7,03</vt:lpstr>
      <vt:lpstr>15,02</vt:lpstr>
      <vt:lpstr>15,03</vt:lpstr>
      <vt:lpstr>15,04</vt:lpstr>
      <vt:lpstr>9,03</vt:lpstr>
      <vt:lpstr>1,04</vt:lpstr>
      <vt:lpstr>1,03</vt:lpstr>
      <vt:lpstr>9,02</vt:lpstr>
      <vt:lpstr>1,05</vt:lpstr>
      <vt:lpstr>2,01</vt:lpstr>
      <vt:lpstr>2,02</vt:lpstr>
      <vt:lpstr>2,03</vt:lpstr>
      <vt:lpstr>13,01</vt:lpstr>
      <vt:lpstr>14,01</vt:lpstr>
      <vt:lpstr>3,02</vt:lpstr>
      <vt:lpstr>8,03</vt:lpstr>
      <vt:lpstr>10,02</vt:lpstr>
      <vt:lpstr>3,03</vt:lpstr>
      <vt:lpstr>10,03</vt:lpstr>
      <vt:lpstr>10,04</vt:lpstr>
      <vt:lpstr>3,01</vt:lpstr>
      <vt:lpstr>3,04</vt:lpstr>
      <vt:lpstr>' PRESUPUESTO OFICIAL ESMERALDA'!Área_de_impresión</vt:lpstr>
      <vt:lpstr>' PRESUPUESTO OFICIAL GETZEN'!Área_de_impresión</vt:lpstr>
      <vt:lpstr>'1,01'!Área_de_impresión</vt:lpstr>
      <vt:lpstr>'1,02'!Área_de_impresión</vt:lpstr>
      <vt:lpstr>'1,03'!Área_de_impresión</vt:lpstr>
      <vt:lpstr>'1,04'!Área_de_impresión</vt:lpstr>
      <vt:lpstr>'1,05'!Área_de_impresión</vt:lpstr>
      <vt:lpstr>'1.1'!Área_de_impresión</vt:lpstr>
      <vt:lpstr>'1.2'!Área_de_impresión</vt:lpstr>
      <vt:lpstr>'1.3'!Área_de_impresión</vt:lpstr>
      <vt:lpstr>'1.4'!Área_de_impresión</vt:lpstr>
      <vt:lpstr>'1.5'!Área_de_impresión</vt:lpstr>
      <vt:lpstr>'10,02'!Área_de_impresión</vt:lpstr>
      <vt:lpstr>'10,03'!Área_de_impresión</vt:lpstr>
      <vt:lpstr>'10,04'!Área_de_impresión</vt:lpstr>
      <vt:lpstr>'11,01'!Área_de_impresión</vt:lpstr>
      <vt:lpstr>'11,02'!Área_de_impresión</vt:lpstr>
      <vt:lpstr>'11,03'!Área_de_impresión</vt:lpstr>
      <vt:lpstr>'13,01'!Área_de_impresión</vt:lpstr>
      <vt:lpstr>'14,01'!Área_de_impresión</vt:lpstr>
      <vt:lpstr>'15,01'!Área_de_impresión</vt:lpstr>
      <vt:lpstr>'15,02'!Área_de_impresión</vt:lpstr>
      <vt:lpstr>'15,03'!Área_de_impresión</vt:lpstr>
      <vt:lpstr>'15,04'!Área_de_impresión</vt:lpstr>
      <vt:lpstr>'2,01'!Área_de_impresión</vt:lpstr>
      <vt:lpstr>'2,02'!Área_de_impresión</vt:lpstr>
      <vt:lpstr>'2,03'!Área_de_impresión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'3,01'!Área_de_impresión</vt:lpstr>
      <vt:lpstr>'3,02'!Área_de_impresión</vt:lpstr>
      <vt:lpstr>'3,03'!Área_de_impresión</vt:lpstr>
      <vt:lpstr>'3,04'!Área_de_impresión</vt:lpstr>
      <vt:lpstr>'3.1'!Área_de_impresión</vt:lpstr>
      <vt:lpstr>'3.2'!Área_de_impresión</vt:lpstr>
      <vt:lpstr>'4,01'!Área_de_impresión</vt:lpstr>
      <vt:lpstr>'4,02'!Área_de_impresión</vt:lpstr>
      <vt:lpstr>'4,03'!Área_de_impresión</vt:lpstr>
      <vt:lpstr>'4.1'!Área_de_impresión</vt:lpstr>
      <vt:lpstr>'4.2'!Área_de_impresión</vt:lpstr>
      <vt:lpstr>'5,3'!Área_de_impresión</vt:lpstr>
      <vt:lpstr>'5.1'!Área_de_impresión</vt:lpstr>
      <vt:lpstr>'5.1.1 ok'!Área_de_impresión</vt:lpstr>
      <vt:lpstr>'5.2'!Área_de_impresión</vt:lpstr>
      <vt:lpstr>'5.3'!Área_de_impresión</vt:lpstr>
      <vt:lpstr>'5.4'!Área_de_impresión</vt:lpstr>
      <vt:lpstr>'5.5'!Área_de_impresión</vt:lpstr>
      <vt:lpstr>'6,01'!Área_de_impresión</vt:lpstr>
      <vt:lpstr>'6,02'!Área_de_impresión</vt:lpstr>
      <vt:lpstr>'6,03'!Área_de_impresión</vt:lpstr>
      <vt:lpstr>'6.1'!Área_de_impresión</vt:lpstr>
      <vt:lpstr>'6.2'!Área_de_impresión</vt:lpstr>
      <vt:lpstr>'6.3'!Área_de_impresión</vt:lpstr>
      <vt:lpstr>'6.4'!Área_de_impresión</vt:lpstr>
      <vt:lpstr>'6.5'!Área_de_impresión</vt:lpstr>
      <vt:lpstr>'6.6'!Área_de_impresión</vt:lpstr>
      <vt:lpstr>'6.7'!Área_de_impresión</vt:lpstr>
      <vt:lpstr>'7,01'!Área_de_impresión</vt:lpstr>
      <vt:lpstr>'7,02'!Área_de_impresión</vt:lpstr>
      <vt:lpstr>'7,03'!Área_de_impresión</vt:lpstr>
      <vt:lpstr>'8,01'!Área_de_impresión</vt:lpstr>
      <vt:lpstr>'8,02'!Área_de_impresión</vt:lpstr>
      <vt:lpstr>'8,03'!Área_de_impresión</vt:lpstr>
      <vt:lpstr>'9,01'!Área_de_impresión</vt:lpstr>
      <vt:lpstr>'9,02'!Área_de_impresión</vt:lpstr>
      <vt:lpstr>'9,03'!Área_de_impresión</vt:lpstr>
      <vt:lpstr>'9,04'!Área_de_impresión</vt:lpstr>
      <vt:lpstr>'AIU ESMERALDA'!Área_de_impresión</vt:lpstr>
      <vt:lpstr>'AIU GETZEN'!Área_de_impresión</vt:lpstr>
      <vt:lpstr>BASICOS_ok!Área_de_impresión</vt:lpstr>
      <vt:lpstr>EQUIPOS_ok!Área_de_impresión</vt:lpstr>
      <vt:lpstr>F.P_ok!Área_de_impresión</vt:lpstr>
      <vt:lpstr>FM_ok!Área_de_impresión</vt:lpstr>
      <vt:lpstr>'INTERVENTORIA ESMERALDA'!Área_de_impresión</vt:lpstr>
      <vt:lpstr>'INTERVENTORÍA GETZEN'!Área_de_impresión</vt:lpstr>
      <vt:lpstr>'MANO DE OBRA_ok'!Área_de_impresión</vt:lpstr>
      <vt:lpstr>MATERIALES_ok!Área_de_impresión</vt:lpstr>
      <vt:lpstr>MemCant!Área_de_impresión</vt:lpstr>
      <vt:lpstr>'MEMORIA ESMERALDA'!Área_de_impresión</vt:lpstr>
      <vt:lpstr>'MEMORIA GETZEN'!Área_de_impresión</vt:lpstr>
      <vt:lpstr>MEMORIA_ok!Área_de_impresión</vt:lpstr>
      <vt:lpstr>'NP-47-1'!Área_de_impresión</vt:lpstr>
      <vt:lpstr>TRANSPORTE_ok!Área_de_impresión</vt:lpstr>
      <vt:lpstr>'AIU ESMERALDA'!Títulos_a_imprimir</vt:lpstr>
      <vt:lpstr>'AIU GETZEN'!Títulos_a_imprimir</vt:lpstr>
      <vt:lpstr>MemCant!Títulos_a_imprimir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USER TI</cp:lastModifiedBy>
  <cp:revision/>
  <cp:lastPrinted>2026-09-15T23:04:24Z</cp:lastPrinted>
  <dcterms:created xsi:type="dcterms:W3CDTF">2022-03-23T14:54:49Z</dcterms:created>
  <dcterms:modified xsi:type="dcterms:W3CDTF">2026-09-21T21:58:15Z</dcterms:modified>
  <cp:category/>
  <cp:contentStatus/>
</cp:coreProperties>
</file>